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4.xml" ContentType="application/vnd.ms-excel.slicer+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https://d.docs.live.net/9f999e057ad8c646/CORONA VIRUS/DATACOVID HN/"/>
    </mc:Choice>
  </mc:AlternateContent>
  <xr:revisionPtr revIDLastSave="3559" documentId="114_{C1DD251F-F35D-40EC-80AF-1FED663333B6}" xr6:coauthVersionLast="45" xr6:coauthVersionMax="45" xr10:uidLastSave="{C40E241F-BFCC-42E8-983D-E0296F193F32}"/>
  <bookViews>
    <workbookView xWindow="-108" yWindow="-108" windowWidth="23256" windowHeight="12576" firstSheet="3" activeTab="4" xr2:uid="{00000000-000D-0000-FFFF-FFFF00000000}"/>
  </bookViews>
  <sheets>
    <sheet name="COVID_CL_CONFIRMA" sheetId="1" r:id="rId1"/>
    <sheet name="COVID_CL_MUERTE" sheetId="2" r:id="rId2"/>
    <sheet name="COVID_CL_RECUPERA" sheetId="3" r:id="rId3"/>
    <sheet name="VALIDA" sheetId="4" r:id="rId4"/>
    <sheet name="FINAL" sheetId="10" r:id="rId5"/>
    <sheet name="TDDia" sheetId="11" r:id="rId6"/>
    <sheet name="TDAcumula" sheetId="7" r:id="rId7"/>
    <sheet name="TDMuertes" sheetId="8" r:id="rId8"/>
    <sheet name="TDRecupera" sheetId="9" r:id="rId9"/>
    <sheet name="LOCALIZA HN" sheetId="5" r:id="rId10"/>
    <sheet name="FECHAS" sheetId="6" r:id="rId11"/>
  </sheets>
  <externalReferences>
    <externalReference r:id="rId12"/>
  </externalReferences>
  <definedNames>
    <definedName name="SegmentaciónDeDatos_Comuna">#REF!</definedName>
    <definedName name="SegmentaciónDeDatos_Comuna1">#REF!</definedName>
    <definedName name="SegmentaciónDeDatos_Comuna2">#REF!</definedName>
    <definedName name="SegmentaciónDeDatos_Departamento">#REF!</definedName>
    <definedName name="SegmentaciónDeDatos_Fecha">#REF!</definedName>
    <definedName name="SegmentaciónDeDatos_Fecha1">#REF!</definedName>
    <definedName name="SegmentaciónDeDatos_Fecha2">#REF!</definedName>
    <definedName name="SegmentaciónDeDatos_Region">#REF!</definedName>
    <definedName name="SegmentaciónDeDatos_Region1">#REF!</definedName>
    <definedName name="SegmentaciónDeDatos_Region2">#REF!</definedName>
    <definedName name="SlicerCache_Table_1_Col_5">#N/A</definedName>
    <definedName name="SlicerCache_Table_1_Col_7">#N/A</definedName>
    <definedName name="SlicerCache_Table_1_Col_8">#N/A</definedName>
    <definedName name="SlicerCache_Table_2_Col_5">#N/A</definedName>
    <definedName name="SlicerCache_Table_2_Col_7">#N/A</definedName>
    <definedName name="SlicerCache_Table_2_Col_8">#N/A</definedName>
    <definedName name="SlicerCache_Table_4_Col_5">#N/A</definedName>
    <definedName name="SlicerCache_Table_6_Col_5">#N/A</definedName>
    <definedName name="SlicerCache_Table_6_Col_7">#N/A</definedName>
    <definedName name="SlicerCache_Table_6_Col_8">#N/A</definedName>
    <definedName name="Timeline_FECHA">#REF!</definedName>
    <definedName name="Z_17406B05_851B_4603_9BE4_525D95C46488_.wvu.FilterData" localSheetId="0" hidden="1">COVID_CL_CONFIRMA!$A$11:$P$1281</definedName>
    <definedName name="Z_17406B05_851B_4603_9BE4_525D95C46488_.wvu.FilterData" localSheetId="1" hidden="1">COVID_CL_MUERTE!$A$11:$P$104</definedName>
    <definedName name="Z_17406B05_851B_4603_9BE4_525D95C46488_.wvu.FilterData" localSheetId="2" hidden="1">COVID_CL_RECUPERA!$A$9:$P$131</definedName>
    <definedName name="Z_17406B05_851B_4603_9BE4_525D95C46488_.wvu.FilterData" localSheetId="9" hidden="1">'LOCALIZA HN'!$C$8:$O$306</definedName>
  </definedNames>
  <calcPr calcId="191028"/>
  <customWorkbookViews>
    <customWorkbookView name="Filtro 1" guid="{17406B05-851B-4603-9BE4-525D95C46488}" maximized="1" windowWidth="0" windowHeight="0" activeSheetId="0"/>
  </customWorkbookViews>
  <pivotCaches>
    <pivotCache cacheId="35" r:id="rId13"/>
    <pivotCache cacheId="38" r:id="rId14"/>
    <pivotCache cacheId="32" r:id="rId15"/>
    <pivotCache cacheId="50"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27" roundtripDataSignature="AMtx7mhCY913SIIkmeu45n9J0XBGjeIKag=="/>
    </ext>
  </extLst>
</workbook>
</file>

<file path=xl/calcChain.xml><?xml version="1.0" encoding="utf-8"?>
<calcChain xmlns="http://schemas.openxmlformats.org/spreadsheetml/2006/main">
  <c r="C872" i="10" l="1" a="1"/>
  <c r="C872" i="10" s="1"/>
  <c r="D872" i="10" a="1"/>
  <c r="D872" i="10" s="1"/>
  <c r="E872" i="10" a="1"/>
  <c r="E872" i="10"/>
  <c r="F872" i="10"/>
  <c r="G872" i="10"/>
  <c r="Q872" i="10"/>
  <c r="F873" i="10"/>
  <c r="G873" i="10"/>
  <c r="H873" i="10" s="1"/>
  <c r="Q873" i="10"/>
  <c r="F874" i="10"/>
  <c r="G874" i="10"/>
  <c r="H874" i="10" s="1"/>
  <c r="Q874" i="10"/>
  <c r="F875" i="10"/>
  <c r="G875" i="10"/>
  <c r="H875" i="10" s="1"/>
  <c r="Q875" i="10"/>
  <c r="F876" i="10"/>
  <c r="G876" i="10"/>
  <c r="H876" i="10"/>
  <c r="O876" i="10"/>
  <c r="Q876" i="10"/>
  <c r="F877" i="10"/>
  <c r="G877" i="10"/>
  <c r="H877" i="10" s="1"/>
  <c r="Q877" i="10"/>
  <c r="F878" i="10"/>
  <c r="G878" i="10"/>
  <c r="H878" i="10" s="1"/>
  <c r="Q878" i="10"/>
  <c r="F879" i="10"/>
  <c r="G879" i="10"/>
  <c r="H879" i="10" s="1"/>
  <c r="Q879" i="10"/>
  <c r="F880" i="10"/>
  <c r="G880" i="10"/>
  <c r="Q880" i="10"/>
  <c r="F881" i="10"/>
  <c r="G881" i="10"/>
  <c r="H881" i="10" s="1"/>
  <c r="Q881" i="10"/>
  <c r="F882" i="10"/>
  <c r="G882" i="10"/>
  <c r="H882" i="10" s="1"/>
  <c r="Q882" i="10"/>
  <c r="F883" i="10"/>
  <c r="G883" i="10"/>
  <c r="H883" i="10" s="1"/>
  <c r="Q883" i="10"/>
  <c r="F884" i="10"/>
  <c r="G884" i="10"/>
  <c r="H884" i="10" s="1"/>
  <c r="Q884" i="10"/>
  <c r="F885" i="10"/>
  <c r="G885" i="10"/>
  <c r="H885" i="10"/>
  <c r="O885" i="10"/>
  <c r="Q885" i="10"/>
  <c r="F886" i="10"/>
  <c r="G886" i="10"/>
  <c r="H886" i="10" s="1"/>
  <c r="O886" i="10"/>
  <c r="Q886" i="10"/>
  <c r="F887" i="10"/>
  <c r="G887" i="10"/>
  <c r="H887" i="10" s="1"/>
  <c r="O887" i="10"/>
  <c r="Q887" i="10"/>
  <c r="F888" i="10"/>
  <c r="G888" i="10"/>
  <c r="Q888" i="10"/>
  <c r="F889" i="10"/>
  <c r="G889" i="10"/>
  <c r="Q889" i="10"/>
  <c r="F890" i="10"/>
  <c r="G890" i="10"/>
  <c r="H890" i="10" s="1"/>
  <c r="Q890" i="10"/>
  <c r="F891" i="10"/>
  <c r="G891" i="10"/>
  <c r="H891" i="10" s="1"/>
  <c r="Q891" i="10"/>
  <c r="F892" i="10"/>
  <c r="G892" i="10"/>
  <c r="H892" i="10"/>
  <c r="O892" i="10"/>
  <c r="Q892" i="10"/>
  <c r="F893" i="10"/>
  <c r="G893" i="10"/>
  <c r="O893" i="10" s="1"/>
  <c r="Q893" i="10"/>
  <c r="F894" i="10"/>
  <c r="G894" i="10"/>
  <c r="O894" i="10" s="1"/>
  <c r="Q894" i="10"/>
  <c r="F895" i="10"/>
  <c r="G895" i="10"/>
  <c r="H895" i="10" s="1"/>
  <c r="O895" i="10"/>
  <c r="Q895" i="10"/>
  <c r="F896" i="10"/>
  <c r="G896" i="10"/>
  <c r="Q896" i="10"/>
  <c r="F897" i="10"/>
  <c r="G897" i="10"/>
  <c r="Q897" i="10"/>
  <c r="F898" i="10"/>
  <c r="G898" i="10"/>
  <c r="H898" i="10" s="1"/>
  <c r="Q898" i="10"/>
  <c r="F899" i="10"/>
  <c r="G899" i="10"/>
  <c r="H899" i="10" s="1"/>
  <c r="Q899" i="10"/>
  <c r="F900" i="10"/>
  <c r="G900" i="10"/>
  <c r="H900" i="10"/>
  <c r="O900" i="10"/>
  <c r="Q900" i="10"/>
  <c r="F901" i="10"/>
  <c r="G901" i="10"/>
  <c r="O901" i="10" s="1"/>
  <c r="Q901" i="10"/>
  <c r="F902" i="10"/>
  <c r="G902" i="10"/>
  <c r="H902" i="10" s="1"/>
  <c r="O902" i="10"/>
  <c r="Q902" i="10"/>
  <c r="F903" i="10"/>
  <c r="G903" i="10"/>
  <c r="O903" i="10" s="1"/>
  <c r="H903" i="10"/>
  <c r="Q903" i="10"/>
  <c r="F904" i="10"/>
  <c r="G904" i="10"/>
  <c r="Q904" i="10"/>
  <c r="F905" i="10"/>
  <c r="G905" i="10"/>
  <c r="H905" i="10" s="1"/>
  <c r="Q905" i="10"/>
  <c r="F906" i="10"/>
  <c r="G906" i="10"/>
  <c r="Q906" i="10"/>
  <c r="F907" i="10"/>
  <c r="G907" i="10"/>
  <c r="Q907" i="10"/>
  <c r="F908" i="10"/>
  <c r="G908" i="10"/>
  <c r="H908" i="10"/>
  <c r="O908" i="10"/>
  <c r="Q908" i="10"/>
  <c r="F909" i="10"/>
  <c r="G909" i="10"/>
  <c r="H909" i="10" s="1"/>
  <c r="Q909" i="10"/>
  <c r="F910" i="10"/>
  <c r="G910" i="10"/>
  <c r="H910" i="10" s="1"/>
  <c r="O910" i="10"/>
  <c r="Q910" i="10"/>
  <c r="F911" i="10"/>
  <c r="G911" i="10"/>
  <c r="H911" i="10"/>
  <c r="O911" i="10"/>
  <c r="Q911" i="10"/>
  <c r="F912" i="10"/>
  <c r="G912" i="10"/>
  <c r="Q912" i="10"/>
  <c r="F913" i="10"/>
  <c r="G913" i="10"/>
  <c r="H913" i="10" s="1"/>
  <c r="Q913" i="10"/>
  <c r="F914" i="10"/>
  <c r="G914" i="10"/>
  <c r="Q914" i="10"/>
  <c r="F915" i="10"/>
  <c r="G915" i="10"/>
  <c r="Q915" i="10"/>
  <c r="F916" i="10"/>
  <c r="G916" i="10"/>
  <c r="Q916" i="10"/>
  <c r="F917" i="10"/>
  <c r="G917" i="10"/>
  <c r="H917" i="10"/>
  <c r="O917" i="10"/>
  <c r="Q917" i="10"/>
  <c r="F918" i="10"/>
  <c r="G918" i="10"/>
  <c r="H918" i="10" s="1"/>
  <c r="Q918" i="10"/>
  <c r="F919" i="10"/>
  <c r="G919" i="10"/>
  <c r="Q919" i="10"/>
  <c r="F920" i="10"/>
  <c r="G920" i="10"/>
  <c r="H920" i="10" s="1"/>
  <c r="O920" i="10"/>
  <c r="Q920" i="10"/>
  <c r="F921" i="10"/>
  <c r="G921" i="10"/>
  <c r="H921" i="10"/>
  <c r="O921" i="10"/>
  <c r="Q921" i="10"/>
  <c r="F922" i="10"/>
  <c r="G922" i="10"/>
  <c r="Q922" i="10"/>
  <c r="F923" i="10"/>
  <c r="G923" i="10"/>
  <c r="H923" i="10" s="1"/>
  <c r="Q923" i="10"/>
  <c r="F924" i="10"/>
  <c r="G924" i="10"/>
  <c r="H924" i="10" s="1"/>
  <c r="O924" i="10"/>
  <c r="Q924" i="10"/>
  <c r="F925" i="10"/>
  <c r="G925" i="10"/>
  <c r="H925" i="10" s="1"/>
  <c r="Q925" i="10"/>
  <c r="F926" i="10"/>
  <c r="G926" i="10"/>
  <c r="H926" i="10" s="1"/>
  <c r="Q926" i="10"/>
  <c r="F927" i="10"/>
  <c r="G927" i="10"/>
  <c r="O927" i="10" s="1"/>
  <c r="Q927" i="10"/>
  <c r="F928" i="10"/>
  <c r="G928" i="10"/>
  <c r="H928" i="10" s="1"/>
  <c r="Q928" i="10"/>
  <c r="F929" i="10"/>
  <c r="G929" i="10"/>
  <c r="O929" i="10"/>
  <c r="Q929" i="10"/>
  <c r="F930" i="10"/>
  <c r="G930" i="10"/>
  <c r="Q930" i="10"/>
  <c r="F931" i="10"/>
  <c r="G931" i="10"/>
  <c r="H931" i="10" s="1"/>
  <c r="Q931" i="10"/>
  <c r="F932" i="10"/>
  <c r="G932" i="10"/>
  <c r="O932" i="10" s="1"/>
  <c r="H932" i="10"/>
  <c r="Q932" i="10"/>
  <c r="F933" i="10"/>
  <c r="G933" i="10"/>
  <c r="H933" i="10" s="1"/>
  <c r="Q933" i="10"/>
  <c r="F934" i="10"/>
  <c r="G934" i="10"/>
  <c r="Q934" i="10"/>
  <c r="F935" i="10"/>
  <c r="G935" i="10"/>
  <c r="O935" i="10" s="1"/>
  <c r="H935" i="10"/>
  <c r="Q935" i="10"/>
  <c r="F936" i="10"/>
  <c r="G936" i="10"/>
  <c r="H936" i="10" s="1"/>
  <c r="Q936" i="10"/>
  <c r="F937" i="10"/>
  <c r="G937" i="10"/>
  <c r="O937" i="10" s="1"/>
  <c r="H937" i="10"/>
  <c r="Q937" i="10"/>
  <c r="F938" i="10"/>
  <c r="G938" i="10"/>
  <c r="Q938" i="10"/>
  <c r="F939" i="10"/>
  <c r="G939" i="10"/>
  <c r="H939" i="10" s="1"/>
  <c r="Q939" i="10"/>
  <c r="F940" i="10"/>
  <c r="G940" i="10"/>
  <c r="Q940" i="10"/>
  <c r="F941" i="10"/>
  <c r="G941" i="10"/>
  <c r="Q941" i="10"/>
  <c r="F942" i="10"/>
  <c r="G942" i="10"/>
  <c r="Q942" i="10"/>
  <c r="F943" i="10"/>
  <c r="G943" i="10"/>
  <c r="O943" i="10" s="1"/>
  <c r="H943" i="10"/>
  <c r="Q943" i="10"/>
  <c r="F944" i="10"/>
  <c r="G944" i="10"/>
  <c r="H944" i="10" s="1"/>
  <c r="Q944" i="10"/>
  <c r="F945" i="10"/>
  <c r="G945" i="10"/>
  <c r="H945" i="10"/>
  <c r="O945" i="10"/>
  <c r="Q945" i="10"/>
  <c r="F946" i="10"/>
  <c r="G946" i="10"/>
  <c r="Q946" i="10"/>
  <c r="F947" i="10"/>
  <c r="G947" i="10"/>
  <c r="H947" i="10" s="1"/>
  <c r="Q947" i="10"/>
  <c r="F948" i="10"/>
  <c r="G948" i="10"/>
  <c r="H948" i="10"/>
  <c r="O948" i="10"/>
  <c r="Q948" i="10"/>
  <c r="F949" i="10"/>
  <c r="G949" i="10"/>
  <c r="H949" i="10" s="1"/>
  <c r="Q949" i="10"/>
  <c r="F950" i="10"/>
  <c r="G950" i="10"/>
  <c r="H950" i="10" s="1"/>
  <c r="Q950" i="10"/>
  <c r="F951" i="10"/>
  <c r="G951" i="10"/>
  <c r="O951" i="10" s="1"/>
  <c r="H951" i="10"/>
  <c r="Q951" i="10"/>
  <c r="F952" i="10"/>
  <c r="G952" i="10"/>
  <c r="Q952" i="10"/>
  <c r="F953" i="10"/>
  <c r="G953" i="10"/>
  <c r="Q953" i="10"/>
  <c r="F954" i="10"/>
  <c r="G954" i="10"/>
  <c r="Q954" i="10"/>
  <c r="F955" i="10"/>
  <c r="G955" i="10"/>
  <c r="H955" i="10" s="1"/>
  <c r="Q955" i="10"/>
  <c r="F956" i="10"/>
  <c r="G956" i="10"/>
  <c r="Q956" i="10"/>
  <c r="F957" i="10"/>
  <c r="G957" i="10"/>
  <c r="Q957" i="10"/>
  <c r="F958" i="10"/>
  <c r="G958" i="10"/>
  <c r="H958" i="10" s="1"/>
  <c r="Q958" i="10"/>
  <c r="F959" i="10"/>
  <c r="G959" i="10"/>
  <c r="O959" i="10" s="1"/>
  <c r="H959" i="10"/>
  <c r="Q959" i="10"/>
  <c r="F960" i="10"/>
  <c r="G960" i="10"/>
  <c r="H960" i="10" s="1"/>
  <c r="Q960" i="10"/>
  <c r="F961" i="10"/>
  <c r="G961" i="10"/>
  <c r="O961" i="10" s="1"/>
  <c r="Q961" i="10"/>
  <c r="F962" i="10"/>
  <c r="G962" i="10"/>
  <c r="Q962" i="10"/>
  <c r="F963" i="10"/>
  <c r="G963" i="10"/>
  <c r="H963" i="10" s="1"/>
  <c r="Q963" i="10"/>
  <c r="F964" i="10"/>
  <c r="G964" i="10"/>
  <c r="Q964" i="10"/>
  <c r="F965" i="10"/>
  <c r="G965" i="10"/>
  <c r="H965" i="10"/>
  <c r="O965" i="10"/>
  <c r="Q965" i="10"/>
  <c r="F966" i="10"/>
  <c r="G966" i="10"/>
  <c r="H966" i="10"/>
  <c r="O966" i="10"/>
  <c r="Q966" i="10"/>
  <c r="F967" i="10"/>
  <c r="G967" i="10"/>
  <c r="H967" i="10" s="1"/>
  <c r="Q967" i="10"/>
  <c r="F968" i="10"/>
  <c r="G968" i="10"/>
  <c r="H968" i="10" s="1"/>
  <c r="Q968" i="10"/>
  <c r="F969" i="10"/>
  <c r="G969" i="10"/>
  <c r="H969" i="10"/>
  <c r="O969" i="10"/>
  <c r="Q969" i="10"/>
  <c r="F970" i="10"/>
  <c r="G970" i="10"/>
  <c r="Q970" i="10"/>
  <c r="F971" i="10"/>
  <c r="G971" i="10"/>
  <c r="H971" i="10" s="1"/>
  <c r="Q971" i="10"/>
  <c r="F972" i="10"/>
  <c r="G972" i="10"/>
  <c r="Q972" i="10"/>
  <c r="F973" i="10"/>
  <c r="G973" i="10"/>
  <c r="Q973" i="10"/>
  <c r="F974" i="10"/>
  <c r="G974" i="10"/>
  <c r="Q974" i="10"/>
  <c r="F975" i="10"/>
  <c r="G975" i="10"/>
  <c r="O975" i="10" s="1"/>
  <c r="H975" i="10"/>
  <c r="Q975" i="10"/>
  <c r="F976" i="10"/>
  <c r="G976" i="10"/>
  <c r="H976" i="10" s="1"/>
  <c r="Q976" i="10"/>
  <c r="F977" i="10"/>
  <c r="G977" i="10"/>
  <c r="O977" i="10" s="1"/>
  <c r="Q977" i="10"/>
  <c r="F978" i="10"/>
  <c r="G978" i="10"/>
  <c r="Q978" i="10"/>
  <c r="F979" i="10"/>
  <c r="G979" i="10"/>
  <c r="H979" i="10" s="1"/>
  <c r="Q979" i="10"/>
  <c r="F980" i="10"/>
  <c r="G980" i="10"/>
  <c r="H980" i="10" s="1"/>
  <c r="O980" i="10"/>
  <c r="Q980" i="10"/>
  <c r="F981" i="10"/>
  <c r="G981" i="10"/>
  <c r="H981" i="10"/>
  <c r="O981" i="10"/>
  <c r="Q981" i="10"/>
  <c r="F982" i="10"/>
  <c r="G982" i="10"/>
  <c r="H982" i="10"/>
  <c r="O982" i="10"/>
  <c r="Q982" i="10"/>
  <c r="F983" i="10"/>
  <c r="G983" i="10"/>
  <c r="H983" i="10" s="1"/>
  <c r="Q983" i="10"/>
  <c r="F984" i="10"/>
  <c r="G984" i="10"/>
  <c r="Q984" i="10"/>
  <c r="F985" i="10"/>
  <c r="G985" i="10"/>
  <c r="Q985" i="10"/>
  <c r="F986" i="10"/>
  <c r="G986" i="10"/>
  <c r="Q986" i="10"/>
  <c r="F987" i="10"/>
  <c r="G987" i="10"/>
  <c r="Q987" i="10"/>
  <c r="F988" i="10"/>
  <c r="G988" i="10"/>
  <c r="H988" i="10" s="1"/>
  <c r="O988" i="10"/>
  <c r="Q988" i="10"/>
  <c r="F989" i="10"/>
  <c r="G989" i="10"/>
  <c r="H989" i="10"/>
  <c r="O989" i="10"/>
  <c r="Q989" i="10"/>
  <c r="F990" i="10"/>
  <c r="G990" i="10"/>
  <c r="H990" i="10"/>
  <c r="O990" i="10"/>
  <c r="Q990" i="10"/>
  <c r="F991" i="10"/>
  <c r="G991" i="10"/>
  <c r="H991" i="10"/>
  <c r="O991" i="10"/>
  <c r="Q991" i="10"/>
  <c r="F992" i="10"/>
  <c r="G992" i="10"/>
  <c r="O992" i="10" s="1"/>
  <c r="Q992" i="10"/>
  <c r="F993" i="10"/>
  <c r="G993" i="10"/>
  <c r="H993" i="10" s="1"/>
  <c r="Q993" i="10"/>
  <c r="F994" i="10"/>
  <c r="G994" i="10"/>
  <c r="Q994" i="10"/>
  <c r="F995" i="10"/>
  <c r="G995" i="10"/>
  <c r="Q995" i="10"/>
  <c r="F996" i="10"/>
  <c r="G996" i="10"/>
  <c r="H996" i="10" s="1"/>
  <c r="O996" i="10"/>
  <c r="Q996" i="10"/>
  <c r="F997" i="10"/>
  <c r="G997" i="10"/>
  <c r="H997" i="10" s="1"/>
  <c r="O997" i="10"/>
  <c r="Q997" i="10"/>
  <c r="F998" i="10"/>
  <c r="G998" i="10"/>
  <c r="O998" i="10" s="1"/>
  <c r="H998" i="10"/>
  <c r="Q998" i="10"/>
  <c r="F999" i="10"/>
  <c r="G999" i="10"/>
  <c r="Q999" i="10"/>
  <c r="F1000" i="10"/>
  <c r="G1000" i="10"/>
  <c r="H1000" i="10" s="1"/>
  <c r="Q1000" i="10"/>
  <c r="F1001" i="10"/>
  <c r="G1001" i="10"/>
  <c r="Q1001" i="10"/>
  <c r="F1002" i="10"/>
  <c r="G1002" i="10"/>
  <c r="H1002" i="10" s="1"/>
  <c r="O1002" i="10"/>
  <c r="Q1002" i="10"/>
  <c r="F1003" i="10"/>
  <c r="G1003" i="10"/>
  <c r="H1003" i="10"/>
  <c r="O1003" i="10"/>
  <c r="Q1003" i="10"/>
  <c r="F1004" i="10"/>
  <c r="G1004" i="10"/>
  <c r="Q1004" i="10"/>
  <c r="F1005" i="10"/>
  <c r="G1005" i="10"/>
  <c r="O1005" i="10" s="1"/>
  <c r="Q1005" i="10"/>
  <c r="F1006" i="10"/>
  <c r="G1006" i="10"/>
  <c r="H1006" i="10" s="1"/>
  <c r="O1006" i="10"/>
  <c r="Q1006" i="10"/>
  <c r="F1007" i="10"/>
  <c r="G1007" i="10"/>
  <c r="Q1007" i="10"/>
  <c r="F1008" i="10"/>
  <c r="G1008" i="10"/>
  <c r="H1008" i="10" s="1"/>
  <c r="Q1008" i="10"/>
  <c r="F1009" i="10"/>
  <c r="G1009" i="10"/>
  <c r="Q1009" i="10"/>
  <c r="F1010" i="10"/>
  <c r="G1010" i="10"/>
  <c r="O1010" i="10" s="1"/>
  <c r="H1010" i="10"/>
  <c r="Q1010" i="10"/>
  <c r="F1011" i="10"/>
  <c r="G1011" i="10"/>
  <c r="O1011" i="10" s="1"/>
  <c r="H1011" i="10"/>
  <c r="Q1011" i="10"/>
  <c r="F1012" i="10"/>
  <c r="G1012" i="10"/>
  <c r="H1012" i="10"/>
  <c r="O1012" i="10"/>
  <c r="Q1012" i="10"/>
  <c r="F1013" i="10"/>
  <c r="G1013" i="10"/>
  <c r="O1013" i="10" s="1"/>
  <c r="Q1013" i="10"/>
  <c r="F1014" i="10"/>
  <c r="G1014" i="10"/>
  <c r="Q1014" i="10"/>
  <c r="F1015" i="10"/>
  <c r="G1015" i="10"/>
  <c r="Q1015" i="10"/>
  <c r="F1016" i="10"/>
  <c r="G1016" i="10"/>
  <c r="Q1016" i="10"/>
  <c r="F1017" i="10"/>
  <c r="G1017" i="10"/>
  <c r="Q1017" i="10"/>
  <c r="F1018" i="10"/>
  <c r="G1018" i="10"/>
  <c r="O1018" i="10" s="1"/>
  <c r="H1018" i="10"/>
  <c r="Q1018" i="10"/>
  <c r="F1019" i="10"/>
  <c r="G1019" i="10"/>
  <c r="O1019" i="10" s="1"/>
  <c r="H1019" i="10"/>
  <c r="Q1019" i="10"/>
  <c r="F1020" i="10"/>
  <c r="G1020" i="10"/>
  <c r="H1020" i="10"/>
  <c r="O1020" i="10"/>
  <c r="Q1020" i="10"/>
  <c r="F1021" i="10"/>
  <c r="G1021" i="10"/>
  <c r="O1021" i="10" s="1"/>
  <c r="H1021" i="10"/>
  <c r="Q1021" i="10"/>
  <c r="F1022" i="10"/>
  <c r="G1022" i="10"/>
  <c r="H1022" i="10"/>
  <c r="O1022" i="10"/>
  <c r="Q1022" i="10"/>
  <c r="F1023" i="10"/>
  <c r="G1023" i="10"/>
  <c r="H1023" i="10" s="1"/>
  <c r="Q1023" i="10"/>
  <c r="F1024" i="10"/>
  <c r="G1024" i="10"/>
  <c r="H1024" i="10" s="1"/>
  <c r="O1024" i="10"/>
  <c r="Q1024" i="10"/>
  <c r="F1025" i="10"/>
  <c r="G1025" i="10"/>
  <c r="Q1025" i="10"/>
  <c r="F1026" i="10"/>
  <c r="G1026" i="10"/>
  <c r="O1026" i="10" s="1"/>
  <c r="H1026" i="10"/>
  <c r="Q1026" i="10"/>
  <c r="F1027" i="10"/>
  <c r="G1027" i="10"/>
  <c r="Q1027" i="10"/>
  <c r="F1028" i="10"/>
  <c r="G1028" i="10"/>
  <c r="H1028" i="10" s="1"/>
  <c r="Q1028" i="10"/>
  <c r="F1029" i="10"/>
  <c r="G1029" i="10"/>
  <c r="Q1029" i="10"/>
  <c r="F1030" i="10"/>
  <c r="G1030" i="10"/>
  <c r="O1030" i="10"/>
  <c r="Q1030" i="10"/>
  <c r="F1031" i="10"/>
  <c r="G1031" i="10"/>
  <c r="Q1031" i="10"/>
  <c r="F1032" i="10"/>
  <c r="G1032" i="10"/>
  <c r="O1032" i="10" s="1"/>
  <c r="H1032" i="10"/>
  <c r="Q1032" i="10"/>
  <c r="F1033" i="10"/>
  <c r="G1033" i="10"/>
  <c r="H1033" i="10"/>
  <c r="O1033" i="10"/>
  <c r="Q1033" i="10"/>
  <c r="F1034" i="10"/>
  <c r="G1034" i="10"/>
  <c r="H1034" i="10"/>
  <c r="O1034" i="10"/>
  <c r="Q1034" i="10"/>
  <c r="F1035" i="10"/>
  <c r="G1035" i="10"/>
  <c r="Q1035" i="10"/>
  <c r="F1036" i="10"/>
  <c r="G1036" i="10"/>
  <c r="H1036" i="10" s="1"/>
  <c r="Q1036" i="10"/>
  <c r="F1037" i="10"/>
  <c r="G1037" i="10"/>
  <c r="H1037" i="10"/>
  <c r="O1037" i="10"/>
  <c r="Q1037" i="10"/>
  <c r="F1038" i="10"/>
  <c r="G1038" i="10"/>
  <c r="Q1038" i="10"/>
  <c r="F1039" i="10"/>
  <c r="G1039" i="10"/>
  <c r="Q1039" i="10"/>
  <c r="F1040" i="10"/>
  <c r="G1040" i="10"/>
  <c r="H1040" i="10"/>
  <c r="O1040" i="10"/>
  <c r="Q1040" i="10"/>
  <c r="F1041" i="10"/>
  <c r="G1041" i="10"/>
  <c r="O1041" i="10"/>
  <c r="Q1041" i="10"/>
  <c r="F1042" i="10"/>
  <c r="G1042" i="10"/>
  <c r="O1042" i="10" s="1"/>
  <c r="Q1042" i="10"/>
  <c r="F1043" i="10"/>
  <c r="G1043" i="10"/>
  <c r="Q1043" i="10"/>
  <c r="F1044" i="10"/>
  <c r="G1044" i="10"/>
  <c r="Q1044" i="10"/>
  <c r="F1045" i="10"/>
  <c r="G1045" i="10"/>
  <c r="H1045" i="10"/>
  <c r="O1045" i="10"/>
  <c r="Q1045" i="10"/>
  <c r="F1046" i="10"/>
  <c r="G1046" i="10"/>
  <c r="H1046" i="10"/>
  <c r="O1046" i="10"/>
  <c r="Q1046" i="10"/>
  <c r="F1047" i="10"/>
  <c r="G1047" i="10"/>
  <c r="Q1047" i="10"/>
  <c r="F1048" i="10"/>
  <c r="G1048" i="10"/>
  <c r="H1048" i="10"/>
  <c r="O1048" i="10"/>
  <c r="Q1048" i="10"/>
  <c r="F1049" i="10"/>
  <c r="G1049" i="10"/>
  <c r="H1049" i="10"/>
  <c r="O1049" i="10"/>
  <c r="Q1049" i="10"/>
  <c r="F1050" i="10"/>
  <c r="G1050" i="10"/>
  <c r="H1050" i="10" s="1"/>
  <c r="O1050" i="10"/>
  <c r="Q1050" i="10"/>
  <c r="F1051" i="10"/>
  <c r="G1051" i="10"/>
  <c r="Q1051" i="10"/>
  <c r="F1052" i="10"/>
  <c r="G1052" i="10"/>
  <c r="H1052" i="10"/>
  <c r="O1052" i="10"/>
  <c r="Q1052" i="10"/>
  <c r="F1053" i="10"/>
  <c r="G1053" i="10"/>
  <c r="Q1053" i="10"/>
  <c r="F1054" i="10"/>
  <c r="G1054" i="10"/>
  <c r="Q1054" i="10"/>
  <c r="F1055" i="10"/>
  <c r="G1055" i="10"/>
  <c r="Q1055" i="10"/>
  <c r="F1056" i="10"/>
  <c r="G1056" i="10"/>
  <c r="Q1056" i="10"/>
  <c r="F1057" i="10"/>
  <c r="G1057" i="10"/>
  <c r="O1057" i="10" s="1"/>
  <c r="H1057" i="10"/>
  <c r="Q1057" i="10"/>
  <c r="F1058" i="10"/>
  <c r="G1058" i="10"/>
  <c r="H1058" i="10" s="1"/>
  <c r="Q1058" i="10"/>
  <c r="F1059" i="10"/>
  <c r="G1059" i="10"/>
  <c r="H1059" i="10"/>
  <c r="Q1059" i="10"/>
  <c r="F1060" i="10"/>
  <c r="G1060" i="10"/>
  <c r="Q1060" i="10"/>
  <c r="F1061" i="10"/>
  <c r="G1061" i="10"/>
  <c r="H1061" i="10" s="1"/>
  <c r="O1061" i="10"/>
  <c r="Q1061" i="10"/>
  <c r="F1062" i="10"/>
  <c r="G1062" i="10"/>
  <c r="Q1062" i="10"/>
  <c r="F1063" i="10"/>
  <c r="G1063" i="10"/>
  <c r="H1063" i="10" s="1"/>
  <c r="Q1063" i="10"/>
  <c r="F1064" i="10"/>
  <c r="G1064" i="10"/>
  <c r="Q1064" i="10"/>
  <c r="F1065" i="10"/>
  <c r="G1065" i="10"/>
  <c r="Q1065" i="10"/>
  <c r="F1066" i="10"/>
  <c r="G1066" i="10"/>
  <c r="Q1066" i="10"/>
  <c r="F1067" i="10"/>
  <c r="G1067" i="10"/>
  <c r="O1067" i="10" s="1"/>
  <c r="Q1067" i="10"/>
  <c r="F1068" i="10"/>
  <c r="G1068" i="10"/>
  <c r="Q1068" i="10"/>
  <c r="F1069" i="10"/>
  <c r="G1069" i="10"/>
  <c r="Q1069" i="10"/>
  <c r="F1070" i="10"/>
  <c r="G1070" i="10"/>
  <c r="Q1070" i="10"/>
  <c r="F1071" i="10"/>
  <c r="G1071" i="10"/>
  <c r="H1071" i="10"/>
  <c r="Q1071" i="10"/>
  <c r="F1072" i="10"/>
  <c r="G1072" i="10"/>
  <c r="Q1072" i="10"/>
  <c r="F1073" i="10"/>
  <c r="G1073" i="10"/>
  <c r="Q1073" i="10"/>
  <c r="F1074" i="10"/>
  <c r="G1074" i="10"/>
  <c r="Q1074" i="10"/>
  <c r="F1075" i="10"/>
  <c r="G1075" i="10"/>
  <c r="O1075" i="10" s="1"/>
  <c r="H1075" i="10"/>
  <c r="Q1075" i="10"/>
  <c r="F1076" i="10"/>
  <c r="G1076" i="10"/>
  <c r="Q1076" i="10"/>
  <c r="F1077" i="10"/>
  <c r="G1077" i="10"/>
  <c r="H1077" i="10"/>
  <c r="O1077" i="10"/>
  <c r="Q1077" i="10"/>
  <c r="F1078" i="10"/>
  <c r="G1078" i="10"/>
  <c r="Q1078" i="10"/>
  <c r="F1079" i="10"/>
  <c r="G1079" i="10"/>
  <c r="Q1079" i="10"/>
  <c r="F1080" i="10"/>
  <c r="G1080" i="10"/>
  <c r="Q1080" i="10"/>
  <c r="F1081" i="10"/>
  <c r="G1081" i="10"/>
  <c r="H1081" i="10"/>
  <c r="O1081" i="10"/>
  <c r="Q1081" i="10"/>
  <c r="F1082" i="10"/>
  <c r="G1082" i="10"/>
  <c r="Q1082" i="10"/>
  <c r="F1083" i="10"/>
  <c r="G1083" i="10"/>
  <c r="H1083" i="10" s="1"/>
  <c r="Q1083" i="10"/>
  <c r="F1084" i="10"/>
  <c r="G1084" i="10"/>
  <c r="O1084" i="10" s="1"/>
  <c r="Q1084" i="10"/>
  <c r="F1085" i="10"/>
  <c r="G1085" i="10"/>
  <c r="H1085" i="10" s="1"/>
  <c r="Q1085" i="10"/>
  <c r="F1086" i="10"/>
  <c r="G1086" i="10"/>
  <c r="Q1086" i="10"/>
  <c r="F1087" i="10"/>
  <c r="G1087" i="10"/>
  <c r="H1087" i="10"/>
  <c r="O1087" i="10"/>
  <c r="Q1087" i="10"/>
  <c r="F1088" i="10"/>
  <c r="G1088" i="10"/>
  <c r="H1088" i="10"/>
  <c r="O1088" i="10"/>
  <c r="Q1088" i="10"/>
  <c r="F1089" i="10"/>
  <c r="G1089" i="10"/>
  <c r="Q1089" i="10"/>
  <c r="F1090" i="10"/>
  <c r="G1090" i="10"/>
  <c r="Q1090" i="10"/>
  <c r="F1091" i="10"/>
  <c r="G1091" i="10"/>
  <c r="Q1091" i="10"/>
  <c r="F1092" i="10"/>
  <c r="G1092" i="10"/>
  <c r="O1092" i="10" s="1"/>
  <c r="Q1092" i="10"/>
  <c r="F1093" i="10"/>
  <c r="G1093" i="10"/>
  <c r="H1093" i="10" s="1"/>
  <c r="Q1093" i="10"/>
  <c r="F1094" i="10"/>
  <c r="G1094" i="10"/>
  <c r="Q1094" i="10"/>
  <c r="F1095" i="10"/>
  <c r="G1095" i="10"/>
  <c r="H1095" i="10"/>
  <c r="O1095" i="10"/>
  <c r="Q1095" i="10"/>
  <c r="F1096" i="10"/>
  <c r="G1096" i="10"/>
  <c r="H1096" i="10"/>
  <c r="O1096" i="10"/>
  <c r="Q1096" i="10"/>
  <c r="F1097" i="10"/>
  <c r="G1097" i="10"/>
  <c r="H1097" i="10"/>
  <c r="O1097" i="10"/>
  <c r="Q1097" i="10"/>
  <c r="F1098" i="10"/>
  <c r="G1098" i="10"/>
  <c r="Q1098" i="10"/>
  <c r="F1099" i="10"/>
  <c r="G1099" i="10"/>
  <c r="H1099" i="10" s="1"/>
  <c r="O1099" i="10"/>
  <c r="Q1099" i="10"/>
  <c r="F1100" i="10"/>
  <c r="G1100" i="10"/>
  <c r="O1100" i="10" s="1"/>
  <c r="H1100" i="10"/>
  <c r="Q1100" i="10"/>
  <c r="F1101" i="10"/>
  <c r="G1101" i="10"/>
  <c r="Q1101" i="10"/>
  <c r="F1102" i="10"/>
  <c r="G1102" i="10"/>
  <c r="Q1102" i="10"/>
  <c r="F1103" i="10"/>
  <c r="G1103" i="10"/>
  <c r="H1103" i="10" s="1"/>
  <c r="O1103" i="10"/>
  <c r="Q1103" i="10"/>
  <c r="F1104" i="10"/>
  <c r="G1104" i="10"/>
  <c r="O1104" i="10"/>
  <c r="Q1104" i="10"/>
  <c r="F1105" i="10"/>
  <c r="G1105" i="10"/>
  <c r="Q1105" i="10"/>
  <c r="F1106" i="10"/>
  <c r="G1106" i="10"/>
  <c r="Q1106" i="10"/>
  <c r="F1107" i="10"/>
  <c r="G1107" i="10"/>
  <c r="H1107" i="10"/>
  <c r="O1107" i="10"/>
  <c r="Q1107" i="10"/>
  <c r="F1108" i="10"/>
  <c r="G1108" i="10"/>
  <c r="H1108" i="10" s="1"/>
  <c r="Q1108" i="10"/>
  <c r="F1109" i="10"/>
  <c r="G1109" i="10"/>
  <c r="Q1109" i="10"/>
  <c r="F1110" i="10"/>
  <c r="G1110" i="10"/>
  <c r="Q1110" i="10"/>
  <c r="F1111" i="10"/>
  <c r="G1111" i="10"/>
  <c r="H1111" i="10" s="1"/>
  <c r="O1111" i="10"/>
  <c r="Q1111" i="10"/>
  <c r="F1112" i="10"/>
  <c r="G1112" i="10"/>
  <c r="Q1112" i="10"/>
  <c r="F1113" i="10"/>
  <c r="G1113" i="10"/>
  <c r="Q1113" i="10"/>
  <c r="F1114" i="10"/>
  <c r="G1114" i="10"/>
  <c r="Q1114" i="10"/>
  <c r="F1115" i="10"/>
  <c r="G1115" i="10"/>
  <c r="Q1115" i="10"/>
  <c r="F1116" i="10"/>
  <c r="G1116" i="10"/>
  <c r="Q1116" i="10"/>
  <c r="F1117" i="10"/>
  <c r="G1117" i="10"/>
  <c r="H1117" i="10" s="1"/>
  <c r="Q1117" i="10"/>
  <c r="F1118" i="10"/>
  <c r="G1118" i="10"/>
  <c r="H1118" i="10"/>
  <c r="Q1118" i="10"/>
  <c r="F1119" i="10"/>
  <c r="G1119" i="10"/>
  <c r="Q1119" i="10"/>
  <c r="F1120" i="10"/>
  <c r="G1120" i="10"/>
  <c r="O1120" i="10" s="1"/>
  <c r="Q1120" i="10"/>
  <c r="F1121" i="10"/>
  <c r="G1121" i="10"/>
  <c r="H1121" i="10" s="1"/>
  <c r="Q1121" i="10"/>
  <c r="F1122" i="10"/>
  <c r="G1122" i="10"/>
  <c r="Q1122" i="10"/>
  <c r="F1123" i="10"/>
  <c r="G1123" i="10"/>
  <c r="Q1123" i="10"/>
  <c r="F1124" i="10"/>
  <c r="G1124" i="10"/>
  <c r="H1124" i="10" s="1"/>
  <c r="O1124" i="10"/>
  <c r="Q1124" i="10"/>
  <c r="F1125" i="10"/>
  <c r="G1125" i="10"/>
  <c r="Q1125" i="10"/>
  <c r="F1126" i="10"/>
  <c r="G1126" i="10"/>
  <c r="H1126" i="10"/>
  <c r="Q1126" i="10"/>
  <c r="F1127" i="10"/>
  <c r="G1127" i="10"/>
  <c r="Q1127" i="10"/>
  <c r="F1128" i="10"/>
  <c r="G1128" i="10"/>
  <c r="O1128" i="10"/>
  <c r="Q1128" i="10"/>
  <c r="F1129" i="10"/>
  <c r="G1129" i="10"/>
  <c r="H1129" i="10" s="1"/>
  <c r="Q1129" i="10"/>
  <c r="F1130" i="10"/>
  <c r="G1130" i="10"/>
  <c r="O1130" i="10" s="1"/>
  <c r="Q1130" i="10"/>
  <c r="F1131" i="10"/>
  <c r="G1131" i="10"/>
  <c r="Q1131" i="10"/>
  <c r="F1132" i="10"/>
  <c r="G1132" i="10"/>
  <c r="H1132" i="10"/>
  <c r="O1132" i="10"/>
  <c r="Q1132" i="10"/>
  <c r="F1133" i="10"/>
  <c r="G1133" i="10"/>
  <c r="Q1133" i="10"/>
  <c r="F1134" i="10"/>
  <c r="G1134" i="10"/>
  <c r="O1134" i="10" s="1"/>
  <c r="H1134" i="10"/>
  <c r="Q1134" i="10"/>
  <c r="F1135" i="10"/>
  <c r="G1135" i="10"/>
  <c r="Q1135" i="10"/>
  <c r="F1136" i="10"/>
  <c r="G1136" i="10"/>
  <c r="Q1136" i="10"/>
  <c r="F1137" i="10"/>
  <c r="G1137" i="10"/>
  <c r="H1137" i="10" s="1"/>
  <c r="Q1137" i="10"/>
  <c r="F1138" i="10"/>
  <c r="G1138" i="10"/>
  <c r="H1138" i="10" s="1"/>
  <c r="O1138" i="10"/>
  <c r="Q1138" i="10"/>
  <c r="F1139" i="10"/>
  <c r="G1139" i="10"/>
  <c r="Q1139" i="10"/>
  <c r="F1140" i="10"/>
  <c r="G1140" i="10"/>
  <c r="O1140" i="10" s="1"/>
  <c r="Q1140" i="10"/>
  <c r="F1141" i="10"/>
  <c r="G1141" i="10"/>
  <c r="Q1141" i="10"/>
  <c r="F1142" i="10"/>
  <c r="G1142" i="10"/>
  <c r="Q1142" i="10"/>
  <c r="F1143" i="10"/>
  <c r="G1143" i="10"/>
  <c r="Q1143" i="10"/>
  <c r="F1144" i="10"/>
  <c r="G1144" i="10"/>
  <c r="O1144" i="10"/>
  <c r="Q1144" i="10"/>
  <c r="F1145" i="10"/>
  <c r="G1145" i="10"/>
  <c r="Q1145" i="10"/>
  <c r="F1146" i="10"/>
  <c r="G1146" i="10"/>
  <c r="H1146" i="10"/>
  <c r="Q1146" i="10"/>
  <c r="F1147" i="10"/>
  <c r="G1147" i="10"/>
  <c r="Q1147" i="10"/>
  <c r="F1148" i="10"/>
  <c r="G1148" i="10"/>
  <c r="H1148" i="10" s="1"/>
  <c r="O1148" i="10"/>
  <c r="Q1148" i="10"/>
  <c r="F1149" i="10"/>
  <c r="G1149" i="10"/>
  <c r="Q1149" i="10"/>
  <c r="F1150" i="10"/>
  <c r="G1150" i="10"/>
  <c r="H1150" i="10"/>
  <c r="O1150" i="10"/>
  <c r="Q1150" i="10"/>
  <c r="F1151" i="10"/>
  <c r="G1151" i="10"/>
  <c r="O1151" i="10" s="1"/>
  <c r="H1151" i="10"/>
  <c r="Q1151" i="10"/>
  <c r="F1152" i="10"/>
  <c r="G1152" i="10"/>
  <c r="O1152" i="10" s="1"/>
  <c r="Q1152" i="10"/>
  <c r="F1153" i="10"/>
  <c r="G1153" i="10"/>
  <c r="Q1153" i="10"/>
  <c r="F1154" i="10"/>
  <c r="G1154" i="10"/>
  <c r="Q1154" i="10"/>
  <c r="F1155" i="10"/>
  <c r="G1155" i="10"/>
  <c r="Q1155" i="10"/>
  <c r="F1156" i="10"/>
  <c r="G1156" i="10"/>
  <c r="H1156" i="10" s="1"/>
  <c r="O1156" i="10"/>
  <c r="Q1156" i="10"/>
  <c r="F1157" i="10"/>
  <c r="G1157" i="10"/>
  <c r="Q1157" i="10"/>
  <c r="F1158" i="10"/>
  <c r="G1158" i="10"/>
  <c r="H1158" i="10" s="1"/>
  <c r="O1158" i="10"/>
  <c r="Q1158" i="10"/>
  <c r="F1159" i="10"/>
  <c r="G1159" i="10"/>
  <c r="H1159" i="10" s="1"/>
  <c r="Q1159" i="10"/>
  <c r="F1160" i="10"/>
  <c r="G1160" i="10"/>
  <c r="Q1160" i="10"/>
  <c r="F1161" i="10"/>
  <c r="G1161" i="10"/>
  <c r="Q1161" i="10"/>
  <c r="F1162" i="10"/>
  <c r="G1162" i="10"/>
  <c r="H1162" i="10"/>
  <c r="Q1162" i="10"/>
  <c r="F1163" i="10"/>
  <c r="G1163" i="10"/>
  <c r="H1163" i="10" s="1"/>
  <c r="Q1163" i="10"/>
  <c r="F1164" i="10"/>
  <c r="G1164" i="10"/>
  <c r="H1164" i="10"/>
  <c r="O1164" i="10"/>
  <c r="Q1164" i="10"/>
  <c r="F1165" i="10"/>
  <c r="G1165" i="10"/>
  <c r="Q1165" i="10"/>
  <c r="F1166" i="10"/>
  <c r="G1166" i="10"/>
  <c r="O1166" i="10"/>
  <c r="Q1166" i="10"/>
  <c r="F1167" i="10"/>
  <c r="G1167" i="10"/>
  <c r="H1167" i="10" s="1"/>
  <c r="Q1167" i="10"/>
  <c r="F1168" i="10"/>
  <c r="G1168" i="10"/>
  <c r="Q1168" i="10"/>
  <c r="F1169" i="10"/>
  <c r="G1169" i="10"/>
  <c r="Q1169" i="10"/>
  <c r="F1170" i="10"/>
  <c r="G1170" i="10"/>
  <c r="O1170" i="10" s="1"/>
  <c r="H1170" i="10"/>
  <c r="Q1170" i="10"/>
  <c r="F1171" i="10"/>
  <c r="G1171" i="10"/>
  <c r="Q1171" i="10"/>
  <c r="F1172" i="10"/>
  <c r="G1172" i="10"/>
  <c r="H1172" i="10"/>
  <c r="Q1172" i="10"/>
  <c r="F1173" i="10"/>
  <c r="G1173" i="10"/>
  <c r="Q1173" i="10"/>
  <c r="F1174" i="10"/>
  <c r="G1174" i="10"/>
  <c r="H1174" i="10"/>
  <c r="O1174" i="10"/>
  <c r="Q1174" i="10"/>
  <c r="F1175" i="10"/>
  <c r="G1175" i="10"/>
  <c r="H1175" i="10" s="1"/>
  <c r="Q1175" i="10"/>
  <c r="F1176" i="10"/>
  <c r="G1176" i="10"/>
  <c r="H1176" i="10"/>
  <c r="Q1176" i="10"/>
  <c r="F1177" i="10"/>
  <c r="G1177" i="10"/>
  <c r="H1177" i="10" s="1"/>
  <c r="Q1177" i="10"/>
  <c r="F1178" i="10"/>
  <c r="G1178" i="10"/>
  <c r="H1178" i="10" s="1"/>
  <c r="O1178" i="10"/>
  <c r="Q1178" i="10"/>
  <c r="F1179" i="10"/>
  <c r="G1179" i="10"/>
  <c r="H1179" i="10" s="1"/>
  <c r="Q1179" i="10"/>
  <c r="F1180" i="10"/>
  <c r="G1180" i="10"/>
  <c r="H1180" i="10"/>
  <c r="O1180" i="10"/>
  <c r="Q1180" i="10"/>
  <c r="F1181" i="10"/>
  <c r="G1181" i="10"/>
  <c r="Q1181" i="10"/>
  <c r="F1182" i="10"/>
  <c r="G1182" i="10"/>
  <c r="H1182" i="10" s="1"/>
  <c r="O1182" i="10"/>
  <c r="Q1182" i="10"/>
  <c r="F1183" i="10"/>
  <c r="G1183" i="10"/>
  <c r="Q1183" i="10"/>
  <c r="F1184" i="10"/>
  <c r="G1184" i="10"/>
  <c r="H1184" i="10"/>
  <c r="O1184" i="10"/>
  <c r="Q1184" i="10"/>
  <c r="F1185" i="10"/>
  <c r="G1185" i="10"/>
  <c r="H1185" i="10" s="1"/>
  <c r="Q1185" i="10"/>
  <c r="F1186" i="10"/>
  <c r="G1186" i="10"/>
  <c r="H1186" i="10"/>
  <c r="O1186" i="10"/>
  <c r="Q1186" i="10"/>
  <c r="F1187" i="10"/>
  <c r="G1187" i="10"/>
  <c r="H1187" i="10" s="1"/>
  <c r="Q1187" i="10"/>
  <c r="F1188" i="10"/>
  <c r="G1188" i="10"/>
  <c r="Q1188" i="10"/>
  <c r="F1189" i="10"/>
  <c r="G1189" i="10"/>
  <c r="Q1189" i="10"/>
  <c r="F1190" i="10"/>
  <c r="G1190" i="10"/>
  <c r="H1190" i="10"/>
  <c r="O1190" i="10"/>
  <c r="Q1190" i="10"/>
  <c r="F1191" i="10"/>
  <c r="G1191" i="10"/>
  <c r="Q1191" i="10"/>
  <c r="F1192" i="10"/>
  <c r="G1192" i="10"/>
  <c r="H1192" i="10"/>
  <c r="Q1192" i="10"/>
  <c r="F1193" i="10"/>
  <c r="G1193" i="10"/>
  <c r="H1193" i="10" s="1"/>
  <c r="Q1193" i="10"/>
  <c r="F1194" i="10"/>
  <c r="G1194" i="10"/>
  <c r="H1194" i="10"/>
  <c r="O1194" i="10"/>
  <c r="Q1194" i="10"/>
  <c r="F1195" i="10"/>
  <c r="G1195" i="10"/>
  <c r="H1195" i="10" s="1"/>
  <c r="Q1195" i="10"/>
  <c r="F1196" i="10"/>
  <c r="G1196" i="10"/>
  <c r="O1196" i="10" s="1"/>
  <c r="H1196" i="10"/>
  <c r="Q1196" i="10"/>
  <c r="F1197" i="10"/>
  <c r="G1197" i="10"/>
  <c r="Q1197" i="10"/>
  <c r="F1198" i="10"/>
  <c r="G1198" i="10"/>
  <c r="H1198" i="10"/>
  <c r="O1198" i="10"/>
  <c r="Q1198" i="10"/>
  <c r="F1199" i="10"/>
  <c r="G1199" i="10"/>
  <c r="H1199" i="10" s="1"/>
  <c r="Q1199" i="10"/>
  <c r="F1200" i="10"/>
  <c r="G1200" i="10"/>
  <c r="O1200" i="10" s="1"/>
  <c r="H1200" i="10"/>
  <c r="Q1200" i="10"/>
  <c r="F1201" i="10"/>
  <c r="G1201" i="10"/>
  <c r="Q1201" i="10"/>
  <c r="F1202" i="10"/>
  <c r="G1202" i="10"/>
  <c r="H1202" i="10"/>
  <c r="O1202" i="10"/>
  <c r="Q1202" i="10"/>
  <c r="F1203" i="10"/>
  <c r="G1203" i="10"/>
  <c r="Q1203" i="10"/>
  <c r="F1204" i="10"/>
  <c r="G1204" i="10"/>
  <c r="H1204" i="10" s="1"/>
  <c r="O1204" i="10"/>
  <c r="Q1204" i="10"/>
  <c r="F1205" i="10"/>
  <c r="G1205" i="10"/>
  <c r="Q1205" i="10"/>
  <c r="F1206" i="10"/>
  <c r="G1206" i="10"/>
  <c r="O1206" i="10" s="1"/>
  <c r="Q1206" i="10"/>
  <c r="F1207" i="10"/>
  <c r="G1207" i="10"/>
  <c r="Q1207" i="10"/>
  <c r="F1208" i="10"/>
  <c r="G1208" i="10"/>
  <c r="O1208" i="10" s="1"/>
  <c r="H1208" i="10"/>
  <c r="Q1208" i="10"/>
  <c r="F1209" i="10"/>
  <c r="G1209" i="10"/>
  <c r="Q1209" i="10"/>
  <c r="F1210" i="10"/>
  <c r="G1210" i="10"/>
  <c r="H1210" i="10" s="1"/>
  <c r="O1210" i="10"/>
  <c r="Q1210" i="10"/>
  <c r="F1211" i="10"/>
  <c r="G1211" i="10"/>
  <c r="Q1211" i="10"/>
  <c r="F1212" i="10"/>
  <c r="G1212" i="10"/>
  <c r="H1212" i="10" s="1"/>
  <c r="Q1212" i="10"/>
  <c r="F1213" i="10"/>
  <c r="G1213" i="10"/>
  <c r="Q1213" i="10"/>
  <c r="F1214" i="10"/>
  <c r="G1214" i="10"/>
  <c r="Q1214" i="10"/>
  <c r="F1215" i="10"/>
  <c r="G1215" i="10"/>
  <c r="Q1215" i="10"/>
  <c r="F1216" i="10"/>
  <c r="G1216" i="10"/>
  <c r="O1216" i="10" s="1"/>
  <c r="H1216" i="10"/>
  <c r="Q1216" i="10"/>
  <c r="F1217" i="10"/>
  <c r="G1217" i="10"/>
  <c r="Q1217" i="10"/>
  <c r="F1218" i="10"/>
  <c r="G1218" i="10"/>
  <c r="H1218" i="10"/>
  <c r="O1218" i="10"/>
  <c r="Q1218" i="10"/>
  <c r="F1219" i="10"/>
  <c r="G1219" i="10"/>
  <c r="Q1219" i="10"/>
  <c r="F1220" i="10"/>
  <c r="G1220" i="10"/>
  <c r="H1220" i="10" s="1"/>
  <c r="Q1220" i="10"/>
  <c r="F1221" i="10"/>
  <c r="G1221" i="10"/>
  <c r="Q1221" i="10"/>
  <c r="F1222" i="10"/>
  <c r="G1222" i="10"/>
  <c r="H1222" i="10"/>
  <c r="O1222" i="10"/>
  <c r="Q1222" i="10"/>
  <c r="F1223" i="10"/>
  <c r="G1223" i="10"/>
  <c r="H1223" i="10" s="1"/>
  <c r="Q1223" i="10"/>
  <c r="F1224" i="10"/>
  <c r="G1224" i="10"/>
  <c r="Q1224" i="10"/>
  <c r="F1225" i="10"/>
  <c r="G1225" i="10"/>
  <c r="Q1225" i="10"/>
  <c r="F1226" i="10"/>
  <c r="G1226" i="10"/>
  <c r="H1226" i="10" s="1"/>
  <c r="O1226" i="10"/>
  <c r="Q1226" i="10"/>
  <c r="F1227" i="10"/>
  <c r="G1227" i="10"/>
  <c r="Q1227" i="10"/>
  <c r="F1228" i="10"/>
  <c r="G1228" i="10"/>
  <c r="Q1228" i="10"/>
  <c r="F1229" i="10"/>
  <c r="G1229" i="10"/>
  <c r="Q1229" i="10"/>
  <c r="F1230" i="10"/>
  <c r="G1230" i="10"/>
  <c r="H1230" i="10"/>
  <c r="O1230" i="10"/>
  <c r="Q1230" i="10"/>
  <c r="F1231" i="10"/>
  <c r="G1231" i="10"/>
  <c r="H1231" i="10" s="1"/>
  <c r="Q1231" i="10"/>
  <c r="F1232" i="10"/>
  <c r="G1232" i="10"/>
  <c r="O1232" i="10" s="1"/>
  <c r="H1232" i="10"/>
  <c r="Q1232" i="10"/>
  <c r="F1233" i="10"/>
  <c r="G1233" i="10"/>
  <c r="H1233" i="10" s="1"/>
  <c r="Q1233" i="10"/>
  <c r="F1234" i="10"/>
  <c r="G1234" i="10"/>
  <c r="O1234" i="10"/>
  <c r="Q1234" i="10"/>
  <c r="F1235" i="10"/>
  <c r="G1235" i="10"/>
  <c r="Q1235" i="10"/>
  <c r="F1236" i="10"/>
  <c r="G1236" i="10"/>
  <c r="Q1236" i="10"/>
  <c r="F1237" i="10"/>
  <c r="G1237" i="10"/>
  <c r="Q1237" i="10"/>
  <c r="F1238" i="10"/>
  <c r="G1238" i="10"/>
  <c r="H1238" i="10"/>
  <c r="O1238" i="10"/>
  <c r="Q1238" i="10"/>
  <c r="F1239" i="10"/>
  <c r="G1239" i="10"/>
  <c r="Q1239" i="10"/>
  <c r="F1240" i="10"/>
  <c r="G1240" i="10"/>
  <c r="Q1240" i="10"/>
  <c r="F1241" i="10"/>
  <c r="G1241" i="10"/>
  <c r="H1241" i="10"/>
  <c r="O1241" i="10"/>
  <c r="Q1241" i="10"/>
  <c r="F1242" i="10"/>
  <c r="G1242" i="10"/>
  <c r="H1242" i="10" s="1"/>
  <c r="Q1242" i="10"/>
  <c r="F1243" i="10"/>
  <c r="G1243" i="10"/>
  <c r="Q1243" i="10"/>
  <c r="F1244" i="10"/>
  <c r="G1244" i="10"/>
  <c r="Q1244" i="10"/>
  <c r="F1245" i="10"/>
  <c r="G1245" i="10"/>
  <c r="H1245" i="10"/>
  <c r="O1245" i="10"/>
  <c r="Q1245" i="10"/>
  <c r="F1246" i="10"/>
  <c r="G1246" i="10"/>
  <c r="H1246" i="10" s="1"/>
  <c r="Q1246" i="10"/>
  <c r="F1247" i="10"/>
  <c r="G1247" i="10"/>
  <c r="O1247" i="10" s="1"/>
  <c r="H1247" i="10"/>
  <c r="Q1247" i="10"/>
  <c r="F1248" i="10"/>
  <c r="G1248" i="10"/>
  <c r="H1248" i="10" s="1"/>
  <c r="Q1248" i="10"/>
  <c r="F1249" i="10"/>
  <c r="G1249" i="10"/>
  <c r="H1249" i="10"/>
  <c r="O1249" i="10"/>
  <c r="Q1249" i="10"/>
  <c r="F1250" i="10"/>
  <c r="G1250" i="10"/>
  <c r="H1250" i="10" s="1"/>
  <c r="Q1250" i="10"/>
  <c r="F1251" i="10"/>
  <c r="G1251" i="10"/>
  <c r="Q1251" i="10"/>
  <c r="F1252" i="10"/>
  <c r="G1252" i="10"/>
  <c r="Q1252" i="10"/>
  <c r="F1253" i="10"/>
  <c r="G1253" i="10"/>
  <c r="H1253" i="10" s="1"/>
  <c r="Q1253" i="10"/>
  <c r="F1254" i="10"/>
  <c r="G1254" i="10"/>
  <c r="Q1254" i="10"/>
  <c r="F1255" i="10"/>
  <c r="G1255" i="10"/>
  <c r="Q1255" i="10"/>
  <c r="F1256" i="10"/>
  <c r="G1256" i="10"/>
  <c r="H1256" i="10" s="1"/>
  <c r="Q1256" i="10"/>
  <c r="F1257" i="10"/>
  <c r="G1257" i="10"/>
  <c r="H1257" i="10"/>
  <c r="Q1257" i="10"/>
  <c r="F1258" i="10"/>
  <c r="G1258" i="10"/>
  <c r="H1258" i="10" s="1"/>
  <c r="Q1258" i="10"/>
  <c r="F1259" i="10"/>
  <c r="G1259" i="10"/>
  <c r="H1259" i="10"/>
  <c r="O1259" i="10"/>
  <c r="Q1259" i="10"/>
  <c r="F1260" i="10"/>
  <c r="G1260" i="10"/>
  <c r="Q1260" i="10"/>
  <c r="F1261" i="10"/>
  <c r="G1261" i="10"/>
  <c r="Q1261" i="10"/>
  <c r="F1262" i="10"/>
  <c r="G1262" i="10"/>
  <c r="H1262" i="10" s="1"/>
  <c r="Q1262" i="10"/>
  <c r="F1263" i="10"/>
  <c r="G1263" i="10"/>
  <c r="H1263" i="10"/>
  <c r="O1263" i="10"/>
  <c r="Q1263" i="10"/>
  <c r="F1264" i="10"/>
  <c r="G1264" i="10"/>
  <c r="H1264" i="10" s="1"/>
  <c r="Q1264" i="10"/>
  <c r="F1265" i="10"/>
  <c r="G1265" i="10"/>
  <c r="H1265" i="10"/>
  <c r="O1265" i="10"/>
  <c r="Q1265" i="10"/>
  <c r="F1266" i="10"/>
  <c r="G1266" i="10"/>
  <c r="H1266" i="10" s="1"/>
  <c r="Q1266" i="10"/>
  <c r="F1267" i="10"/>
  <c r="G1267" i="10"/>
  <c r="O1267" i="10" s="1"/>
  <c r="H1267" i="10"/>
  <c r="Q1267" i="10"/>
  <c r="F1268" i="10"/>
  <c r="G1268" i="10"/>
  <c r="Q1268" i="10"/>
  <c r="F1269" i="10"/>
  <c r="G1269" i="10"/>
  <c r="Q1269" i="10"/>
  <c r="F1270" i="10"/>
  <c r="G1270" i="10"/>
  <c r="H1270" i="10" s="1"/>
  <c r="Q1270" i="10"/>
  <c r="F1271" i="10"/>
  <c r="G1271" i="10"/>
  <c r="H1271" i="10"/>
  <c r="O1271" i="10"/>
  <c r="Q1271" i="10"/>
  <c r="F1272" i="10"/>
  <c r="G1272" i="10"/>
  <c r="Q1272" i="10"/>
  <c r="F1273" i="10"/>
  <c r="G1273" i="10"/>
  <c r="H1273" i="10"/>
  <c r="Q1273" i="10"/>
  <c r="F1274" i="10"/>
  <c r="G1274" i="10"/>
  <c r="H1274" i="10" s="1"/>
  <c r="Q1274" i="10"/>
  <c r="F1275" i="10"/>
  <c r="G1275" i="10"/>
  <c r="H1275" i="10"/>
  <c r="O1275" i="10"/>
  <c r="Q1275" i="10"/>
  <c r="F1276" i="10"/>
  <c r="G1276" i="10"/>
  <c r="Q1276" i="10"/>
  <c r="F1277" i="10"/>
  <c r="G1277" i="10"/>
  <c r="Q1277" i="10"/>
  <c r="F1278" i="10"/>
  <c r="G1278" i="10"/>
  <c r="H1278" i="10" s="1"/>
  <c r="Q1278" i="10"/>
  <c r="F1279" i="10"/>
  <c r="G1279" i="10"/>
  <c r="H1279" i="10"/>
  <c r="O1279" i="10"/>
  <c r="Q1279" i="10"/>
  <c r="F1280" i="10"/>
  <c r="G1280" i="10"/>
  <c r="H1280" i="10" s="1"/>
  <c r="Q1280" i="10"/>
  <c r="F1281" i="10"/>
  <c r="G1281" i="10"/>
  <c r="H1281" i="10"/>
  <c r="O1281" i="10"/>
  <c r="Q1281" i="10"/>
  <c r="F1282" i="10"/>
  <c r="G1282" i="10"/>
  <c r="H1282" i="10" s="1"/>
  <c r="Q1282" i="10"/>
  <c r="F1283" i="10"/>
  <c r="G1283" i="10"/>
  <c r="O1283" i="10" s="1"/>
  <c r="H1283" i="10"/>
  <c r="Q1283" i="10"/>
  <c r="F1284" i="10"/>
  <c r="G1284" i="10"/>
  <c r="Q1284" i="10"/>
  <c r="F1285" i="10"/>
  <c r="G1285" i="10"/>
  <c r="H1285" i="10" s="1"/>
  <c r="Q1285" i="10"/>
  <c r="F1286" i="10"/>
  <c r="G1286" i="10"/>
  <c r="Q1286" i="10"/>
  <c r="F1287" i="10"/>
  <c r="G1287" i="10"/>
  <c r="H1287" i="10" s="1"/>
  <c r="Q1287" i="10"/>
  <c r="F1288" i="10"/>
  <c r="G1288" i="10"/>
  <c r="H1288" i="10" s="1"/>
  <c r="Q1288" i="10"/>
  <c r="F1289" i="10"/>
  <c r="G1289" i="10"/>
  <c r="H1289" i="10"/>
  <c r="O1289" i="10"/>
  <c r="Q1289" i="10"/>
  <c r="F1290" i="10"/>
  <c r="G1290" i="10"/>
  <c r="Q1290" i="10"/>
  <c r="F1291" i="10"/>
  <c r="G1291" i="10"/>
  <c r="H1291" i="10"/>
  <c r="Q1291" i="10"/>
  <c r="F1292" i="10"/>
  <c r="G1292" i="10"/>
  <c r="Q1292" i="10"/>
  <c r="F1293" i="10"/>
  <c r="G1293" i="10"/>
  <c r="H1293" i="10" s="1"/>
  <c r="Q1293" i="10"/>
  <c r="F1294" i="10"/>
  <c r="G1294" i="10"/>
  <c r="Q1294" i="10"/>
  <c r="F1295" i="10"/>
  <c r="G1295" i="10"/>
  <c r="H1295" i="10"/>
  <c r="Q1295" i="10"/>
  <c r="F1296" i="10"/>
  <c r="G1296" i="10"/>
  <c r="Q1296" i="10"/>
  <c r="F1297" i="10"/>
  <c r="G1297" i="10"/>
  <c r="H1297" i="10"/>
  <c r="O1297" i="10"/>
  <c r="Q1297" i="10"/>
  <c r="F1298" i="10"/>
  <c r="G1298" i="10"/>
  <c r="H1298" i="10" s="1"/>
  <c r="Q1298" i="10"/>
  <c r="F1299" i="10"/>
  <c r="G1299" i="10"/>
  <c r="H1299" i="10"/>
  <c r="Q1299" i="10"/>
  <c r="F1300" i="10"/>
  <c r="G1300" i="10"/>
  <c r="Q1300" i="10"/>
  <c r="F1301" i="10"/>
  <c r="G1301" i="10"/>
  <c r="H1301" i="10" s="1"/>
  <c r="Q1301" i="10"/>
  <c r="F1302" i="10"/>
  <c r="G1302" i="10"/>
  <c r="H1302" i="10" s="1"/>
  <c r="Q1302" i="10"/>
  <c r="F1303" i="10"/>
  <c r="G1303" i="10"/>
  <c r="H1303" i="10"/>
  <c r="Q1303" i="10"/>
  <c r="F1304" i="10"/>
  <c r="G1304" i="10"/>
  <c r="Q1304" i="10"/>
  <c r="F1305" i="10"/>
  <c r="G1305" i="10"/>
  <c r="H1305" i="10"/>
  <c r="Q1305" i="10"/>
  <c r="F1306" i="10"/>
  <c r="G1306" i="10"/>
  <c r="H1306" i="10" s="1"/>
  <c r="Q1306" i="10"/>
  <c r="F1307" i="10"/>
  <c r="G1307" i="10"/>
  <c r="H1307" i="10" s="1"/>
  <c r="O1307" i="10"/>
  <c r="Q1307" i="10"/>
  <c r="F1308" i="10"/>
  <c r="G1308" i="10"/>
  <c r="Q1308" i="10"/>
  <c r="F1309" i="10"/>
  <c r="G1309" i="10"/>
  <c r="Q1309" i="10"/>
  <c r="F1310" i="10"/>
  <c r="G1310" i="10"/>
  <c r="Q1310" i="10"/>
  <c r="F1311" i="10"/>
  <c r="G1311" i="10"/>
  <c r="H1311" i="10" s="1"/>
  <c r="Q1311" i="10"/>
  <c r="F1312" i="10"/>
  <c r="G1312" i="10"/>
  <c r="Q1312" i="10"/>
  <c r="F1313" i="10"/>
  <c r="G1313" i="10"/>
  <c r="O1313" i="10" s="1"/>
  <c r="H1313" i="10"/>
  <c r="Q1313" i="10"/>
  <c r="F1314" i="10"/>
  <c r="G1314" i="10"/>
  <c r="H1314" i="10" s="1"/>
  <c r="Q1314" i="10"/>
  <c r="F1315" i="10"/>
  <c r="G1315" i="10"/>
  <c r="H1315" i="10"/>
  <c r="O1315" i="10"/>
  <c r="Q1315" i="10"/>
  <c r="F1316" i="10"/>
  <c r="G1316" i="10"/>
  <c r="H1316" i="10"/>
  <c r="O1316" i="10"/>
  <c r="Q1316" i="10"/>
  <c r="F1317" i="10"/>
  <c r="G1317" i="10"/>
  <c r="H1317" i="10"/>
  <c r="O1317" i="10"/>
  <c r="Q1317" i="10"/>
  <c r="F1318" i="10"/>
  <c r="G1318" i="10"/>
  <c r="Q1318" i="10"/>
  <c r="F1319" i="10"/>
  <c r="G1319" i="10"/>
  <c r="Q1319" i="10"/>
  <c r="F1320" i="10"/>
  <c r="G1320" i="10"/>
  <c r="H1320" i="10" s="1"/>
  <c r="Q1320" i="10"/>
  <c r="F1321" i="10"/>
  <c r="G1321" i="10"/>
  <c r="Q1321" i="10"/>
  <c r="F1322" i="10"/>
  <c r="G1322" i="10"/>
  <c r="H1322" i="10"/>
  <c r="Q1322" i="10"/>
  <c r="F1323" i="10"/>
  <c r="G1323" i="10"/>
  <c r="Q1323" i="10"/>
  <c r="F1324" i="10"/>
  <c r="G1324" i="10"/>
  <c r="H1324" i="10"/>
  <c r="Q1324" i="10"/>
  <c r="F1325" i="10"/>
  <c r="G1325" i="10"/>
  <c r="H1325" i="10" s="1"/>
  <c r="Q1325" i="10"/>
  <c r="F1326" i="10"/>
  <c r="G1326" i="10"/>
  <c r="H1326" i="10"/>
  <c r="O1326" i="10"/>
  <c r="Q1326" i="10"/>
  <c r="F1327" i="10"/>
  <c r="G1327" i="10"/>
  <c r="H1327" i="10" s="1"/>
  <c r="Q1327" i="10"/>
  <c r="F1328" i="10"/>
  <c r="G1328" i="10"/>
  <c r="Q1328" i="10"/>
  <c r="F1329" i="10"/>
  <c r="G1329" i="10"/>
  <c r="Q1329" i="10"/>
  <c r="F1330" i="10"/>
  <c r="G1330" i="10"/>
  <c r="H1330" i="10"/>
  <c r="Q1330" i="10"/>
  <c r="F1331" i="10"/>
  <c r="G1331" i="10"/>
  <c r="Q1331" i="10"/>
  <c r="F1332" i="10"/>
  <c r="G1332" i="10"/>
  <c r="H1332" i="10"/>
  <c r="Q1332" i="10"/>
  <c r="F1333" i="10"/>
  <c r="G1333" i="10"/>
  <c r="O1333" i="10" s="1"/>
  <c r="H1333" i="10"/>
  <c r="Q1333" i="10"/>
  <c r="F1334" i="10"/>
  <c r="G1334" i="10"/>
  <c r="H1334" i="10" s="1"/>
  <c r="O1334" i="10"/>
  <c r="Q1334" i="10"/>
  <c r="F1335" i="10"/>
  <c r="G1335" i="10"/>
  <c r="H1335" i="10" s="1"/>
  <c r="Q1335" i="10"/>
  <c r="F1336" i="10"/>
  <c r="G1336" i="10"/>
  <c r="H1336" i="10" s="1"/>
  <c r="Q1336" i="10"/>
  <c r="F1337" i="10"/>
  <c r="G1337" i="10"/>
  <c r="Q1337" i="10"/>
  <c r="F1338" i="10"/>
  <c r="G1338" i="10"/>
  <c r="O1338" i="10" s="1"/>
  <c r="Q1338" i="10"/>
  <c r="F1339" i="10"/>
  <c r="G1339" i="10"/>
  <c r="H1339" i="10" s="1"/>
  <c r="Q1339" i="10"/>
  <c r="F1340" i="10"/>
  <c r="G1340" i="10"/>
  <c r="O1340" i="10" s="1"/>
  <c r="Q1340" i="10"/>
  <c r="F1341" i="10"/>
  <c r="G1341" i="10"/>
  <c r="H1341" i="10" s="1"/>
  <c r="O1341" i="10"/>
  <c r="Q1341" i="10"/>
  <c r="F1342" i="10"/>
  <c r="G1342" i="10"/>
  <c r="H1342" i="10"/>
  <c r="O1342" i="10"/>
  <c r="Q1342" i="10"/>
  <c r="F1343" i="10"/>
  <c r="G1343" i="10"/>
  <c r="H1343" i="10" s="1"/>
  <c r="Q1343" i="10"/>
  <c r="F1344" i="10"/>
  <c r="G1344" i="10"/>
  <c r="Q1344" i="10"/>
  <c r="F1345" i="10"/>
  <c r="G1345" i="10"/>
  <c r="Q1345" i="10"/>
  <c r="F1346" i="10"/>
  <c r="G1346" i="10"/>
  <c r="H1346" i="10"/>
  <c r="O1346" i="10"/>
  <c r="Q1346" i="10"/>
  <c r="F1347" i="10"/>
  <c r="G1347" i="10"/>
  <c r="H1347" i="10" s="1"/>
  <c r="Q1347" i="10"/>
  <c r="F1348" i="10"/>
  <c r="G1348" i="10"/>
  <c r="H1348" i="10"/>
  <c r="O1348" i="10"/>
  <c r="Q1348" i="10"/>
  <c r="F1349" i="10"/>
  <c r="G1349" i="10"/>
  <c r="H1349" i="10"/>
  <c r="O1349" i="10"/>
  <c r="Q1349" i="10"/>
  <c r="F1350" i="10"/>
  <c r="G1350" i="10"/>
  <c r="H1350" i="10"/>
  <c r="O1350" i="10"/>
  <c r="Q1350" i="10"/>
  <c r="F1351" i="10"/>
  <c r="G1351" i="10"/>
  <c r="Q1351" i="10"/>
  <c r="F1352" i="10"/>
  <c r="G1352" i="10"/>
  <c r="H1352" i="10" s="1"/>
  <c r="Q1352" i="10"/>
  <c r="F1353" i="10"/>
  <c r="G1353" i="10"/>
  <c r="Q1353" i="10"/>
  <c r="F1354" i="10"/>
  <c r="G1354" i="10"/>
  <c r="H1354" i="10" s="1"/>
  <c r="Q1354" i="10"/>
  <c r="F1355" i="10"/>
  <c r="G1355" i="10"/>
  <c r="Q1355" i="10"/>
  <c r="F1356" i="10"/>
  <c r="G1356" i="10"/>
  <c r="Q1356" i="10"/>
  <c r="F1357" i="10"/>
  <c r="G1357" i="10"/>
  <c r="H1357" i="10"/>
  <c r="Q1357" i="10"/>
  <c r="F1358" i="10"/>
  <c r="G1358" i="10"/>
  <c r="H1358" i="10"/>
  <c r="Q1358" i="10"/>
  <c r="F1359" i="10"/>
  <c r="G1359" i="10"/>
  <c r="H1359" i="10" s="1"/>
  <c r="Q1359" i="10"/>
  <c r="F1360" i="10"/>
  <c r="G1360" i="10"/>
  <c r="H1360" i="10" s="1"/>
  <c r="Q1360" i="10"/>
  <c r="F1361" i="10"/>
  <c r="G1361" i="10"/>
  <c r="Q1361" i="10"/>
  <c r="F1362" i="10"/>
  <c r="G1362" i="10"/>
  <c r="H1362" i="10" s="1"/>
  <c r="Q1362" i="10"/>
  <c r="F1363" i="10"/>
  <c r="G1363" i="10"/>
  <c r="H1363" i="10" s="1"/>
  <c r="Q1363" i="10"/>
  <c r="F1364" i="10"/>
  <c r="G1364" i="10"/>
  <c r="H1364" i="10" s="1"/>
  <c r="Q1364" i="10"/>
  <c r="F1365" i="10"/>
  <c r="G1365" i="10"/>
  <c r="H1365" i="10" s="1"/>
  <c r="Q1365" i="10"/>
  <c r="F1366" i="10"/>
  <c r="G1366" i="10"/>
  <c r="Q1366" i="10"/>
  <c r="F1367" i="10"/>
  <c r="G1367" i="10"/>
  <c r="H1367" i="10" s="1"/>
  <c r="Q1367" i="10"/>
  <c r="F1368" i="10"/>
  <c r="G1368" i="10"/>
  <c r="H1368" i="10" s="1"/>
  <c r="Q1368" i="10"/>
  <c r="F1369" i="10"/>
  <c r="G1369" i="10"/>
  <c r="Q1369" i="10"/>
  <c r="F1370" i="10"/>
  <c r="G1370" i="10"/>
  <c r="H1370" i="10" s="1"/>
  <c r="Q1370" i="10"/>
  <c r="F1371" i="10"/>
  <c r="G1371" i="10"/>
  <c r="H1371" i="10" s="1"/>
  <c r="O1371" i="10"/>
  <c r="Q1371" i="10"/>
  <c r="F1372" i="10"/>
  <c r="G1372" i="10"/>
  <c r="H1372" i="10" s="1"/>
  <c r="Q1372" i="10"/>
  <c r="F1373" i="10"/>
  <c r="G1373" i="10"/>
  <c r="Q1373" i="10"/>
  <c r="F1374" i="10"/>
  <c r="G1374" i="10"/>
  <c r="H1374" i="10"/>
  <c r="Q1374" i="10"/>
  <c r="F1375" i="10"/>
  <c r="G1375" i="10"/>
  <c r="H1375" i="10" s="1"/>
  <c r="Q1375" i="10"/>
  <c r="F1376" i="10"/>
  <c r="G1376" i="10"/>
  <c r="H1376" i="10" s="1"/>
  <c r="Q1376" i="10"/>
  <c r="F1377" i="10"/>
  <c r="G1377" i="10"/>
  <c r="Q1377" i="10"/>
  <c r="F1378" i="10"/>
  <c r="G1378" i="10"/>
  <c r="Q1378" i="10"/>
  <c r="F1379" i="10"/>
  <c r="G1379" i="10"/>
  <c r="O1379" i="10" s="1"/>
  <c r="H1379" i="10"/>
  <c r="Q1379" i="10"/>
  <c r="F1380" i="10"/>
  <c r="G1380" i="10"/>
  <c r="H1380" i="10" s="1"/>
  <c r="Q1380" i="10"/>
  <c r="F1381" i="10"/>
  <c r="G1381" i="10"/>
  <c r="H1381" i="10"/>
  <c r="O1381" i="10"/>
  <c r="Q1381" i="10"/>
  <c r="F1382" i="10"/>
  <c r="G1382" i="10"/>
  <c r="H1382" i="10"/>
  <c r="O1382" i="10"/>
  <c r="Q1382" i="10"/>
  <c r="F1383" i="10"/>
  <c r="G1383" i="10"/>
  <c r="H1383" i="10" s="1"/>
  <c r="O1383" i="10"/>
  <c r="Q1383" i="10"/>
  <c r="F1384" i="10"/>
  <c r="G1384" i="10"/>
  <c r="Q1384" i="10"/>
  <c r="F1385" i="10"/>
  <c r="G1385" i="10"/>
  <c r="Q1385" i="10"/>
  <c r="F1386" i="10"/>
  <c r="G1386" i="10"/>
  <c r="H1386" i="10" s="1"/>
  <c r="Q1386" i="10"/>
  <c r="F1387" i="10"/>
  <c r="G1387" i="10"/>
  <c r="H1387" i="10" s="1"/>
  <c r="O1387" i="10"/>
  <c r="Q1387" i="10"/>
  <c r="F1388" i="10"/>
  <c r="G1388" i="10"/>
  <c r="H1388" i="10" s="1"/>
  <c r="Q1388" i="10"/>
  <c r="F1389" i="10"/>
  <c r="G1389" i="10"/>
  <c r="H1389" i="10"/>
  <c r="Q1389" i="10"/>
  <c r="F1390" i="10"/>
  <c r="G1390" i="10"/>
  <c r="H1390" i="10"/>
  <c r="Q1390" i="10"/>
  <c r="F1391" i="10"/>
  <c r="G1391" i="10"/>
  <c r="H1391" i="10" s="1"/>
  <c r="Q1391" i="10"/>
  <c r="F1392" i="10"/>
  <c r="G1392" i="10"/>
  <c r="H1392" i="10" s="1"/>
  <c r="Q1392" i="10"/>
  <c r="F1393" i="10"/>
  <c r="G1393" i="10"/>
  <c r="Q1393" i="10"/>
  <c r="F1394" i="10"/>
  <c r="G1394" i="10"/>
  <c r="H1394" i="10" s="1"/>
  <c r="Q1394" i="10"/>
  <c r="F1395" i="10"/>
  <c r="G1395" i="10"/>
  <c r="H1395" i="10" s="1"/>
  <c r="O1395" i="10"/>
  <c r="Q1395" i="10"/>
  <c r="F1396" i="10"/>
  <c r="G1396" i="10"/>
  <c r="H1396" i="10" s="1"/>
  <c r="Q1396" i="10"/>
  <c r="F1397" i="10"/>
  <c r="G1397" i="10"/>
  <c r="H1397" i="10" s="1"/>
  <c r="O1397" i="10"/>
  <c r="Q1397" i="10"/>
  <c r="F1398" i="10"/>
  <c r="G1398" i="10"/>
  <c r="H1398" i="10"/>
  <c r="O1398" i="10"/>
  <c r="Q1398" i="10"/>
  <c r="F1399" i="10"/>
  <c r="G1399" i="10"/>
  <c r="Q1399" i="10"/>
  <c r="F1400" i="10"/>
  <c r="G1400" i="10"/>
  <c r="Q1400" i="10"/>
  <c r="F1401" i="10"/>
  <c r="G1401" i="10"/>
  <c r="H1401" i="10"/>
  <c r="O1401" i="10"/>
  <c r="Q1401" i="10"/>
  <c r="F1402" i="10"/>
  <c r="G1402" i="10"/>
  <c r="H1402" i="10" s="1"/>
  <c r="Q1402" i="10"/>
  <c r="F1403" i="10"/>
  <c r="G1403" i="10"/>
  <c r="H1403" i="10" s="1"/>
  <c r="O1403" i="10"/>
  <c r="Q1403" i="10"/>
  <c r="F1404" i="10"/>
  <c r="G1404" i="10"/>
  <c r="H1404" i="10" s="1"/>
  <c r="O1404" i="10"/>
  <c r="Q1404" i="10"/>
  <c r="F1405" i="10"/>
  <c r="G1405" i="10"/>
  <c r="H1405" i="10" s="1"/>
  <c r="Q1405" i="10"/>
  <c r="F1406" i="10"/>
  <c r="G1406" i="10"/>
  <c r="Q1406" i="10"/>
  <c r="F1407" i="10"/>
  <c r="G1407" i="10"/>
  <c r="H1407" i="10" s="1"/>
  <c r="Q1407" i="10"/>
  <c r="F1408" i="10"/>
  <c r="G1408" i="10"/>
  <c r="H1408" i="10" s="1"/>
  <c r="Q1408" i="10"/>
  <c r="F1409" i="10"/>
  <c r="G1409" i="10"/>
  <c r="Q1409" i="10"/>
  <c r="F1410" i="10"/>
  <c r="G1410" i="10"/>
  <c r="Q1410" i="10"/>
  <c r="F1411" i="10"/>
  <c r="G1411" i="10"/>
  <c r="H1411" i="10"/>
  <c r="Q1411" i="10"/>
  <c r="F1412" i="10"/>
  <c r="G1412" i="10"/>
  <c r="H1412" i="10"/>
  <c r="Q1412" i="10"/>
  <c r="F1413" i="10"/>
  <c r="G1413" i="10"/>
  <c r="H1413" i="10"/>
  <c r="Q1413" i="10"/>
  <c r="F1414" i="10"/>
  <c r="G1414" i="10"/>
  <c r="Q1414" i="10"/>
  <c r="F1415" i="10"/>
  <c r="G1415" i="10"/>
  <c r="H1415" i="10" s="1"/>
  <c r="Q1415" i="10"/>
  <c r="F1416" i="10"/>
  <c r="G1416" i="10"/>
  <c r="Q1416" i="10"/>
  <c r="F1417" i="10"/>
  <c r="G1417" i="10"/>
  <c r="H1417" i="10"/>
  <c r="Q1417" i="10"/>
  <c r="F1418" i="10"/>
  <c r="G1418" i="10"/>
  <c r="H1418" i="10" s="1"/>
  <c r="Q1418" i="10"/>
  <c r="F1419" i="10"/>
  <c r="G1419" i="10"/>
  <c r="O1419" i="10" s="1"/>
  <c r="Q1419" i="10"/>
  <c r="F1420" i="10"/>
  <c r="G1420" i="10"/>
  <c r="H1420" i="10" s="1"/>
  <c r="O1420" i="10"/>
  <c r="Q1420" i="10"/>
  <c r="F1421" i="10"/>
  <c r="G1421" i="10"/>
  <c r="H1421" i="10" s="1"/>
  <c r="O1421" i="10"/>
  <c r="Q1421" i="10"/>
  <c r="F1422" i="10"/>
  <c r="G1422" i="10"/>
  <c r="Q1422" i="10"/>
  <c r="F1423" i="10"/>
  <c r="G1423" i="10"/>
  <c r="H1423" i="10" s="1"/>
  <c r="Q1423" i="10"/>
  <c r="F1424" i="10"/>
  <c r="G1424" i="10"/>
  <c r="H1424" i="10" s="1"/>
  <c r="Q1424" i="10"/>
  <c r="F1425" i="10"/>
  <c r="G1425" i="10"/>
  <c r="O1425" i="10" s="1"/>
  <c r="Q1425" i="10"/>
  <c r="F1426" i="10"/>
  <c r="G1426" i="10"/>
  <c r="H1426" i="10" s="1"/>
  <c r="Q1426" i="10"/>
  <c r="F1427" i="10"/>
  <c r="G1427" i="10"/>
  <c r="H1427" i="10" s="1"/>
  <c r="O1427" i="10"/>
  <c r="Q1427" i="10"/>
  <c r="F1428" i="10"/>
  <c r="G1428" i="10"/>
  <c r="H1428" i="10" s="1"/>
  <c r="O1428" i="10"/>
  <c r="Q1428" i="10"/>
  <c r="F1429" i="10"/>
  <c r="G1429" i="10"/>
  <c r="H1429" i="10" s="1"/>
  <c r="O1429" i="10"/>
  <c r="Q1429" i="10"/>
  <c r="F1430" i="10"/>
  <c r="G1430" i="10"/>
  <c r="Q1430" i="10"/>
  <c r="F1431" i="10"/>
  <c r="G1431" i="10"/>
  <c r="Q1431" i="10"/>
  <c r="F1432" i="10"/>
  <c r="G1432" i="10"/>
  <c r="H1432" i="10" s="1"/>
  <c r="Q1432" i="10"/>
  <c r="F1433" i="10"/>
  <c r="G1433" i="10"/>
  <c r="H1433" i="10" s="1"/>
  <c r="O1433" i="10"/>
  <c r="Q1433" i="10"/>
  <c r="F1434" i="10"/>
  <c r="G1434" i="10"/>
  <c r="H1434" i="10" s="1"/>
  <c r="Q1434" i="10"/>
  <c r="F1435" i="10"/>
  <c r="G1435" i="10"/>
  <c r="Q1435" i="10"/>
  <c r="F1436" i="10"/>
  <c r="G1436" i="10"/>
  <c r="Q1436" i="10"/>
  <c r="F1437" i="10"/>
  <c r="G1437" i="10"/>
  <c r="Q1437" i="10"/>
  <c r="F1438" i="10"/>
  <c r="G1438" i="10"/>
  <c r="Q1438" i="10"/>
  <c r="F1439" i="10"/>
  <c r="G1439" i="10"/>
  <c r="H1439" i="10" s="1"/>
  <c r="Q1439" i="10"/>
  <c r="F1440" i="10"/>
  <c r="G1440" i="10"/>
  <c r="H1440" i="10" s="1"/>
  <c r="Q1440" i="10"/>
  <c r="F1441" i="10"/>
  <c r="G1441" i="10"/>
  <c r="Q1441" i="10"/>
  <c r="F1442" i="10"/>
  <c r="G1442" i="10"/>
  <c r="Q1442" i="10"/>
  <c r="F1443" i="10"/>
  <c r="G1443" i="10"/>
  <c r="H1443" i="10"/>
  <c r="Q1443" i="10"/>
  <c r="F1444" i="10"/>
  <c r="G1444" i="10"/>
  <c r="H1444" i="10"/>
  <c r="Q1444" i="10"/>
  <c r="F1445" i="10"/>
  <c r="G1445" i="10"/>
  <c r="H1445" i="10"/>
  <c r="Q1445" i="10"/>
  <c r="F1446" i="10"/>
  <c r="G1446" i="10"/>
  <c r="Q1446" i="10"/>
  <c r="F1447" i="10"/>
  <c r="G1447" i="10"/>
  <c r="H1447" i="10" s="1"/>
  <c r="Q1447" i="10"/>
  <c r="F1448" i="10"/>
  <c r="G1448" i="10"/>
  <c r="Q1448" i="10"/>
  <c r="F1449" i="10"/>
  <c r="G1449" i="10"/>
  <c r="H1449" i="10"/>
  <c r="Q1449" i="10"/>
  <c r="F1450" i="10"/>
  <c r="G1450" i="10"/>
  <c r="H1450" i="10" s="1"/>
  <c r="Q1450" i="10"/>
  <c r="F1451" i="10"/>
  <c r="G1451" i="10"/>
  <c r="O1451" i="10" s="1"/>
  <c r="Q1451" i="10"/>
  <c r="F1452" i="10"/>
  <c r="G1452" i="10"/>
  <c r="O1452" i="10" s="1"/>
  <c r="H1452" i="10"/>
  <c r="Q1452" i="10"/>
  <c r="F1453" i="10"/>
  <c r="G1453" i="10"/>
  <c r="O1453" i="10" s="1"/>
  <c r="H1453" i="10"/>
  <c r="Q1453" i="10"/>
  <c r="F1454" i="10"/>
  <c r="G1454" i="10"/>
  <c r="Q1454" i="10"/>
  <c r="F1455" i="10"/>
  <c r="G1455" i="10"/>
  <c r="Q1455" i="10"/>
  <c r="F1456" i="10"/>
  <c r="G1456" i="10"/>
  <c r="H1456" i="10" s="1"/>
  <c r="Q1456" i="10"/>
  <c r="F1457" i="10"/>
  <c r="G1457" i="10"/>
  <c r="H1457" i="10" s="1"/>
  <c r="Q1457" i="10"/>
  <c r="F1458" i="10"/>
  <c r="G1458" i="10"/>
  <c r="H1458" i="10" s="1"/>
  <c r="Q1458" i="10"/>
  <c r="F1459" i="10"/>
  <c r="G1459" i="10"/>
  <c r="Q1459" i="10"/>
  <c r="F1460" i="10"/>
  <c r="G1460" i="10"/>
  <c r="H1460" i="10"/>
  <c r="Q1460" i="10"/>
  <c r="F1461" i="10"/>
  <c r="G1461" i="10"/>
  <c r="O1461" i="10" s="1"/>
  <c r="H1461" i="10"/>
  <c r="Q1461" i="10"/>
  <c r="F1462" i="10"/>
  <c r="G1462" i="10"/>
  <c r="Q1462" i="10"/>
  <c r="F1463" i="10"/>
  <c r="G1463" i="10"/>
  <c r="H1463" i="10" s="1"/>
  <c r="Q1463" i="10"/>
  <c r="F1464" i="10"/>
  <c r="G1464" i="10"/>
  <c r="H1464" i="10" s="1"/>
  <c r="Q1464" i="10"/>
  <c r="F1465" i="10"/>
  <c r="G1465" i="10"/>
  <c r="Q1465" i="10"/>
  <c r="F1466" i="10"/>
  <c r="G1466" i="10"/>
  <c r="H1466" i="10" s="1"/>
  <c r="Q1466" i="10"/>
  <c r="F1467" i="10"/>
  <c r="G1467" i="10"/>
  <c r="H1467" i="10"/>
  <c r="Q1467" i="10"/>
  <c r="F1468" i="10"/>
  <c r="G1468" i="10"/>
  <c r="H1468" i="10"/>
  <c r="Q1468" i="10"/>
  <c r="F1469" i="10"/>
  <c r="G1469" i="10"/>
  <c r="H1469" i="10"/>
  <c r="Q1469" i="10"/>
  <c r="F1470" i="10"/>
  <c r="G1470" i="10"/>
  <c r="Q1470" i="10"/>
  <c r="F1471" i="10"/>
  <c r="G1471" i="10"/>
  <c r="H1471" i="10" s="1"/>
  <c r="Q1471" i="10"/>
  <c r="F1472" i="10"/>
  <c r="G1472" i="10"/>
  <c r="Q1472" i="10"/>
  <c r="F1473" i="10"/>
  <c r="G1473" i="10"/>
  <c r="H1473" i="10" s="1"/>
  <c r="Q1473" i="10"/>
  <c r="F1474" i="10"/>
  <c r="G1474" i="10"/>
  <c r="H1474" i="10" s="1"/>
  <c r="Q1474" i="10"/>
  <c r="F1475" i="10"/>
  <c r="G1475" i="10"/>
  <c r="H1475" i="10"/>
  <c r="O1475" i="10"/>
  <c r="Q1475" i="10"/>
  <c r="F1476" i="10"/>
  <c r="G1476" i="10"/>
  <c r="H1476" i="10"/>
  <c r="O1476" i="10"/>
  <c r="Q1476" i="10"/>
  <c r="F1477" i="10"/>
  <c r="G1477" i="10"/>
  <c r="H1477" i="10"/>
  <c r="O1477" i="10"/>
  <c r="Q1477" i="10"/>
  <c r="F1478" i="10"/>
  <c r="G1478" i="10"/>
  <c r="Q1478" i="10"/>
  <c r="F1479" i="10"/>
  <c r="G1479" i="10"/>
  <c r="Q1479" i="10"/>
  <c r="F1480" i="10"/>
  <c r="G1480" i="10"/>
  <c r="H1480" i="10" s="1"/>
  <c r="Q1480" i="10"/>
  <c r="F1481" i="10"/>
  <c r="G1481" i="10"/>
  <c r="H1481" i="10" s="1"/>
  <c r="Q1481" i="10"/>
  <c r="F1482" i="10"/>
  <c r="G1482" i="10"/>
  <c r="Q1482" i="10"/>
  <c r="F1483" i="10"/>
  <c r="G1483" i="10"/>
  <c r="H1483" i="10"/>
  <c r="Q1483" i="10"/>
  <c r="F1484" i="10"/>
  <c r="G1484" i="10"/>
  <c r="Q1484" i="10"/>
  <c r="F1485" i="10"/>
  <c r="G1485" i="10"/>
  <c r="H1485" i="10"/>
  <c r="Q1485" i="10"/>
  <c r="F1486" i="10"/>
  <c r="G1486" i="10"/>
  <c r="Q1486" i="10"/>
  <c r="F1487" i="10"/>
  <c r="G1487" i="10"/>
  <c r="O1487" i="10" s="1"/>
  <c r="Q1487" i="10"/>
  <c r="F1488" i="10"/>
  <c r="G1488" i="10"/>
  <c r="H1488" i="10" s="1"/>
  <c r="O1488" i="10"/>
  <c r="Q1488" i="10"/>
  <c r="F1489" i="10"/>
  <c r="G1489" i="10"/>
  <c r="H1489" i="10" s="1"/>
  <c r="Q1489" i="10"/>
  <c r="F1490" i="10"/>
  <c r="G1490" i="10"/>
  <c r="Q1490" i="10"/>
  <c r="F1491" i="10"/>
  <c r="G1491" i="10"/>
  <c r="H1491" i="10"/>
  <c r="Q1491" i="10"/>
  <c r="F1492" i="10"/>
  <c r="G1492" i="10"/>
  <c r="O1492" i="10" s="1"/>
  <c r="H1492" i="10"/>
  <c r="Q1492" i="10"/>
  <c r="F1493" i="10"/>
  <c r="G1493" i="10"/>
  <c r="H1493" i="10" s="1"/>
  <c r="Q1493" i="10"/>
  <c r="F1494" i="10"/>
  <c r="G1494" i="10"/>
  <c r="Q1494" i="10"/>
  <c r="F1495" i="10"/>
  <c r="G1495" i="10"/>
  <c r="H1495" i="10" s="1"/>
  <c r="O1495" i="10"/>
  <c r="Q1495" i="10"/>
  <c r="F1496" i="10"/>
  <c r="G1496" i="10"/>
  <c r="H1496" i="10" s="1"/>
  <c r="O1496" i="10"/>
  <c r="Q1496" i="10"/>
  <c r="F1497" i="10"/>
  <c r="G1497" i="10"/>
  <c r="H1497" i="10" s="1"/>
  <c r="Q1497" i="10"/>
  <c r="F1498" i="10"/>
  <c r="G1498" i="10"/>
  <c r="Q1498" i="10"/>
  <c r="F1499" i="10"/>
  <c r="G1499" i="10"/>
  <c r="H1499" i="10" s="1"/>
  <c r="Q1499" i="10"/>
  <c r="F1500" i="10"/>
  <c r="G1500" i="10"/>
  <c r="H1500" i="10" s="1"/>
  <c r="O1500" i="10"/>
  <c r="Q1500" i="10"/>
  <c r="F1501" i="10"/>
  <c r="G1501" i="10"/>
  <c r="H1501" i="10" s="1"/>
  <c r="Q1501" i="10"/>
  <c r="F1502" i="10"/>
  <c r="G1502" i="10"/>
  <c r="Q1502" i="10"/>
  <c r="F1503" i="10"/>
  <c r="G1503" i="10"/>
  <c r="Q1503" i="10"/>
  <c r="F1504" i="10"/>
  <c r="G1504" i="10"/>
  <c r="H1504" i="10"/>
  <c r="Q1504" i="10"/>
  <c r="F1505" i="10"/>
  <c r="G1505" i="10"/>
  <c r="Q1505" i="10"/>
  <c r="F1506" i="10"/>
  <c r="G1506" i="10"/>
  <c r="H1506" i="10"/>
  <c r="Q1506" i="10"/>
  <c r="F1507" i="10"/>
  <c r="G1507" i="10"/>
  <c r="Q1507" i="10"/>
  <c r="F1508" i="10"/>
  <c r="G1508" i="10"/>
  <c r="H1508" i="10" s="1"/>
  <c r="O1508" i="10"/>
  <c r="Q1508" i="10"/>
  <c r="F1509" i="10"/>
  <c r="G1509" i="10"/>
  <c r="H1509" i="10" s="1"/>
  <c r="Q1509" i="10"/>
  <c r="F1510" i="10"/>
  <c r="G1510" i="10"/>
  <c r="Q1510" i="10"/>
  <c r="F1511" i="10"/>
  <c r="G1511" i="10"/>
  <c r="H1511" i="10"/>
  <c r="O1511" i="10"/>
  <c r="Q1511" i="10"/>
  <c r="F1512" i="10"/>
  <c r="G1512" i="10"/>
  <c r="H1512" i="10"/>
  <c r="O1512" i="10"/>
  <c r="Q1512" i="10"/>
  <c r="F1513" i="10"/>
  <c r="G1513" i="10"/>
  <c r="H1513" i="10" s="1"/>
  <c r="Q1513" i="10"/>
  <c r="F1514" i="10"/>
  <c r="G1514" i="10"/>
  <c r="H1514" i="10"/>
  <c r="O1514" i="10"/>
  <c r="Q1514" i="10"/>
  <c r="F1515" i="10"/>
  <c r="G1515" i="10"/>
  <c r="O1515" i="10" s="1"/>
  <c r="H1515" i="10"/>
  <c r="Q1515" i="10"/>
  <c r="F1516" i="10"/>
  <c r="G1516" i="10"/>
  <c r="O1516" i="10" s="1"/>
  <c r="Q1516" i="10"/>
  <c r="F1517" i="10"/>
  <c r="G1517" i="10"/>
  <c r="H1517" i="10" s="1"/>
  <c r="Q1517" i="10"/>
  <c r="F1518" i="10"/>
  <c r="G1518" i="10"/>
  <c r="Q1518" i="10"/>
  <c r="F1519" i="10"/>
  <c r="G1519" i="10"/>
  <c r="H1519" i="10" s="1"/>
  <c r="O1519" i="10"/>
  <c r="Q1519" i="10"/>
  <c r="F1520" i="10"/>
  <c r="G1520" i="10"/>
  <c r="O1520" i="10" s="1"/>
  <c r="Q1520" i="10"/>
  <c r="F1521" i="10"/>
  <c r="G1521" i="10"/>
  <c r="H1521" i="10" s="1"/>
  <c r="Q1521" i="10"/>
  <c r="F1522" i="10"/>
  <c r="G1522" i="10"/>
  <c r="O1522" i="10" s="1"/>
  <c r="Q1522" i="10"/>
  <c r="F1523" i="10"/>
  <c r="G1523" i="10"/>
  <c r="O1523" i="10" s="1"/>
  <c r="Q1523" i="10"/>
  <c r="F1524" i="10"/>
  <c r="G1524" i="10"/>
  <c r="O1524" i="10"/>
  <c r="Q1524" i="10"/>
  <c r="F1525" i="10"/>
  <c r="G1525" i="10"/>
  <c r="Q1525" i="10"/>
  <c r="F1526" i="10"/>
  <c r="G1526" i="10"/>
  <c r="Q1526" i="10"/>
  <c r="F1527" i="10"/>
  <c r="G1527" i="10"/>
  <c r="Q1527" i="10"/>
  <c r="F1528" i="10"/>
  <c r="G1528" i="10"/>
  <c r="H1528" i="10" s="1"/>
  <c r="Q1528" i="10"/>
  <c r="F1529" i="10"/>
  <c r="G1529" i="10"/>
  <c r="Q1529" i="10"/>
  <c r="F1530" i="10"/>
  <c r="G1530" i="10"/>
  <c r="H1530" i="10" s="1"/>
  <c r="Q1530" i="10"/>
  <c r="F1531" i="10"/>
  <c r="G1531" i="10"/>
  <c r="O1531" i="10" s="1"/>
  <c r="H1531" i="10"/>
  <c r="Q1531" i="10"/>
  <c r="F1532" i="10"/>
  <c r="G1532" i="10"/>
  <c r="O1532" i="10" s="1"/>
  <c r="H1532" i="10"/>
  <c r="Q1532" i="10"/>
  <c r="F1533" i="10"/>
  <c r="G1533" i="10"/>
  <c r="H1533" i="10" s="1"/>
  <c r="Q1533" i="10"/>
  <c r="F1534" i="10"/>
  <c r="G1534" i="10"/>
  <c r="Q1534" i="10"/>
  <c r="F1535" i="10"/>
  <c r="G1535" i="10"/>
  <c r="O1535" i="10" s="1"/>
  <c r="Q1535" i="10"/>
  <c r="F1536" i="10"/>
  <c r="G1536" i="10"/>
  <c r="H1536" i="10" s="1"/>
  <c r="O1536" i="10"/>
  <c r="Q1536" i="10"/>
  <c r="F1537" i="10"/>
  <c r="G1537" i="10"/>
  <c r="H1537" i="10" s="1"/>
  <c r="Q1537" i="10"/>
  <c r="F1538" i="10"/>
  <c r="G1538" i="10"/>
  <c r="H1538" i="10" s="1"/>
  <c r="Q1538" i="10"/>
  <c r="F1539" i="10"/>
  <c r="G1539" i="10"/>
  <c r="Q1539" i="10"/>
  <c r="F1540" i="10"/>
  <c r="G1540" i="10"/>
  <c r="Q1540" i="10"/>
  <c r="F1541" i="10"/>
  <c r="G1541" i="10"/>
  <c r="Q1541" i="10"/>
  <c r="F1542" i="10"/>
  <c r="G1542" i="10"/>
  <c r="Q1542" i="10"/>
  <c r="F1543" i="10"/>
  <c r="G1543" i="10"/>
  <c r="O1543" i="10" s="1"/>
  <c r="H1543" i="10"/>
  <c r="Q1543" i="10"/>
  <c r="F1544" i="10"/>
  <c r="G1544" i="10"/>
  <c r="H1544" i="10"/>
  <c r="O1544" i="10"/>
  <c r="Q1544" i="10"/>
  <c r="F1545" i="10"/>
  <c r="G1545" i="10"/>
  <c r="H1545" i="10" s="1"/>
  <c r="Q1545" i="10"/>
  <c r="F1546" i="10"/>
  <c r="G1546" i="10"/>
  <c r="O1546" i="10" s="1"/>
  <c r="Q1546" i="10"/>
  <c r="F1547" i="10"/>
  <c r="G1547" i="10"/>
  <c r="H1547" i="10" s="1"/>
  <c r="O1547" i="10"/>
  <c r="Q1547" i="10"/>
  <c r="F1548" i="10"/>
  <c r="G1548" i="10"/>
  <c r="H1548" i="10"/>
  <c r="O1548" i="10"/>
  <c r="Q1548" i="10"/>
  <c r="F1549" i="10"/>
  <c r="G1549" i="10"/>
  <c r="Q1549" i="10"/>
  <c r="F1550" i="10"/>
  <c r="G1550" i="10"/>
  <c r="Q1550" i="10"/>
  <c r="F1551" i="10"/>
  <c r="G1551" i="10"/>
  <c r="O1551" i="10" s="1"/>
  <c r="Q1551" i="10"/>
  <c r="F1552" i="10"/>
  <c r="G1552" i="10"/>
  <c r="O1552" i="10" s="1"/>
  <c r="H1552" i="10"/>
  <c r="Q1552" i="10"/>
  <c r="F1553" i="10"/>
  <c r="G1553" i="10"/>
  <c r="H1553" i="10" s="1"/>
  <c r="Q1553" i="10"/>
  <c r="F1554" i="10"/>
  <c r="G1554" i="10"/>
  <c r="O1554" i="10" s="1"/>
  <c r="Q1554" i="10"/>
  <c r="F1555" i="10"/>
  <c r="G1555" i="10"/>
  <c r="H1555" i="10"/>
  <c r="Q1555" i="10"/>
  <c r="F1556" i="10"/>
  <c r="G1556" i="10"/>
  <c r="H1556" i="10" s="1"/>
  <c r="O1556" i="10"/>
  <c r="Q1556" i="10"/>
  <c r="F1557" i="10"/>
  <c r="G1557" i="10"/>
  <c r="Q1557" i="10"/>
  <c r="F1558" i="10"/>
  <c r="G1558" i="10"/>
  <c r="Q1558" i="10"/>
  <c r="F1559" i="10"/>
  <c r="G1559" i="10"/>
  <c r="Q1559" i="10"/>
  <c r="F1560" i="10"/>
  <c r="G1560" i="10"/>
  <c r="Q1560" i="10"/>
  <c r="F1561" i="10"/>
  <c r="G1561" i="10"/>
  <c r="H1561" i="10" s="1"/>
  <c r="Q1561" i="10"/>
  <c r="F1562" i="10"/>
  <c r="G1562" i="10"/>
  <c r="Q1562" i="10"/>
  <c r="F1563" i="10"/>
  <c r="G1563" i="10"/>
  <c r="O1563" i="10"/>
  <c r="Q1563" i="10"/>
  <c r="F1564" i="10"/>
  <c r="G1564" i="10"/>
  <c r="O1564" i="10" s="1"/>
  <c r="H1564" i="10"/>
  <c r="Q1564" i="10"/>
  <c r="F1565" i="10"/>
  <c r="G1565" i="10"/>
  <c r="Q1565" i="10"/>
  <c r="F1566" i="10"/>
  <c r="G1566" i="10"/>
  <c r="H1566" i="10" s="1"/>
  <c r="O1566" i="10"/>
  <c r="Q1566" i="10"/>
  <c r="F1567" i="10"/>
  <c r="G1567" i="10"/>
  <c r="Q1567" i="10"/>
  <c r="F1568" i="10"/>
  <c r="G1568" i="10"/>
  <c r="H1568" i="10"/>
  <c r="O1568" i="10"/>
  <c r="Q1568" i="10"/>
  <c r="F1569" i="10"/>
  <c r="G1569" i="10"/>
  <c r="Q1569" i="10"/>
  <c r="F1570" i="10"/>
  <c r="G1570" i="10"/>
  <c r="Q1570" i="10"/>
  <c r="F1571" i="10"/>
  <c r="G1571" i="10"/>
  <c r="H1571" i="10" s="1"/>
  <c r="Q1571" i="10"/>
  <c r="F1572" i="10"/>
  <c r="G1572" i="10"/>
  <c r="H1572" i="10" s="1"/>
  <c r="O1572" i="10"/>
  <c r="Q1572" i="10"/>
  <c r="F1573" i="10"/>
  <c r="G1573" i="10"/>
  <c r="Q1573" i="10"/>
  <c r="F1574" i="10"/>
  <c r="G1574" i="10"/>
  <c r="O1574" i="10" s="1"/>
  <c r="Q1574" i="10"/>
  <c r="F1575" i="10"/>
  <c r="G1575" i="10"/>
  <c r="Q1575" i="10"/>
  <c r="F1576" i="10"/>
  <c r="G1576" i="10"/>
  <c r="H1576" i="10" s="1"/>
  <c r="Q1576" i="10"/>
  <c r="F1577" i="10"/>
  <c r="G1577" i="10"/>
  <c r="H1577" i="10"/>
  <c r="O1577" i="10"/>
  <c r="Q1577" i="10"/>
  <c r="F1578" i="10"/>
  <c r="G1578" i="10"/>
  <c r="H1578" i="10"/>
  <c r="O1578" i="10"/>
  <c r="Q1578" i="10"/>
  <c r="F1579" i="10"/>
  <c r="G1579" i="10"/>
  <c r="H1579" i="10" s="1"/>
  <c r="Q1579" i="10"/>
  <c r="F1580" i="10"/>
  <c r="G1580" i="10"/>
  <c r="H1580" i="10" s="1"/>
  <c r="O1580" i="10"/>
  <c r="Q1580" i="10"/>
  <c r="F1581" i="10"/>
  <c r="G1581" i="10"/>
  <c r="Q1581" i="10"/>
  <c r="F1582" i="10"/>
  <c r="G1582" i="10"/>
  <c r="O1582" i="10"/>
  <c r="Q1582" i="10"/>
  <c r="F1583" i="10"/>
  <c r="G1583" i="10"/>
  <c r="Q1583" i="10"/>
  <c r="F1584" i="10"/>
  <c r="G1584" i="10"/>
  <c r="Q1584" i="10"/>
  <c r="F1585" i="10"/>
  <c r="G1585" i="10"/>
  <c r="O1585" i="10" s="1"/>
  <c r="H1585" i="10"/>
  <c r="Q1585" i="10"/>
  <c r="F1586" i="10"/>
  <c r="G1586" i="10"/>
  <c r="O1586" i="10" s="1"/>
  <c r="Q1586" i="10"/>
  <c r="F1587" i="10"/>
  <c r="G1587" i="10"/>
  <c r="H1587" i="10" s="1"/>
  <c r="Q1587" i="10"/>
  <c r="F1588" i="10"/>
  <c r="G1588" i="10"/>
  <c r="H1588" i="10"/>
  <c r="O1588" i="10"/>
  <c r="Q1588" i="10"/>
  <c r="F1589" i="10"/>
  <c r="G1589" i="10"/>
  <c r="O1589" i="10" s="1"/>
  <c r="H1589" i="10"/>
  <c r="Q1589" i="10"/>
  <c r="F1590" i="10"/>
  <c r="G1590" i="10"/>
  <c r="O1590" i="10" s="1"/>
  <c r="H1590" i="10"/>
  <c r="Q1590" i="10"/>
  <c r="F1591" i="10"/>
  <c r="G1591" i="10"/>
  <c r="Q1591" i="10"/>
  <c r="F1592" i="10"/>
  <c r="G1592" i="10"/>
  <c r="H1592" i="10" s="1"/>
  <c r="Q1592" i="10"/>
  <c r="F1593" i="10"/>
  <c r="G1593" i="10"/>
  <c r="H1593" i="10"/>
  <c r="O1593" i="10"/>
  <c r="Q1593" i="10"/>
  <c r="F1594" i="10"/>
  <c r="G1594" i="10"/>
  <c r="H1594" i="10"/>
  <c r="O1594" i="10"/>
  <c r="Q1594" i="10"/>
  <c r="F1595" i="10"/>
  <c r="G1595" i="10"/>
  <c r="Q1595" i="10"/>
  <c r="F1596" i="10"/>
  <c r="G1596" i="10"/>
  <c r="H1596" i="10" s="1"/>
  <c r="O1596" i="10"/>
  <c r="Q1596" i="10"/>
  <c r="F1597" i="10"/>
  <c r="G1597" i="10"/>
  <c r="O1597" i="10" s="1"/>
  <c r="Q1597" i="10"/>
  <c r="F1598" i="10"/>
  <c r="G1598" i="10"/>
  <c r="Q1598" i="10"/>
  <c r="F1599" i="10"/>
  <c r="G1599" i="10"/>
  <c r="Q1599" i="10"/>
  <c r="F1600" i="10"/>
  <c r="G1600" i="10"/>
  <c r="Q1600" i="10"/>
  <c r="F1601" i="10"/>
  <c r="G1601" i="10"/>
  <c r="H1601" i="10"/>
  <c r="O1601" i="10"/>
  <c r="Q1601" i="10"/>
  <c r="F1602" i="10"/>
  <c r="G1602" i="10"/>
  <c r="H1602" i="10"/>
  <c r="O1602" i="10"/>
  <c r="Q1602" i="10"/>
  <c r="F1603" i="10"/>
  <c r="G1603" i="10"/>
  <c r="H1603" i="10" s="1"/>
  <c r="Q1603" i="10"/>
  <c r="F1604" i="10"/>
  <c r="G1604" i="10"/>
  <c r="H1604" i="10" s="1"/>
  <c r="O1604" i="10"/>
  <c r="Q1604" i="10"/>
  <c r="F1605" i="10"/>
  <c r="G1605" i="10"/>
  <c r="H1605" i="10" s="1"/>
  <c r="Q1605" i="10"/>
  <c r="F1606" i="10"/>
  <c r="G1606" i="10"/>
  <c r="O1606" i="10" s="1"/>
  <c r="H1606" i="10"/>
  <c r="Q1606" i="10"/>
  <c r="F1607" i="10"/>
  <c r="G1607" i="10"/>
  <c r="Q1607" i="10"/>
  <c r="F1608" i="10"/>
  <c r="G1608" i="10"/>
  <c r="H1608" i="10" s="1"/>
  <c r="Q1608" i="10"/>
  <c r="F1609" i="10"/>
  <c r="G1609" i="10"/>
  <c r="H1609" i="10"/>
  <c r="O1609" i="10"/>
  <c r="Q1609" i="10"/>
  <c r="F1610" i="10"/>
  <c r="G1610" i="10"/>
  <c r="H1610" i="10"/>
  <c r="O1610" i="10"/>
  <c r="Q1610" i="10"/>
  <c r="F1611" i="10"/>
  <c r="G1611" i="10"/>
  <c r="H1611" i="10" s="1"/>
  <c r="Q1611" i="10"/>
  <c r="F1612" i="10"/>
  <c r="G1612" i="10"/>
  <c r="H1612" i="10"/>
  <c r="O1612" i="10"/>
  <c r="Q1612" i="10"/>
  <c r="F1613" i="10"/>
  <c r="G1613" i="10"/>
  <c r="H1613" i="10" s="1"/>
  <c r="Q1613" i="10"/>
  <c r="F1614" i="10"/>
  <c r="G1614" i="10"/>
  <c r="H1614" i="10"/>
  <c r="O1614" i="10"/>
  <c r="Q1614" i="10"/>
  <c r="F1615" i="10"/>
  <c r="G1615" i="10"/>
  <c r="Q1615" i="10"/>
  <c r="F1616" i="10"/>
  <c r="G1616" i="10"/>
  <c r="H1616" i="10" s="1"/>
  <c r="Q1616" i="10"/>
  <c r="F1617" i="10"/>
  <c r="G1617" i="10"/>
  <c r="O1617" i="10" s="1"/>
  <c r="H1617" i="10"/>
  <c r="Q1617" i="10"/>
  <c r="F1618" i="10"/>
  <c r="G1618" i="10"/>
  <c r="H1618" i="10" s="1"/>
  <c r="Q1618" i="10"/>
  <c r="F1619" i="10"/>
  <c r="G1619" i="10"/>
  <c r="Q1619" i="10"/>
  <c r="F1620" i="10"/>
  <c r="G1620" i="10"/>
  <c r="H1620" i="10"/>
  <c r="O1620" i="10"/>
  <c r="Q1620" i="10"/>
  <c r="F1621" i="10"/>
  <c r="G1621" i="10"/>
  <c r="H1621" i="10" s="1"/>
  <c r="Q1621" i="10"/>
  <c r="F1622" i="10"/>
  <c r="G1622" i="10"/>
  <c r="Q1622" i="10"/>
  <c r="F1623" i="10"/>
  <c r="G1623" i="10"/>
  <c r="Q1623" i="10"/>
  <c r="F1624" i="10"/>
  <c r="G1624" i="10"/>
  <c r="Q1624" i="10"/>
  <c r="F1625" i="10"/>
  <c r="G1625" i="10"/>
  <c r="H1625" i="10" s="1"/>
  <c r="Q1625" i="10"/>
  <c r="F1626" i="10"/>
  <c r="G1626" i="10"/>
  <c r="O1626" i="10" s="1"/>
  <c r="H1626" i="10"/>
  <c r="Q1626" i="10"/>
  <c r="F1627" i="10"/>
  <c r="G1627" i="10"/>
  <c r="Q1627" i="10"/>
  <c r="F1628" i="10"/>
  <c r="G1628" i="10"/>
  <c r="H1628" i="10"/>
  <c r="O1628" i="10"/>
  <c r="Q1628" i="10"/>
  <c r="F1629" i="10"/>
  <c r="G1629" i="10"/>
  <c r="H1629" i="10" s="1"/>
  <c r="Q1629" i="10"/>
  <c r="F1630" i="10"/>
  <c r="G1630" i="10"/>
  <c r="O1630" i="10"/>
  <c r="Q1630" i="10"/>
  <c r="F1631" i="10"/>
  <c r="G1631" i="10"/>
  <c r="Q1631" i="10"/>
  <c r="F1632" i="10"/>
  <c r="G1632" i="10"/>
  <c r="Q1632" i="10"/>
  <c r="F1633" i="10"/>
  <c r="G1633" i="10"/>
  <c r="H1633" i="10" s="1"/>
  <c r="Q1633" i="10"/>
  <c r="F1634" i="10"/>
  <c r="G1634" i="10"/>
  <c r="Q1634" i="10"/>
  <c r="F1635" i="10"/>
  <c r="G1635" i="10"/>
  <c r="Q1635" i="10"/>
  <c r="F1636" i="10"/>
  <c r="G1636" i="10"/>
  <c r="H1636" i="10"/>
  <c r="O1636" i="10"/>
  <c r="Q1636" i="10"/>
  <c r="F1637" i="10"/>
  <c r="G1637" i="10"/>
  <c r="H1637" i="10" s="1"/>
  <c r="Q1637" i="10"/>
  <c r="F1638" i="10"/>
  <c r="G1638" i="10"/>
  <c r="Q1638" i="10"/>
  <c r="F1639" i="10"/>
  <c r="G1639" i="10"/>
  <c r="Q1639" i="10"/>
  <c r="F1640" i="10"/>
  <c r="G1640" i="10"/>
  <c r="Q1640" i="10"/>
  <c r="F1641" i="10"/>
  <c r="G1641" i="10"/>
  <c r="H1641" i="10" s="1"/>
  <c r="Q1641" i="10"/>
  <c r="F1642" i="10"/>
  <c r="G1642" i="10"/>
  <c r="O1642" i="10" s="1"/>
  <c r="H1642" i="10"/>
  <c r="Q1642" i="10"/>
  <c r="F1643" i="10"/>
  <c r="G1643" i="10"/>
  <c r="Q1643" i="10"/>
  <c r="F1644" i="10"/>
  <c r="G1644" i="10"/>
  <c r="H1644" i="10"/>
  <c r="O1644" i="10"/>
  <c r="Q1644" i="10"/>
  <c r="F1645" i="10"/>
  <c r="G1645" i="10"/>
  <c r="H1645" i="10" s="1"/>
  <c r="Q1645" i="10"/>
  <c r="F1646" i="10"/>
  <c r="G1646" i="10"/>
  <c r="H1646" i="10" s="1"/>
  <c r="Q1646" i="10"/>
  <c r="F1647" i="10"/>
  <c r="G1647" i="10"/>
  <c r="Q1647" i="10"/>
  <c r="F1648" i="10"/>
  <c r="G1648" i="10"/>
  <c r="H1648" i="10" s="1"/>
  <c r="Q1648" i="10"/>
  <c r="F1649" i="10"/>
  <c r="G1649" i="10"/>
  <c r="H1649" i="10"/>
  <c r="O1649" i="10"/>
  <c r="Q1649" i="10"/>
  <c r="F1650" i="10"/>
  <c r="G1650" i="10"/>
  <c r="H1650" i="10" s="1"/>
  <c r="Q1650" i="10"/>
  <c r="F1651" i="10"/>
  <c r="G1651" i="10"/>
  <c r="H1651" i="10" s="1"/>
  <c r="Q1651" i="10"/>
  <c r="F1652" i="10"/>
  <c r="G1652" i="10"/>
  <c r="H1652" i="10" s="1"/>
  <c r="Q1652" i="10"/>
  <c r="F1653" i="10"/>
  <c r="G1653" i="10"/>
  <c r="Q1653" i="10"/>
  <c r="F1654" i="10"/>
  <c r="G1654" i="10"/>
  <c r="H1654" i="10" s="1"/>
  <c r="O1654" i="10"/>
  <c r="Q1654" i="10"/>
  <c r="F1655" i="10"/>
  <c r="G1655" i="10"/>
  <c r="Q1655" i="10"/>
  <c r="F1656" i="10"/>
  <c r="G1656" i="10"/>
  <c r="Q1656" i="10"/>
  <c r="F1657" i="10"/>
  <c r="G1657" i="10"/>
  <c r="O1657" i="10" s="1"/>
  <c r="Q1657" i="10"/>
  <c r="F1658" i="10"/>
  <c r="G1658" i="10"/>
  <c r="H1658" i="10"/>
  <c r="O1658" i="10"/>
  <c r="Q1658" i="10"/>
  <c r="F1659" i="10"/>
  <c r="G1659" i="10"/>
  <c r="Q1659" i="10"/>
  <c r="F1660" i="10"/>
  <c r="G1660" i="10"/>
  <c r="H1660" i="10" s="1"/>
  <c r="Q1660" i="10"/>
  <c r="F1661" i="10"/>
  <c r="G1661" i="10"/>
  <c r="Q1661" i="10"/>
  <c r="F1662" i="10"/>
  <c r="G1662" i="10"/>
  <c r="H1662" i="10"/>
  <c r="O1662" i="10"/>
  <c r="Q1662" i="10"/>
  <c r="F1663" i="10"/>
  <c r="G1663" i="10"/>
  <c r="Q1663" i="10"/>
  <c r="F1664" i="10"/>
  <c r="G1664" i="10"/>
  <c r="H1664" i="10" s="1"/>
  <c r="Q1664" i="10"/>
  <c r="F1665" i="10"/>
  <c r="G1665" i="10"/>
  <c r="H1665" i="10" s="1"/>
  <c r="Q1665" i="10"/>
  <c r="F1666" i="10"/>
  <c r="G1666" i="10"/>
  <c r="Q1666" i="10"/>
  <c r="F1667" i="10"/>
  <c r="G1667" i="10"/>
  <c r="Q1667" i="10"/>
  <c r="F1668" i="10"/>
  <c r="G1668" i="10"/>
  <c r="H1668" i="10" s="1"/>
  <c r="Q1668" i="10"/>
  <c r="F1669" i="10"/>
  <c r="G1669" i="10"/>
  <c r="Q1669" i="10"/>
  <c r="F1670" i="10"/>
  <c r="G1670" i="10"/>
  <c r="H1670" i="10" s="1"/>
  <c r="Q1670" i="10"/>
  <c r="F1671" i="10"/>
  <c r="G1671" i="10"/>
  <c r="H1671" i="10" s="1"/>
  <c r="O1671" i="10"/>
  <c r="Q1671" i="10"/>
  <c r="F1672" i="10"/>
  <c r="G1672" i="10"/>
  <c r="H1672" i="10" s="1"/>
  <c r="Q1672" i="10"/>
  <c r="F1673" i="10"/>
  <c r="G1673" i="10"/>
  <c r="H1673" i="10" s="1"/>
  <c r="Q1673" i="10"/>
  <c r="F1674" i="10"/>
  <c r="G1674" i="10"/>
  <c r="Q1674" i="10"/>
  <c r="F1675" i="10"/>
  <c r="G1675" i="10"/>
  <c r="H1675" i="10" s="1"/>
  <c r="Q1675" i="10"/>
  <c r="F1676" i="10"/>
  <c r="G1676" i="10"/>
  <c r="H1676" i="10" s="1"/>
  <c r="Q1676" i="10"/>
  <c r="F1677" i="10"/>
  <c r="G1677" i="10"/>
  <c r="H1677" i="10" s="1"/>
  <c r="Q1677" i="10"/>
  <c r="F1678" i="10"/>
  <c r="G1678" i="10"/>
  <c r="H1678" i="10" s="1"/>
  <c r="Q1678" i="10"/>
  <c r="F1679" i="10"/>
  <c r="G1679" i="10"/>
  <c r="O1679" i="10" s="1"/>
  <c r="H1679" i="10"/>
  <c r="Q1679" i="10"/>
  <c r="F1680" i="10"/>
  <c r="G1680" i="10"/>
  <c r="H1680" i="10" s="1"/>
  <c r="Q1680" i="10"/>
  <c r="F1681" i="10"/>
  <c r="G1681" i="10"/>
  <c r="H1681" i="10" s="1"/>
  <c r="Q1681" i="10"/>
  <c r="F1682" i="10"/>
  <c r="G1682" i="10"/>
  <c r="Q1682" i="10"/>
  <c r="F1683" i="10"/>
  <c r="G1683" i="10"/>
  <c r="H1683" i="10"/>
  <c r="O1683" i="10"/>
  <c r="Q1683" i="10"/>
  <c r="F1684" i="10"/>
  <c r="G1684" i="10"/>
  <c r="Q1684" i="10"/>
  <c r="F1685" i="10"/>
  <c r="G1685" i="10"/>
  <c r="H1685" i="10"/>
  <c r="O1685" i="10"/>
  <c r="Q1685" i="10"/>
  <c r="F1686" i="10"/>
  <c r="G1686" i="10"/>
  <c r="H1686" i="10" s="1"/>
  <c r="O1686" i="10"/>
  <c r="Q1686" i="10"/>
  <c r="F1687" i="10"/>
  <c r="G1687" i="10"/>
  <c r="O1687" i="10" s="1"/>
  <c r="Q1687" i="10"/>
  <c r="F1688" i="10"/>
  <c r="G1688" i="10"/>
  <c r="H1688" i="10" s="1"/>
  <c r="Q1688" i="10"/>
  <c r="F1689" i="10"/>
  <c r="G1689" i="10"/>
  <c r="H1689" i="10" s="1"/>
  <c r="Q1689" i="10"/>
  <c r="F1690" i="10"/>
  <c r="G1690" i="10"/>
  <c r="Q1690" i="10"/>
  <c r="F1691" i="10"/>
  <c r="G1691" i="10"/>
  <c r="O1691" i="10"/>
  <c r="Q1691" i="10"/>
  <c r="F1692" i="10"/>
  <c r="G1692" i="10"/>
  <c r="H1692" i="10" s="1"/>
  <c r="Q1692" i="10"/>
  <c r="F1693" i="10"/>
  <c r="G1693" i="10"/>
  <c r="O1693" i="10"/>
  <c r="Q1693" i="10"/>
  <c r="F1694" i="10"/>
  <c r="G1694" i="10"/>
  <c r="O1694" i="10" s="1"/>
  <c r="Q1694" i="10"/>
  <c r="F1695" i="10"/>
  <c r="G1695" i="10"/>
  <c r="H1695" i="10"/>
  <c r="O1695" i="10"/>
  <c r="Q1695" i="10"/>
  <c r="F1696" i="10"/>
  <c r="G1696" i="10"/>
  <c r="H1696" i="10" s="1"/>
  <c r="Q1696" i="10"/>
  <c r="F1697" i="10"/>
  <c r="G1697" i="10"/>
  <c r="H1697" i="10" s="1"/>
  <c r="Q1697" i="10"/>
  <c r="F1698" i="10"/>
  <c r="G1698" i="10"/>
  <c r="Q1698" i="10"/>
  <c r="F1699" i="10"/>
  <c r="G1699" i="10"/>
  <c r="O1699" i="10" s="1"/>
  <c r="H1699" i="10"/>
  <c r="Q1699" i="10"/>
  <c r="F1700" i="10"/>
  <c r="G1700" i="10"/>
  <c r="H1700" i="10" s="1"/>
  <c r="Q1700" i="10"/>
  <c r="F1701" i="10"/>
  <c r="G1701" i="10"/>
  <c r="O1701" i="10" s="1"/>
  <c r="H1701" i="10"/>
  <c r="Q1701" i="10"/>
  <c r="F1702" i="10"/>
  <c r="G1702" i="10"/>
  <c r="H1702" i="10"/>
  <c r="O1702" i="10"/>
  <c r="Q1702" i="10"/>
  <c r="F1703" i="10"/>
  <c r="G1703" i="10"/>
  <c r="H1703" i="10"/>
  <c r="O1703" i="10"/>
  <c r="Q1703" i="10"/>
  <c r="F1704" i="10"/>
  <c r="G1704" i="10"/>
  <c r="H1704" i="10" s="1"/>
  <c r="Q1704" i="10"/>
  <c r="F1705" i="10"/>
  <c r="G1705" i="10"/>
  <c r="Q1705" i="10"/>
  <c r="F1706" i="10"/>
  <c r="G1706" i="10"/>
  <c r="Q1706" i="10"/>
  <c r="F1707" i="10"/>
  <c r="G1707" i="10"/>
  <c r="H1707" i="10"/>
  <c r="O1707" i="10"/>
  <c r="Q1707" i="10"/>
  <c r="F1708" i="10"/>
  <c r="G1708" i="10"/>
  <c r="H1708" i="10" s="1"/>
  <c r="Q1708" i="10"/>
  <c r="F1709" i="10"/>
  <c r="G1709" i="10"/>
  <c r="H1709" i="10"/>
  <c r="O1709" i="10"/>
  <c r="Q1709" i="10"/>
  <c r="F1710" i="10"/>
  <c r="G1710" i="10"/>
  <c r="H1710" i="10"/>
  <c r="O1710" i="10"/>
  <c r="Q1710" i="10"/>
  <c r="F1711" i="10"/>
  <c r="G1711" i="10"/>
  <c r="H1711" i="10" s="1"/>
  <c r="Q1711" i="10"/>
  <c r="F1712" i="10"/>
  <c r="G1712" i="10"/>
  <c r="H1712" i="10" s="1"/>
  <c r="Q1712" i="10"/>
  <c r="F1713" i="10"/>
  <c r="G1713" i="10"/>
  <c r="Q1713" i="10"/>
  <c r="F1714" i="10"/>
  <c r="G1714" i="10"/>
  <c r="Q1714" i="10"/>
  <c r="F1715" i="10"/>
  <c r="G1715" i="10"/>
  <c r="H1715" i="10"/>
  <c r="O1715" i="10"/>
  <c r="Q1715" i="10"/>
  <c r="F1716" i="10"/>
  <c r="G1716" i="10"/>
  <c r="H1716" i="10" s="1"/>
  <c r="Q1716" i="10"/>
  <c r="F1717" i="10"/>
  <c r="G1717" i="10"/>
  <c r="H1717" i="10"/>
  <c r="O1717" i="10"/>
  <c r="Q1717" i="10"/>
  <c r="F1718" i="10"/>
  <c r="G1718" i="10"/>
  <c r="H1718" i="10"/>
  <c r="O1718" i="10"/>
  <c r="Q1718" i="10"/>
  <c r="F1719" i="10"/>
  <c r="G1719" i="10"/>
  <c r="H1719" i="10" s="1"/>
  <c r="Q1719" i="10"/>
  <c r="F1720" i="10"/>
  <c r="G1720" i="10"/>
  <c r="H1720" i="10" s="1"/>
  <c r="Q1720" i="10"/>
  <c r="F1721" i="10"/>
  <c r="G1721" i="10"/>
  <c r="Q1721" i="10"/>
  <c r="F1722" i="10"/>
  <c r="G1722" i="10"/>
  <c r="Q1722" i="10"/>
  <c r="F1723" i="10"/>
  <c r="G1723" i="10"/>
  <c r="H1723" i="10"/>
  <c r="O1723" i="10"/>
  <c r="Q1723" i="10"/>
  <c r="F1724" i="10"/>
  <c r="G1724" i="10"/>
  <c r="H1724" i="10" s="1"/>
  <c r="Q1724" i="10"/>
  <c r="F1725" i="10"/>
  <c r="G1725" i="10"/>
  <c r="H1725" i="10"/>
  <c r="O1725" i="10"/>
  <c r="Q1725" i="10"/>
  <c r="F1726" i="10"/>
  <c r="G1726" i="10"/>
  <c r="H1726" i="10"/>
  <c r="O1726" i="10"/>
  <c r="Q1726" i="10"/>
  <c r="F1727" i="10"/>
  <c r="G1727" i="10"/>
  <c r="H1727" i="10" s="1"/>
  <c r="Q1727" i="10"/>
  <c r="F1728" i="10"/>
  <c r="G1728" i="10"/>
  <c r="H1728" i="10" s="1"/>
  <c r="Q1728" i="10"/>
  <c r="F1729" i="10"/>
  <c r="G1729" i="10"/>
  <c r="Q1729" i="10"/>
  <c r="F1730" i="10"/>
  <c r="G1730" i="10"/>
  <c r="Q1730" i="10"/>
  <c r="F1731" i="10"/>
  <c r="G1731" i="10"/>
  <c r="H1731" i="10"/>
  <c r="O1731" i="10"/>
  <c r="Q1731" i="10"/>
  <c r="F1732" i="10"/>
  <c r="G1732" i="10"/>
  <c r="H1732" i="10" s="1"/>
  <c r="Q1732" i="10"/>
  <c r="F1733" i="10"/>
  <c r="G1733" i="10"/>
  <c r="H1733" i="10"/>
  <c r="O1733" i="10"/>
  <c r="Q1733" i="10"/>
  <c r="F1734" i="10"/>
  <c r="G1734" i="10"/>
  <c r="O1734" i="10" s="1"/>
  <c r="Q1734" i="10"/>
  <c r="F1735" i="10"/>
  <c r="G1735" i="10"/>
  <c r="Q1735" i="10"/>
  <c r="F1736" i="10"/>
  <c r="G1736" i="10"/>
  <c r="Q1736" i="10"/>
  <c r="F1737" i="10"/>
  <c r="G1737" i="10"/>
  <c r="Q1737" i="10"/>
  <c r="F1738" i="10"/>
  <c r="G1738" i="10"/>
  <c r="Q1738" i="10"/>
  <c r="F1739" i="10"/>
  <c r="G1739" i="10"/>
  <c r="H1739" i="10" s="1"/>
  <c r="Q1739" i="10"/>
  <c r="F1740" i="10"/>
  <c r="G1740" i="10"/>
  <c r="H1740" i="10" s="1"/>
  <c r="Q1740" i="10"/>
  <c r="F1741" i="10"/>
  <c r="G1741" i="10"/>
  <c r="H1741" i="10" s="1"/>
  <c r="Q1741" i="10"/>
  <c r="F1742" i="10"/>
  <c r="G1742" i="10"/>
  <c r="H1742" i="10" s="1"/>
  <c r="Q1742" i="10"/>
  <c r="F1743" i="10"/>
  <c r="G1743" i="10"/>
  <c r="Q1743" i="10"/>
  <c r="F1744" i="10"/>
  <c r="G1744" i="10"/>
  <c r="Q1744" i="10"/>
  <c r="F1745" i="10"/>
  <c r="G1745" i="10"/>
  <c r="Q1745" i="10"/>
  <c r="F1746" i="10"/>
  <c r="G1746" i="10"/>
  <c r="O1746" i="10" s="1"/>
  <c r="H1746" i="10"/>
  <c r="Q1746" i="10"/>
  <c r="F1747" i="10"/>
  <c r="G1747" i="10"/>
  <c r="H1747" i="10" s="1"/>
  <c r="Q1747" i="10"/>
  <c r="F1748" i="10"/>
  <c r="G1748" i="10"/>
  <c r="Q1748" i="10"/>
  <c r="F1749" i="10"/>
  <c r="G1749" i="10"/>
  <c r="H1749" i="10"/>
  <c r="O1749" i="10"/>
  <c r="Q1749" i="10"/>
  <c r="F1750" i="10"/>
  <c r="G1750" i="10"/>
  <c r="H1750" i="10"/>
  <c r="O1750" i="10"/>
  <c r="Q1750" i="10"/>
  <c r="F1751" i="10"/>
  <c r="G1751" i="10"/>
  <c r="H1751" i="10"/>
  <c r="O1751" i="10"/>
  <c r="Q1751" i="10"/>
  <c r="F1752" i="10"/>
  <c r="G1752" i="10"/>
  <c r="Q1752" i="10"/>
  <c r="F1753" i="10"/>
  <c r="G1753" i="10"/>
  <c r="H1753" i="10" s="1"/>
  <c r="Q1753" i="10"/>
  <c r="F1754" i="10"/>
  <c r="F1947" i="10" s="1"/>
  <c r="G1754" i="10"/>
  <c r="H1754" i="10"/>
  <c r="O1754" i="10"/>
  <c r="Q1754" i="10"/>
  <c r="F1755" i="10"/>
  <c r="G1755" i="10"/>
  <c r="H1755" i="10" s="1"/>
  <c r="Q1755" i="10"/>
  <c r="F1756" i="10"/>
  <c r="G1756" i="10"/>
  <c r="H1756" i="10" s="1"/>
  <c r="O1756" i="10"/>
  <c r="Q1756" i="10"/>
  <c r="F1757" i="10"/>
  <c r="G1757" i="10"/>
  <c r="H1757" i="10" s="1"/>
  <c r="Q1757" i="10"/>
  <c r="F1758" i="10"/>
  <c r="G1758" i="10"/>
  <c r="H1758" i="10" s="1"/>
  <c r="Q1758" i="10"/>
  <c r="F1759" i="10"/>
  <c r="G1759" i="10"/>
  <c r="Q1759" i="10"/>
  <c r="F1760" i="10"/>
  <c r="G1760" i="10"/>
  <c r="O1760" i="10"/>
  <c r="Q1760" i="10"/>
  <c r="F1761" i="10"/>
  <c r="G1761" i="10"/>
  <c r="H1761" i="10" s="1"/>
  <c r="Q1761" i="10"/>
  <c r="F1762" i="10"/>
  <c r="G1762" i="10"/>
  <c r="O1762" i="10" s="1"/>
  <c r="Q1762" i="10"/>
  <c r="F1763" i="10"/>
  <c r="G1763" i="10"/>
  <c r="H1763" i="10" s="1"/>
  <c r="Q1763" i="10"/>
  <c r="F1764" i="10"/>
  <c r="G1764" i="10"/>
  <c r="H1764" i="10"/>
  <c r="O1764" i="10"/>
  <c r="Q1764" i="10"/>
  <c r="F1765" i="10"/>
  <c r="G1765" i="10"/>
  <c r="H1765" i="10" s="1"/>
  <c r="Q1765" i="10"/>
  <c r="F1766" i="10"/>
  <c r="G1766" i="10"/>
  <c r="H1766" i="10" s="1"/>
  <c r="Q1766" i="10"/>
  <c r="F1767" i="10"/>
  <c r="G1767" i="10"/>
  <c r="Q1767" i="10"/>
  <c r="F1768" i="10"/>
  <c r="G1768" i="10"/>
  <c r="H1768" i="10" s="1"/>
  <c r="Q1768" i="10"/>
  <c r="F1769" i="10"/>
  <c r="G1769" i="10"/>
  <c r="H1769" i="10" s="1"/>
  <c r="Q1769" i="10"/>
  <c r="F1770" i="10"/>
  <c r="G1770" i="10"/>
  <c r="H1770" i="10"/>
  <c r="O1770" i="10"/>
  <c r="Q1770" i="10"/>
  <c r="F1771" i="10"/>
  <c r="G1771" i="10"/>
  <c r="H1771" i="10" s="1"/>
  <c r="Q1771" i="10"/>
  <c r="F1772" i="10"/>
  <c r="G1772" i="10"/>
  <c r="O1772" i="10"/>
  <c r="Q1772" i="10"/>
  <c r="F1773" i="10"/>
  <c r="G1773" i="10"/>
  <c r="H1773" i="10" s="1"/>
  <c r="Q1773" i="10"/>
  <c r="F1774" i="10"/>
  <c r="G1774" i="10"/>
  <c r="H1774" i="10" s="1"/>
  <c r="Q1774" i="10"/>
  <c r="F1775" i="10"/>
  <c r="G1775" i="10"/>
  <c r="Q1775" i="10"/>
  <c r="F1776" i="10"/>
  <c r="G1776" i="10"/>
  <c r="H1776" i="10"/>
  <c r="O1776" i="10"/>
  <c r="Q1776" i="10"/>
  <c r="F1777" i="10"/>
  <c r="G1777" i="10"/>
  <c r="Q1777" i="10"/>
  <c r="F1778" i="10"/>
  <c r="G1778" i="10"/>
  <c r="O1778" i="10" s="1"/>
  <c r="Q1778" i="10"/>
  <c r="F1779" i="10"/>
  <c r="G1779" i="10"/>
  <c r="H1779" i="10" s="1"/>
  <c r="Q1779" i="10"/>
  <c r="F1780" i="10"/>
  <c r="G1780" i="10"/>
  <c r="H1780" i="10"/>
  <c r="O1780" i="10"/>
  <c r="Q1780" i="10"/>
  <c r="F1781" i="10"/>
  <c r="G1781" i="10"/>
  <c r="H1781" i="10" s="1"/>
  <c r="Q1781" i="10"/>
  <c r="F1782" i="10"/>
  <c r="G1782" i="10"/>
  <c r="H1782" i="10" s="1"/>
  <c r="Q1782" i="10"/>
  <c r="F1783" i="10"/>
  <c r="G1783" i="10"/>
  <c r="Q1783" i="10"/>
  <c r="F1784" i="10"/>
  <c r="G1784" i="10"/>
  <c r="O1784" i="10" s="1"/>
  <c r="Q1784" i="10"/>
  <c r="F1785" i="10"/>
  <c r="G1785" i="10"/>
  <c r="H1785" i="10" s="1"/>
  <c r="Q1785" i="10"/>
  <c r="F1786" i="10"/>
  <c r="G1786" i="10"/>
  <c r="H1786" i="10"/>
  <c r="O1786" i="10"/>
  <c r="Q1786" i="10"/>
  <c r="F1787" i="10"/>
  <c r="G1787" i="10"/>
  <c r="H1787" i="10" s="1"/>
  <c r="Q1787" i="10"/>
  <c r="F1788" i="10"/>
  <c r="G1788" i="10"/>
  <c r="Q1788" i="10"/>
  <c r="F1789" i="10"/>
  <c r="G1789" i="10"/>
  <c r="Q1789" i="10"/>
  <c r="F1790" i="10"/>
  <c r="G1790" i="10"/>
  <c r="H1790" i="10" s="1"/>
  <c r="Q1790" i="10"/>
  <c r="F1791" i="10"/>
  <c r="G1791" i="10"/>
  <c r="Q1791" i="10"/>
  <c r="F1792" i="10"/>
  <c r="G1792" i="10"/>
  <c r="H1792" i="10"/>
  <c r="O1792" i="10"/>
  <c r="Q1792" i="10"/>
  <c r="F1793" i="10"/>
  <c r="G1793" i="10"/>
  <c r="H1793" i="10" s="1"/>
  <c r="Q1793" i="10"/>
  <c r="F1794" i="10"/>
  <c r="G1794" i="10"/>
  <c r="Q1794" i="10"/>
  <c r="F1795" i="10"/>
  <c r="G1795" i="10"/>
  <c r="Q1795" i="10"/>
  <c r="F1796" i="10"/>
  <c r="G1796" i="10"/>
  <c r="O1796" i="10" s="1"/>
  <c r="H1796" i="10"/>
  <c r="Q1796" i="10"/>
  <c r="F1797" i="10"/>
  <c r="G1797" i="10"/>
  <c r="H1797" i="10" s="1"/>
  <c r="Q1797" i="10"/>
  <c r="F1798" i="10"/>
  <c r="G1798" i="10"/>
  <c r="H1798" i="10" s="1"/>
  <c r="Q1798" i="10"/>
  <c r="F1799" i="10"/>
  <c r="G1799" i="10"/>
  <c r="Q1799" i="10"/>
  <c r="F1800" i="10"/>
  <c r="G1800" i="10"/>
  <c r="O1800" i="10" s="1"/>
  <c r="Q1800" i="10"/>
  <c r="F1801" i="10"/>
  <c r="G1801" i="10"/>
  <c r="H1801" i="10" s="1"/>
  <c r="Q1801" i="10"/>
  <c r="F1802" i="10"/>
  <c r="G1802" i="10"/>
  <c r="H1802" i="10"/>
  <c r="O1802" i="10"/>
  <c r="Q1802" i="10"/>
  <c r="F1803" i="10"/>
  <c r="G1803" i="10"/>
  <c r="H1803" i="10" s="1"/>
  <c r="Q1803" i="10"/>
  <c r="F1804" i="10"/>
  <c r="G1804" i="10"/>
  <c r="H1804" i="10" s="1"/>
  <c r="Q1804" i="10"/>
  <c r="F1805" i="10"/>
  <c r="G1805" i="10"/>
  <c r="H1805" i="10" s="1"/>
  <c r="Q1805" i="10"/>
  <c r="F1806" i="10"/>
  <c r="G1806" i="10"/>
  <c r="Q1806" i="10"/>
  <c r="F1807" i="10"/>
  <c r="G1807" i="10"/>
  <c r="Q1807" i="10"/>
  <c r="F1808" i="10"/>
  <c r="G1808" i="10"/>
  <c r="H1808" i="10"/>
  <c r="O1808" i="10"/>
  <c r="Q1808" i="10"/>
  <c r="F1809" i="10"/>
  <c r="G1809" i="10"/>
  <c r="H1809" i="10" s="1"/>
  <c r="Q1809" i="10"/>
  <c r="F1810" i="10"/>
  <c r="G1810" i="10"/>
  <c r="H1810" i="10" s="1"/>
  <c r="Q1810" i="10"/>
  <c r="F1811" i="10"/>
  <c r="G1811" i="10"/>
  <c r="Q1811" i="10"/>
  <c r="F1812" i="10"/>
  <c r="G1812" i="10"/>
  <c r="H1812" i="10"/>
  <c r="O1812" i="10"/>
  <c r="Q1812" i="10"/>
  <c r="F1813" i="10"/>
  <c r="G1813" i="10"/>
  <c r="H1813" i="10" s="1"/>
  <c r="Q1813" i="10"/>
  <c r="F1814" i="10"/>
  <c r="G1814" i="10"/>
  <c r="H1814" i="10" s="1"/>
  <c r="Q1814" i="10"/>
  <c r="F1815" i="10"/>
  <c r="G1815" i="10"/>
  <c r="Q1815" i="10"/>
  <c r="F1816" i="10"/>
  <c r="G1816" i="10"/>
  <c r="Q1816" i="10"/>
  <c r="F1817" i="10"/>
  <c r="G1817" i="10"/>
  <c r="H1817" i="10" s="1"/>
  <c r="Q1817" i="10"/>
  <c r="F1818" i="10"/>
  <c r="F2011" i="10" s="1"/>
  <c r="G1818" i="10"/>
  <c r="H1818" i="10"/>
  <c r="O1818" i="10"/>
  <c r="Q1818" i="10"/>
  <c r="F1819" i="10"/>
  <c r="G1819" i="10"/>
  <c r="H1819" i="10" s="1"/>
  <c r="Q1819" i="10"/>
  <c r="F1820" i="10"/>
  <c r="G1820" i="10"/>
  <c r="H1820" i="10" s="1"/>
  <c r="O1820" i="10"/>
  <c r="Q1820" i="10"/>
  <c r="F1821" i="10"/>
  <c r="G1821" i="10"/>
  <c r="H1821" i="10" s="1"/>
  <c r="Q1821" i="10"/>
  <c r="F1822" i="10"/>
  <c r="G1822" i="10"/>
  <c r="H1822" i="10" s="1"/>
  <c r="Q1822" i="10"/>
  <c r="F1823" i="10"/>
  <c r="G1823" i="10"/>
  <c r="Q1823" i="10"/>
  <c r="F1824" i="10"/>
  <c r="G1824" i="10"/>
  <c r="Q1824" i="10"/>
  <c r="F1825" i="10"/>
  <c r="G1825" i="10"/>
  <c r="H1825" i="10" s="1"/>
  <c r="Q1825" i="10"/>
  <c r="F1826" i="10"/>
  <c r="G1826" i="10"/>
  <c r="H1826" i="10"/>
  <c r="O1826" i="10"/>
  <c r="Q1826" i="10"/>
  <c r="F1827" i="10"/>
  <c r="G1827" i="10"/>
  <c r="H1827" i="10" s="1"/>
  <c r="Q1827" i="10"/>
  <c r="F1828" i="10"/>
  <c r="G1828" i="10"/>
  <c r="O1828" i="10"/>
  <c r="Q1828" i="10"/>
  <c r="F1829" i="10"/>
  <c r="G1829" i="10"/>
  <c r="H1829" i="10" s="1"/>
  <c r="Q1829" i="10"/>
  <c r="F1830" i="10"/>
  <c r="G1830" i="10"/>
  <c r="Q1830" i="10"/>
  <c r="F1831" i="10"/>
  <c r="G1831" i="10"/>
  <c r="Q1831" i="10"/>
  <c r="F1832" i="10"/>
  <c r="G1832" i="10"/>
  <c r="Q1832" i="10"/>
  <c r="F1833" i="10"/>
  <c r="G1833" i="10"/>
  <c r="H1833" i="10" s="1"/>
  <c r="Q1833" i="10"/>
  <c r="F1834" i="10"/>
  <c r="G1834" i="10"/>
  <c r="H1834" i="10"/>
  <c r="O1834" i="10"/>
  <c r="Q1834" i="10"/>
  <c r="F1835" i="10"/>
  <c r="G1835" i="10"/>
  <c r="Q1835" i="10"/>
  <c r="F1836" i="10"/>
  <c r="G1836" i="10"/>
  <c r="O1836" i="10"/>
  <c r="Q1836" i="10"/>
  <c r="F1837" i="10"/>
  <c r="G1837" i="10"/>
  <c r="Q1837" i="10"/>
  <c r="F1838" i="10"/>
  <c r="G1838" i="10"/>
  <c r="Q1838" i="10"/>
  <c r="F1839" i="10"/>
  <c r="G1839" i="10"/>
  <c r="Q1839" i="10"/>
  <c r="F1840" i="10"/>
  <c r="G1840" i="10"/>
  <c r="O1840" i="10"/>
  <c r="Q1840" i="10"/>
  <c r="F1841" i="10"/>
  <c r="G1841" i="10"/>
  <c r="H1841" i="10" s="1"/>
  <c r="Q1841" i="10"/>
  <c r="F1842" i="10"/>
  <c r="G1842" i="10"/>
  <c r="O1842" i="10"/>
  <c r="Q1842" i="10"/>
  <c r="F1843" i="10"/>
  <c r="G1843" i="10"/>
  <c r="O1843" i="10" s="1"/>
  <c r="Q1843" i="10"/>
  <c r="F1844" i="10"/>
  <c r="G1844" i="10"/>
  <c r="O1844" i="10"/>
  <c r="Q1844" i="10"/>
  <c r="F1845" i="10"/>
  <c r="G1845" i="10"/>
  <c r="Q1845" i="10"/>
  <c r="F1846" i="10"/>
  <c r="G1846" i="10"/>
  <c r="Q1846" i="10"/>
  <c r="F1847" i="10"/>
  <c r="G1847" i="10"/>
  <c r="Q1847" i="10"/>
  <c r="F1848" i="10"/>
  <c r="G1848" i="10"/>
  <c r="O1848" i="10"/>
  <c r="Q1848" i="10"/>
  <c r="F1849" i="10"/>
  <c r="G1849" i="10"/>
  <c r="H1849" i="10" s="1"/>
  <c r="Q1849" i="10"/>
  <c r="F1850" i="10"/>
  <c r="G1850" i="10"/>
  <c r="O1850" i="10"/>
  <c r="Q1850" i="10"/>
  <c r="F1851" i="10"/>
  <c r="G1851" i="10"/>
  <c r="O1851" i="10" s="1"/>
  <c r="Q1851" i="10"/>
  <c r="F1852" i="10"/>
  <c r="G1852" i="10"/>
  <c r="O1852" i="10" s="1"/>
  <c r="H1852" i="10"/>
  <c r="Q1852" i="10"/>
  <c r="F1853" i="10"/>
  <c r="G1853" i="10"/>
  <c r="Q1853" i="10"/>
  <c r="F1854" i="10"/>
  <c r="G1854" i="10"/>
  <c r="O1854" i="10"/>
  <c r="Q1854" i="10"/>
  <c r="F1855" i="10"/>
  <c r="G1855" i="10"/>
  <c r="H1855" i="10" s="1"/>
  <c r="Q1855" i="10"/>
  <c r="F1856" i="10"/>
  <c r="G1856" i="10"/>
  <c r="O1856" i="10" s="1"/>
  <c r="Q1856" i="10"/>
  <c r="F1857" i="10"/>
  <c r="G1857" i="10"/>
  <c r="O1857" i="10"/>
  <c r="Q1857" i="10"/>
  <c r="F1858" i="10"/>
  <c r="G1858" i="10"/>
  <c r="Q1858" i="10"/>
  <c r="F1859" i="10"/>
  <c r="G1859" i="10"/>
  <c r="Q1859" i="10"/>
  <c r="F1860" i="10"/>
  <c r="G1860" i="10"/>
  <c r="H1860" i="10" s="1"/>
  <c r="Q1860" i="10"/>
  <c r="F1861" i="10"/>
  <c r="G1861" i="10"/>
  <c r="Q1861" i="10"/>
  <c r="F1862" i="10"/>
  <c r="G1862" i="10"/>
  <c r="O1862" i="10" s="1"/>
  <c r="Q1862" i="10"/>
  <c r="F1863" i="10"/>
  <c r="G1863" i="10"/>
  <c r="H1863" i="10" s="1"/>
  <c r="Q1863" i="10"/>
  <c r="F1864" i="10"/>
  <c r="G1864" i="10"/>
  <c r="O1864" i="10" s="1"/>
  <c r="Q1864" i="10"/>
  <c r="F1865" i="10"/>
  <c r="G1865" i="10"/>
  <c r="O1865" i="10"/>
  <c r="Q1865" i="10"/>
  <c r="F1866" i="10"/>
  <c r="G1866" i="10"/>
  <c r="Q1866" i="10"/>
  <c r="F1867" i="10"/>
  <c r="G1867" i="10"/>
  <c r="Q1867" i="10"/>
  <c r="F1868" i="10"/>
  <c r="G1868" i="10"/>
  <c r="H1868" i="10" s="1"/>
  <c r="Q1868" i="10"/>
  <c r="F1869" i="10"/>
  <c r="G1869" i="10"/>
  <c r="Q1869" i="10"/>
  <c r="F1870" i="10"/>
  <c r="G1870" i="10"/>
  <c r="Q1870" i="10"/>
  <c r="F1871" i="10"/>
  <c r="G1871" i="10"/>
  <c r="H1871" i="10" s="1"/>
  <c r="Q1871" i="10"/>
  <c r="F1872" i="10"/>
  <c r="F2065" i="10" s="1"/>
  <c r="G1872" i="10"/>
  <c r="Q1872" i="10"/>
  <c r="F1873" i="10"/>
  <c r="G1873" i="10"/>
  <c r="O1873" i="10"/>
  <c r="Q1873" i="10"/>
  <c r="F1874" i="10"/>
  <c r="G1874" i="10"/>
  <c r="O1874" i="10" s="1"/>
  <c r="Q1874" i="10"/>
  <c r="F1875" i="10"/>
  <c r="G1875" i="10"/>
  <c r="Q1875" i="10"/>
  <c r="F1876" i="10"/>
  <c r="G1876" i="10"/>
  <c r="H1876" i="10" s="1"/>
  <c r="Q1876" i="10"/>
  <c r="F1877" i="10"/>
  <c r="G1877" i="10"/>
  <c r="Q1877" i="10"/>
  <c r="F1878" i="10"/>
  <c r="G1878" i="10"/>
  <c r="Q1878" i="10"/>
  <c r="F1879" i="10"/>
  <c r="G1879" i="10"/>
  <c r="H1879" i="10" s="1"/>
  <c r="Q1879" i="10"/>
  <c r="F1880" i="10"/>
  <c r="G1880" i="10"/>
  <c r="Q1880" i="10"/>
  <c r="F1881" i="10"/>
  <c r="G1881" i="10"/>
  <c r="Q1881" i="10"/>
  <c r="F1882" i="10"/>
  <c r="G1882" i="10"/>
  <c r="O1882" i="10" s="1"/>
  <c r="Q1882" i="10"/>
  <c r="F1883" i="10"/>
  <c r="G1883" i="10"/>
  <c r="Q1883" i="10"/>
  <c r="F1884" i="10"/>
  <c r="G1884" i="10"/>
  <c r="H1884" i="10" s="1"/>
  <c r="Q1884" i="10"/>
  <c r="F1885" i="10"/>
  <c r="G1885" i="10"/>
  <c r="Q1885" i="10"/>
  <c r="F1886" i="10"/>
  <c r="G1886" i="10"/>
  <c r="Q1886" i="10"/>
  <c r="F1887" i="10"/>
  <c r="G1887" i="10"/>
  <c r="H1887" i="10" s="1"/>
  <c r="Q1887" i="10"/>
  <c r="F1888" i="10"/>
  <c r="G1888" i="10"/>
  <c r="Q1888" i="10"/>
  <c r="F1889" i="10"/>
  <c r="G1889" i="10"/>
  <c r="O1889" i="10"/>
  <c r="Q1889" i="10"/>
  <c r="F1890" i="10"/>
  <c r="G1890" i="10"/>
  <c r="O1890" i="10" s="1"/>
  <c r="H1890" i="10"/>
  <c r="Q1890" i="10"/>
  <c r="F1891" i="10"/>
  <c r="G1891" i="10"/>
  <c r="Q1891" i="10"/>
  <c r="F1892" i="10"/>
  <c r="G1892" i="10"/>
  <c r="H1892" i="10" s="1"/>
  <c r="Q1892" i="10"/>
  <c r="F1893" i="10"/>
  <c r="G1893" i="10"/>
  <c r="Q1893" i="10"/>
  <c r="F1894" i="10"/>
  <c r="G1894" i="10"/>
  <c r="Q1894" i="10"/>
  <c r="F1895" i="10"/>
  <c r="G1895" i="10"/>
  <c r="H1895" i="10" s="1"/>
  <c r="Q1895" i="10"/>
  <c r="F1896" i="10"/>
  <c r="G1896" i="10"/>
  <c r="Q1896" i="10"/>
  <c r="F1897" i="10"/>
  <c r="G1897" i="10"/>
  <c r="O1897" i="10" s="1"/>
  <c r="Q1897" i="10"/>
  <c r="F1898" i="10"/>
  <c r="G1898" i="10"/>
  <c r="Q1898" i="10"/>
  <c r="F1899" i="10"/>
  <c r="G1899" i="10"/>
  <c r="Q1899" i="10"/>
  <c r="F1900" i="10"/>
  <c r="G1900" i="10"/>
  <c r="H1900" i="10" s="1"/>
  <c r="Q1900" i="10"/>
  <c r="F1901" i="10"/>
  <c r="G1901" i="10"/>
  <c r="Q1901" i="10"/>
  <c r="F1902" i="10"/>
  <c r="G1902" i="10"/>
  <c r="Q1902" i="10"/>
  <c r="F1903" i="10"/>
  <c r="G1903" i="10"/>
  <c r="H1903" i="10" s="1"/>
  <c r="Q1903" i="10"/>
  <c r="F1904" i="10"/>
  <c r="F2097" i="10" s="1"/>
  <c r="G1904" i="10"/>
  <c r="Q1904" i="10"/>
  <c r="F1905" i="10"/>
  <c r="G1905" i="10"/>
  <c r="O1905" i="10"/>
  <c r="Q1905" i="10"/>
  <c r="F1906" i="10"/>
  <c r="G1906" i="10"/>
  <c r="O1906" i="10" s="1"/>
  <c r="Q1906" i="10"/>
  <c r="F1907" i="10"/>
  <c r="G1907" i="10"/>
  <c r="Q1907" i="10"/>
  <c r="F1908" i="10"/>
  <c r="G1908" i="10"/>
  <c r="H1908" i="10" s="1"/>
  <c r="Q1908" i="10"/>
  <c r="F1909" i="10"/>
  <c r="G1909" i="10"/>
  <c r="Q1909" i="10"/>
  <c r="F1910" i="10"/>
  <c r="G1910" i="10"/>
  <c r="Q1910" i="10"/>
  <c r="F1911" i="10"/>
  <c r="G1911" i="10"/>
  <c r="H1911" i="10" s="1"/>
  <c r="Q1911" i="10"/>
  <c r="F1912" i="10"/>
  <c r="G1912" i="10"/>
  <c r="H1912" i="10"/>
  <c r="O1912" i="10"/>
  <c r="Q1912" i="10"/>
  <c r="F1913" i="10"/>
  <c r="G1913" i="10"/>
  <c r="H1913" i="10" s="1"/>
  <c r="O1913" i="10"/>
  <c r="Q1913" i="10"/>
  <c r="F1914" i="10"/>
  <c r="G1914" i="10"/>
  <c r="O1914" i="10" s="1"/>
  <c r="Q1914" i="10"/>
  <c r="F1915" i="10"/>
  <c r="G1915" i="10"/>
  <c r="H1915" i="10" s="1"/>
  <c r="Q1915" i="10"/>
  <c r="F1916" i="10"/>
  <c r="G1916" i="10"/>
  <c r="Q1916" i="10"/>
  <c r="F1917" i="10"/>
  <c r="G1917" i="10"/>
  <c r="Q1917" i="10"/>
  <c r="F1918" i="10"/>
  <c r="G1918" i="10"/>
  <c r="H1918" i="10" s="1"/>
  <c r="Q1918" i="10"/>
  <c r="F1919" i="10"/>
  <c r="G1919" i="10"/>
  <c r="H1919" i="10" s="1"/>
  <c r="Q1919" i="10"/>
  <c r="F1920" i="10"/>
  <c r="G1920" i="10"/>
  <c r="Q1920" i="10"/>
  <c r="F1921" i="10"/>
  <c r="G1921" i="10"/>
  <c r="H1921" i="10"/>
  <c r="Q1921" i="10"/>
  <c r="F1922" i="10"/>
  <c r="G1922" i="10"/>
  <c r="O1922" i="10" s="1"/>
  <c r="H1922" i="10"/>
  <c r="Q1922" i="10"/>
  <c r="F1923" i="10"/>
  <c r="G1923" i="10"/>
  <c r="H1923" i="10" s="1"/>
  <c r="Q1923" i="10"/>
  <c r="F1924" i="10"/>
  <c r="G1924" i="10"/>
  <c r="H1924" i="10" s="1"/>
  <c r="Q1924" i="10"/>
  <c r="F1925" i="10"/>
  <c r="G1925" i="10"/>
  <c r="Q1925" i="10"/>
  <c r="F1926" i="10"/>
  <c r="G1926" i="10"/>
  <c r="H1926" i="10"/>
  <c r="O1926" i="10"/>
  <c r="Q1926" i="10"/>
  <c r="F1927" i="10"/>
  <c r="G1927" i="10"/>
  <c r="H1927" i="10" s="1"/>
  <c r="Q1927" i="10"/>
  <c r="F1928" i="10"/>
  <c r="G1928" i="10"/>
  <c r="H1928" i="10" s="1"/>
  <c r="O1928" i="10"/>
  <c r="Q1928" i="10"/>
  <c r="F1929" i="10"/>
  <c r="G1929" i="10"/>
  <c r="H1929" i="10" s="1"/>
  <c r="Q1929" i="10"/>
  <c r="F1930" i="10"/>
  <c r="G1930" i="10"/>
  <c r="Q1930" i="10"/>
  <c r="F1931" i="10"/>
  <c r="G1931" i="10"/>
  <c r="Q1931" i="10"/>
  <c r="F1932" i="10"/>
  <c r="G1932" i="10"/>
  <c r="H1932" i="10" s="1"/>
  <c r="Q1932" i="10"/>
  <c r="F1933" i="10"/>
  <c r="G1933" i="10"/>
  <c r="Q1933" i="10"/>
  <c r="F1934" i="10"/>
  <c r="G1934" i="10"/>
  <c r="Q1934" i="10"/>
  <c r="F1935" i="10"/>
  <c r="G1935" i="10"/>
  <c r="Q1935" i="10"/>
  <c r="F1936" i="10"/>
  <c r="F2129" i="10" s="1"/>
  <c r="G1936" i="10"/>
  <c r="H1936" i="10"/>
  <c r="O1936" i="10"/>
  <c r="Q1936" i="10"/>
  <c r="F1937" i="10"/>
  <c r="G1937" i="10"/>
  <c r="H1937" i="10"/>
  <c r="O1937" i="10"/>
  <c r="Q1937" i="10"/>
  <c r="F1938" i="10"/>
  <c r="G1938" i="10"/>
  <c r="O1938" i="10" s="1"/>
  <c r="Q1938" i="10"/>
  <c r="F1939" i="10"/>
  <c r="G1939" i="10"/>
  <c r="H1939" i="10" s="1"/>
  <c r="Q1939" i="10"/>
  <c r="F1940" i="10"/>
  <c r="G1940" i="10"/>
  <c r="Q1940" i="10"/>
  <c r="F1941" i="10"/>
  <c r="G1941" i="10"/>
  <c r="Q1941" i="10"/>
  <c r="F1942" i="10"/>
  <c r="G1942" i="10"/>
  <c r="H1942" i="10" s="1"/>
  <c r="O1942" i="10"/>
  <c r="Q1942" i="10"/>
  <c r="F1943" i="10"/>
  <c r="G1943" i="10"/>
  <c r="H1943" i="10" s="1"/>
  <c r="Q1943" i="10"/>
  <c r="F1944" i="10"/>
  <c r="G1944" i="10"/>
  <c r="H1944" i="10"/>
  <c r="Q1944" i="10"/>
  <c r="F1945" i="10"/>
  <c r="G1945" i="10"/>
  <c r="Q1945" i="10"/>
  <c r="F1946" i="10"/>
  <c r="G1946" i="10"/>
  <c r="O1946" i="10" s="1"/>
  <c r="H1946" i="10"/>
  <c r="Q1946" i="10"/>
  <c r="G1947" i="10"/>
  <c r="H1947" i="10" s="1"/>
  <c r="Q1947" i="10"/>
  <c r="F1948" i="10"/>
  <c r="G1948" i="10"/>
  <c r="H1948" i="10" s="1"/>
  <c r="Q1948" i="10"/>
  <c r="F1949" i="10"/>
  <c r="G1949" i="10"/>
  <c r="Q1949" i="10"/>
  <c r="F1950" i="10"/>
  <c r="G1950" i="10"/>
  <c r="H1950" i="10" s="1"/>
  <c r="O1950" i="10"/>
  <c r="Q1950" i="10"/>
  <c r="F1951" i="10"/>
  <c r="G1951" i="10"/>
  <c r="H1951" i="10" s="1"/>
  <c r="Q1951" i="10"/>
  <c r="F1952" i="10"/>
  <c r="G1952" i="10"/>
  <c r="H1952" i="10" s="1"/>
  <c r="O1952" i="10"/>
  <c r="Q1952" i="10"/>
  <c r="F1953" i="10"/>
  <c r="G1953" i="10"/>
  <c r="H1953" i="10" s="1"/>
  <c r="O1953" i="10"/>
  <c r="Q1953" i="10"/>
  <c r="F1954" i="10"/>
  <c r="G1954" i="10"/>
  <c r="H1954" i="10" s="1"/>
  <c r="Q1954" i="10"/>
  <c r="F1955" i="10"/>
  <c r="G1955" i="10"/>
  <c r="H1955" i="10" s="1"/>
  <c r="Q1955" i="10"/>
  <c r="F1956" i="10"/>
  <c r="G1956" i="10"/>
  <c r="Q1956" i="10"/>
  <c r="F1957" i="10"/>
  <c r="G1957" i="10"/>
  <c r="Q1957" i="10"/>
  <c r="F1958" i="10"/>
  <c r="G1958" i="10"/>
  <c r="H1958" i="10" s="1"/>
  <c r="O1958" i="10"/>
  <c r="Q1958" i="10"/>
  <c r="F1959" i="10"/>
  <c r="G1959" i="10"/>
  <c r="H1959" i="10" s="1"/>
  <c r="Q1959" i="10"/>
  <c r="F1960" i="10"/>
  <c r="G1960" i="10"/>
  <c r="H1960" i="10" s="1"/>
  <c r="O1960" i="10"/>
  <c r="Q1960" i="10"/>
  <c r="F1961" i="10"/>
  <c r="G1961" i="10"/>
  <c r="H1961" i="10" s="1"/>
  <c r="O1961" i="10"/>
  <c r="Q1961" i="10"/>
  <c r="F1962" i="10"/>
  <c r="G1962" i="10"/>
  <c r="H1962" i="10" s="1"/>
  <c r="Q1962" i="10"/>
  <c r="F1963" i="10"/>
  <c r="G1963" i="10"/>
  <c r="H1963" i="10" s="1"/>
  <c r="Q1963" i="10"/>
  <c r="F1964" i="10"/>
  <c r="G1964" i="10"/>
  <c r="Q1964" i="10"/>
  <c r="F1965" i="10"/>
  <c r="G1965" i="10"/>
  <c r="Q1965" i="10"/>
  <c r="F1966" i="10"/>
  <c r="G1966" i="10"/>
  <c r="H1966" i="10" s="1"/>
  <c r="O1966" i="10"/>
  <c r="Q1966" i="10"/>
  <c r="F1967" i="10"/>
  <c r="G1967" i="10"/>
  <c r="H1967" i="10" s="1"/>
  <c r="Q1967" i="10"/>
  <c r="F1968" i="10"/>
  <c r="G1968" i="10"/>
  <c r="H1968" i="10" s="1"/>
  <c r="O1968" i="10"/>
  <c r="Q1968" i="10"/>
  <c r="F1969" i="10"/>
  <c r="G1969" i="10"/>
  <c r="H1969" i="10" s="1"/>
  <c r="O1969" i="10"/>
  <c r="Q1969" i="10"/>
  <c r="F1970" i="10"/>
  <c r="G1970" i="10"/>
  <c r="H1970" i="10" s="1"/>
  <c r="Q1970" i="10"/>
  <c r="F1971" i="10"/>
  <c r="G1971" i="10"/>
  <c r="H1971" i="10" s="1"/>
  <c r="Q1971" i="10"/>
  <c r="F1972" i="10"/>
  <c r="G1972" i="10"/>
  <c r="Q1972" i="10"/>
  <c r="F1973" i="10"/>
  <c r="G1973" i="10"/>
  <c r="Q1973" i="10"/>
  <c r="F1974" i="10"/>
  <c r="G1974" i="10"/>
  <c r="H1974" i="10" s="1"/>
  <c r="O1974" i="10"/>
  <c r="Q1974" i="10"/>
  <c r="F1975" i="10"/>
  <c r="G1975" i="10"/>
  <c r="H1975" i="10" s="1"/>
  <c r="Q1975" i="10"/>
  <c r="F1976" i="10"/>
  <c r="F2169" i="10" s="1"/>
  <c r="G1976" i="10"/>
  <c r="H1976" i="10" s="1"/>
  <c r="O1976" i="10"/>
  <c r="Q1976" i="10"/>
  <c r="F1977" i="10"/>
  <c r="G1977" i="10"/>
  <c r="H1977" i="10" s="1"/>
  <c r="Q1977" i="10"/>
  <c r="F1978" i="10"/>
  <c r="G1978" i="10"/>
  <c r="H1978" i="10"/>
  <c r="Q1978" i="10"/>
  <c r="F1979" i="10"/>
  <c r="G1979" i="10"/>
  <c r="Q1979" i="10"/>
  <c r="F1980" i="10"/>
  <c r="G1980" i="10"/>
  <c r="H1980" i="10" s="1"/>
  <c r="Q1980" i="10"/>
  <c r="F1981" i="10"/>
  <c r="G1981" i="10"/>
  <c r="Q1981" i="10"/>
  <c r="F1982" i="10"/>
  <c r="G1982" i="10"/>
  <c r="H1982" i="10" s="1"/>
  <c r="O1982" i="10"/>
  <c r="Q1982" i="10"/>
  <c r="F1983" i="10"/>
  <c r="G1983" i="10"/>
  <c r="H1983" i="10" s="1"/>
  <c r="Q1983" i="10"/>
  <c r="F1984" i="10"/>
  <c r="G1984" i="10"/>
  <c r="H1984" i="10" s="1"/>
  <c r="O1984" i="10"/>
  <c r="Q1984" i="10"/>
  <c r="F1985" i="10"/>
  <c r="G1985" i="10"/>
  <c r="H1985" i="10" s="1"/>
  <c r="Q1985" i="10"/>
  <c r="F1986" i="10"/>
  <c r="G1986" i="10"/>
  <c r="O1986" i="10" s="1"/>
  <c r="H1986" i="10"/>
  <c r="Q1986" i="10"/>
  <c r="F1987" i="10"/>
  <c r="G1987" i="10"/>
  <c r="Q1987" i="10"/>
  <c r="F1988" i="10"/>
  <c r="G1988" i="10"/>
  <c r="H1988" i="10" s="1"/>
  <c r="Q1988" i="10"/>
  <c r="F1989" i="10"/>
  <c r="G1989" i="10"/>
  <c r="Q1989" i="10"/>
  <c r="F1990" i="10"/>
  <c r="G1990" i="10"/>
  <c r="H1990" i="10" s="1"/>
  <c r="O1990" i="10"/>
  <c r="Q1990" i="10"/>
  <c r="F1991" i="10"/>
  <c r="G1991" i="10"/>
  <c r="H1991" i="10" s="1"/>
  <c r="Q1991" i="10"/>
  <c r="F1992" i="10"/>
  <c r="G1992" i="10"/>
  <c r="H1992" i="10" s="1"/>
  <c r="O1992" i="10"/>
  <c r="Q1992" i="10"/>
  <c r="F1993" i="10"/>
  <c r="G1993" i="10"/>
  <c r="H1993" i="10" s="1"/>
  <c r="O1993" i="10"/>
  <c r="Q1993" i="10"/>
  <c r="F1994" i="10"/>
  <c r="G1994" i="10"/>
  <c r="H1994" i="10" s="1"/>
  <c r="Q1994" i="10"/>
  <c r="F1995" i="10"/>
  <c r="G1995" i="10"/>
  <c r="H1995" i="10" s="1"/>
  <c r="Q1995" i="10"/>
  <c r="F1996" i="10"/>
  <c r="G1996" i="10"/>
  <c r="Q1996" i="10"/>
  <c r="F1997" i="10"/>
  <c r="G1997" i="10"/>
  <c r="Q1997" i="10"/>
  <c r="F1998" i="10"/>
  <c r="G1998" i="10"/>
  <c r="H1998" i="10" s="1"/>
  <c r="O1998" i="10"/>
  <c r="Q1998" i="10"/>
  <c r="F1999" i="10"/>
  <c r="G1999" i="10"/>
  <c r="H1999" i="10" s="1"/>
  <c r="Q1999" i="10"/>
  <c r="F2000" i="10"/>
  <c r="G2000" i="10"/>
  <c r="H2000" i="10" s="1"/>
  <c r="O2000" i="10"/>
  <c r="Q2000" i="10"/>
  <c r="F2001" i="10"/>
  <c r="G2001" i="10"/>
  <c r="H2001" i="10" s="1"/>
  <c r="O2001" i="10"/>
  <c r="Q2001" i="10"/>
  <c r="F2002" i="10"/>
  <c r="G2002" i="10"/>
  <c r="H2002" i="10" s="1"/>
  <c r="O2002" i="10"/>
  <c r="Q2002" i="10"/>
  <c r="F2003" i="10"/>
  <c r="G2003" i="10"/>
  <c r="H2003" i="10" s="1"/>
  <c r="Q2003" i="10"/>
  <c r="F2004" i="10"/>
  <c r="G2004" i="10"/>
  <c r="Q2004" i="10"/>
  <c r="F2005" i="10"/>
  <c r="G2005" i="10"/>
  <c r="Q2005" i="10"/>
  <c r="F2006" i="10"/>
  <c r="G2006" i="10"/>
  <c r="O2006" i="10" s="1"/>
  <c r="Q2006" i="10"/>
  <c r="F2007" i="10"/>
  <c r="G2007" i="10"/>
  <c r="H2007" i="10" s="1"/>
  <c r="Q2007" i="10"/>
  <c r="F2008" i="10"/>
  <c r="G2008" i="10"/>
  <c r="O2008" i="10" s="1"/>
  <c r="Q2008" i="10"/>
  <c r="F2009" i="10"/>
  <c r="G2009" i="10"/>
  <c r="H2009" i="10"/>
  <c r="O2009" i="10"/>
  <c r="Q2009" i="10"/>
  <c r="F2010" i="10"/>
  <c r="G2010" i="10"/>
  <c r="H2010" i="10" s="1"/>
  <c r="O2010" i="10"/>
  <c r="Q2010" i="10"/>
  <c r="G2011" i="10"/>
  <c r="H2011" i="10" s="1"/>
  <c r="Q2011" i="10"/>
  <c r="F2012" i="10"/>
  <c r="G2012" i="10"/>
  <c r="Q2012" i="10"/>
  <c r="F2013" i="10"/>
  <c r="G2013" i="10"/>
  <c r="Q2013" i="10"/>
  <c r="F2014" i="10"/>
  <c r="G2014" i="10"/>
  <c r="H2014" i="10" s="1"/>
  <c r="O2014" i="10"/>
  <c r="Q2014" i="10"/>
  <c r="F2015" i="10"/>
  <c r="G2015" i="10"/>
  <c r="H2015" i="10" s="1"/>
  <c r="Q2015" i="10"/>
  <c r="F2016" i="10"/>
  <c r="G2016" i="10"/>
  <c r="H2016" i="10" s="1"/>
  <c r="O2016" i="10"/>
  <c r="Q2016" i="10"/>
  <c r="F2017" i="10"/>
  <c r="G2017" i="10"/>
  <c r="H2017" i="10" s="1"/>
  <c r="O2017" i="10"/>
  <c r="Q2017" i="10"/>
  <c r="F2018" i="10"/>
  <c r="G2018" i="10"/>
  <c r="H2018" i="10" s="1"/>
  <c r="Q2018" i="10"/>
  <c r="F2019" i="10"/>
  <c r="G2019" i="10"/>
  <c r="H2019" i="10" s="1"/>
  <c r="Q2019" i="10"/>
  <c r="F2020" i="10"/>
  <c r="G2020" i="10"/>
  <c r="Q2020" i="10"/>
  <c r="F2021" i="10"/>
  <c r="G2021" i="10"/>
  <c r="Q2021" i="10"/>
  <c r="F2022" i="10"/>
  <c r="G2022" i="10"/>
  <c r="H2022" i="10"/>
  <c r="O2022" i="10"/>
  <c r="Q2022" i="10"/>
  <c r="F2023" i="10"/>
  <c r="G2023" i="10"/>
  <c r="H2023" i="10" s="1"/>
  <c r="Q2023" i="10"/>
  <c r="F2024" i="10"/>
  <c r="G2024" i="10"/>
  <c r="Q2024" i="10"/>
  <c r="F2025" i="10"/>
  <c r="G2025" i="10"/>
  <c r="Q2025" i="10"/>
  <c r="F2026" i="10"/>
  <c r="G2026" i="10"/>
  <c r="H2026" i="10"/>
  <c r="O2026" i="10"/>
  <c r="Q2026" i="10"/>
  <c r="F2027" i="10"/>
  <c r="G2027" i="10"/>
  <c r="Q2027" i="10"/>
  <c r="F2028" i="10"/>
  <c r="G2028" i="10"/>
  <c r="H2028" i="10" s="1"/>
  <c r="Q2028" i="10"/>
  <c r="F2029" i="10"/>
  <c r="G2029" i="10"/>
  <c r="H2029" i="10"/>
  <c r="Q2029" i="10"/>
  <c r="F2030" i="10"/>
  <c r="G2030" i="10"/>
  <c r="Q2030" i="10"/>
  <c r="F2031" i="10"/>
  <c r="G2031" i="10"/>
  <c r="Q2031" i="10"/>
  <c r="F2032" i="10"/>
  <c r="G2032" i="10"/>
  <c r="H2032" i="10" s="1"/>
  <c r="Q2032" i="10"/>
  <c r="F2033" i="10"/>
  <c r="G2033" i="10"/>
  <c r="Q2033" i="10"/>
  <c r="F2034" i="10"/>
  <c r="G2034" i="10"/>
  <c r="Q2034" i="10"/>
  <c r="F2035" i="10"/>
  <c r="G2035" i="10"/>
  <c r="H2035" i="10" s="1"/>
  <c r="Q2035" i="10"/>
  <c r="F2036" i="10"/>
  <c r="G2036" i="10"/>
  <c r="Q2036" i="10"/>
  <c r="F2037" i="10"/>
  <c r="G2037" i="10"/>
  <c r="Q2037" i="10"/>
  <c r="F2038" i="10"/>
  <c r="G2038" i="10"/>
  <c r="H2038" i="10" s="1"/>
  <c r="Q2038" i="10"/>
  <c r="F2039" i="10"/>
  <c r="G2039" i="10"/>
  <c r="Q2039" i="10"/>
  <c r="F2040" i="10"/>
  <c r="G2040" i="10"/>
  <c r="H2040" i="10" s="1"/>
  <c r="Q2040" i="10"/>
  <c r="F2041" i="10"/>
  <c r="G2041" i="10"/>
  <c r="Q2041" i="10"/>
  <c r="F2042" i="10"/>
  <c r="G2042" i="10"/>
  <c r="H2042" i="10"/>
  <c r="Q2042" i="10"/>
  <c r="F2043" i="10"/>
  <c r="G2043" i="10"/>
  <c r="Q2043" i="10"/>
  <c r="F2044" i="10"/>
  <c r="G2044" i="10"/>
  <c r="H2044" i="10"/>
  <c r="Q2044" i="10"/>
  <c r="F2045" i="10"/>
  <c r="G2045" i="10"/>
  <c r="H2045" i="10"/>
  <c r="Q2045" i="10"/>
  <c r="F2046" i="10"/>
  <c r="G2046" i="10"/>
  <c r="H2046" i="10"/>
  <c r="O2046" i="10"/>
  <c r="Q2046" i="10"/>
  <c r="F2047" i="10"/>
  <c r="G2047" i="10"/>
  <c r="H2047" i="10" s="1"/>
  <c r="Q2047" i="10"/>
  <c r="F2048" i="10"/>
  <c r="G2048" i="10"/>
  <c r="H2048" i="10" s="1"/>
  <c r="Q2048" i="10"/>
  <c r="F2049" i="10"/>
  <c r="G2049" i="10"/>
  <c r="Q2049" i="10"/>
  <c r="F2050" i="10"/>
  <c r="G2050" i="10"/>
  <c r="H2050" i="10"/>
  <c r="O2050" i="10"/>
  <c r="Q2050" i="10"/>
  <c r="F2051" i="10"/>
  <c r="G2051" i="10"/>
  <c r="Q2051" i="10"/>
  <c r="F2052" i="10"/>
  <c r="G2052" i="10"/>
  <c r="H2052" i="10"/>
  <c r="O2052" i="10"/>
  <c r="Q2052" i="10"/>
  <c r="F2053" i="10"/>
  <c r="G2053" i="10"/>
  <c r="H2053" i="10"/>
  <c r="O2053" i="10"/>
  <c r="Q2053" i="10"/>
  <c r="F2054" i="10"/>
  <c r="G2054" i="10"/>
  <c r="H2054" i="10"/>
  <c r="O2054" i="10"/>
  <c r="Q2054" i="10"/>
  <c r="F2055" i="10"/>
  <c r="G2055" i="10"/>
  <c r="H2055" i="10" s="1"/>
  <c r="Q2055" i="10"/>
  <c r="F2056" i="10"/>
  <c r="G2056" i="10"/>
  <c r="H2056" i="10" s="1"/>
  <c r="Q2056" i="10"/>
  <c r="F2057" i="10"/>
  <c r="G2057" i="10"/>
  <c r="Q2057" i="10"/>
  <c r="F2058" i="10"/>
  <c r="G2058" i="10"/>
  <c r="H2058" i="10"/>
  <c r="O2058" i="10"/>
  <c r="Q2058" i="10"/>
  <c r="F2059" i="10"/>
  <c r="G2059" i="10"/>
  <c r="H2059" i="10" s="1"/>
  <c r="Q2059" i="10"/>
  <c r="F2060" i="10"/>
  <c r="G2060" i="10"/>
  <c r="H2060" i="10" s="1"/>
  <c r="Q2060" i="10"/>
  <c r="F2061" i="10"/>
  <c r="G2061" i="10"/>
  <c r="H2061" i="10" s="1"/>
  <c r="O2061" i="10"/>
  <c r="Q2061" i="10"/>
  <c r="F2062" i="10"/>
  <c r="G2062" i="10"/>
  <c r="Q2062" i="10"/>
  <c r="F2063" i="10"/>
  <c r="G2063" i="10"/>
  <c r="Q2063" i="10"/>
  <c r="F2064" i="10"/>
  <c r="G2064" i="10"/>
  <c r="H2064" i="10" s="1"/>
  <c r="Q2064" i="10"/>
  <c r="G2065" i="10"/>
  <c r="Q2065" i="10"/>
  <c r="F2066" i="10"/>
  <c r="G2066" i="10"/>
  <c r="H2066" i="10"/>
  <c r="O2066" i="10"/>
  <c r="Q2066" i="10"/>
  <c r="F2067" i="10"/>
  <c r="G2067" i="10"/>
  <c r="Q2067" i="10"/>
  <c r="F2068" i="10"/>
  <c r="G2068" i="10"/>
  <c r="H2068" i="10"/>
  <c r="O2068" i="10"/>
  <c r="Q2068" i="10"/>
  <c r="F2069" i="10"/>
  <c r="G2069" i="10"/>
  <c r="H2069" i="10"/>
  <c r="Q2069" i="10"/>
  <c r="F2070" i="10"/>
  <c r="G2070" i="10"/>
  <c r="Q2070" i="10"/>
  <c r="F2071" i="10"/>
  <c r="G2071" i="10"/>
  <c r="H2071" i="10" s="1"/>
  <c r="Q2071" i="10"/>
  <c r="F2072" i="10"/>
  <c r="G2072" i="10"/>
  <c r="H2072" i="10" s="1"/>
  <c r="Q2072" i="10"/>
  <c r="F2073" i="10"/>
  <c r="G2073" i="10"/>
  <c r="Q2073" i="10"/>
  <c r="F2074" i="10"/>
  <c r="G2074" i="10"/>
  <c r="Q2074" i="10"/>
  <c r="F2075" i="10"/>
  <c r="G2075" i="10"/>
  <c r="H2075" i="10" s="1"/>
  <c r="Q2075" i="10"/>
  <c r="F2076" i="10"/>
  <c r="G2076" i="10"/>
  <c r="Q2076" i="10"/>
  <c r="F2077" i="10"/>
  <c r="G2077" i="10"/>
  <c r="Q2077" i="10"/>
  <c r="F2078" i="10"/>
  <c r="G2078" i="10"/>
  <c r="O2078" i="10" s="1"/>
  <c r="H2078" i="10"/>
  <c r="Q2078" i="10"/>
  <c r="F2079" i="10"/>
  <c r="G2079" i="10"/>
  <c r="Q2079" i="10"/>
  <c r="F2080" i="10"/>
  <c r="G2080" i="10"/>
  <c r="H2080" i="10" s="1"/>
  <c r="Q2080" i="10"/>
  <c r="F2081" i="10"/>
  <c r="G2081" i="10"/>
  <c r="Q2081" i="10"/>
  <c r="F2082" i="10"/>
  <c r="G2082" i="10"/>
  <c r="H2082" i="10"/>
  <c r="Q2082" i="10"/>
  <c r="F2083" i="10"/>
  <c r="G2083" i="10"/>
  <c r="Q2083" i="10"/>
  <c r="F2084" i="10"/>
  <c r="G2084" i="10"/>
  <c r="H2084" i="10" s="1"/>
  <c r="Q2084" i="10"/>
  <c r="F2085" i="10"/>
  <c r="G2085" i="10"/>
  <c r="O2085" i="10"/>
  <c r="Q2085" i="10"/>
  <c r="F2086" i="10"/>
  <c r="G2086" i="10"/>
  <c r="H2086" i="10"/>
  <c r="O2086" i="10"/>
  <c r="Q2086" i="10"/>
  <c r="F2087" i="10"/>
  <c r="G2087" i="10"/>
  <c r="H2087" i="10" s="1"/>
  <c r="Q2087" i="10"/>
  <c r="F2088" i="10"/>
  <c r="G2088" i="10"/>
  <c r="Q2088" i="10"/>
  <c r="F2089" i="10"/>
  <c r="G2089" i="10"/>
  <c r="Q2089" i="10"/>
  <c r="F2090" i="10"/>
  <c r="G2090" i="10"/>
  <c r="H2090" i="10"/>
  <c r="O2090" i="10"/>
  <c r="Q2090" i="10"/>
  <c r="F2091" i="10"/>
  <c r="G2091" i="10"/>
  <c r="H2091" i="10" s="1"/>
  <c r="Q2091" i="10"/>
  <c r="F2092" i="10"/>
  <c r="G2092" i="10"/>
  <c r="H2092" i="10"/>
  <c r="O2092" i="10"/>
  <c r="Q2092" i="10"/>
  <c r="F2093" i="10"/>
  <c r="G2093" i="10"/>
  <c r="H2093" i="10" s="1"/>
  <c r="O2093" i="10"/>
  <c r="Q2093" i="10"/>
  <c r="F2094" i="10"/>
  <c r="G2094" i="10"/>
  <c r="H2094" i="10" s="1"/>
  <c r="O2094" i="10"/>
  <c r="Q2094" i="10"/>
  <c r="F2095" i="10"/>
  <c r="G2095" i="10"/>
  <c r="H2095" i="10" s="1"/>
  <c r="Q2095" i="10"/>
  <c r="F2096" i="10"/>
  <c r="G2096" i="10"/>
  <c r="Q2096" i="10"/>
  <c r="G2097" i="10"/>
  <c r="Q2097" i="10"/>
  <c r="F2098" i="10"/>
  <c r="G2098" i="10"/>
  <c r="O2098" i="10"/>
  <c r="Q2098" i="10"/>
  <c r="F2099" i="10"/>
  <c r="G2099" i="10"/>
  <c r="H2099" i="10" s="1"/>
  <c r="Q2099" i="10"/>
  <c r="F2100" i="10"/>
  <c r="G2100" i="10"/>
  <c r="H2100" i="10"/>
  <c r="O2100" i="10"/>
  <c r="Q2100" i="10"/>
  <c r="F2101" i="10"/>
  <c r="G2101" i="10"/>
  <c r="H2101" i="10" s="1"/>
  <c r="Q2101" i="10"/>
  <c r="F2102" i="10"/>
  <c r="G2102" i="10"/>
  <c r="H2102" i="10"/>
  <c r="O2102" i="10"/>
  <c r="Q2102" i="10"/>
  <c r="F2103" i="10"/>
  <c r="G2103" i="10"/>
  <c r="H2103" i="10" s="1"/>
  <c r="Q2103" i="10"/>
  <c r="F2104" i="10"/>
  <c r="G2104" i="10"/>
  <c r="H2104" i="10" s="1"/>
  <c r="Q2104" i="10"/>
  <c r="F2105" i="10"/>
  <c r="G2105" i="10"/>
  <c r="Q2105" i="10"/>
  <c r="F2106" i="10"/>
  <c r="G2106" i="10"/>
  <c r="O2106" i="10" s="1"/>
  <c r="Q2106" i="10"/>
  <c r="F2107" i="10"/>
  <c r="G2107" i="10"/>
  <c r="Q2107" i="10"/>
  <c r="F2108" i="10"/>
  <c r="G2108" i="10"/>
  <c r="H2108" i="10"/>
  <c r="O2108" i="10"/>
  <c r="Q2108" i="10"/>
  <c r="F2109" i="10"/>
  <c r="G2109" i="10"/>
  <c r="H2109" i="10" s="1"/>
  <c r="Q2109" i="10"/>
  <c r="F2110" i="10"/>
  <c r="G2110" i="10"/>
  <c r="H2110" i="10" s="1"/>
  <c r="Q2110" i="10"/>
  <c r="F2111" i="10"/>
  <c r="G2111" i="10"/>
  <c r="Q2111" i="10"/>
  <c r="F2112" i="10"/>
  <c r="G2112" i="10"/>
  <c r="H2112" i="10" s="1"/>
  <c r="Q2112" i="10"/>
  <c r="F2113" i="10"/>
  <c r="G2113" i="10"/>
  <c r="Q2113" i="10"/>
  <c r="F2114" i="10"/>
  <c r="G2114" i="10"/>
  <c r="H2114" i="10" s="1"/>
  <c r="O2114" i="10"/>
  <c r="Q2114" i="10"/>
  <c r="F2115" i="10"/>
  <c r="G2115" i="10"/>
  <c r="Q2115" i="10"/>
  <c r="F2116" i="10"/>
  <c r="G2116" i="10"/>
  <c r="H2116" i="10"/>
  <c r="O2116" i="10"/>
  <c r="Q2116" i="10"/>
  <c r="F2117" i="10"/>
  <c r="G2117" i="10"/>
  <c r="H2117" i="10" s="1"/>
  <c r="Q2117" i="10"/>
  <c r="F2118" i="10"/>
  <c r="G2118" i="10"/>
  <c r="H2118" i="10"/>
  <c r="O2118" i="10"/>
  <c r="Q2118" i="10"/>
  <c r="F2119" i="10"/>
  <c r="G2119" i="10"/>
  <c r="Q2119" i="10"/>
  <c r="F2120" i="10"/>
  <c r="G2120" i="10"/>
  <c r="H2120" i="10" s="1"/>
  <c r="Q2120" i="10"/>
  <c r="F2121" i="10"/>
  <c r="G2121" i="10"/>
  <c r="Q2121" i="10"/>
  <c r="F2122" i="10"/>
  <c r="G2122" i="10"/>
  <c r="H2122" i="10" s="1"/>
  <c r="Q2122" i="10"/>
  <c r="F2123" i="10"/>
  <c r="G2123" i="10"/>
  <c r="Q2123" i="10"/>
  <c r="F2124" i="10"/>
  <c r="G2124" i="10"/>
  <c r="H2124" i="10"/>
  <c r="O2124" i="10"/>
  <c r="Q2124" i="10"/>
  <c r="F2125" i="10"/>
  <c r="G2125" i="10"/>
  <c r="H2125" i="10" s="1"/>
  <c r="Q2125" i="10"/>
  <c r="F2126" i="10"/>
  <c r="G2126" i="10"/>
  <c r="Q2126" i="10"/>
  <c r="F2127" i="10"/>
  <c r="G2127" i="10"/>
  <c r="Q2127" i="10"/>
  <c r="F2128" i="10"/>
  <c r="G2128" i="10"/>
  <c r="H2128" i="10" s="1"/>
  <c r="Q2128" i="10"/>
  <c r="G2129" i="10"/>
  <c r="Q2129" i="10"/>
  <c r="F2130" i="10"/>
  <c r="G2130" i="10"/>
  <c r="H2130" i="10"/>
  <c r="O2130" i="10"/>
  <c r="Q2130" i="10"/>
  <c r="F2131" i="10"/>
  <c r="G2131" i="10"/>
  <c r="Q2131" i="10"/>
  <c r="F2132" i="10"/>
  <c r="G2132" i="10"/>
  <c r="Q2132" i="10"/>
  <c r="F2133" i="10"/>
  <c r="G2133" i="10"/>
  <c r="H2133" i="10" s="1"/>
  <c r="Q2133" i="10"/>
  <c r="F2134" i="10"/>
  <c r="G2134" i="10"/>
  <c r="O2134" i="10" s="1"/>
  <c r="H2134" i="10"/>
  <c r="Q2134" i="10"/>
  <c r="F2135" i="10"/>
  <c r="G2135" i="10"/>
  <c r="Q2135" i="10"/>
  <c r="F2136" i="10"/>
  <c r="G2136" i="10"/>
  <c r="Q2136" i="10"/>
  <c r="F2137" i="10"/>
  <c r="G2137" i="10"/>
  <c r="Q2137" i="10"/>
  <c r="F2138" i="10"/>
  <c r="G2138" i="10"/>
  <c r="O2138" i="10" s="1"/>
  <c r="H2138" i="10"/>
  <c r="Q2138" i="10"/>
  <c r="F2139" i="10"/>
  <c r="G2139" i="10"/>
  <c r="Q2139" i="10"/>
  <c r="F2140" i="10"/>
  <c r="G2140" i="10"/>
  <c r="H2140" i="10"/>
  <c r="O2140" i="10"/>
  <c r="Q2140" i="10"/>
  <c r="F2141" i="10"/>
  <c r="G2141" i="10"/>
  <c r="H2141" i="10" s="1"/>
  <c r="Q2141" i="10"/>
  <c r="F2142" i="10"/>
  <c r="G2142" i="10"/>
  <c r="H2142" i="10"/>
  <c r="O2142" i="10"/>
  <c r="Q2142" i="10"/>
  <c r="F2143" i="10"/>
  <c r="G2143" i="10"/>
  <c r="Q2143" i="10"/>
  <c r="F2144" i="10"/>
  <c r="G2144" i="10"/>
  <c r="H2144" i="10" s="1"/>
  <c r="Q2144" i="10"/>
  <c r="F2145" i="10"/>
  <c r="G2145" i="10"/>
  <c r="Q2145" i="10"/>
  <c r="F2146" i="10"/>
  <c r="G2146" i="10"/>
  <c r="H2146" i="10" s="1"/>
  <c r="Q2146" i="10"/>
  <c r="F2147" i="10"/>
  <c r="G2147" i="10"/>
  <c r="H2147" i="10" s="1"/>
  <c r="Q2147" i="10"/>
  <c r="F2148" i="10"/>
  <c r="G2148" i="10"/>
  <c r="H2148" i="10"/>
  <c r="O2148" i="10"/>
  <c r="Q2148" i="10"/>
  <c r="F2149" i="10"/>
  <c r="G2149" i="10"/>
  <c r="Q2149" i="10"/>
  <c r="F2150" i="10"/>
  <c r="G2150" i="10"/>
  <c r="H2150" i="10" s="1"/>
  <c r="O2150" i="10"/>
  <c r="Q2150" i="10"/>
  <c r="F2151" i="10"/>
  <c r="G2151" i="10"/>
  <c r="Q2151" i="10"/>
  <c r="F2152" i="10"/>
  <c r="G2152" i="10"/>
  <c r="H2152" i="10" s="1"/>
  <c r="Q2152" i="10"/>
  <c r="F2153" i="10"/>
  <c r="G2153" i="10"/>
  <c r="H2153" i="10" s="1"/>
  <c r="O2153" i="10"/>
  <c r="Q2153" i="10"/>
  <c r="F2154" i="10"/>
  <c r="G2154" i="10"/>
  <c r="H2154" i="10"/>
  <c r="O2154" i="10"/>
  <c r="Q2154" i="10"/>
  <c r="F2155" i="10"/>
  <c r="G2155" i="10"/>
  <c r="Q2155" i="10"/>
  <c r="F2156" i="10"/>
  <c r="G2156" i="10"/>
  <c r="O2156" i="10" s="1"/>
  <c r="Q2156" i="10"/>
  <c r="F2157" i="10"/>
  <c r="G2157" i="10"/>
  <c r="O2157" i="10" s="1"/>
  <c r="Q2157" i="10"/>
  <c r="F2158" i="10"/>
  <c r="G2158" i="10"/>
  <c r="O2158" i="10" s="1"/>
  <c r="Q2158" i="10"/>
  <c r="F2159" i="10"/>
  <c r="G2159" i="10"/>
  <c r="Q2159" i="10"/>
  <c r="F2160" i="10"/>
  <c r="G2160" i="10"/>
  <c r="Q2160" i="10"/>
  <c r="F2161" i="10"/>
  <c r="G2161" i="10"/>
  <c r="H2161" i="10"/>
  <c r="O2161" i="10"/>
  <c r="Q2161" i="10"/>
  <c r="F2162" i="10"/>
  <c r="G2162" i="10"/>
  <c r="Q2162" i="10"/>
  <c r="F2163" i="10"/>
  <c r="G2163" i="10"/>
  <c r="H2163" i="10" s="1"/>
  <c r="Q2163" i="10"/>
  <c r="F2164" i="10"/>
  <c r="G2164" i="10"/>
  <c r="O2164" i="10"/>
  <c r="Q2164" i="10"/>
  <c r="F2165" i="10"/>
  <c r="G2165" i="10"/>
  <c r="O2165" i="10" s="1"/>
  <c r="H2165" i="10"/>
  <c r="Q2165" i="10"/>
  <c r="F2166" i="10"/>
  <c r="G2166" i="10"/>
  <c r="H2166" i="10"/>
  <c r="O2166" i="10"/>
  <c r="Q2166" i="10"/>
  <c r="F2167" i="10"/>
  <c r="G2167" i="10"/>
  <c r="Q2167" i="10"/>
  <c r="F2168" i="10"/>
  <c r="G2168" i="10"/>
  <c r="Q2168" i="10"/>
  <c r="G2169" i="10"/>
  <c r="Q2169" i="10"/>
  <c r="F2170" i="10"/>
  <c r="G2170" i="10"/>
  <c r="O2170" i="10" s="1"/>
  <c r="H2170" i="10"/>
  <c r="Q2170" i="10"/>
  <c r="F2171" i="10"/>
  <c r="G2171" i="10"/>
  <c r="H2171" i="10" s="1"/>
  <c r="Q2171" i="10"/>
  <c r="F2172" i="10"/>
  <c r="G2172" i="10"/>
  <c r="H2172" i="10" s="1"/>
  <c r="O2172" i="10"/>
  <c r="Q2172" i="10"/>
  <c r="F2173" i="10"/>
  <c r="G2173" i="10"/>
  <c r="O2173" i="10" s="1"/>
  <c r="H2173" i="10"/>
  <c r="Q2173" i="10"/>
  <c r="F2174" i="10"/>
  <c r="G2174" i="10"/>
  <c r="H2174" i="10"/>
  <c r="O2174" i="10"/>
  <c r="Q2174" i="10"/>
  <c r="F2175" i="10"/>
  <c r="G2175" i="10"/>
  <c r="Q2175" i="10"/>
  <c r="F2176" i="10"/>
  <c r="G2176" i="10"/>
  <c r="Q2176" i="10"/>
  <c r="F2177" i="10"/>
  <c r="G2177" i="10"/>
  <c r="O2177" i="10" s="1"/>
  <c r="Q2177" i="10"/>
  <c r="F2178" i="10"/>
  <c r="G2178" i="10"/>
  <c r="H2178" i="10" s="1"/>
  <c r="O2178" i="10"/>
  <c r="Q2178" i="10"/>
  <c r="F2179" i="10"/>
  <c r="G2179" i="10"/>
  <c r="Q2179" i="10"/>
  <c r="F2180" i="10"/>
  <c r="G2180" i="10"/>
  <c r="H2180" i="10"/>
  <c r="O2180" i="10"/>
  <c r="Q2180" i="10"/>
  <c r="F2181" i="10"/>
  <c r="G2181" i="10"/>
  <c r="H2181" i="10"/>
  <c r="O2181" i="10"/>
  <c r="Q2181" i="10"/>
  <c r="F2182" i="10"/>
  <c r="G2182" i="10"/>
  <c r="H2182" i="10" s="1"/>
  <c r="Q2182" i="10"/>
  <c r="F2183" i="10"/>
  <c r="G2183" i="10"/>
  <c r="Q2183" i="10"/>
  <c r="F2184" i="10"/>
  <c r="G2184" i="10"/>
  <c r="H2184" i="10"/>
  <c r="O2184" i="10"/>
  <c r="Q2184" i="10"/>
  <c r="F2185" i="10"/>
  <c r="G2185" i="10"/>
  <c r="O2185" i="10" s="1"/>
  <c r="H2185" i="10"/>
  <c r="Q2185" i="10"/>
  <c r="F2186" i="10"/>
  <c r="G2186" i="10"/>
  <c r="O2186" i="10" s="1"/>
  <c r="H2186" i="10"/>
  <c r="Q2186" i="10"/>
  <c r="F2187" i="10"/>
  <c r="G2187" i="10"/>
  <c r="Q2187" i="10"/>
  <c r="F2188" i="10"/>
  <c r="G2188" i="10"/>
  <c r="Q2188" i="10"/>
  <c r="F2189" i="10"/>
  <c r="G2189" i="10"/>
  <c r="O2189" i="10" s="1"/>
  <c r="Q2189" i="10"/>
  <c r="F2190" i="10"/>
  <c r="G2190" i="10"/>
  <c r="O2190" i="10" s="1"/>
  <c r="H2190" i="10"/>
  <c r="Q2190" i="10"/>
  <c r="F2191" i="10"/>
  <c r="G2191" i="10"/>
  <c r="Q2191" i="10"/>
  <c r="F2192" i="10"/>
  <c r="G2192" i="10"/>
  <c r="H2192" i="10" s="1"/>
  <c r="Q2192" i="10"/>
  <c r="F2193" i="10"/>
  <c r="G2193" i="10"/>
  <c r="O2193" i="10" s="1"/>
  <c r="Q2193" i="10"/>
  <c r="F2194" i="10"/>
  <c r="G2194" i="10"/>
  <c r="H2194" i="10" s="1"/>
  <c r="Q2194" i="10"/>
  <c r="F2195" i="10"/>
  <c r="G2195" i="10"/>
  <c r="Q2195" i="10"/>
  <c r="F2196" i="10"/>
  <c r="G2196" i="10"/>
  <c r="H2196" i="10"/>
  <c r="O2196" i="10"/>
  <c r="Q2196" i="10"/>
  <c r="F2197" i="10"/>
  <c r="G2197" i="10"/>
  <c r="H2197" i="10"/>
  <c r="O2197" i="10"/>
  <c r="Q2197" i="10"/>
  <c r="F2198" i="10"/>
  <c r="G2198" i="10"/>
  <c r="O2198" i="10"/>
  <c r="Q2198" i="10"/>
  <c r="F2199" i="10"/>
  <c r="G2199" i="10"/>
  <c r="Q2199" i="10"/>
  <c r="F2200" i="10"/>
  <c r="G2200" i="10"/>
  <c r="Q2200" i="10"/>
  <c r="F2201" i="10"/>
  <c r="G2201" i="10"/>
  <c r="Q2201" i="10"/>
  <c r="F2202" i="10"/>
  <c r="G2202" i="10"/>
  <c r="H2202" i="10" s="1"/>
  <c r="Q2202" i="10"/>
  <c r="F2203" i="10"/>
  <c r="G2203" i="10"/>
  <c r="Q2203" i="10"/>
  <c r="F2204" i="10"/>
  <c r="G2204" i="10"/>
  <c r="O2204" i="10" s="1"/>
  <c r="Q2204" i="10"/>
  <c r="F2205" i="10"/>
  <c r="G2205" i="10"/>
  <c r="O2205" i="10" s="1"/>
  <c r="Q2205" i="10"/>
  <c r="F2206" i="10"/>
  <c r="G2206" i="10"/>
  <c r="H2206" i="10" s="1"/>
  <c r="Q2206" i="10"/>
  <c r="F2207" i="10"/>
  <c r="G2207" i="10"/>
  <c r="H2207" i="10" s="1"/>
  <c r="Q2207" i="10"/>
  <c r="F2208" i="10"/>
  <c r="G2208" i="10"/>
  <c r="H2208" i="10" s="1"/>
  <c r="Q2208" i="10"/>
  <c r="F2209" i="10"/>
  <c r="G2209" i="10"/>
  <c r="O2209" i="10" s="1"/>
  <c r="Q2209" i="10"/>
  <c r="F2210" i="10"/>
  <c r="G2210" i="10"/>
  <c r="H2210" i="10" s="1"/>
  <c r="Q2210" i="10"/>
  <c r="F2211" i="10"/>
  <c r="G2211" i="10"/>
  <c r="O2211" i="10" s="1"/>
  <c r="Q2211" i="10"/>
  <c r="F2212" i="10"/>
  <c r="G2212" i="10"/>
  <c r="O2212" i="10"/>
  <c r="Q2212" i="10"/>
  <c r="F2213" i="10"/>
  <c r="G2213" i="10"/>
  <c r="O2213" i="10"/>
  <c r="Q2213" i="10"/>
  <c r="F2214" i="10"/>
  <c r="G2214" i="10"/>
  <c r="H2214" i="10" s="1"/>
  <c r="Q2214" i="10"/>
  <c r="F2215" i="10"/>
  <c r="G2215" i="10"/>
  <c r="H2215" i="10" s="1"/>
  <c r="Q2215" i="10"/>
  <c r="F2216" i="10"/>
  <c r="G2216" i="10"/>
  <c r="H2216" i="10" s="1"/>
  <c r="Q2216" i="10"/>
  <c r="F2217" i="10"/>
  <c r="G2217" i="10"/>
  <c r="H2217" i="10"/>
  <c r="O2217" i="10"/>
  <c r="Q2217" i="10"/>
  <c r="F2218" i="10"/>
  <c r="G2218" i="10"/>
  <c r="H2218" i="10" s="1"/>
  <c r="Q2218" i="10"/>
  <c r="F2219" i="10"/>
  <c r="G2219" i="10"/>
  <c r="H2219" i="10"/>
  <c r="O2219" i="10"/>
  <c r="Q2219" i="10"/>
  <c r="F2220" i="10"/>
  <c r="G2220" i="10"/>
  <c r="H2220" i="10"/>
  <c r="O2220" i="10"/>
  <c r="Q2220" i="10"/>
  <c r="F2221" i="10"/>
  <c r="G2221" i="10"/>
  <c r="H2221" i="10"/>
  <c r="O2221" i="10"/>
  <c r="Q2221" i="10"/>
  <c r="F2222" i="10"/>
  <c r="G2222" i="10"/>
  <c r="H2222" i="10" s="1"/>
  <c r="Q2222" i="10"/>
  <c r="F2223" i="10"/>
  <c r="G2223" i="10"/>
  <c r="H2223" i="10" s="1"/>
  <c r="Q2223" i="10"/>
  <c r="F2224" i="10"/>
  <c r="G2224" i="10"/>
  <c r="H2224" i="10" s="1"/>
  <c r="Q2224" i="10"/>
  <c r="F2225" i="10"/>
  <c r="G2225" i="10"/>
  <c r="H2225" i="10" s="1"/>
  <c r="Q2225" i="10"/>
  <c r="F2226" i="10"/>
  <c r="G2226" i="10"/>
  <c r="H2226" i="10" s="1"/>
  <c r="Q2226" i="10"/>
  <c r="F2227" i="10"/>
  <c r="G2227" i="10"/>
  <c r="H2227" i="10" s="1"/>
  <c r="Q2227" i="10"/>
  <c r="F2228" i="10"/>
  <c r="G2228" i="10"/>
  <c r="H2228" i="10" s="1"/>
  <c r="Q2228" i="10"/>
  <c r="F2229" i="10"/>
  <c r="G2229" i="10"/>
  <c r="H2229" i="10" s="1"/>
  <c r="Q2229" i="10"/>
  <c r="F2230" i="10"/>
  <c r="G2230" i="10"/>
  <c r="H2230" i="10" s="1"/>
  <c r="Q2230" i="10"/>
  <c r="F2231" i="10"/>
  <c r="G2231" i="10"/>
  <c r="H2231" i="10" s="1"/>
  <c r="Q2231" i="10"/>
  <c r="F2232" i="10"/>
  <c r="G2232" i="10"/>
  <c r="H2232" i="10" s="1"/>
  <c r="Q2232" i="10"/>
  <c r="F2233" i="10"/>
  <c r="G2233" i="10"/>
  <c r="H2233" i="10"/>
  <c r="O2233" i="10"/>
  <c r="Q2233" i="10"/>
  <c r="F2234" i="10"/>
  <c r="G2234" i="10"/>
  <c r="H2234" i="10" s="1"/>
  <c r="Q2234" i="10"/>
  <c r="F2235" i="10"/>
  <c r="G2235" i="10"/>
  <c r="H2235" i="10"/>
  <c r="O2235" i="10"/>
  <c r="Q2235" i="10"/>
  <c r="F2236" i="10"/>
  <c r="G2236" i="10"/>
  <c r="H2236" i="10"/>
  <c r="O2236" i="10"/>
  <c r="Q2236" i="10"/>
  <c r="F2237" i="10"/>
  <c r="G2237" i="10"/>
  <c r="H2237" i="10"/>
  <c r="O2237" i="10"/>
  <c r="Q2237" i="10"/>
  <c r="F2238" i="10"/>
  <c r="G2238" i="10"/>
  <c r="H2238" i="10" s="1"/>
  <c r="Q2238" i="10"/>
  <c r="F2239" i="10"/>
  <c r="G2239" i="10"/>
  <c r="H2239" i="10" s="1"/>
  <c r="O2239" i="10"/>
  <c r="Q2239" i="10"/>
  <c r="F2240" i="10"/>
  <c r="G2240" i="10"/>
  <c r="H2240" i="10" s="1"/>
  <c r="Q2240" i="10"/>
  <c r="F2241" i="10"/>
  <c r="G2241" i="10"/>
  <c r="H2241" i="10"/>
  <c r="O2241" i="10"/>
  <c r="Q2241" i="10"/>
  <c r="F2242" i="10"/>
  <c r="G2242" i="10"/>
  <c r="H2242" i="10" s="1"/>
  <c r="Q2242" i="10"/>
  <c r="F2243" i="10"/>
  <c r="G2243" i="10"/>
  <c r="H2243" i="10" s="1"/>
  <c r="Q2243" i="10"/>
  <c r="B749" i="10"/>
  <c r="B750" i="10"/>
  <c r="B751" i="10" s="1"/>
  <c r="B752" i="10" s="1"/>
  <c r="B753" i="10" s="1"/>
  <c r="B754" i="10" s="1"/>
  <c r="B755" i="10" s="1"/>
  <c r="B756" i="10" s="1"/>
  <c r="B757" i="10" s="1"/>
  <c r="B758" i="10" s="1"/>
  <c r="B759" i="10" s="1"/>
  <c r="B760" i="10" s="1"/>
  <c r="B761" i="10" s="1"/>
  <c r="B762" i="10" s="1"/>
  <c r="B763" i="10" s="1"/>
  <c r="B764" i="10" s="1"/>
  <c r="B765" i="10" s="1"/>
  <c r="B766" i="10" s="1"/>
  <c r="B767" i="10" s="1"/>
  <c r="B768" i="10" s="1"/>
  <c r="B769" i="10" s="1"/>
  <c r="B770" i="10" s="1"/>
  <c r="B771" i="10" s="1"/>
  <c r="B772" i="10" s="1"/>
  <c r="B773" i="10" s="1"/>
  <c r="B774" i="10" s="1"/>
  <c r="B775" i="10" s="1"/>
  <c r="B776" i="10" s="1"/>
  <c r="B777" i="10" s="1"/>
  <c r="B778" i="10" s="1"/>
  <c r="B779" i="10" s="1"/>
  <c r="B780" i="10" s="1"/>
  <c r="B781" i="10" s="1"/>
  <c r="B782" i="10" s="1"/>
  <c r="B783" i="10" s="1"/>
  <c r="B784" i="10" s="1"/>
  <c r="B785" i="10" s="1"/>
  <c r="B786" i="10" s="1"/>
  <c r="B787" i="10" s="1"/>
  <c r="B788" i="10" s="1"/>
  <c r="B789" i="10" s="1"/>
  <c r="B790" i="10" s="1"/>
  <c r="B791" i="10" s="1"/>
  <c r="B792" i="10" s="1"/>
  <c r="B793" i="10" s="1"/>
  <c r="B794" i="10" s="1"/>
  <c r="B795" i="10" s="1"/>
  <c r="B796" i="10" s="1"/>
  <c r="B797" i="10" s="1"/>
  <c r="B798" i="10" s="1"/>
  <c r="B799" i="10" s="1"/>
  <c r="B800" i="10" s="1"/>
  <c r="B801" i="10" s="1"/>
  <c r="B802" i="10" s="1"/>
  <c r="B803" i="10" s="1"/>
  <c r="B804" i="10" s="1"/>
  <c r="B805" i="10" s="1"/>
  <c r="B806" i="10" s="1"/>
  <c r="B807" i="10" s="1"/>
  <c r="B808" i="10" s="1"/>
  <c r="B809" i="10" s="1"/>
  <c r="B810" i="10" s="1"/>
  <c r="B811" i="10" s="1"/>
  <c r="B812" i="10" s="1"/>
  <c r="B813" i="10" s="1"/>
  <c r="B814" i="10" s="1"/>
  <c r="B815" i="10" s="1"/>
  <c r="B816" i="10" s="1"/>
  <c r="B817" i="10" s="1"/>
  <c r="B818" i="10" s="1"/>
  <c r="B819" i="10" s="1"/>
  <c r="B820" i="10" s="1"/>
  <c r="B821" i="10" s="1"/>
  <c r="B822" i="10" s="1"/>
  <c r="B823" i="10" s="1"/>
  <c r="B824" i="10" s="1"/>
  <c r="B825" i="10" s="1"/>
  <c r="B826" i="10" s="1"/>
  <c r="B827" i="10" s="1"/>
  <c r="B828" i="10" s="1"/>
  <c r="B829" i="10" s="1"/>
  <c r="B830" i="10" s="1"/>
  <c r="B831" i="10" s="1"/>
  <c r="B832" i="10" s="1"/>
  <c r="B833" i="10" s="1"/>
  <c r="B834" i="10" s="1"/>
  <c r="B835" i="10" s="1"/>
  <c r="B836" i="10" s="1"/>
  <c r="B837" i="10" s="1"/>
  <c r="B838" i="10" s="1"/>
  <c r="B839" i="10" s="1"/>
  <c r="B840" i="10" s="1"/>
  <c r="B841" i="10" s="1"/>
  <c r="B842" i="10" s="1"/>
  <c r="B843" i="10" s="1"/>
  <c r="B844" i="10" s="1"/>
  <c r="B845" i="10" s="1"/>
  <c r="B846" i="10" s="1"/>
  <c r="B847" i="10" s="1"/>
  <c r="B848" i="10" s="1"/>
  <c r="B849" i="10" s="1"/>
  <c r="B850" i="10" s="1"/>
  <c r="B851" i="10" s="1"/>
  <c r="B852" i="10" s="1"/>
  <c r="B853" i="10" s="1"/>
  <c r="B854" i="10" s="1"/>
  <c r="B855" i="10" s="1"/>
  <c r="B856" i="10" s="1"/>
  <c r="B857" i="10" s="1"/>
  <c r="B858" i="10" s="1"/>
  <c r="B859" i="10" s="1"/>
  <c r="B860" i="10" s="1"/>
  <c r="B861" i="10" s="1"/>
  <c r="B862" i="10" s="1"/>
  <c r="B863" i="10" s="1"/>
  <c r="B864" i="10" s="1"/>
  <c r="B865" i="10" s="1"/>
  <c r="B866" i="10" s="1"/>
  <c r="B867" i="10" s="1"/>
  <c r="B868" i="10" s="1"/>
  <c r="B869" i="10" s="1"/>
  <c r="B870" i="10" s="1"/>
  <c r="B871" i="10" s="1"/>
  <c r="B872" i="10" s="1"/>
  <c r="B873" i="10" s="1"/>
  <c r="F841" i="10"/>
  <c r="F786" i="10"/>
  <c r="F196" i="10"/>
  <c r="F197" i="10"/>
  <c r="F390" i="10" s="1"/>
  <c r="F583" i="10" s="1"/>
  <c r="F776" i="10" s="1"/>
  <c r="F198" i="10"/>
  <c r="F199" i="10"/>
  <c r="F392" i="10" s="1"/>
  <c r="F585" i="10" s="1"/>
  <c r="F778" i="10" s="1"/>
  <c r="F200" i="10"/>
  <c r="F393" i="10" s="1"/>
  <c r="F586" i="10" s="1"/>
  <c r="F779" i="10" s="1"/>
  <c r="F201" i="10"/>
  <c r="F394" i="10" s="1"/>
  <c r="F587" i="10" s="1"/>
  <c r="F780" i="10" s="1"/>
  <c r="F202" i="10"/>
  <c r="F395" i="10" s="1"/>
  <c r="F588" i="10" s="1"/>
  <c r="F781" i="10" s="1"/>
  <c r="F203" i="10"/>
  <c r="F396" i="10" s="1"/>
  <c r="F589" i="10" s="1"/>
  <c r="F782" i="10" s="1"/>
  <c r="F204" i="10"/>
  <c r="F397" i="10" s="1"/>
  <c r="F590" i="10" s="1"/>
  <c r="F783" i="10" s="1"/>
  <c r="F205" i="10"/>
  <c r="F398" i="10" s="1"/>
  <c r="F591" i="10" s="1"/>
  <c r="F784" i="10" s="1"/>
  <c r="F206" i="10"/>
  <c r="F207" i="10"/>
  <c r="F400" i="10" s="1"/>
  <c r="F593" i="10" s="1"/>
  <c r="F208" i="10"/>
  <c r="F209" i="10"/>
  <c r="F402" i="10" s="1"/>
  <c r="F595" i="10" s="1"/>
  <c r="F788" i="10" s="1"/>
  <c r="F210" i="10"/>
  <c r="F403" i="10" s="1"/>
  <c r="F596" i="10" s="1"/>
  <c r="F789" i="10" s="1"/>
  <c r="F211" i="10"/>
  <c r="F404" i="10" s="1"/>
  <c r="F597" i="10" s="1"/>
  <c r="F790" i="10" s="1"/>
  <c r="F212" i="10"/>
  <c r="F405" i="10" s="1"/>
  <c r="F598" i="10" s="1"/>
  <c r="F791" i="10" s="1"/>
  <c r="F213" i="10"/>
  <c r="F406" i="10" s="1"/>
  <c r="F599" i="10" s="1"/>
  <c r="F792" i="10" s="1"/>
  <c r="F214" i="10"/>
  <c r="F215" i="10"/>
  <c r="F408" i="10" s="1"/>
  <c r="F601" i="10" s="1"/>
  <c r="F794" i="10" s="1"/>
  <c r="F216" i="10"/>
  <c r="F217" i="10"/>
  <c r="F410" i="10" s="1"/>
  <c r="F603" i="10" s="1"/>
  <c r="F796" i="10" s="1"/>
  <c r="F218" i="10"/>
  <c r="F411" i="10" s="1"/>
  <c r="F604" i="10" s="1"/>
  <c r="F797" i="10" s="1"/>
  <c r="F219" i="10"/>
  <c r="F412" i="10" s="1"/>
  <c r="F605" i="10" s="1"/>
  <c r="F798" i="10" s="1"/>
  <c r="F220" i="10"/>
  <c r="F221" i="10"/>
  <c r="F414" i="10" s="1"/>
  <c r="F607" i="10" s="1"/>
  <c r="F800" i="10" s="1"/>
  <c r="F222" i="10"/>
  <c r="F223" i="10"/>
  <c r="F416" i="10" s="1"/>
  <c r="F609" i="10" s="1"/>
  <c r="F802" i="10" s="1"/>
  <c r="F224" i="10"/>
  <c r="F225" i="10"/>
  <c r="F418" i="10" s="1"/>
  <c r="F611" i="10" s="1"/>
  <c r="F804" i="10" s="1"/>
  <c r="F226" i="10"/>
  <c r="F419" i="10" s="1"/>
  <c r="F612" i="10" s="1"/>
  <c r="F805" i="10" s="1"/>
  <c r="F227" i="10"/>
  <c r="F420" i="10" s="1"/>
  <c r="F613" i="10" s="1"/>
  <c r="F806" i="10" s="1"/>
  <c r="F228" i="10"/>
  <c r="F421" i="10" s="1"/>
  <c r="F614" i="10" s="1"/>
  <c r="F807" i="10" s="1"/>
  <c r="F229" i="10"/>
  <c r="F422" i="10" s="1"/>
  <c r="F615" i="10" s="1"/>
  <c r="F808" i="10" s="1"/>
  <c r="F230" i="10"/>
  <c r="F231" i="10"/>
  <c r="F424" i="10" s="1"/>
  <c r="F617" i="10" s="1"/>
  <c r="F810" i="10" s="1"/>
  <c r="F232" i="10"/>
  <c r="F233" i="10"/>
  <c r="F426" i="10" s="1"/>
  <c r="F619" i="10" s="1"/>
  <c r="F812" i="10" s="1"/>
  <c r="F234" i="10"/>
  <c r="F427" i="10" s="1"/>
  <c r="F620" i="10" s="1"/>
  <c r="F813" i="10" s="1"/>
  <c r="F235" i="10"/>
  <c r="F428" i="10" s="1"/>
  <c r="F621" i="10" s="1"/>
  <c r="F814" i="10" s="1"/>
  <c r="F236" i="10"/>
  <c r="F429" i="10" s="1"/>
  <c r="F622" i="10" s="1"/>
  <c r="F815" i="10" s="1"/>
  <c r="F237" i="10"/>
  <c r="F430" i="10" s="1"/>
  <c r="F623" i="10" s="1"/>
  <c r="F816" i="10" s="1"/>
  <c r="F238" i="10"/>
  <c r="F239" i="10"/>
  <c r="F432" i="10" s="1"/>
  <c r="F625" i="10" s="1"/>
  <c r="F818" i="10" s="1"/>
  <c r="F240" i="10"/>
  <c r="F241" i="10"/>
  <c r="F434" i="10" s="1"/>
  <c r="F242" i="10"/>
  <c r="F243" i="10"/>
  <c r="F436" i="10" s="1"/>
  <c r="F629" i="10" s="1"/>
  <c r="F822" i="10" s="1"/>
  <c r="F244" i="10"/>
  <c r="F437" i="10" s="1"/>
  <c r="F630" i="10" s="1"/>
  <c r="F823" i="10" s="1"/>
  <c r="F245" i="10"/>
  <c r="F438" i="10" s="1"/>
  <c r="F631" i="10" s="1"/>
  <c r="F824" i="10" s="1"/>
  <c r="F246" i="10"/>
  <c r="F247" i="10"/>
  <c r="F440" i="10" s="1"/>
  <c r="F633" i="10" s="1"/>
  <c r="F826" i="10" s="1"/>
  <c r="F248" i="10"/>
  <c r="F441" i="10" s="1"/>
  <c r="F634" i="10" s="1"/>
  <c r="F827" i="10" s="1"/>
  <c r="F249" i="10"/>
  <c r="F442" i="10" s="1"/>
  <c r="F635" i="10" s="1"/>
  <c r="F828" i="10" s="1"/>
  <c r="F250" i="10"/>
  <c r="F443" i="10" s="1"/>
  <c r="F636" i="10" s="1"/>
  <c r="F829" i="10" s="1"/>
  <c r="F251" i="10"/>
  <c r="F444" i="10" s="1"/>
  <c r="F637" i="10" s="1"/>
  <c r="F830" i="10" s="1"/>
  <c r="F252" i="10"/>
  <c r="F445" i="10" s="1"/>
  <c r="F638" i="10" s="1"/>
  <c r="F831" i="10" s="1"/>
  <c r="F253" i="10"/>
  <c r="F446" i="10" s="1"/>
  <c r="F639" i="10" s="1"/>
  <c r="F832" i="10" s="1"/>
  <c r="F254" i="10"/>
  <c r="F255" i="10"/>
  <c r="F448" i="10" s="1"/>
  <c r="F641" i="10" s="1"/>
  <c r="F834" i="10" s="1"/>
  <c r="F256" i="10"/>
  <c r="F257" i="10"/>
  <c r="F450" i="10" s="1"/>
  <c r="F643" i="10" s="1"/>
  <c r="F836" i="10" s="1"/>
  <c r="F258" i="10"/>
  <c r="F451" i="10" s="1"/>
  <c r="F644" i="10" s="1"/>
  <c r="F837" i="10" s="1"/>
  <c r="F259" i="10"/>
  <c r="F452" i="10" s="1"/>
  <c r="F645" i="10" s="1"/>
  <c r="F838" i="10" s="1"/>
  <c r="F260" i="10"/>
  <c r="F261" i="10"/>
  <c r="F454" i="10" s="1"/>
  <c r="F647" i="10" s="1"/>
  <c r="F840" i="10" s="1"/>
  <c r="F262" i="10"/>
  <c r="F263" i="10"/>
  <c r="F456" i="10" s="1"/>
  <c r="F649" i="10" s="1"/>
  <c r="F842" i="10" s="1"/>
  <c r="F264" i="10"/>
  <c r="F265" i="10"/>
  <c r="F458" i="10" s="1"/>
  <c r="F651" i="10" s="1"/>
  <c r="F844" i="10" s="1"/>
  <c r="F266" i="10"/>
  <c r="F459" i="10" s="1"/>
  <c r="F652" i="10" s="1"/>
  <c r="F845" i="10" s="1"/>
  <c r="F267" i="10"/>
  <c r="F460" i="10" s="1"/>
  <c r="F653" i="10" s="1"/>
  <c r="F846" i="10" s="1"/>
  <c r="F268" i="10"/>
  <c r="F461" i="10" s="1"/>
  <c r="F654" i="10" s="1"/>
  <c r="F847" i="10" s="1"/>
  <c r="F269" i="10"/>
  <c r="F462" i="10" s="1"/>
  <c r="F655" i="10" s="1"/>
  <c r="F848" i="10" s="1"/>
  <c r="F270" i="10"/>
  <c r="F271" i="10"/>
  <c r="F464" i="10" s="1"/>
  <c r="F657" i="10" s="1"/>
  <c r="F850" i="10" s="1"/>
  <c r="F272" i="10"/>
  <c r="F273" i="10"/>
  <c r="F466" i="10" s="1"/>
  <c r="F659" i="10" s="1"/>
  <c r="F852" i="10" s="1"/>
  <c r="F274" i="10"/>
  <c r="F467" i="10" s="1"/>
  <c r="F660" i="10" s="1"/>
  <c r="F853" i="10" s="1"/>
  <c r="F275" i="10"/>
  <c r="F468" i="10" s="1"/>
  <c r="F661" i="10" s="1"/>
  <c r="F854" i="10" s="1"/>
  <c r="F276" i="10"/>
  <c r="F469" i="10" s="1"/>
  <c r="F662" i="10" s="1"/>
  <c r="F855" i="10" s="1"/>
  <c r="F277" i="10"/>
  <c r="F470" i="10" s="1"/>
  <c r="F663" i="10" s="1"/>
  <c r="F856" i="10" s="1"/>
  <c r="F278" i="10"/>
  <c r="F279" i="10"/>
  <c r="F472" i="10" s="1"/>
  <c r="F665" i="10" s="1"/>
  <c r="F858" i="10" s="1"/>
  <c r="F280" i="10"/>
  <c r="F281" i="10"/>
  <c r="F474" i="10" s="1"/>
  <c r="F667" i="10" s="1"/>
  <c r="F860" i="10" s="1"/>
  <c r="F282" i="10"/>
  <c r="F475" i="10" s="1"/>
  <c r="F668" i="10" s="1"/>
  <c r="F861" i="10" s="1"/>
  <c r="F283" i="10"/>
  <c r="F476" i="10" s="1"/>
  <c r="F669" i="10" s="1"/>
  <c r="F862" i="10" s="1"/>
  <c r="F284" i="10"/>
  <c r="F285" i="10"/>
  <c r="F478" i="10" s="1"/>
  <c r="F671" i="10" s="1"/>
  <c r="F864" i="10" s="1"/>
  <c r="F286" i="10"/>
  <c r="F287" i="10"/>
  <c r="F480" i="10" s="1"/>
  <c r="F673" i="10" s="1"/>
  <c r="F866" i="10" s="1"/>
  <c r="F288" i="10"/>
  <c r="F481" i="10" s="1"/>
  <c r="F674" i="10" s="1"/>
  <c r="F867" i="10" s="1"/>
  <c r="F289" i="10"/>
  <c r="F482" i="10" s="1"/>
  <c r="F675" i="10" s="1"/>
  <c r="F868" i="10" s="1"/>
  <c r="F290" i="10"/>
  <c r="F483" i="10" s="1"/>
  <c r="F676" i="10" s="1"/>
  <c r="F869" i="10" s="1"/>
  <c r="F291" i="10"/>
  <c r="F484" i="10" s="1"/>
  <c r="F677" i="10" s="1"/>
  <c r="F870" i="10" s="1"/>
  <c r="F292" i="10"/>
  <c r="F485" i="10" s="1"/>
  <c r="F678" i="10" s="1"/>
  <c r="F871" i="10" s="1"/>
  <c r="F293" i="10"/>
  <c r="F486" i="10" s="1"/>
  <c r="F679" i="10" s="1"/>
  <c r="F294" i="10"/>
  <c r="F295" i="10"/>
  <c r="F488" i="10" s="1"/>
  <c r="F681" i="10" s="1"/>
  <c r="F296" i="10"/>
  <c r="F297" i="10"/>
  <c r="F490" i="10" s="1"/>
  <c r="F683" i="10" s="1"/>
  <c r="F298" i="10"/>
  <c r="F491" i="10" s="1"/>
  <c r="F684" i="10" s="1"/>
  <c r="F299" i="10"/>
  <c r="F492" i="10" s="1"/>
  <c r="F685" i="10" s="1"/>
  <c r="F300" i="10"/>
  <c r="F493" i="10" s="1"/>
  <c r="F686" i="10" s="1"/>
  <c r="F301" i="10"/>
  <c r="F494" i="10" s="1"/>
  <c r="F687" i="10" s="1"/>
  <c r="F302" i="10"/>
  <c r="F303" i="10"/>
  <c r="F496" i="10" s="1"/>
  <c r="F689" i="10" s="1"/>
  <c r="F304" i="10"/>
  <c r="F497" i="10" s="1"/>
  <c r="F690" i="10" s="1"/>
  <c r="F305" i="10"/>
  <c r="F498" i="10" s="1"/>
  <c r="F691" i="10" s="1"/>
  <c r="F306" i="10"/>
  <c r="F499" i="10" s="1"/>
  <c r="F692" i="10" s="1"/>
  <c r="F307" i="10"/>
  <c r="F500" i="10" s="1"/>
  <c r="F693" i="10" s="1"/>
  <c r="F308" i="10"/>
  <c r="F501" i="10" s="1"/>
  <c r="F694" i="10" s="1"/>
  <c r="F309" i="10"/>
  <c r="F502" i="10" s="1"/>
  <c r="F695" i="10" s="1"/>
  <c r="F310" i="10"/>
  <c r="F311" i="10"/>
  <c r="F504" i="10" s="1"/>
  <c r="F697" i="10" s="1"/>
  <c r="F312" i="10"/>
  <c r="F313" i="10"/>
  <c r="F506" i="10" s="1"/>
  <c r="F699" i="10" s="1"/>
  <c r="F314" i="10"/>
  <c r="F507" i="10" s="1"/>
  <c r="F700" i="10" s="1"/>
  <c r="F315" i="10"/>
  <c r="F508" i="10" s="1"/>
  <c r="F701" i="10" s="1"/>
  <c r="F316" i="10"/>
  <c r="F509" i="10" s="1"/>
  <c r="F702" i="10" s="1"/>
  <c r="F317" i="10"/>
  <c r="F510" i="10" s="1"/>
  <c r="F703" i="10" s="1"/>
  <c r="F318" i="10"/>
  <c r="F319" i="10"/>
  <c r="F512" i="10" s="1"/>
  <c r="F705" i="10" s="1"/>
  <c r="F320" i="10"/>
  <c r="F321" i="10"/>
  <c r="F514" i="10" s="1"/>
  <c r="F707" i="10" s="1"/>
  <c r="F322" i="10"/>
  <c r="F515" i="10" s="1"/>
  <c r="F708" i="10" s="1"/>
  <c r="F323" i="10"/>
  <c r="F516" i="10" s="1"/>
  <c r="F709" i="10" s="1"/>
  <c r="F324" i="10"/>
  <c r="F325" i="10"/>
  <c r="F518" i="10" s="1"/>
  <c r="F711" i="10" s="1"/>
  <c r="F326" i="10"/>
  <c r="F327" i="10"/>
  <c r="F520" i="10" s="1"/>
  <c r="F713" i="10" s="1"/>
  <c r="F328" i="10"/>
  <c r="F521" i="10" s="1"/>
  <c r="F714" i="10" s="1"/>
  <c r="F329" i="10"/>
  <c r="F522" i="10" s="1"/>
  <c r="F715" i="10" s="1"/>
  <c r="F330" i="10"/>
  <c r="F523" i="10" s="1"/>
  <c r="F716" i="10" s="1"/>
  <c r="F331" i="10"/>
  <c r="F524" i="10" s="1"/>
  <c r="F717" i="10" s="1"/>
  <c r="F332" i="10"/>
  <c r="F525" i="10" s="1"/>
  <c r="F718" i="10" s="1"/>
  <c r="F333" i="10"/>
  <c r="F526" i="10" s="1"/>
  <c r="F719" i="10" s="1"/>
  <c r="F334" i="10"/>
  <c r="F335" i="10"/>
  <c r="F528" i="10" s="1"/>
  <c r="F721" i="10" s="1"/>
  <c r="F336" i="10"/>
  <c r="F337" i="10"/>
  <c r="F530" i="10" s="1"/>
  <c r="F723" i="10" s="1"/>
  <c r="F338" i="10"/>
  <c r="F531" i="10" s="1"/>
  <c r="F724" i="10" s="1"/>
  <c r="F339" i="10"/>
  <c r="F532" i="10" s="1"/>
  <c r="F725" i="10" s="1"/>
  <c r="F340" i="10"/>
  <c r="F533" i="10" s="1"/>
  <c r="F726" i="10" s="1"/>
  <c r="F341" i="10"/>
  <c r="F534" i="10" s="1"/>
  <c r="F727" i="10" s="1"/>
  <c r="F342" i="10"/>
  <c r="F343" i="10"/>
  <c r="F536" i="10" s="1"/>
  <c r="F729" i="10" s="1"/>
  <c r="F344" i="10"/>
  <c r="F345" i="10"/>
  <c r="F538" i="10" s="1"/>
  <c r="F731" i="10" s="1"/>
  <c r="F346" i="10"/>
  <c r="F539" i="10" s="1"/>
  <c r="F732" i="10" s="1"/>
  <c r="F347" i="10"/>
  <c r="F540" i="10" s="1"/>
  <c r="F733" i="10" s="1"/>
  <c r="F348" i="10"/>
  <c r="F349" i="10"/>
  <c r="F542" i="10" s="1"/>
  <c r="F735" i="10" s="1"/>
  <c r="F350" i="10"/>
  <c r="F351" i="10"/>
  <c r="F544" i="10" s="1"/>
  <c r="F737" i="10" s="1"/>
  <c r="F352" i="10"/>
  <c r="F545" i="10" s="1"/>
  <c r="F738" i="10" s="1"/>
  <c r="F353" i="10"/>
  <c r="F546" i="10" s="1"/>
  <c r="F739" i="10" s="1"/>
  <c r="F354" i="10"/>
  <c r="F547" i="10" s="1"/>
  <c r="F740" i="10" s="1"/>
  <c r="F355" i="10"/>
  <c r="F548" i="10" s="1"/>
  <c r="F741" i="10" s="1"/>
  <c r="F356" i="10"/>
  <c r="F549" i="10" s="1"/>
  <c r="F742" i="10" s="1"/>
  <c r="F357" i="10"/>
  <c r="F550" i="10" s="1"/>
  <c r="F743" i="10" s="1"/>
  <c r="F358" i="10"/>
  <c r="F359" i="10"/>
  <c r="F552" i="10" s="1"/>
  <c r="F745" i="10" s="1"/>
  <c r="F360" i="10"/>
  <c r="F553" i="10" s="1"/>
  <c r="F746" i="10" s="1"/>
  <c r="F361" i="10"/>
  <c r="F554" i="10" s="1"/>
  <c r="F747" i="10" s="1"/>
  <c r="F362" i="10"/>
  <c r="F555" i="10" s="1"/>
  <c r="F748" i="10" s="1"/>
  <c r="F363" i="10"/>
  <c r="F556" i="10" s="1"/>
  <c r="F749" i="10" s="1"/>
  <c r="F364" i="10"/>
  <c r="F557" i="10" s="1"/>
  <c r="F750" i="10" s="1"/>
  <c r="F365" i="10"/>
  <c r="F558" i="10" s="1"/>
  <c r="F751" i="10" s="1"/>
  <c r="F366" i="10"/>
  <c r="F367" i="10"/>
  <c r="F560" i="10" s="1"/>
  <c r="F753" i="10" s="1"/>
  <c r="F368" i="10"/>
  <c r="F369" i="10"/>
  <c r="F562" i="10" s="1"/>
  <c r="F755" i="10" s="1"/>
  <c r="F370" i="10"/>
  <c r="F563" i="10" s="1"/>
  <c r="F756" i="10" s="1"/>
  <c r="F371" i="10"/>
  <c r="F564" i="10" s="1"/>
  <c r="F757" i="10" s="1"/>
  <c r="F372" i="10"/>
  <c r="F565" i="10" s="1"/>
  <c r="F758" i="10" s="1"/>
  <c r="F373" i="10"/>
  <c r="F566" i="10" s="1"/>
  <c r="F759" i="10" s="1"/>
  <c r="F374" i="10"/>
  <c r="F375" i="10"/>
  <c r="F568" i="10" s="1"/>
  <c r="F761" i="10" s="1"/>
  <c r="F376" i="10"/>
  <c r="F569" i="10" s="1"/>
  <c r="F762" i="10" s="1"/>
  <c r="F377" i="10"/>
  <c r="F570" i="10" s="1"/>
  <c r="F763" i="10" s="1"/>
  <c r="F378" i="10"/>
  <c r="F571" i="10" s="1"/>
  <c r="F764" i="10" s="1"/>
  <c r="F379" i="10"/>
  <c r="F572" i="10" s="1"/>
  <c r="F765" i="10" s="1"/>
  <c r="F380" i="10"/>
  <c r="F573" i="10" s="1"/>
  <c r="F766" i="10" s="1"/>
  <c r="F381" i="10"/>
  <c r="F574" i="10" s="1"/>
  <c r="F767" i="10" s="1"/>
  <c r="F382" i="10"/>
  <c r="F383" i="10"/>
  <c r="F576" i="10" s="1"/>
  <c r="F769" i="10" s="1"/>
  <c r="F384" i="10"/>
  <c r="F385" i="10"/>
  <c r="F386" i="10"/>
  <c r="F579" i="10" s="1"/>
  <c r="F772" i="10" s="1"/>
  <c r="F387" i="10"/>
  <c r="F580" i="10" s="1"/>
  <c r="F773" i="10" s="1"/>
  <c r="F389" i="10"/>
  <c r="F582" i="10" s="1"/>
  <c r="F775" i="10" s="1"/>
  <c r="F391" i="10"/>
  <c r="F584" i="10" s="1"/>
  <c r="F777" i="10" s="1"/>
  <c r="F399" i="10"/>
  <c r="F592" i="10" s="1"/>
  <c r="F785" i="10" s="1"/>
  <c r="F401" i="10"/>
  <c r="F594" i="10" s="1"/>
  <c r="F787" i="10" s="1"/>
  <c r="F407" i="10"/>
  <c r="F600" i="10" s="1"/>
  <c r="F793" i="10" s="1"/>
  <c r="F409" i="10"/>
  <c r="F602" i="10" s="1"/>
  <c r="F795" i="10" s="1"/>
  <c r="F413" i="10"/>
  <c r="F606" i="10" s="1"/>
  <c r="F799" i="10" s="1"/>
  <c r="F415" i="10"/>
  <c r="F608" i="10" s="1"/>
  <c r="F801" i="10" s="1"/>
  <c r="F417" i="10"/>
  <c r="F610" i="10" s="1"/>
  <c r="F803" i="10" s="1"/>
  <c r="F423" i="10"/>
  <c r="F616" i="10" s="1"/>
  <c r="F809" i="10" s="1"/>
  <c r="F425" i="10"/>
  <c r="F618" i="10" s="1"/>
  <c r="F811" i="10" s="1"/>
  <c r="F431" i="10"/>
  <c r="F624" i="10" s="1"/>
  <c r="F817" i="10" s="1"/>
  <c r="F433" i="10"/>
  <c r="F626" i="10" s="1"/>
  <c r="F819" i="10" s="1"/>
  <c r="F435" i="10"/>
  <c r="F628" i="10" s="1"/>
  <c r="F821" i="10" s="1"/>
  <c r="F439" i="10"/>
  <c r="F632" i="10" s="1"/>
  <c r="F825" i="10" s="1"/>
  <c r="F447" i="10"/>
  <c r="F640" i="10" s="1"/>
  <c r="F833" i="10" s="1"/>
  <c r="F449" i="10"/>
  <c r="F642" i="10" s="1"/>
  <c r="F835" i="10" s="1"/>
  <c r="F453" i="10"/>
  <c r="F646" i="10" s="1"/>
  <c r="F839" i="10" s="1"/>
  <c r="F455" i="10"/>
  <c r="F648" i="10" s="1"/>
  <c r="F457" i="10"/>
  <c r="F650" i="10" s="1"/>
  <c r="F843" i="10" s="1"/>
  <c r="F463" i="10"/>
  <c r="F656" i="10" s="1"/>
  <c r="F849" i="10" s="1"/>
  <c r="F465" i="10"/>
  <c r="F658" i="10" s="1"/>
  <c r="F851" i="10" s="1"/>
  <c r="F471" i="10"/>
  <c r="F664" i="10" s="1"/>
  <c r="F857" i="10" s="1"/>
  <c r="F473" i="10"/>
  <c r="F666" i="10" s="1"/>
  <c r="F859" i="10" s="1"/>
  <c r="F477" i="10"/>
  <c r="F670" i="10" s="1"/>
  <c r="F863" i="10" s="1"/>
  <c r="F479" i="10"/>
  <c r="F672" i="10" s="1"/>
  <c r="F865" i="10" s="1"/>
  <c r="F487" i="10"/>
  <c r="F680" i="10" s="1"/>
  <c r="F489" i="10"/>
  <c r="F682" i="10" s="1"/>
  <c r="F495" i="10"/>
  <c r="F688" i="10" s="1"/>
  <c r="F503" i="10"/>
  <c r="F696" i="10" s="1"/>
  <c r="F505" i="10"/>
  <c r="F698" i="10" s="1"/>
  <c r="F511" i="10"/>
  <c r="F704" i="10" s="1"/>
  <c r="F513" i="10"/>
  <c r="F706" i="10" s="1"/>
  <c r="F517" i="10"/>
  <c r="F710" i="10" s="1"/>
  <c r="F519" i="10"/>
  <c r="F712" i="10" s="1"/>
  <c r="F527" i="10"/>
  <c r="F720" i="10" s="1"/>
  <c r="F529" i="10"/>
  <c r="F722" i="10" s="1"/>
  <c r="F535" i="10"/>
  <c r="F728" i="10" s="1"/>
  <c r="F537" i="10"/>
  <c r="F730" i="10" s="1"/>
  <c r="F541" i="10"/>
  <c r="F734" i="10" s="1"/>
  <c r="F543" i="10"/>
  <c r="F736" i="10" s="1"/>
  <c r="F551" i="10"/>
  <c r="F744" i="10" s="1"/>
  <c r="F559" i="10"/>
  <c r="F752" i="10" s="1"/>
  <c r="F561" i="10"/>
  <c r="F754" i="10" s="1"/>
  <c r="F567" i="10"/>
  <c r="F760" i="10" s="1"/>
  <c r="F575" i="10"/>
  <c r="F768" i="10" s="1"/>
  <c r="F577" i="10"/>
  <c r="F770" i="10" s="1"/>
  <c r="F578" i="10"/>
  <c r="F771" i="10" s="1"/>
  <c r="F627" i="10"/>
  <c r="F820" i="10" s="1"/>
  <c r="F195" i="10"/>
  <c r="F388" i="10" s="1"/>
  <c r="F581" i="10" s="1"/>
  <c r="F774" i="10" s="1"/>
  <c r="D2" i="10" a="1"/>
  <c r="D2" i="10" s="1"/>
  <c r="C2" i="10" a="1"/>
  <c r="C2" i="10" s="1"/>
  <c r="E2" i="10" a="1"/>
  <c r="E2" i="10" s="1"/>
  <c r="B3" i="10"/>
  <c r="B4" i="10" s="1"/>
  <c r="B5" i="10" s="1"/>
  <c r="U4" i="10"/>
  <c r="U3" i="10"/>
  <c r="S3" i="10"/>
  <c r="U2" i="10"/>
  <c r="S2" i="10"/>
  <c r="H1935" i="10" l="1"/>
  <c r="O1904" i="10"/>
  <c r="H1904" i="10"/>
  <c r="H1816" i="10"/>
  <c r="O1816" i="10"/>
  <c r="O2243" i="10"/>
  <c r="H2213" i="10"/>
  <c r="H2212" i="10"/>
  <c r="H2211" i="10"/>
  <c r="H2209" i="10"/>
  <c r="H2198" i="10"/>
  <c r="O2192" i="10"/>
  <c r="H2123" i="10"/>
  <c r="H2111" i="10"/>
  <c r="H2098" i="10"/>
  <c r="H2085" i="10"/>
  <c r="O2045" i="10"/>
  <c r="H2036" i="10"/>
  <c r="O2036" i="10"/>
  <c r="H1964" i="10"/>
  <c r="O1921" i="10"/>
  <c r="H1875" i="10"/>
  <c r="O1866" i="10"/>
  <c r="H1866" i="10"/>
  <c r="H2205" i="10"/>
  <c r="H2204" i="10"/>
  <c r="H2203" i="10"/>
  <c r="H2201" i="10"/>
  <c r="H2200" i="10"/>
  <c r="H2189" i="10"/>
  <c r="H2188" i="10"/>
  <c r="H2083" i="10"/>
  <c r="H2079" i="10"/>
  <c r="H2031" i="10"/>
  <c r="O2025" i="10"/>
  <c r="H1940" i="10"/>
  <c r="O1930" i="10"/>
  <c r="H1930" i="10"/>
  <c r="H2107" i="10"/>
  <c r="H2088" i="10"/>
  <c r="H2164" i="10"/>
  <c r="H2132" i="10"/>
  <c r="O2132" i="10"/>
  <c r="H2077" i="10"/>
  <c r="O2077" i="10"/>
  <c r="H2067" i="10"/>
  <c r="H2063" i="10"/>
  <c r="O2038" i="10"/>
  <c r="H1956" i="10"/>
  <c r="H1934" i="10"/>
  <c r="O1934" i="10"/>
  <c r="H1916" i="10"/>
  <c r="H1910" i="10"/>
  <c r="O1910" i="10"/>
  <c r="H1881" i="10"/>
  <c r="O1881" i="10"/>
  <c r="O1872" i="10"/>
  <c r="H1872" i="10"/>
  <c r="H2043" i="10"/>
  <c r="O2227" i="10"/>
  <c r="O2225" i="10"/>
  <c r="O2194" i="10"/>
  <c r="O2182" i="10"/>
  <c r="O2122" i="10"/>
  <c r="H2115" i="10"/>
  <c r="O2042" i="10"/>
  <c r="H1987" i="10"/>
  <c r="H1979" i="10"/>
  <c r="H1920" i="10"/>
  <c r="O1920" i="10"/>
  <c r="H1752" i="10"/>
  <c r="O1752" i="10"/>
  <c r="O2229" i="10"/>
  <c r="O2228" i="10"/>
  <c r="H2158" i="10"/>
  <c r="H2155" i="10"/>
  <c r="O2146" i="10"/>
  <c r="O2110" i="10"/>
  <c r="H2106" i="10"/>
  <c r="O2044" i="10"/>
  <c r="H2030" i="10"/>
  <c r="O2030" i="10"/>
  <c r="H2024" i="10"/>
  <c r="O2024" i="10"/>
  <c r="H2156" i="10"/>
  <c r="H1996" i="10"/>
  <c r="H1972" i="10"/>
  <c r="O2203" i="10"/>
  <c r="O2201" i="10"/>
  <c r="O2200" i="10"/>
  <c r="O2188" i="10"/>
  <c r="O2169" i="10"/>
  <c r="H2162" i="10"/>
  <c r="O2162" i="10"/>
  <c r="H2139" i="10"/>
  <c r="H2136" i="10"/>
  <c r="O2126" i="10"/>
  <c r="O2084" i="10"/>
  <c r="H2051" i="10"/>
  <c r="H2037" i="10"/>
  <c r="O2037" i="10"/>
  <c r="H1945" i="10"/>
  <c r="O1945" i="10"/>
  <c r="H1907" i="10"/>
  <c r="O1898" i="10"/>
  <c r="H1898" i="10"/>
  <c r="O1878" i="10"/>
  <c r="H1878" i="10"/>
  <c r="H2096" i="10"/>
  <c r="H2149" i="10"/>
  <c r="H2131" i="10"/>
  <c r="H2126" i="10"/>
  <c r="O2082" i="10"/>
  <c r="H2076" i="10"/>
  <c r="O2076" i="10"/>
  <c r="H2074" i="10"/>
  <c r="O2074" i="10"/>
  <c r="H2070" i="10"/>
  <c r="O2070" i="10"/>
  <c r="H2062" i="10"/>
  <c r="O2062" i="10"/>
  <c r="H2039" i="10"/>
  <c r="H2034" i="10"/>
  <c r="O2034" i="10"/>
  <c r="H1931" i="10"/>
  <c r="H1795" i="10"/>
  <c r="H1788" i="10"/>
  <c r="O1788" i="10"/>
  <c r="H1667" i="10"/>
  <c r="O1667" i="10"/>
  <c r="H1656" i="10"/>
  <c r="O1656" i="10"/>
  <c r="H1638" i="10"/>
  <c r="O1638" i="10"/>
  <c r="O2028" i="10"/>
  <c r="O2018" i="10"/>
  <c r="O1994" i="10"/>
  <c r="O1985" i="10"/>
  <c r="O1977" i="10"/>
  <c r="O1970" i="10"/>
  <c r="O1962" i="10"/>
  <c r="O1954" i="10"/>
  <c r="O1918" i="10"/>
  <c r="H1899" i="10"/>
  <c r="O1896" i="10"/>
  <c r="H1896" i="10"/>
  <c r="H1867" i="10"/>
  <c r="H1859" i="10"/>
  <c r="H1844" i="10"/>
  <c r="H1830" i="10"/>
  <c r="H1622" i="10"/>
  <c r="O1622" i="10"/>
  <c r="O2069" i="10"/>
  <c r="O2029" i="10"/>
  <c r="H2008" i="10"/>
  <c r="H2006" i="10"/>
  <c r="O1978" i="10"/>
  <c r="O1944" i="10"/>
  <c r="O1929" i="10"/>
  <c r="H1905" i="10"/>
  <c r="O1902" i="10"/>
  <c r="H1902" i="10"/>
  <c r="H1882" i="10"/>
  <c r="H1873" i="10"/>
  <c r="O1870" i="10"/>
  <c r="H1870" i="10"/>
  <c r="H1854" i="10"/>
  <c r="H1832" i="10"/>
  <c r="O1832" i="10"/>
  <c r="H1828" i="10"/>
  <c r="H1794" i="10"/>
  <c r="O1794" i="10"/>
  <c r="H1777" i="10"/>
  <c r="H1938" i="10"/>
  <c r="H1891" i="10"/>
  <c r="O1888" i="10"/>
  <c r="H1888" i="10"/>
  <c r="H1743" i="10"/>
  <c r="O1743" i="10"/>
  <c r="H1914" i="10"/>
  <c r="H1906" i="10"/>
  <c r="H1897" i="10"/>
  <c r="O1894" i="10"/>
  <c r="H1894" i="10"/>
  <c r="H1874" i="10"/>
  <c r="O1824" i="10"/>
  <c r="H1824" i="10"/>
  <c r="H1811" i="10"/>
  <c r="H1789" i="10"/>
  <c r="H1684" i="10"/>
  <c r="H1619" i="10"/>
  <c r="H1883" i="10"/>
  <c r="O1880" i="10"/>
  <c r="H1880" i="10"/>
  <c r="H1735" i="10"/>
  <c r="O1735" i="10"/>
  <c r="H1721" i="10"/>
  <c r="H1713" i="10"/>
  <c r="H1705" i="10"/>
  <c r="H1889" i="10"/>
  <c r="O1886" i="10"/>
  <c r="H1886" i="10"/>
  <c r="O1858" i="10"/>
  <c r="H1858" i="10"/>
  <c r="H1836" i="10"/>
  <c r="H1806" i="10"/>
  <c r="O1634" i="10"/>
  <c r="H1634" i="10"/>
  <c r="H1865" i="10"/>
  <c r="H1864" i="10"/>
  <c r="H1862" i="10"/>
  <c r="H1857" i="10"/>
  <c r="H1856" i="10"/>
  <c r="O1810" i="10"/>
  <c r="H1800" i="10"/>
  <c r="H1778" i="10"/>
  <c r="H1772" i="10"/>
  <c r="O1768" i="10"/>
  <c r="O1741" i="10"/>
  <c r="O1739" i="10"/>
  <c r="O1677" i="10"/>
  <c r="O1675" i="10"/>
  <c r="H1669" i="10"/>
  <c r="H1635" i="10"/>
  <c r="H1559" i="10"/>
  <c r="O1559" i="10"/>
  <c r="H1490" i="10"/>
  <c r="O1366" i="10"/>
  <c r="H1366" i="10"/>
  <c r="H1356" i="10"/>
  <c r="O1356" i="10"/>
  <c r="H1851" i="10"/>
  <c r="H1850" i="10"/>
  <c r="H1848" i="10"/>
  <c r="H1843" i="10"/>
  <c r="H1842" i="10"/>
  <c r="H1840" i="10"/>
  <c r="O1804" i="10"/>
  <c r="H1760" i="10"/>
  <c r="O1747" i="10"/>
  <c r="O1727" i="10"/>
  <c r="O1719" i="10"/>
  <c r="O1711" i="10"/>
  <c r="H1694" i="10"/>
  <c r="H1693" i="10"/>
  <c r="H1691" i="10"/>
  <c r="H1687" i="10"/>
  <c r="H1632" i="10"/>
  <c r="H1600" i="10"/>
  <c r="O1598" i="10"/>
  <c r="H1598" i="10"/>
  <c r="H1784" i="10"/>
  <c r="H1762" i="10"/>
  <c r="O1742" i="10"/>
  <c r="O1652" i="10"/>
  <c r="H1643" i="10"/>
  <c r="O1633" i="10"/>
  <c r="O1618" i="10"/>
  <c r="H1525" i="10"/>
  <c r="H1630" i="10"/>
  <c r="O1503" i="10"/>
  <c r="H1503" i="10"/>
  <c r="H1627" i="10"/>
  <c r="H1595" i="10"/>
  <c r="H1584" i="10"/>
  <c r="O1527" i="10"/>
  <c r="H1527" i="10"/>
  <c r="H1505" i="10"/>
  <c r="O1484" i="10"/>
  <c r="H1484" i="10"/>
  <c r="O1669" i="10"/>
  <c r="H1640" i="10"/>
  <c r="H1624" i="10"/>
  <c r="H1597" i="10"/>
  <c r="O1573" i="10"/>
  <c r="H1573" i="10"/>
  <c r="O1507" i="10"/>
  <c r="H1507" i="10"/>
  <c r="O1849" i="10"/>
  <c r="O1841" i="10"/>
  <c r="O1650" i="10"/>
  <c r="O1646" i="10"/>
  <c r="O1641" i="10"/>
  <c r="O1625" i="10"/>
  <c r="H1581" i="10"/>
  <c r="O1581" i="10"/>
  <c r="H1562" i="10"/>
  <c r="O1562" i="10"/>
  <c r="H1574" i="10"/>
  <c r="H1570" i="10"/>
  <c r="O1570" i="10"/>
  <c r="H1554" i="10"/>
  <c r="H1551" i="10"/>
  <c r="O1539" i="10"/>
  <c r="H1539" i="10"/>
  <c r="H1516" i="10"/>
  <c r="O1460" i="10"/>
  <c r="H1441" i="10"/>
  <c r="O1441" i="10"/>
  <c r="H1436" i="10"/>
  <c r="O1436" i="10"/>
  <c r="H1409" i="10"/>
  <c r="O1409" i="10"/>
  <c r="H1378" i="10"/>
  <c r="H1089" i="10"/>
  <c r="O1089" i="10"/>
  <c r="H1582" i="10"/>
  <c r="O1567" i="10"/>
  <c r="H1567" i="10"/>
  <c r="H1563" i="10"/>
  <c r="H1541" i="10"/>
  <c r="O1530" i="10"/>
  <c r="H1560" i="10"/>
  <c r="O1560" i="10"/>
  <c r="O1528" i="10"/>
  <c r="H1472" i="10"/>
  <c r="O1468" i="10"/>
  <c r="H1431" i="10"/>
  <c r="O1555" i="10"/>
  <c r="O1538" i="10"/>
  <c r="O1504" i="10"/>
  <c r="H1498" i="10"/>
  <c r="O1485" i="10"/>
  <c r="O1483" i="10"/>
  <c r="H1459" i="10"/>
  <c r="O1459" i="10"/>
  <c r="H1448" i="10"/>
  <c r="H1435" i="10"/>
  <c r="O1435" i="10"/>
  <c r="H1416" i="10"/>
  <c r="H1344" i="10"/>
  <c r="H1586" i="10"/>
  <c r="H1524" i="10"/>
  <c r="O1506" i="10"/>
  <c r="H1228" i="10"/>
  <c r="H1540" i="10"/>
  <c r="O1540" i="10"/>
  <c r="H1535" i="10"/>
  <c r="H1529" i="10"/>
  <c r="H1442" i="10"/>
  <c r="H1437" i="10"/>
  <c r="O1437" i="10"/>
  <c r="H1410" i="10"/>
  <c r="H1286" i="10"/>
  <c r="H1277" i="10"/>
  <c r="O1469" i="10"/>
  <c r="O1467" i="10"/>
  <c r="O1358" i="10"/>
  <c r="O1322" i="10"/>
  <c r="H1309" i="10"/>
  <c r="H1116" i="10"/>
  <c r="H1373" i="10"/>
  <c r="O1373" i="10"/>
  <c r="O1324" i="10"/>
  <c r="O1299" i="10"/>
  <c r="H1294" i="10"/>
  <c r="H1236" i="10"/>
  <c r="O1236" i="10"/>
  <c r="H1546" i="10"/>
  <c r="H1523" i="10"/>
  <c r="H1522" i="10"/>
  <c r="H1520" i="10"/>
  <c r="H1451" i="10"/>
  <c r="H1425" i="10"/>
  <c r="H1419" i="10"/>
  <c r="O1405" i="10"/>
  <c r="H1399" i="10"/>
  <c r="O1399" i="10"/>
  <c r="O1390" i="10"/>
  <c r="H1355" i="10"/>
  <c r="O1355" i="10"/>
  <c r="H1351" i="10"/>
  <c r="H1331" i="10"/>
  <c r="O1305" i="10"/>
  <c r="O1303" i="10"/>
  <c r="O1273" i="10"/>
  <c r="H1123" i="10"/>
  <c r="O1365" i="10"/>
  <c r="H1319" i="10"/>
  <c r="H1254" i="10"/>
  <c r="H1465" i="10"/>
  <c r="O1449" i="10"/>
  <c r="O1443" i="10"/>
  <c r="O1417" i="10"/>
  <c r="O1411" i="10"/>
  <c r="H1384" i="10"/>
  <c r="O1357" i="10"/>
  <c r="H1323" i="10"/>
  <c r="H1312" i="10"/>
  <c r="H1269" i="10"/>
  <c r="O1491" i="10"/>
  <c r="O1445" i="10"/>
  <c r="O1444" i="10"/>
  <c r="O1413" i="10"/>
  <c r="O1412" i="10"/>
  <c r="O1325" i="10"/>
  <c r="H1168" i="10"/>
  <c r="O1168" i="10"/>
  <c r="H1455" i="10"/>
  <c r="O1389" i="10"/>
  <c r="O1374" i="10"/>
  <c r="H1318" i="10"/>
  <c r="O1318" i="10"/>
  <c r="H1304" i="10"/>
  <c r="O1291" i="10"/>
  <c r="H1251" i="10"/>
  <c r="O1251" i="10"/>
  <c r="H1340" i="10"/>
  <c r="H1338" i="10"/>
  <c r="H1296" i="10"/>
  <c r="H1261" i="10"/>
  <c r="O1257" i="10"/>
  <c r="H1234" i="10"/>
  <c r="H1105" i="10"/>
  <c r="O1105" i="10"/>
  <c r="O1091" i="10"/>
  <c r="H1091" i="10"/>
  <c r="H1240" i="10"/>
  <c r="O1237" i="10"/>
  <c r="H1214" i="10"/>
  <c r="O1214" i="10"/>
  <c r="H1113" i="10"/>
  <c r="O1113" i="10"/>
  <c r="H1109" i="10"/>
  <c r="O1109" i="10"/>
  <c r="H1328" i="10"/>
  <c r="H1255" i="10"/>
  <c r="O1255" i="10"/>
  <c r="H1224" i="10"/>
  <c r="O1224" i="10"/>
  <c r="O1192" i="10"/>
  <c r="O1176" i="10"/>
  <c r="O1122" i="10"/>
  <c r="H1122" i="10"/>
  <c r="O1332" i="10"/>
  <c r="O1330" i="10"/>
  <c r="H1290" i="10"/>
  <c r="H1272" i="10"/>
  <c r="H1243" i="10"/>
  <c r="O1243" i="10"/>
  <c r="O1136" i="10"/>
  <c r="H1136" i="10"/>
  <c r="O1295" i="10"/>
  <c r="O1287" i="10"/>
  <c r="H1188" i="10"/>
  <c r="O1188" i="10"/>
  <c r="H1169" i="10"/>
  <c r="O1162" i="10"/>
  <c r="O1126" i="10"/>
  <c r="H1079" i="10"/>
  <c r="O1079" i="10"/>
  <c r="H1215" i="10"/>
  <c r="H1191" i="10"/>
  <c r="O1142" i="10"/>
  <c r="H1142" i="10"/>
  <c r="O1172" i="10"/>
  <c r="H1152" i="10"/>
  <c r="O1146" i="10"/>
  <c r="H1140" i="10"/>
  <c r="O1118" i="10"/>
  <c r="H1053" i="10"/>
  <c r="O1053" i="10"/>
  <c r="H1041" i="10"/>
  <c r="H1039" i="10"/>
  <c r="O1065" i="10"/>
  <c r="H1065" i="10"/>
  <c r="O1059" i="10"/>
  <c r="H1166" i="10"/>
  <c r="H1160" i="10"/>
  <c r="O1160" i="10"/>
  <c r="O1112" i="10"/>
  <c r="H1092" i="10"/>
  <c r="H1206" i="10"/>
  <c r="H1130" i="10"/>
  <c r="H1115" i="10"/>
  <c r="O1115" i="10"/>
  <c r="H1171" i="10"/>
  <c r="H1101" i="10"/>
  <c r="O1101" i="10"/>
  <c r="O1054" i="10"/>
  <c r="H1054" i="10"/>
  <c r="H1207" i="10"/>
  <c r="H1183" i="10"/>
  <c r="O1159" i="10"/>
  <c r="O1154" i="10"/>
  <c r="O1080" i="10"/>
  <c r="H1080" i="10"/>
  <c r="H1030" i="10"/>
  <c r="O974" i="10"/>
  <c r="H974" i="10"/>
  <c r="H952" i="10"/>
  <c r="H1144" i="10"/>
  <c r="H1128" i="10"/>
  <c r="H1120" i="10"/>
  <c r="O973" i="10"/>
  <c r="H973" i="10"/>
  <c r="H941" i="10"/>
  <c r="O1093" i="10"/>
  <c r="H1069" i="10"/>
  <c r="O1069" i="10"/>
  <c r="H1025" i="10"/>
  <c r="O1025" i="10"/>
  <c r="H1104" i="10"/>
  <c r="O1073" i="10"/>
  <c r="H1073" i="10"/>
  <c r="O1071" i="10"/>
  <c r="H1038" i="10"/>
  <c r="O1038" i="10"/>
  <c r="H1031" i="10"/>
  <c r="H1029" i="10"/>
  <c r="O1029" i="10"/>
  <c r="H916" i="10"/>
  <c r="O916" i="10"/>
  <c r="H889" i="10"/>
  <c r="O1085" i="10"/>
  <c r="O1063" i="10"/>
  <c r="H1005" i="10"/>
  <c r="H1004" i="10"/>
  <c r="O993" i="10"/>
  <c r="H962" i="10"/>
  <c r="H897" i="10"/>
  <c r="H942" i="10"/>
  <c r="H1084" i="10"/>
  <c r="H1067" i="10"/>
  <c r="H1042" i="10"/>
  <c r="H1013" i="10"/>
  <c r="O953" i="10"/>
  <c r="H953" i="10"/>
  <c r="H929" i="10"/>
  <c r="O972" i="10"/>
  <c r="H940" i="10"/>
  <c r="O940" i="10"/>
  <c r="H927" i="10"/>
  <c r="O1004" i="10"/>
  <c r="H956" i="10"/>
  <c r="O956" i="10"/>
  <c r="H912" i="10"/>
  <c r="O1108" i="10"/>
  <c r="H934" i="10"/>
  <c r="O909" i="10"/>
  <c r="O884" i="10"/>
  <c r="O879" i="10"/>
  <c r="O878" i="10"/>
  <c r="O877" i="10"/>
  <c r="H894" i="10"/>
  <c r="H901" i="10"/>
  <c r="H893" i="10"/>
  <c r="H2073" i="10"/>
  <c r="O2073" i="10"/>
  <c r="H1901" i="10"/>
  <c r="O1901" i="10"/>
  <c r="O2238" i="10"/>
  <c r="O2230" i="10"/>
  <c r="O2222" i="10"/>
  <c r="O2214" i="10"/>
  <c r="O2206" i="10"/>
  <c r="H2199" i="10"/>
  <c r="O2199" i="10"/>
  <c r="H2183" i="10"/>
  <c r="O2183" i="10"/>
  <c r="H2089" i="10"/>
  <c r="O2089" i="10"/>
  <c r="H2081" i="10"/>
  <c r="O2081" i="10"/>
  <c r="H1973" i="10"/>
  <c r="O1973" i="10"/>
  <c r="H1869" i="10"/>
  <c r="O1869" i="10"/>
  <c r="O2240" i="10"/>
  <c r="O2232" i="10"/>
  <c r="O2224" i="10"/>
  <c r="O2216" i="10"/>
  <c r="O2208" i="10"/>
  <c r="H2187" i="10"/>
  <c r="O2187" i="10"/>
  <c r="H2176" i="10"/>
  <c r="O2176" i="10"/>
  <c r="H2169" i="10"/>
  <c r="H2145" i="10"/>
  <c r="O2145" i="10"/>
  <c r="H2143" i="10"/>
  <c r="O2143" i="10"/>
  <c r="H2065" i="10"/>
  <c r="O2065" i="10"/>
  <c r="H2041" i="10"/>
  <c r="O2041" i="10"/>
  <c r="H1933" i="10"/>
  <c r="O1933" i="10"/>
  <c r="H2167" i="10"/>
  <c r="O2167" i="10"/>
  <c r="H2137" i="10"/>
  <c r="O2137" i="10"/>
  <c r="H2135" i="10"/>
  <c r="O2135" i="10"/>
  <c r="H2127" i="10"/>
  <c r="O2127" i="10"/>
  <c r="H2105" i="10"/>
  <c r="O2105" i="10"/>
  <c r="H2033" i="10"/>
  <c r="O2033" i="10"/>
  <c r="H2020" i="10"/>
  <c r="O2020" i="10"/>
  <c r="O2242" i="10"/>
  <c r="O2234" i="10"/>
  <c r="O2226" i="10"/>
  <c r="O2218" i="10"/>
  <c r="O2210" i="10"/>
  <c r="O2202" i="10"/>
  <c r="H2191" i="10"/>
  <c r="O2191" i="10"/>
  <c r="H2177" i="10"/>
  <c r="H2157" i="10"/>
  <c r="H2129" i="10"/>
  <c r="O2129" i="10"/>
  <c r="H2121" i="10"/>
  <c r="O2121" i="10"/>
  <c r="H2119" i="10"/>
  <c r="O2119" i="10"/>
  <c r="H2049" i="10"/>
  <c r="O2049" i="10"/>
  <c r="O2231" i="10"/>
  <c r="O2223" i="10"/>
  <c r="O2215" i="10"/>
  <c r="O2207" i="10"/>
  <c r="H2193" i="10"/>
  <c r="H2160" i="10"/>
  <c r="O2160" i="10"/>
  <c r="H2113" i="10"/>
  <c r="O2113" i="10"/>
  <c r="H2159" i="10"/>
  <c r="O2159" i="10"/>
  <c r="H2097" i="10"/>
  <c r="O2097" i="10"/>
  <c r="B874" i="10"/>
  <c r="C873" i="10" a="1"/>
  <c r="C873" i="10" s="1"/>
  <c r="D873" i="10" a="1"/>
  <c r="D873" i="10" s="1"/>
  <c r="E873" i="10" a="1"/>
  <c r="E873" i="10" s="1"/>
  <c r="H2195" i="10"/>
  <c r="O2195" i="10"/>
  <c r="H2179" i="10"/>
  <c r="O2179" i="10"/>
  <c r="H2175" i="10"/>
  <c r="O2175" i="10"/>
  <c r="H2151" i="10"/>
  <c r="O2151" i="10"/>
  <c r="H2168" i="10"/>
  <c r="O2168" i="10"/>
  <c r="H2057" i="10"/>
  <c r="O2057" i="10"/>
  <c r="O2171" i="10"/>
  <c r="O2163" i="10"/>
  <c r="O2155" i="10"/>
  <c r="O2147" i="10"/>
  <c r="O2139" i="10"/>
  <c r="O2131" i="10"/>
  <c r="O2123" i="10"/>
  <c r="O2115" i="10"/>
  <c r="O2107" i="10"/>
  <c r="O2099" i="10"/>
  <c r="O2091" i="10"/>
  <c r="O2083" i="10"/>
  <c r="O2075" i="10"/>
  <c r="O2067" i="10"/>
  <c r="O2059" i="10"/>
  <c r="O2051" i="10"/>
  <c r="O2043" i="10"/>
  <c r="O2035" i="10"/>
  <c r="H2027" i="10"/>
  <c r="O2027" i="10"/>
  <c r="H2025" i="10"/>
  <c r="H1965" i="10"/>
  <c r="O1965" i="10"/>
  <c r="O2152" i="10"/>
  <c r="O2144" i="10"/>
  <c r="O2136" i="10"/>
  <c r="O2128" i="10"/>
  <c r="O2120" i="10"/>
  <c r="O2112" i="10"/>
  <c r="O2104" i="10"/>
  <c r="O2096" i="10"/>
  <c r="O2088" i="10"/>
  <c r="O2080" i="10"/>
  <c r="O2072" i="10"/>
  <c r="O2064" i="10"/>
  <c r="O2056" i="10"/>
  <c r="O2048" i="10"/>
  <c r="O2040" i="10"/>
  <c r="O2032" i="10"/>
  <c r="H1997" i="10"/>
  <c r="O1997" i="10"/>
  <c r="H1925" i="10"/>
  <c r="O1925" i="10"/>
  <c r="H1893" i="10"/>
  <c r="O1893" i="10"/>
  <c r="H1861" i="10"/>
  <c r="O1861" i="10"/>
  <c r="O2149" i="10"/>
  <c r="O2141" i="10"/>
  <c r="O2133" i="10"/>
  <c r="O2125" i="10"/>
  <c r="O2117" i="10"/>
  <c r="O2109" i="10"/>
  <c r="O2101" i="10"/>
  <c r="H2005" i="10"/>
  <c r="O2005" i="10"/>
  <c r="H2004" i="10"/>
  <c r="O2004" i="10"/>
  <c r="H1957" i="10"/>
  <c r="O1957" i="10"/>
  <c r="H1745" i="10"/>
  <c r="O1745" i="10"/>
  <c r="H1917" i="10"/>
  <c r="O1917" i="10"/>
  <c r="H1885" i="10"/>
  <c r="O1885" i="10"/>
  <c r="O2111" i="10"/>
  <c r="O2103" i="10"/>
  <c r="O2095" i="10"/>
  <c r="O2087" i="10"/>
  <c r="O2079" i="10"/>
  <c r="O2071" i="10"/>
  <c r="O2063" i="10"/>
  <c r="O2055" i="10"/>
  <c r="O2047" i="10"/>
  <c r="O2039" i="10"/>
  <c r="O2031" i="10"/>
  <c r="H2021" i="10"/>
  <c r="O2021" i="10"/>
  <c r="H1989" i="10"/>
  <c r="O1989" i="10"/>
  <c r="H1949" i="10"/>
  <c r="O1949" i="10"/>
  <c r="H1759" i="10"/>
  <c r="O1759" i="10"/>
  <c r="O2060" i="10"/>
  <c r="H1941" i="10"/>
  <c r="O1941" i="10"/>
  <c r="H1909" i="10"/>
  <c r="O1909" i="10"/>
  <c r="H1877" i="10"/>
  <c r="O1877" i="10"/>
  <c r="H2013" i="10"/>
  <c r="O2013" i="10"/>
  <c r="H2012" i="10"/>
  <c r="O2012" i="10"/>
  <c r="H1981" i="10"/>
  <c r="O1981" i="10"/>
  <c r="O2023" i="10"/>
  <c r="O2015" i="10"/>
  <c r="O2007" i="10"/>
  <c r="O1999" i="10"/>
  <c r="O1991" i="10"/>
  <c r="O1983" i="10"/>
  <c r="O1975" i="10"/>
  <c r="O1967" i="10"/>
  <c r="O1959" i="10"/>
  <c r="O1951" i="10"/>
  <c r="O1943" i="10"/>
  <c r="O1935" i="10"/>
  <c r="O1927" i="10"/>
  <c r="O1919" i="10"/>
  <c r="O1911" i="10"/>
  <c r="O1903" i="10"/>
  <c r="O1895" i="10"/>
  <c r="O1887" i="10"/>
  <c r="O1879" i="10"/>
  <c r="O1871" i="10"/>
  <c r="O1863" i="10"/>
  <c r="O1855" i="10"/>
  <c r="H1845" i="10"/>
  <c r="O1845" i="10"/>
  <c r="H1838" i="10"/>
  <c r="O1838" i="10"/>
  <c r="H1823" i="10"/>
  <c r="O1823" i="10"/>
  <c r="H1767" i="10"/>
  <c r="O1767" i="10"/>
  <c r="H1674" i="10"/>
  <c r="O1674" i="10"/>
  <c r="O1996" i="10"/>
  <c r="O1988" i="10"/>
  <c r="O1980" i="10"/>
  <c r="O1972" i="10"/>
  <c r="O1964" i="10"/>
  <c r="O1956" i="10"/>
  <c r="O1948" i="10"/>
  <c r="O1940" i="10"/>
  <c r="O1932" i="10"/>
  <c r="O1924" i="10"/>
  <c r="O1916" i="10"/>
  <c r="O1908" i="10"/>
  <c r="O1900" i="10"/>
  <c r="O1892" i="10"/>
  <c r="O1884" i="10"/>
  <c r="O1876" i="10"/>
  <c r="O1868" i="10"/>
  <c r="O1860" i="10"/>
  <c r="H1775" i="10"/>
  <c r="O1775" i="10"/>
  <c r="H1698" i="10"/>
  <c r="O1698" i="10"/>
  <c r="H1837" i="10"/>
  <c r="O1837" i="10"/>
  <c r="H1831" i="10"/>
  <c r="O1831" i="10"/>
  <c r="H1783" i="10"/>
  <c r="O1783" i="10"/>
  <c r="H1847" i="10"/>
  <c r="O1847" i="10"/>
  <c r="H1791" i="10"/>
  <c r="O1791" i="10"/>
  <c r="O2019" i="10"/>
  <c r="O2011" i="10"/>
  <c r="O2003" i="10"/>
  <c r="O1995" i="10"/>
  <c r="O1987" i="10"/>
  <c r="O1979" i="10"/>
  <c r="O1971" i="10"/>
  <c r="O1963" i="10"/>
  <c r="O1955" i="10"/>
  <c r="O1947" i="10"/>
  <c r="O1939" i="10"/>
  <c r="O1931" i="10"/>
  <c r="O1923" i="10"/>
  <c r="O1915" i="10"/>
  <c r="O1907" i="10"/>
  <c r="O1899" i="10"/>
  <c r="O1891" i="10"/>
  <c r="O1883" i="10"/>
  <c r="O1875" i="10"/>
  <c r="O1867" i="10"/>
  <c r="O1859" i="10"/>
  <c r="H1799" i="10"/>
  <c r="O1799" i="10"/>
  <c r="H1853" i="10"/>
  <c r="O1853" i="10"/>
  <c r="H1839" i="10"/>
  <c r="O1839" i="10"/>
  <c r="H1807" i="10"/>
  <c r="O1807" i="10"/>
  <c r="H1846" i="10"/>
  <c r="O1846" i="10"/>
  <c r="H1835" i="10"/>
  <c r="O1835" i="10"/>
  <c r="H1815" i="10"/>
  <c r="O1815" i="10"/>
  <c r="O1833" i="10"/>
  <c r="O1825" i="10"/>
  <c r="O1817" i="10"/>
  <c r="O1809" i="10"/>
  <c r="O1801" i="10"/>
  <c r="O1793" i="10"/>
  <c r="O1785" i="10"/>
  <c r="O1777" i="10"/>
  <c r="O1769" i="10"/>
  <c r="O1761" i="10"/>
  <c r="O1753" i="10"/>
  <c r="H1737" i="10"/>
  <c r="O1737" i="10"/>
  <c r="H1690" i="10"/>
  <c r="O1690" i="10"/>
  <c r="H1682" i="10"/>
  <c r="O1682" i="10"/>
  <c r="H1653" i="10"/>
  <c r="O1653" i="10"/>
  <c r="H1631" i="10"/>
  <c r="O1631" i="10"/>
  <c r="O1830" i="10"/>
  <c r="O1822" i="10"/>
  <c r="O1814" i="10"/>
  <c r="O1806" i="10"/>
  <c r="O1798" i="10"/>
  <c r="O1790" i="10"/>
  <c r="O1782" i="10"/>
  <c r="O1774" i="10"/>
  <c r="O1766" i="10"/>
  <c r="O1758" i="10"/>
  <c r="H1744" i="10"/>
  <c r="O1744" i="10"/>
  <c r="O1660" i="10"/>
  <c r="O1827" i="10"/>
  <c r="O1819" i="10"/>
  <c r="O1811" i="10"/>
  <c r="O1803" i="10"/>
  <c r="O1795" i="10"/>
  <c r="O1787" i="10"/>
  <c r="O1779" i="10"/>
  <c r="O1771" i="10"/>
  <c r="O1763" i="10"/>
  <c r="O1755" i="10"/>
  <c r="H1736" i="10"/>
  <c r="O1736" i="10"/>
  <c r="H1734" i="10"/>
  <c r="H1722" i="10"/>
  <c r="O1722" i="10"/>
  <c r="O1829" i="10"/>
  <c r="O1821" i="10"/>
  <c r="O1813" i="10"/>
  <c r="O1805" i="10"/>
  <c r="O1797" i="10"/>
  <c r="O1789" i="10"/>
  <c r="O1781" i="10"/>
  <c r="O1773" i="10"/>
  <c r="O1765" i="10"/>
  <c r="O1757" i="10"/>
  <c r="H1748" i="10"/>
  <c r="O1748" i="10"/>
  <c r="H1730" i="10"/>
  <c r="O1730" i="10"/>
  <c r="H1729" i="10"/>
  <c r="O1729" i="10"/>
  <c r="H1714" i="10"/>
  <c r="O1714" i="10"/>
  <c r="H1738" i="10"/>
  <c r="O1738" i="10"/>
  <c r="H1666" i="10"/>
  <c r="O1666" i="10"/>
  <c r="H1706" i="10"/>
  <c r="O1706" i="10"/>
  <c r="H1661" i="10"/>
  <c r="O1661" i="10"/>
  <c r="O1740" i="10"/>
  <c r="O1732" i="10"/>
  <c r="O1724" i="10"/>
  <c r="O1716" i="10"/>
  <c r="O1708" i="10"/>
  <c r="O1700" i="10"/>
  <c r="O1692" i="10"/>
  <c r="O1684" i="10"/>
  <c r="O1676" i="10"/>
  <c r="O1668" i="10"/>
  <c r="H1565" i="10"/>
  <c r="O1565" i="10"/>
  <c r="O1721" i="10"/>
  <c r="O1713" i="10"/>
  <c r="O1705" i="10"/>
  <c r="O1697" i="10"/>
  <c r="O1689" i="10"/>
  <c r="O1681" i="10"/>
  <c r="O1673" i="10"/>
  <c r="O1665" i="10"/>
  <c r="H1623" i="10"/>
  <c r="O1623" i="10"/>
  <c r="H1591" i="10"/>
  <c r="O1591" i="10"/>
  <c r="O1678" i="10"/>
  <c r="O1670" i="10"/>
  <c r="H1615" i="10"/>
  <c r="O1615" i="10"/>
  <c r="H1655" i="10"/>
  <c r="O1655" i="10"/>
  <c r="H1607" i="10"/>
  <c r="O1607" i="10"/>
  <c r="H1575" i="10"/>
  <c r="O1575" i="10"/>
  <c r="O1728" i="10"/>
  <c r="O1720" i="10"/>
  <c r="O1712" i="10"/>
  <c r="O1704" i="10"/>
  <c r="O1696" i="10"/>
  <c r="O1688" i="10"/>
  <c r="O1680" i="10"/>
  <c r="O1672" i="10"/>
  <c r="O1664" i="10"/>
  <c r="H1657" i="10"/>
  <c r="H1659" i="10"/>
  <c r="O1659" i="10"/>
  <c r="H1639" i="10"/>
  <c r="O1639" i="10"/>
  <c r="H1599" i="10"/>
  <c r="O1599" i="10"/>
  <c r="H1454" i="10"/>
  <c r="O1454" i="10"/>
  <c r="H1663" i="10"/>
  <c r="O1663" i="10"/>
  <c r="H1647" i="10"/>
  <c r="O1647" i="10"/>
  <c r="H1583" i="10"/>
  <c r="O1583" i="10"/>
  <c r="H1502" i="10"/>
  <c r="O1502" i="10"/>
  <c r="H1558" i="10"/>
  <c r="O1558" i="10"/>
  <c r="H1542" i="10"/>
  <c r="O1542" i="10"/>
  <c r="H1534" i="10"/>
  <c r="O1534" i="10"/>
  <c r="H1526" i="10"/>
  <c r="O1526" i="10"/>
  <c r="H1518" i="10"/>
  <c r="O1518" i="10"/>
  <c r="H1510" i="10"/>
  <c r="O1510" i="10"/>
  <c r="O1499" i="10"/>
  <c r="H1422" i="10"/>
  <c r="O1422" i="10"/>
  <c r="O1651" i="10"/>
  <c r="O1643" i="10"/>
  <c r="O1635" i="10"/>
  <c r="O1627" i="10"/>
  <c r="O1619" i="10"/>
  <c r="O1611" i="10"/>
  <c r="O1603" i="10"/>
  <c r="O1595" i="10"/>
  <c r="O1587" i="10"/>
  <c r="O1579" i="10"/>
  <c r="O1571" i="10"/>
  <c r="H1550" i="10"/>
  <c r="O1550" i="10"/>
  <c r="H1487" i="10"/>
  <c r="O1648" i="10"/>
  <c r="O1640" i="10"/>
  <c r="O1632" i="10"/>
  <c r="O1624" i="10"/>
  <c r="O1616" i="10"/>
  <c r="O1608" i="10"/>
  <c r="O1600" i="10"/>
  <c r="O1592" i="10"/>
  <c r="O1584" i="10"/>
  <c r="O1576" i="10"/>
  <c r="O1645" i="10"/>
  <c r="O1637" i="10"/>
  <c r="O1629" i="10"/>
  <c r="O1621" i="10"/>
  <c r="O1613" i="10"/>
  <c r="O1605" i="10"/>
  <c r="H1569" i="10"/>
  <c r="O1569" i="10"/>
  <c r="H1557" i="10"/>
  <c r="O1557" i="10"/>
  <c r="H1549" i="10"/>
  <c r="O1549" i="10"/>
  <c r="H1494" i="10"/>
  <c r="O1494" i="10"/>
  <c r="O1541" i="10"/>
  <c r="O1533" i="10"/>
  <c r="O1525" i="10"/>
  <c r="O1517" i="10"/>
  <c r="O1509" i="10"/>
  <c r="O1501" i="10"/>
  <c r="O1493" i="10"/>
  <c r="H1482" i="10"/>
  <c r="O1482" i="10"/>
  <c r="H1462" i="10"/>
  <c r="O1462" i="10"/>
  <c r="H1446" i="10"/>
  <c r="O1446" i="10"/>
  <c r="H1414" i="10"/>
  <c r="O1414" i="10"/>
  <c r="H1385" i="10"/>
  <c r="O1385" i="10"/>
  <c r="O1498" i="10"/>
  <c r="O1490" i="10"/>
  <c r="H1486" i="10"/>
  <c r="O1486" i="10"/>
  <c r="H1470" i="10"/>
  <c r="O1470" i="10"/>
  <c r="H1438" i="10"/>
  <c r="O1438" i="10"/>
  <c r="H1406" i="10"/>
  <c r="O1406" i="10"/>
  <c r="H1478" i="10"/>
  <c r="O1478" i="10"/>
  <c r="O1561" i="10"/>
  <c r="O1553" i="10"/>
  <c r="O1545" i="10"/>
  <c r="O1537" i="10"/>
  <c r="O1529" i="10"/>
  <c r="O1521" i="10"/>
  <c r="O1513" i="10"/>
  <c r="O1505" i="10"/>
  <c r="O1497" i="10"/>
  <c r="O1489" i="10"/>
  <c r="H1479" i="10"/>
  <c r="O1479" i="10"/>
  <c r="H1430" i="10"/>
  <c r="O1430" i="10"/>
  <c r="H1377" i="10"/>
  <c r="O1377" i="10"/>
  <c r="O1480" i="10"/>
  <c r="O1472" i="10"/>
  <c r="O1464" i="10"/>
  <c r="O1456" i="10"/>
  <c r="O1448" i="10"/>
  <c r="O1440" i="10"/>
  <c r="O1432" i="10"/>
  <c r="O1424" i="10"/>
  <c r="O1416" i="10"/>
  <c r="O1408" i="10"/>
  <c r="H1400" i="10"/>
  <c r="O1400" i="10"/>
  <c r="H1369" i="10"/>
  <c r="O1369" i="10"/>
  <c r="H1353" i="10"/>
  <c r="O1353" i="10"/>
  <c r="H1345" i="10"/>
  <c r="O1345" i="10"/>
  <c r="H1337" i="10"/>
  <c r="O1337" i="10"/>
  <c r="O1474" i="10"/>
  <c r="O1466" i="10"/>
  <c r="O1458" i="10"/>
  <c r="O1450" i="10"/>
  <c r="O1442" i="10"/>
  <c r="O1434" i="10"/>
  <c r="O1426" i="10"/>
  <c r="O1418" i="10"/>
  <c r="O1410" i="10"/>
  <c r="O1402" i="10"/>
  <c r="H1393" i="10"/>
  <c r="O1393" i="10"/>
  <c r="H1329" i="10"/>
  <c r="O1329" i="10"/>
  <c r="O1471" i="10"/>
  <c r="O1463" i="10"/>
  <c r="O1455" i="10"/>
  <c r="O1447" i="10"/>
  <c r="O1439" i="10"/>
  <c r="O1431" i="10"/>
  <c r="O1423" i="10"/>
  <c r="O1415" i="10"/>
  <c r="O1407" i="10"/>
  <c r="H1361" i="10"/>
  <c r="O1361" i="10"/>
  <c r="H1321" i="10"/>
  <c r="O1321" i="10"/>
  <c r="O1481" i="10"/>
  <c r="O1473" i="10"/>
  <c r="O1465" i="10"/>
  <c r="O1457" i="10"/>
  <c r="H1252" i="10"/>
  <c r="O1252" i="10"/>
  <c r="O1363" i="10"/>
  <c r="O1347" i="10"/>
  <c r="O1339" i="10"/>
  <c r="O1331" i="10"/>
  <c r="O1323" i="10"/>
  <c r="H1260" i="10"/>
  <c r="O1260" i="10"/>
  <c r="H1221" i="10"/>
  <c r="O1221" i="10"/>
  <c r="O1392" i="10"/>
  <c r="O1384" i="10"/>
  <c r="O1376" i="10"/>
  <c r="O1368" i="10"/>
  <c r="O1360" i="10"/>
  <c r="O1352" i="10"/>
  <c r="O1344" i="10"/>
  <c r="O1336" i="10"/>
  <c r="O1328" i="10"/>
  <c r="O1320" i="10"/>
  <c r="H1268" i="10"/>
  <c r="O1268" i="10"/>
  <c r="H1217" i="10"/>
  <c r="O1217" i="10"/>
  <c r="H1276" i="10"/>
  <c r="O1276" i="10"/>
  <c r="H1244" i="10"/>
  <c r="O1244" i="10"/>
  <c r="O1394" i="10"/>
  <c r="O1386" i="10"/>
  <c r="O1378" i="10"/>
  <c r="O1370" i="10"/>
  <c r="O1362" i="10"/>
  <c r="O1354" i="10"/>
  <c r="H1284" i="10"/>
  <c r="O1284" i="10"/>
  <c r="O1391" i="10"/>
  <c r="O1375" i="10"/>
  <c r="O1367" i="10"/>
  <c r="O1359" i="10"/>
  <c r="O1351" i="10"/>
  <c r="O1343" i="10"/>
  <c r="O1335" i="10"/>
  <c r="O1327" i="10"/>
  <c r="O1319" i="10"/>
  <c r="H1300" i="10"/>
  <c r="O1300" i="10"/>
  <c r="H1292" i="10"/>
  <c r="O1292" i="10"/>
  <c r="O1396" i="10"/>
  <c r="O1388" i="10"/>
  <c r="O1380" i="10"/>
  <c r="O1372" i="10"/>
  <c r="O1364" i="10"/>
  <c r="H1310" i="10"/>
  <c r="O1310" i="10"/>
  <c r="H1308" i="10"/>
  <c r="O1308" i="10"/>
  <c r="O1233" i="10"/>
  <c r="H1227" i="10"/>
  <c r="O1227" i="10"/>
  <c r="H1211" i="10"/>
  <c r="O1211" i="10"/>
  <c r="O1302" i="10"/>
  <c r="O1294" i="10"/>
  <c r="O1286" i="10"/>
  <c r="O1278" i="10"/>
  <c r="O1270" i="10"/>
  <c r="O1262" i="10"/>
  <c r="O1254" i="10"/>
  <c r="O1246" i="10"/>
  <c r="H1205" i="10"/>
  <c r="O1205" i="10"/>
  <c r="H1155" i="10"/>
  <c r="O1155" i="10"/>
  <c r="H1235" i="10"/>
  <c r="O1235" i="10"/>
  <c r="H1189" i="10"/>
  <c r="O1189" i="10"/>
  <c r="H1145" i="10"/>
  <c r="O1145" i="10"/>
  <c r="O1312" i="10"/>
  <c r="O1304" i="10"/>
  <c r="O1296" i="10"/>
  <c r="O1288" i="10"/>
  <c r="O1280" i="10"/>
  <c r="O1272" i="10"/>
  <c r="O1264" i="10"/>
  <c r="O1256" i="10"/>
  <c r="O1248" i="10"/>
  <c r="O1240" i="10"/>
  <c r="H1237" i="10"/>
  <c r="H1219" i="10"/>
  <c r="O1219" i="10"/>
  <c r="H1181" i="10"/>
  <c r="O1181" i="10"/>
  <c r="O1309" i="10"/>
  <c r="O1301" i="10"/>
  <c r="O1293" i="10"/>
  <c r="O1285" i="10"/>
  <c r="O1277" i="10"/>
  <c r="O1269" i="10"/>
  <c r="O1261" i="10"/>
  <c r="O1253" i="10"/>
  <c r="H1239" i="10"/>
  <c r="O1239" i="10"/>
  <c r="H1229" i="10"/>
  <c r="O1229" i="10"/>
  <c r="H1225" i="10"/>
  <c r="O1225" i="10"/>
  <c r="H1213" i="10"/>
  <c r="O1213" i="10"/>
  <c r="H1201" i="10"/>
  <c r="O1201" i="10"/>
  <c r="H1173" i="10"/>
  <c r="O1173" i="10"/>
  <c r="O1314" i="10"/>
  <c r="O1306" i="10"/>
  <c r="O1298" i="10"/>
  <c r="O1290" i="10"/>
  <c r="O1282" i="10"/>
  <c r="O1274" i="10"/>
  <c r="O1266" i="10"/>
  <c r="O1258" i="10"/>
  <c r="O1250" i="10"/>
  <c r="O1242" i="10"/>
  <c r="H1209" i="10"/>
  <c r="O1209" i="10"/>
  <c r="H1165" i="10"/>
  <c r="O1165" i="10"/>
  <c r="O1311" i="10"/>
  <c r="H1203" i="10"/>
  <c r="O1203" i="10"/>
  <c r="H1197" i="10"/>
  <c r="O1197" i="10"/>
  <c r="O1231" i="10"/>
  <c r="O1223" i="10"/>
  <c r="O1215" i="10"/>
  <c r="O1207" i="10"/>
  <c r="O1199" i="10"/>
  <c r="O1191" i="10"/>
  <c r="O1183" i="10"/>
  <c r="O1175" i="10"/>
  <c r="O1167" i="10"/>
  <c r="H1131" i="10"/>
  <c r="O1131" i="10"/>
  <c r="O1116" i="10"/>
  <c r="O1228" i="10"/>
  <c r="O1220" i="10"/>
  <c r="O1212" i="10"/>
  <c r="H1153" i="10"/>
  <c r="O1153" i="10"/>
  <c r="H1139" i="10"/>
  <c r="O1139" i="10"/>
  <c r="H1125" i="10"/>
  <c r="O1125" i="10"/>
  <c r="O1193" i="10"/>
  <c r="O1185" i="10"/>
  <c r="O1177" i="10"/>
  <c r="O1169" i="10"/>
  <c r="H1157" i="10"/>
  <c r="O1157" i="10"/>
  <c r="H1149" i="10"/>
  <c r="O1149" i="10"/>
  <c r="H1133" i="10"/>
  <c r="O1133" i="10"/>
  <c r="H1141" i="10"/>
  <c r="O1141" i="10"/>
  <c r="H1070" i="10"/>
  <c r="O1070" i="10"/>
  <c r="O1195" i="10"/>
  <c r="O1187" i="10"/>
  <c r="O1179" i="10"/>
  <c r="O1171" i="10"/>
  <c r="O1163" i="10"/>
  <c r="H1161" i="10"/>
  <c r="O1161" i="10"/>
  <c r="H1154" i="10"/>
  <c r="H1127" i="10"/>
  <c r="O1127" i="10"/>
  <c r="H1119" i="10"/>
  <c r="O1119" i="10"/>
  <c r="H1135" i="10"/>
  <c r="O1135" i="10"/>
  <c r="H1090" i="10"/>
  <c r="O1090" i="10"/>
  <c r="H1076" i="10"/>
  <c r="O1076" i="10"/>
  <c r="H1147" i="10"/>
  <c r="O1147" i="10"/>
  <c r="H1143" i="10"/>
  <c r="O1143" i="10"/>
  <c r="O1137" i="10"/>
  <c r="O1129" i="10"/>
  <c r="O1121" i="10"/>
  <c r="O1083" i="10"/>
  <c r="H1094" i="10"/>
  <c r="O1094" i="10"/>
  <c r="O1123" i="10"/>
  <c r="H1068" i="10"/>
  <c r="O1068" i="10"/>
  <c r="H1110" i="10"/>
  <c r="O1110" i="10"/>
  <c r="H1086" i="10"/>
  <c r="O1086" i="10"/>
  <c r="O1117" i="10"/>
  <c r="H1112" i="10"/>
  <c r="H1106" i="10"/>
  <c r="O1106" i="10"/>
  <c r="H1082" i="10"/>
  <c r="O1082" i="10"/>
  <c r="O1072" i="10"/>
  <c r="H1072" i="10"/>
  <c r="H1066" i="10"/>
  <c r="O1066" i="10"/>
  <c r="H1114" i="10"/>
  <c r="O1114" i="10"/>
  <c r="H1102" i="10"/>
  <c r="O1102" i="10"/>
  <c r="H1098" i="10"/>
  <c r="O1098" i="10"/>
  <c r="H1064" i="10"/>
  <c r="O1064" i="10"/>
  <c r="H1074" i="10"/>
  <c r="O1074" i="10"/>
  <c r="H1060" i="10"/>
  <c r="O1060" i="10"/>
  <c r="H1044" i="10"/>
  <c r="O1044" i="10"/>
  <c r="H1043" i="10"/>
  <c r="O1043" i="10"/>
  <c r="H1078" i="10"/>
  <c r="O1078" i="10"/>
  <c r="H1062" i="10"/>
  <c r="O1062" i="10"/>
  <c r="H1056" i="10"/>
  <c r="O1056" i="10"/>
  <c r="O1058" i="10"/>
  <c r="H986" i="10"/>
  <c r="O986" i="10"/>
  <c r="H1047" i="10"/>
  <c r="O1047" i="10"/>
  <c r="H1027" i="10"/>
  <c r="O1027" i="10"/>
  <c r="O1014" i="10"/>
  <c r="H1014" i="10"/>
  <c r="H1051" i="10"/>
  <c r="O1051" i="10"/>
  <c r="H1035" i="10"/>
  <c r="O1035" i="10"/>
  <c r="H1055" i="10"/>
  <c r="O1055" i="10"/>
  <c r="H1017" i="10"/>
  <c r="O1017" i="10"/>
  <c r="H1009" i="10"/>
  <c r="O1009" i="10"/>
  <c r="H1001" i="10"/>
  <c r="O1001" i="10"/>
  <c r="O1039" i="10"/>
  <c r="O1031" i="10"/>
  <c r="O1023" i="10"/>
  <c r="H1016" i="10"/>
  <c r="O1016" i="10"/>
  <c r="H1007" i="10"/>
  <c r="O1007" i="10"/>
  <c r="O1036" i="10"/>
  <c r="O1028" i="10"/>
  <c r="H1015" i="10"/>
  <c r="O1015" i="10"/>
  <c r="H999" i="10"/>
  <c r="O999" i="10"/>
  <c r="O985" i="10"/>
  <c r="H985" i="10"/>
  <c r="O983" i="10"/>
  <c r="H964" i="10"/>
  <c r="O964" i="10"/>
  <c r="O1008" i="10"/>
  <c r="O1000" i="10"/>
  <c r="H992" i="10"/>
  <c r="H984" i="10"/>
  <c r="O984" i="10"/>
  <c r="H977" i="10"/>
  <c r="H972" i="10"/>
  <c r="H961" i="10"/>
  <c r="H957" i="10"/>
  <c r="O957" i="10"/>
  <c r="H987" i="10"/>
  <c r="O987" i="10"/>
  <c r="H970" i="10"/>
  <c r="O970" i="10"/>
  <c r="H922" i="10"/>
  <c r="O922" i="10"/>
  <c r="H994" i="10"/>
  <c r="O994" i="10"/>
  <c r="H995" i="10"/>
  <c r="O995" i="10"/>
  <c r="H978" i="10"/>
  <c r="O978" i="10"/>
  <c r="O979" i="10"/>
  <c r="O971" i="10"/>
  <c r="O963" i="10"/>
  <c r="H919" i="10"/>
  <c r="O919" i="10"/>
  <c r="O976" i="10"/>
  <c r="O968" i="10"/>
  <c r="O962" i="10"/>
  <c r="H954" i="10"/>
  <c r="O954" i="10"/>
  <c r="H946" i="10"/>
  <c r="O946" i="10"/>
  <c r="O967" i="10"/>
  <c r="H938" i="10"/>
  <c r="O938" i="10"/>
  <c r="H930" i="10"/>
  <c r="O930" i="10"/>
  <c r="O912" i="10"/>
  <c r="H906" i="10"/>
  <c r="O906" i="10"/>
  <c r="H896" i="10"/>
  <c r="O896" i="10"/>
  <c r="H888" i="10"/>
  <c r="O888" i="10"/>
  <c r="H872" i="10"/>
  <c r="O872" i="10"/>
  <c r="O958" i="10"/>
  <c r="O950" i="10"/>
  <c r="O942" i="10"/>
  <c r="O934" i="10"/>
  <c r="O926" i="10"/>
  <c r="H915" i="10"/>
  <c r="O915" i="10"/>
  <c r="O955" i="10"/>
  <c r="O947" i="10"/>
  <c r="O939" i="10"/>
  <c r="O931" i="10"/>
  <c r="O923" i="10"/>
  <c r="O960" i="10"/>
  <c r="O952" i="10"/>
  <c r="O944" i="10"/>
  <c r="O936" i="10"/>
  <c r="O928" i="10"/>
  <c r="H880" i="10"/>
  <c r="O880" i="10"/>
  <c r="O949" i="10"/>
  <c r="O941" i="10"/>
  <c r="O933" i="10"/>
  <c r="O925" i="10"/>
  <c r="H914" i="10"/>
  <c r="O914" i="10"/>
  <c r="H907" i="10"/>
  <c r="O907" i="10"/>
  <c r="H904" i="10"/>
  <c r="O904" i="10"/>
  <c r="O898" i="10"/>
  <c r="O890" i="10"/>
  <c r="O882" i="10"/>
  <c r="O874" i="10"/>
  <c r="O913" i="10"/>
  <c r="O905" i="10"/>
  <c r="O897" i="10"/>
  <c r="O889" i="10"/>
  <c r="O881" i="10"/>
  <c r="O873" i="10"/>
  <c r="O918" i="10"/>
  <c r="O899" i="10"/>
  <c r="O891" i="10"/>
  <c r="O883" i="10"/>
  <c r="O875" i="10"/>
  <c r="Q2" i="10"/>
  <c r="G2" i="10"/>
  <c r="H2" i="10" s="1"/>
  <c r="I2" i="10" s="1"/>
  <c r="E3" i="10" a="1"/>
  <c r="E3" i="10" s="1"/>
  <c r="D3" i="10" a="1"/>
  <c r="D3" i="10" s="1"/>
  <c r="E4" i="10" a="1"/>
  <c r="E4" i="10" s="1"/>
  <c r="C4" i="10" a="1"/>
  <c r="C4" i="10" s="1"/>
  <c r="D4" i="10" a="1"/>
  <c r="D4" i="10" s="1"/>
  <c r="V2" i="10"/>
  <c r="B6" i="10"/>
  <c r="E5" i="10" a="1"/>
  <c r="E5" i="10" s="1"/>
  <c r="D5" i="10" a="1"/>
  <c r="D5" i="10" s="1"/>
  <c r="C5" i="10" a="1"/>
  <c r="C5" i="10" s="1"/>
  <c r="U5" i="10"/>
  <c r="V3" i="10"/>
  <c r="C3" i="10" a="1"/>
  <c r="C3" i="10" s="1"/>
  <c r="M95" i="2"/>
  <c r="M96" i="2"/>
  <c r="M97" i="2"/>
  <c r="M98" i="2"/>
  <c r="M99" i="2"/>
  <c r="M100" i="2"/>
  <c r="M101" i="2"/>
  <c r="M102" i="2"/>
  <c r="M103" i="2"/>
  <c r="M104" i="2"/>
  <c r="P95" i="2"/>
  <c r="P96" i="2"/>
  <c r="P97" i="2"/>
  <c r="P98" i="2"/>
  <c r="P99" i="2"/>
  <c r="P100" i="2"/>
  <c r="P101" i="2"/>
  <c r="P102" i="2"/>
  <c r="P103" i="2"/>
  <c r="P104" i="2"/>
  <c r="A102" i="2"/>
  <c r="A103" i="2"/>
  <c r="A104" i="2"/>
  <c r="C102" i="2"/>
  <c r="C103" i="2"/>
  <c r="C104" i="2"/>
  <c r="F102" i="2"/>
  <c r="F103" i="2"/>
  <c r="F104" i="2"/>
  <c r="I102" i="2"/>
  <c r="B102" i="2" s="1"/>
  <c r="I103" i="2"/>
  <c r="B103" i="2" s="1"/>
  <c r="I104" i="2"/>
  <c r="B104" i="2" s="1"/>
  <c r="N102" i="2"/>
  <c r="N103" i="2"/>
  <c r="N104" i="2"/>
  <c r="O102" i="2"/>
  <c r="O103" i="2"/>
  <c r="O104" i="2"/>
  <c r="D102" i="2"/>
  <c r="D103" i="2"/>
  <c r="D104" i="2"/>
  <c r="C98" i="2"/>
  <c r="C99" i="2"/>
  <c r="C100" i="2"/>
  <c r="C101" i="2"/>
  <c r="F98" i="2"/>
  <c r="F99" i="2"/>
  <c r="F100" i="2"/>
  <c r="F101" i="2"/>
  <c r="I98" i="2"/>
  <c r="B98" i="2" s="1"/>
  <c r="I99" i="2"/>
  <c r="B99" i="2" s="1"/>
  <c r="I100" i="2"/>
  <c r="B100" i="2" s="1"/>
  <c r="I101" i="2"/>
  <c r="B101" i="2" s="1"/>
  <c r="N98" i="2"/>
  <c r="N99" i="2"/>
  <c r="N100" i="2"/>
  <c r="N101" i="2"/>
  <c r="O98" i="2"/>
  <c r="O99" i="2"/>
  <c r="O100" i="2"/>
  <c r="O101" i="2"/>
  <c r="D98" i="2"/>
  <c r="A98" i="2" s="1"/>
  <c r="D99" i="2"/>
  <c r="A99" i="2" s="1"/>
  <c r="D100" i="2"/>
  <c r="A100" i="2" s="1"/>
  <c r="D101" i="2"/>
  <c r="A101" i="2" s="1"/>
  <c r="C95" i="2"/>
  <c r="C96" i="2"/>
  <c r="C97" i="2"/>
  <c r="F95" i="2"/>
  <c r="F96" i="2"/>
  <c r="F97" i="2"/>
  <c r="I95" i="2"/>
  <c r="B95" i="2" s="1"/>
  <c r="I96" i="2"/>
  <c r="B96" i="2" s="1"/>
  <c r="I97" i="2"/>
  <c r="B97" i="2" s="1"/>
  <c r="N95" i="2"/>
  <c r="N96" i="2"/>
  <c r="N97" i="2"/>
  <c r="O95" i="2"/>
  <c r="O96" i="2"/>
  <c r="O97" i="2"/>
  <c r="D95" i="2"/>
  <c r="A95" i="2" s="1"/>
  <c r="D96" i="2"/>
  <c r="A96" i="2" s="1"/>
  <c r="D97" i="2"/>
  <c r="A97" i="2" s="1"/>
  <c r="C1190" i="1"/>
  <c r="C1191" i="1"/>
  <c r="C1192" i="1"/>
  <c r="C1193" i="1"/>
  <c r="C1194" i="1"/>
  <c r="C1273" i="1"/>
  <c r="C1274" i="1"/>
  <c r="C1275" i="1"/>
  <c r="C1276" i="1"/>
  <c r="C1277" i="1"/>
  <c r="C1278" i="1"/>
  <c r="C1279" i="1"/>
  <c r="C1280" i="1"/>
  <c r="C1281" i="1"/>
  <c r="F1273" i="1"/>
  <c r="F1274" i="1"/>
  <c r="F1275" i="1"/>
  <c r="F1276" i="1"/>
  <c r="F1277" i="1"/>
  <c r="F1278" i="1"/>
  <c r="F1279" i="1"/>
  <c r="F1280" i="1"/>
  <c r="F1281" i="1"/>
  <c r="I1273" i="1"/>
  <c r="B1273" i="1" s="1"/>
  <c r="I1274" i="1"/>
  <c r="B1274" i="1" s="1"/>
  <c r="I1275" i="1"/>
  <c r="B1275" i="1" s="1"/>
  <c r="I1276" i="1"/>
  <c r="B1276" i="1" s="1"/>
  <c r="I1277" i="1"/>
  <c r="B1277" i="1" s="1"/>
  <c r="I1278" i="1"/>
  <c r="B1278" i="1" s="1"/>
  <c r="I1279" i="1"/>
  <c r="B1279" i="1" s="1"/>
  <c r="I1280" i="1"/>
  <c r="B1280" i="1" s="1"/>
  <c r="I1281" i="1"/>
  <c r="B1281" i="1" s="1"/>
  <c r="N1273" i="1"/>
  <c r="N1274" i="1"/>
  <c r="N1275" i="1"/>
  <c r="N1277" i="1"/>
  <c r="N1279" i="1"/>
  <c r="N1280" i="1"/>
  <c r="N1281" i="1"/>
  <c r="O1273" i="1"/>
  <c r="O1274" i="1"/>
  <c r="O1275" i="1"/>
  <c r="O1279" i="1"/>
  <c r="O1280" i="1"/>
  <c r="O128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I1232" i="1"/>
  <c r="B1232" i="1" s="1"/>
  <c r="I1233" i="1"/>
  <c r="B1233" i="1" s="1"/>
  <c r="I1234" i="1"/>
  <c r="B1234" i="1" s="1"/>
  <c r="I1235" i="1"/>
  <c r="B1235" i="1" s="1"/>
  <c r="I1236" i="1"/>
  <c r="B1236" i="1" s="1"/>
  <c r="I1237" i="1"/>
  <c r="B1237" i="1" s="1"/>
  <c r="I1238" i="1"/>
  <c r="B1238" i="1" s="1"/>
  <c r="I1239" i="1"/>
  <c r="B1239" i="1" s="1"/>
  <c r="I1240" i="1"/>
  <c r="B1240" i="1" s="1"/>
  <c r="I1241" i="1"/>
  <c r="B1241" i="1" s="1"/>
  <c r="I1242" i="1"/>
  <c r="B1242" i="1" s="1"/>
  <c r="I1243" i="1"/>
  <c r="B1243" i="1" s="1"/>
  <c r="I1244" i="1"/>
  <c r="B1244" i="1" s="1"/>
  <c r="I1245" i="1"/>
  <c r="B1245" i="1" s="1"/>
  <c r="I1246" i="1"/>
  <c r="B1246" i="1" s="1"/>
  <c r="I1247" i="1"/>
  <c r="B1247" i="1" s="1"/>
  <c r="I1248" i="1"/>
  <c r="B1248" i="1" s="1"/>
  <c r="I1249" i="1"/>
  <c r="B1249" i="1" s="1"/>
  <c r="I1250" i="1"/>
  <c r="B1250" i="1" s="1"/>
  <c r="I1251" i="1"/>
  <c r="B1251" i="1" s="1"/>
  <c r="I1252" i="1"/>
  <c r="B1252" i="1" s="1"/>
  <c r="I1253" i="1"/>
  <c r="B1253" i="1" s="1"/>
  <c r="I1254" i="1"/>
  <c r="B1254" i="1" s="1"/>
  <c r="I1255" i="1"/>
  <c r="B1255" i="1" s="1"/>
  <c r="I1256" i="1"/>
  <c r="B1256" i="1" s="1"/>
  <c r="I1257" i="1"/>
  <c r="B1257" i="1" s="1"/>
  <c r="I1258" i="1"/>
  <c r="B1258" i="1" s="1"/>
  <c r="I1259" i="1"/>
  <c r="B1259" i="1" s="1"/>
  <c r="I1260" i="1"/>
  <c r="B1260" i="1" s="1"/>
  <c r="I1261" i="1"/>
  <c r="B1261" i="1" s="1"/>
  <c r="I1262" i="1"/>
  <c r="B1262" i="1" s="1"/>
  <c r="I1263" i="1"/>
  <c r="B1263" i="1" s="1"/>
  <c r="I1264" i="1"/>
  <c r="B1264" i="1" s="1"/>
  <c r="I1265" i="1"/>
  <c r="B1265" i="1" s="1"/>
  <c r="I1266" i="1"/>
  <c r="B1266" i="1" s="1"/>
  <c r="I1267" i="1"/>
  <c r="B1267" i="1" s="1"/>
  <c r="I1268" i="1"/>
  <c r="B1268" i="1" s="1"/>
  <c r="I1269" i="1"/>
  <c r="B1269" i="1" s="1"/>
  <c r="I1270" i="1"/>
  <c r="B1270" i="1" s="1"/>
  <c r="I1271" i="1"/>
  <c r="B1271" i="1" s="1"/>
  <c r="I1272" i="1"/>
  <c r="B1272" i="1" s="1"/>
  <c r="N1233" i="1"/>
  <c r="N1234" i="1"/>
  <c r="N1235" i="1"/>
  <c r="N1236" i="1"/>
  <c r="N1237" i="1"/>
  <c r="N1238" i="1"/>
  <c r="N1239" i="1"/>
  <c r="N1241" i="1"/>
  <c r="N1242" i="1"/>
  <c r="N1244" i="1"/>
  <c r="N1245" i="1"/>
  <c r="N1246" i="1"/>
  <c r="N1249" i="1"/>
  <c r="N1250" i="1"/>
  <c r="N1252" i="1"/>
  <c r="N1253" i="1"/>
  <c r="N1254" i="1"/>
  <c r="N1255" i="1"/>
  <c r="N1258" i="1"/>
  <c r="N1260" i="1"/>
  <c r="N1261" i="1"/>
  <c r="N1262" i="1"/>
  <c r="N1263" i="1"/>
  <c r="N1265" i="1"/>
  <c r="N1268" i="1"/>
  <c r="N1269" i="1"/>
  <c r="N1270" i="1"/>
  <c r="N1271" i="1"/>
  <c r="O1233" i="1"/>
  <c r="O1234" i="1"/>
  <c r="O1236" i="1"/>
  <c r="O1237" i="1"/>
  <c r="O1238" i="1"/>
  <c r="O1241" i="1"/>
  <c r="O1242" i="1"/>
  <c r="O1244" i="1"/>
  <c r="O1245" i="1"/>
  <c r="O1246" i="1"/>
  <c r="O1249" i="1"/>
  <c r="O1250" i="1"/>
  <c r="O1252" i="1"/>
  <c r="O1253" i="1"/>
  <c r="O1254" i="1"/>
  <c r="O1258" i="1"/>
  <c r="O1260" i="1"/>
  <c r="O1261" i="1"/>
  <c r="O1262" i="1"/>
  <c r="O1265" i="1"/>
  <c r="O1266" i="1"/>
  <c r="O1268" i="1"/>
  <c r="O1269" i="1"/>
  <c r="O1270" i="1"/>
  <c r="C1230" i="1"/>
  <c r="C1231" i="1"/>
  <c r="F1230" i="1"/>
  <c r="F1231" i="1"/>
  <c r="I1230" i="1"/>
  <c r="B1230" i="1" s="1"/>
  <c r="I1231" i="1"/>
  <c r="B1231" i="1" s="1"/>
  <c r="C1225" i="1"/>
  <c r="C1226" i="1"/>
  <c r="C1227" i="1"/>
  <c r="C1228" i="1"/>
  <c r="C1229" i="1"/>
  <c r="F1225" i="1"/>
  <c r="F1226" i="1"/>
  <c r="F1227" i="1"/>
  <c r="F1228" i="1"/>
  <c r="F1229" i="1"/>
  <c r="I1225" i="1"/>
  <c r="B1225" i="1" s="1"/>
  <c r="I1226" i="1"/>
  <c r="B1226" i="1" s="1"/>
  <c r="I1227" i="1"/>
  <c r="B1227" i="1" s="1"/>
  <c r="I1228" i="1"/>
  <c r="B1228" i="1" s="1"/>
  <c r="I1229" i="1"/>
  <c r="B1229" i="1" s="1"/>
  <c r="N1227" i="1"/>
  <c r="N1228" i="1"/>
  <c r="N1229" i="1"/>
  <c r="O1227" i="1"/>
  <c r="O1228" i="1"/>
  <c r="O1229" i="1"/>
  <c r="C1219" i="1"/>
  <c r="C1220" i="1"/>
  <c r="C1221" i="1"/>
  <c r="C1222" i="1"/>
  <c r="C1223" i="1"/>
  <c r="C1224" i="1"/>
  <c r="F1219" i="1"/>
  <c r="F1220" i="1"/>
  <c r="F1221" i="1"/>
  <c r="F1222" i="1"/>
  <c r="F1223" i="1"/>
  <c r="F1224" i="1"/>
  <c r="I1219" i="1"/>
  <c r="B1219" i="1" s="1"/>
  <c r="I1220" i="1"/>
  <c r="B1220" i="1" s="1"/>
  <c r="I1221" i="1"/>
  <c r="B1221" i="1" s="1"/>
  <c r="I1222" i="1"/>
  <c r="B1222" i="1" s="1"/>
  <c r="I1223" i="1"/>
  <c r="B1223" i="1" s="1"/>
  <c r="I1224" i="1"/>
  <c r="B1224" i="1" s="1"/>
  <c r="O1220" i="1"/>
  <c r="C1214" i="1"/>
  <c r="C1215" i="1"/>
  <c r="C1216" i="1"/>
  <c r="C1217" i="1"/>
  <c r="C1218" i="1"/>
  <c r="F1214" i="1"/>
  <c r="F1215" i="1"/>
  <c r="F1216" i="1"/>
  <c r="F1217" i="1"/>
  <c r="F1218" i="1"/>
  <c r="I1214" i="1"/>
  <c r="B1214" i="1" s="1"/>
  <c r="I1215" i="1"/>
  <c r="B1215" i="1" s="1"/>
  <c r="I1216" i="1"/>
  <c r="B1216" i="1" s="1"/>
  <c r="I1217" i="1"/>
  <c r="B1217" i="1" s="1"/>
  <c r="I1218" i="1"/>
  <c r="B1218" i="1" s="1"/>
  <c r="N1217" i="1"/>
  <c r="N1218" i="1"/>
  <c r="C1209" i="1"/>
  <c r="C1210" i="1"/>
  <c r="C1211" i="1"/>
  <c r="C1212" i="1"/>
  <c r="C1213" i="1"/>
  <c r="F1209" i="1"/>
  <c r="F1210" i="1"/>
  <c r="F1211" i="1"/>
  <c r="F1212" i="1"/>
  <c r="F1213" i="1"/>
  <c r="I1209" i="1"/>
  <c r="B1209" i="1" s="1"/>
  <c r="I1210" i="1"/>
  <c r="B1210" i="1" s="1"/>
  <c r="I1211" i="1"/>
  <c r="B1211" i="1" s="1"/>
  <c r="I1212" i="1"/>
  <c r="B1212" i="1" s="1"/>
  <c r="I1213" i="1"/>
  <c r="B1213" i="1" s="1"/>
  <c r="O1212" i="1"/>
  <c r="O1213" i="1"/>
  <c r="C1205" i="1"/>
  <c r="C1206" i="1"/>
  <c r="C1207" i="1"/>
  <c r="C1208" i="1"/>
  <c r="F1205" i="1"/>
  <c r="F1206" i="1"/>
  <c r="F1207" i="1"/>
  <c r="F1208" i="1"/>
  <c r="I1205" i="1"/>
  <c r="B1205" i="1" s="1"/>
  <c r="I1206" i="1"/>
  <c r="B1206" i="1" s="1"/>
  <c r="I1207" i="1"/>
  <c r="B1207" i="1" s="1"/>
  <c r="I1208" i="1"/>
  <c r="B1208" i="1" s="1"/>
  <c r="N1208" i="1"/>
  <c r="O1208" i="1"/>
  <c r="C1199" i="1"/>
  <c r="C1200" i="1"/>
  <c r="C1201" i="1"/>
  <c r="C1202" i="1"/>
  <c r="C1203" i="1"/>
  <c r="C1204" i="1"/>
  <c r="F1199" i="1"/>
  <c r="F1200" i="1"/>
  <c r="F1201" i="1"/>
  <c r="F1202" i="1"/>
  <c r="F1203" i="1"/>
  <c r="F1204" i="1"/>
  <c r="I1199" i="1"/>
  <c r="B1199" i="1" s="1"/>
  <c r="I1200" i="1"/>
  <c r="B1200" i="1" s="1"/>
  <c r="I1201" i="1"/>
  <c r="B1201" i="1" s="1"/>
  <c r="I1202" i="1"/>
  <c r="B1202" i="1" s="1"/>
  <c r="I1203" i="1"/>
  <c r="B1203" i="1" s="1"/>
  <c r="I1204" i="1"/>
  <c r="B1204" i="1" s="1"/>
  <c r="C1195" i="1"/>
  <c r="C1196" i="1"/>
  <c r="C1197" i="1"/>
  <c r="C1198" i="1"/>
  <c r="F1192" i="1"/>
  <c r="F1193" i="1"/>
  <c r="F1194" i="1"/>
  <c r="F1195" i="1"/>
  <c r="F1196" i="1"/>
  <c r="F1197" i="1"/>
  <c r="F1198" i="1"/>
  <c r="I1192" i="1"/>
  <c r="B1192" i="1" s="1"/>
  <c r="I1193" i="1"/>
  <c r="B1193" i="1" s="1"/>
  <c r="I1194" i="1"/>
  <c r="B1194" i="1" s="1"/>
  <c r="I1195" i="1"/>
  <c r="B1195" i="1" s="1"/>
  <c r="I1196" i="1"/>
  <c r="B1196" i="1" s="1"/>
  <c r="I1197" i="1"/>
  <c r="B1197" i="1" s="1"/>
  <c r="I1198" i="1"/>
  <c r="B1198" i="1" s="1"/>
  <c r="N1198" i="1"/>
  <c r="B875" i="10" l="1"/>
  <c r="D874" i="10" a="1"/>
  <c r="D874" i="10" s="1"/>
  <c r="E874" i="10" a="1"/>
  <c r="E874" i="10" s="1"/>
  <c r="C874" i="10" a="1"/>
  <c r="C874" i="10" s="1"/>
  <c r="O2" i="10"/>
  <c r="J2" i="10" s="1"/>
  <c r="N2" i="10" s="1"/>
  <c r="Q4" i="10"/>
  <c r="G4" i="10"/>
  <c r="Q5" i="10"/>
  <c r="G5" i="10"/>
  <c r="B7" i="10"/>
  <c r="E6" i="10" a="1"/>
  <c r="E6" i="10" s="1"/>
  <c r="D6" i="10" a="1"/>
  <c r="D6" i="10" s="1"/>
  <c r="C6" i="10" a="1"/>
  <c r="C6" i="10" s="1"/>
  <c r="Q3" i="10"/>
  <c r="G3" i="10"/>
  <c r="O1221" i="1"/>
  <c r="O1251" i="1"/>
  <c r="N1243" i="1"/>
  <c r="O1276" i="1"/>
  <c r="N1276" i="1"/>
  <c r="N1251" i="1"/>
  <c r="N1213" i="1"/>
  <c r="O1259" i="1"/>
  <c r="N1259" i="1"/>
  <c r="O1219" i="1"/>
  <c r="O1203" i="1"/>
  <c r="N1212" i="1"/>
  <c r="N1267" i="1"/>
  <c r="O1211" i="1"/>
  <c r="O1204" i="1"/>
  <c r="N1219" i="1"/>
  <c r="O1202" i="1"/>
  <c r="N1211" i="1"/>
  <c r="O1218" i="1"/>
  <c r="O1267" i="1"/>
  <c r="O1257" i="1"/>
  <c r="O1235" i="1"/>
  <c r="N1266" i="1"/>
  <c r="N1257" i="1"/>
  <c r="N1247" i="1"/>
  <c r="O1217" i="1"/>
  <c r="N1203" i="1"/>
  <c r="O1198" i="1"/>
  <c r="N1202" i="1"/>
  <c r="O1214" i="1"/>
  <c r="O1243" i="1"/>
  <c r="N1201" i="1"/>
  <c r="O1207" i="1"/>
  <c r="N1197" i="1"/>
  <c r="O1206" i="1"/>
  <c r="N1210" i="1"/>
  <c r="N1216" i="1"/>
  <c r="N1224" i="1"/>
  <c r="N1226" i="1"/>
  <c r="O1205" i="1"/>
  <c r="N1200" i="1"/>
  <c r="N1225" i="1"/>
  <c r="O1231" i="1"/>
  <c r="N1215" i="1"/>
  <c r="N1223" i="1"/>
  <c r="N1196" i="1"/>
  <c r="O1195" i="1"/>
  <c r="N1194" i="1"/>
  <c r="O1201" i="1"/>
  <c r="N1199" i="1"/>
  <c r="N1207" i="1"/>
  <c r="O1230" i="1"/>
  <c r="O1193" i="1"/>
  <c r="O1199" i="1"/>
  <c r="O1216" i="1"/>
  <c r="O1226" i="1"/>
  <c r="O1272" i="1"/>
  <c r="O1264" i="1"/>
  <c r="O1256" i="1"/>
  <c r="O1248" i="1"/>
  <c r="O1240" i="1"/>
  <c r="O1232" i="1"/>
  <c r="O1278" i="1"/>
  <c r="O1197" i="1"/>
  <c r="O1196" i="1"/>
  <c r="N1195" i="1"/>
  <c r="N1209" i="1"/>
  <c r="O1194" i="1"/>
  <c r="N1193" i="1"/>
  <c r="O1200" i="1"/>
  <c r="N1206" i="1"/>
  <c r="N1214" i="1"/>
  <c r="O1224" i="1"/>
  <c r="N1222" i="1"/>
  <c r="N1192" i="1"/>
  <c r="N1205" i="1"/>
  <c r="O1210" i="1"/>
  <c r="O1223" i="1"/>
  <c r="N1221" i="1"/>
  <c r="N1231" i="1"/>
  <c r="O1192" i="1"/>
  <c r="N1204" i="1"/>
  <c r="O1209" i="1"/>
  <c r="O1215" i="1"/>
  <c r="O1222" i="1"/>
  <c r="N1220" i="1"/>
  <c r="O1225" i="1"/>
  <c r="N1230" i="1"/>
  <c r="O1271" i="1"/>
  <c r="O1263" i="1"/>
  <c r="O1255" i="1"/>
  <c r="O1247" i="1"/>
  <c r="O1239" i="1"/>
  <c r="N1272" i="1"/>
  <c r="N1264" i="1"/>
  <c r="N1256" i="1"/>
  <c r="N1248" i="1"/>
  <c r="N1240" i="1"/>
  <c r="N1232" i="1"/>
  <c r="O1277" i="1"/>
  <c r="N1278" i="1"/>
  <c r="P128" i="3"/>
  <c r="P129" i="3"/>
  <c r="P130" i="3"/>
  <c r="P131" i="3"/>
  <c r="M128" i="3"/>
  <c r="M129" i="3"/>
  <c r="M130" i="3"/>
  <c r="M131" i="3"/>
  <c r="F128" i="3"/>
  <c r="F129" i="3"/>
  <c r="F130" i="3"/>
  <c r="F131" i="3"/>
  <c r="A131" i="3"/>
  <c r="C131" i="3"/>
  <c r="I131" i="3"/>
  <c r="B131" i="3" s="1"/>
  <c r="N131" i="3"/>
  <c r="O131" i="3"/>
  <c r="A128" i="3"/>
  <c r="A129" i="3"/>
  <c r="A130" i="3"/>
  <c r="C128" i="3"/>
  <c r="C129" i="3"/>
  <c r="C130" i="3"/>
  <c r="I128" i="3"/>
  <c r="B128" i="3" s="1"/>
  <c r="I129" i="3"/>
  <c r="B129" i="3" s="1"/>
  <c r="I130" i="3"/>
  <c r="B130" i="3" s="1"/>
  <c r="N128" i="3"/>
  <c r="N129" i="3"/>
  <c r="N130" i="3"/>
  <c r="O128" i="3"/>
  <c r="O129" i="3"/>
  <c r="O130" i="3"/>
  <c r="C94" i="2"/>
  <c r="F94" i="2"/>
  <c r="I94" i="2"/>
  <c r="B94" i="2" s="1"/>
  <c r="N94" i="2"/>
  <c r="O94" i="2"/>
  <c r="D94" i="2"/>
  <c r="A94" i="2" s="1"/>
  <c r="F1065" i="1"/>
  <c r="F1066" i="1"/>
  <c r="F1067" i="1"/>
  <c r="F1068" i="1"/>
  <c r="F1069" i="1"/>
  <c r="F1070" i="1"/>
  <c r="C1179" i="1"/>
  <c r="C1180" i="1"/>
  <c r="C1181" i="1"/>
  <c r="C1182" i="1"/>
  <c r="C1183" i="1"/>
  <c r="C1184" i="1"/>
  <c r="C1185" i="1"/>
  <c r="C1186" i="1"/>
  <c r="C1187" i="1"/>
  <c r="C1188" i="1"/>
  <c r="C1189" i="1"/>
  <c r="F1179" i="1"/>
  <c r="F1180" i="1"/>
  <c r="F1181" i="1"/>
  <c r="F1182" i="1"/>
  <c r="F1183" i="1"/>
  <c r="F1184" i="1"/>
  <c r="F1185" i="1"/>
  <c r="F1186" i="1"/>
  <c r="F1187" i="1"/>
  <c r="F1188" i="1"/>
  <c r="F1189" i="1"/>
  <c r="F1190" i="1"/>
  <c r="F1191" i="1"/>
  <c r="I1179" i="1"/>
  <c r="B1179" i="1" s="1"/>
  <c r="I1180" i="1"/>
  <c r="B1180" i="1" s="1"/>
  <c r="I1181" i="1"/>
  <c r="B1181" i="1" s="1"/>
  <c r="I1182" i="1"/>
  <c r="B1182" i="1" s="1"/>
  <c r="I1183" i="1"/>
  <c r="B1183" i="1" s="1"/>
  <c r="I1184" i="1"/>
  <c r="B1184" i="1" s="1"/>
  <c r="I1185" i="1"/>
  <c r="B1185" i="1" s="1"/>
  <c r="I1186" i="1"/>
  <c r="B1186" i="1" s="1"/>
  <c r="I1187" i="1"/>
  <c r="B1187" i="1" s="1"/>
  <c r="I1188" i="1"/>
  <c r="B1188" i="1" s="1"/>
  <c r="I1189" i="1"/>
  <c r="B1189" i="1" s="1"/>
  <c r="I1190" i="1"/>
  <c r="B1190" i="1" s="1"/>
  <c r="I1191" i="1"/>
  <c r="B1191" i="1" s="1"/>
  <c r="N1180" i="1"/>
  <c r="N1184" i="1"/>
  <c r="N1186" i="1"/>
  <c r="N1188" i="1"/>
  <c r="O1180" i="1"/>
  <c r="O1188" i="1"/>
  <c r="C1163" i="1"/>
  <c r="C1164" i="1"/>
  <c r="C1165" i="1"/>
  <c r="C1166" i="1"/>
  <c r="C1167" i="1"/>
  <c r="C1168" i="1"/>
  <c r="C1169" i="1"/>
  <c r="C1170" i="1"/>
  <c r="C1171" i="1"/>
  <c r="C1172" i="1"/>
  <c r="C1173" i="1"/>
  <c r="C1174" i="1"/>
  <c r="C1175" i="1"/>
  <c r="C1176" i="1"/>
  <c r="C1177" i="1"/>
  <c r="C1178" i="1"/>
  <c r="F1163" i="1"/>
  <c r="F1164" i="1"/>
  <c r="F1165" i="1"/>
  <c r="F1166" i="1"/>
  <c r="F1167" i="1"/>
  <c r="F1168" i="1"/>
  <c r="F1169" i="1"/>
  <c r="F1170" i="1"/>
  <c r="F1171" i="1"/>
  <c r="F1172" i="1"/>
  <c r="F1173" i="1"/>
  <c r="F1174" i="1"/>
  <c r="F1175" i="1"/>
  <c r="F1176" i="1"/>
  <c r="F1177" i="1"/>
  <c r="F1178" i="1"/>
  <c r="I1163" i="1"/>
  <c r="B1163" i="1" s="1"/>
  <c r="I1164" i="1"/>
  <c r="B1164" i="1" s="1"/>
  <c r="I1165" i="1"/>
  <c r="B1165" i="1" s="1"/>
  <c r="I1166" i="1"/>
  <c r="B1166" i="1" s="1"/>
  <c r="I1167" i="1"/>
  <c r="B1167" i="1" s="1"/>
  <c r="I1168" i="1"/>
  <c r="B1168" i="1" s="1"/>
  <c r="I1169" i="1"/>
  <c r="B1169" i="1" s="1"/>
  <c r="I1170" i="1"/>
  <c r="B1170" i="1" s="1"/>
  <c r="I1171" i="1"/>
  <c r="B1171" i="1" s="1"/>
  <c r="I1172" i="1"/>
  <c r="B1172" i="1" s="1"/>
  <c r="I1173" i="1"/>
  <c r="B1173" i="1" s="1"/>
  <c r="I1174" i="1"/>
  <c r="B1174" i="1" s="1"/>
  <c r="I1175" i="1"/>
  <c r="B1175" i="1" s="1"/>
  <c r="I1176" i="1"/>
  <c r="B1176" i="1" s="1"/>
  <c r="I1177" i="1"/>
  <c r="B1177" i="1" s="1"/>
  <c r="I1178" i="1"/>
  <c r="B1178" i="1" s="1"/>
  <c r="N1163" i="1"/>
  <c r="N1164" i="1"/>
  <c r="N1165" i="1"/>
  <c r="N1166" i="1"/>
  <c r="N1167" i="1"/>
  <c r="N1168" i="1"/>
  <c r="N1169" i="1"/>
  <c r="N1170" i="1"/>
  <c r="N1171" i="1"/>
  <c r="N1172" i="1"/>
  <c r="N1173" i="1"/>
  <c r="N1174" i="1"/>
  <c r="N1175" i="1"/>
  <c r="N1176" i="1"/>
  <c r="N1177" i="1"/>
  <c r="N1178" i="1"/>
  <c r="O1163" i="1"/>
  <c r="O1164" i="1"/>
  <c r="O1165" i="1"/>
  <c r="O1166" i="1"/>
  <c r="O1167" i="1"/>
  <c r="O1168" i="1"/>
  <c r="O1169" i="1"/>
  <c r="O1170" i="1"/>
  <c r="O1171" i="1"/>
  <c r="O1172" i="1"/>
  <c r="O1173" i="1"/>
  <c r="O1174" i="1"/>
  <c r="O1175" i="1"/>
  <c r="O1176" i="1"/>
  <c r="O1177" i="1"/>
  <c r="O1178" i="1"/>
  <c r="C1155" i="1"/>
  <c r="C1156" i="1"/>
  <c r="C1157" i="1"/>
  <c r="C1158" i="1"/>
  <c r="C1159" i="1"/>
  <c r="C1160" i="1"/>
  <c r="C1161" i="1"/>
  <c r="C1162" i="1"/>
  <c r="F1155" i="1"/>
  <c r="F1156" i="1"/>
  <c r="F1157" i="1"/>
  <c r="F1158" i="1"/>
  <c r="F1159" i="1"/>
  <c r="F1160" i="1"/>
  <c r="F1161" i="1"/>
  <c r="F1162" i="1"/>
  <c r="I1155" i="1"/>
  <c r="B1155" i="1" s="1"/>
  <c r="I1156" i="1"/>
  <c r="B1156" i="1" s="1"/>
  <c r="I1157" i="1"/>
  <c r="B1157" i="1" s="1"/>
  <c r="I1158" i="1"/>
  <c r="B1158" i="1" s="1"/>
  <c r="I1159" i="1"/>
  <c r="B1159" i="1" s="1"/>
  <c r="I1160" i="1"/>
  <c r="B1160" i="1" s="1"/>
  <c r="I1161" i="1"/>
  <c r="B1161" i="1" s="1"/>
  <c r="I1162" i="1"/>
  <c r="B1162" i="1" s="1"/>
  <c r="N1155" i="1"/>
  <c r="N1157" i="1"/>
  <c r="N1160" i="1"/>
  <c r="O1155" i="1"/>
  <c r="O1157" i="1"/>
  <c r="O1159" i="1"/>
  <c r="O1161" i="1"/>
  <c r="C1148" i="1"/>
  <c r="C1149" i="1"/>
  <c r="C1150" i="1"/>
  <c r="C1151" i="1"/>
  <c r="C1152" i="1"/>
  <c r="C1153" i="1"/>
  <c r="C1154" i="1"/>
  <c r="F1148" i="1"/>
  <c r="F1149" i="1"/>
  <c r="F1150" i="1"/>
  <c r="F1151" i="1"/>
  <c r="F1152" i="1"/>
  <c r="F1153" i="1"/>
  <c r="F1154" i="1"/>
  <c r="I1148" i="1"/>
  <c r="B1148" i="1" s="1"/>
  <c r="I1149" i="1"/>
  <c r="B1149" i="1" s="1"/>
  <c r="I1150" i="1"/>
  <c r="B1150" i="1" s="1"/>
  <c r="I1151" i="1"/>
  <c r="B1151" i="1" s="1"/>
  <c r="I1152" i="1"/>
  <c r="B1152" i="1" s="1"/>
  <c r="I1153" i="1"/>
  <c r="B1153" i="1" s="1"/>
  <c r="I1154" i="1"/>
  <c r="B1154" i="1" s="1"/>
  <c r="N1150" i="1"/>
  <c r="N1152" i="1"/>
  <c r="O1148" i="1"/>
  <c r="C1132" i="1"/>
  <c r="C1133" i="1"/>
  <c r="C1134" i="1"/>
  <c r="C1135" i="1"/>
  <c r="C1136" i="1"/>
  <c r="C1137" i="1"/>
  <c r="C1138" i="1"/>
  <c r="C1139" i="1"/>
  <c r="C1140" i="1"/>
  <c r="C1141" i="1"/>
  <c r="C1142" i="1"/>
  <c r="C1143" i="1"/>
  <c r="C1144" i="1"/>
  <c r="C1145" i="1"/>
  <c r="C1146" i="1"/>
  <c r="C1147" i="1"/>
  <c r="F1132" i="1"/>
  <c r="F1133" i="1"/>
  <c r="F1134" i="1"/>
  <c r="F1135" i="1"/>
  <c r="F1136" i="1"/>
  <c r="F1137" i="1"/>
  <c r="F1138" i="1"/>
  <c r="F1139" i="1"/>
  <c r="F1140" i="1"/>
  <c r="F1141" i="1"/>
  <c r="F1142" i="1"/>
  <c r="F1143" i="1"/>
  <c r="F1144" i="1"/>
  <c r="F1145" i="1"/>
  <c r="F1146" i="1"/>
  <c r="F1147" i="1"/>
  <c r="I1132" i="1"/>
  <c r="B1132" i="1" s="1"/>
  <c r="I1133" i="1"/>
  <c r="B1133" i="1" s="1"/>
  <c r="I1134" i="1"/>
  <c r="B1134" i="1" s="1"/>
  <c r="I1135" i="1"/>
  <c r="B1135" i="1" s="1"/>
  <c r="I1136" i="1"/>
  <c r="B1136" i="1" s="1"/>
  <c r="I1137" i="1"/>
  <c r="B1137" i="1" s="1"/>
  <c r="I1138" i="1"/>
  <c r="B1138" i="1" s="1"/>
  <c r="I1139" i="1"/>
  <c r="B1139" i="1" s="1"/>
  <c r="I1140" i="1"/>
  <c r="B1140" i="1" s="1"/>
  <c r="I1141" i="1"/>
  <c r="B1141" i="1" s="1"/>
  <c r="I1142" i="1"/>
  <c r="B1142" i="1" s="1"/>
  <c r="I1143" i="1"/>
  <c r="B1143" i="1" s="1"/>
  <c r="I1144" i="1"/>
  <c r="B1144" i="1" s="1"/>
  <c r="I1145" i="1"/>
  <c r="B1145" i="1" s="1"/>
  <c r="I1146" i="1"/>
  <c r="B1146" i="1" s="1"/>
  <c r="I1147" i="1"/>
  <c r="B1147" i="1" s="1"/>
  <c r="N1133" i="1"/>
  <c r="N1134" i="1"/>
  <c r="N1136" i="1"/>
  <c r="N1139" i="1"/>
  <c r="N1142" i="1"/>
  <c r="N1143" i="1"/>
  <c r="N1145" i="1"/>
  <c r="N1147" i="1"/>
  <c r="O1133" i="1"/>
  <c r="O1134" i="1"/>
  <c r="O1135" i="1"/>
  <c r="O1136" i="1"/>
  <c r="O1139" i="1"/>
  <c r="O1142" i="1"/>
  <c r="O1144" i="1"/>
  <c r="O1145" i="1"/>
  <c r="O1147" i="1"/>
  <c r="C1117" i="1"/>
  <c r="C1118" i="1"/>
  <c r="C1119" i="1"/>
  <c r="C1120" i="1"/>
  <c r="C1121" i="1"/>
  <c r="C1122" i="1"/>
  <c r="C1123" i="1"/>
  <c r="C1124" i="1"/>
  <c r="C1125" i="1"/>
  <c r="C1126" i="1"/>
  <c r="C1127" i="1"/>
  <c r="C1128" i="1"/>
  <c r="C1129" i="1"/>
  <c r="C1130" i="1"/>
  <c r="C1131" i="1"/>
  <c r="F1117" i="1"/>
  <c r="F1118" i="1"/>
  <c r="F1119" i="1"/>
  <c r="F1120" i="1"/>
  <c r="F1121" i="1"/>
  <c r="F1122" i="1"/>
  <c r="F1123" i="1"/>
  <c r="F1124" i="1"/>
  <c r="F1125" i="1"/>
  <c r="F1126" i="1"/>
  <c r="F1127" i="1"/>
  <c r="F1128" i="1"/>
  <c r="F1129" i="1"/>
  <c r="F1130" i="1"/>
  <c r="F1131" i="1"/>
  <c r="I1117" i="1"/>
  <c r="B1117" i="1" s="1"/>
  <c r="I1118" i="1"/>
  <c r="B1118" i="1" s="1"/>
  <c r="I1119" i="1"/>
  <c r="B1119" i="1" s="1"/>
  <c r="I1120" i="1"/>
  <c r="B1120" i="1" s="1"/>
  <c r="I1121" i="1"/>
  <c r="B1121" i="1" s="1"/>
  <c r="I1122" i="1"/>
  <c r="B1122" i="1" s="1"/>
  <c r="I1123" i="1"/>
  <c r="B1123" i="1" s="1"/>
  <c r="I1124" i="1"/>
  <c r="B1124" i="1" s="1"/>
  <c r="I1125" i="1"/>
  <c r="B1125" i="1" s="1"/>
  <c r="I1126" i="1"/>
  <c r="B1126" i="1" s="1"/>
  <c r="I1127" i="1"/>
  <c r="B1127" i="1" s="1"/>
  <c r="I1128" i="1"/>
  <c r="B1128" i="1" s="1"/>
  <c r="I1129" i="1"/>
  <c r="B1129" i="1" s="1"/>
  <c r="I1130" i="1"/>
  <c r="B1130" i="1" s="1"/>
  <c r="I1131" i="1"/>
  <c r="B1131" i="1" s="1"/>
  <c r="N1118" i="1"/>
  <c r="N1122" i="1"/>
  <c r="N1126" i="1"/>
  <c r="N1129" i="1"/>
  <c r="N1130" i="1"/>
  <c r="O1122" i="1"/>
  <c r="O1130" i="1"/>
  <c r="O1131" i="1"/>
  <c r="C1100" i="1"/>
  <c r="C1101" i="1"/>
  <c r="C1102" i="1"/>
  <c r="C1103" i="1"/>
  <c r="C1104" i="1"/>
  <c r="C1105" i="1"/>
  <c r="C1106" i="1"/>
  <c r="C1107" i="1"/>
  <c r="C1108" i="1"/>
  <c r="C1109" i="1"/>
  <c r="C1110" i="1"/>
  <c r="C1111" i="1"/>
  <c r="C1112" i="1"/>
  <c r="C1113" i="1"/>
  <c r="C1114" i="1"/>
  <c r="C1115" i="1"/>
  <c r="C1116" i="1"/>
  <c r="F1100" i="1"/>
  <c r="F1101" i="1"/>
  <c r="F1102" i="1"/>
  <c r="F1103" i="1"/>
  <c r="F1104" i="1"/>
  <c r="F1105" i="1"/>
  <c r="F1106" i="1"/>
  <c r="F1107" i="1"/>
  <c r="F1108" i="1"/>
  <c r="F1109" i="1"/>
  <c r="F1110" i="1"/>
  <c r="F1111" i="1"/>
  <c r="F1112" i="1"/>
  <c r="F1113" i="1"/>
  <c r="F1114" i="1"/>
  <c r="F1115" i="1"/>
  <c r="F1116" i="1"/>
  <c r="I1100" i="1"/>
  <c r="B1100" i="1" s="1"/>
  <c r="I1101" i="1"/>
  <c r="B1101" i="1" s="1"/>
  <c r="I1102" i="1"/>
  <c r="B1102" i="1" s="1"/>
  <c r="I1103" i="1"/>
  <c r="B1103" i="1" s="1"/>
  <c r="I1104" i="1"/>
  <c r="B1104" i="1" s="1"/>
  <c r="I1105" i="1"/>
  <c r="B1105" i="1" s="1"/>
  <c r="I1106" i="1"/>
  <c r="B1106" i="1" s="1"/>
  <c r="I1107" i="1"/>
  <c r="B1107" i="1" s="1"/>
  <c r="I1108" i="1"/>
  <c r="B1108" i="1" s="1"/>
  <c r="I1109" i="1"/>
  <c r="B1109" i="1" s="1"/>
  <c r="I1110" i="1"/>
  <c r="B1110" i="1" s="1"/>
  <c r="I1111" i="1"/>
  <c r="B1111" i="1" s="1"/>
  <c r="I1112" i="1"/>
  <c r="B1112" i="1" s="1"/>
  <c r="I1113" i="1"/>
  <c r="B1113" i="1" s="1"/>
  <c r="I1114" i="1"/>
  <c r="B1114" i="1" s="1"/>
  <c r="I1115" i="1"/>
  <c r="B1115" i="1" s="1"/>
  <c r="I1116" i="1"/>
  <c r="B1116" i="1" s="1"/>
  <c r="N1102" i="1"/>
  <c r="N1104" i="1"/>
  <c r="N1108" i="1"/>
  <c r="N1110" i="1"/>
  <c r="O1101" i="1"/>
  <c r="O1103" i="1"/>
  <c r="O1107" i="1"/>
  <c r="O1109" i="1"/>
  <c r="O1115" i="1"/>
  <c r="C1083" i="1"/>
  <c r="C1084" i="1"/>
  <c r="C1085" i="1"/>
  <c r="C1086" i="1"/>
  <c r="C1087" i="1"/>
  <c r="C1088" i="1"/>
  <c r="C1089" i="1"/>
  <c r="C1090" i="1"/>
  <c r="C1091" i="1"/>
  <c r="C1092" i="1"/>
  <c r="C1093" i="1"/>
  <c r="C1094" i="1"/>
  <c r="C1095" i="1"/>
  <c r="C1096" i="1"/>
  <c r="C1097" i="1"/>
  <c r="C1098" i="1"/>
  <c r="C1099" i="1"/>
  <c r="F1083" i="1"/>
  <c r="F1084" i="1"/>
  <c r="F1085" i="1"/>
  <c r="F1086" i="1"/>
  <c r="F1087" i="1"/>
  <c r="F1088" i="1"/>
  <c r="F1089" i="1"/>
  <c r="F1090" i="1"/>
  <c r="F1091" i="1"/>
  <c r="F1092" i="1"/>
  <c r="F1093" i="1"/>
  <c r="F1094" i="1"/>
  <c r="F1095" i="1"/>
  <c r="F1096" i="1"/>
  <c r="F1097" i="1"/>
  <c r="F1098" i="1"/>
  <c r="F1099" i="1"/>
  <c r="I1083" i="1"/>
  <c r="B1083" i="1" s="1"/>
  <c r="I1084" i="1"/>
  <c r="B1084" i="1" s="1"/>
  <c r="I1085" i="1"/>
  <c r="B1085" i="1" s="1"/>
  <c r="I1086" i="1"/>
  <c r="B1086" i="1" s="1"/>
  <c r="I1087" i="1"/>
  <c r="B1087" i="1" s="1"/>
  <c r="I1088" i="1"/>
  <c r="B1088" i="1" s="1"/>
  <c r="I1089" i="1"/>
  <c r="B1089" i="1" s="1"/>
  <c r="I1090" i="1"/>
  <c r="B1090" i="1" s="1"/>
  <c r="I1091" i="1"/>
  <c r="B1091" i="1" s="1"/>
  <c r="I1092" i="1"/>
  <c r="B1092" i="1" s="1"/>
  <c r="I1093" i="1"/>
  <c r="B1093" i="1" s="1"/>
  <c r="I1094" i="1"/>
  <c r="B1094" i="1" s="1"/>
  <c r="I1095" i="1"/>
  <c r="B1095" i="1" s="1"/>
  <c r="I1096" i="1"/>
  <c r="B1096" i="1" s="1"/>
  <c r="I1097" i="1"/>
  <c r="B1097" i="1" s="1"/>
  <c r="I1098" i="1"/>
  <c r="B1098" i="1" s="1"/>
  <c r="I1099" i="1"/>
  <c r="B1099" i="1" s="1"/>
  <c r="N1084" i="1"/>
  <c r="N1088" i="1"/>
  <c r="N1092" i="1"/>
  <c r="N1094" i="1"/>
  <c r="N1096" i="1"/>
  <c r="O1085" i="1"/>
  <c r="O1087" i="1"/>
  <c r="O1088" i="1"/>
  <c r="O1092" i="1"/>
  <c r="O1093" i="1"/>
  <c r="O1094" i="1"/>
  <c r="O1095" i="1"/>
  <c r="O1096" i="1"/>
  <c r="O1097" i="1"/>
  <c r="C1067" i="1"/>
  <c r="C1068" i="1"/>
  <c r="C1069" i="1"/>
  <c r="C1070" i="1"/>
  <c r="C1071" i="1"/>
  <c r="C1072" i="1"/>
  <c r="C1073" i="1"/>
  <c r="C1074" i="1"/>
  <c r="C1075" i="1"/>
  <c r="C1076" i="1"/>
  <c r="C1077" i="1"/>
  <c r="C1078" i="1"/>
  <c r="C1079" i="1"/>
  <c r="C1080" i="1"/>
  <c r="C1081" i="1"/>
  <c r="C1082" i="1"/>
  <c r="F1071" i="1"/>
  <c r="F1072" i="1"/>
  <c r="F1073" i="1"/>
  <c r="F1074" i="1"/>
  <c r="F1075" i="1"/>
  <c r="F1076" i="1"/>
  <c r="F1077" i="1"/>
  <c r="F1078" i="1"/>
  <c r="F1079" i="1"/>
  <c r="F1080" i="1"/>
  <c r="F1081" i="1"/>
  <c r="F1082" i="1"/>
  <c r="I1067" i="1"/>
  <c r="B1067" i="1" s="1"/>
  <c r="I1068" i="1"/>
  <c r="B1068" i="1" s="1"/>
  <c r="I1069" i="1"/>
  <c r="B1069" i="1" s="1"/>
  <c r="I1070" i="1"/>
  <c r="B1070" i="1" s="1"/>
  <c r="I1071" i="1"/>
  <c r="B1071" i="1" s="1"/>
  <c r="I1072" i="1"/>
  <c r="B1072" i="1" s="1"/>
  <c r="I1073" i="1"/>
  <c r="B1073" i="1" s="1"/>
  <c r="I1074" i="1"/>
  <c r="B1074" i="1" s="1"/>
  <c r="I1075" i="1"/>
  <c r="B1075" i="1" s="1"/>
  <c r="I1076" i="1"/>
  <c r="B1076" i="1" s="1"/>
  <c r="I1077" i="1"/>
  <c r="B1077" i="1" s="1"/>
  <c r="I1078" i="1"/>
  <c r="B1078" i="1" s="1"/>
  <c r="I1079" i="1"/>
  <c r="B1079" i="1" s="1"/>
  <c r="I1080" i="1"/>
  <c r="B1080" i="1" s="1"/>
  <c r="I1081" i="1"/>
  <c r="B1081" i="1" s="1"/>
  <c r="I1082" i="1"/>
  <c r="B1082" i="1" s="1"/>
  <c r="N1067" i="1"/>
  <c r="N1069" i="1"/>
  <c r="N1073" i="1"/>
  <c r="N1074" i="1"/>
  <c r="N1077" i="1"/>
  <c r="O1067" i="1"/>
  <c r="O1069" i="1"/>
  <c r="O1074" i="1"/>
  <c r="O1077" i="1"/>
  <c r="B876" i="10" l="1"/>
  <c r="C875" i="10" a="1"/>
  <c r="C875" i="10" s="1"/>
  <c r="D875" i="10" a="1"/>
  <c r="D875" i="10" s="1"/>
  <c r="E875" i="10" a="1"/>
  <c r="E875" i="10" s="1"/>
  <c r="M2" i="10" a="1"/>
  <c r="M2" i="10" s="1"/>
  <c r="L2" i="10" s="1"/>
  <c r="K2" i="10" s="1"/>
  <c r="P2" i="10"/>
  <c r="B8" i="10"/>
  <c r="E7" i="10" a="1"/>
  <c r="E7" i="10" s="1"/>
  <c r="D7" i="10" a="1"/>
  <c r="D7" i="10" s="1"/>
  <c r="C7" i="10" a="1"/>
  <c r="C7" i="10" s="1"/>
  <c r="G6" i="10"/>
  <c r="Q6" i="10"/>
  <c r="H5" i="10"/>
  <c r="O5" i="10"/>
  <c r="H3" i="10"/>
  <c r="I3" i="10" s="1"/>
  <c r="O3" i="10"/>
  <c r="J3" i="10" s="1"/>
  <c r="H4" i="10"/>
  <c r="O4" i="10"/>
  <c r="O1100" i="1"/>
  <c r="O1124" i="1"/>
  <c r="N1124" i="1"/>
  <c r="O1141" i="1"/>
  <c r="N1138" i="1"/>
  <c r="N1154" i="1"/>
  <c r="N1162" i="1"/>
  <c r="O1187" i="1"/>
  <c r="O1078" i="1"/>
  <c r="O1129" i="1"/>
  <c r="N1079" i="1"/>
  <c r="O1084" i="1"/>
  <c r="N1087" i="1"/>
  <c r="O1111" i="1"/>
  <c r="O1075" i="1"/>
  <c r="N1078" i="1"/>
  <c r="N1098" i="1"/>
  <c r="N1086" i="1"/>
  <c r="O1110" i="1"/>
  <c r="N1116" i="1"/>
  <c r="N1100" i="1"/>
  <c r="O1123" i="1"/>
  <c r="N1146" i="1"/>
  <c r="N1137" i="1"/>
  <c r="O1162" i="1"/>
  <c r="N1161" i="1"/>
  <c r="O1185" i="1"/>
  <c r="O1071" i="1"/>
  <c r="N1121" i="1"/>
  <c r="O1070" i="1"/>
  <c r="N1114" i="1"/>
  <c r="O1138" i="1"/>
  <c r="O1073" i="1"/>
  <c r="N1075" i="1"/>
  <c r="O1089" i="1"/>
  <c r="N1095" i="1"/>
  <c r="O1108" i="1"/>
  <c r="N1112" i="1"/>
  <c r="O1121" i="1"/>
  <c r="N1120" i="1"/>
  <c r="O1146" i="1"/>
  <c r="O1137" i="1"/>
  <c r="N1144" i="1"/>
  <c r="N1135" i="1"/>
  <c r="N1148" i="1"/>
  <c r="O1160" i="1"/>
  <c r="N1159" i="1"/>
  <c r="O1179" i="1"/>
  <c r="N1156" i="1"/>
  <c r="O1079" i="1"/>
  <c r="N1071" i="1"/>
  <c r="O1086" i="1"/>
  <c r="N1090" i="1"/>
  <c r="O1116" i="1"/>
  <c r="O1102" i="1"/>
  <c r="N1106" i="1"/>
  <c r="N1128" i="1"/>
  <c r="O1143" i="1"/>
  <c r="N1141" i="1"/>
  <c r="O1150" i="1"/>
  <c r="O1156" i="1"/>
  <c r="N1185" i="1"/>
  <c r="O1082" i="1"/>
  <c r="N1082" i="1"/>
  <c r="N1070" i="1"/>
  <c r="O1098" i="1"/>
  <c r="O1090" i="1"/>
  <c r="N1099" i="1"/>
  <c r="N1091" i="1"/>
  <c r="N1083" i="1"/>
  <c r="O1112" i="1"/>
  <c r="O1104" i="1"/>
  <c r="N1113" i="1"/>
  <c r="N1105" i="1"/>
  <c r="N1131" i="1"/>
  <c r="N1123" i="1"/>
  <c r="N1149" i="1"/>
  <c r="O1190" i="1"/>
  <c r="O1182" i="1"/>
  <c r="N1187" i="1"/>
  <c r="N1179" i="1"/>
  <c r="O1149" i="1"/>
  <c r="O1189" i="1"/>
  <c r="O1181" i="1"/>
  <c r="N1097" i="1"/>
  <c r="N1089" i="1"/>
  <c r="N1111" i="1"/>
  <c r="N1103" i="1"/>
  <c r="O1140" i="1"/>
  <c r="O1132" i="1"/>
  <c r="N1140" i="1"/>
  <c r="N1132" i="1"/>
  <c r="N1109" i="1"/>
  <c r="N1101" i="1"/>
  <c r="O1128" i="1"/>
  <c r="O1120" i="1"/>
  <c r="N1127" i="1"/>
  <c r="N1119" i="1"/>
  <c r="O1154" i="1"/>
  <c r="N1153" i="1"/>
  <c r="O1186" i="1"/>
  <c r="N1191" i="1"/>
  <c r="N1183" i="1"/>
  <c r="O1076" i="1"/>
  <c r="O1068" i="1"/>
  <c r="N1076" i="1"/>
  <c r="N1068" i="1"/>
  <c r="O1081" i="1"/>
  <c r="O1153" i="1"/>
  <c r="N1190" i="1"/>
  <c r="N1182" i="1"/>
  <c r="N1081" i="1"/>
  <c r="O1080" i="1"/>
  <c r="O1072" i="1"/>
  <c r="N1080" i="1"/>
  <c r="N1072" i="1"/>
  <c r="O1127" i="1"/>
  <c r="O1119" i="1"/>
  <c r="N1093" i="1"/>
  <c r="N1085" i="1"/>
  <c r="O1114" i="1"/>
  <c r="O1106" i="1"/>
  <c r="N1115" i="1"/>
  <c r="N1107" i="1"/>
  <c r="O1126" i="1"/>
  <c r="O1118" i="1"/>
  <c r="N1125" i="1"/>
  <c r="N1117" i="1"/>
  <c r="O1152" i="1"/>
  <c r="N1151" i="1"/>
  <c r="O1184" i="1"/>
  <c r="N1189" i="1"/>
  <c r="N1181" i="1"/>
  <c r="O1158" i="1"/>
  <c r="N1158" i="1"/>
  <c r="O1099" i="1"/>
  <c r="O1091" i="1"/>
  <c r="O1083" i="1"/>
  <c r="O1113" i="1"/>
  <c r="O1105" i="1"/>
  <c r="O1125" i="1"/>
  <c r="O1117" i="1"/>
  <c r="O1151" i="1"/>
  <c r="O1191" i="1"/>
  <c r="O1183" i="1"/>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0" i="3"/>
  <c r="I16" i="3"/>
  <c r="I122" i="3"/>
  <c r="I123" i="3"/>
  <c r="I124" i="3"/>
  <c r="I125" i="3"/>
  <c r="I126" i="3"/>
  <c r="I127" i="3"/>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12" i="2"/>
  <c r="B877" i="10" l="1"/>
  <c r="E876" i="10" a="1"/>
  <c r="E876" i="10" s="1"/>
  <c r="C876" i="10" a="1"/>
  <c r="C876" i="10" s="1"/>
  <c r="D876" i="10" a="1"/>
  <c r="D876" i="10" s="1"/>
  <c r="I4" i="10"/>
  <c r="I5" i="10" s="1"/>
  <c r="N3" i="10"/>
  <c r="M3" i="10" s="1" a="1"/>
  <c r="M3" i="10" s="1"/>
  <c r="L3" i="10" s="1"/>
  <c r="K3" i="10" s="1"/>
  <c r="O6" i="10"/>
  <c r="H6" i="10"/>
  <c r="J4" i="10"/>
  <c r="J5" i="10" s="1"/>
  <c r="Q7" i="10"/>
  <c r="G7" i="10"/>
  <c r="B9" i="10"/>
  <c r="E8" i="10" a="1"/>
  <c r="E8" i="10" s="1"/>
  <c r="C8" i="10" a="1"/>
  <c r="C8" i="10" s="1"/>
  <c r="D8" i="10" a="1"/>
  <c r="D8" i="10" s="1"/>
  <c r="B127" i="3"/>
  <c r="O127" i="3"/>
  <c r="N127" i="3"/>
  <c r="B126" i="3"/>
  <c r="O126" i="3"/>
  <c r="N126" i="3"/>
  <c r="B125" i="3"/>
  <c r="O125" i="3"/>
  <c r="N125" i="3"/>
  <c r="B124" i="3"/>
  <c r="O124" i="3"/>
  <c r="N124" i="3"/>
  <c r="B123" i="3"/>
  <c r="O123" i="3"/>
  <c r="N123" i="3"/>
  <c r="B122" i="3"/>
  <c r="O122" i="3"/>
  <c r="N122" i="3"/>
  <c r="B16" i="3"/>
  <c r="O16" i="3"/>
  <c r="N16" i="3"/>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A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2" i="1"/>
  <c r="B878" i="10" l="1"/>
  <c r="D877" i="10" a="1"/>
  <c r="D877" i="10" s="1"/>
  <c r="E877" i="10" a="1"/>
  <c r="E877" i="10" s="1"/>
  <c r="C877" i="10" a="1"/>
  <c r="C877" i="10" s="1"/>
  <c r="I6" i="10"/>
  <c r="J6" i="10"/>
  <c r="P3" i="10"/>
  <c r="H7" i="10"/>
  <c r="O7" i="10"/>
  <c r="J7" i="10" s="1"/>
  <c r="Q8" i="10"/>
  <c r="G8" i="10"/>
  <c r="N4" i="10"/>
  <c r="B10" i="10"/>
  <c r="E9" i="10" a="1"/>
  <c r="E9" i="10" s="1"/>
  <c r="C9" i="10" a="1"/>
  <c r="C9" i="10" s="1"/>
  <c r="D9" i="10" a="1"/>
  <c r="D9" i="10" s="1"/>
  <c r="N5" i="10"/>
  <c r="P5" i="10" s="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2" i="1"/>
  <c r="I7" i="10" l="1"/>
  <c r="N7" i="10" s="1"/>
  <c r="N6" i="10"/>
  <c r="P6" i="10" s="1"/>
  <c r="B879" i="10"/>
  <c r="C878" i="10" a="1"/>
  <c r="C878" i="10" s="1"/>
  <c r="D878" i="10" a="1"/>
  <c r="D878" i="10" s="1"/>
  <c r="E878" i="10" a="1"/>
  <c r="E878" i="10" s="1"/>
  <c r="M5" i="10" a="1"/>
  <c r="M5" i="10" s="1"/>
  <c r="Q9" i="10"/>
  <c r="G9" i="10"/>
  <c r="B11" i="10"/>
  <c r="E10" i="10" a="1"/>
  <c r="E10" i="10" s="1"/>
  <c r="D10" i="10" a="1"/>
  <c r="D10" i="10" s="1"/>
  <c r="C10" i="10" a="1"/>
  <c r="C10" i="10" s="1"/>
  <c r="M4" i="10" a="1"/>
  <c r="M4" i="10" s="1"/>
  <c r="L4" i="10" s="1"/>
  <c r="K4" i="10" s="1"/>
  <c r="P4" i="10"/>
  <c r="H8" i="10"/>
  <c r="I8" i="10" s="1"/>
  <c r="O8" i="10"/>
  <c r="J8" i="10" s="1"/>
  <c r="M6" i="10" a="1"/>
  <c r="M6" i="10" s="1"/>
  <c r="D93" i="2"/>
  <c r="A93" i="2" s="1"/>
  <c r="D88" i="2"/>
  <c r="A88" i="2" s="1"/>
  <c r="D89" i="2"/>
  <c r="A89" i="2" s="1"/>
  <c r="D90" i="2"/>
  <c r="A90" i="2" s="1"/>
  <c r="D91" i="2"/>
  <c r="A91" i="2" s="1"/>
  <c r="D92" i="2"/>
  <c r="A92" i="2" s="1"/>
  <c r="F125" i="3"/>
  <c r="F126" i="3"/>
  <c r="F127" i="3"/>
  <c r="D87" i="2"/>
  <c r="A87" i="2" s="1"/>
  <c r="F122" i="3"/>
  <c r="F123" i="3"/>
  <c r="F124" i="3"/>
  <c r="B880" i="10" l="1"/>
  <c r="E879" i="10" a="1"/>
  <c r="E879" i="10" s="1"/>
  <c r="C879" i="10" a="1"/>
  <c r="C879" i="10" s="1"/>
  <c r="D879" i="10" a="1"/>
  <c r="D879" i="10" s="1"/>
  <c r="H9" i="10"/>
  <c r="I9" i="10" s="1"/>
  <c r="O9" i="10"/>
  <c r="J9" i="10" s="1"/>
  <c r="L5" i="10"/>
  <c r="Q10" i="10"/>
  <c r="G10" i="10"/>
  <c r="B12" i="10"/>
  <c r="E11" i="10" a="1"/>
  <c r="E11" i="10" s="1"/>
  <c r="C11" i="10" a="1"/>
  <c r="C11" i="10" s="1"/>
  <c r="D11" i="10" a="1"/>
  <c r="D11" i="10" s="1"/>
  <c r="N8" i="10"/>
  <c r="M7" i="10" a="1"/>
  <c r="M7" i="10" s="1"/>
  <c r="P7" i="10"/>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D83" i="2"/>
  <c r="A83" i="2" s="1"/>
  <c r="D84" i="2"/>
  <c r="A84" i="2" s="1"/>
  <c r="D85" i="2"/>
  <c r="A85" i="2" s="1"/>
  <c r="D86" i="2"/>
  <c r="A86" i="2" s="1"/>
  <c r="B881" i="10" l="1"/>
  <c r="C880" i="10" a="1"/>
  <c r="C880" i="10" s="1"/>
  <c r="D880" i="10" a="1"/>
  <c r="D880" i="10" s="1"/>
  <c r="E880" i="10" a="1"/>
  <c r="E880" i="10" s="1"/>
  <c r="Q11" i="10"/>
  <c r="G11" i="10"/>
  <c r="B13" i="10"/>
  <c r="E12" i="10" a="1"/>
  <c r="E12" i="10" s="1"/>
  <c r="C12" i="10" a="1"/>
  <c r="C12" i="10" s="1"/>
  <c r="D12" i="10" a="1"/>
  <c r="D12" i="10" s="1"/>
  <c r="H10" i="10"/>
  <c r="I10" i="10" s="1"/>
  <c r="O10" i="10"/>
  <c r="J10" i="10" s="1"/>
  <c r="K5" i="10"/>
  <c r="L6" i="10"/>
  <c r="M8" i="10" a="1"/>
  <c r="M8" i="10" s="1"/>
  <c r="P8" i="10"/>
  <c r="N9" i="10"/>
  <c r="D81" i="2"/>
  <c r="A81" i="2" s="1"/>
  <c r="D82" i="2"/>
  <c r="A82" i="2" s="1"/>
  <c r="D78" i="2"/>
  <c r="A78" i="2" s="1"/>
  <c r="D79" i="2"/>
  <c r="A79" i="2" s="1"/>
  <c r="D80" i="2"/>
  <c r="A80" i="2" s="1"/>
  <c r="F83" i="3"/>
  <c r="F84" i="3"/>
  <c r="F85" i="3"/>
  <c r="F86" i="3"/>
  <c r="F87" i="3"/>
  <c r="F88" i="3"/>
  <c r="D76" i="2"/>
  <c r="A76" i="2" s="1"/>
  <c r="D77" i="2"/>
  <c r="A77" i="2" s="1"/>
  <c r="C10" i="3"/>
  <c r="F10" i="3"/>
  <c r="F11" i="3"/>
  <c r="M11" i="3"/>
  <c r="P11" i="3"/>
  <c r="F12" i="3"/>
  <c r="M12" i="3"/>
  <c r="P12" i="3"/>
  <c r="F13" i="3"/>
  <c r="M13" i="3"/>
  <c r="P13" i="3"/>
  <c r="F14" i="3"/>
  <c r="M14" i="3"/>
  <c r="P14" i="3"/>
  <c r="F15" i="3"/>
  <c r="M15" i="3"/>
  <c r="P15" i="3"/>
  <c r="B882" i="10" l="1"/>
  <c r="C881" i="10" a="1"/>
  <c r="C881" i="10" s="1"/>
  <c r="D881" i="10" a="1"/>
  <c r="D881" i="10" s="1"/>
  <c r="E881" i="10" a="1"/>
  <c r="E881" i="10" s="1"/>
  <c r="Q12" i="10"/>
  <c r="G12" i="10"/>
  <c r="B14" i="10"/>
  <c r="E13" i="10" a="1"/>
  <c r="E13" i="10" s="1"/>
  <c r="D13" i="10" a="1"/>
  <c r="D13" i="10" s="1"/>
  <c r="C13" i="10" a="1"/>
  <c r="C13" i="10" s="1"/>
  <c r="L7" i="10"/>
  <c r="K6" i="10"/>
  <c r="H11" i="10"/>
  <c r="I11" i="10" s="1"/>
  <c r="O11" i="10"/>
  <c r="J11" i="10" s="1"/>
  <c r="P9" i="10"/>
  <c r="M9" i="10" a="1"/>
  <c r="M9" i="10" s="1"/>
  <c r="N10" i="10"/>
  <c r="F79" i="3"/>
  <c r="F80" i="3"/>
  <c r="F81" i="3"/>
  <c r="F82" i="3"/>
  <c r="F75" i="3"/>
  <c r="F76" i="3"/>
  <c r="F77" i="3"/>
  <c r="F78" i="3"/>
  <c r="F68" i="3"/>
  <c r="F69" i="3"/>
  <c r="F70" i="3"/>
  <c r="F71" i="3"/>
  <c r="F72" i="3"/>
  <c r="F73" i="3"/>
  <c r="F74" i="3"/>
  <c r="F60" i="3"/>
  <c r="F61" i="3"/>
  <c r="F62" i="3"/>
  <c r="F63" i="3"/>
  <c r="F64" i="3"/>
  <c r="F65" i="3"/>
  <c r="F66" i="3"/>
  <c r="F67" i="3"/>
  <c r="F41" i="3"/>
  <c r="F42" i="3"/>
  <c r="F43" i="3"/>
  <c r="F44" i="3"/>
  <c r="F45" i="3"/>
  <c r="F46" i="3"/>
  <c r="F47" i="3"/>
  <c r="F48" i="3"/>
  <c r="F49" i="3"/>
  <c r="F50" i="3"/>
  <c r="F51" i="3"/>
  <c r="F52" i="3"/>
  <c r="F53" i="3"/>
  <c r="F54" i="3"/>
  <c r="F55" i="3"/>
  <c r="F56" i="3"/>
  <c r="F57" i="3"/>
  <c r="F58" i="3"/>
  <c r="F59" i="3"/>
  <c r="F40" i="3"/>
  <c r="F39" i="3"/>
  <c r="F35" i="3"/>
  <c r="F36" i="3"/>
  <c r="F37" i="3"/>
  <c r="F38" i="3"/>
  <c r="F34" i="3"/>
  <c r="F28" i="3"/>
  <c r="F29" i="3"/>
  <c r="F30" i="3"/>
  <c r="F31" i="3"/>
  <c r="F32" i="3"/>
  <c r="F33" i="3"/>
  <c r="F25" i="3"/>
  <c r="F26" i="3"/>
  <c r="F27" i="3"/>
  <c r="F20" i="3"/>
  <c r="F21" i="3"/>
  <c r="F22" i="3"/>
  <c r="F23" i="3"/>
  <c r="F24" i="3"/>
  <c r="F16" i="3"/>
  <c r="F17" i="3"/>
  <c r="F18" i="3"/>
  <c r="F19" i="3"/>
  <c r="B883" i="10" l="1"/>
  <c r="D882" i="10" a="1"/>
  <c r="D882" i="10" s="1"/>
  <c r="E882" i="10" a="1"/>
  <c r="E882" i="10" s="1"/>
  <c r="C882" i="10" a="1"/>
  <c r="C882" i="10" s="1"/>
  <c r="L8" i="10"/>
  <c r="K8" i="10" s="1"/>
  <c r="K7" i="10"/>
  <c r="Q13" i="10"/>
  <c r="G13" i="10"/>
  <c r="B15" i="10"/>
  <c r="E14" i="10" a="1"/>
  <c r="E14" i="10" s="1"/>
  <c r="C14" i="10" a="1"/>
  <c r="C14" i="10" s="1"/>
  <c r="D14" i="10" a="1"/>
  <c r="D14" i="10" s="1"/>
  <c r="H12" i="10"/>
  <c r="I12" i="10" s="1"/>
  <c r="O12" i="10"/>
  <c r="J12" i="10" s="1"/>
  <c r="M10" i="10" a="1"/>
  <c r="M10" i="10" s="1"/>
  <c r="P10" i="10"/>
  <c r="N11" i="10"/>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D75" i="2"/>
  <c r="A75" i="2" s="1"/>
  <c r="D74" i="2"/>
  <c r="A74" i="2" s="1"/>
  <c r="D73" i="2"/>
  <c r="A73" i="2" s="1"/>
  <c r="D72" i="2"/>
  <c r="A72" i="2" s="1"/>
  <c r="D71" i="2"/>
  <c r="A71" i="2" s="1"/>
  <c r="D70" i="2"/>
  <c r="A70" i="2" s="1"/>
  <c r="D69" i="2"/>
  <c r="A69" i="2" s="1"/>
  <c r="D68" i="2"/>
  <c r="A68" i="2" s="1"/>
  <c r="D67" i="2"/>
  <c r="A67" i="2" s="1"/>
  <c r="D66" i="2"/>
  <c r="A66" i="2" s="1"/>
  <c r="D65" i="2"/>
  <c r="A65" i="2" s="1"/>
  <c r="D64" i="2"/>
  <c r="A64" i="2" s="1"/>
  <c r="D63" i="2"/>
  <c r="A63" i="2" s="1"/>
  <c r="D62" i="2"/>
  <c r="A62" i="2" s="1"/>
  <c r="D61" i="2"/>
  <c r="A61" i="2" s="1"/>
  <c r="D60" i="2"/>
  <c r="A60" i="2" s="1"/>
  <c r="D59" i="2"/>
  <c r="A59" i="2" s="1"/>
  <c r="D58" i="2"/>
  <c r="A58" i="2" s="1"/>
  <c r="D57" i="2"/>
  <c r="A57" i="2" s="1"/>
  <c r="D56" i="2"/>
  <c r="A56" i="2" s="1"/>
  <c r="D55" i="2"/>
  <c r="A55" i="2" s="1"/>
  <c r="D54" i="2"/>
  <c r="A54" i="2" s="1"/>
  <c r="D53" i="2"/>
  <c r="A53" i="2" s="1"/>
  <c r="D52" i="2"/>
  <c r="A52" i="2" s="1"/>
  <c r="D51" i="2"/>
  <c r="A51" i="2" s="1"/>
  <c r="D50" i="2"/>
  <c r="A50" i="2" s="1"/>
  <c r="D49" i="2"/>
  <c r="A49" i="2" s="1"/>
  <c r="D48" i="2"/>
  <c r="A48" i="2" s="1"/>
  <c r="D47" i="2"/>
  <c r="A47" i="2" s="1"/>
  <c r="D46" i="2"/>
  <c r="A46" i="2" s="1"/>
  <c r="D45" i="2"/>
  <c r="A45" i="2" s="1"/>
  <c r="D44" i="2"/>
  <c r="A44" i="2" s="1"/>
  <c r="D43" i="2"/>
  <c r="A43" i="2" s="1"/>
  <c r="D42" i="2"/>
  <c r="A42" i="2" s="1"/>
  <c r="D41" i="2"/>
  <c r="A41" i="2" s="1"/>
  <c r="D40" i="2"/>
  <c r="A40" i="2" s="1"/>
  <c r="D39" i="2"/>
  <c r="A39" i="2" s="1"/>
  <c r="D38" i="2"/>
  <c r="A38" i="2" s="1"/>
  <c r="D37" i="2"/>
  <c r="A37" i="2" s="1"/>
  <c r="D36" i="2"/>
  <c r="A36" i="2" s="1"/>
  <c r="D35" i="2"/>
  <c r="A35" i="2" s="1"/>
  <c r="D34" i="2"/>
  <c r="A34" i="2" s="1"/>
  <c r="D33" i="2"/>
  <c r="A33" i="2" s="1"/>
  <c r="D32" i="2"/>
  <c r="A32" i="2" s="1"/>
  <c r="D31" i="2"/>
  <c r="A31" i="2" s="1"/>
  <c r="D30" i="2"/>
  <c r="A30" i="2" s="1"/>
  <c r="D29" i="2"/>
  <c r="A29" i="2" s="1"/>
  <c r="D28" i="2"/>
  <c r="A28" i="2" s="1"/>
  <c r="D27" i="2"/>
  <c r="A27" i="2" s="1"/>
  <c r="D26" i="2"/>
  <c r="A26" i="2" s="1"/>
  <c r="D25" i="2"/>
  <c r="A25" i="2" s="1"/>
  <c r="D24" i="2"/>
  <c r="A24" i="2" s="1"/>
  <c r="D23" i="2"/>
  <c r="A23" i="2" s="1"/>
  <c r="D22" i="2"/>
  <c r="A22" i="2" s="1"/>
  <c r="D21" i="2"/>
  <c r="A21" i="2" s="1"/>
  <c r="D20" i="2"/>
  <c r="A20" i="2" s="1"/>
  <c r="D19" i="2"/>
  <c r="A19" i="2" s="1"/>
  <c r="D18" i="2"/>
  <c r="A18" i="2" s="1"/>
  <c r="D17" i="2"/>
  <c r="A17" i="2" s="1"/>
  <c r="D16" i="2"/>
  <c r="A16" i="2" s="1"/>
  <c r="D15" i="2"/>
  <c r="A15" i="2" s="1"/>
  <c r="D14" i="2"/>
  <c r="A14" i="2" s="1"/>
  <c r="P13" i="2"/>
  <c r="P14" i="2" s="1"/>
  <c r="M13" i="2"/>
  <c r="D13" i="2"/>
  <c r="A13" i="2" s="1"/>
  <c r="F12" i="2"/>
  <c r="D12" i="2"/>
  <c r="A12" i="2" s="1"/>
  <c r="B884" i="10" l="1"/>
  <c r="C883" i="10" a="1"/>
  <c r="C883" i="10" s="1"/>
  <c r="D883" i="10" a="1"/>
  <c r="D883" i="10" s="1"/>
  <c r="E883" i="10" a="1"/>
  <c r="E883" i="10" s="1"/>
  <c r="L9" i="10"/>
  <c r="K9" i="10" s="1"/>
  <c r="Q14" i="10"/>
  <c r="G14" i="10"/>
  <c r="O13" i="10"/>
  <c r="J13" i="10" s="1"/>
  <c r="H13" i="10"/>
  <c r="I13" i="10" s="1"/>
  <c r="E15" i="10" a="1"/>
  <c r="E15" i="10" s="1"/>
  <c r="C15" i="10" a="1"/>
  <c r="C15" i="10" s="1"/>
  <c r="D15" i="10" a="1"/>
  <c r="D15" i="10" s="1"/>
  <c r="B16" i="10"/>
  <c r="M11" i="10" a="1"/>
  <c r="M11" i="10" s="1"/>
  <c r="P11" i="10"/>
  <c r="N12" i="10"/>
  <c r="I11" i="3"/>
  <c r="I12" i="3"/>
  <c r="I13" i="3"/>
  <c r="I14" i="3"/>
  <c r="I15"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0" i="3"/>
  <c r="I13" i="2"/>
  <c r="I21" i="2"/>
  <c r="I29" i="2"/>
  <c r="I37" i="2"/>
  <c r="I45" i="2"/>
  <c r="I53" i="2"/>
  <c r="I61" i="2"/>
  <c r="I69" i="2"/>
  <c r="I77" i="2"/>
  <c r="I85" i="2"/>
  <c r="I93" i="2"/>
  <c r="I56" i="2"/>
  <c r="I88" i="2"/>
  <c r="I14" i="2"/>
  <c r="I22" i="2"/>
  <c r="I30" i="2"/>
  <c r="I38" i="2"/>
  <c r="I46" i="2"/>
  <c r="I54" i="2"/>
  <c r="I62" i="2"/>
  <c r="I70" i="2"/>
  <c r="I78" i="2"/>
  <c r="I86" i="2"/>
  <c r="I12" i="2"/>
  <c r="I64" i="2"/>
  <c r="I75" i="2"/>
  <c r="I15" i="2"/>
  <c r="I23" i="2"/>
  <c r="I31" i="2"/>
  <c r="I39" i="2"/>
  <c r="I47" i="2"/>
  <c r="I55" i="2"/>
  <c r="I63" i="2"/>
  <c r="I71" i="2"/>
  <c r="I79" i="2"/>
  <c r="I87" i="2"/>
  <c r="I24" i="2"/>
  <c r="I32" i="2"/>
  <c r="I48" i="2"/>
  <c r="I72" i="2"/>
  <c r="I83" i="2"/>
  <c r="I16" i="2"/>
  <c r="I17" i="2"/>
  <c r="I25" i="2"/>
  <c r="I33" i="2"/>
  <c r="I41" i="2"/>
  <c r="I49" i="2"/>
  <c r="I57" i="2"/>
  <c r="I65" i="2"/>
  <c r="I73" i="2"/>
  <c r="I81" i="2"/>
  <c r="I89" i="2"/>
  <c r="I35" i="2"/>
  <c r="I59" i="2"/>
  <c r="I91" i="2"/>
  <c r="I18" i="2"/>
  <c r="I26" i="2"/>
  <c r="I34" i="2"/>
  <c r="I42" i="2"/>
  <c r="I50" i="2"/>
  <c r="I58" i="2"/>
  <c r="I66" i="2"/>
  <c r="I74" i="2"/>
  <c r="I82" i="2"/>
  <c r="I90" i="2"/>
  <c r="I19" i="2"/>
  <c r="I27" i="2"/>
  <c r="I43" i="2"/>
  <c r="I51" i="2"/>
  <c r="I67" i="2"/>
  <c r="I20" i="2"/>
  <c r="I28" i="2"/>
  <c r="I36" i="2"/>
  <c r="I44" i="2"/>
  <c r="I52" i="2"/>
  <c r="I60" i="2"/>
  <c r="I68" i="2"/>
  <c r="I76" i="2"/>
  <c r="I84" i="2"/>
  <c r="I92" i="2"/>
  <c r="I40" i="2"/>
  <c r="I80" i="2"/>
  <c r="I13" i="1"/>
  <c r="I21" i="1"/>
  <c r="I29" i="1"/>
  <c r="I37" i="1"/>
  <c r="I45" i="1"/>
  <c r="I14" i="1"/>
  <c r="I22" i="1"/>
  <c r="I30" i="1"/>
  <c r="I38" i="1"/>
  <c r="I46" i="1"/>
  <c r="I54" i="1"/>
  <c r="I62" i="1"/>
  <c r="I70" i="1"/>
  <c r="I78" i="1"/>
  <c r="I86" i="1"/>
  <c r="I94" i="1"/>
  <c r="I102" i="1"/>
  <c r="I110" i="1"/>
  <c r="I118" i="1"/>
  <c r="I126" i="1"/>
  <c r="I134" i="1"/>
  <c r="I142" i="1"/>
  <c r="I150" i="1"/>
  <c r="I158" i="1"/>
  <c r="I166" i="1"/>
  <c r="I174" i="1"/>
  <c r="I182" i="1"/>
  <c r="I190" i="1"/>
  <c r="I198" i="1"/>
  <c r="I206" i="1"/>
  <c r="I214" i="1"/>
  <c r="I222" i="1"/>
  <c r="I230" i="1"/>
  <c r="I238" i="1"/>
  <c r="I246" i="1"/>
  <c r="I254" i="1"/>
  <c r="I262" i="1"/>
  <c r="I270" i="1"/>
  <c r="I278" i="1"/>
  <c r="I286" i="1"/>
  <c r="I294" i="1"/>
  <c r="I302" i="1"/>
  <c r="I310" i="1"/>
  <c r="I318" i="1"/>
  <c r="I326" i="1"/>
  <c r="I334" i="1"/>
  <c r="I342" i="1"/>
  <c r="I350" i="1"/>
  <c r="I358" i="1"/>
  <c r="I366" i="1"/>
  <c r="I374" i="1"/>
  <c r="I382" i="1"/>
  <c r="I390" i="1"/>
  <c r="I398" i="1"/>
  <c r="I406" i="1"/>
  <c r="I414" i="1"/>
  <c r="I422" i="1"/>
  <c r="I430" i="1"/>
  <c r="I438" i="1"/>
  <c r="I446" i="1"/>
  <c r="I454" i="1"/>
  <c r="I462" i="1"/>
  <c r="I470" i="1"/>
  <c r="I478" i="1"/>
  <c r="I486" i="1"/>
  <c r="I494" i="1"/>
  <c r="I502" i="1"/>
  <c r="I510" i="1"/>
  <c r="I518" i="1"/>
  <c r="I526" i="1"/>
  <c r="I534" i="1"/>
  <c r="I542" i="1"/>
  <c r="I550" i="1"/>
  <c r="I558" i="1"/>
  <c r="I566" i="1"/>
  <c r="I574" i="1"/>
  <c r="I582" i="1"/>
  <c r="I590" i="1"/>
  <c r="I598" i="1"/>
  <c r="I606" i="1"/>
  <c r="I614" i="1"/>
  <c r="I622" i="1"/>
  <c r="I630" i="1"/>
  <c r="I638" i="1"/>
  <c r="I646" i="1"/>
  <c r="I654" i="1"/>
  <c r="I662" i="1"/>
  <c r="I670" i="1"/>
  <c r="I678" i="1"/>
  <c r="I686" i="1"/>
  <c r="I15" i="1"/>
  <c r="I23" i="1"/>
  <c r="I31" i="1"/>
  <c r="I39" i="1"/>
  <c r="I47" i="1"/>
  <c r="I55" i="1"/>
  <c r="I63" i="1"/>
  <c r="I71" i="1"/>
  <c r="I79" i="1"/>
  <c r="I87" i="1"/>
  <c r="I95" i="1"/>
  <c r="I103" i="1"/>
  <c r="I111" i="1"/>
  <c r="I119" i="1"/>
  <c r="I127" i="1"/>
  <c r="I135" i="1"/>
  <c r="I143" i="1"/>
  <c r="I151" i="1"/>
  <c r="I159" i="1"/>
  <c r="I167" i="1"/>
  <c r="I175" i="1"/>
  <c r="I183" i="1"/>
  <c r="I191" i="1"/>
  <c r="I199" i="1"/>
  <c r="I207" i="1"/>
  <c r="I215" i="1"/>
  <c r="I223" i="1"/>
  <c r="I231" i="1"/>
  <c r="I239" i="1"/>
  <c r="I247" i="1"/>
  <c r="I255" i="1"/>
  <c r="I263" i="1"/>
  <c r="I271" i="1"/>
  <c r="I279" i="1"/>
  <c r="I287" i="1"/>
  <c r="I295" i="1"/>
  <c r="I303" i="1"/>
  <c r="I311" i="1"/>
  <c r="I319" i="1"/>
  <c r="I327" i="1"/>
  <c r="I335" i="1"/>
  <c r="I343" i="1"/>
  <c r="I351" i="1"/>
  <c r="I359" i="1"/>
  <c r="I367" i="1"/>
  <c r="I375" i="1"/>
  <c r="I383" i="1"/>
  <c r="I391" i="1"/>
  <c r="I399" i="1"/>
  <c r="I407" i="1"/>
  <c r="I415" i="1"/>
  <c r="I423" i="1"/>
  <c r="I431" i="1"/>
  <c r="I439" i="1"/>
  <c r="I447" i="1"/>
  <c r="I455" i="1"/>
  <c r="I463" i="1"/>
  <c r="I471" i="1"/>
  <c r="I479" i="1"/>
  <c r="I487" i="1"/>
  <c r="I495" i="1"/>
  <c r="I503" i="1"/>
  <c r="I511" i="1"/>
  <c r="I519" i="1"/>
  <c r="I527" i="1"/>
  <c r="I535" i="1"/>
  <c r="I543" i="1"/>
  <c r="I551" i="1"/>
  <c r="I559" i="1"/>
  <c r="I567" i="1"/>
  <c r="I575" i="1"/>
  <c r="I583" i="1"/>
  <c r="I591" i="1"/>
  <c r="I599" i="1"/>
  <c r="I607" i="1"/>
  <c r="I615" i="1"/>
  <c r="I623" i="1"/>
  <c r="I631" i="1"/>
  <c r="I639" i="1"/>
  <c r="I647" i="1"/>
  <c r="I655" i="1"/>
  <c r="I663" i="1"/>
  <c r="I671" i="1"/>
  <c r="I679" i="1"/>
  <c r="I687" i="1"/>
  <c r="I16" i="1"/>
  <c r="I24" i="1"/>
  <c r="I32" i="1"/>
  <c r="I40" i="1"/>
  <c r="I48" i="1"/>
  <c r="I56" i="1"/>
  <c r="I64" i="1"/>
  <c r="I72" i="1"/>
  <c r="I80" i="1"/>
  <c r="I88" i="1"/>
  <c r="I96" i="1"/>
  <c r="I104" i="1"/>
  <c r="I112" i="1"/>
  <c r="I120" i="1"/>
  <c r="I128" i="1"/>
  <c r="I136" i="1"/>
  <c r="I144" i="1"/>
  <c r="I152" i="1"/>
  <c r="I160" i="1"/>
  <c r="I168" i="1"/>
  <c r="I176" i="1"/>
  <c r="I184" i="1"/>
  <c r="I192" i="1"/>
  <c r="I200" i="1"/>
  <c r="I208" i="1"/>
  <c r="I216" i="1"/>
  <c r="I224" i="1"/>
  <c r="I232" i="1"/>
  <c r="I240" i="1"/>
  <c r="I248" i="1"/>
  <c r="I256" i="1"/>
  <c r="I264" i="1"/>
  <c r="I272" i="1"/>
  <c r="I280" i="1"/>
  <c r="I288" i="1"/>
  <c r="I296" i="1"/>
  <c r="I304" i="1"/>
  <c r="I312" i="1"/>
  <c r="I320" i="1"/>
  <c r="I328" i="1"/>
  <c r="I336" i="1"/>
  <c r="I344" i="1"/>
  <c r="I352" i="1"/>
  <c r="I360" i="1"/>
  <c r="I368" i="1"/>
  <c r="I376" i="1"/>
  <c r="I384" i="1"/>
  <c r="I392" i="1"/>
  <c r="I400" i="1"/>
  <c r="I408" i="1"/>
  <c r="I416" i="1"/>
  <c r="I424" i="1"/>
  <c r="I432" i="1"/>
  <c r="I440" i="1"/>
  <c r="I448" i="1"/>
  <c r="I456" i="1"/>
  <c r="I464" i="1"/>
  <c r="I472" i="1"/>
  <c r="I480" i="1"/>
  <c r="I488" i="1"/>
  <c r="I496" i="1"/>
  <c r="I504" i="1"/>
  <c r="I512" i="1"/>
  <c r="I520" i="1"/>
  <c r="I528" i="1"/>
  <c r="I536" i="1"/>
  <c r="I544" i="1"/>
  <c r="I552" i="1"/>
  <c r="I560" i="1"/>
  <c r="I568" i="1"/>
  <c r="I576" i="1"/>
  <c r="I584" i="1"/>
  <c r="I592" i="1"/>
  <c r="I600" i="1"/>
  <c r="I608" i="1"/>
  <c r="I616" i="1"/>
  <c r="I624" i="1"/>
  <c r="I632" i="1"/>
  <c r="I640" i="1"/>
  <c r="I648" i="1"/>
  <c r="I656" i="1"/>
  <c r="I664" i="1"/>
  <c r="I672" i="1"/>
  <c r="I680" i="1"/>
  <c r="I688" i="1"/>
  <c r="I17" i="1"/>
  <c r="I25" i="1"/>
  <c r="I33" i="1"/>
  <c r="I41" i="1"/>
  <c r="I49" i="1"/>
  <c r="I57" i="1"/>
  <c r="I65" i="1"/>
  <c r="I73" i="1"/>
  <c r="I81" i="1"/>
  <c r="I89" i="1"/>
  <c r="I97" i="1"/>
  <c r="I105" i="1"/>
  <c r="I113" i="1"/>
  <c r="I121" i="1"/>
  <c r="I129" i="1"/>
  <c r="I137" i="1"/>
  <c r="I145" i="1"/>
  <c r="I153" i="1"/>
  <c r="I161" i="1"/>
  <c r="I169" i="1"/>
  <c r="I177" i="1"/>
  <c r="I185" i="1"/>
  <c r="I193" i="1"/>
  <c r="I201" i="1"/>
  <c r="I209" i="1"/>
  <c r="I217" i="1"/>
  <c r="I225" i="1"/>
  <c r="I233" i="1"/>
  <c r="I241" i="1"/>
  <c r="I249" i="1"/>
  <c r="I257" i="1"/>
  <c r="I265" i="1"/>
  <c r="I273" i="1"/>
  <c r="I281" i="1"/>
  <c r="I289" i="1"/>
  <c r="I297" i="1"/>
  <c r="I305" i="1"/>
  <c r="I313" i="1"/>
  <c r="I321" i="1"/>
  <c r="I329" i="1"/>
  <c r="I337" i="1"/>
  <c r="I345" i="1"/>
  <c r="I353" i="1"/>
  <c r="I361" i="1"/>
  <c r="I369" i="1"/>
  <c r="I377" i="1"/>
  <c r="I385" i="1"/>
  <c r="I393" i="1"/>
  <c r="I401" i="1"/>
  <c r="I409" i="1"/>
  <c r="I417" i="1"/>
  <c r="I425" i="1"/>
  <c r="I433" i="1"/>
  <c r="I441" i="1"/>
  <c r="I449" i="1"/>
  <c r="I457" i="1"/>
  <c r="I465" i="1"/>
  <c r="I473" i="1"/>
  <c r="I481" i="1"/>
  <c r="I489" i="1"/>
  <c r="I497" i="1"/>
  <c r="I505" i="1"/>
  <c r="I513" i="1"/>
  <c r="I521" i="1"/>
  <c r="I529" i="1"/>
  <c r="I537" i="1"/>
  <c r="I545" i="1"/>
  <c r="I553" i="1"/>
  <c r="I561" i="1"/>
  <c r="I569" i="1"/>
  <c r="I577" i="1"/>
  <c r="I585" i="1"/>
  <c r="I593" i="1"/>
  <c r="I601" i="1"/>
  <c r="I609" i="1"/>
  <c r="I617" i="1"/>
  <c r="I625" i="1"/>
  <c r="I633" i="1"/>
  <c r="I641" i="1"/>
  <c r="I649" i="1"/>
  <c r="I657" i="1"/>
  <c r="I665" i="1"/>
  <c r="I673" i="1"/>
  <c r="I18" i="1"/>
  <c r="I26" i="1"/>
  <c r="I34" i="1"/>
  <c r="I42" i="1"/>
  <c r="I50" i="1"/>
  <c r="I58" i="1"/>
  <c r="I66" i="1"/>
  <c r="I74" i="1"/>
  <c r="I82" i="1"/>
  <c r="I90" i="1"/>
  <c r="I98" i="1"/>
  <c r="I106" i="1"/>
  <c r="I114" i="1"/>
  <c r="I122" i="1"/>
  <c r="I130" i="1"/>
  <c r="I138" i="1"/>
  <c r="I146" i="1"/>
  <c r="I154" i="1"/>
  <c r="I162" i="1"/>
  <c r="I170" i="1"/>
  <c r="I178" i="1"/>
  <c r="I186" i="1"/>
  <c r="I194" i="1"/>
  <c r="I202" i="1"/>
  <c r="I210" i="1"/>
  <c r="I218" i="1"/>
  <c r="I226" i="1"/>
  <c r="I234" i="1"/>
  <c r="I242" i="1"/>
  <c r="I250" i="1"/>
  <c r="I258" i="1"/>
  <c r="I266" i="1"/>
  <c r="I274" i="1"/>
  <c r="I282" i="1"/>
  <c r="I290" i="1"/>
  <c r="I298" i="1"/>
  <c r="I306" i="1"/>
  <c r="I314" i="1"/>
  <c r="I322" i="1"/>
  <c r="B322" i="1" s="1"/>
  <c r="I330" i="1"/>
  <c r="I338" i="1"/>
  <c r="I346" i="1"/>
  <c r="I354" i="1"/>
  <c r="I362" i="1"/>
  <c r="I370" i="1"/>
  <c r="I378" i="1"/>
  <c r="I386" i="1"/>
  <c r="I394" i="1"/>
  <c r="I402" i="1"/>
  <c r="I410" i="1"/>
  <c r="I418" i="1"/>
  <c r="I426" i="1"/>
  <c r="I434" i="1"/>
  <c r="I442" i="1"/>
  <c r="I450" i="1"/>
  <c r="I458" i="1"/>
  <c r="I466" i="1"/>
  <c r="I474" i="1"/>
  <c r="I482" i="1"/>
  <c r="I490" i="1"/>
  <c r="I498" i="1"/>
  <c r="I506" i="1"/>
  <c r="I514" i="1"/>
  <c r="I522" i="1"/>
  <c r="I530" i="1"/>
  <c r="I538" i="1"/>
  <c r="I546" i="1"/>
  <c r="I554" i="1"/>
  <c r="I562" i="1"/>
  <c r="I570" i="1"/>
  <c r="I578" i="1"/>
  <c r="I586" i="1"/>
  <c r="I594" i="1"/>
  <c r="I602" i="1"/>
  <c r="I610" i="1"/>
  <c r="I618" i="1"/>
  <c r="I626" i="1"/>
  <c r="I634" i="1"/>
  <c r="I642" i="1"/>
  <c r="I650" i="1"/>
  <c r="I658" i="1"/>
  <c r="I666" i="1"/>
  <c r="I674" i="1"/>
  <c r="I20" i="1"/>
  <c r="I28" i="1"/>
  <c r="I36" i="1"/>
  <c r="I44" i="1"/>
  <c r="I52" i="1"/>
  <c r="I60" i="1"/>
  <c r="I68" i="1"/>
  <c r="I76" i="1"/>
  <c r="I84" i="1"/>
  <c r="I92" i="1"/>
  <c r="I100" i="1"/>
  <c r="I108" i="1"/>
  <c r="I116" i="1"/>
  <c r="I124" i="1"/>
  <c r="I132" i="1"/>
  <c r="I140" i="1"/>
  <c r="I148" i="1"/>
  <c r="I156" i="1"/>
  <c r="I164" i="1"/>
  <c r="I172" i="1"/>
  <c r="I180" i="1"/>
  <c r="I188" i="1"/>
  <c r="I196" i="1"/>
  <c r="I204" i="1"/>
  <c r="I212" i="1"/>
  <c r="I220" i="1"/>
  <c r="I228" i="1"/>
  <c r="I236" i="1"/>
  <c r="I244" i="1"/>
  <c r="I252" i="1"/>
  <c r="I260" i="1"/>
  <c r="I268" i="1"/>
  <c r="I276" i="1"/>
  <c r="I284" i="1"/>
  <c r="I292" i="1"/>
  <c r="I300" i="1"/>
  <c r="I308" i="1"/>
  <c r="I316" i="1"/>
  <c r="I324" i="1"/>
  <c r="I332" i="1"/>
  <c r="I340" i="1"/>
  <c r="I348" i="1"/>
  <c r="I356" i="1"/>
  <c r="I364" i="1"/>
  <c r="I372" i="1"/>
  <c r="I380" i="1"/>
  <c r="I388" i="1"/>
  <c r="I396" i="1"/>
  <c r="I404" i="1"/>
  <c r="I412" i="1"/>
  <c r="I420" i="1"/>
  <c r="I428" i="1"/>
  <c r="I436" i="1"/>
  <c r="I444" i="1"/>
  <c r="I452" i="1"/>
  <c r="I460" i="1"/>
  <c r="I468" i="1"/>
  <c r="I476" i="1"/>
  <c r="I484" i="1"/>
  <c r="I492" i="1"/>
  <c r="I500" i="1"/>
  <c r="I508" i="1"/>
  <c r="I516" i="1"/>
  <c r="I524" i="1"/>
  <c r="I532" i="1"/>
  <c r="I540" i="1"/>
  <c r="I548" i="1"/>
  <c r="I556" i="1"/>
  <c r="I564" i="1"/>
  <c r="I572" i="1"/>
  <c r="I580" i="1"/>
  <c r="I588" i="1"/>
  <c r="I596" i="1"/>
  <c r="I604" i="1"/>
  <c r="I612" i="1"/>
  <c r="I620" i="1"/>
  <c r="I628" i="1"/>
  <c r="I636" i="1"/>
  <c r="I644" i="1"/>
  <c r="I652" i="1"/>
  <c r="I660" i="1"/>
  <c r="I668" i="1"/>
  <c r="I676" i="1"/>
  <c r="I19" i="1"/>
  <c r="I67" i="1"/>
  <c r="I99" i="1"/>
  <c r="I131" i="1"/>
  <c r="I163" i="1"/>
  <c r="I195" i="1"/>
  <c r="I227" i="1"/>
  <c r="I259" i="1"/>
  <c r="I291" i="1"/>
  <c r="I323" i="1"/>
  <c r="I355" i="1"/>
  <c r="I387" i="1"/>
  <c r="I419" i="1"/>
  <c r="I451" i="1"/>
  <c r="I483" i="1"/>
  <c r="I515" i="1"/>
  <c r="I547" i="1"/>
  <c r="I579" i="1"/>
  <c r="I611" i="1"/>
  <c r="I643" i="1"/>
  <c r="I675" i="1"/>
  <c r="I690" i="1"/>
  <c r="I698" i="1"/>
  <c r="I706" i="1"/>
  <c r="I714" i="1"/>
  <c r="I722" i="1"/>
  <c r="I730" i="1"/>
  <c r="I738" i="1"/>
  <c r="I746" i="1"/>
  <c r="I754" i="1"/>
  <c r="I762" i="1"/>
  <c r="I770" i="1"/>
  <c r="I778" i="1"/>
  <c r="I786" i="1"/>
  <c r="I794" i="1"/>
  <c r="I802" i="1"/>
  <c r="I810" i="1"/>
  <c r="I818" i="1"/>
  <c r="I826" i="1"/>
  <c r="I834" i="1"/>
  <c r="I842" i="1"/>
  <c r="I850" i="1"/>
  <c r="I858" i="1"/>
  <c r="I866" i="1"/>
  <c r="I874" i="1"/>
  <c r="I882" i="1"/>
  <c r="I890" i="1"/>
  <c r="I898" i="1"/>
  <c r="I906" i="1"/>
  <c r="I914" i="1"/>
  <c r="I922" i="1"/>
  <c r="I930" i="1"/>
  <c r="I938" i="1"/>
  <c r="I946" i="1"/>
  <c r="I954" i="1"/>
  <c r="I962" i="1"/>
  <c r="I970" i="1"/>
  <c r="I978" i="1"/>
  <c r="I986" i="1"/>
  <c r="I994" i="1"/>
  <c r="I1002" i="1"/>
  <c r="I1010" i="1"/>
  <c r="I1018" i="1"/>
  <c r="I1026" i="1"/>
  <c r="I1034" i="1"/>
  <c r="I1042" i="1"/>
  <c r="I1050" i="1"/>
  <c r="I1058" i="1"/>
  <c r="I1066" i="1"/>
  <c r="I667" i="1"/>
  <c r="I800" i="1"/>
  <c r="I864" i="1"/>
  <c r="I920" i="1"/>
  <c r="I968" i="1"/>
  <c r="I27" i="1"/>
  <c r="I69" i="1"/>
  <c r="I101" i="1"/>
  <c r="I133" i="1"/>
  <c r="I165" i="1"/>
  <c r="I197" i="1"/>
  <c r="I229" i="1"/>
  <c r="I261" i="1"/>
  <c r="I293" i="1"/>
  <c r="I325" i="1"/>
  <c r="I357" i="1"/>
  <c r="I389" i="1"/>
  <c r="I421" i="1"/>
  <c r="I453" i="1"/>
  <c r="I485" i="1"/>
  <c r="I517" i="1"/>
  <c r="I549" i="1"/>
  <c r="I581" i="1"/>
  <c r="I613" i="1"/>
  <c r="I645" i="1"/>
  <c r="I677" i="1"/>
  <c r="I691" i="1"/>
  <c r="I699" i="1"/>
  <c r="I707" i="1"/>
  <c r="I715" i="1"/>
  <c r="I723" i="1"/>
  <c r="I731" i="1"/>
  <c r="I739" i="1"/>
  <c r="I747" i="1"/>
  <c r="I755" i="1"/>
  <c r="I763" i="1"/>
  <c r="I771" i="1"/>
  <c r="I779" i="1"/>
  <c r="I787" i="1"/>
  <c r="I795" i="1"/>
  <c r="I803" i="1"/>
  <c r="I811" i="1"/>
  <c r="I819" i="1"/>
  <c r="I827" i="1"/>
  <c r="I835" i="1"/>
  <c r="I843" i="1"/>
  <c r="I851" i="1"/>
  <c r="I859" i="1"/>
  <c r="I867" i="1"/>
  <c r="I875" i="1"/>
  <c r="I883" i="1"/>
  <c r="I891" i="1"/>
  <c r="I899" i="1"/>
  <c r="I907" i="1"/>
  <c r="I915" i="1"/>
  <c r="I923" i="1"/>
  <c r="I931" i="1"/>
  <c r="I939" i="1"/>
  <c r="I947" i="1"/>
  <c r="I955" i="1"/>
  <c r="I963" i="1"/>
  <c r="I971" i="1"/>
  <c r="I979" i="1"/>
  <c r="I987" i="1"/>
  <c r="I995" i="1"/>
  <c r="I1003" i="1"/>
  <c r="I1011" i="1"/>
  <c r="I1019" i="1"/>
  <c r="I1027" i="1"/>
  <c r="I1035" i="1"/>
  <c r="I1043" i="1"/>
  <c r="I1051" i="1"/>
  <c r="I1059" i="1"/>
  <c r="I12" i="1"/>
  <c r="I696" i="1"/>
  <c r="I792" i="1"/>
  <c r="I856" i="1"/>
  <c r="I912" i="1"/>
  <c r="I976" i="1"/>
  <c r="I35" i="1"/>
  <c r="I75" i="1"/>
  <c r="I107" i="1"/>
  <c r="I139" i="1"/>
  <c r="I171" i="1"/>
  <c r="I203" i="1"/>
  <c r="I235" i="1"/>
  <c r="I267" i="1"/>
  <c r="I299" i="1"/>
  <c r="I331" i="1"/>
  <c r="I363" i="1"/>
  <c r="I395" i="1"/>
  <c r="I427" i="1"/>
  <c r="I459" i="1"/>
  <c r="I491" i="1"/>
  <c r="I523" i="1"/>
  <c r="I555" i="1"/>
  <c r="I587" i="1"/>
  <c r="I619" i="1"/>
  <c r="I651" i="1"/>
  <c r="I681" i="1"/>
  <c r="I692" i="1"/>
  <c r="I700" i="1"/>
  <c r="I708" i="1"/>
  <c r="I716" i="1"/>
  <c r="I724" i="1"/>
  <c r="I732" i="1"/>
  <c r="I740" i="1"/>
  <c r="I748" i="1"/>
  <c r="I756" i="1"/>
  <c r="I764" i="1"/>
  <c r="I772" i="1"/>
  <c r="I780" i="1"/>
  <c r="I788" i="1"/>
  <c r="I796" i="1"/>
  <c r="I804" i="1"/>
  <c r="I812" i="1"/>
  <c r="I820" i="1"/>
  <c r="I828" i="1"/>
  <c r="I836" i="1"/>
  <c r="I844" i="1"/>
  <c r="I852" i="1"/>
  <c r="I860" i="1"/>
  <c r="I868" i="1"/>
  <c r="I876" i="1"/>
  <c r="I884" i="1"/>
  <c r="I892" i="1"/>
  <c r="I900" i="1"/>
  <c r="I908" i="1"/>
  <c r="I916" i="1"/>
  <c r="I924" i="1"/>
  <c r="I932" i="1"/>
  <c r="I940" i="1"/>
  <c r="I948" i="1"/>
  <c r="I956" i="1"/>
  <c r="I964" i="1"/>
  <c r="I972" i="1"/>
  <c r="I980" i="1"/>
  <c r="I988" i="1"/>
  <c r="I996" i="1"/>
  <c r="I1004" i="1"/>
  <c r="I1012" i="1"/>
  <c r="I1020" i="1"/>
  <c r="I1028" i="1"/>
  <c r="I1036" i="1"/>
  <c r="I1044" i="1"/>
  <c r="I1052" i="1"/>
  <c r="I1060" i="1"/>
  <c r="I989" i="1"/>
  <c r="I1005" i="1"/>
  <c r="I1021" i="1"/>
  <c r="I1037" i="1"/>
  <c r="I1053" i="1"/>
  <c r="I1061" i="1"/>
  <c r="I187" i="1"/>
  <c r="I347" i="1"/>
  <c r="I475" i="1"/>
  <c r="I571" i="1"/>
  <c r="I685" i="1"/>
  <c r="I728" i="1"/>
  <c r="I760" i="1"/>
  <c r="I808" i="1"/>
  <c r="I840" i="1"/>
  <c r="I896" i="1"/>
  <c r="I944" i="1"/>
  <c r="I43" i="1"/>
  <c r="I77" i="1"/>
  <c r="I109" i="1"/>
  <c r="I141" i="1"/>
  <c r="I173" i="1"/>
  <c r="I205" i="1"/>
  <c r="I237" i="1"/>
  <c r="I269" i="1"/>
  <c r="I301" i="1"/>
  <c r="I333" i="1"/>
  <c r="I365" i="1"/>
  <c r="I397" i="1"/>
  <c r="I429" i="1"/>
  <c r="I461" i="1"/>
  <c r="I493" i="1"/>
  <c r="I525" i="1"/>
  <c r="I557" i="1"/>
  <c r="I589" i="1"/>
  <c r="I621" i="1"/>
  <c r="I653" i="1"/>
  <c r="I682" i="1"/>
  <c r="I693" i="1"/>
  <c r="I701" i="1"/>
  <c r="I709" i="1"/>
  <c r="I717" i="1"/>
  <c r="I725" i="1"/>
  <c r="I733" i="1"/>
  <c r="I741" i="1"/>
  <c r="I749" i="1"/>
  <c r="I757" i="1"/>
  <c r="I765" i="1"/>
  <c r="I773" i="1"/>
  <c r="I781" i="1"/>
  <c r="I789" i="1"/>
  <c r="I797" i="1"/>
  <c r="I805" i="1"/>
  <c r="I813" i="1"/>
  <c r="I821" i="1"/>
  <c r="I829" i="1"/>
  <c r="I837" i="1"/>
  <c r="I845" i="1"/>
  <c r="I853" i="1"/>
  <c r="I861" i="1"/>
  <c r="I869" i="1"/>
  <c r="I877" i="1"/>
  <c r="I885" i="1"/>
  <c r="I893" i="1"/>
  <c r="I901" i="1"/>
  <c r="I909" i="1"/>
  <c r="I917" i="1"/>
  <c r="I925" i="1"/>
  <c r="I933" i="1"/>
  <c r="I941" i="1"/>
  <c r="I949" i="1"/>
  <c r="I957" i="1"/>
  <c r="I965" i="1"/>
  <c r="I973" i="1"/>
  <c r="I981" i="1"/>
  <c r="I997" i="1"/>
  <c r="I1013" i="1"/>
  <c r="I1029" i="1"/>
  <c r="I1045" i="1"/>
  <c r="I155" i="1"/>
  <c r="I379" i="1"/>
  <c r="I539" i="1"/>
  <c r="I712" i="1"/>
  <c r="I752" i="1"/>
  <c r="I824" i="1"/>
  <c r="I872" i="1"/>
  <c r="I928" i="1"/>
  <c r="I51" i="1"/>
  <c r="I83" i="1"/>
  <c r="I115" i="1"/>
  <c r="I147" i="1"/>
  <c r="I179" i="1"/>
  <c r="I211" i="1"/>
  <c r="I243" i="1"/>
  <c r="I275" i="1"/>
  <c r="I307" i="1"/>
  <c r="I339" i="1"/>
  <c r="I371" i="1"/>
  <c r="I403" i="1"/>
  <c r="I435" i="1"/>
  <c r="I467" i="1"/>
  <c r="I499" i="1"/>
  <c r="I531" i="1"/>
  <c r="I563" i="1"/>
  <c r="I595" i="1"/>
  <c r="I627" i="1"/>
  <c r="I659" i="1"/>
  <c r="I683" i="1"/>
  <c r="I694" i="1"/>
  <c r="I702" i="1"/>
  <c r="I710" i="1"/>
  <c r="I718" i="1"/>
  <c r="I726" i="1"/>
  <c r="I734" i="1"/>
  <c r="I742" i="1"/>
  <c r="I750" i="1"/>
  <c r="I758" i="1"/>
  <c r="I766" i="1"/>
  <c r="I774" i="1"/>
  <c r="I782" i="1"/>
  <c r="I790" i="1"/>
  <c r="I798" i="1"/>
  <c r="I806" i="1"/>
  <c r="I814" i="1"/>
  <c r="I822" i="1"/>
  <c r="I830" i="1"/>
  <c r="I838" i="1"/>
  <c r="I846" i="1"/>
  <c r="I854" i="1"/>
  <c r="I862" i="1"/>
  <c r="I870" i="1"/>
  <c r="I878" i="1"/>
  <c r="I886" i="1"/>
  <c r="I894" i="1"/>
  <c r="I902" i="1"/>
  <c r="I910" i="1"/>
  <c r="I918" i="1"/>
  <c r="I926" i="1"/>
  <c r="I934" i="1"/>
  <c r="I942" i="1"/>
  <c r="I950" i="1"/>
  <c r="I958" i="1"/>
  <c r="I966" i="1"/>
  <c r="I974" i="1"/>
  <c r="I982" i="1"/>
  <c r="I990" i="1"/>
  <c r="I998" i="1"/>
  <c r="I1006" i="1"/>
  <c r="I1014" i="1"/>
  <c r="I1022" i="1"/>
  <c r="I1030" i="1"/>
  <c r="I1038" i="1"/>
  <c r="I1046" i="1"/>
  <c r="I1054" i="1"/>
  <c r="I1062" i="1"/>
  <c r="I91" i="1"/>
  <c r="I283" i="1"/>
  <c r="I443" i="1"/>
  <c r="I603" i="1"/>
  <c r="I720" i="1"/>
  <c r="I744" i="1"/>
  <c r="I784" i="1"/>
  <c r="I832" i="1"/>
  <c r="I888" i="1"/>
  <c r="I936" i="1"/>
  <c r="I53" i="1"/>
  <c r="I85" i="1"/>
  <c r="I117" i="1"/>
  <c r="I149" i="1"/>
  <c r="I181" i="1"/>
  <c r="I213" i="1"/>
  <c r="I245" i="1"/>
  <c r="I277" i="1"/>
  <c r="I309" i="1"/>
  <c r="I341" i="1"/>
  <c r="I373" i="1"/>
  <c r="I405" i="1"/>
  <c r="I437" i="1"/>
  <c r="I469" i="1"/>
  <c r="I501" i="1"/>
  <c r="I533" i="1"/>
  <c r="I565" i="1"/>
  <c r="I597" i="1"/>
  <c r="I629" i="1"/>
  <c r="I661" i="1"/>
  <c r="I684" i="1"/>
  <c r="I695" i="1"/>
  <c r="I703" i="1"/>
  <c r="I711" i="1"/>
  <c r="I719" i="1"/>
  <c r="I727" i="1"/>
  <c r="I735" i="1"/>
  <c r="I743" i="1"/>
  <c r="I751" i="1"/>
  <c r="I759" i="1"/>
  <c r="I767" i="1"/>
  <c r="I775" i="1"/>
  <c r="I783" i="1"/>
  <c r="I791" i="1"/>
  <c r="I799" i="1"/>
  <c r="I807" i="1"/>
  <c r="I815" i="1"/>
  <c r="I823" i="1"/>
  <c r="I831" i="1"/>
  <c r="I839" i="1"/>
  <c r="I847" i="1"/>
  <c r="I855" i="1"/>
  <c r="I863" i="1"/>
  <c r="I871" i="1"/>
  <c r="I879" i="1"/>
  <c r="I887" i="1"/>
  <c r="I895" i="1"/>
  <c r="I903" i="1"/>
  <c r="I911" i="1"/>
  <c r="I919" i="1"/>
  <c r="I927" i="1"/>
  <c r="I935" i="1"/>
  <c r="I943" i="1"/>
  <c r="I951" i="1"/>
  <c r="I959" i="1"/>
  <c r="I967" i="1"/>
  <c r="I975" i="1"/>
  <c r="I983" i="1"/>
  <c r="I991" i="1"/>
  <c r="I999" i="1"/>
  <c r="I1007" i="1"/>
  <c r="I1015" i="1"/>
  <c r="I1023" i="1"/>
  <c r="I1031" i="1"/>
  <c r="I1039" i="1"/>
  <c r="I1047" i="1"/>
  <c r="I1055" i="1"/>
  <c r="I1063" i="1"/>
  <c r="I59" i="1"/>
  <c r="I123" i="1"/>
  <c r="I219" i="1"/>
  <c r="I251" i="1"/>
  <c r="I315" i="1"/>
  <c r="I411" i="1"/>
  <c r="I507" i="1"/>
  <c r="I635" i="1"/>
  <c r="I704" i="1"/>
  <c r="I736" i="1"/>
  <c r="I768" i="1"/>
  <c r="I816" i="1"/>
  <c r="I848" i="1"/>
  <c r="I904" i="1"/>
  <c r="I952" i="1"/>
  <c r="I984" i="1"/>
  <c r="I61" i="1"/>
  <c r="I93" i="1"/>
  <c r="I125" i="1"/>
  <c r="I157" i="1"/>
  <c r="I189" i="1"/>
  <c r="I221" i="1"/>
  <c r="I253" i="1"/>
  <c r="I285" i="1"/>
  <c r="I317" i="1"/>
  <c r="I349" i="1"/>
  <c r="I381" i="1"/>
  <c r="I413" i="1"/>
  <c r="I445" i="1"/>
  <c r="I477" i="1"/>
  <c r="I509" i="1"/>
  <c r="I541" i="1"/>
  <c r="I573" i="1"/>
  <c r="I605" i="1"/>
  <c r="I637" i="1"/>
  <c r="I669" i="1"/>
  <c r="I689" i="1"/>
  <c r="I697" i="1"/>
  <c r="I705" i="1"/>
  <c r="I713" i="1"/>
  <c r="I721" i="1"/>
  <c r="I729" i="1"/>
  <c r="I737" i="1"/>
  <c r="I745" i="1"/>
  <c r="I753" i="1"/>
  <c r="I761" i="1"/>
  <c r="I769" i="1"/>
  <c r="I777" i="1"/>
  <c r="I785" i="1"/>
  <c r="I793" i="1"/>
  <c r="I801" i="1"/>
  <c r="I809" i="1"/>
  <c r="I817" i="1"/>
  <c r="I825" i="1"/>
  <c r="I833" i="1"/>
  <c r="I841" i="1"/>
  <c r="I849" i="1"/>
  <c r="I857" i="1"/>
  <c r="I865" i="1"/>
  <c r="I873" i="1"/>
  <c r="I881" i="1"/>
  <c r="I889" i="1"/>
  <c r="I897" i="1"/>
  <c r="I905" i="1"/>
  <c r="I913" i="1"/>
  <c r="I921" i="1"/>
  <c r="I929" i="1"/>
  <c r="I937" i="1"/>
  <c r="I945" i="1"/>
  <c r="I953" i="1"/>
  <c r="I961" i="1"/>
  <c r="I969" i="1"/>
  <c r="I977" i="1"/>
  <c r="I985" i="1"/>
  <c r="I993" i="1"/>
  <c r="I1001" i="1"/>
  <c r="I1009" i="1"/>
  <c r="I1017" i="1"/>
  <c r="I1025" i="1"/>
  <c r="I1033" i="1"/>
  <c r="I1041" i="1"/>
  <c r="I1049" i="1"/>
  <c r="I1057" i="1"/>
  <c r="I1065" i="1"/>
  <c r="I776" i="1"/>
  <c r="I880" i="1"/>
  <c r="I960" i="1"/>
  <c r="I992" i="1"/>
  <c r="I1056" i="1"/>
  <c r="I1000" i="1"/>
  <c r="I1064" i="1"/>
  <c r="I1016" i="1"/>
  <c r="I1008" i="1"/>
  <c r="I1024" i="1"/>
  <c r="I1040" i="1"/>
  <c r="I1048" i="1"/>
  <c r="I1032" i="1"/>
  <c r="P16" i="3"/>
  <c r="P17" i="3" s="1"/>
  <c r="P18" i="3" s="1"/>
  <c r="P19" i="3" s="1"/>
  <c r="P20" i="3" s="1"/>
  <c r="P21" i="3" s="1"/>
  <c r="P22" i="3" s="1"/>
  <c r="P23" i="3" s="1"/>
  <c r="P24" i="3" s="1"/>
  <c r="P25" i="3" s="1"/>
  <c r="P26" i="3" s="1"/>
  <c r="P27" i="3" s="1"/>
  <c r="P28" i="3" s="1"/>
  <c r="P29" i="3" s="1"/>
  <c r="P30" i="3" s="1"/>
  <c r="P31" i="3" s="1"/>
  <c r="P32" i="3" s="1"/>
  <c r="P33" i="3" s="1"/>
  <c r="P34" i="3" s="1"/>
  <c r="P35" i="3" s="1"/>
  <c r="P36" i="3" s="1"/>
  <c r="P37" i="3" s="1"/>
  <c r="P38" i="3" s="1"/>
  <c r="P39" i="3" s="1"/>
  <c r="P40" i="3" s="1"/>
  <c r="P41" i="3" s="1"/>
  <c r="P42" i="3" s="1"/>
  <c r="P43" i="3" s="1"/>
  <c r="P44" i="3" s="1"/>
  <c r="P45" i="3" s="1"/>
  <c r="P46" i="3" s="1"/>
  <c r="P47" i="3" s="1"/>
  <c r="P48" i="3" s="1"/>
  <c r="P49" i="3" s="1"/>
  <c r="P50" i="3" s="1"/>
  <c r="P51" i="3" s="1"/>
  <c r="P52" i="3" s="1"/>
  <c r="P53" i="3" s="1"/>
  <c r="P54" i="3" s="1"/>
  <c r="P55" i="3" s="1"/>
  <c r="P56" i="3" s="1"/>
  <c r="P57" i="3" s="1"/>
  <c r="P58" i="3" s="1"/>
  <c r="P59" i="3" s="1"/>
  <c r="P60" i="3" s="1"/>
  <c r="P61" i="3" s="1"/>
  <c r="P62" i="3" s="1"/>
  <c r="P63" i="3" s="1"/>
  <c r="P64" i="3" s="1"/>
  <c r="P65" i="3" s="1"/>
  <c r="P66" i="3" s="1"/>
  <c r="P67" i="3" s="1"/>
  <c r="P68" i="3" s="1"/>
  <c r="P69" i="3" s="1"/>
  <c r="P70" i="3" s="1"/>
  <c r="P71" i="3" s="1"/>
  <c r="P72" i="3" s="1"/>
  <c r="P73" i="3" s="1"/>
  <c r="P74" i="3" s="1"/>
  <c r="P75" i="3" s="1"/>
  <c r="P76" i="3" s="1"/>
  <c r="P77" i="3" s="1"/>
  <c r="P78" i="3" s="1"/>
  <c r="P79" i="3" s="1"/>
  <c r="P80" i="3" s="1"/>
  <c r="P81" i="3" s="1"/>
  <c r="P82" i="3" s="1"/>
  <c r="P83" i="3" s="1"/>
  <c r="P84" i="3" s="1"/>
  <c r="P85" i="3" s="1"/>
  <c r="P86" i="3" s="1"/>
  <c r="P87" i="3" s="1"/>
  <c r="P88" i="3" s="1"/>
  <c r="P89" i="3" s="1"/>
  <c r="P90" i="3" s="1"/>
  <c r="P91" i="3" s="1"/>
  <c r="P92" i="3" s="1"/>
  <c r="P93" i="3" s="1"/>
  <c r="P94" i="3" s="1"/>
  <c r="P95" i="3" s="1"/>
  <c r="P96" i="3" s="1"/>
  <c r="P97" i="3" s="1"/>
  <c r="P98" i="3" s="1"/>
  <c r="P99" i="3" s="1"/>
  <c r="P100" i="3" s="1"/>
  <c r="P101" i="3" s="1"/>
  <c r="P102" i="3" s="1"/>
  <c r="P103" i="3" s="1"/>
  <c r="P104" i="3" s="1"/>
  <c r="P105" i="3" s="1"/>
  <c r="P106" i="3" s="1"/>
  <c r="P107" i="3" s="1"/>
  <c r="P108" i="3" s="1"/>
  <c r="P109" i="3" s="1"/>
  <c r="P110" i="3" s="1"/>
  <c r="P111" i="3" s="1"/>
  <c r="P112" i="3" s="1"/>
  <c r="P113" i="3" s="1"/>
  <c r="P114" i="3" s="1"/>
  <c r="P115" i="3" s="1"/>
  <c r="P116" i="3" s="1"/>
  <c r="P117" i="3" s="1"/>
  <c r="P118" i="3" s="1"/>
  <c r="P119" i="3" s="1"/>
  <c r="P120" i="3" s="1"/>
  <c r="P121" i="3" s="1"/>
  <c r="P122" i="3" s="1"/>
  <c r="P123" i="3" s="1"/>
  <c r="M18" i="3"/>
  <c r="M20" i="3" s="1"/>
  <c r="M22" i="3" s="1"/>
  <c r="M24" i="3" s="1"/>
  <c r="M26" i="3" s="1"/>
  <c r="M28" i="3" s="1"/>
  <c r="M30" i="3" s="1"/>
  <c r="M32" i="3" s="1"/>
  <c r="M34" i="3" s="1"/>
  <c r="M36" i="3" s="1"/>
  <c r="M38" i="3" s="1"/>
  <c r="M40" i="3" s="1"/>
  <c r="M42" i="3" s="1"/>
  <c r="M44" i="3" s="1"/>
  <c r="M46" i="3" s="1"/>
  <c r="M48" i="3" s="1"/>
  <c r="M50" i="3" s="1"/>
  <c r="M52" i="3" s="1"/>
  <c r="M54" i="3" s="1"/>
  <c r="M56" i="3" s="1"/>
  <c r="M58" i="3" s="1"/>
  <c r="M60" i="3" s="1"/>
  <c r="M62" i="3" s="1"/>
  <c r="M64" i="3" s="1"/>
  <c r="M66" i="3" s="1"/>
  <c r="M68" i="3" s="1"/>
  <c r="M70" i="3" s="1"/>
  <c r="M72" i="3" s="1"/>
  <c r="M74" i="3" s="1"/>
  <c r="M76" i="3" s="1"/>
  <c r="M78" i="3" s="1"/>
  <c r="M80" i="3" s="1"/>
  <c r="M82" i="3" s="1"/>
  <c r="M84" i="3" s="1"/>
  <c r="M86" i="3" s="1"/>
  <c r="M88" i="3" s="1"/>
  <c r="M90" i="3" s="1"/>
  <c r="M92" i="3" s="1"/>
  <c r="M94" i="3" s="1"/>
  <c r="M96" i="3" s="1"/>
  <c r="M98" i="3" s="1"/>
  <c r="M100" i="3" s="1"/>
  <c r="M102" i="3" s="1"/>
  <c r="M104" i="3" s="1"/>
  <c r="M106" i="3" s="1"/>
  <c r="M108" i="3" s="1"/>
  <c r="M110" i="3" s="1"/>
  <c r="M112" i="3" s="1"/>
  <c r="M114" i="3" s="1"/>
  <c r="M116" i="3" s="1"/>
  <c r="M118" i="3" s="1"/>
  <c r="M120" i="3" s="1"/>
  <c r="M17" i="3"/>
  <c r="M19" i="3" s="1"/>
  <c r="M21" i="3" s="1"/>
  <c r="M23" i="3" s="1"/>
  <c r="M25" i="3" s="1"/>
  <c r="M27" i="3" s="1"/>
  <c r="M29" i="3" s="1"/>
  <c r="M31" i="3" s="1"/>
  <c r="M33" i="3" s="1"/>
  <c r="M35" i="3" s="1"/>
  <c r="M37" i="3" s="1"/>
  <c r="M39" i="3" s="1"/>
  <c r="M41" i="3" s="1"/>
  <c r="M43" i="3" s="1"/>
  <c r="M45" i="3" s="1"/>
  <c r="M47" i="3" s="1"/>
  <c r="M49" i="3" s="1"/>
  <c r="M51" i="3" s="1"/>
  <c r="M53" i="3" s="1"/>
  <c r="M55" i="3" s="1"/>
  <c r="M57" i="3" s="1"/>
  <c r="M59" i="3" s="1"/>
  <c r="M61" i="3" s="1"/>
  <c r="M63" i="3" s="1"/>
  <c r="M65" i="3" s="1"/>
  <c r="M67" i="3" s="1"/>
  <c r="M69" i="3" s="1"/>
  <c r="M71" i="3" s="1"/>
  <c r="M73" i="3" s="1"/>
  <c r="M75" i="3" s="1"/>
  <c r="M77" i="3" s="1"/>
  <c r="M79" i="3" s="1"/>
  <c r="M81" i="3" s="1"/>
  <c r="M83" i="3" s="1"/>
  <c r="M85" i="3" s="1"/>
  <c r="M87" i="3" s="1"/>
  <c r="M89" i="3" s="1"/>
  <c r="M91" i="3" s="1"/>
  <c r="M93" i="3" s="1"/>
  <c r="M95" i="3" s="1"/>
  <c r="M97" i="3" s="1"/>
  <c r="M99" i="3" s="1"/>
  <c r="M101" i="3" s="1"/>
  <c r="M103" i="3" s="1"/>
  <c r="M105" i="3" s="1"/>
  <c r="M107" i="3" s="1"/>
  <c r="M109" i="3" s="1"/>
  <c r="M111" i="3" s="1"/>
  <c r="M113" i="3" s="1"/>
  <c r="M115" i="3" s="1"/>
  <c r="M117" i="3" s="1"/>
  <c r="M119" i="3" s="1"/>
  <c r="M121" i="3" s="1"/>
  <c r="M123" i="3" s="1"/>
  <c r="M14" i="2"/>
  <c r="B885" i="10" l="1"/>
  <c r="E884" i="10" a="1"/>
  <c r="E884" i="10" s="1"/>
  <c r="C884" i="10" a="1"/>
  <c r="C884" i="10" s="1"/>
  <c r="D884" i="10" a="1"/>
  <c r="D884" i="10" s="1"/>
  <c r="L10" i="10"/>
  <c r="K10" i="10" s="1"/>
  <c r="Q15" i="10"/>
  <c r="G15" i="10"/>
  <c r="O14" i="10"/>
  <c r="J14" i="10" s="1"/>
  <c r="H14" i="10"/>
  <c r="I14" i="10" s="1"/>
  <c r="B17" i="10"/>
  <c r="E16" i="10" a="1"/>
  <c r="E16" i="10" s="1"/>
  <c r="D16" i="10" a="1"/>
  <c r="D16" i="10" s="1"/>
  <c r="C16" i="10" a="1"/>
  <c r="C16" i="10" s="1"/>
  <c r="M12" i="10" a="1"/>
  <c r="M12" i="10" s="1"/>
  <c r="P12" i="10"/>
  <c r="N13" i="10"/>
  <c r="B10" i="3"/>
  <c r="O10" i="3"/>
  <c r="N10" i="3"/>
  <c r="B121" i="3"/>
  <c r="O121" i="3"/>
  <c r="N121" i="3"/>
  <c r="B120" i="3"/>
  <c r="O120" i="3"/>
  <c r="N120" i="3"/>
  <c r="B119" i="3"/>
  <c r="O119" i="3"/>
  <c r="N119" i="3"/>
  <c r="B118" i="3"/>
  <c r="O118" i="3"/>
  <c r="N118" i="3"/>
  <c r="B117" i="3"/>
  <c r="O117" i="3"/>
  <c r="N117" i="3"/>
  <c r="B116" i="3"/>
  <c r="O116" i="3"/>
  <c r="N116" i="3"/>
  <c r="B115" i="3"/>
  <c r="O115" i="3"/>
  <c r="N115" i="3"/>
  <c r="B114" i="3"/>
  <c r="O114" i="3"/>
  <c r="N114" i="3"/>
  <c r="B113" i="3"/>
  <c r="O113" i="3"/>
  <c r="N113" i="3"/>
  <c r="B112" i="3"/>
  <c r="O112" i="3"/>
  <c r="N112" i="3"/>
  <c r="B111" i="3"/>
  <c r="O111" i="3"/>
  <c r="N111" i="3"/>
  <c r="B110" i="3"/>
  <c r="O110" i="3"/>
  <c r="N110" i="3"/>
  <c r="B109" i="3"/>
  <c r="O109" i="3"/>
  <c r="N109" i="3"/>
  <c r="B108" i="3"/>
  <c r="O108" i="3"/>
  <c r="N108" i="3"/>
  <c r="B107" i="3"/>
  <c r="O107" i="3"/>
  <c r="N107" i="3"/>
  <c r="B106" i="3"/>
  <c r="O106" i="3"/>
  <c r="N106" i="3"/>
  <c r="B105" i="3"/>
  <c r="O105" i="3"/>
  <c r="N105" i="3"/>
  <c r="B104" i="3"/>
  <c r="O104" i="3"/>
  <c r="N104" i="3"/>
  <c r="B103" i="3"/>
  <c r="O103" i="3"/>
  <c r="N103" i="3"/>
  <c r="B102" i="3"/>
  <c r="O102" i="3"/>
  <c r="N102" i="3"/>
  <c r="B101" i="3"/>
  <c r="O101" i="3"/>
  <c r="N101" i="3"/>
  <c r="B100" i="3"/>
  <c r="O100" i="3"/>
  <c r="N100" i="3"/>
  <c r="B99" i="3"/>
  <c r="O99" i="3"/>
  <c r="N99" i="3"/>
  <c r="B98" i="3"/>
  <c r="O98" i="3"/>
  <c r="N98" i="3"/>
  <c r="B97" i="3"/>
  <c r="O97" i="3"/>
  <c r="N97" i="3"/>
  <c r="B96" i="3"/>
  <c r="O96" i="3"/>
  <c r="N96" i="3"/>
  <c r="B95" i="3"/>
  <c r="O95" i="3"/>
  <c r="N95" i="3"/>
  <c r="B94" i="3"/>
  <c r="O94" i="3"/>
  <c r="N94" i="3"/>
  <c r="B93" i="3"/>
  <c r="O93" i="3"/>
  <c r="N93" i="3"/>
  <c r="B92" i="3"/>
  <c r="O92" i="3"/>
  <c r="N92" i="3"/>
  <c r="B91" i="3"/>
  <c r="O91" i="3"/>
  <c r="N91" i="3"/>
  <c r="B90" i="3"/>
  <c r="O90" i="3"/>
  <c r="N90" i="3"/>
  <c r="B89" i="3"/>
  <c r="O89" i="3"/>
  <c r="N89" i="3"/>
  <c r="B88" i="3"/>
  <c r="O88" i="3"/>
  <c r="N88" i="3"/>
  <c r="B87" i="3"/>
  <c r="O87" i="3"/>
  <c r="N87" i="3"/>
  <c r="B86" i="3"/>
  <c r="O86" i="3"/>
  <c r="N86" i="3"/>
  <c r="B85" i="3"/>
  <c r="O85" i="3"/>
  <c r="N85" i="3"/>
  <c r="B84" i="3"/>
  <c r="O84" i="3"/>
  <c r="N84" i="3"/>
  <c r="B83" i="3"/>
  <c r="O83" i="3"/>
  <c r="N83" i="3"/>
  <c r="B82" i="3"/>
  <c r="O82" i="3"/>
  <c r="N82" i="3"/>
  <c r="B81" i="3"/>
  <c r="O81" i="3"/>
  <c r="N81" i="3"/>
  <c r="B80" i="3"/>
  <c r="O80" i="3"/>
  <c r="N80" i="3"/>
  <c r="B79" i="3"/>
  <c r="O79" i="3"/>
  <c r="N79" i="3"/>
  <c r="B78" i="3"/>
  <c r="O78" i="3"/>
  <c r="N78" i="3"/>
  <c r="B77" i="3"/>
  <c r="O77" i="3"/>
  <c r="N77" i="3"/>
  <c r="B76" i="3"/>
  <c r="O76" i="3"/>
  <c r="N76" i="3"/>
  <c r="B75" i="3"/>
  <c r="O75" i="3"/>
  <c r="N75" i="3"/>
  <c r="B74" i="3"/>
  <c r="O74" i="3"/>
  <c r="N74" i="3"/>
  <c r="B73" i="3"/>
  <c r="O73" i="3"/>
  <c r="N73" i="3"/>
  <c r="B72" i="3"/>
  <c r="O72" i="3"/>
  <c r="N72" i="3"/>
  <c r="B71" i="3"/>
  <c r="O71" i="3"/>
  <c r="N71" i="3"/>
  <c r="B70" i="3"/>
  <c r="O70" i="3"/>
  <c r="N70" i="3"/>
  <c r="B69" i="3"/>
  <c r="O69" i="3"/>
  <c r="N69" i="3"/>
  <c r="B68" i="3"/>
  <c r="O68" i="3"/>
  <c r="N68" i="3"/>
  <c r="B67" i="3"/>
  <c r="O67" i="3"/>
  <c r="N67" i="3"/>
  <c r="B66" i="3"/>
  <c r="O66" i="3"/>
  <c r="N66" i="3"/>
  <c r="B65" i="3"/>
  <c r="O65" i="3"/>
  <c r="N65" i="3"/>
  <c r="B64" i="3"/>
  <c r="O64" i="3"/>
  <c r="N64" i="3"/>
  <c r="B63" i="3"/>
  <c r="O63" i="3"/>
  <c r="N63" i="3"/>
  <c r="B62" i="3"/>
  <c r="O62" i="3"/>
  <c r="N62" i="3"/>
  <c r="B61" i="3"/>
  <c r="O61" i="3"/>
  <c r="N61" i="3"/>
  <c r="B60" i="3"/>
  <c r="O60" i="3"/>
  <c r="N60" i="3"/>
  <c r="B59" i="3"/>
  <c r="O59" i="3"/>
  <c r="N59" i="3"/>
  <c r="B58" i="3"/>
  <c r="O58" i="3"/>
  <c r="N58" i="3"/>
  <c r="B57" i="3"/>
  <c r="O57" i="3"/>
  <c r="N57" i="3"/>
  <c r="B56" i="3"/>
  <c r="O56" i="3"/>
  <c r="N56" i="3"/>
  <c r="B55" i="3"/>
  <c r="O55" i="3"/>
  <c r="N55" i="3"/>
  <c r="B54" i="3"/>
  <c r="O54" i="3"/>
  <c r="N54" i="3"/>
  <c r="B53" i="3"/>
  <c r="O53" i="3"/>
  <c r="N53" i="3"/>
  <c r="B52" i="3"/>
  <c r="O52" i="3"/>
  <c r="N52" i="3"/>
  <c r="B51" i="3"/>
  <c r="O51" i="3"/>
  <c r="N51" i="3"/>
  <c r="B50" i="3"/>
  <c r="O50" i="3"/>
  <c r="N50" i="3"/>
  <c r="B49" i="3"/>
  <c r="O49" i="3"/>
  <c r="N49" i="3"/>
  <c r="B48" i="3"/>
  <c r="O48" i="3"/>
  <c r="N48" i="3"/>
  <c r="B47" i="3"/>
  <c r="O47" i="3"/>
  <c r="N47" i="3"/>
  <c r="B46" i="3"/>
  <c r="O46" i="3"/>
  <c r="N46" i="3"/>
  <c r="B45" i="3"/>
  <c r="O45" i="3"/>
  <c r="N45" i="3"/>
  <c r="B44" i="3"/>
  <c r="O44" i="3"/>
  <c r="N44" i="3"/>
  <c r="B43" i="3"/>
  <c r="O43" i="3"/>
  <c r="N43" i="3"/>
  <c r="B42" i="3"/>
  <c r="O42" i="3"/>
  <c r="N42" i="3"/>
  <c r="B41" i="3"/>
  <c r="O41" i="3"/>
  <c r="N41" i="3"/>
  <c r="B40" i="3"/>
  <c r="O40" i="3"/>
  <c r="N40" i="3"/>
  <c r="B39" i="3"/>
  <c r="O39" i="3"/>
  <c r="N39" i="3"/>
  <c r="B38" i="3"/>
  <c r="O38" i="3"/>
  <c r="N38" i="3"/>
  <c r="B37" i="3"/>
  <c r="O37" i="3"/>
  <c r="N37" i="3"/>
  <c r="B36" i="3"/>
  <c r="O36" i="3"/>
  <c r="N36" i="3"/>
  <c r="B35" i="3"/>
  <c r="O35" i="3"/>
  <c r="N35" i="3"/>
  <c r="B34" i="3"/>
  <c r="O34" i="3"/>
  <c r="N34" i="3"/>
  <c r="B33" i="3"/>
  <c r="O33" i="3"/>
  <c r="N33" i="3"/>
  <c r="B32" i="3"/>
  <c r="O32" i="3"/>
  <c r="N32" i="3"/>
  <c r="B31" i="3"/>
  <c r="O31" i="3"/>
  <c r="N31" i="3"/>
  <c r="B30" i="3"/>
  <c r="O30" i="3"/>
  <c r="N30" i="3"/>
  <c r="B29" i="3"/>
  <c r="O29" i="3"/>
  <c r="N29" i="3"/>
  <c r="B28" i="3"/>
  <c r="O28" i="3"/>
  <c r="N28" i="3"/>
  <c r="B27" i="3"/>
  <c r="O27" i="3"/>
  <c r="N27" i="3"/>
  <c r="B26" i="3"/>
  <c r="O26" i="3"/>
  <c r="N26" i="3"/>
  <c r="B25" i="3"/>
  <c r="O25" i="3"/>
  <c r="N25" i="3"/>
  <c r="B24" i="3"/>
  <c r="O24" i="3"/>
  <c r="N24" i="3"/>
  <c r="B23" i="3"/>
  <c r="O23" i="3"/>
  <c r="N23" i="3"/>
  <c r="B22" i="3"/>
  <c r="O22" i="3"/>
  <c r="N22" i="3"/>
  <c r="B21" i="3"/>
  <c r="O21" i="3"/>
  <c r="N21" i="3"/>
  <c r="B20" i="3"/>
  <c r="O20" i="3"/>
  <c r="N20" i="3"/>
  <c r="B19" i="3"/>
  <c r="O19" i="3"/>
  <c r="N19" i="3"/>
  <c r="B18" i="3"/>
  <c r="O18" i="3"/>
  <c r="N18" i="3"/>
  <c r="B17" i="3"/>
  <c r="O17" i="3"/>
  <c r="N17" i="3"/>
  <c r="B15" i="3"/>
  <c r="O15" i="3"/>
  <c r="N15" i="3"/>
  <c r="B14" i="3"/>
  <c r="O14" i="3"/>
  <c r="N14" i="3"/>
  <c r="B13" i="3"/>
  <c r="O13" i="3"/>
  <c r="N13" i="3"/>
  <c r="B12" i="3"/>
  <c r="O12" i="3"/>
  <c r="N12" i="3"/>
  <c r="B11" i="3"/>
  <c r="O11" i="3"/>
  <c r="N11" i="3"/>
  <c r="B80" i="2"/>
  <c r="N80" i="2"/>
  <c r="O80" i="2"/>
  <c r="B40" i="2"/>
  <c r="N40" i="2"/>
  <c r="O40" i="2"/>
  <c r="B92" i="2"/>
  <c r="N92" i="2"/>
  <c r="O92" i="2"/>
  <c r="B84" i="2"/>
  <c r="N84" i="2"/>
  <c r="O84" i="2"/>
  <c r="B76" i="2"/>
  <c r="N76" i="2"/>
  <c r="O76" i="2"/>
  <c r="B68" i="2"/>
  <c r="N68" i="2"/>
  <c r="O68" i="2"/>
  <c r="B60" i="2"/>
  <c r="N60" i="2"/>
  <c r="O60" i="2"/>
  <c r="B52" i="2"/>
  <c r="N52" i="2"/>
  <c r="O52" i="2"/>
  <c r="B44" i="2"/>
  <c r="N44" i="2"/>
  <c r="O44" i="2"/>
  <c r="B36" i="2"/>
  <c r="N36" i="2"/>
  <c r="O36" i="2"/>
  <c r="B28" i="2"/>
  <c r="N28" i="2"/>
  <c r="O28" i="2"/>
  <c r="B20" i="2"/>
  <c r="N20" i="2"/>
  <c r="O20" i="2"/>
  <c r="B67" i="2"/>
  <c r="N67" i="2"/>
  <c r="O67" i="2"/>
  <c r="B51" i="2"/>
  <c r="N51" i="2"/>
  <c r="O51" i="2"/>
  <c r="B43" i="2"/>
  <c r="N43" i="2"/>
  <c r="O43" i="2"/>
  <c r="B27" i="2"/>
  <c r="N27" i="2"/>
  <c r="O27" i="2"/>
  <c r="B19" i="2"/>
  <c r="N19" i="2"/>
  <c r="O19" i="2"/>
  <c r="B90" i="2"/>
  <c r="N90" i="2"/>
  <c r="O90" i="2"/>
  <c r="B82" i="2"/>
  <c r="N82" i="2"/>
  <c r="O82" i="2"/>
  <c r="B74" i="2"/>
  <c r="N74" i="2"/>
  <c r="O74" i="2"/>
  <c r="B66" i="2"/>
  <c r="N66" i="2"/>
  <c r="O66" i="2"/>
  <c r="B58" i="2"/>
  <c r="N58" i="2"/>
  <c r="O58" i="2"/>
  <c r="B50" i="2"/>
  <c r="N50" i="2"/>
  <c r="O50" i="2"/>
  <c r="B42" i="2"/>
  <c r="N42" i="2"/>
  <c r="O42" i="2"/>
  <c r="B34" i="2"/>
  <c r="N34" i="2"/>
  <c r="O34" i="2"/>
  <c r="B26" i="2"/>
  <c r="N26" i="2"/>
  <c r="O26" i="2"/>
  <c r="B18" i="2"/>
  <c r="N18" i="2"/>
  <c r="O18" i="2"/>
  <c r="B91" i="2"/>
  <c r="N91" i="2"/>
  <c r="O91" i="2"/>
  <c r="B59" i="2"/>
  <c r="N59" i="2"/>
  <c r="O59" i="2"/>
  <c r="B35" i="2"/>
  <c r="N35" i="2"/>
  <c r="O35" i="2"/>
  <c r="B89" i="2"/>
  <c r="N89" i="2"/>
  <c r="O89" i="2"/>
  <c r="B81" i="2"/>
  <c r="N81" i="2"/>
  <c r="O81" i="2"/>
  <c r="B73" i="2"/>
  <c r="N73" i="2"/>
  <c r="O73" i="2"/>
  <c r="B65" i="2"/>
  <c r="N65" i="2"/>
  <c r="O65" i="2"/>
  <c r="B57" i="2"/>
  <c r="N57" i="2"/>
  <c r="O57" i="2"/>
  <c r="B49" i="2"/>
  <c r="N49" i="2"/>
  <c r="O49" i="2"/>
  <c r="B41" i="2"/>
  <c r="N41" i="2"/>
  <c r="O41" i="2"/>
  <c r="B33" i="2"/>
  <c r="N33" i="2"/>
  <c r="O33" i="2"/>
  <c r="B25" i="2"/>
  <c r="N25" i="2"/>
  <c r="O25" i="2"/>
  <c r="B17" i="2"/>
  <c r="N17" i="2"/>
  <c r="O17" i="2"/>
  <c r="B16" i="2"/>
  <c r="N16" i="2"/>
  <c r="O16" i="2"/>
  <c r="B83" i="2"/>
  <c r="N83" i="2"/>
  <c r="O83" i="2"/>
  <c r="B72" i="2"/>
  <c r="N72" i="2"/>
  <c r="O72" i="2"/>
  <c r="B48" i="2"/>
  <c r="N48" i="2"/>
  <c r="O48" i="2"/>
  <c r="B32" i="2"/>
  <c r="N32" i="2"/>
  <c r="O32" i="2"/>
  <c r="B24" i="2"/>
  <c r="N24" i="2"/>
  <c r="O24" i="2"/>
  <c r="B87" i="2"/>
  <c r="N87" i="2"/>
  <c r="O87" i="2"/>
  <c r="B79" i="2"/>
  <c r="N79" i="2"/>
  <c r="O79" i="2"/>
  <c r="B71" i="2"/>
  <c r="N71" i="2"/>
  <c r="O71" i="2"/>
  <c r="B63" i="2"/>
  <c r="N63" i="2"/>
  <c r="O63" i="2"/>
  <c r="B55" i="2"/>
  <c r="N55" i="2"/>
  <c r="O55" i="2"/>
  <c r="B47" i="2"/>
  <c r="N47" i="2"/>
  <c r="O47" i="2"/>
  <c r="B39" i="2"/>
  <c r="N39" i="2"/>
  <c r="O39" i="2"/>
  <c r="B31" i="2"/>
  <c r="N31" i="2"/>
  <c r="O31" i="2"/>
  <c r="B23" i="2"/>
  <c r="N23" i="2"/>
  <c r="O23" i="2"/>
  <c r="B15" i="2"/>
  <c r="N15" i="2"/>
  <c r="O15" i="2"/>
  <c r="B75" i="2"/>
  <c r="N75" i="2"/>
  <c r="O75" i="2"/>
  <c r="B64" i="2"/>
  <c r="N64" i="2"/>
  <c r="O64" i="2"/>
  <c r="B12" i="2"/>
  <c r="O12" i="2"/>
  <c r="N12" i="2"/>
  <c r="B86" i="2"/>
  <c r="N86" i="2"/>
  <c r="O86" i="2"/>
  <c r="B78" i="2"/>
  <c r="N78" i="2"/>
  <c r="O78" i="2"/>
  <c r="B70" i="2"/>
  <c r="N70" i="2"/>
  <c r="O70" i="2"/>
  <c r="B62" i="2"/>
  <c r="N62" i="2"/>
  <c r="O62" i="2"/>
  <c r="B54" i="2"/>
  <c r="N54" i="2"/>
  <c r="O54" i="2"/>
  <c r="B46" i="2"/>
  <c r="N46" i="2"/>
  <c r="O46" i="2"/>
  <c r="B38" i="2"/>
  <c r="N38" i="2"/>
  <c r="O38" i="2"/>
  <c r="B30" i="2"/>
  <c r="N30" i="2"/>
  <c r="O30" i="2"/>
  <c r="B22" i="2"/>
  <c r="N22" i="2"/>
  <c r="O22" i="2"/>
  <c r="B14" i="2"/>
  <c r="N14" i="2"/>
  <c r="O14" i="2"/>
  <c r="B88" i="2"/>
  <c r="N88" i="2"/>
  <c r="O88" i="2"/>
  <c r="B56" i="2"/>
  <c r="N56" i="2"/>
  <c r="O56" i="2"/>
  <c r="B93" i="2"/>
  <c r="N93" i="2"/>
  <c r="O93" i="2"/>
  <c r="B85" i="2"/>
  <c r="N85" i="2"/>
  <c r="O85" i="2"/>
  <c r="B77" i="2"/>
  <c r="N77" i="2"/>
  <c r="O77" i="2"/>
  <c r="B69" i="2"/>
  <c r="N69" i="2"/>
  <c r="O69" i="2"/>
  <c r="B61" i="2"/>
  <c r="N61" i="2"/>
  <c r="O61" i="2"/>
  <c r="B53" i="2"/>
  <c r="N53" i="2"/>
  <c r="O53" i="2"/>
  <c r="B45" i="2"/>
  <c r="N45" i="2"/>
  <c r="O45" i="2"/>
  <c r="B37" i="2"/>
  <c r="N37" i="2"/>
  <c r="O37" i="2"/>
  <c r="B29" i="2"/>
  <c r="N29" i="2"/>
  <c r="O29" i="2"/>
  <c r="B21" i="2"/>
  <c r="N21" i="2"/>
  <c r="O21" i="2"/>
  <c r="B13" i="2"/>
  <c r="N13" i="2"/>
  <c r="O13" i="2"/>
  <c r="B1000" i="1"/>
  <c r="N1000" i="1"/>
  <c r="O1000" i="1"/>
  <c r="B1049" i="1"/>
  <c r="N1049" i="1"/>
  <c r="O1049" i="1"/>
  <c r="B985" i="1"/>
  <c r="O985" i="1"/>
  <c r="N985" i="1"/>
  <c r="B921" i="1"/>
  <c r="O921" i="1"/>
  <c r="N921" i="1"/>
  <c r="B857" i="1"/>
  <c r="O857" i="1"/>
  <c r="N857" i="1"/>
  <c r="B793" i="1"/>
  <c r="N793" i="1"/>
  <c r="O793" i="1"/>
  <c r="B729" i="1"/>
  <c r="N729" i="1"/>
  <c r="O729" i="1"/>
  <c r="B605" i="1"/>
  <c r="O605" i="1"/>
  <c r="N605" i="1"/>
  <c r="B349" i="1"/>
  <c r="N349" i="1"/>
  <c r="O349" i="1"/>
  <c r="B93" i="1"/>
  <c r="O93" i="1"/>
  <c r="N93" i="1"/>
  <c r="B736" i="1"/>
  <c r="N736" i="1"/>
  <c r="O736" i="1"/>
  <c r="B123" i="1"/>
  <c r="N123" i="1"/>
  <c r="O123" i="1"/>
  <c r="B1015" i="1"/>
  <c r="O1015" i="1"/>
  <c r="N1015" i="1"/>
  <c r="B951" i="1"/>
  <c r="O951" i="1"/>
  <c r="N951" i="1"/>
  <c r="B887" i="1"/>
  <c r="N887" i="1"/>
  <c r="O887" i="1"/>
  <c r="B823" i="1"/>
  <c r="N823" i="1"/>
  <c r="O823" i="1"/>
  <c r="B759" i="1"/>
  <c r="N759" i="1"/>
  <c r="O759" i="1"/>
  <c r="B695" i="1"/>
  <c r="N695" i="1"/>
  <c r="O695" i="1"/>
  <c r="B469" i="1"/>
  <c r="O469" i="1"/>
  <c r="N469" i="1"/>
  <c r="B213" i="1"/>
  <c r="O213" i="1"/>
  <c r="N213" i="1"/>
  <c r="B832" i="1"/>
  <c r="N832" i="1"/>
  <c r="O832" i="1"/>
  <c r="B1062" i="1"/>
  <c r="N1062" i="1"/>
  <c r="O1062" i="1"/>
  <c r="B998" i="1"/>
  <c r="O998" i="1"/>
  <c r="N998" i="1"/>
  <c r="B934" i="1"/>
  <c r="O934" i="1"/>
  <c r="N934" i="1"/>
  <c r="B870" i="1"/>
  <c r="O870" i="1"/>
  <c r="N870" i="1"/>
  <c r="B806" i="1"/>
  <c r="N806" i="1"/>
  <c r="O806" i="1"/>
  <c r="B742" i="1"/>
  <c r="N742" i="1"/>
  <c r="O742" i="1"/>
  <c r="B659" i="1"/>
  <c r="N659" i="1"/>
  <c r="O659" i="1"/>
  <c r="B403" i="1"/>
  <c r="N403" i="1"/>
  <c r="O403" i="1"/>
  <c r="B147" i="1"/>
  <c r="N147" i="1"/>
  <c r="O147" i="1"/>
  <c r="B712" i="1"/>
  <c r="N712" i="1"/>
  <c r="O712" i="1"/>
  <c r="B981" i="1"/>
  <c r="O981" i="1"/>
  <c r="N981" i="1"/>
  <c r="B917" i="1"/>
  <c r="N917" i="1"/>
  <c r="O917" i="1"/>
  <c r="B853" i="1"/>
  <c r="N853" i="1"/>
  <c r="O853" i="1"/>
  <c r="B789" i="1"/>
  <c r="N789" i="1"/>
  <c r="O789" i="1"/>
  <c r="B725" i="1"/>
  <c r="N725" i="1"/>
  <c r="O725" i="1"/>
  <c r="B589" i="1"/>
  <c r="O589" i="1"/>
  <c r="N589" i="1"/>
  <c r="B333" i="1"/>
  <c r="N333" i="1"/>
  <c r="O333" i="1"/>
  <c r="B77" i="1"/>
  <c r="O77" i="1"/>
  <c r="N77" i="1"/>
  <c r="B685" i="1"/>
  <c r="N685" i="1"/>
  <c r="O685" i="1"/>
  <c r="B1021" i="1"/>
  <c r="N1021" i="1"/>
  <c r="O1021" i="1"/>
  <c r="B1020" i="1"/>
  <c r="N1020" i="1"/>
  <c r="O1020" i="1"/>
  <c r="B956" i="1"/>
  <c r="N956" i="1"/>
  <c r="O956" i="1"/>
  <c r="B892" i="1"/>
  <c r="N892" i="1"/>
  <c r="O892" i="1"/>
  <c r="B828" i="1"/>
  <c r="N828" i="1"/>
  <c r="O828" i="1"/>
  <c r="B764" i="1"/>
  <c r="N764" i="1"/>
  <c r="O764" i="1"/>
  <c r="B700" i="1"/>
  <c r="N700" i="1"/>
  <c r="O700" i="1"/>
  <c r="B491" i="1"/>
  <c r="N491" i="1"/>
  <c r="O491" i="1"/>
  <c r="B235" i="1"/>
  <c r="N235" i="1"/>
  <c r="O235" i="1"/>
  <c r="B912" i="1"/>
  <c r="N912" i="1"/>
  <c r="O912" i="1"/>
  <c r="B1035" i="1"/>
  <c r="N1035" i="1"/>
  <c r="O1035" i="1"/>
  <c r="B971" i="1"/>
  <c r="O971" i="1"/>
  <c r="N971" i="1"/>
  <c r="B907" i="1"/>
  <c r="O907" i="1"/>
  <c r="N907" i="1"/>
  <c r="B843" i="1"/>
  <c r="O843" i="1"/>
  <c r="N843" i="1"/>
  <c r="B779" i="1"/>
  <c r="N779" i="1"/>
  <c r="O779" i="1"/>
  <c r="B715" i="1"/>
  <c r="N715" i="1"/>
  <c r="O715" i="1"/>
  <c r="B549" i="1"/>
  <c r="O549" i="1"/>
  <c r="N549" i="1"/>
  <c r="B293" i="1"/>
  <c r="N293" i="1"/>
  <c r="O293" i="1"/>
  <c r="B27" i="1"/>
  <c r="O27" i="1"/>
  <c r="N27" i="1"/>
  <c r="B1050" i="1"/>
  <c r="N1050" i="1"/>
  <c r="O1050" i="1"/>
  <c r="B986" i="1"/>
  <c r="N986" i="1"/>
  <c r="O986" i="1"/>
  <c r="B922" i="1"/>
  <c r="O922" i="1"/>
  <c r="N922" i="1"/>
  <c r="B858" i="1"/>
  <c r="O858" i="1"/>
  <c r="N858" i="1"/>
  <c r="B794" i="1"/>
  <c r="O794" i="1"/>
  <c r="N794" i="1"/>
  <c r="B730" i="1"/>
  <c r="O730" i="1"/>
  <c r="N730" i="1"/>
  <c r="B611" i="1"/>
  <c r="N611" i="1"/>
  <c r="O611" i="1"/>
  <c r="B355" i="1"/>
  <c r="N355" i="1"/>
  <c r="O355" i="1"/>
  <c r="B99" i="1"/>
  <c r="N99" i="1"/>
  <c r="O99" i="1"/>
  <c r="B636" i="1"/>
  <c r="O636" i="1"/>
  <c r="N636" i="1"/>
  <c r="B572" i="1"/>
  <c r="O572" i="1"/>
  <c r="N572" i="1"/>
  <c r="B508" i="1"/>
  <c r="N508" i="1"/>
  <c r="O508" i="1"/>
  <c r="B444" i="1"/>
  <c r="N444" i="1"/>
  <c r="O444" i="1"/>
  <c r="B380" i="1"/>
  <c r="N380" i="1"/>
  <c r="O380" i="1"/>
  <c r="B316" i="1"/>
  <c r="N316" i="1"/>
  <c r="O316" i="1"/>
  <c r="B252" i="1"/>
  <c r="N252" i="1"/>
  <c r="O252" i="1"/>
  <c r="B188" i="1"/>
  <c r="N188" i="1"/>
  <c r="O188" i="1"/>
  <c r="B124" i="1"/>
  <c r="N124" i="1"/>
  <c r="O124" i="1"/>
  <c r="B60" i="1"/>
  <c r="N60" i="1"/>
  <c r="O60" i="1"/>
  <c r="B658" i="1"/>
  <c r="O658" i="1"/>
  <c r="N658" i="1"/>
  <c r="B594" i="1"/>
  <c r="O594" i="1"/>
  <c r="N594" i="1"/>
  <c r="B530" i="1"/>
  <c r="O530" i="1"/>
  <c r="N530" i="1"/>
  <c r="B466" i="1"/>
  <c r="N466" i="1"/>
  <c r="O466" i="1"/>
  <c r="B402" i="1"/>
  <c r="N402" i="1"/>
  <c r="O402" i="1"/>
  <c r="B338" i="1"/>
  <c r="O338" i="1"/>
  <c r="N338" i="1"/>
  <c r="B274" i="1"/>
  <c r="O274" i="1"/>
  <c r="N274" i="1"/>
  <c r="B210" i="1"/>
  <c r="O210" i="1"/>
  <c r="N210" i="1"/>
  <c r="B146" i="1"/>
  <c r="O146" i="1"/>
  <c r="N146" i="1"/>
  <c r="B82" i="1"/>
  <c r="O82" i="1"/>
  <c r="N82" i="1"/>
  <c r="B18" i="1"/>
  <c r="N18" i="1"/>
  <c r="O18" i="1"/>
  <c r="B617" i="1"/>
  <c r="O617" i="1"/>
  <c r="N617" i="1"/>
  <c r="B553" i="1"/>
  <c r="O553" i="1"/>
  <c r="N553" i="1"/>
  <c r="B489" i="1"/>
  <c r="O489" i="1"/>
  <c r="N489" i="1"/>
  <c r="B425" i="1"/>
  <c r="O425" i="1"/>
  <c r="N425" i="1"/>
  <c r="B361" i="1"/>
  <c r="N361" i="1"/>
  <c r="O361" i="1"/>
  <c r="B297" i="1"/>
  <c r="N297" i="1"/>
  <c r="O297" i="1"/>
  <c r="B233" i="1"/>
  <c r="O233" i="1"/>
  <c r="N233" i="1"/>
  <c r="B169" i="1"/>
  <c r="O169" i="1"/>
  <c r="N169" i="1"/>
  <c r="B105" i="1"/>
  <c r="O105" i="1"/>
  <c r="N105" i="1"/>
  <c r="B41" i="1"/>
  <c r="N41" i="1"/>
  <c r="O41" i="1"/>
  <c r="B656" i="1"/>
  <c r="O656" i="1"/>
  <c r="N656" i="1"/>
  <c r="B592" i="1"/>
  <c r="O592" i="1"/>
  <c r="N592" i="1"/>
  <c r="B528" i="1"/>
  <c r="O528" i="1"/>
  <c r="N528" i="1"/>
  <c r="B464" i="1"/>
  <c r="N464" i="1"/>
  <c r="O464" i="1"/>
  <c r="B400" i="1"/>
  <c r="N400" i="1"/>
  <c r="O400" i="1"/>
  <c r="B336" i="1"/>
  <c r="N336" i="1"/>
  <c r="O336" i="1"/>
  <c r="B272" i="1"/>
  <c r="N272" i="1"/>
  <c r="O272" i="1"/>
  <c r="B208" i="1"/>
  <c r="N208" i="1"/>
  <c r="O208" i="1"/>
  <c r="B144" i="1"/>
  <c r="N144" i="1"/>
  <c r="O144" i="1"/>
  <c r="B80" i="1"/>
  <c r="N80" i="1"/>
  <c r="O80" i="1"/>
  <c r="B16" i="1"/>
  <c r="N16" i="1"/>
  <c r="O16" i="1"/>
  <c r="B631" i="1"/>
  <c r="N631" i="1"/>
  <c r="O631" i="1"/>
  <c r="B567" i="1"/>
  <c r="N567" i="1"/>
  <c r="O567" i="1"/>
  <c r="B503" i="1"/>
  <c r="N503" i="1"/>
  <c r="O503" i="1"/>
  <c r="B439" i="1"/>
  <c r="N439" i="1"/>
  <c r="O439" i="1"/>
  <c r="B375" i="1"/>
  <c r="N375" i="1"/>
  <c r="O375" i="1"/>
  <c r="B311" i="1"/>
  <c r="O311" i="1"/>
  <c r="N311" i="1"/>
  <c r="B247" i="1"/>
  <c r="N247" i="1"/>
  <c r="O247" i="1"/>
  <c r="B183" i="1"/>
  <c r="N183" i="1"/>
  <c r="O183" i="1"/>
  <c r="B119" i="1"/>
  <c r="N119" i="1"/>
  <c r="O119" i="1"/>
  <c r="B55" i="1"/>
  <c r="O55" i="1"/>
  <c r="N55" i="1"/>
  <c r="B670" i="1"/>
  <c r="N670" i="1"/>
  <c r="O670" i="1"/>
  <c r="B606" i="1"/>
  <c r="O606" i="1"/>
  <c r="N606" i="1"/>
  <c r="B542" i="1"/>
  <c r="O542" i="1"/>
  <c r="N542" i="1"/>
  <c r="B478" i="1"/>
  <c r="O478" i="1"/>
  <c r="N478" i="1"/>
  <c r="B414" i="1"/>
  <c r="N414" i="1"/>
  <c r="O414" i="1"/>
  <c r="B350" i="1"/>
  <c r="O350" i="1"/>
  <c r="N350" i="1"/>
  <c r="B286" i="1"/>
  <c r="O286" i="1"/>
  <c r="N286" i="1"/>
  <c r="B222" i="1"/>
  <c r="O222" i="1"/>
  <c r="N222" i="1"/>
  <c r="B158" i="1"/>
  <c r="O158" i="1"/>
  <c r="N158" i="1"/>
  <c r="B94" i="1"/>
  <c r="O94" i="1"/>
  <c r="N94" i="1"/>
  <c r="B30" i="1"/>
  <c r="N30" i="1"/>
  <c r="O30" i="1"/>
  <c r="B1032" i="1"/>
  <c r="O1032" i="1"/>
  <c r="N1032" i="1"/>
  <c r="B1056" i="1"/>
  <c r="N1056" i="1"/>
  <c r="O1056" i="1"/>
  <c r="B1041" i="1"/>
  <c r="N1041" i="1"/>
  <c r="O1041" i="1"/>
  <c r="B977" i="1"/>
  <c r="O977" i="1"/>
  <c r="N977" i="1"/>
  <c r="B913" i="1"/>
  <c r="O913" i="1"/>
  <c r="N913" i="1"/>
  <c r="B849" i="1"/>
  <c r="O849" i="1"/>
  <c r="N849" i="1"/>
  <c r="B785" i="1"/>
  <c r="N785" i="1"/>
  <c r="O785" i="1"/>
  <c r="B721" i="1"/>
  <c r="N721" i="1"/>
  <c r="O721" i="1"/>
  <c r="B573" i="1"/>
  <c r="O573" i="1"/>
  <c r="N573" i="1"/>
  <c r="B317" i="1"/>
  <c r="O317" i="1"/>
  <c r="N317" i="1"/>
  <c r="B61" i="1"/>
  <c r="N61" i="1"/>
  <c r="O61" i="1"/>
  <c r="B704" i="1"/>
  <c r="N704" i="1"/>
  <c r="O704" i="1"/>
  <c r="B59" i="1"/>
  <c r="O59" i="1"/>
  <c r="N59" i="1"/>
  <c r="B1007" i="1"/>
  <c r="O1007" i="1"/>
  <c r="N1007" i="1"/>
  <c r="B943" i="1"/>
  <c r="N943" i="1"/>
  <c r="O943" i="1"/>
  <c r="B879" i="1"/>
  <c r="O879" i="1"/>
  <c r="N879" i="1"/>
  <c r="B815" i="1"/>
  <c r="N815" i="1"/>
  <c r="O815" i="1"/>
  <c r="B751" i="1"/>
  <c r="N751" i="1"/>
  <c r="O751" i="1"/>
  <c r="B684" i="1"/>
  <c r="N684" i="1"/>
  <c r="O684" i="1"/>
  <c r="B437" i="1"/>
  <c r="O437" i="1"/>
  <c r="N437" i="1"/>
  <c r="B181" i="1"/>
  <c r="O181" i="1"/>
  <c r="N181" i="1"/>
  <c r="B784" i="1"/>
  <c r="N784" i="1"/>
  <c r="O784" i="1"/>
  <c r="B1054" i="1"/>
  <c r="N1054" i="1"/>
  <c r="O1054" i="1"/>
  <c r="B990" i="1"/>
  <c r="N990" i="1"/>
  <c r="O990" i="1"/>
  <c r="B926" i="1"/>
  <c r="O926" i="1"/>
  <c r="N926" i="1"/>
  <c r="B862" i="1"/>
  <c r="N862" i="1"/>
  <c r="O862" i="1"/>
  <c r="B798" i="1"/>
  <c r="N798" i="1"/>
  <c r="O798" i="1"/>
  <c r="B734" i="1"/>
  <c r="N734" i="1"/>
  <c r="O734" i="1"/>
  <c r="B627" i="1"/>
  <c r="O627" i="1"/>
  <c r="N627" i="1"/>
  <c r="B371" i="1"/>
  <c r="N371" i="1"/>
  <c r="O371" i="1"/>
  <c r="B115" i="1"/>
  <c r="N115" i="1"/>
  <c r="O115" i="1"/>
  <c r="B539" i="1"/>
  <c r="N539" i="1"/>
  <c r="O539" i="1"/>
  <c r="B973" i="1"/>
  <c r="O973" i="1"/>
  <c r="N973" i="1"/>
  <c r="B909" i="1"/>
  <c r="N909" i="1"/>
  <c r="O909" i="1"/>
  <c r="B845" i="1"/>
  <c r="N845" i="1"/>
  <c r="O845" i="1"/>
  <c r="B781" i="1"/>
  <c r="N781" i="1"/>
  <c r="O781" i="1"/>
  <c r="B717" i="1"/>
  <c r="N717" i="1"/>
  <c r="O717" i="1"/>
  <c r="B557" i="1"/>
  <c r="O557" i="1"/>
  <c r="N557" i="1"/>
  <c r="B301" i="1"/>
  <c r="N301" i="1"/>
  <c r="O301" i="1"/>
  <c r="B43" i="1"/>
  <c r="O43" i="1"/>
  <c r="N43" i="1"/>
  <c r="B571" i="1"/>
  <c r="N571" i="1"/>
  <c r="O571" i="1"/>
  <c r="B1005" i="1"/>
  <c r="O1005" i="1"/>
  <c r="N1005" i="1"/>
  <c r="B1012" i="1"/>
  <c r="N1012" i="1"/>
  <c r="O1012" i="1"/>
  <c r="B948" i="1"/>
  <c r="N948" i="1"/>
  <c r="O948" i="1"/>
  <c r="B884" i="1"/>
  <c r="N884" i="1"/>
  <c r="O884" i="1"/>
  <c r="B820" i="1"/>
  <c r="N820" i="1"/>
  <c r="O820" i="1"/>
  <c r="B756" i="1"/>
  <c r="N756" i="1"/>
  <c r="O756" i="1"/>
  <c r="B692" i="1"/>
  <c r="N692" i="1"/>
  <c r="O692" i="1"/>
  <c r="B459" i="1"/>
  <c r="N459" i="1"/>
  <c r="O459" i="1"/>
  <c r="B203" i="1"/>
  <c r="N203" i="1"/>
  <c r="O203" i="1"/>
  <c r="B856" i="1"/>
  <c r="N856" i="1"/>
  <c r="O856" i="1"/>
  <c r="B1027" i="1"/>
  <c r="O1027" i="1"/>
  <c r="N1027" i="1"/>
  <c r="B963" i="1"/>
  <c r="O963" i="1"/>
  <c r="N963" i="1"/>
  <c r="B899" i="1"/>
  <c r="O899" i="1"/>
  <c r="N899" i="1"/>
  <c r="B835" i="1"/>
  <c r="O835" i="1"/>
  <c r="N835" i="1"/>
  <c r="B771" i="1"/>
  <c r="N771" i="1"/>
  <c r="O771" i="1"/>
  <c r="B707" i="1"/>
  <c r="N707" i="1"/>
  <c r="O707" i="1"/>
  <c r="B517" i="1"/>
  <c r="N517" i="1"/>
  <c r="O517" i="1"/>
  <c r="B261" i="1"/>
  <c r="O261" i="1"/>
  <c r="N261" i="1"/>
  <c r="B968" i="1"/>
  <c r="N968" i="1"/>
  <c r="O968" i="1"/>
  <c r="B1042" i="1"/>
  <c r="N1042" i="1"/>
  <c r="O1042" i="1"/>
  <c r="B978" i="1"/>
  <c r="O978" i="1"/>
  <c r="N978" i="1"/>
  <c r="B914" i="1"/>
  <c r="N914" i="1"/>
  <c r="O914" i="1"/>
  <c r="B850" i="1"/>
  <c r="N850" i="1"/>
  <c r="O850" i="1"/>
  <c r="B786" i="1"/>
  <c r="O786" i="1"/>
  <c r="N786" i="1"/>
  <c r="B722" i="1"/>
  <c r="O722" i="1"/>
  <c r="N722" i="1"/>
  <c r="B579" i="1"/>
  <c r="N579" i="1"/>
  <c r="O579" i="1"/>
  <c r="B323" i="1"/>
  <c r="N323" i="1"/>
  <c r="O323" i="1"/>
  <c r="B67" i="1"/>
  <c r="O67" i="1"/>
  <c r="N67" i="1"/>
  <c r="B628" i="1"/>
  <c r="O628" i="1"/>
  <c r="N628" i="1"/>
  <c r="B564" i="1"/>
  <c r="O564" i="1"/>
  <c r="N564" i="1"/>
  <c r="B500" i="1"/>
  <c r="N500" i="1"/>
  <c r="O500" i="1"/>
  <c r="B436" i="1"/>
  <c r="N436" i="1"/>
  <c r="O436" i="1"/>
  <c r="B372" i="1"/>
  <c r="N372" i="1"/>
  <c r="O372" i="1"/>
  <c r="B308" i="1"/>
  <c r="N308" i="1"/>
  <c r="O308" i="1"/>
  <c r="B244" i="1"/>
  <c r="N244" i="1"/>
  <c r="O244" i="1"/>
  <c r="B180" i="1"/>
  <c r="N180" i="1"/>
  <c r="O180" i="1"/>
  <c r="B116" i="1"/>
  <c r="N116" i="1"/>
  <c r="O116" i="1"/>
  <c r="B52" i="1"/>
  <c r="N52" i="1"/>
  <c r="O52" i="1"/>
  <c r="B650" i="1"/>
  <c r="O650" i="1"/>
  <c r="N650" i="1"/>
  <c r="B586" i="1"/>
  <c r="O586" i="1"/>
  <c r="N586" i="1"/>
  <c r="B522" i="1"/>
  <c r="O522" i="1"/>
  <c r="N522" i="1"/>
  <c r="B458" i="1"/>
  <c r="O458" i="1"/>
  <c r="N458" i="1"/>
  <c r="B394" i="1"/>
  <c r="O394" i="1"/>
  <c r="N394" i="1"/>
  <c r="B330" i="1"/>
  <c r="O330" i="1"/>
  <c r="N330" i="1"/>
  <c r="B266" i="1"/>
  <c r="O266" i="1"/>
  <c r="N266" i="1"/>
  <c r="B202" i="1"/>
  <c r="O202" i="1"/>
  <c r="N202" i="1"/>
  <c r="B138" i="1"/>
  <c r="O138" i="1"/>
  <c r="N138" i="1"/>
  <c r="B74" i="1"/>
  <c r="N74" i="1"/>
  <c r="O74" i="1"/>
  <c r="B673" i="1"/>
  <c r="N673" i="1"/>
  <c r="O673" i="1"/>
  <c r="B609" i="1"/>
  <c r="O609" i="1"/>
  <c r="N609" i="1"/>
  <c r="B545" i="1"/>
  <c r="O545" i="1"/>
  <c r="N545" i="1"/>
  <c r="B481" i="1"/>
  <c r="O481" i="1"/>
  <c r="N481" i="1"/>
  <c r="B417" i="1"/>
  <c r="O417" i="1"/>
  <c r="N417" i="1"/>
  <c r="B353" i="1"/>
  <c r="N353" i="1"/>
  <c r="O353" i="1"/>
  <c r="B289" i="1"/>
  <c r="O289" i="1"/>
  <c r="N289" i="1"/>
  <c r="B225" i="1"/>
  <c r="O225" i="1"/>
  <c r="N225" i="1"/>
  <c r="B161" i="1"/>
  <c r="O161" i="1"/>
  <c r="N161" i="1"/>
  <c r="B97" i="1"/>
  <c r="O97" i="1"/>
  <c r="N97" i="1"/>
  <c r="B33" i="1"/>
  <c r="N33" i="1"/>
  <c r="O33" i="1"/>
  <c r="B648" i="1"/>
  <c r="O648" i="1"/>
  <c r="N648" i="1"/>
  <c r="B584" i="1"/>
  <c r="O584" i="1"/>
  <c r="N584" i="1"/>
  <c r="B520" i="1"/>
  <c r="N520" i="1"/>
  <c r="O520" i="1"/>
  <c r="B456" i="1"/>
  <c r="N456" i="1"/>
  <c r="O456" i="1"/>
  <c r="B392" i="1"/>
  <c r="N392" i="1"/>
  <c r="O392" i="1"/>
  <c r="B328" i="1"/>
  <c r="N328" i="1"/>
  <c r="O328" i="1"/>
  <c r="B264" i="1"/>
  <c r="N264" i="1"/>
  <c r="O264" i="1"/>
  <c r="B200" i="1"/>
  <c r="N200" i="1"/>
  <c r="O200" i="1"/>
  <c r="B136" i="1"/>
  <c r="N136" i="1"/>
  <c r="O136" i="1"/>
  <c r="B72" i="1"/>
  <c r="N72" i="1"/>
  <c r="O72" i="1"/>
  <c r="B687" i="1"/>
  <c r="N687" i="1"/>
  <c r="O687" i="1"/>
  <c r="B623" i="1"/>
  <c r="O623" i="1"/>
  <c r="N623" i="1"/>
  <c r="B559" i="1"/>
  <c r="N559" i="1"/>
  <c r="O559" i="1"/>
  <c r="B495" i="1"/>
  <c r="N495" i="1"/>
  <c r="O495" i="1"/>
  <c r="B431" i="1"/>
  <c r="N431" i="1"/>
  <c r="O431" i="1"/>
  <c r="B367" i="1"/>
  <c r="N367" i="1"/>
  <c r="O367" i="1"/>
  <c r="B303" i="1"/>
  <c r="O303" i="1"/>
  <c r="N303" i="1"/>
  <c r="B239" i="1"/>
  <c r="N239" i="1"/>
  <c r="O239" i="1"/>
  <c r="B175" i="1"/>
  <c r="N175" i="1"/>
  <c r="O175" i="1"/>
  <c r="B111" i="1"/>
  <c r="N111" i="1"/>
  <c r="O111" i="1"/>
  <c r="O47" i="1"/>
  <c r="B47" i="1"/>
  <c r="N47" i="1"/>
  <c r="B662" i="1"/>
  <c r="N662" i="1"/>
  <c r="O662" i="1"/>
  <c r="B598" i="1"/>
  <c r="O598" i="1"/>
  <c r="N598" i="1"/>
  <c r="B534" i="1"/>
  <c r="O534" i="1"/>
  <c r="N534" i="1"/>
  <c r="B470" i="1"/>
  <c r="N470" i="1"/>
  <c r="O470" i="1"/>
  <c r="B406" i="1"/>
  <c r="N406" i="1"/>
  <c r="O406" i="1"/>
  <c r="B342" i="1"/>
  <c r="O342" i="1"/>
  <c r="N342" i="1"/>
  <c r="B278" i="1"/>
  <c r="O278" i="1"/>
  <c r="N278" i="1"/>
  <c r="B214" i="1"/>
  <c r="O214" i="1"/>
  <c r="N214" i="1"/>
  <c r="B150" i="1"/>
  <c r="O150" i="1"/>
  <c r="N150" i="1"/>
  <c r="B86" i="1"/>
  <c r="O86" i="1"/>
  <c r="N86" i="1"/>
  <c r="B22" i="1"/>
  <c r="N22" i="1"/>
  <c r="O22" i="1"/>
  <c r="B1048" i="1"/>
  <c r="N1048" i="1"/>
  <c r="O1048" i="1"/>
  <c r="B992" i="1"/>
  <c r="O992" i="1"/>
  <c r="N992" i="1"/>
  <c r="B1033" i="1"/>
  <c r="N1033" i="1"/>
  <c r="O1033" i="1"/>
  <c r="B969" i="1"/>
  <c r="O969" i="1"/>
  <c r="N969" i="1"/>
  <c r="B905" i="1"/>
  <c r="N905" i="1"/>
  <c r="O905" i="1"/>
  <c r="B841" i="1"/>
  <c r="N841" i="1"/>
  <c r="O841" i="1"/>
  <c r="B777" i="1"/>
  <c r="N777" i="1"/>
  <c r="O777" i="1"/>
  <c r="B713" i="1"/>
  <c r="N713" i="1"/>
  <c r="O713" i="1"/>
  <c r="B541" i="1"/>
  <c r="O541" i="1"/>
  <c r="N541" i="1"/>
  <c r="B285" i="1"/>
  <c r="O285" i="1"/>
  <c r="N285" i="1"/>
  <c r="B984" i="1"/>
  <c r="N984" i="1"/>
  <c r="O984" i="1"/>
  <c r="B635" i="1"/>
  <c r="O635" i="1"/>
  <c r="N635" i="1"/>
  <c r="B1063" i="1"/>
  <c r="N1063" i="1"/>
  <c r="O1063" i="1"/>
  <c r="B999" i="1"/>
  <c r="O999" i="1"/>
  <c r="N999" i="1"/>
  <c r="B935" i="1"/>
  <c r="N935" i="1"/>
  <c r="O935" i="1"/>
  <c r="B871" i="1"/>
  <c r="N871" i="1"/>
  <c r="O871" i="1"/>
  <c r="B807" i="1"/>
  <c r="N807" i="1"/>
  <c r="O807" i="1"/>
  <c r="B743" i="1"/>
  <c r="N743" i="1"/>
  <c r="O743" i="1"/>
  <c r="B661" i="1"/>
  <c r="N661" i="1"/>
  <c r="O661" i="1"/>
  <c r="B405" i="1"/>
  <c r="O405" i="1"/>
  <c r="N405" i="1"/>
  <c r="B149" i="1"/>
  <c r="O149" i="1"/>
  <c r="N149" i="1"/>
  <c r="B744" i="1"/>
  <c r="N744" i="1"/>
  <c r="O744" i="1"/>
  <c r="B1046" i="1"/>
  <c r="N1046" i="1"/>
  <c r="O1046" i="1"/>
  <c r="B982" i="1"/>
  <c r="N982" i="1"/>
  <c r="O982" i="1"/>
  <c r="B918" i="1"/>
  <c r="N918" i="1"/>
  <c r="O918" i="1"/>
  <c r="B854" i="1"/>
  <c r="N854" i="1"/>
  <c r="O854" i="1"/>
  <c r="B790" i="1"/>
  <c r="N790" i="1"/>
  <c r="O790" i="1"/>
  <c r="B726" i="1"/>
  <c r="N726" i="1"/>
  <c r="O726" i="1"/>
  <c r="B595" i="1"/>
  <c r="N595" i="1"/>
  <c r="O595" i="1"/>
  <c r="B339" i="1"/>
  <c r="N339" i="1"/>
  <c r="O339" i="1"/>
  <c r="B83" i="1"/>
  <c r="N83" i="1"/>
  <c r="O83" i="1"/>
  <c r="B379" i="1"/>
  <c r="N379" i="1"/>
  <c r="O379" i="1"/>
  <c r="B965" i="1"/>
  <c r="O965" i="1"/>
  <c r="N965" i="1"/>
  <c r="B901" i="1"/>
  <c r="N901" i="1"/>
  <c r="O901" i="1"/>
  <c r="B837" i="1"/>
  <c r="N837" i="1"/>
  <c r="O837" i="1"/>
  <c r="B773" i="1"/>
  <c r="N773" i="1"/>
  <c r="O773" i="1"/>
  <c r="B709" i="1"/>
  <c r="N709" i="1"/>
  <c r="O709" i="1"/>
  <c r="B525" i="1"/>
  <c r="O525" i="1"/>
  <c r="N525" i="1"/>
  <c r="B269" i="1"/>
  <c r="O269" i="1"/>
  <c r="N269" i="1"/>
  <c r="B944" i="1"/>
  <c r="N944" i="1"/>
  <c r="O944" i="1"/>
  <c r="B475" i="1"/>
  <c r="O475" i="1"/>
  <c r="N475" i="1"/>
  <c r="B989" i="1"/>
  <c r="O989" i="1"/>
  <c r="N989" i="1"/>
  <c r="B1004" i="1"/>
  <c r="N1004" i="1"/>
  <c r="O1004" i="1"/>
  <c r="B940" i="1"/>
  <c r="N940" i="1"/>
  <c r="O940" i="1"/>
  <c r="B876" i="1"/>
  <c r="N876" i="1"/>
  <c r="O876" i="1"/>
  <c r="B812" i="1"/>
  <c r="N812" i="1"/>
  <c r="O812" i="1"/>
  <c r="B748" i="1"/>
  <c r="N748" i="1"/>
  <c r="O748" i="1"/>
  <c r="B681" i="1"/>
  <c r="N681" i="1"/>
  <c r="O681" i="1"/>
  <c r="B427" i="1"/>
  <c r="N427" i="1"/>
  <c r="O427" i="1"/>
  <c r="B171" i="1"/>
  <c r="N171" i="1"/>
  <c r="O171" i="1"/>
  <c r="B792" i="1"/>
  <c r="N792" i="1"/>
  <c r="O792" i="1"/>
  <c r="B1019" i="1"/>
  <c r="N1019" i="1"/>
  <c r="O1019" i="1"/>
  <c r="B955" i="1"/>
  <c r="O955" i="1"/>
  <c r="N955" i="1"/>
  <c r="B891" i="1"/>
  <c r="N891" i="1"/>
  <c r="O891" i="1"/>
  <c r="B827" i="1"/>
  <c r="N827" i="1"/>
  <c r="O827" i="1"/>
  <c r="B763" i="1"/>
  <c r="N763" i="1"/>
  <c r="O763" i="1"/>
  <c r="B699" i="1"/>
  <c r="N699" i="1"/>
  <c r="O699" i="1"/>
  <c r="B485" i="1"/>
  <c r="N485" i="1"/>
  <c r="O485" i="1"/>
  <c r="B229" i="1"/>
  <c r="O229" i="1"/>
  <c r="N229" i="1"/>
  <c r="B920" i="1"/>
  <c r="N920" i="1"/>
  <c r="O920" i="1"/>
  <c r="B1034" i="1"/>
  <c r="N1034" i="1"/>
  <c r="O1034" i="1"/>
  <c r="B970" i="1"/>
  <c r="O970" i="1"/>
  <c r="N970" i="1"/>
  <c r="B906" i="1"/>
  <c r="N906" i="1"/>
  <c r="O906" i="1"/>
  <c r="B842" i="1"/>
  <c r="N842" i="1"/>
  <c r="O842" i="1"/>
  <c r="B778" i="1"/>
  <c r="O778" i="1"/>
  <c r="N778" i="1"/>
  <c r="B714" i="1"/>
  <c r="O714" i="1"/>
  <c r="N714" i="1"/>
  <c r="B547" i="1"/>
  <c r="N547" i="1"/>
  <c r="O547" i="1"/>
  <c r="B291" i="1"/>
  <c r="O291" i="1"/>
  <c r="N291" i="1"/>
  <c r="B19" i="1"/>
  <c r="O19" i="1"/>
  <c r="N19" i="1"/>
  <c r="B620" i="1"/>
  <c r="O620" i="1"/>
  <c r="N620" i="1"/>
  <c r="B556" i="1"/>
  <c r="O556" i="1"/>
  <c r="N556" i="1"/>
  <c r="B492" i="1"/>
  <c r="N492" i="1"/>
  <c r="O492" i="1"/>
  <c r="B428" i="1"/>
  <c r="N428" i="1"/>
  <c r="O428" i="1"/>
  <c r="B364" i="1"/>
  <c r="N364" i="1"/>
  <c r="O364" i="1"/>
  <c r="B300" i="1"/>
  <c r="N300" i="1"/>
  <c r="O300" i="1"/>
  <c r="B236" i="1"/>
  <c r="N236" i="1"/>
  <c r="O236" i="1"/>
  <c r="B172" i="1"/>
  <c r="N172" i="1"/>
  <c r="O172" i="1"/>
  <c r="B108" i="1"/>
  <c r="N108" i="1"/>
  <c r="O108" i="1"/>
  <c r="B44" i="1"/>
  <c r="N44" i="1"/>
  <c r="O44" i="1"/>
  <c r="B642" i="1"/>
  <c r="O642" i="1"/>
  <c r="N642" i="1"/>
  <c r="B578" i="1"/>
  <c r="O578" i="1"/>
  <c r="N578" i="1"/>
  <c r="B514" i="1"/>
  <c r="N514" i="1"/>
  <c r="O514" i="1"/>
  <c r="B450" i="1"/>
  <c r="O450" i="1"/>
  <c r="N450" i="1"/>
  <c r="B386" i="1"/>
  <c r="O386" i="1"/>
  <c r="N386" i="1"/>
  <c r="B258" i="1"/>
  <c r="O258" i="1"/>
  <c r="N258" i="1"/>
  <c r="B194" i="1"/>
  <c r="O194" i="1"/>
  <c r="N194" i="1"/>
  <c r="B130" i="1"/>
  <c r="O130" i="1"/>
  <c r="N130" i="1"/>
  <c r="B66" i="1"/>
  <c r="N66" i="1"/>
  <c r="O66" i="1"/>
  <c r="B665" i="1"/>
  <c r="N665" i="1"/>
  <c r="O665" i="1"/>
  <c r="B601" i="1"/>
  <c r="O601" i="1"/>
  <c r="N601" i="1"/>
  <c r="B537" i="1"/>
  <c r="O537" i="1"/>
  <c r="N537" i="1"/>
  <c r="B473" i="1"/>
  <c r="O473" i="1"/>
  <c r="N473" i="1"/>
  <c r="B409" i="1"/>
  <c r="O409" i="1"/>
  <c r="N409" i="1"/>
  <c r="B345" i="1"/>
  <c r="N345" i="1"/>
  <c r="O345" i="1"/>
  <c r="B281" i="1"/>
  <c r="O281" i="1"/>
  <c r="N281" i="1"/>
  <c r="B217" i="1"/>
  <c r="O217" i="1"/>
  <c r="N217" i="1"/>
  <c r="B153" i="1"/>
  <c r="O153" i="1"/>
  <c r="N153" i="1"/>
  <c r="B89" i="1"/>
  <c r="O89" i="1"/>
  <c r="N89" i="1"/>
  <c r="B25" i="1"/>
  <c r="N25" i="1"/>
  <c r="O25" i="1"/>
  <c r="B640" i="1"/>
  <c r="O640" i="1"/>
  <c r="N640" i="1"/>
  <c r="B576" i="1"/>
  <c r="O576" i="1"/>
  <c r="N576" i="1"/>
  <c r="B512" i="1"/>
  <c r="N512" i="1"/>
  <c r="O512" i="1"/>
  <c r="B448" i="1"/>
  <c r="N448" i="1"/>
  <c r="O448" i="1"/>
  <c r="B384" i="1"/>
  <c r="N384" i="1"/>
  <c r="O384" i="1"/>
  <c r="B320" i="1"/>
  <c r="N320" i="1"/>
  <c r="O320" i="1"/>
  <c r="B256" i="1"/>
  <c r="N256" i="1"/>
  <c r="O256" i="1"/>
  <c r="B192" i="1"/>
  <c r="N192" i="1"/>
  <c r="O192" i="1"/>
  <c r="B128" i="1"/>
  <c r="N128" i="1"/>
  <c r="O128" i="1"/>
  <c r="B64" i="1"/>
  <c r="N64" i="1"/>
  <c r="O64" i="1"/>
  <c r="B679" i="1"/>
  <c r="N679" i="1"/>
  <c r="O679" i="1"/>
  <c r="B615" i="1"/>
  <c r="N615" i="1"/>
  <c r="O615" i="1"/>
  <c r="B551" i="1"/>
  <c r="N551" i="1"/>
  <c r="O551" i="1"/>
  <c r="B487" i="1"/>
  <c r="O487" i="1"/>
  <c r="N487" i="1"/>
  <c r="B423" i="1"/>
  <c r="N423" i="1"/>
  <c r="O423" i="1"/>
  <c r="B359" i="1"/>
  <c r="N359" i="1"/>
  <c r="O359" i="1"/>
  <c r="B295" i="1"/>
  <c r="O295" i="1"/>
  <c r="N295" i="1"/>
  <c r="B231" i="1"/>
  <c r="N231" i="1"/>
  <c r="O231" i="1"/>
  <c r="B167" i="1"/>
  <c r="N167" i="1"/>
  <c r="O167" i="1"/>
  <c r="B103" i="1"/>
  <c r="N103" i="1"/>
  <c r="O103" i="1"/>
  <c r="O39" i="1"/>
  <c r="B39" i="1"/>
  <c r="N39" i="1"/>
  <c r="B654" i="1"/>
  <c r="O654" i="1"/>
  <c r="N654" i="1"/>
  <c r="B590" i="1"/>
  <c r="O590" i="1"/>
  <c r="N590" i="1"/>
  <c r="O526" i="1"/>
  <c r="B526" i="1"/>
  <c r="N526" i="1"/>
  <c r="B462" i="1"/>
  <c r="N462" i="1"/>
  <c r="O462" i="1"/>
  <c r="B398" i="1"/>
  <c r="N398" i="1"/>
  <c r="O398" i="1"/>
  <c r="B334" i="1"/>
  <c r="O334" i="1"/>
  <c r="N334" i="1"/>
  <c r="B270" i="1"/>
  <c r="O270" i="1"/>
  <c r="N270" i="1"/>
  <c r="B206" i="1"/>
  <c r="O206" i="1"/>
  <c r="N206" i="1"/>
  <c r="B142" i="1"/>
  <c r="O142" i="1"/>
  <c r="N142" i="1"/>
  <c r="B78" i="1"/>
  <c r="O78" i="1"/>
  <c r="N78" i="1"/>
  <c r="B14" i="1"/>
  <c r="N14" i="1"/>
  <c r="O14" i="1"/>
  <c r="B1040" i="1"/>
  <c r="O1040" i="1"/>
  <c r="N1040" i="1"/>
  <c r="B960" i="1"/>
  <c r="N960" i="1"/>
  <c r="O960" i="1"/>
  <c r="B1025" i="1"/>
  <c r="N1025" i="1"/>
  <c r="O1025" i="1"/>
  <c r="B961" i="1"/>
  <c r="O961" i="1"/>
  <c r="N961" i="1"/>
  <c r="B897" i="1"/>
  <c r="N897" i="1"/>
  <c r="O897" i="1"/>
  <c r="B833" i="1"/>
  <c r="N833" i="1"/>
  <c r="O833" i="1"/>
  <c r="B769" i="1"/>
  <c r="N769" i="1"/>
  <c r="O769" i="1"/>
  <c r="B705" i="1"/>
  <c r="N705" i="1"/>
  <c r="O705" i="1"/>
  <c r="B509" i="1"/>
  <c r="N509" i="1"/>
  <c r="O509" i="1"/>
  <c r="B253" i="1"/>
  <c r="O253" i="1"/>
  <c r="N253" i="1"/>
  <c r="B952" i="1"/>
  <c r="N952" i="1"/>
  <c r="O952" i="1"/>
  <c r="B507" i="1"/>
  <c r="O507" i="1"/>
  <c r="N507" i="1"/>
  <c r="B1055" i="1"/>
  <c r="O1055" i="1"/>
  <c r="N1055" i="1"/>
  <c r="B991" i="1"/>
  <c r="O991" i="1"/>
  <c r="N991" i="1"/>
  <c r="B927" i="1"/>
  <c r="N927" i="1"/>
  <c r="O927" i="1"/>
  <c r="B863" i="1"/>
  <c r="N863" i="1"/>
  <c r="O863" i="1"/>
  <c r="B799" i="1"/>
  <c r="N799" i="1"/>
  <c r="O799" i="1"/>
  <c r="B735" i="1"/>
  <c r="N735" i="1"/>
  <c r="O735" i="1"/>
  <c r="B629" i="1"/>
  <c r="N629" i="1"/>
  <c r="O629" i="1"/>
  <c r="B373" i="1"/>
  <c r="O373" i="1"/>
  <c r="N373" i="1"/>
  <c r="B117" i="1"/>
  <c r="O117" i="1"/>
  <c r="N117" i="1"/>
  <c r="B720" i="1"/>
  <c r="N720" i="1"/>
  <c r="O720" i="1"/>
  <c r="B1038" i="1"/>
  <c r="N1038" i="1"/>
  <c r="O1038" i="1"/>
  <c r="B974" i="1"/>
  <c r="O974" i="1"/>
  <c r="N974" i="1"/>
  <c r="B910" i="1"/>
  <c r="N910" i="1"/>
  <c r="O910" i="1"/>
  <c r="B846" i="1"/>
  <c r="N846" i="1"/>
  <c r="O846" i="1"/>
  <c r="B782" i="1"/>
  <c r="N782" i="1"/>
  <c r="O782" i="1"/>
  <c r="B718" i="1"/>
  <c r="N718" i="1"/>
  <c r="O718" i="1"/>
  <c r="B563" i="1"/>
  <c r="N563" i="1"/>
  <c r="O563" i="1"/>
  <c r="B307" i="1"/>
  <c r="O307" i="1"/>
  <c r="N307" i="1"/>
  <c r="B51" i="1"/>
  <c r="O51" i="1"/>
  <c r="N51" i="1"/>
  <c r="B155" i="1"/>
  <c r="N155" i="1"/>
  <c r="O155" i="1"/>
  <c r="B957" i="1"/>
  <c r="O957" i="1"/>
  <c r="N957" i="1"/>
  <c r="B893" i="1"/>
  <c r="O893" i="1"/>
  <c r="N893" i="1"/>
  <c r="B829" i="1"/>
  <c r="O829" i="1"/>
  <c r="N829" i="1"/>
  <c r="B765" i="1"/>
  <c r="N765" i="1"/>
  <c r="O765" i="1"/>
  <c r="B701" i="1"/>
  <c r="N701" i="1"/>
  <c r="O701" i="1"/>
  <c r="B493" i="1"/>
  <c r="N493" i="1"/>
  <c r="O493" i="1"/>
  <c r="B237" i="1"/>
  <c r="O237" i="1"/>
  <c r="N237" i="1"/>
  <c r="B896" i="1"/>
  <c r="N896" i="1"/>
  <c r="O896" i="1"/>
  <c r="B347" i="1"/>
  <c r="N347" i="1"/>
  <c r="O347" i="1"/>
  <c r="B1060" i="1"/>
  <c r="O1060" i="1"/>
  <c r="N1060" i="1"/>
  <c r="B996" i="1"/>
  <c r="O996" i="1"/>
  <c r="N996" i="1"/>
  <c r="B932" i="1"/>
  <c r="N932" i="1"/>
  <c r="O932" i="1"/>
  <c r="B868" i="1"/>
  <c r="N868" i="1"/>
  <c r="O868" i="1"/>
  <c r="B804" i="1"/>
  <c r="N804" i="1"/>
  <c r="O804" i="1"/>
  <c r="B740" i="1"/>
  <c r="N740" i="1"/>
  <c r="O740" i="1"/>
  <c r="B651" i="1"/>
  <c r="O651" i="1"/>
  <c r="N651" i="1"/>
  <c r="B395" i="1"/>
  <c r="N395" i="1"/>
  <c r="O395" i="1"/>
  <c r="B139" i="1"/>
  <c r="N139" i="1"/>
  <c r="O139" i="1"/>
  <c r="B696" i="1"/>
  <c r="N696" i="1"/>
  <c r="O696" i="1"/>
  <c r="B1011" i="1"/>
  <c r="O1011" i="1"/>
  <c r="N1011" i="1"/>
  <c r="B947" i="1"/>
  <c r="O947" i="1"/>
  <c r="N947" i="1"/>
  <c r="B883" i="1"/>
  <c r="N883" i="1"/>
  <c r="O883" i="1"/>
  <c r="B819" i="1"/>
  <c r="N819" i="1"/>
  <c r="O819" i="1"/>
  <c r="B755" i="1"/>
  <c r="N755" i="1"/>
  <c r="O755" i="1"/>
  <c r="B691" i="1"/>
  <c r="N691" i="1"/>
  <c r="O691" i="1"/>
  <c r="B453" i="1"/>
  <c r="O453" i="1"/>
  <c r="N453" i="1"/>
  <c r="B197" i="1"/>
  <c r="O197" i="1"/>
  <c r="N197" i="1"/>
  <c r="B864" i="1"/>
  <c r="N864" i="1"/>
  <c r="O864" i="1"/>
  <c r="B1026" i="1"/>
  <c r="N1026" i="1"/>
  <c r="O1026" i="1"/>
  <c r="B962" i="1"/>
  <c r="O962" i="1"/>
  <c r="N962" i="1"/>
  <c r="B898" i="1"/>
  <c r="O898" i="1"/>
  <c r="N898" i="1"/>
  <c r="B834" i="1"/>
  <c r="O834" i="1"/>
  <c r="N834" i="1"/>
  <c r="B770" i="1"/>
  <c r="O770" i="1"/>
  <c r="N770" i="1"/>
  <c r="B706" i="1"/>
  <c r="O706" i="1"/>
  <c r="N706" i="1"/>
  <c r="B515" i="1"/>
  <c r="O515" i="1"/>
  <c r="N515" i="1"/>
  <c r="B259" i="1"/>
  <c r="N259" i="1"/>
  <c r="O259" i="1"/>
  <c r="B676" i="1"/>
  <c r="N676" i="1"/>
  <c r="O676" i="1"/>
  <c r="B612" i="1"/>
  <c r="O612" i="1"/>
  <c r="N612" i="1"/>
  <c r="B548" i="1"/>
  <c r="O548" i="1"/>
  <c r="N548" i="1"/>
  <c r="B484" i="1"/>
  <c r="N484" i="1"/>
  <c r="O484" i="1"/>
  <c r="B420" i="1"/>
  <c r="N420" i="1"/>
  <c r="O420" i="1"/>
  <c r="B356" i="1"/>
  <c r="N356" i="1"/>
  <c r="O356" i="1"/>
  <c r="B292" i="1"/>
  <c r="N292" i="1"/>
  <c r="O292" i="1"/>
  <c r="B228" i="1"/>
  <c r="N228" i="1"/>
  <c r="O228" i="1"/>
  <c r="B164" i="1"/>
  <c r="N164" i="1"/>
  <c r="O164" i="1"/>
  <c r="B100" i="1"/>
  <c r="N100" i="1"/>
  <c r="O100" i="1"/>
  <c r="B36" i="1"/>
  <c r="N36" i="1"/>
  <c r="O36" i="1"/>
  <c r="B634" i="1"/>
  <c r="O634" i="1"/>
  <c r="N634" i="1"/>
  <c r="B570" i="1"/>
  <c r="O570" i="1"/>
  <c r="N570" i="1"/>
  <c r="B506" i="1"/>
  <c r="O506" i="1"/>
  <c r="N506" i="1"/>
  <c r="B442" i="1"/>
  <c r="O442" i="1"/>
  <c r="N442" i="1"/>
  <c r="B378" i="1"/>
  <c r="O378" i="1"/>
  <c r="N378" i="1"/>
  <c r="B314" i="1"/>
  <c r="N314" i="1"/>
  <c r="O314" i="1"/>
  <c r="B250" i="1"/>
  <c r="O250" i="1"/>
  <c r="N250" i="1"/>
  <c r="B186" i="1"/>
  <c r="O186" i="1"/>
  <c r="N186" i="1"/>
  <c r="B122" i="1"/>
  <c r="O122" i="1"/>
  <c r="N122" i="1"/>
  <c r="B58" i="1"/>
  <c r="N58" i="1"/>
  <c r="O58" i="1"/>
  <c r="B657" i="1"/>
  <c r="N657" i="1"/>
  <c r="O657" i="1"/>
  <c r="B593" i="1"/>
  <c r="O593" i="1"/>
  <c r="N593" i="1"/>
  <c r="B529" i="1"/>
  <c r="O529" i="1"/>
  <c r="N529" i="1"/>
  <c r="B465" i="1"/>
  <c r="O465" i="1"/>
  <c r="N465" i="1"/>
  <c r="B401" i="1"/>
  <c r="O401" i="1"/>
  <c r="N401" i="1"/>
  <c r="B337" i="1"/>
  <c r="N337" i="1"/>
  <c r="O337" i="1"/>
  <c r="B273" i="1"/>
  <c r="O273" i="1"/>
  <c r="N273" i="1"/>
  <c r="B209" i="1"/>
  <c r="O209" i="1"/>
  <c r="N209" i="1"/>
  <c r="B145" i="1"/>
  <c r="O145" i="1"/>
  <c r="N145" i="1"/>
  <c r="B81" i="1"/>
  <c r="O81" i="1"/>
  <c r="N81" i="1"/>
  <c r="B17" i="1"/>
  <c r="N17" i="1"/>
  <c r="O17" i="1"/>
  <c r="B632" i="1"/>
  <c r="O632" i="1"/>
  <c r="N632" i="1"/>
  <c r="B568" i="1"/>
  <c r="O568" i="1"/>
  <c r="N568" i="1"/>
  <c r="B504" i="1"/>
  <c r="N504" i="1"/>
  <c r="O504" i="1"/>
  <c r="B440" i="1"/>
  <c r="N440" i="1"/>
  <c r="O440" i="1"/>
  <c r="B376" i="1"/>
  <c r="N376" i="1"/>
  <c r="O376" i="1"/>
  <c r="B312" i="1"/>
  <c r="N312" i="1"/>
  <c r="O312" i="1"/>
  <c r="B248" i="1"/>
  <c r="N248" i="1"/>
  <c r="O248" i="1"/>
  <c r="B184" i="1"/>
  <c r="N184" i="1"/>
  <c r="O184" i="1"/>
  <c r="B120" i="1"/>
  <c r="N120" i="1"/>
  <c r="O120" i="1"/>
  <c r="B56" i="1"/>
  <c r="N56" i="1"/>
  <c r="O56" i="1"/>
  <c r="B671" i="1"/>
  <c r="N671" i="1"/>
  <c r="O671" i="1"/>
  <c r="B607" i="1"/>
  <c r="N607" i="1"/>
  <c r="O607" i="1"/>
  <c r="B543" i="1"/>
  <c r="N543" i="1"/>
  <c r="O543" i="1"/>
  <c r="B479" i="1"/>
  <c r="N479" i="1"/>
  <c r="O479" i="1"/>
  <c r="B415" i="1"/>
  <c r="N415" i="1"/>
  <c r="O415" i="1"/>
  <c r="B351" i="1"/>
  <c r="N351" i="1"/>
  <c r="O351" i="1"/>
  <c r="B287" i="1"/>
  <c r="N287" i="1"/>
  <c r="O287" i="1"/>
  <c r="B223" i="1"/>
  <c r="N223" i="1"/>
  <c r="O223" i="1"/>
  <c r="B159" i="1"/>
  <c r="N159" i="1"/>
  <c r="O159" i="1"/>
  <c r="B95" i="1"/>
  <c r="N95" i="1"/>
  <c r="O95" i="1"/>
  <c r="B31" i="1"/>
  <c r="O31" i="1"/>
  <c r="N31" i="1"/>
  <c r="B646" i="1"/>
  <c r="O646" i="1"/>
  <c r="N646" i="1"/>
  <c r="B582" i="1"/>
  <c r="O582" i="1"/>
  <c r="N582" i="1"/>
  <c r="B518" i="1"/>
  <c r="N518" i="1"/>
  <c r="O518" i="1"/>
  <c r="B454" i="1"/>
  <c r="O454" i="1"/>
  <c r="N454" i="1"/>
  <c r="B390" i="1"/>
  <c r="O390" i="1"/>
  <c r="N390" i="1"/>
  <c r="B326" i="1"/>
  <c r="O326" i="1"/>
  <c r="N326" i="1"/>
  <c r="B262" i="1"/>
  <c r="O262" i="1"/>
  <c r="N262" i="1"/>
  <c r="B198" i="1"/>
  <c r="O198" i="1"/>
  <c r="N198" i="1"/>
  <c r="B134" i="1"/>
  <c r="O134" i="1"/>
  <c r="N134" i="1"/>
  <c r="B70" i="1"/>
  <c r="N70" i="1"/>
  <c r="O70" i="1"/>
  <c r="N45" i="1"/>
  <c r="B45" i="1"/>
  <c r="O45" i="1"/>
  <c r="B1024" i="1"/>
  <c r="O1024" i="1"/>
  <c r="N1024" i="1"/>
  <c r="B880" i="1"/>
  <c r="N880" i="1"/>
  <c r="O880" i="1"/>
  <c r="B1017" i="1"/>
  <c r="N1017" i="1"/>
  <c r="O1017" i="1"/>
  <c r="B953" i="1"/>
  <c r="O953" i="1"/>
  <c r="N953" i="1"/>
  <c r="B889" i="1"/>
  <c r="O889" i="1"/>
  <c r="N889" i="1"/>
  <c r="B825" i="1"/>
  <c r="N825" i="1"/>
  <c r="O825" i="1"/>
  <c r="B761" i="1"/>
  <c r="N761" i="1"/>
  <c r="O761" i="1"/>
  <c r="B697" i="1"/>
  <c r="N697" i="1"/>
  <c r="O697" i="1"/>
  <c r="B477" i="1"/>
  <c r="N477" i="1"/>
  <c r="O477" i="1"/>
  <c r="B221" i="1"/>
  <c r="O221" i="1"/>
  <c r="N221" i="1"/>
  <c r="B904" i="1"/>
  <c r="N904" i="1"/>
  <c r="O904" i="1"/>
  <c r="B411" i="1"/>
  <c r="N411" i="1"/>
  <c r="O411" i="1"/>
  <c r="B1047" i="1"/>
  <c r="O1047" i="1"/>
  <c r="N1047" i="1"/>
  <c r="B983" i="1"/>
  <c r="O983" i="1"/>
  <c r="N983" i="1"/>
  <c r="B919" i="1"/>
  <c r="N919" i="1"/>
  <c r="O919" i="1"/>
  <c r="B855" i="1"/>
  <c r="N855" i="1"/>
  <c r="O855" i="1"/>
  <c r="B791" i="1"/>
  <c r="N791" i="1"/>
  <c r="O791" i="1"/>
  <c r="B727" i="1"/>
  <c r="N727" i="1"/>
  <c r="O727" i="1"/>
  <c r="B597" i="1"/>
  <c r="O597" i="1"/>
  <c r="N597" i="1"/>
  <c r="B341" i="1"/>
  <c r="N341" i="1"/>
  <c r="O341" i="1"/>
  <c r="B85" i="1"/>
  <c r="O85" i="1"/>
  <c r="N85" i="1"/>
  <c r="B603" i="1"/>
  <c r="N603" i="1"/>
  <c r="O603" i="1"/>
  <c r="B1030" i="1"/>
  <c r="N1030" i="1"/>
  <c r="O1030" i="1"/>
  <c r="B966" i="1"/>
  <c r="O966" i="1"/>
  <c r="N966" i="1"/>
  <c r="B902" i="1"/>
  <c r="O902" i="1"/>
  <c r="N902" i="1"/>
  <c r="B838" i="1"/>
  <c r="O838" i="1"/>
  <c r="N838" i="1"/>
  <c r="B774" i="1"/>
  <c r="N774" i="1"/>
  <c r="O774" i="1"/>
  <c r="B710" i="1"/>
  <c r="N710" i="1"/>
  <c r="O710" i="1"/>
  <c r="B531" i="1"/>
  <c r="N531" i="1"/>
  <c r="O531" i="1"/>
  <c r="B275" i="1"/>
  <c r="N275" i="1"/>
  <c r="O275" i="1"/>
  <c r="B928" i="1"/>
  <c r="N928" i="1"/>
  <c r="O928" i="1"/>
  <c r="B1045" i="1"/>
  <c r="N1045" i="1"/>
  <c r="O1045" i="1"/>
  <c r="B949" i="1"/>
  <c r="O949" i="1"/>
  <c r="N949" i="1"/>
  <c r="B885" i="1"/>
  <c r="N885" i="1"/>
  <c r="O885" i="1"/>
  <c r="B821" i="1"/>
  <c r="N821" i="1"/>
  <c r="O821" i="1"/>
  <c r="B757" i="1"/>
  <c r="N757" i="1"/>
  <c r="O757" i="1"/>
  <c r="B693" i="1"/>
  <c r="N693" i="1"/>
  <c r="O693" i="1"/>
  <c r="B461" i="1"/>
  <c r="O461" i="1"/>
  <c r="N461" i="1"/>
  <c r="B205" i="1"/>
  <c r="O205" i="1"/>
  <c r="N205" i="1"/>
  <c r="B840" i="1"/>
  <c r="N840" i="1"/>
  <c r="O840" i="1"/>
  <c r="B187" i="1"/>
  <c r="N187" i="1"/>
  <c r="O187" i="1"/>
  <c r="B1052" i="1"/>
  <c r="O1052" i="1"/>
  <c r="N1052" i="1"/>
  <c r="B988" i="1"/>
  <c r="N988" i="1"/>
  <c r="O988" i="1"/>
  <c r="B924" i="1"/>
  <c r="N924" i="1"/>
  <c r="O924" i="1"/>
  <c r="B860" i="1"/>
  <c r="N860" i="1"/>
  <c r="O860" i="1"/>
  <c r="B796" i="1"/>
  <c r="N796" i="1"/>
  <c r="O796" i="1"/>
  <c r="B732" i="1"/>
  <c r="N732" i="1"/>
  <c r="O732" i="1"/>
  <c r="B619" i="1"/>
  <c r="N619" i="1"/>
  <c r="O619" i="1"/>
  <c r="B363" i="1"/>
  <c r="N363" i="1"/>
  <c r="O363" i="1"/>
  <c r="B107" i="1"/>
  <c r="N107" i="1"/>
  <c r="O107" i="1"/>
  <c r="B12" i="1"/>
  <c r="O12" i="1"/>
  <c r="N12" i="1"/>
  <c r="B1003" i="1"/>
  <c r="O1003" i="1"/>
  <c r="N1003" i="1"/>
  <c r="B939" i="1"/>
  <c r="N939" i="1"/>
  <c r="O939" i="1"/>
  <c r="B875" i="1"/>
  <c r="O875" i="1"/>
  <c r="N875" i="1"/>
  <c r="B811" i="1"/>
  <c r="N811" i="1"/>
  <c r="O811" i="1"/>
  <c r="B747" i="1"/>
  <c r="N747" i="1"/>
  <c r="O747" i="1"/>
  <c r="B677" i="1"/>
  <c r="N677" i="1"/>
  <c r="O677" i="1"/>
  <c r="B421" i="1"/>
  <c r="O421" i="1"/>
  <c r="N421" i="1"/>
  <c r="B165" i="1"/>
  <c r="O165" i="1"/>
  <c r="N165" i="1"/>
  <c r="B800" i="1"/>
  <c r="N800" i="1"/>
  <c r="O800" i="1"/>
  <c r="B1018" i="1"/>
  <c r="N1018" i="1"/>
  <c r="O1018" i="1"/>
  <c r="B954" i="1"/>
  <c r="O954" i="1"/>
  <c r="N954" i="1"/>
  <c r="B890" i="1"/>
  <c r="O890" i="1"/>
  <c r="N890" i="1"/>
  <c r="B826" i="1"/>
  <c r="O826" i="1"/>
  <c r="N826" i="1"/>
  <c r="B762" i="1"/>
  <c r="O762" i="1"/>
  <c r="N762" i="1"/>
  <c r="B698" i="1"/>
  <c r="O698" i="1"/>
  <c r="N698" i="1"/>
  <c r="B483" i="1"/>
  <c r="O483" i="1"/>
  <c r="N483" i="1"/>
  <c r="B227" i="1"/>
  <c r="N227" i="1"/>
  <c r="O227" i="1"/>
  <c r="B668" i="1"/>
  <c r="N668" i="1"/>
  <c r="O668" i="1"/>
  <c r="B604" i="1"/>
  <c r="O604" i="1"/>
  <c r="N604" i="1"/>
  <c r="B540" i="1"/>
  <c r="O540" i="1"/>
  <c r="N540" i="1"/>
  <c r="B476" i="1"/>
  <c r="N476" i="1"/>
  <c r="O476" i="1"/>
  <c r="B412" i="1"/>
  <c r="N412" i="1"/>
  <c r="O412" i="1"/>
  <c r="B348" i="1"/>
  <c r="N348" i="1"/>
  <c r="O348" i="1"/>
  <c r="B284" i="1"/>
  <c r="N284" i="1"/>
  <c r="O284" i="1"/>
  <c r="B220" i="1"/>
  <c r="N220" i="1"/>
  <c r="O220" i="1"/>
  <c r="B156" i="1"/>
  <c r="N156" i="1"/>
  <c r="O156" i="1"/>
  <c r="B92" i="1"/>
  <c r="N92" i="1"/>
  <c r="O92" i="1"/>
  <c r="B28" i="1"/>
  <c r="N28" i="1"/>
  <c r="O28" i="1"/>
  <c r="B626" i="1"/>
  <c r="O626" i="1"/>
  <c r="N626" i="1"/>
  <c r="B562" i="1"/>
  <c r="O562" i="1"/>
  <c r="N562" i="1"/>
  <c r="B498" i="1"/>
  <c r="O498" i="1"/>
  <c r="N498" i="1"/>
  <c r="B434" i="1"/>
  <c r="N434" i="1"/>
  <c r="O434" i="1"/>
  <c r="B370" i="1"/>
  <c r="N370" i="1"/>
  <c r="O370" i="1"/>
  <c r="B306" i="1"/>
  <c r="O306" i="1"/>
  <c r="N306" i="1"/>
  <c r="B242" i="1"/>
  <c r="O242" i="1"/>
  <c r="N242" i="1"/>
  <c r="B178" i="1"/>
  <c r="O178" i="1"/>
  <c r="N178" i="1"/>
  <c r="B114" i="1"/>
  <c r="O114" i="1"/>
  <c r="N114" i="1"/>
  <c r="B50" i="1"/>
  <c r="N50" i="1"/>
  <c r="O50" i="1"/>
  <c r="B649" i="1"/>
  <c r="N649" i="1"/>
  <c r="O649" i="1"/>
  <c r="B585" i="1"/>
  <c r="O585" i="1"/>
  <c r="N585" i="1"/>
  <c r="B521" i="1"/>
  <c r="O521" i="1"/>
  <c r="N521" i="1"/>
  <c r="B457" i="1"/>
  <c r="O457" i="1"/>
  <c r="N457" i="1"/>
  <c r="B393" i="1"/>
  <c r="O393" i="1"/>
  <c r="N393" i="1"/>
  <c r="B329" i="1"/>
  <c r="N329" i="1"/>
  <c r="O329" i="1"/>
  <c r="B265" i="1"/>
  <c r="O265" i="1"/>
  <c r="N265" i="1"/>
  <c r="B201" i="1"/>
  <c r="O201" i="1"/>
  <c r="N201" i="1"/>
  <c r="B137" i="1"/>
  <c r="O137" i="1"/>
  <c r="N137" i="1"/>
  <c r="B73" i="1"/>
  <c r="N73" i="1"/>
  <c r="O73" i="1"/>
  <c r="B688" i="1"/>
  <c r="N688" i="1"/>
  <c r="O688" i="1"/>
  <c r="B624" i="1"/>
  <c r="O624" i="1"/>
  <c r="N624" i="1"/>
  <c r="B560" i="1"/>
  <c r="O560" i="1"/>
  <c r="N560" i="1"/>
  <c r="B496" i="1"/>
  <c r="N496" i="1"/>
  <c r="O496" i="1"/>
  <c r="B432" i="1"/>
  <c r="N432" i="1"/>
  <c r="O432" i="1"/>
  <c r="B368" i="1"/>
  <c r="N368" i="1"/>
  <c r="O368" i="1"/>
  <c r="B304" i="1"/>
  <c r="N304" i="1"/>
  <c r="O304" i="1"/>
  <c r="B240" i="1"/>
  <c r="N240" i="1"/>
  <c r="O240" i="1"/>
  <c r="B176" i="1"/>
  <c r="N176" i="1"/>
  <c r="O176" i="1"/>
  <c r="B112" i="1"/>
  <c r="N112" i="1"/>
  <c r="O112" i="1"/>
  <c r="B48" i="1"/>
  <c r="N48" i="1"/>
  <c r="O48" i="1"/>
  <c r="B663" i="1"/>
  <c r="N663" i="1"/>
  <c r="O663" i="1"/>
  <c r="B599" i="1"/>
  <c r="N599" i="1"/>
  <c r="O599" i="1"/>
  <c r="B535" i="1"/>
  <c r="N535" i="1"/>
  <c r="O535" i="1"/>
  <c r="B471" i="1"/>
  <c r="N471" i="1"/>
  <c r="O471" i="1"/>
  <c r="B407" i="1"/>
  <c r="N407" i="1"/>
  <c r="O407" i="1"/>
  <c r="B343" i="1"/>
  <c r="N343" i="1"/>
  <c r="O343" i="1"/>
  <c r="B279" i="1"/>
  <c r="N279" i="1"/>
  <c r="O279" i="1"/>
  <c r="B215" i="1"/>
  <c r="N215" i="1"/>
  <c r="O215" i="1"/>
  <c r="B151" i="1"/>
  <c r="N151" i="1"/>
  <c r="O151" i="1"/>
  <c r="B87" i="1"/>
  <c r="N87" i="1"/>
  <c r="O87" i="1"/>
  <c r="B23" i="1"/>
  <c r="O23" i="1"/>
  <c r="N23" i="1"/>
  <c r="B638" i="1"/>
  <c r="O638" i="1"/>
  <c r="N638" i="1"/>
  <c r="B574" i="1"/>
  <c r="O574" i="1"/>
  <c r="N574" i="1"/>
  <c r="B510" i="1"/>
  <c r="O510" i="1"/>
  <c r="N510" i="1"/>
  <c r="B446" i="1"/>
  <c r="N446" i="1"/>
  <c r="O446" i="1"/>
  <c r="B382" i="1"/>
  <c r="N382" i="1"/>
  <c r="O382" i="1"/>
  <c r="B318" i="1"/>
  <c r="N318" i="1"/>
  <c r="O318" i="1"/>
  <c r="B254" i="1"/>
  <c r="O254" i="1"/>
  <c r="N254" i="1"/>
  <c r="B190" i="1"/>
  <c r="O190" i="1"/>
  <c r="N190" i="1"/>
  <c r="B126" i="1"/>
  <c r="O126" i="1"/>
  <c r="N126" i="1"/>
  <c r="B62" i="1"/>
  <c r="N62" i="1"/>
  <c r="O62" i="1"/>
  <c r="B37" i="1"/>
  <c r="N37" i="1"/>
  <c r="O37" i="1"/>
  <c r="B1008" i="1"/>
  <c r="O1008" i="1"/>
  <c r="N1008" i="1"/>
  <c r="B776" i="1"/>
  <c r="N776" i="1"/>
  <c r="O776" i="1"/>
  <c r="B1009" i="1"/>
  <c r="N1009" i="1"/>
  <c r="O1009" i="1"/>
  <c r="B945" i="1"/>
  <c r="O945" i="1"/>
  <c r="N945" i="1"/>
  <c r="B881" i="1"/>
  <c r="O881" i="1"/>
  <c r="N881" i="1"/>
  <c r="B817" i="1"/>
  <c r="N817" i="1"/>
  <c r="O817" i="1"/>
  <c r="B753" i="1"/>
  <c r="N753" i="1"/>
  <c r="O753" i="1"/>
  <c r="B689" i="1"/>
  <c r="N689" i="1"/>
  <c r="O689" i="1"/>
  <c r="B445" i="1"/>
  <c r="O445" i="1"/>
  <c r="N445" i="1"/>
  <c r="B189" i="1"/>
  <c r="O189" i="1"/>
  <c r="N189" i="1"/>
  <c r="B848" i="1"/>
  <c r="N848" i="1"/>
  <c r="O848" i="1"/>
  <c r="B315" i="1"/>
  <c r="O315" i="1"/>
  <c r="N315" i="1"/>
  <c r="B1039" i="1"/>
  <c r="O1039" i="1"/>
  <c r="N1039" i="1"/>
  <c r="B975" i="1"/>
  <c r="O975" i="1"/>
  <c r="N975" i="1"/>
  <c r="B911" i="1"/>
  <c r="O911" i="1"/>
  <c r="N911" i="1"/>
  <c r="B847" i="1"/>
  <c r="O847" i="1"/>
  <c r="N847" i="1"/>
  <c r="B783" i="1"/>
  <c r="N783" i="1"/>
  <c r="O783" i="1"/>
  <c r="B719" i="1"/>
  <c r="N719" i="1"/>
  <c r="O719" i="1"/>
  <c r="B565" i="1"/>
  <c r="O565" i="1"/>
  <c r="N565" i="1"/>
  <c r="B309" i="1"/>
  <c r="O309" i="1"/>
  <c r="N309" i="1"/>
  <c r="B53" i="1"/>
  <c r="N53" i="1"/>
  <c r="O53" i="1"/>
  <c r="B443" i="1"/>
  <c r="N443" i="1"/>
  <c r="O443" i="1"/>
  <c r="B1022" i="1"/>
  <c r="N1022" i="1"/>
  <c r="O1022" i="1"/>
  <c r="B958" i="1"/>
  <c r="O958" i="1"/>
  <c r="N958" i="1"/>
  <c r="B894" i="1"/>
  <c r="N894" i="1"/>
  <c r="O894" i="1"/>
  <c r="B830" i="1"/>
  <c r="N830" i="1"/>
  <c r="O830" i="1"/>
  <c r="B766" i="1"/>
  <c r="N766" i="1"/>
  <c r="O766" i="1"/>
  <c r="B702" i="1"/>
  <c r="N702" i="1"/>
  <c r="O702" i="1"/>
  <c r="B499" i="1"/>
  <c r="O499" i="1"/>
  <c r="N499" i="1"/>
  <c r="B243" i="1"/>
  <c r="N243" i="1"/>
  <c r="O243" i="1"/>
  <c r="B872" i="1"/>
  <c r="N872" i="1"/>
  <c r="O872" i="1"/>
  <c r="B1029" i="1"/>
  <c r="N1029" i="1"/>
  <c r="O1029" i="1"/>
  <c r="B941" i="1"/>
  <c r="O941" i="1"/>
  <c r="N941" i="1"/>
  <c r="B877" i="1"/>
  <c r="N877" i="1"/>
  <c r="O877" i="1"/>
  <c r="B813" i="1"/>
  <c r="N813" i="1"/>
  <c r="O813" i="1"/>
  <c r="B749" i="1"/>
  <c r="N749" i="1"/>
  <c r="O749" i="1"/>
  <c r="B682" i="1"/>
  <c r="O682" i="1"/>
  <c r="N682" i="1"/>
  <c r="B429" i="1"/>
  <c r="O429" i="1"/>
  <c r="N429" i="1"/>
  <c r="B173" i="1"/>
  <c r="O173" i="1"/>
  <c r="N173" i="1"/>
  <c r="B808" i="1"/>
  <c r="N808" i="1"/>
  <c r="O808" i="1"/>
  <c r="B1061" i="1"/>
  <c r="N1061" i="1"/>
  <c r="O1061" i="1"/>
  <c r="B1044" i="1"/>
  <c r="O1044" i="1"/>
  <c r="N1044" i="1"/>
  <c r="B980" i="1"/>
  <c r="N980" i="1"/>
  <c r="O980" i="1"/>
  <c r="N916" i="1"/>
  <c r="B916" i="1"/>
  <c r="O916" i="1"/>
  <c r="B852" i="1"/>
  <c r="N852" i="1"/>
  <c r="O852" i="1"/>
  <c r="B788" i="1"/>
  <c r="N788" i="1"/>
  <c r="O788" i="1"/>
  <c r="B724" i="1"/>
  <c r="N724" i="1"/>
  <c r="O724" i="1"/>
  <c r="B587" i="1"/>
  <c r="N587" i="1"/>
  <c r="O587" i="1"/>
  <c r="B331" i="1"/>
  <c r="N331" i="1"/>
  <c r="O331" i="1"/>
  <c r="B75" i="1"/>
  <c r="O75" i="1"/>
  <c r="N75" i="1"/>
  <c r="B1059" i="1"/>
  <c r="N1059" i="1"/>
  <c r="O1059" i="1"/>
  <c r="B995" i="1"/>
  <c r="O995" i="1"/>
  <c r="N995" i="1"/>
  <c r="B931" i="1"/>
  <c r="N931" i="1"/>
  <c r="O931" i="1"/>
  <c r="B867" i="1"/>
  <c r="O867" i="1"/>
  <c r="N867" i="1"/>
  <c r="B803" i="1"/>
  <c r="N803" i="1"/>
  <c r="O803" i="1"/>
  <c r="B739" i="1"/>
  <c r="N739" i="1"/>
  <c r="O739" i="1"/>
  <c r="B645" i="1"/>
  <c r="N645" i="1"/>
  <c r="O645" i="1"/>
  <c r="B389" i="1"/>
  <c r="O389" i="1"/>
  <c r="N389" i="1"/>
  <c r="B133" i="1"/>
  <c r="O133" i="1"/>
  <c r="N133" i="1"/>
  <c r="B667" i="1"/>
  <c r="N667" i="1"/>
  <c r="O667" i="1"/>
  <c r="B1010" i="1"/>
  <c r="N1010" i="1"/>
  <c r="O1010" i="1"/>
  <c r="B946" i="1"/>
  <c r="O946" i="1"/>
  <c r="N946" i="1"/>
  <c r="B882" i="1"/>
  <c r="N882" i="1"/>
  <c r="O882" i="1"/>
  <c r="B818" i="1"/>
  <c r="O818" i="1"/>
  <c r="N818" i="1"/>
  <c r="B754" i="1"/>
  <c r="O754" i="1"/>
  <c r="N754" i="1"/>
  <c r="B690" i="1"/>
  <c r="O690" i="1"/>
  <c r="N690" i="1"/>
  <c r="B451" i="1"/>
  <c r="N451" i="1"/>
  <c r="O451" i="1"/>
  <c r="B195" i="1"/>
  <c r="N195" i="1"/>
  <c r="O195" i="1"/>
  <c r="B660" i="1"/>
  <c r="N660" i="1"/>
  <c r="O660" i="1"/>
  <c r="B596" i="1"/>
  <c r="O596" i="1"/>
  <c r="N596" i="1"/>
  <c r="B532" i="1"/>
  <c r="O532" i="1"/>
  <c r="N532" i="1"/>
  <c r="B468" i="1"/>
  <c r="N468" i="1"/>
  <c r="O468" i="1"/>
  <c r="B404" i="1"/>
  <c r="N404" i="1"/>
  <c r="O404" i="1"/>
  <c r="B340" i="1"/>
  <c r="N340" i="1"/>
  <c r="O340" i="1"/>
  <c r="B276" i="1"/>
  <c r="N276" i="1"/>
  <c r="O276" i="1"/>
  <c r="B212" i="1"/>
  <c r="N212" i="1"/>
  <c r="O212" i="1"/>
  <c r="B148" i="1"/>
  <c r="N148" i="1"/>
  <c r="O148" i="1"/>
  <c r="B84" i="1"/>
  <c r="N84" i="1"/>
  <c r="O84" i="1"/>
  <c r="B20" i="1"/>
  <c r="N20" i="1"/>
  <c r="O20" i="1"/>
  <c r="B618" i="1"/>
  <c r="O618" i="1"/>
  <c r="N618" i="1"/>
  <c r="B554" i="1"/>
  <c r="O554" i="1"/>
  <c r="N554" i="1"/>
  <c r="B490" i="1"/>
  <c r="O490" i="1"/>
  <c r="N490" i="1"/>
  <c r="B426" i="1"/>
  <c r="O426" i="1"/>
  <c r="N426" i="1"/>
  <c r="B362" i="1"/>
  <c r="O362" i="1"/>
  <c r="N362" i="1"/>
  <c r="B298" i="1"/>
  <c r="O298" i="1"/>
  <c r="N298" i="1"/>
  <c r="B234" i="1"/>
  <c r="O234" i="1"/>
  <c r="N234" i="1"/>
  <c r="B170" i="1"/>
  <c r="O170" i="1"/>
  <c r="N170" i="1"/>
  <c r="B106" i="1"/>
  <c r="O106" i="1"/>
  <c r="N106" i="1"/>
  <c r="B42" i="1"/>
  <c r="N42" i="1"/>
  <c r="O42" i="1"/>
  <c r="B641" i="1"/>
  <c r="N641" i="1"/>
  <c r="O641" i="1"/>
  <c r="B577" i="1"/>
  <c r="O577" i="1"/>
  <c r="N577" i="1"/>
  <c r="B513" i="1"/>
  <c r="O513" i="1"/>
  <c r="N513" i="1"/>
  <c r="B449" i="1"/>
  <c r="O449" i="1"/>
  <c r="N449" i="1"/>
  <c r="B385" i="1"/>
  <c r="O385" i="1"/>
  <c r="N385" i="1"/>
  <c r="B321" i="1"/>
  <c r="O321" i="1"/>
  <c r="N321" i="1"/>
  <c r="B257" i="1"/>
  <c r="O257" i="1"/>
  <c r="N257" i="1"/>
  <c r="B193" i="1"/>
  <c r="O193" i="1"/>
  <c r="N193" i="1"/>
  <c r="B129" i="1"/>
  <c r="O129" i="1"/>
  <c r="N129" i="1"/>
  <c r="B65" i="1"/>
  <c r="N65" i="1"/>
  <c r="O65" i="1"/>
  <c r="B680" i="1"/>
  <c r="N680" i="1"/>
  <c r="O680" i="1"/>
  <c r="B616" i="1"/>
  <c r="O616" i="1"/>
  <c r="N616" i="1"/>
  <c r="B552" i="1"/>
  <c r="O552" i="1"/>
  <c r="N552" i="1"/>
  <c r="B488" i="1"/>
  <c r="N488" i="1"/>
  <c r="O488" i="1"/>
  <c r="B424" i="1"/>
  <c r="N424" i="1"/>
  <c r="O424" i="1"/>
  <c r="B360" i="1"/>
  <c r="N360" i="1"/>
  <c r="O360" i="1"/>
  <c r="B296" i="1"/>
  <c r="N296" i="1"/>
  <c r="O296" i="1"/>
  <c r="B232" i="1"/>
  <c r="N232" i="1"/>
  <c r="O232" i="1"/>
  <c r="B168" i="1"/>
  <c r="N168" i="1"/>
  <c r="O168" i="1"/>
  <c r="B104" i="1"/>
  <c r="N104" i="1"/>
  <c r="O104" i="1"/>
  <c r="B40" i="1"/>
  <c r="N40" i="1"/>
  <c r="O40" i="1"/>
  <c r="B655" i="1"/>
  <c r="O655" i="1"/>
  <c r="N655" i="1"/>
  <c r="B591" i="1"/>
  <c r="N591" i="1"/>
  <c r="O591" i="1"/>
  <c r="B527" i="1"/>
  <c r="N527" i="1"/>
  <c r="O527" i="1"/>
  <c r="B463" i="1"/>
  <c r="N463" i="1"/>
  <c r="O463" i="1"/>
  <c r="B399" i="1"/>
  <c r="N399" i="1"/>
  <c r="O399" i="1"/>
  <c r="B335" i="1"/>
  <c r="N335" i="1"/>
  <c r="O335" i="1"/>
  <c r="B271" i="1"/>
  <c r="N271" i="1"/>
  <c r="O271" i="1"/>
  <c r="B207" i="1"/>
  <c r="N207" i="1"/>
  <c r="O207" i="1"/>
  <c r="B143" i="1"/>
  <c r="N143" i="1"/>
  <c r="O143" i="1"/>
  <c r="O79" i="1"/>
  <c r="B79" i="1"/>
  <c r="N79" i="1"/>
  <c r="O15" i="1"/>
  <c r="B15" i="1"/>
  <c r="N15" i="1"/>
  <c r="B630" i="1"/>
  <c r="O630" i="1"/>
  <c r="N630" i="1"/>
  <c r="B566" i="1"/>
  <c r="O566" i="1"/>
  <c r="N566" i="1"/>
  <c r="B502" i="1"/>
  <c r="N502" i="1"/>
  <c r="O502" i="1"/>
  <c r="B438" i="1"/>
  <c r="N438" i="1"/>
  <c r="O438" i="1"/>
  <c r="B374" i="1"/>
  <c r="N374" i="1"/>
  <c r="O374" i="1"/>
  <c r="B310" i="1"/>
  <c r="N310" i="1"/>
  <c r="O310" i="1"/>
  <c r="B246" i="1"/>
  <c r="O246" i="1"/>
  <c r="N246" i="1"/>
  <c r="B182" i="1"/>
  <c r="O182" i="1"/>
  <c r="N182" i="1"/>
  <c r="B118" i="1"/>
  <c r="O118" i="1"/>
  <c r="N118" i="1"/>
  <c r="B54" i="1"/>
  <c r="N54" i="1"/>
  <c r="O54" i="1"/>
  <c r="B29" i="1"/>
  <c r="N29" i="1"/>
  <c r="O29" i="1"/>
  <c r="B1016" i="1"/>
  <c r="O1016" i="1"/>
  <c r="N1016" i="1"/>
  <c r="B1065" i="1"/>
  <c r="N1065" i="1"/>
  <c r="O1065" i="1"/>
  <c r="B1001" i="1"/>
  <c r="O1001" i="1"/>
  <c r="N1001" i="1"/>
  <c r="B937" i="1"/>
  <c r="O937" i="1"/>
  <c r="N937" i="1"/>
  <c r="B873" i="1"/>
  <c r="N873" i="1"/>
  <c r="O873" i="1"/>
  <c r="B809" i="1"/>
  <c r="N809" i="1"/>
  <c r="O809" i="1"/>
  <c r="B745" i="1"/>
  <c r="N745" i="1"/>
  <c r="O745" i="1"/>
  <c r="B669" i="1"/>
  <c r="N669" i="1"/>
  <c r="O669" i="1"/>
  <c r="B413" i="1"/>
  <c r="O413" i="1"/>
  <c r="N413" i="1"/>
  <c r="B157" i="1"/>
  <c r="O157" i="1"/>
  <c r="N157" i="1"/>
  <c r="B816" i="1"/>
  <c r="N816" i="1"/>
  <c r="O816" i="1"/>
  <c r="B251" i="1"/>
  <c r="N251" i="1"/>
  <c r="O251" i="1"/>
  <c r="B1031" i="1"/>
  <c r="N1031" i="1"/>
  <c r="O1031" i="1"/>
  <c r="B967" i="1"/>
  <c r="O967" i="1"/>
  <c r="N967" i="1"/>
  <c r="B903" i="1"/>
  <c r="N903" i="1"/>
  <c r="O903" i="1"/>
  <c r="B839" i="1"/>
  <c r="N839" i="1"/>
  <c r="O839" i="1"/>
  <c r="B775" i="1"/>
  <c r="N775" i="1"/>
  <c r="O775" i="1"/>
  <c r="B711" i="1"/>
  <c r="N711" i="1"/>
  <c r="O711" i="1"/>
  <c r="B533" i="1"/>
  <c r="O533" i="1"/>
  <c r="N533" i="1"/>
  <c r="B277" i="1"/>
  <c r="O277" i="1"/>
  <c r="N277" i="1"/>
  <c r="B936" i="1"/>
  <c r="N936" i="1"/>
  <c r="O936" i="1"/>
  <c r="B283" i="1"/>
  <c r="N283" i="1"/>
  <c r="O283" i="1"/>
  <c r="B1014" i="1"/>
  <c r="N1014" i="1"/>
  <c r="O1014" i="1"/>
  <c r="B950" i="1"/>
  <c r="O950" i="1"/>
  <c r="N950" i="1"/>
  <c r="B886" i="1"/>
  <c r="N886" i="1"/>
  <c r="O886" i="1"/>
  <c r="B822" i="1"/>
  <c r="N822" i="1"/>
  <c r="O822" i="1"/>
  <c r="B758" i="1"/>
  <c r="N758" i="1"/>
  <c r="O758" i="1"/>
  <c r="B694" i="1"/>
  <c r="N694" i="1"/>
  <c r="O694" i="1"/>
  <c r="B467" i="1"/>
  <c r="N467" i="1"/>
  <c r="O467" i="1"/>
  <c r="B211" i="1"/>
  <c r="N211" i="1"/>
  <c r="O211" i="1"/>
  <c r="B824" i="1"/>
  <c r="N824" i="1"/>
  <c r="O824" i="1"/>
  <c r="B1013" i="1"/>
  <c r="N1013" i="1"/>
  <c r="O1013" i="1"/>
  <c r="B933" i="1"/>
  <c r="O933" i="1"/>
  <c r="N933" i="1"/>
  <c r="B869" i="1"/>
  <c r="N869" i="1"/>
  <c r="O869" i="1"/>
  <c r="B805" i="1"/>
  <c r="N805" i="1"/>
  <c r="O805" i="1"/>
  <c r="B741" i="1"/>
  <c r="N741" i="1"/>
  <c r="O741" i="1"/>
  <c r="B653" i="1"/>
  <c r="N653" i="1"/>
  <c r="O653" i="1"/>
  <c r="B397" i="1"/>
  <c r="O397" i="1"/>
  <c r="N397" i="1"/>
  <c r="B141" i="1"/>
  <c r="O141" i="1"/>
  <c r="N141" i="1"/>
  <c r="B760" i="1"/>
  <c r="N760" i="1"/>
  <c r="O760" i="1"/>
  <c r="B1053" i="1"/>
  <c r="N1053" i="1"/>
  <c r="O1053" i="1"/>
  <c r="B1036" i="1"/>
  <c r="N1036" i="1"/>
  <c r="O1036" i="1"/>
  <c r="B972" i="1"/>
  <c r="N972" i="1"/>
  <c r="O972" i="1"/>
  <c r="B908" i="1"/>
  <c r="N908" i="1"/>
  <c r="O908" i="1"/>
  <c r="B844" i="1"/>
  <c r="N844" i="1"/>
  <c r="O844" i="1"/>
  <c r="B780" i="1"/>
  <c r="N780" i="1"/>
  <c r="O780" i="1"/>
  <c r="B716" i="1"/>
  <c r="N716" i="1"/>
  <c r="O716" i="1"/>
  <c r="B555" i="1"/>
  <c r="N555" i="1"/>
  <c r="O555" i="1"/>
  <c r="B299" i="1"/>
  <c r="O299" i="1"/>
  <c r="N299" i="1"/>
  <c r="B35" i="1"/>
  <c r="O35" i="1"/>
  <c r="N35" i="1"/>
  <c r="B1051" i="1"/>
  <c r="O1051" i="1"/>
  <c r="N1051" i="1"/>
  <c r="B987" i="1"/>
  <c r="O987" i="1"/>
  <c r="N987" i="1"/>
  <c r="B923" i="1"/>
  <c r="N923" i="1"/>
  <c r="O923" i="1"/>
  <c r="B859" i="1"/>
  <c r="N859" i="1"/>
  <c r="O859" i="1"/>
  <c r="B795" i="1"/>
  <c r="N795" i="1"/>
  <c r="O795" i="1"/>
  <c r="B731" i="1"/>
  <c r="N731" i="1"/>
  <c r="O731" i="1"/>
  <c r="B613" i="1"/>
  <c r="O613" i="1"/>
  <c r="N613" i="1"/>
  <c r="B357" i="1"/>
  <c r="N357" i="1"/>
  <c r="O357" i="1"/>
  <c r="B101" i="1"/>
  <c r="O101" i="1"/>
  <c r="N101" i="1"/>
  <c r="B1066" i="1"/>
  <c r="N1066" i="1"/>
  <c r="O1066" i="1"/>
  <c r="B1002" i="1"/>
  <c r="N1002" i="1"/>
  <c r="O1002" i="1"/>
  <c r="B938" i="1"/>
  <c r="O938" i="1"/>
  <c r="N938" i="1"/>
  <c r="B874" i="1"/>
  <c r="N874" i="1"/>
  <c r="O874" i="1"/>
  <c r="B810" i="1"/>
  <c r="O810" i="1"/>
  <c r="N810" i="1"/>
  <c r="B746" i="1"/>
  <c r="O746" i="1"/>
  <c r="N746" i="1"/>
  <c r="B675" i="1"/>
  <c r="N675" i="1"/>
  <c r="O675" i="1"/>
  <c r="B419" i="1"/>
  <c r="N419" i="1"/>
  <c r="O419" i="1"/>
  <c r="B163" i="1"/>
  <c r="N163" i="1"/>
  <c r="O163" i="1"/>
  <c r="B652" i="1"/>
  <c r="O652" i="1"/>
  <c r="N652" i="1"/>
  <c r="B588" i="1"/>
  <c r="O588" i="1"/>
  <c r="N588" i="1"/>
  <c r="B524" i="1"/>
  <c r="O524" i="1"/>
  <c r="N524" i="1"/>
  <c r="B460" i="1"/>
  <c r="N460" i="1"/>
  <c r="O460" i="1"/>
  <c r="B396" i="1"/>
  <c r="N396" i="1"/>
  <c r="O396" i="1"/>
  <c r="B332" i="1"/>
  <c r="N332" i="1"/>
  <c r="O332" i="1"/>
  <c r="B268" i="1"/>
  <c r="N268" i="1"/>
  <c r="O268" i="1"/>
  <c r="B204" i="1"/>
  <c r="N204" i="1"/>
  <c r="O204" i="1"/>
  <c r="B140" i="1"/>
  <c r="N140" i="1"/>
  <c r="O140" i="1"/>
  <c r="B76" i="1"/>
  <c r="N76" i="1"/>
  <c r="O76" i="1"/>
  <c r="B674" i="1"/>
  <c r="O674" i="1"/>
  <c r="N674" i="1"/>
  <c r="B610" i="1"/>
  <c r="O610" i="1"/>
  <c r="N610" i="1"/>
  <c r="B546" i="1"/>
  <c r="O546" i="1"/>
  <c r="N546" i="1"/>
  <c r="B482" i="1"/>
  <c r="N482" i="1"/>
  <c r="O482" i="1"/>
  <c r="B418" i="1"/>
  <c r="O418" i="1"/>
  <c r="N418" i="1"/>
  <c r="B354" i="1"/>
  <c r="O354" i="1"/>
  <c r="N354" i="1"/>
  <c r="B226" i="1"/>
  <c r="O226" i="1"/>
  <c r="N226" i="1"/>
  <c r="B162" i="1"/>
  <c r="O162" i="1"/>
  <c r="N162" i="1"/>
  <c r="B98" i="1"/>
  <c r="O98" i="1"/>
  <c r="N98" i="1"/>
  <c r="B34" i="1"/>
  <c r="N34" i="1"/>
  <c r="O34" i="1"/>
  <c r="B633" i="1"/>
  <c r="N633" i="1"/>
  <c r="O633" i="1"/>
  <c r="B569" i="1"/>
  <c r="O569" i="1"/>
  <c r="N569" i="1"/>
  <c r="B505" i="1"/>
  <c r="N505" i="1"/>
  <c r="O505" i="1"/>
  <c r="B441" i="1"/>
  <c r="O441" i="1"/>
  <c r="N441" i="1"/>
  <c r="B377" i="1"/>
  <c r="O377" i="1"/>
  <c r="N377" i="1"/>
  <c r="B313" i="1"/>
  <c r="O313" i="1"/>
  <c r="N313" i="1"/>
  <c r="B249" i="1"/>
  <c r="O249" i="1"/>
  <c r="N249" i="1"/>
  <c r="B185" i="1"/>
  <c r="O185" i="1"/>
  <c r="N185" i="1"/>
  <c r="B121" i="1"/>
  <c r="O121" i="1"/>
  <c r="N121" i="1"/>
  <c r="B57" i="1"/>
  <c r="N57" i="1"/>
  <c r="O57" i="1"/>
  <c r="B672" i="1"/>
  <c r="N672" i="1"/>
  <c r="O672" i="1"/>
  <c r="B608" i="1"/>
  <c r="O608" i="1"/>
  <c r="N608" i="1"/>
  <c r="B544" i="1"/>
  <c r="O544" i="1"/>
  <c r="N544" i="1"/>
  <c r="B480" i="1"/>
  <c r="N480" i="1"/>
  <c r="O480" i="1"/>
  <c r="B416" i="1"/>
  <c r="N416" i="1"/>
  <c r="O416" i="1"/>
  <c r="B352" i="1"/>
  <c r="N352" i="1"/>
  <c r="O352" i="1"/>
  <c r="B288" i="1"/>
  <c r="N288" i="1"/>
  <c r="O288" i="1"/>
  <c r="B224" i="1"/>
  <c r="N224" i="1"/>
  <c r="O224" i="1"/>
  <c r="B160" i="1"/>
  <c r="N160" i="1"/>
  <c r="O160" i="1"/>
  <c r="B96" i="1"/>
  <c r="N96" i="1"/>
  <c r="O96" i="1"/>
  <c r="B32" i="1"/>
  <c r="N32" i="1"/>
  <c r="O32" i="1"/>
  <c r="B647" i="1"/>
  <c r="N647" i="1"/>
  <c r="O647" i="1"/>
  <c r="B583" i="1"/>
  <c r="N583" i="1"/>
  <c r="O583" i="1"/>
  <c r="B519" i="1"/>
  <c r="O519" i="1"/>
  <c r="N519" i="1"/>
  <c r="B455" i="1"/>
  <c r="N455" i="1"/>
  <c r="O455" i="1"/>
  <c r="B391" i="1"/>
  <c r="N391" i="1"/>
  <c r="O391" i="1"/>
  <c r="B327" i="1"/>
  <c r="N327" i="1"/>
  <c r="O327" i="1"/>
  <c r="B263" i="1"/>
  <c r="N263" i="1"/>
  <c r="O263" i="1"/>
  <c r="B199" i="1"/>
  <c r="N199" i="1"/>
  <c r="O199" i="1"/>
  <c r="B135" i="1"/>
  <c r="N135" i="1"/>
  <c r="O135" i="1"/>
  <c r="O71" i="1"/>
  <c r="B71" i="1"/>
  <c r="N71" i="1"/>
  <c r="B686" i="1"/>
  <c r="N686" i="1"/>
  <c r="O686" i="1"/>
  <c r="B622" i="1"/>
  <c r="O622" i="1"/>
  <c r="N622" i="1"/>
  <c r="B558" i="1"/>
  <c r="O558" i="1"/>
  <c r="N558" i="1"/>
  <c r="B494" i="1"/>
  <c r="N494" i="1"/>
  <c r="O494" i="1"/>
  <c r="B430" i="1"/>
  <c r="N430" i="1"/>
  <c r="O430" i="1"/>
  <c r="B366" i="1"/>
  <c r="N366" i="1"/>
  <c r="O366" i="1"/>
  <c r="B302" i="1"/>
  <c r="O302" i="1"/>
  <c r="N302" i="1"/>
  <c r="B238" i="1"/>
  <c r="O238" i="1"/>
  <c r="N238" i="1"/>
  <c r="B174" i="1"/>
  <c r="O174" i="1"/>
  <c r="N174" i="1"/>
  <c r="B110" i="1"/>
  <c r="O110" i="1"/>
  <c r="N110" i="1"/>
  <c r="B46" i="1"/>
  <c r="N46" i="1"/>
  <c r="O46" i="1"/>
  <c r="B21" i="1"/>
  <c r="N21" i="1"/>
  <c r="O21" i="1"/>
  <c r="B1064" i="1"/>
  <c r="N1064" i="1"/>
  <c r="O1064" i="1"/>
  <c r="B1057" i="1"/>
  <c r="N1057" i="1"/>
  <c r="O1057" i="1"/>
  <c r="B993" i="1"/>
  <c r="O993" i="1"/>
  <c r="N993" i="1"/>
  <c r="B929" i="1"/>
  <c r="O929" i="1"/>
  <c r="N929" i="1"/>
  <c r="B865" i="1"/>
  <c r="N865" i="1"/>
  <c r="O865" i="1"/>
  <c r="B801" i="1"/>
  <c r="N801" i="1"/>
  <c r="O801" i="1"/>
  <c r="B737" i="1"/>
  <c r="N737" i="1"/>
  <c r="O737" i="1"/>
  <c r="B637" i="1"/>
  <c r="O637" i="1"/>
  <c r="N637" i="1"/>
  <c r="B381" i="1"/>
  <c r="O381" i="1"/>
  <c r="N381" i="1"/>
  <c r="B125" i="1"/>
  <c r="O125" i="1"/>
  <c r="N125" i="1"/>
  <c r="B768" i="1"/>
  <c r="N768" i="1"/>
  <c r="O768" i="1"/>
  <c r="B219" i="1"/>
  <c r="N219" i="1"/>
  <c r="O219" i="1"/>
  <c r="B1023" i="1"/>
  <c r="O1023" i="1"/>
  <c r="N1023" i="1"/>
  <c r="B959" i="1"/>
  <c r="O959" i="1"/>
  <c r="N959" i="1"/>
  <c r="B895" i="1"/>
  <c r="N895" i="1"/>
  <c r="O895" i="1"/>
  <c r="B831" i="1"/>
  <c r="N831" i="1"/>
  <c r="O831" i="1"/>
  <c r="B767" i="1"/>
  <c r="N767" i="1"/>
  <c r="O767" i="1"/>
  <c r="B703" i="1"/>
  <c r="N703" i="1"/>
  <c r="O703" i="1"/>
  <c r="B501" i="1"/>
  <c r="O501" i="1"/>
  <c r="N501" i="1"/>
  <c r="B245" i="1"/>
  <c r="O245" i="1"/>
  <c r="N245" i="1"/>
  <c r="B888" i="1"/>
  <c r="N888" i="1"/>
  <c r="O888" i="1"/>
  <c r="B91" i="1"/>
  <c r="N91" i="1"/>
  <c r="O91" i="1"/>
  <c r="B1006" i="1"/>
  <c r="O1006" i="1"/>
  <c r="N1006" i="1"/>
  <c r="B942" i="1"/>
  <c r="O942" i="1"/>
  <c r="N942" i="1"/>
  <c r="B878" i="1"/>
  <c r="N878" i="1"/>
  <c r="O878" i="1"/>
  <c r="B814" i="1"/>
  <c r="N814" i="1"/>
  <c r="O814" i="1"/>
  <c r="B750" i="1"/>
  <c r="N750" i="1"/>
  <c r="O750" i="1"/>
  <c r="B683" i="1"/>
  <c r="N683" i="1"/>
  <c r="O683" i="1"/>
  <c r="B435" i="1"/>
  <c r="N435" i="1"/>
  <c r="O435" i="1"/>
  <c r="B179" i="1"/>
  <c r="N179" i="1"/>
  <c r="O179" i="1"/>
  <c r="B752" i="1"/>
  <c r="N752" i="1"/>
  <c r="O752" i="1"/>
  <c r="B997" i="1"/>
  <c r="O997" i="1"/>
  <c r="N997" i="1"/>
  <c r="B925" i="1"/>
  <c r="O925" i="1"/>
  <c r="N925" i="1"/>
  <c r="B861" i="1"/>
  <c r="O861" i="1"/>
  <c r="N861" i="1"/>
  <c r="B797" i="1"/>
  <c r="N797" i="1"/>
  <c r="O797" i="1"/>
  <c r="B733" i="1"/>
  <c r="N733" i="1"/>
  <c r="O733" i="1"/>
  <c r="B621" i="1"/>
  <c r="N621" i="1"/>
  <c r="O621" i="1"/>
  <c r="B365" i="1"/>
  <c r="O365" i="1"/>
  <c r="N365" i="1"/>
  <c r="B109" i="1"/>
  <c r="O109" i="1"/>
  <c r="N109" i="1"/>
  <c r="B728" i="1"/>
  <c r="N728" i="1"/>
  <c r="O728" i="1"/>
  <c r="B1037" i="1"/>
  <c r="N1037" i="1"/>
  <c r="O1037" i="1"/>
  <c r="B1028" i="1"/>
  <c r="N1028" i="1"/>
  <c r="O1028" i="1"/>
  <c r="B964" i="1"/>
  <c r="N964" i="1"/>
  <c r="O964" i="1"/>
  <c r="B900" i="1"/>
  <c r="N900" i="1"/>
  <c r="O900" i="1"/>
  <c r="N836" i="1"/>
  <c r="B836" i="1"/>
  <c r="O836" i="1"/>
  <c r="B772" i="1"/>
  <c r="N772" i="1"/>
  <c r="O772" i="1"/>
  <c r="B708" i="1"/>
  <c r="N708" i="1"/>
  <c r="O708" i="1"/>
  <c r="B523" i="1"/>
  <c r="N523" i="1"/>
  <c r="O523" i="1"/>
  <c r="B267" i="1"/>
  <c r="N267" i="1"/>
  <c r="O267" i="1"/>
  <c r="B976" i="1"/>
  <c r="N976" i="1"/>
  <c r="O976" i="1"/>
  <c r="B1043" i="1"/>
  <c r="N1043" i="1"/>
  <c r="O1043" i="1"/>
  <c r="B979" i="1"/>
  <c r="O979" i="1"/>
  <c r="N979" i="1"/>
  <c r="B915" i="1"/>
  <c r="N915" i="1"/>
  <c r="O915" i="1"/>
  <c r="B851" i="1"/>
  <c r="N851" i="1"/>
  <c r="O851" i="1"/>
  <c r="B787" i="1"/>
  <c r="N787" i="1"/>
  <c r="O787" i="1"/>
  <c r="B723" i="1"/>
  <c r="N723" i="1"/>
  <c r="O723" i="1"/>
  <c r="B581" i="1"/>
  <c r="O581" i="1"/>
  <c r="N581" i="1"/>
  <c r="B325" i="1"/>
  <c r="N325" i="1"/>
  <c r="O325" i="1"/>
  <c r="B69" i="1"/>
  <c r="N69" i="1"/>
  <c r="O69" i="1"/>
  <c r="B1058" i="1"/>
  <c r="N1058" i="1"/>
  <c r="O1058" i="1"/>
  <c r="B994" i="1"/>
  <c r="N994" i="1"/>
  <c r="O994" i="1"/>
  <c r="B930" i="1"/>
  <c r="O930" i="1"/>
  <c r="N930" i="1"/>
  <c r="B866" i="1"/>
  <c r="O866" i="1"/>
  <c r="N866" i="1"/>
  <c r="B802" i="1"/>
  <c r="O802" i="1"/>
  <c r="N802" i="1"/>
  <c r="B738" i="1"/>
  <c r="O738" i="1"/>
  <c r="N738" i="1"/>
  <c r="B643" i="1"/>
  <c r="O643" i="1"/>
  <c r="N643" i="1"/>
  <c r="B387" i="1"/>
  <c r="N387" i="1"/>
  <c r="O387" i="1"/>
  <c r="B131" i="1"/>
  <c r="N131" i="1"/>
  <c r="O131" i="1"/>
  <c r="B644" i="1"/>
  <c r="O644" i="1"/>
  <c r="N644" i="1"/>
  <c r="B580" i="1"/>
  <c r="O580" i="1"/>
  <c r="N580" i="1"/>
  <c r="B516" i="1"/>
  <c r="N516" i="1"/>
  <c r="O516" i="1"/>
  <c r="B452" i="1"/>
  <c r="N452" i="1"/>
  <c r="O452" i="1"/>
  <c r="B388" i="1"/>
  <c r="N388" i="1"/>
  <c r="O388" i="1"/>
  <c r="B324" i="1"/>
  <c r="N324" i="1"/>
  <c r="O324" i="1"/>
  <c r="B260" i="1"/>
  <c r="N260" i="1"/>
  <c r="O260" i="1"/>
  <c r="B196" i="1"/>
  <c r="N196" i="1"/>
  <c r="O196" i="1"/>
  <c r="B132" i="1"/>
  <c r="N132" i="1"/>
  <c r="O132" i="1"/>
  <c r="B68" i="1"/>
  <c r="N68" i="1"/>
  <c r="O68" i="1"/>
  <c r="B666" i="1"/>
  <c r="O666" i="1"/>
  <c r="N666" i="1"/>
  <c r="B602" i="1"/>
  <c r="O602" i="1"/>
  <c r="N602" i="1"/>
  <c r="B538" i="1"/>
  <c r="O538" i="1"/>
  <c r="N538" i="1"/>
  <c r="B474" i="1"/>
  <c r="O474" i="1"/>
  <c r="N474" i="1"/>
  <c r="B410" i="1"/>
  <c r="O410" i="1"/>
  <c r="N410" i="1"/>
  <c r="B346" i="1"/>
  <c r="O346" i="1"/>
  <c r="N346" i="1"/>
  <c r="B282" i="1"/>
  <c r="O282" i="1"/>
  <c r="N282" i="1"/>
  <c r="B218" i="1"/>
  <c r="O218" i="1"/>
  <c r="N218" i="1"/>
  <c r="B154" i="1"/>
  <c r="O154" i="1"/>
  <c r="N154" i="1"/>
  <c r="B90" i="1"/>
  <c r="O90" i="1"/>
  <c r="N90" i="1"/>
  <c r="B26" i="1"/>
  <c r="N26" i="1"/>
  <c r="O26" i="1"/>
  <c r="B625" i="1"/>
  <c r="N625" i="1"/>
  <c r="O625" i="1"/>
  <c r="B561" i="1"/>
  <c r="O561" i="1"/>
  <c r="N561" i="1"/>
  <c r="B497" i="1"/>
  <c r="O497" i="1"/>
  <c r="N497" i="1"/>
  <c r="B433" i="1"/>
  <c r="O433" i="1"/>
  <c r="N433" i="1"/>
  <c r="B369" i="1"/>
  <c r="O369" i="1"/>
  <c r="N369" i="1"/>
  <c r="B305" i="1"/>
  <c r="N305" i="1"/>
  <c r="O305" i="1"/>
  <c r="B241" i="1"/>
  <c r="O241" i="1"/>
  <c r="N241" i="1"/>
  <c r="B177" i="1"/>
  <c r="O177" i="1"/>
  <c r="N177" i="1"/>
  <c r="B113" i="1"/>
  <c r="O113" i="1"/>
  <c r="N113" i="1"/>
  <c r="B49" i="1"/>
  <c r="N49" i="1"/>
  <c r="O49" i="1"/>
  <c r="B664" i="1"/>
  <c r="N664" i="1"/>
  <c r="O664" i="1"/>
  <c r="B600" i="1"/>
  <c r="O600" i="1"/>
  <c r="N600" i="1"/>
  <c r="B536" i="1"/>
  <c r="O536" i="1"/>
  <c r="N536" i="1"/>
  <c r="B472" i="1"/>
  <c r="N472" i="1"/>
  <c r="O472" i="1"/>
  <c r="B408" i="1"/>
  <c r="N408" i="1"/>
  <c r="O408" i="1"/>
  <c r="B344" i="1"/>
  <c r="N344" i="1"/>
  <c r="O344" i="1"/>
  <c r="B280" i="1"/>
  <c r="N280" i="1"/>
  <c r="O280" i="1"/>
  <c r="B216" i="1"/>
  <c r="N216" i="1"/>
  <c r="O216" i="1"/>
  <c r="B152" i="1"/>
  <c r="N152" i="1"/>
  <c r="O152" i="1"/>
  <c r="B88" i="1"/>
  <c r="N88" i="1"/>
  <c r="O88" i="1"/>
  <c r="B24" i="1"/>
  <c r="N24" i="1"/>
  <c r="O24" i="1"/>
  <c r="B639" i="1"/>
  <c r="O639" i="1"/>
  <c r="N639" i="1"/>
  <c r="B575" i="1"/>
  <c r="N575" i="1"/>
  <c r="O575" i="1"/>
  <c r="B511" i="1"/>
  <c r="N511" i="1"/>
  <c r="O511" i="1"/>
  <c r="B447" i="1"/>
  <c r="N447" i="1"/>
  <c r="O447" i="1"/>
  <c r="B383" i="1"/>
  <c r="N383" i="1"/>
  <c r="O383" i="1"/>
  <c r="B319" i="1"/>
  <c r="N319" i="1"/>
  <c r="O319" i="1"/>
  <c r="B255" i="1"/>
  <c r="N255" i="1"/>
  <c r="O255" i="1"/>
  <c r="B191" i="1"/>
  <c r="N191" i="1"/>
  <c r="O191" i="1"/>
  <c r="B127" i="1"/>
  <c r="N127" i="1"/>
  <c r="O127" i="1"/>
  <c r="B63" i="1"/>
  <c r="O63" i="1"/>
  <c r="N63" i="1"/>
  <c r="B678" i="1"/>
  <c r="N678" i="1"/>
  <c r="O678" i="1"/>
  <c r="B614" i="1"/>
  <c r="O614" i="1"/>
  <c r="N614" i="1"/>
  <c r="B550" i="1"/>
  <c r="O550" i="1"/>
  <c r="N550" i="1"/>
  <c r="B486" i="1"/>
  <c r="N486" i="1"/>
  <c r="O486" i="1"/>
  <c r="B422" i="1"/>
  <c r="O422" i="1"/>
  <c r="N422" i="1"/>
  <c r="B358" i="1"/>
  <c r="O358" i="1"/>
  <c r="N358" i="1"/>
  <c r="B294" i="1"/>
  <c r="O294" i="1"/>
  <c r="N294" i="1"/>
  <c r="B230" i="1"/>
  <c r="O230" i="1"/>
  <c r="N230" i="1"/>
  <c r="B166" i="1"/>
  <c r="O166" i="1"/>
  <c r="N166" i="1"/>
  <c r="B102" i="1"/>
  <c r="O102" i="1"/>
  <c r="N102" i="1"/>
  <c r="B38" i="1"/>
  <c r="N38" i="1"/>
  <c r="O38" i="1"/>
  <c r="N13" i="1"/>
  <c r="O13" i="1"/>
  <c r="B13" i="1"/>
  <c r="N290" i="1"/>
  <c r="O290" i="1"/>
  <c r="B290" i="1"/>
  <c r="N322" i="1"/>
  <c r="O322" i="1"/>
  <c r="M124" i="3"/>
  <c r="M126" i="3" s="1"/>
  <c r="M125" i="3"/>
  <c r="M127" i="3" s="1"/>
  <c r="S12" i="2"/>
  <c r="T12" i="2" s="1"/>
  <c r="B886" i="10" l="1"/>
  <c r="D885" i="10" a="1"/>
  <c r="D885" i="10" s="1"/>
  <c r="E885" i="10" a="1"/>
  <c r="E885" i="10" s="1"/>
  <c r="C885" i="10" a="1"/>
  <c r="C885" i="10" s="1"/>
  <c r="L11" i="10"/>
  <c r="K11" i="10" s="1"/>
  <c r="Q16" i="10"/>
  <c r="G16" i="10"/>
  <c r="B18" i="10"/>
  <c r="E17" i="10" a="1"/>
  <c r="E17" i="10" s="1"/>
  <c r="C17" i="10" a="1"/>
  <c r="C17" i="10" s="1"/>
  <c r="D17" i="10" a="1"/>
  <c r="D17" i="10" s="1"/>
  <c r="H15" i="10"/>
  <c r="I15" i="10" s="1"/>
  <c r="O15" i="10"/>
  <c r="J15" i="10" s="1"/>
  <c r="M13" i="10" a="1"/>
  <c r="M13" i="10" s="1"/>
  <c r="P13" i="10"/>
  <c r="N14" i="10"/>
  <c r="D13" i="1"/>
  <c r="B887" i="10" l="1"/>
  <c r="C886" i="10" a="1"/>
  <c r="C886" i="10" s="1"/>
  <c r="D886" i="10" a="1"/>
  <c r="D886" i="10" s="1"/>
  <c r="E886" i="10" a="1"/>
  <c r="E886" i="10" s="1"/>
  <c r="L12" i="10"/>
  <c r="K12" i="10" s="1"/>
  <c r="Q17" i="10"/>
  <c r="G17" i="10"/>
  <c r="B19" i="10"/>
  <c r="E18" i="10" a="1"/>
  <c r="E18" i="10" s="1"/>
  <c r="C18" i="10" a="1"/>
  <c r="C18" i="10" s="1"/>
  <c r="D18" i="10" a="1"/>
  <c r="D18" i="10" s="1"/>
  <c r="O16" i="10"/>
  <c r="J16" i="10" s="1"/>
  <c r="H16" i="10"/>
  <c r="I16" i="10" s="1"/>
  <c r="M14" i="10" a="1"/>
  <c r="M14" i="10" s="1"/>
  <c r="P14" i="10"/>
  <c r="N15" i="10"/>
  <c r="A13" i="1"/>
  <c r="D14" i="1"/>
  <c r="P15" i="2"/>
  <c r="P17" i="2"/>
  <c r="M15" i="2"/>
  <c r="M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s="1"/>
  <c r="P88" i="2"/>
  <c r="P89" i="2"/>
  <c r="P90" i="2"/>
  <c r="P91" i="2"/>
  <c r="P92" i="2"/>
  <c r="P93" i="2"/>
  <c r="P94" i="2" s="1"/>
  <c r="P124" i="3"/>
  <c r="P125" i="3"/>
  <c r="P126" i="3"/>
  <c r="P127" i="3"/>
  <c r="B888" i="10" l="1"/>
  <c r="E887" i="10" a="1"/>
  <c r="E887" i="10" s="1"/>
  <c r="C887" i="10" a="1"/>
  <c r="C887" i="10" s="1"/>
  <c r="D887" i="10" a="1"/>
  <c r="D887" i="10" s="1"/>
  <c r="L13" i="10"/>
  <c r="K13" i="10" s="1"/>
  <c r="Q18" i="10"/>
  <c r="G18" i="10"/>
  <c r="B20" i="10"/>
  <c r="E19" i="10" a="1"/>
  <c r="E19" i="10" s="1"/>
  <c r="D19" i="10" a="1"/>
  <c r="D19" i="10" s="1"/>
  <c r="C19" i="10" a="1"/>
  <c r="C19" i="10" s="1"/>
  <c r="O17" i="10"/>
  <c r="J17" i="10" s="1"/>
  <c r="H17" i="10"/>
  <c r="I17" i="10" s="1"/>
  <c r="M15" i="10" a="1"/>
  <c r="M15" i="10" s="1"/>
  <c r="P15" i="10"/>
  <c r="N16" i="10"/>
  <c r="D15" i="1"/>
  <c r="A14" i="1"/>
  <c r="B889" i="10" l="1"/>
  <c r="C888" i="10" a="1"/>
  <c r="C888" i="10" s="1"/>
  <c r="D888" i="10" a="1"/>
  <c r="D888" i="10" s="1"/>
  <c r="E888" i="10" a="1"/>
  <c r="E888" i="10" s="1"/>
  <c r="L14" i="10"/>
  <c r="K14" i="10" s="1"/>
  <c r="Q19" i="10"/>
  <c r="G19" i="10"/>
  <c r="B21" i="10"/>
  <c r="E20" i="10" a="1"/>
  <c r="E20" i="10" s="1"/>
  <c r="C20" i="10" a="1"/>
  <c r="C20" i="10" s="1"/>
  <c r="D20" i="10" a="1"/>
  <c r="D20" i="10" s="1"/>
  <c r="O18" i="10"/>
  <c r="J18" i="10" s="1"/>
  <c r="H18" i="10"/>
  <c r="I18" i="10" s="1"/>
  <c r="M16" i="10" a="1"/>
  <c r="M16" i="10" s="1"/>
  <c r="P16" i="10"/>
  <c r="N17" i="10"/>
  <c r="D16" i="1"/>
  <c r="A15" i="1"/>
  <c r="B890" i="10" l="1"/>
  <c r="C889" i="10" a="1"/>
  <c r="C889" i="10" s="1"/>
  <c r="D889" i="10" a="1"/>
  <c r="D889" i="10" s="1"/>
  <c r="E889" i="10" a="1"/>
  <c r="E889" i="10" s="1"/>
  <c r="L15" i="10"/>
  <c r="K15" i="10" s="1"/>
  <c r="Q20" i="10"/>
  <c r="G20" i="10"/>
  <c r="B22" i="10"/>
  <c r="E21" i="10" a="1"/>
  <c r="E21" i="10" s="1"/>
  <c r="D21" i="10" a="1"/>
  <c r="D21" i="10" s="1"/>
  <c r="C21" i="10" a="1"/>
  <c r="C21" i="10" s="1"/>
  <c r="O19" i="10"/>
  <c r="J19" i="10" s="1"/>
  <c r="H19" i="10"/>
  <c r="I19" i="10" s="1"/>
  <c r="M17" i="10" a="1"/>
  <c r="M17" i="10" s="1"/>
  <c r="P17" i="10"/>
  <c r="N18" i="10"/>
  <c r="D17" i="1"/>
  <c r="A16" i="1"/>
  <c r="B891" i="10" l="1"/>
  <c r="D890" i="10" a="1"/>
  <c r="D890" i="10" s="1"/>
  <c r="E890" i="10" a="1"/>
  <c r="E890" i="10" s="1"/>
  <c r="C890" i="10" a="1"/>
  <c r="C890" i="10" s="1"/>
  <c r="L16" i="10"/>
  <c r="K16" i="10" s="1"/>
  <c r="Q21" i="10"/>
  <c r="G21" i="10"/>
  <c r="B23" i="10"/>
  <c r="E22" i="10" a="1"/>
  <c r="E22" i="10" s="1"/>
  <c r="C22" i="10" a="1"/>
  <c r="C22" i="10" s="1"/>
  <c r="D22" i="10" a="1"/>
  <c r="D22" i="10" s="1"/>
  <c r="H20" i="10"/>
  <c r="I20" i="10" s="1"/>
  <c r="O20" i="10"/>
  <c r="J20" i="10" s="1"/>
  <c r="M18" i="10" a="1"/>
  <c r="M18" i="10" s="1"/>
  <c r="P18" i="10"/>
  <c r="N19" i="10"/>
  <c r="D18" i="1"/>
  <c r="A17" i="1"/>
  <c r="B892" i="10" l="1"/>
  <c r="C891" i="10" a="1"/>
  <c r="C891" i="10" s="1"/>
  <c r="D891" i="10" a="1"/>
  <c r="D891" i="10" s="1"/>
  <c r="E891" i="10" a="1"/>
  <c r="E891" i="10" s="1"/>
  <c r="L17" i="10"/>
  <c r="K17" i="10" s="1"/>
  <c r="Q22" i="10"/>
  <c r="G22" i="10"/>
  <c r="B24" i="10"/>
  <c r="E23" i="10" a="1"/>
  <c r="E23" i="10" s="1"/>
  <c r="C23" i="10" a="1"/>
  <c r="C23" i="10" s="1"/>
  <c r="D23" i="10" a="1"/>
  <c r="D23" i="10" s="1"/>
  <c r="O21" i="10"/>
  <c r="J21" i="10" s="1"/>
  <c r="H21" i="10"/>
  <c r="I21" i="10" s="1"/>
  <c r="M19" i="10" a="1"/>
  <c r="M19" i="10" s="1"/>
  <c r="P19" i="10"/>
  <c r="N20" i="10"/>
  <c r="D19" i="1"/>
  <c r="A18" i="1"/>
  <c r="B893" i="10" l="1"/>
  <c r="E892" i="10" a="1"/>
  <c r="E892" i="10" s="1"/>
  <c r="C892" i="10" a="1"/>
  <c r="C892" i="10" s="1"/>
  <c r="D892" i="10" a="1"/>
  <c r="D892" i="10" s="1"/>
  <c r="L18" i="10"/>
  <c r="K18" i="10" s="1"/>
  <c r="Q23" i="10"/>
  <c r="G23" i="10"/>
  <c r="B25" i="10"/>
  <c r="E24" i="10" a="1"/>
  <c r="E24" i="10" s="1"/>
  <c r="C24" i="10" a="1"/>
  <c r="C24" i="10" s="1"/>
  <c r="D24" i="10" a="1"/>
  <c r="D24" i="10" s="1"/>
  <c r="O22" i="10"/>
  <c r="J22" i="10" s="1"/>
  <c r="H22" i="10"/>
  <c r="I22" i="10" s="1"/>
  <c r="M20" i="10" a="1"/>
  <c r="M20" i="10" s="1"/>
  <c r="P20" i="10"/>
  <c r="N21" i="10"/>
  <c r="D20" i="1"/>
  <c r="A19" i="1"/>
  <c r="B894" i="10" l="1"/>
  <c r="D893" i="10" a="1"/>
  <c r="D893" i="10" s="1"/>
  <c r="E893" i="10" a="1"/>
  <c r="E893" i="10" s="1"/>
  <c r="C893" i="10" a="1"/>
  <c r="C893" i="10" s="1"/>
  <c r="L19" i="10"/>
  <c r="K19" i="10" s="1"/>
  <c r="Q24" i="10"/>
  <c r="G24" i="10"/>
  <c r="B26" i="10"/>
  <c r="E25" i="10" a="1"/>
  <c r="E25" i="10" s="1"/>
  <c r="C25" i="10" a="1"/>
  <c r="C25" i="10" s="1"/>
  <c r="D25" i="10" a="1"/>
  <c r="D25" i="10" s="1"/>
  <c r="O23" i="10"/>
  <c r="J23" i="10" s="1"/>
  <c r="H23" i="10"/>
  <c r="I23" i="10" s="1"/>
  <c r="M21" i="10" a="1"/>
  <c r="M21" i="10" s="1"/>
  <c r="P21" i="10"/>
  <c r="N22" i="10"/>
  <c r="D21" i="1"/>
  <c r="A20" i="1"/>
  <c r="B895" i="10" l="1"/>
  <c r="C894" i="10" a="1"/>
  <c r="C894" i="10" s="1"/>
  <c r="D894" i="10" a="1"/>
  <c r="D894" i="10" s="1"/>
  <c r="E894" i="10" a="1"/>
  <c r="E894" i="10" s="1"/>
  <c r="L20" i="10"/>
  <c r="K20" i="10" s="1"/>
  <c r="Q25" i="10"/>
  <c r="G25" i="10"/>
  <c r="B27" i="10"/>
  <c r="E26" i="10" a="1"/>
  <c r="E26" i="10" s="1"/>
  <c r="C26" i="10" a="1"/>
  <c r="C26" i="10" s="1"/>
  <c r="D26" i="10" a="1"/>
  <c r="D26" i="10" s="1"/>
  <c r="O24" i="10"/>
  <c r="J24" i="10" s="1"/>
  <c r="H24" i="10"/>
  <c r="I24" i="10" s="1"/>
  <c r="M22" i="10" a="1"/>
  <c r="M22" i="10" s="1"/>
  <c r="P22" i="10"/>
  <c r="N23" i="10"/>
  <c r="D22" i="1"/>
  <c r="A21" i="1"/>
  <c r="B896" i="10" l="1"/>
  <c r="E895" i="10" a="1"/>
  <c r="E895" i="10" s="1"/>
  <c r="C895" i="10" a="1"/>
  <c r="C895" i="10" s="1"/>
  <c r="D895" i="10" a="1"/>
  <c r="D895" i="10" s="1"/>
  <c r="L21" i="10"/>
  <c r="K21" i="10" s="1"/>
  <c r="Q26" i="10"/>
  <c r="G26" i="10"/>
  <c r="B28" i="10"/>
  <c r="E27" i="10" a="1"/>
  <c r="E27" i="10" s="1"/>
  <c r="C27" i="10" a="1"/>
  <c r="C27" i="10" s="1"/>
  <c r="D27" i="10" a="1"/>
  <c r="D27" i="10" s="1"/>
  <c r="H25" i="10"/>
  <c r="I25" i="10" s="1"/>
  <c r="O25" i="10"/>
  <c r="J25" i="10" s="1"/>
  <c r="M23" i="10" a="1"/>
  <c r="M23" i="10" s="1"/>
  <c r="P23" i="10"/>
  <c r="N24" i="10"/>
  <c r="D23" i="1"/>
  <c r="A22" i="1"/>
  <c r="B897" i="10" l="1"/>
  <c r="C896" i="10" a="1"/>
  <c r="C896" i="10" s="1"/>
  <c r="D896" i="10" a="1"/>
  <c r="D896" i="10" s="1"/>
  <c r="E896" i="10" a="1"/>
  <c r="E896" i="10" s="1"/>
  <c r="L22" i="10"/>
  <c r="K22" i="10" s="1"/>
  <c r="Q27" i="10"/>
  <c r="G27" i="10"/>
  <c r="B29" i="10"/>
  <c r="E28" i="10" a="1"/>
  <c r="E28" i="10" s="1"/>
  <c r="D28" i="10" a="1"/>
  <c r="D28" i="10" s="1"/>
  <c r="C28" i="10" a="1"/>
  <c r="C28" i="10" s="1"/>
  <c r="O26" i="10"/>
  <c r="J26" i="10" s="1"/>
  <c r="H26" i="10"/>
  <c r="I26" i="10" s="1"/>
  <c r="M24" i="10" a="1"/>
  <c r="M24" i="10" s="1"/>
  <c r="P24" i="10"/>
  <c r="N25" i="10"/>
  <c r="D24" i="1"/>
  <c r="A23" i="1"/>
  <c r="B898" i="10" l="1"/>
  <c r="C897" i="10" a="1"/>
  <c r="C897" i="10" s="1"/>
  <c r="D897" i="10" a="1"/>
  <c r="D897" i="10" s="1"/>
  <c r="E897" i="10" a="1"/>
  <c r="E897" i="10" s="1"/>
  <c r="L23" i="10"/>
  <c r="K23" i="10" s="1"/>
  <c r="Q28" i="10"/>
  <c r="G28" i="10"/>
  <c r="B30" i="10"/>
  <c r="E29" i="10" a="1"/>
  <c r="E29" i="10" s="1"/>
  <c r="D29" i="10" a="1"/>
  <c r="D29" i="10" s="1"/>
  <c r="C29" i="10" a="1"/>
  <c r="C29" i="10" s="1"/>
  <c r="O27" i="10"/>
  <c r="J27" i="10" s="1"/>
  <c r="H27" i="10"/>
  <c r="I27" i="10" s="1"/>
  <c r="M25" i="10" a="1"/>
  <c r="M25" i="10" s="1"/>
  <c r="P25" i="10"/>
  <c r="N26" i="10"/>
  <c r="D25" i="1"/>
  <c r="A24" i="1"/>
  <c r="L25" i="10" l="1"/>
  <c r="K25" i="10" s="1"/>
  <c r="L24" i="10"/>
  <c r="K24" i="10" s="1"/>
  <c r="B899" i="10"/>
  <c r="D898" i="10" a="1"/>
  <c r="D898" i="10" s="1"/>
  <c r="E898" i="10" a="1"/>
  <c r="E898" i="10" s="1"/>
  <c r="C898" i="10" a="1"/>
  <c r="C898" i="10" s="1"/>
  <c r="Q29" i="10"/>
  <c r="G29" i="10"/>
  <c r="B31" i="10"/>
  <c r="E30" i="10" a="1"/>
  <c r="E30" i="10" s="1"/>
  <c r="C30" i="10" a="1"/>
  <c r="C30" i="10" s="1"/>
  <c r="D30" i="10" a="1"/>
  <c r="D30" i="10" s="1"/>
  <c r="O28" i="10"/>
  <c r="J28" i="10" s="1"/>
  <c r="H28" i="10"/>
  <c r="I28" i="10" s="1"/>
  <c r="M26" i="10" a="1"/>
  <c r="M26" i="10" s="1"/>
  <c r="L26" i="10" s="1"/>
  <c r="P26" i="10"/>
  <c r="N27" i="10"/>
  <c r="D26" i="1"/>
  <c r="A25" i="1"/>
  <c r="B900" i="10" l="1"/>
  <c r="C899" i="10" a="1"/>
  <c r="C899" i="10" s="1"/>
  <c r="D899" i="10" a="1"/>
  <c r="D899" i="10" s="1"/>
  <c r="E899" i="10" a="1"/>
  <c r="E899" i="10" s="1"/>
  <c r="Q30" i="10"/>
  <c r="G30" i="10"/>
  <c r="B32" i="10"/>
  <c r="C31" i="10" a="1"/>
  <c r="C31" i="10" s="1"/>
  <c r="E31" i="10" a="1"/>
  <c r="E31" i="10" s="1"/>
  <c r="D31" i="10" a="1"/>
  <c r="D31" i="10" s="1"/>
  <c r="H29" i="10"/>
  <c r="I29" i="10" s="1"/>
  <c r="O29" i="10"/>
  <c r="J29" i="10" s="1"/>
  <c r="M27" i="10" a="1"/>
  <c r="M27" i="10" s="1"/>
  <c r="L27" i="10" s="1"/>
  <c r="P27" i="10"/>
  <c r="N28" i="10"/>
  <c r="K26" i="10"/>
  <c r="D27" i="1"/>
  <c r="A26" i="1"/>
  <c r="B901" i="10" l="1"/>
  <c r="E900" i="10" a="1"/>
  <c r="E900" i="10" s="1"/>
  <c r="C900" i="10" a="1"/>
  <c r="C900" i="10" s="1"/>
  <c r="D900" i="10" a="1"/>
  <c r="D900" i="10" s="1"/>
  <c r="Q31" i="10"/>
  <c r="G31" i="10"/>
  <c r="B33" i="10"/>
  <c r="C32" i="10" a="1"/>
  <c r="C32" i="10" s="1"/>
  <c r="D32" i="10" a="1"/>
  <c r="D32" i="10" s="1"/>
  <c r="E32" i="10" a="1"/>
  <c r="E32" i="10" s="1"/>
  <c r="O30" i="10"/>
  <c r="J30" i="10" s="1"/>
  <c r="H30" i="10"/>
  <c r="I30" i="10" s="1"/>
  <c r="M28" i="10" a="1"/>
  <c r="M28" i="10" s="1"/>
  <c r="L28" i="10" s="1"/>
  <c r="P28" i="10"/>
  <c r="N29" i="10"/>
  <c r="K27" i="10"/>
  <c r="D28" i="1"/>
  <c r="A27" i="1"/>
  <c r="B902" i="10" l="1"/>
  <c r="D901" i="10" a="1"/>
  <c r="D901" i="10" s="1"/>
  <c r="E901" i="10" a="1"/>
  <c r="E901" i="10" s="1"/>
  <c r="C901" i="10" a="1"/>
  <c r="C901" i="10" s="1"/>
  <c r="Q32" i="10"/>
  <c r="G32" i="10"/>
  <c r="B34" i="10"/>
  <c r="E33" i="10" a="1"/>
  <c r="E33" i="10" s="1"/>
  <c r="C33" i="10" a="1"/>
  <c r="C33" i="10" s="1"/>
  <c r="D33" i="10" a="1"/>
  <c r="D33" i="10" s="1"/>
  <c r="O31" i="10"/>
  <c r="J31" i="10" s="1"/>
  <c r="H31" i="10"/>
  <c r="I31" i="10" s="1"/>
  <c r="M29" i="10" a="1"/>
  <c r="M29" i="10" s="1"/>
  <c r="L29" i="10" s="1"/>
  <c r="P29" i="10"/>
  <c r="N30" i="10"/>
  <c r="K28" i="10"/>
  <c r="D29" i="1"/>
  <c r="A28" i="1"/>
  <c r="B903" i="10" l="1"/>
  <c r="C902" i="10" a="1"/>
  <c r="C902" i="10" s="1"/>
  <c r="D902" i="10" a="1"/>
  <c r="D902" i="10" s="1"/>
  <c r="E902" i="10" a="1"/>
  <c r="E902" i="10" s="1"/>
  <c r="Q33" i="10"/>
  <c r="G33" i="10"/>
  <c r="B35" i="10"/>
  <c r="E34" i="10" a="1"/>
  <c r="E34" i="10" s="1"/>
  <c r="D34" i="10" a="1"/>
  <c r="D34" i="10" s="1"/>
  <c r="C34" i="10" a="1"/>
  <c r="C34" i="10" s="1"/>
  <c r="H32" i="10"/>
  <c r="I32" i="10" s="1"/>
  <c r="O32" i="10"/>
  <c r="J32" i="10" s="1"/>
  <c r="M30" i="10" a="1"/>
  <c r="M30" i="10" s="1"/>
  <c r="L30" i="10" s="1"/>
  <c r="P30" i="10"/>
  <c r="N31" i="10"/>
  <c r="K29" i="10"/>
  <c r="D30" i="1"/>
  <c r="A29" i="1"/>
  <c r="B904" i="10" l="1"/>
  <c r="E903" i="10" a="1"/>
  <c r="E903" i="10" s="1"/>
  <c r="C903" i="10" a="1"/>
  <c r="C903" i="10" s="1"/>
  <c r="D903" i="10" a="1"/>
  <c r="D903" i="10" s="1"/>
  <c r="Q34" i="10"/>
  <c r="G34" i="10"/>
  <c r="B36" i="10"/>
  <c r="E35" i="10" a="1"/>
  <c r="E35" i="10" s="1"/>
  <c r="D35" i="10" a="1"/>
  <c r="D35" i="10" s="1"/>
  <c r="C35" i="10" a="1"/>
  <c r="C35" i="10" s="1"/>
  <c r="O33" i="10"/>
  <c r="J33" i="10" s="1"/>
  <c r="H33" i="10"/>
  <c r="I33" i="10" s="1"/>
  <c r="M31" i="10" a="1"/>
  <c r="M31" i="10" s="1"/>
  <c r="L31" i="10" s="1"/>
  <c r="P31" i="10"/>
  <c r="N32" i="10"/>
  <c r="K30" i="10"/>
  <c r="D31" i="1"/>
  <c r="A30" i="1"/>
  <c r="B905" i="10" l="1"/>
  <c r="C904" i="10" a="1"/>
  <c r="C904" i="10" s="1"/>
  <c r="D904" i="10" a="1"/>
  <c r="D904" i="10" s="1"/>
  <c r="E904" i="10" a="1"/>
  <c r="E904" i="10" s="1"/>
  <c r="G35" i="10"/>
  <c r="Q35" i="10"/>
  <c r="O34" i="10"/>
  <c r="J34" i="10" s="1"/>
  <c r="H34" i="10"/>
  <c r="I34" i="10" s="1"/>
  <c r="B37" i="10"/>
  <c r="E36" i="10" a="1"/>
  <c r="E36" i="10" s="1"/>
  <c r="D36" i="10" a="1"/>
  <c r="D36" i="10" s="1"/>
  <c r="C36" i="10" a="1"/>
  <c r="C36" i="10" s="1"/>
  <c r="M32" i="10" a="1"/>
  <c r="M32" i="10" s="1"/>
  <c r="L32" i="10" s="1"/>
  <c r="P32" i="10"/>
  <c r="N33" i="10"/>
  <c r="K31" i="10"/>
  <c r="D32" i="1"/>
  <c r="A31" i="1"/>
  <c r="B906" i="10" l="1"/>
  <c r="C905" i="10" a="1"/>
  <c r="C905" i="10" s="1"/>
  <c r="D905" i="10" a="1"/>
  <c r="D905" i="10" s="1"/>
  <c r="E905" i="10" a="1"/>
  <c r="E905" i="10" s="1"/>
  <c r="Q36" i="10"/>
  <c r="G36" i="10"/>
  <c r="B38" i="10"/>
  <c r="C37" i="10" a="1"/>
  <c r="C37" i="10" s="1"/>
  <c r="E37" i="10" a="1"/>
  <c r="E37" i="10" s="1"/>
  <c r="D37" i="10" a="1"/>
  <c r="D37" i="10" s="1"/>
  <c r="O35" i="10"/>
  <c r="J35" i="10" s="1"/>
  <c r="H35" i="10"/>
  <c r="I35" i="10" s="1"/>
  <c r="M33" i="10" a="1"/>
  <c r="M33" i="10" s="1"/>
  <c r="L33" i="10" s="1"/>
  <c r="P33" i="10"/>
  <c r="N34" i="10"/>
  <c r="K32" i="10"/>
  <c r="D33" i="1"/>
  <c r="A32" i="1"/>
  <c r="B907" i="10" l="1"/>
  <c r="D906" i="10" a="1"/>
  <c r="D906" i="10" s="1"/>
  <c r="E906" i="10" a="1"/>
  <c r="E906" i="10" s="1"/>
  <c r="C906" i="10" a="1"/>
  <c r="C906" i="10" s="1"/>
  <c r="B39" i="10"/>
  <c r="E38" i="10" a="1"/>
  <c r="E38" i="10" s="1"/>
  <c r="C38" i="10" a="1"/>
  <c r="C38" i="10" s="1"/>
  <c r="D38" i="10" a="1"/>
  <c r="D38" i="10" s="1"/>
  <c r="Q37" i="10"/>
  <c r="G37" i="10"/>
  <c r="H36" i="10"/>
  <c r="I36" i="10" s="1"/>
  <c r="O36" i="10"/>
  <c r="J36" i="10" s="1"/>
  <c r="M34" i="10" a="1"/>
  <c r="M34" i="10" s="1"/>
  <c r="L34" i="10" s="1"/>
  <c r="P34" i="10"/>
  <c r="N35" i="10"/>
  <c r="K33" i="10"/>
  <c r="D34" i="1"/>
  <c r="A33" i="1"/>
  <c r="B908" i="10" l="1"/>
  <c r="C907" i="10" a="1"/>
  <c r="C907" i="10" s="1"/>
  <c r="D907" i="10" a="1"/>
  <c r="D907" i="10" s="1"/>
  <c r="E907" i="10" a="1"/>
  <c r="E907" i="10" s="1"/>
  <c r="Q38" i="10"/>
  <c r="G38" i="10"/>
  <c r="H37" i="10"/>
  <c r="I37" i="10" s="1"/>
  <c r="O37" i="10"/>
  <c r="J37" i="10" s="1"/>
  <c r="B40" i="10"/>
  <c r="E39" i="10" a="1"/>
  <c r="E39" i="10" s="1"/>
  <c r="D39" i="10" a="1"/>
  <c r="D39" i="10" s="1"/>
  <c r="C39" i="10" a="1"/>
  <c r="C39" i="10" s="1"/>
  <c r="M35" i="10" a="1"/>
  <c r="M35" i="10" s="1"/>
  <c r="L35" i="10" s="1"/>
  <c r="P35" i="10"/>
  <c r="N36" i="10"/>
  <c r="K34" i="10"/>
  <c r="D35" i="1"/>
  <c r="A34" i="1"/>
  <c r="B909" i="10" l="1"/>
  <c r="C908" i="10" a="1"/>
  <c r="C908" i="10" s="1"/>
  <c r="D908" i="10" a="1"/>
  <c r="D908" i="10" s="1"/>
  <c r="E908" i="10" a="1"/>
  <c r="E908" i="10" s="1"/>
  <c r="Q39" i="10"/>
  <c r="G39" i="10"/>
  <c r="O38" i="10"/>
  <c r="J38" i="10" s="1"/>
  <c r="H38" i="10"/>
  <c r="I38" i="10" s="1"/>
  <c r="B41" i="10"/>
  <c r="E40" i="10" a="1"/>
  <c r="E40" i="10" s="1"/>
  <c r="C40" i="10" a="1"/>
  <c r="C40" i="10" s="1"/>
  <c r="D40" i="10" a="1"/>
  <c r="D40" i="10" s="1"/>
  <c r="M36" i="10" a="1"/>
  <c r="M36" i="10" s="1"/>
  <c r="L36" i="10" s="1"/>
  <c r="P36" i="10"/>
  <c r="N37" i="10"/>
  <c r="K35" i="10"/>
  <c r="D36" i="1"/>
  <c r="A35" i="1"/>
  <c r="B910" i="10" l="1"/>
  <c r="D909" i="10" a="1"/>
  <c r="D909" i="10" s="1"/>
  <c r="E909" i="10" a="1"/>
  <c r="E909" i="10" s="1"/>
  <c r="C909" i="10" a="1"/>
  <c r="C909" i="10" s="1"/>
  <c r="H39" i="10"/>
  <c r="I39" i="10" s="1"/>
  <c r="O39" i="10"/>
  <c r="J39" i="10" s="1"/>
  <c r="Q40" i="10"/>
  <c r="G40" i="10"/>
  <c r="B42" i="10"/>
  <c r="E41" i="10" a="1"/>
  <c r="E41" i="10" s="1"/>
  <c r="C41" i="10" a="1"/>
  <c r="C41" i="10" s="1"/>
  <c r="D41" i="10" a="1"/>
  <c r="D41" i="10" s="1"/>
  <c r="M37" i="10" a="1"/>
  <c r="M37" i="10" s="1"/>
  <c r="L37" i="10" s="1"/>
  <c r="P37" i="10"/>
  <c r="N38" i="10"/>
  <c r="K36" i="10"/>
  <c r="D37" i="1"/>
  <c r="A36" i="1"/>
  <c r="B911" i="10" l="1"/>
  <c r="C910" i="10" a="1"/>
  <c r="C910" i="10" s="1"/>
  <c r="D910" i="10" a="1"/>
  <c r="D910" i="10" s="1"/>
  <c r="E910" i="10" a="1"/>
  <c r="E910" i="10" s="1"/>
  <c r="O40" i="10"/>
  <c r="J40" i="10" s="1"/>
  <c r="H40" i="10"/>
  <c r="I40" i="10" s="1"/>
  <c r="Q41" i="10"/>
  <c r="G41" i="10"/>
  <c r="B43" i="10"/>
  <c r="E42" i="10" a="1"/>
  <c r="E42" i="10" s="1"/>
  <c r="C42" i="10" a="1"/>
  <c r="C42" i="10" s="1"/>
  <c r="D42" i="10" a="1"/>
  <c r="D42" i="10" s="1"/>
  <c r="M38" i="10" a="1"/>
  <c r="M38" i="10" s="1"/>
  <c r="L38" i="10" s="1"/>
  <c r="P38" i="10"/>
  <c r="N39" i="10"/>
  <c r="K37" i="10"/>
  <c r="D38" i="1"/>
  <c r="A37" i="1"/>
  <c r="B912" i="10" l="1"/>
  <c r="E911" i="10" a="1"/>
  <c r="E911" i="10" s="1"/>
  <c r="C911" i="10" a="1"/>
  <c r="C911" i="10" s="1"/>
  <c r="D911" i="10" a="1"/>
  <c r="D911" i="10" s="1"/>
  <c r="O41" i="10"/>
  <c r="J41" i="10" s="1"/>
  <c r="H41" i="10"/>
  <c r="I41" i="10" s="1"/>
  <c r="B44" i="10"/>
  <c r="E43" i="10" a="1"/>
  <c r="E43" i="10" s="1"/>
  <c r="C43" i="10" a="1"/>
  <c r="C43" i="10" s="1"/>
  <c r="D43" i="10" a="1"/>
  <c r="D43" i="10" s="1"/>
  <c r="G42" i="10"/>
  <c r="Q42" i="10"/>
  <c r="M39" i="10" a="1"/>
  <c r="M39" i="10" s="1"/>
  <c r="L39" i="10" s="1"/>
  <c r="P39" i="10"/>
  <c r="N40" i="10"/>
  <c r="K38" i="10"/>
  <c r="D39" i="1"/>
  <c r="A38" i="1"/>
  <c r="B913" i="10" l="1"/>
  <c r="D912" i="10" a="1"/>
  <c r="D912" i="10" s="1"/>
  <c r="E912" i="10" a="1"/>
  <c r="E912" i="10" s="1"/>
  <c r="C912" i="10" a="1"/>
  <c r="C912" i="10" s="1"/>
  <c r="H42" i="10"/>
  <c r="I42" i="10" s="1"/>
  <c r="O42" i="10"/>
  <c r="J42" i="10" s="1"/>
  <c r="Q43" i="10"/>
  <c r="G43" i="10"/>
  <c r="B45" i="10"/>
  <c r="E44" i="10" a="1"/>
  <c r="E44" i="10" s="1"/>
  <c r="C44" i="10" a="1"/>
  <c r="C44" i="10" s="1"/>
  <c r="D44" i="10" a="1"/>
  <c r="D44" i="10" s="1"/>
  <c r="M40" i="10" a="1"/>
  <c r="M40" i="10" s="1"/>
  <c r="L40" i="10" s="1"/>
  <c r="P40" i="10"/>
  <c r="N41" i="10"/>
  <c r="K39" i="10"/>
  <c r="D40" i="1"/>
  <c r="A39" i="1"/>
  <c r="B914" i="10" l="1"/>
  <c r="C913" i="10" a="1"/>
  <c r="C913" i="10" s="1"/>
  <c r="D913" i="10" a="1"/>
  <c r="D913" i="10" s="1"/>
  <c r="E913" i="10" a="1"/>
  <c r="E913" i="10" s="1"/>
  <c r="H43" i="10"/>
  <c r="I43" i="10" s="1"/>
  <c r="O43" i="10"/>
  <c r="J43" i="10" s="1"/>
  <c r="B46" i="10"/>
  <c r="E45" i="10" a="1"/>
  <c r="E45" i="10" s="1"/>
  <c r="D45" i="10" a="1"/>
  <c r="D45" i="10" s="1"/>
  <c r="C45" i="10" a="1"/>
  <c r="C45" i="10" s="1"/>
  <c r="G44" i="10"/>
  <c r="Q44" i="10"/>
  <c r="M41" i="10" a="1"/>
  <c r="M41" i="10" s="1"/>
  <c r="L41" i="10" s="1"/>
  <c r="P41" i="10"/>
  <c r="N42" i="10"/>
  <c r="K40" i="10"/>
  <c r="D41" i="1"/>
  <c r="A40" i="1"/>
  <c r="B915" i="10" l="1"/>
  <c r="E914" i="10" a="1"/>
  <c r="E914" i="10" s="1"/>
  <c r="C914" i="10" a="1"/>
  <c r="C914" i="10" s="1"/>
  <c r="D914" i="10" a="1"/>
  <c r="D914" i="10" s="1"/>
  <c r="H44" i="10"/>
  <c r="I44" i="10" s="1"/>
  <c r="O44" i="10"/>
  <c r="J44" i="10" s="1"/>
  <c r="Q45" i="10"/>
  <c r="G45" i="10"/>
  <c r="B47" i="10"/>
  <c r="E46" i="10" a="1"/>
  <c r="E46" i="10" s="1"/>
  <c r="C46" i="10" a="1"/>
  <c r="C46" i="10" s="1"/>
  <c r="D46" i="10" a="1"/>
  <c r="D46" i="10" s="1"/>
  <c r="M42" i="10" a="1"/>
  <c r="M42" i="10" s="1"/>
  <c r="L42" i="10" s="1"/>
  <c r="P42" i="10"/>
  <c r="N43" i="10"/>
  <c r="K41" i="10"/>
  <c r="D42" i="1"/>
  <c r="A41" i="1"/>
  <c r="B916" i="10" l="1"/>
  <c r="C915" i="10" a="1"/>
  <c r="C915" i="10" s="1"/>
  <c r="D915" i="10" a="1"/>
  <c r="D915" i="10" s="1"/>
  <c r="E915" i="10" a="1"/>
  <c r="E915" i="10" s="1"/>
  <c r="H45" i="10"/>
  <c r="I45" i="10" s="1"/>
  <c r="O45" i="10"/>
  <c r="J45" i="10" s="1"/>
  <c r="G46" i="10"/>
  <c r="Q46" i="10"/>
  <c r="B48" i="10"/>
  <c r="E47" i="10" a="1"/>
  <c r="E47" i="10" s="1"/>
  <c r="D47" i="10" a="1"/>
  <c r="D47" i="10" s="1"/>
  <c r="C47" i="10" a="1"/>
  <c r="C47" i="10" s="1"/>
  <c r="M43" i="10" a="1"/>
  <c r="M43" i="10" s="1"/>
  <c r="L43" i="10" s="1"/>
  <c r="P43" i="10"/>
  <c r="N44" i="10"/>
  <c r="K42" i="10"/>
  <c r="D43" i="1"/>
  <c r="A42" i="1"/>
  <c r="B917" i="10" l="1"/>
  <c r="D916" i="10" a="1"/>
  <c r="D916" i="10" s="1"/>
  <c r="C916" i="10" a="1"/>
  <c r="C916" i="10" s="1"/>
  <c r="E916" i="10" a="1"/>
  <c r="E916" i="10" s="1"/>
  <c r="B49" i="10"/>
  <c r="E48" i="10" a="1"/>
  <c r="E48" i="10" s="1"/>
  <c r="D48" i="10" a="1"/>
  <c r="D48" i="10" s="1"/>
  <c r="C48" i="10" a="1"/>
  <c r="C48" i="10" s="1"/>
  <c r="Q47" i="10"/>
  <c r="G47" i="10"/>
  <c r="O46" i="10"/>
  <c r="J46" i="10" s="1"/>
  <c r="H46" i="10"/>
  <c r="I46" i="10" s="1"/>
  <c r="M44" i="10" a="1"/>
  <c r="M44" i="10" s="1"/>
  <c r="L44" i="10" s="1"/>
  <c r="P44" i="10"/>
  <c r="N45" i="10"/>
  <c r="K43" i="10"/>
  <c r="D44" i="1"/>
  <c r="A43" i="1"/>
  <c r="B918" i="10" l="1"/>
  <c r="D917" i="10" a="1"/>
  <c r="D917" i="10" s="1"/>
  <c r="E917" i="10" a="1"/>
  <c r="E917" i="10" s="1"/>
  <c r="C917" i="10" a="1"/>
  <c r="C917" i="10" s="1"/>
  <c r="Q48" i="10"/>
  <c r="G48" i="10"/>
  <c r="O47" i="10"/>
  <c r="J47" i="10" s="1"/>
  <c r="H47" i="10"/>
  <c r="I47" i="10" s="1"/>
  <c r="B50" i="10"/>
  <c r="E49" i="10" a="1"/>
  <c r="E49" i="10" s="1"/>
  <c r="D49" i="10" a="1"/>
  <c r="D49" i="10" s="1"/>
  <c r="C49" i="10" a="1"/>
  <c r="C49" i="10" s="1"/>
  <c r="M45" i="10" a="1"/>
  <c r="M45" i="10" s="1"/>
  <c r="L45" i="10" s="1"/>
  <c r="P45" i="10"/>
  <c r="N46" i="10"/>
  <c r="K44" i="10"/>
  <c r="D45" i="1"/>
  <c r="A44" i="1"/>
  <c r="B919" i="10" l="1"/>
  <c r="C918" i="10" a="1"/>
  <c r="C918" i="10" s="1"/>
  <c r="E918" i="10" a="1"/>
  <c r="E918" i="10" s="1"/>
  <c r="D918" i="10" a="1"/>
  <c r="D918" i="10" s="1"/>
  <c r="Q49" i="10"/>
  <c r="G49" i="10"/>
  <c r="B51" i="10"/>
  <c r="E50" i="10" a="1"/>
  <c r="E50" i="10" s="1"/>
  <c r="C50" i="10" a="1"/>
  <c r="C50" i="10" s="1"/>
  <c r="D50" i="10" a="1"/>
  <c r="D50" i="10" s="1"/>
  <c r="O48" i="10"/>
  <c r="J48" i="10" s="1"/>
  <c r="H48" i="10"/>
  <c r="I48" i="10" s="1"/>
  <c r="M46" i="10" a="1"/>
  <c r="M46" i="10" s="1"/>
  <c r="L46" i="10" s="1"/>
  <c r="P46" i="10"/>
  <c r="N47" i="10"/>
  <c r="K45" i="10"/>
  <c r="D46" i="1"/>
  <c r="A45" i="1"/>
  <c r="B920" i="10" l="1"/>
  <c r="E919" i="10" a="1"/>
  <c r="E919" i="10" s="1"/>
  <c r="C919" i="10" a="1"/>
  <c r="C919" i="10" s="1"/>
  <c r="D919" i="10" a="1"/>
  <c r="D919" i="10" s="1"/>
  <c r="Q50" i="10"/>
  <c r="G50" i="10"/>
  <c r="B52" i="10"/>
  <c r="E51" i="10" a="1"/>
  <c r="E51" i="10" s="1"/>
  <c r="C51" i="10" a="1"/>
  <c r="C51" i="10" s="1"/>
  <c r="D51" i="10" a="1"/>
  <c r="D51" i="10" s="1"/>
  <c r="H49" i="10"/>
  <c r="I49" i="10" s="1"/>
  <c r="O49" i="10"/>
  <c r="J49" i="10" s="1"/>
  <c r="M47" i="10" a="1"/>
  <c r="M47" i="10" s="1"/>
  <c r="L47" i="10" s="1"/>
  <c r="P47" i="10"/>
  <c r="N48" i="10"/>
  <c r="K46" i="10"/>
  <c r="D47" i="1"/>
  <c r="A46" i="1"/>
  <c r="B921" i="10" l="1"/>
  <c r="D920" i="10" a="1"/>
  <c r="D920" i="10" s="1"/>
  <c r="E920" i="10" a="1"/>
  <c r="E920" i="10" s="1"/>
  <c r="C920" i="10" a="1"/>
  <c r="C920" i="10" s="1"/>
  <c r="Q51" i="10"/>
  <c r="G51" i="10"/>
  <c r="B53" i="10"/>
  <c r="C52" i="10" a="1"/>
  <c r="C52" i="10" s="1"/>
  <c r="E52" i="10" a="1"/>
  <c r="E52" i="10" s="1"/>
  <c r="D52" i="10" a="1"/>
  <c r="D52" i="10" s="1"/>
  <c r="O50" i="10"/>
  <c r="J50" i="10" s="1"/>
  <c r="H50" i="10"/>
  <c r="I50" i="10" s="1"/>
  <c r="M48" i="10" a="1"/>
  <c r="M48" i="10" s="1"/>
  <c r="L48" i="10" s="1"/>
  <c r="P48" i="10"/>
  <c r="N49" i="10"/>
  <c r="K47" i="10"/>
  <c r="D48" i="1"/>
  <c r="A47" i="1"/>
  <c r="B922" i="10" l="1"/>
  <c r="C921" i="10" a="1"/>
  <c r="C921" i="10" s="1"/>
  <c r="E921" i="10" a="1"/>
  <c r="E921" i="10" s="1"/>
  <c r="D921" i="10" a="1"/>
  <c r="D921" i="10" s="1"/>
  <c r="G52" i="10"/>
  <c r="Q52" i="10"/>
  <c r="B54" i="10"/>
  <c r="E53" i="10" a="1"/>
  <c r="E53" i="10" s="1"/>
  <c r="C53" i="10" a="1"/>
  <c r="C53" i="10" s="1"/>
  <c r="D53" i="10" a="1"/>
  <c r="D53" i="10" s="1"/>
  <c r="O51" i="10"/>
  <c r="J51" i="10" s="1"/>
  <c r="H51" i="10"/>
  <c r="I51" i="10" s="1"/>
  <c r="M49" i="10" a="1"/>
  <c r="M49" i="10" s="1"/>
  <c r="L49" i="10" s="1"/>
  <c r="P49" i="10"/>
  <c r="N50" i="10"/>
  <c r="K48" i="10"/>
  <c r="D49" i="1"/>
  <c r="A48" i="1"/>
  <c r="B923" i="10" l="1"/>
  <c r="C922" i="10" a="1"/>
  <c r="C922" i="10" s="1"/>
  <c r="D922" i="10" a="1"/>
  <c r="D922" i="10" s="1"/>
  <c r="E922" i="10" a="1"/>
  <c r="E922" i="10" s="1"/>
  <c r="Q53" i="10"/>
  <c r="G53" i="10"/>
  <c r="B55" i="10"/>
  <c r="E54" i="10" a="1"/>
  <c r="E54" i="10" s="1"/>
  <c r="C54" i="10" a="1"/>
  <c r="C54" i="10" s="1"/>
  <c r="D54" i="10" a="1"/>
  <c r="D54" i="10" s="1"/>
  <c r="H52" i="10"/>
  <c r="I52" i="10" s="1"/>
  <c r="O52" i="10"/>
  <c r="J52" i="10" s="1"/>
  <c r="M50" i="10" a="1"/>
  <c r="M50" i="10" s="1"/>
  <c r="L50" i="10" s="1"/>
  <c r="P50" i="10"/>
  <c r="N51" i="10"/>
  <c r="K49" i="10"/>
  <c r="D50" i="1"/>
  <c r="A49" i="1"/>
  <c r="B924" i="10" l="1"/>
  <c r="C923" i="10" a="1"/>
  <c r="C923" i="10" s="1"/>
  <c r="D923" i="10" a="1"/>
  <c r="D923" i="10" s="1"/>
  <c r="E923" i="10" a="1"/>
  <c r="E923" i="10" s="1"/>
  <c r="Q54" i="10"/>
  <c r="G54" i="10"/>
  <c r="B56" i="10"/>
  <c r="E55" i="10" a="1"/>
  <c r="E55" i="10" s="1"/>
  <c r="C55" i="10" a="1"/>
  <c r="C55" i="10" s="1"/>
  <c r="D55" i="10" a="1"/>
  <c r="D55" i="10" s="1"/>
  <c r="O53" i="10"/>
  <c r="J53" i="10" s="1"/>
  <c r="H53" i="10"/>
  <c r="I53" i="10" s="1"/>
  <c r="M51" i="10" a="1"/>
  <c r="M51" i="10" s="1"/>
  <c r="L51" i="10" s="1"/>
  <c r="P51" i="10"/>
  <c r="N52" i="10"/>
  <c r="K50" i="10"/>
  <c r="D51" i="1"/>
  <c r="A50" i="1"/>
  <c r="B925" i="10" l="1"/>
  <c r="D924" i="10" a="1"/>
  <c r="D924" i="10" s="1"/>
  <c r="E924" i="10" a="1"/>
  <c r="E924" i="10" s="1"/>
  <c r="C924" i="10" a="1"/>
  <c r="C924" i="10" s="1"/>
  <c r="G55" i="10"/>
  <c r="Q55" i="10"/>
  <c r="B57" i="10"/>
  <c r="E56" i="10" a="1"/>
  <c r="E56" i="10" s="1"/>
  <c r="C56" i="10" a="1"/>
  <c r="C56" i="10" s="1"/>
  <c r="D56" i="10" a="1"/>
  <c r="D56" i="10" s="1"/>
  <c r="H54" i="10"/>
  <c r="I54" i="10" s="1"/>
  <c r="O54" i="10"/>
  <c r="J54" i="10" s="1"/>
  <c r="M52" i="10" a="1"/>
  <c r="M52" i="10" s="1"/>
  <c r="L52" i="10" s="1"/>
  <c r="P52" i="10"/>
  <c r="N53" i="10"/>
  <c r="K51" i="10"/>
  <c r="D52" i="1"/>
  <c r="A51" i="1"/>
  <c r="B926" i="10" l="1"/>
  <c r="C925" i="10" a="1"/>
  <c r="C925" i="10" s="1"/>
  <c r="D925" i="10" a="1"/>
  <c r="D925" i="10" s="1"/>
  <c r="E925" i="10" a="1"/>
  <c r="E925" i="10" s="1"/>
  <c r="Q56" i="10"/>
  <c r="G56" i="10"/>
  <c r="B58" i="10"/>
  <c r="E57" i="10" a="1"/>
  <c r="E57" i="10" s="1"/>
  <c r="C57" i="10" a="1"/>
  <c r="C57" i="10" s="1"/>
  <c r="D57" i="10" a="1"/>
  <c r="D57" i="10" s="1"/>
  <c r="H55" i="10"/>
  <c r="I55" i="10" s="1"/>
  <c r="O55" i="10"/>
  <c r="J55" i="10" s="1"/>
  <c r="M53" i="10" a="1"/>
  <c r="M53" i="10" s="1"/>
  <c r="L53" i="10" s="1"/>
  <c r="P53" i="10"/>
  <c r="N54" i="10"/>
  <c r="K52" i="10"/>
  <c r="D53" i="1"/>
  <c r="A52" i="1"/>
  <c r="B927" i="10" l="1"/>
  <c r="E926" i="10" a="1"/>
  <c r="E926" i="10" s="1"/>
  <c r="C926" i="10" a="1"/>
  <c r="C926" i="10" s="1"/>
  <c r="D926" i="10" a="1"/>
  <c r="D926" i="10" s="1"/>
  <c r="G57" i="10"/>
  <c r="Q57" i="10"/>
  <c r="B59" i="10"/>
  <c r="E58" i="10" a="1"/>
  <c r="E58" i="10" s="1"/>
  <c r="C58" i="10" a="1"/>
  <c r="C58" i="10" s="1"/>
  <c r="D58" i="10" a="1"/>
  <c r="D58" i="10" s="1"/>
  <c r="O56" i="10"/>
  <c r="J56" i="10" s="1"/>
  <c r="H56" i="10"/>
  <c r="I56" i="10" s="1"/>
  <c r="M54" i="10" a="1"/>
  <c r="M54" i="10" s="1"/>
  <c r="L54" i="10" s="1"/>
  <c r="P54" i="10"/>
  <c r="N55" i="10"/>
  <c r="K53" i="10"/>
  <c r="D54" i="1"/>
  <c r="A53" i="1"/>
  <c r="B928" i="10" l="1"/>
  <c r="D927" i="10" a="1"/>
  <c r="D927" i="10" s="1"/>
  <c r="E927" i="10" a="1"/>
  <c r="E927" i="10" s="1"/>
  <c r="C927" i="10" a="1"/>
  <c r="C927" i="10" s="1"/>
  <c r="Q58" i="10"/>
  <c r="G58" i="10"/>
  <c r="B60" i="10"/>
  <c r="E59" i="10" a="1"/>
  <c r="E59" i="10" s="1"/>
  <c r="D59" i="10" a="1"/>
  <c r="D59" i="10" s="1"/>
  <c r="C59" i="10" a="1"/>
  <c r="C59" i="10" s="1"/>
  <c r="O57" i="10"/>
  <c r="J57" i="10" s="1"/>
  <c r="H57" i="10"/>
  <c r="I57" i="10" s="1"/>
  <c r="M55" i="10" a="1"/>
  <c r="M55" i="10" s="1"/>
  <c r="L55" i="10" s="1"/>
  <c r="P55" i="10"/>
  <c r="N56" i="10"/>
  <c r="K54" i="10"/>
  <c r="D55" i="1"/>
  <c r="A54" i="1"/>
  <c r="B929" i="10" l="1"/>
  <c r="C928" i="10" a="1"/>
  <c r="C928" i="10" s="1"/>
  <c r="D928" i="10" a="1"/>
  <c r="D928" i="10" s="1"/>
  <c r="E928" i="10" a="1"/>
  <c r="E928" i="10" s="1"/>
  <c r="Q59" i="10"/>
  <c r="G59" i="10"/>
  <c r="B61" i="10"/>
  <c r="E60" i="10" a="1"/>
  <c r="E60" i="10" s="1"/>
  <c r="C60" i="10" a="1"/>
  <c r="C60" i="10" s="1"/>
  <c r="D60" i="10" a="1"/>
  <c r="D60" i="10" s="1"/>
  <c r="O58" i="10"/>
  <c r="J58" i="10" s="1"/>
  <c r="H58" i="10"/>
  <c r="I58" i="10" s="1"/>
  <c r="M56" i="10" a="1"/>
  <c r="M56" i="10" s="1"/>
  <c r="L56" i="10" s="1"/>
  <c r="P56" i="10"/>
  <c r="N57" i="10"/>
  <c r="K55" i="10"/>
  <c r="D56" i="1"/>
  <c r="A55" i="1"/>
  <c r="B930" i="10" l="1"/>
  <c r="E929" i="10" a="1"/>
  <c r="E929" i="10" s="1"/>
  <c r="C929" i="10" a="1"/>
  <c r="C929" i="10" s="1"/>
  <c r="D929" i="10" a="1"/>
  <c r="D929" i="10" s="1"/>
  <c r="Q60" i="10"/>
  <c r="G60" i="10"/>
  <c r="B62" i="10"/>
  <c r="E61" i="10" a="1"/>
  <c r="E61" i="10" s="1"/>
  <c r="D61" i="10" a="1"/>
  <c r="D61" i="10" s="1"/>
  <c r="C61" i="10" a="1"/>
  <c r="C61" i="10" s="1"/>
  <c r="H59" i="10"/>
  <c r="I59" i="10" s="1"/>
  <c r="O59" i="10"/>
  <c r="J59" i="10" s="1"/>
  <c r="M57" i="10" a="1"/>
  <c r="M57" i="10" s="1"/>
  <c r="L57" i="10" s="1"/>
  <c r="P57" i="10"/>
  <c r="N58" i="10"/>
  <c r="K56" i="10"/>
  <c r="D57" i="1"/>
  <c r="A56" i="1"/>
  <c r="B931" i="10" l="1"/>
  <c r="C930" i="10" a="1"/>
  <c r="C930" i="10" s="1"/>
  <c r="D930" i="10" a="1"/>
  <c r="D930" i="10" s="1"/>
  <c r="E930" i="10" a="1"/>
  <c r="E930" i="10" s="1"/>
  <c r="Q61" i="10"/>
  <c r="G61" i="10"/>
  <c r="B63" i="10"/>
  <c r="E62" i="10" a="1"/>
  <c r="E62" i="10" s="1"/>
  <c r="D62" i="10" a="1"/>
  <c r="D62" i="10" s="1"/>
  <c r="C62" i="10" a="1"/>
  <c r="C62" i="10" s="1"/>
  <c r="H60" i="10"/>
  <c r="I60" i="10" s="1"/>
  <c r="O60" i="10"/>
  <c r="J60" i="10" s="1"/>
  <c r="M58" i="10" a="1"/>
  <c r="M58" i="10" s="1"/>
  <c r="L58" i="10" s="1"/>
  <c r="P58" i="10"/>
  <c r="N59" i="10"/>
  <c r="K57" i="10"/>
  <c r="D58" i="1"/>
  <c r="A57" i="1"/>
  <c r="B932" i="10" l="1"/>
  <c r="C931" i="10" a="1"/>
  <c r="C931" i="10" s="1"/>
  <c r="D931" i="10" a="1"/>
  <c r="D931" i="10" s="1"/>
  <c r="E931" i="10" a="1"/>
  <c r="E931" i="10" s="1"/>
  <c r="B64" i="10"/>
  <c r="E63" i="10" a="1"/>
  <c r="E63" i="10" s="1"/>
  <c r="C63" i="10" a="1"/>
  <c r="C63" i="10" s="1"/>
  <c r="D63" i="10" a="1"/>
  <c r="D63" i="10" s="1"/>
  <c r="H61" i="10"/>
  <c r="I61" i="10" s="1"/>
  <c r="O61" i="10"/>
  <c r="J61" i="10" s="1"/>
  <c r="Q62" i="10"/>
  <c r="G62" i="10"/>
  <c r="M59" i="10" a="1"/>
  <c r="M59" i="10" s="1"/>
  <c r="L59" i="10" s="1"/>
  <c r="P59" i="10"/>
  <c r="N60" i="10"/>
  <c r="K58" i="10"/>
  <c r="D59" i="1"/>
  <c r="A58" i="1"/>
  <c r="B933" i="10" l="1"/>
  <c r="D932" i="10" a="1"/>
  <c r="D932" i="10" s="1"/>
  <c r="E932" i="10" a="1"/>
  <c r="E932" i="10" s="1"/>
  <c r="C932" i="10" a="1"/>
  <c r="C932" i="10" s="1"/>
  <c r="Q63" i="10"/>
  <c r="G63" i="10"/>
  <c r="B65" i="10"/>
  <c r="E64" i="10" a="1"/>
  <c r="E64" i="10" s="1"/>
  <c r="D64" i="10" a="1"/>
  <c r="D64" i="10" s="1"/>
  <c r="C64" i="10" a="1"/>
  <c r="C64" i="10" s="1"/>
  <c r="H62" i="10"/>
  <c r="I62" i="10" s="1"/>
  <c r="O62" i="10"/>
  <c r="J62" i="10" s="1"/>
  <c r="M60" i="10" a="1"/>
  <c r="M60" i="10" s="1"/>
  <c r="L60" i="10" s="1"/>
  <c r="P60" i="10"/>
  <c r="N61" i="10"/>
  <c r="K59" i="10"/>
  <c r="D60" i="1"/>
  <c r="A59" i="1"/>
  <c r="B934" i="10" l="1"/>
  <c r="C933" i="10" a="1"/>
  <c r="C933" i="10" s="1"/>
  <c r="D933" i="10" a="1"/>
  <c r="D933" i="10" s="1"/>
  <c r="E933" i="10" a="1"/>
  <c r="E933" i="10" s="1"/>
  <c r="Q64" i="10"/>
  <c r="G64" i="10"/>
  <c r="B66" i="10"/>
  <c r="E65" i="10" a="1"/>
  <c r="E65" i="10" s="1"/>
  <c r="D65" i="10" a="1"/>
  <c r="D65" i="10" s="1"/>
  <c r="C65" i="10" a="1"/>
  <c r="C65" i="10" s="1"/>
  <c r="O63" i="10"/>
  <c r="J63" i="10" s="1"/>
  <c r="H63" i="10"/>
  <c r="I63" i="10" s="1"/>
  <c r="M61" i="10" a="1"/>
  <c r="M61" i="10" s="1"/>
  <c r="L61" i="10" s="1"/>
  <c r="P61" i="10"/>
  <c r="N62" i="10"/>
  <c r="K60" i="10"/>
  <c r="D61" i="1"/>
  <c r="A60" i="1"/>
  <c r="B935" i="10" l="1"/>
  <c r="E934" i="10" a="1"/>
  <c r="E934" i="10" s="1"/>
  <c r="C934" i="10" a="1"/>
  <c r="C934" i="10" s="1"/>
  <c r="D934" i="10" a="1"/>
  <c r="D934" i="10" s="1"/>
  <c r="Q65" i="10"/>
  <c r="G65" i="10"/>
  <c r="B67" i="10"/>
  <c r="E66" i="10" a="1"/>
  <c r="E66" i="10" s="1"/>
  <c r="C66" i="10" a="1"/>
  <c r="C66" i="10" s="1"/>
  <c r="D66" i="10" a="1"/>
  <c r="D66" i="10" s="1"/>
  <c r="H64" i="10"/>
  <c r="I64" i="10" s="1"/>
  <c r="O64" i="10"/>
  <c r="J64" i="10" s="1"/>
  <c r="M62" i="10" a="1"/>
  <c r="M62" i="10" s="1"/>
  <c r="L62" i="10" s="1"/>
  <c r="P62" i="10"/>
  <c r="N63" i="10"/>
  <c r="K61" i="10"/>
  <c r="D62" i="1"/>
  <c r="A61" i="1"/>
  <c r="B936" i="10" l="1"/>
  <c r="D935" i="10" a="1"/>
  <c r="D935" i="10" s="1"/>
  <c r="E935" i="10" a="1"/>
  <c r="E935" i="10" s="1"/>
  <c r="C935" i="10" a="1"/>
  <c r="C935" i="10" s="1"/>
  <c r="Q66" i="10"/>
  <c r="G66" i="10"/>
  <c r="B68" i="10"/>
  <c r="E67" i="10" a="1"/>
  <c r="E67" i="10" s="1"/>
  <c r="C67" i="10" a="1"/>
  <c r="C67" i="10" s="1"/>
  <c r="D67" i="10" a="1"/>
  <c r="D67" i="10" s="1"/>
  <c r="H65" i="10"/>
  <c r="I65" i="10" s="1"/>
  <c r="O65" i="10"/>
  <c r="J65" i="10" s="1"/>
  <c r="M63" i="10" a="1"/>
  <c r="M63" i="10" s="1"/>
  <c r="L63" i="10" s="1"/>
  <c r="P63" i="10"/>
  <c r="N64" i="10"/>
  <c r="K62" i="10"/>
  <c r="D63" i="1"/>
  <c r="A62" i="1"/>
  <c r="B937" i="10" l="1"/>
  <c r="C936" i="10" a="1"/>
  <c r="C936" i="10" s="1"/>
  <c r="D936" i="10" a="1"/>
  <c r="D936" i="10" s="1"/>
  <c r="E936" i="10" a="1"/>
  <c r="E936" i="10" s="1"/>
  <c r="B69" i="10"/>
  <c r="E68" i="10" a="1"/>
  <c r="E68" i="10" s="1"/>
  <c r="C68" i="10" a="1"/>
  <c r="C68" i="10" s="1"/>
  <c r="D68" i="10" a="1"/>
  <c r="D68" i="10" s="1"/>
  <c r="Q67" i="10"/>
  <c r="G67" i="10"/>
  <c r="O66" i="10"/>
  <c r="J66" i="10" s="1"/>
  <c r="H66" i="10"/>
  <c r="I66" i="10" s="1"/>
  <c r="M64" i="10" a="1"/>
  <c r="M64" i="10" s="1"/>
  <c r="L64" i="10" s="1"/>
  <c r="P64" i="10"/>
  <c r="N65" i="10"/>
  <c r="K63" i="10"/>
  <c r="D64" i="1"/>
  <c r="A63" i="1"/>
  <c r="B938" i="10" l="1"/>
  <c r="E937" i="10" a="1"/>
  <c r="E937" i="10" s="1"/>
  <c r="C937" i="10" a="1"/>
  <c r="C937" i="10" s="1"/>
  <c r="D937" i="10" a="1"/>
  <c r="D937" i="10" s="1"/>
  <c r="O67" i="10"/>
  <c r="J67" i="10" s="1"/>
  <c r="H67" i="10"/>
  <c r="I67" i="10" s="1"/>
  <c r="Q68" i="10"/>
  <c r="G68" i="10"/>
  <c r="B70" i="10"/>
  <c r="E69" i="10" a="1"/>
  <c r="E69" i="10" s="1"/>
  <c r="C69" i="10" a="1"/>
  <c r="C69" i="10" s="1"/>
  <c r="D69" i="10" a="1"/>
  <c r="D69" i="10" s="1"/>
  <c r="M65" i="10" a="1"/>
  <c r="M65" i="10" s="1"/>
  <c r="L65" i="10" s="1"/>
  <c r="P65" i="10"/>
  <c r="N66" i="10"/>
  <c r="K64" i="10"/>
  <c r="D65" i="1"/>
  <c r="A64" i="1"/>
  <c r="B939" i="10" l="1"/>
  <c r="C938" i="10" a="1"/>
  <c r="C938" i="10" s="1"/>
  <c r="D938" i="10" a="1"/>
  <c r="D938" i="10" s="1"/>
  <c r="E938" i="10" a="1"/>
  <c r="E938" i="10" s="1"/>
  <c r="H68" i="10"/>
  <c r="I68" i="10" s="1"/>
  <c r="O68" i="10"/>
  <c r="J68" i="10" s="1"/>
  <c r="Q69" i="10"/>
  <c r="G69" i="10"/>
  <c r="B71" i="10"/>
  <c r="E70" i="10" a="1"/>
  <c r="E70" i="10" s="1"/>
  <c r="C70" i="10" a="1"/>
  <c r="C70" i="10" s="1"/>
  <c r="D70" i="10" a="1"/>
  <c r="D70" i="10" s="1"/>
  <c r="M66" i="10" a="1"/>
  <c r="M66" i="10" s="1"/>
  <c r="L66" i="10" s="1"/>
  <c r="P66" i="10"/>
  <c r="N67" i="10"/>
  <c r="K65" i="10"/>
  <c r="D66" i="1"/>
  <c r="A65" i="1"/>
  <c r="B940" i="10" l="1"/>
  <c r="C939" i="10" a="1"/>
  <c r="C939" i="10" s="1"/>
  <c r="D939" i="10" a="1"/>
  <c r="D939" i="10" s="1"/>
  <c r="E939" i="10" a="1"/>
  <c r="E939" i="10" s="1"/>
  <c r="Q70" i="10"/>
  <c r="G70" i="10"/>
  <c r="B72" i="10"/>
  <c r="E71" i="10" a="1"/>
  <c r="E71" i="10" s="1"/>
  <c r="C71" i="10" a="1"/>
  <c r="C71" i="10" s="1"/>
  <c r="D71" i="10" a="1"/>
  <c r="D71" i="10" s="1"/>
  <c r="O69" i="10"/>
  <c r="J69" i="10" s="1"/>
  <c r="H69" i="10"/>
  <c r="I69" i="10" s="1"/>
  <c r="M67" i="10" a="1"/>
  <c r="M67" i="10" s="1"/>
  <c r="L67" i="10" s="1"/>
  <c r="P67" i="10"/>
  <c r="N68" i="10"/>
  <c r="K66" i="10"/>
  <c r="D67" i="1"/>
  <c r="A66" i="1"/>
  <c r="B941" i="10" l="1"/>
  <c r="D940" i="10" a="1"/>
  <c r="D940" i="10" s="1"/>
  <c r="E940" i="10" a="1"/>
  <c r="E940" i="10" s="1"/>
  <c r="C940" i="10" a="1"/>
  <c r="C940" i="10" s="1"/>
  <c r="G71" i="10"/>
  <c r="Q71" i="10"/>
  <c r="B73" i="10"/>
  <c r="E72" i="10" a="1"/>
  <c r="E72" i="10" s="1"/>
  <c r="C72" i="10" a="1"/>
  <c r="C72" i="10" s="1"/>
  <c r="D72" i="10" a="1"/>
  <c r="D72" i="10" s="1"/>
  <c r="O70" i="10"/>
  <c r="J70" i="10" s="1"/>
  <c r="H70" i="10"/>
  <c r="I70" i="10" s="1"/>
  <c r="M68" i="10" a="1"/>
  <c r="M68" i="10" s="1"/>
  <c r="L68" i="10" s="1"/>
  <c r="P68" i="10"/>
  <c r="N69" i="10"/>
  <c r="K67" i="10"/>
  <c r="D68" i="1"/>
  <c r="A67" i="1"/>
  <c r="B942" i="10" l="1"/>
  <c r="C941" i="10" a="1"/>
  <c r="C941" i="10" s="1"/>
  <c r="D941" i="10" a="1"/>
  <c r="D941" i="10" s="1"/>
  <c r="E941" i="10" a="1"/>
  <c r="E941" i="10" s="1"/>
  <c r="Q72" i="10"/>
  <c r="G72" i="10"/>
  <c r="B74" i="10"/>
  <c r="E73" i="10" a="1"/>
  <c r="E73" i="10" s="1"/>
  <c r="C73" i="10" a="1"/>
  <c r="C73" i="10" s="1"/>
  <c r="D73" i="10" a="1"/>
  <c r="D73" i="10" s="1"/>
  <c r="H71" i="10"/>
  <c r="I71" i="10" s="1"/>
  <c r="O71" i="10"/>
  <c r="J71" i="10" s="1"/>
  <c r="M69" i="10" a="1"/>
  <c r="M69" i="10" s="1"/>
  <c r="L69" i="10" s="1"/>
  <c r="P69" i="10"/>
  <c r="N70" i="10"/>
  <c r="K68" i="10"/>
  <c r="D69" i="1"/>
  <c r="A68" i="1"/>
  <c r="B943" i="10" l="1"/>
  <c r="E942" i="10" a="1"/>
  <c r="E942" i="10" s="1"/>
  <c r="C942" i="10" a="1"/>
  <c r="C942" i="10" s="1"/>
  <c r="D942" i="10" a="1"/>
  <c r="D942" i="10" s="1"/>
  <c r="B75" i="10"/>
  <c r="E74" i="10" a="1"/>
  <c r="E74" i="10" s="1"/>
  <c r="C74" i="10" a="1"/>
  <c r="C74" i="10" s="1"/>
  <c r="D74" i="10" a="1"/>
  <c r="D74" i="10" s="1"/>
  <c r="O72" i="10"/>
  <c r="J72" i="10" s="1"/>
  <c r="H72" i="10"/>
  <c r="I72" i="10" s="1"/>
  <c r="Q73" i="10"/>
  <c r="G73" i="10"/>
  <c r="N71" i="10"/>
  <c r="M70" i="10" a="1"/>
  <c r="M70" i="10" s="1"/>
  <c r="L70" i="10" s="1"/>
  <c r="P70" i="10"/>
  <c r="K69" i="10"/>
  <c r="D70" i="1"/>
  <c r="A69" i="1"/>
  <c r="B944" i="10" l="1"/>
  <c r="D943" i="10" a="1"/>
  <c r="D943" i="10" s="1"/>
  <c r="E943" i="10" a="1"/>
  <c r="E943" i="10" s="1"/>
  <c r="C943" i="10" a="1"/>
  <c r="C943" i="10" s="1"/>
  <c r="Q74" i="10"/>
  <c r="G74" i="10"/>
  <c r="B76" i="10"/>
  <c r="E75" i="10" a="1"/>
  <c r="E75" i="10" s="1"/>
  <c r="C75" i="10" a="1"/>
  <c r="C75" i="10" s="1"/>
  <c r="D75" i="10" a="1"/>
  <c r="D75" i="10" s="1"/>
  <c r="O73" i="10"/>
  <c r="J73" i="10" s="1"/>
  <c r="H73" i="10"/>
  <c r="I73" i="10" s="1"/>
  <c r="M71" i="10" a="1"/>
  <c r="M71" i="10" s="1"/>
  <c r="L71" i="10" s="1"/>
  <c r="P71" i="10"/>
  <c r="N72" i="10"/>
  <c r="K70" i="10"/>
  <c r="D71" i="1"/>
  <c r="A70" i="1"/>
  <c r="B945" i="10" l="1"/>
  <c r="C944" i="10" a="1"/>
  <c r="C944" i="10" s="1"/>
  <c r="D944" i="10" a="1"/>
  <c r="D944" i="10" s="1"/>
  <c r="E944" i="10" a="1"/>
  <c r="E944" i="10" s="1"/>
  <c r="Q75" i="10"/>
  <c r="G75" i="10"/>
  <c r="B77" i="10"/>
  <c r="E76" i="10" a="1"/>
  <c r="E76" i="10" s="1"/>
  <c r="C76" i="10" a="1"/>
  <c r="C76" i="10" s="1"/>
  <c r="D76" i="10" a="1"/>
  <c r="D76" i="10" s="1"/>
  <c r="H74" i="10"/>
  <c r="I74" i="10" s="1"/>
  <c r="O74" i="10"/>
  <c r="J74" i="10" s="1"/>
  <c r="M72" i="10" a="1"/>
  <c r="M72" i="10" s="1"/>
  <c r="L72" i="10" s="1"/>
  <c r="P72" i="10"/>
  <c r="N73" i="10"/>
  <c r="K71" i="10"/>
  <c r="D72" i="1"/>
  <c r="A71" i="1"/>
  <c r="B946" i="10" l="1"/>
  <c r="E945" i="10" a="1"/>
  <c r="E945" i="10" s="1"/>
  <c r="C945" i="10" a="1"/>
  <c r="C945" i="10" s="1"/>
  <c r="D945" i="10" a="1"/>
  <c r="D945" i="10" s="1"/>
  <c r="Q76" i="10"/>
  <c r="G76" i="10"/>
  <c r="O75" i="10"/>
  <c r="J75" i="10" s="1"/>
  <c r="H75" i="10"/>
  <c r="I75" i="10" s="1"/>
  <c r="B78" i="10"/>
  <c r="E77" i="10" a="1"/>
  <c r="E77" i="10" s="1"/>
  <c r="C77" i="10" a="1"/>
  <c r="C77" i="10" s="1"/>
  <c r="D77" i="10" a="1"/>
  <c r="D77" i="10" s="1"/>
  <c r="M73" i="10" a="1"/>
  <c r="M73" i="10" s="1"/>
  <c r="L73" i="10" s="1"/>
  <c r="P73" i="10"/>
  <c r="N74" i="10"/>
  <c r="K72" i="10"/>
  <c r="D73" i="1"/>
  <c r="A72" i="1"/>
  <c r="B947" i="10" l="1"/>
  <c r="C946" i="10" a="1"/>
  <c r="C946" i="10" s="1"/>
  <c r="D946" i="10" a="1"/>
  <c r="D946" i="10" s="1"/>
  <c r="E946" i="10" a="1"/>
  <c r="E946" i="10" s="1"/>
  <c r="Q77" i="10"/>
  <c r="G77" i="10"/>
  <c r="B79" i="10"/>
  <c r="E78" i="10" a="1"/>
  <c r="E78" i="10" s="1"/>
  <c r="C78" i="10" a="1"/>
  <c r="C78" i="10" s="1"/>
  <c r="D78" i="10" a="1"/>
  <c r="D78" i="10" s="1"/>
  <c r="H76" i="10"/>
  <c r="I76" i="10" s="1"/>
  <c r="O76" i="10"/>
  <c r="J76" i="10" s="1"/>
  <c r="M74" i="10" a="1"/>
  <c r="M74" i="10" s="1"/>
  <c r="L74" i="10" s="1"/>
  <c r="P74" i="10"/>
  <c r="N75" i="10"/>
  <c r="K73" i="10"/>
  <c r="D74" i="1"/>
  <c r="A73" i="1"/>
  <c r="B948" i="10" l="1"/>
  <c r="C947" i="10" a="1"/>
  <c r="C947" i="10" s="1"/>
  <c r="D947" i="10" a="1"/>
  <c r="D947" i="10" s="1"/>
  <c r="E947" i="10" a="1"/>
  <c r="E947" i="10" s="1"/>
  <c r="G78" i="10"/>
  <c r="Q78" i="10"/>
  <c r="B80" i="10"/>
  <c r="E79" i="10" a="1"/>
  <c r="E79" i="10" s="1"/>
  <c r="C79" i="10" a="1"/>
  <c r="C79" i="10" s="1"/>
  <c r="D79" i="10" a="1"/>
  <c r="D79" i="10" s="1"/>
  <c r="H77" i="10"/>
  <c r="I77" i="10" s="1"/>
  <c r="O77" i="10"/>
  <c r="J77" i="10" s="1"/>
  <c r="M75" i="10" a="1"/>
  <c r="M75" i="10" s="1"/>
  <c r="L75" i="10" s="1"/>
  <c r="P75" i="10"/>
  <c r="N76" i="10"/>
  <c r="K74" i="10"/>
  <c r="D75" i="1"/>
  <c r="A74" i="1"/>
  <c r="B949" i="10" l="1"/>
  <c r="D948" i="10" a="1"/>
  <c r="D948" i="10" s="1"/>
  <c r="E948" i="10" a="1"/>
  <c r="E948" i="10" s="1"/>
  <c r="C948" i="10" a="1"/>
  <c r="C948" i="10" s="1"/>
  <c r="Q79" i="10"/>
  <c r="G79" i="10"/>
  <c r="B81" i="10"/>
  <c r="E80" i="10" a="1"/>
  <c r="E80" i="10" s="1"/>
  <c r="D80" i="10" a="1"/>
  <c r="D80" i="10" s="1"/>
  <c r="C80" i="10" a="1"/>
  <c r="C80" i="10" s="1"/>
  <c r="O78" i="10"/>
  <c r="J78" i="10" s="1"/>
  <c r="H78" i="10"/>
  <c r="I78" i="10" s="1"/>
  <c r="M76" i="10" a="1"/>
  <c r="M76" i="10" s="1"/>
  <c r="L76" i="10" s="1"/>
  <c r="P76" i="10"/>
  <c r="N77" i="10"/>
  <c r="K75" i="10"/>
  <c r="D76" i="1"/>
  <c r="A75" i="1"/>
  <c r="B950" i="10" l="1"/>
  <c r="C949" i="10" a="1"/>
  <c r="C949" i="10" s="1"/>
  <c r="D949" i="10" a="1"/>
  <c r="D949" i="10" s="1"/>
  <c r="E949" i="10" a="1"/>
  <c r="E949" i="10" s="1"/>
  <c r="G80" i="10"/>
  <c r="Q80" i="10"/>
  <c r="B82" i="10"/>
  <c r="E81" i="10" a="1"/>
  <c r="E81" i="10" s="1"/>
  <c r="D81" i="10" a="1"/>
  <c r="D81" i="10" s="1"/>
  <c r="C81" i="10" a="1"/>
  <c r="C81" i="10" s="1"/>
  <c r="O79" i="10"/>
  <c r="J79" i="10" s="1"/>
  <c r="H79" i="10"/>
  <c r="I79" i="10" s="1"/>
  <c r="M77" i="10" a="1"/>
  <c r="M77" i="10" s="1"/>
  <c r="L77" i="10" s="1"/>
  <c r="P77" i="10"/>
  <c r="N78" i="10"/>
  <c r="K76" i="10"/>
  <c r="D77" i="1"/>
  <c r="A76" i="1"/>
  <c r="B951" i="10" l="1"/>
  <c r="E950" i="10" a="1"/>
  <c r="E950" i="10" s="1"/>
  <c r="C950" i="10" a="1"/>
  <c r="C950" i="10" s="1"/>
  <c r="D950" i="10" a="1"/>
  <c r="D950" i="10" s="1"/>
  <c r="Q81" i="10"/>
  <c r="G81" i="10"/>
  <c r="B83" i="10"/>
  <c r="E82" i="10" a="1"/>
  <c r="E82" i="10" s="1"/>
  <c r="C82" i="10" a="1"/>
  <c r="C82" i="10" s="1"/>
  <c r="D82" i="10" a="1"/>
  <c r="D82" i="10" s="1"/>
  <c r="H80" i="10"/>
  <c r="I80" i="10" s="1"/>
  <c r="O80" i="10"/>
  <c r="J80" i="10" s="1"/>
  <c r="M78" i="10" a="1"/>
  <c r="M78" i="10" s="1"/>
  <c r="L78" i="10" s="1"/>
  <c r="P78" i="10"/>
  <c r="N79" i="10"/>
  <c r="K77" i="10"/>
  <c r="D78" i="1"/>
  <c r="A77" i="1"/>
  <c r="B952" i="10" l="1"/>
  <c r="D951" i="10" a="1"/>
  <c r="D951" i="10" s="1"/>
  <c r="E951" i="10" a="1"/>
  <c r="E951" i="10" s="1"/>
  <c r="C951" i="10" a="1"/>
  <c r="C951" i="10" s="1"/>
  <c r="Q82" i="10"/>
  <c r="G82" i="10"/>
  <c r="B84" i="10"/>
  <c r="E83" i="10" a="1"/>
  <c r="E83" i="10" s="1"/>
  <c r="D83" i="10" a="1"/>
  <c r="D83" i="10" s="1"/>
  <c r="C83" i="10" a="1"/>
  <c r="C83" i="10" s="1"/>
  <c r="H81" i="10"/>
  <c r="I81" i="10" s="1"/>
  <c r="O81" i="10"/>
  <c r="J81" i="10" s="1"/>
  <c r="M79" i="10" a="1"/>
  <c r="M79" i="10" s="1"/>
  <c r="L79" i="10" s="1"/>
  <c r="P79" i="10"/>
  <c r="N80" i="10"/>
  <c r="K78" i="10"/>
  <c r="D79" i="1"/>
  <c r="A78" i="1"/>
  <c r="B953" i="10" l="1"/>
  <c r="C952" i="10" a="1"/>
  <c r="C952" i="10" s="1"/>
  <c r="D952" i="10" a="1"/>
  <c r="D952" i="10" s="1"/>
  <c r="E952" i="10" a="1"/>
  <c r="E952" i="10" s="1"/>
  <c r="Q83" i="10"/>
  <c r="G83" i="10"/>
  <c r="B85" i="10"/>
  <c r="E84" i="10" a="1"/>
  <c r="E84" i="10" s="1"/>
  <c r="D84" i="10" a="1"/>
  <c r="D84" i="10" s="1"/>
  <c r="C84" i="10" a="1"/>
  <c r="C84" i="10" s="1"/>
  <c r="O82" i="10"/>
  <c r="J82" i="10" s="1"/>
  <c r="H82" i="10"/>
  <c r="I82" i="10" s="1"/>
  <c r="M80" i="10" a="1"/>
  <c r="M80" i="10" s="1"/>
  <c r="L80" i="10" s="1"/>
  <c r="P80" i="10"/>
  <c r="N81" i="10"/>
  <c r="K79" i="10"/>
  <c r="D80" i="1"/>
  <c r="A79" i="1"/>
  <c r="B954" i="10" l="1"/>
  <c r="E953" i="10" a="1"/>
  <c r="E953" i="10" s="1"/>
  <c r="C953" i="10" a="1"/>
  <c r="C953" i="10" s="1"/>
  <c r="D953" i="10" a="1"/>
  <c r="D953" i="10" s="1"/>
  <c r="B86" i="10"/>
  <c r="E85" i="10" a="1"/>
  <c r="E85" i="10" s="1"/>
  <c r="C85" i="10" a="1"/>
  <c r="C85" i="10" s="1"/>
  <c r="D85" i="10" a="1"/>
  <c r="D85" i="10" s="1"/>
  <c r="Q84" i="10"/>
  <c r="G84" i="10"/>
  <c r="O83" i="10"/>
  <c r="J83" i="10" s="1"/>
  <c r="H83" i="10"/>
  <c r="I83" i="10" s="1"/>
  <c r="M81" i="10" a="1"/>
  <c r="M81" i="10" s="1"/>
  <c r="L81" i="10" s="1"/>
  <c r="P81" i="10"/>
  <c r="N82" i="10"/>
  <c r="K80" i="10"/>
  <c r="D81" i="1"/>
  <c r="A80" i="1"/>
  <c r="B955" i="10" l="1"/>
  <c r="C954" i="10" a="1"/>
  <c r="C954" i="10" s="1"/>
  <c r="D954" i="10" a="1"/>
  <c r="D954" i="10" s="1"/>
  <c r="E954" i="10" a="1"/>
  <c r="E954" i="10" s="1"/>
  <c r="H84" i="10"/>
  <c r="I84" i="10" s="1"/>
  <c r="O84" i="10"/>
  <c r="J84" i="10" s="1"/>
  <c r="Q85" i="10"/>
  <c r="G85" i="10"/>
  <c r="B87" i="10"/>
  <c r="E86" i="10" a="1"/>
  <c r="E86" i="10" s="1"/>
  <c r="C86" i="10" a="1"/>
  <c r="C86" i="10" s="1"/>
  <c r="D86" i="10" a="1"/>
  <c r="D86" i="10" s="1"/>
  <c r="M82" i="10" a="1"/>
  <c r="M82" i="10" s="1"/>
  <c r="L82" i="10" s="1"/>
  <c r="P82" i="10"/>
  <c r="N83" i="10"/>
  <c r="K81" i="10"/>
  <c r="D82" i="1"/>
  <c r="A81" i="1"/>
  <c r="B956" i="10" l="1"/>
  <c r="C955" i="10" a="1"/>
  <c r="C955" i="10" s="1"/>
  <c r="D955" i="10" a="1"/>
  <c r="D955" i="10" s="1"/>
  <c r="E955" i="10" a="1"/>
  <c r="E955" i="10" s="1"/>
  <c r="Q86" i="10"/>
  <c r="G86" i="10"/>
  <c r="B88" i="10"/>
  <c r="C87" i="10" a="1"/>
  <c r="C87" i="10" s="1"/>
  <c r="D87" i="10" a="1"/>
  <c r="D87" i="10" s="1"/>
  <c r="E87" i="10" a="1"/>
  <c r="E87" i="10" s="1"/>
  <c r="H85" i="10"/>
  <c r="I85" i="10" s="1"/>
  <c r="O85" i="10"/>
  <c r="J85" i="10" s="1"/>
  <c r="M83" i="10" a="1"/>
  <c r="M83" i="10" s="1"/>
  <c r="L83" i="10" s="1"/>
  <c r="P83" i="10"/>
  <c r="N84" i="10"/>
  <c r="K82" i="10"/>
  <c r="D83" i="1"/>
  <c r="A82" i="1"/>
  <c r="B957" i="10" l="1"/>
  <c r="D956" i="10" a="1"/>
  <c r="D956" i="10" s="1"/>
  <c r="E956" i="10" a="1"/>
  <c r="E956" i="10" s="1"/>
  <c r="C956" i="10" a="1"/>
  <c r="C956" i="10" s="1"/>
  <c r="B89" i="10"/>
  <c r="C88" i="10" a="1"/>
  <c r="C88" i="10" s="1"/>
  <c r="D88" i="10" a="1"/>
  <c r="D88" i="10" s="1"/>
  <c r="E88" i="10" a="1"/>
  <c r="E88" i="10" s="1"/>
  <c r="Q87" i="10"/>
  <c r="G87" i="10"/>
  <c r="H86" i="10"/>
  <c r="I86" i="10" s="1"/>
  <c r="O86" i="10"/>
  <c r="J86" i="10" s="1"/>
  <c r="M84" i="10" a="1"/>
  <c r="M84" i="10" s="1"/>
  <c r="L84" i="10" s="1"/>
  <c r="P84" i="10"/>
  <c r="N85" i="10"/>
  <c r="K83" i="10"/>
  <c r="D84" i="1"/>
  <c r="A83" i="1"/>
  <c r="B958" i="10" l="1"/>
  <c r="C957" i="10" a="1"/>
  <c r="C957" i="10" s="1"/>
  <c r="D957" i="10" a="1"/>
  <c r="D957" i="10" s="1"/>
  <c r="E957" i="10" a="1"/>
  <c r="E957" i="10" s="1"/>
  <c r="O87" i="10"/>
  <c r="J87" i="10" s="1"/>
  <c r="H87" i="10"/>
  <c r="I87" i="10" s="1"/>
  <c r="Q88" i="10"/>
  <c r="G88" i="10"/>
  <c r="B90" i="10"/>
  <c r="E89" i="10" a="1"/>
  <c r="E89" i="10" s="1"/>
  <c r="C89" i="10" a="1"/>
  <c r="C89" i="10" s="1"/>
  <c r="D89" i="10" a="1"/>
  <c r="D89" i="10" s="1"/>
  <c r="M85" i="10" a="1"/>
  <c r="M85" i="10" s="1"/>
  <c r="L85" i="10" s="1"/>
  <c r="P85" i="10"/>
  <c r="N86" i="10"/>
  <c r="K84" i="10"/>
  <c r="D85" i="1"/>
  <c r="A84" i="1"/>
  <c r="B959" i="10" l="1"/>
  <c r="C958" i="10" a="1"/>
  <c r="C958" i="10" s="1"/>
  <c r="E958" i="10" a="1"/>
  <c r="E958" i="10" s="1"/>
  <c r="D958" i="10" a="1"/>
  <c r="D958" i="10" s="1"/>
  <c r="Q89" i="10"/>
  <c r="G89" i="10"/>
  <c r="B91" i="10"/>
  <c r="E90" i="10" a="1"/>
  <c r="E90" i="10" s="1"/>
  <c r="D90" i="10" a="1"/>
  <c r="D90" i="10" s="1"/>
  <c r="C90" i="10" a="1"/>
  <c r="C90" i="10" s="1"/>
  <c r="O88" i="10"/>
  <c r="J88" i="10" s="1"/>
  <c r="H88" i="10"/>
  <c r="I88" i="10" s="1"/>
  <c r="M86" i="10" a="1"/>
  <c r="M86" i="10" s="1"/>
  <c r="L86" i="10" s="1"/>
  <c r="P86" i="10"/>
  <c r="N87" i="10"/>
  <c r="K85" i="10"/>
  <c r="D86" i="1"/>
  <c r="A85" i="1"/>
  <c r="B960" i="10" l="1"/>
  <c r="D959" i="10" a="1"/>
  <c r="D959" i="10" s="1"/>
  <c r="E959" i="10" a="1"/>
  <c r="E959" i="10" s="1"/>
  <c r="C959" i="10" a="1"/>
  <c r="C959" i="10" s="1"/>
  <c r="O89" i="10"/>
  <c r="J89" i="10" s="1"/>
  <c r="H89" i="10"/>
  <c r="I89" i="10" s="1"/>
  <c r="Q90" i="10"/>
  <c r="G90" i="10"/>
  <c r="B92" i="10"/>
  <c r="E91" i="10" a="1"/>
  <c r="E91" i="10" s="1"/>
  <c r="C91" i="10" a="1"/>
  <c r="C91" i="10" s="1"/>
  <c r="D91" i="10" a="1"/>
  <c r="D91" i="10" s="1"/>
  <c r="M87" i="10" a="1"/>
  <c r="M87" i="10" s="1"/>
  <c r="L87" i="10" s="1"/>
  <c r="P87" i="10"/>
  <c r="N88" i="10"/>
  <c r="K86" i="10"/>
  <c r="D87" i="1"/>
  <c r="A86" i="1"/>
  <c r="B961" i="10" l="1"/>
  <c r="C960" i="10" a="1"/>
  <c r="C960" i="10" s="1"/>
  <c r="D960" i="10" a="1"/>
  <c r="D960" i="10" s="1"/>
  <c r="E960" i="10" a="1"/>
  <c r="E960" i="10" s="1"/>
  <c r="Q91" i="10"/>
  <c r="G91" i="10"/>
  <c r="B93" i="10"/>
  <c r="E92" i="10" a="1"/>
  <c r="E92" i="10" s="1"/>
  <c r="C92" i="10" a="1"/>
  <c r="C92" i="10" s="1"/>
  <c r="D92" i="10" a="1"/>
  <c r="D92" i="10" s="1"/>
  <c r="O90" i="10"/>
  <c r="J90" i="10" s="1"/>
  <c r="H90" i="10"/>
  <c r="I90" i="10" s="1"/>
  <c r="M88" i="10" a="1"/>
  <c r="M88" i="10" s="1"/>
  <c r="L88" i="10" s="1"/>
  <c r="P88" i="10"/>
  <c r="N89" i="10"/>
  <c r="K87" i="10"/>
  <c r="D88" i="1"/>
  <c r="A87" i="1"/>
  <c r="B962" i="10" l="1"/>
  <c r="D961" i="10" a="1"/>
  <c r="D961" i="10" s="1"/>
  <c r="E961" i="10" a="1"/>
  <c r="E961" i="10" s="1"/>
  <c r="C961" i="10" a="1"/>
  <c r="C961" i="10" s="1"/>
  <c r="Q92" i="10"/>
  <c r="G92" i="10"/>
  <c r="B94" i="10"/>
  <c r="E93" i="10" a="1"/>
  <c r="E93" i="10" s="1"/>
  <c r="D93" i="10" a="1"/>
  <c r="D93" i="10" s="1"/>
  <c r="C93" i="10" a="1"/>
  <c r="C93" i="10" s="1"/>
  <c r="O91" i="10"/>
  <c r="J91" i="10" s="1"/>
  <c r="H91" i="10"/>
  <c r="I91" i="10" s="1"/>
  <c r="M89" i="10" a="1"/>
  <c r="M89" i="10" s="1"/>
  <c r="L89" i="10" s="1"/>
  <c r="P89" i="10"/>
  <c r="N90" i="10"/>
  <c r="K88" i="10"/>
  <c r="D89" i="1"/>
  <c r="A88" i="1"/>
  <c r="B963" i="10" l="1"/>
  <c r="C962" i="10" a="1"/>
  <c r="C962" i="10" s="1"/>
  <c r="D962" i="10" a="1"/>
  <c r="D962" i="10" s="1"/>
  <c r="E962" i="10" a="1"/>
  <c r="E962" i="10" s="1"/>
  <c r="Q93" i="10"/>
  <c r="G93" i="10"/>
  <c r="B95" i="10"/>
  <c r="E94" i="10" a="1"/>
  <c r="E94" i="10" s="1"/>
  <c r="C94" i="10" a="1"/>
  <c r="C94" i="10" s="1"/>
  <c r="D94" i="10" a="1"/>
  <c r="D94" i="10" s="1"/>
  <c r="H92" i="10"/>
  <c r="I92" i="10" s="1"/>
  <c r="O92" i="10"/>
  <c r="J92" i="10" s="1"/>
  <c r="M90" i="10" a="1"/>
  <c r="M90" i="10" s="1"/>
  <c r="L90" i="10" s="1"/>
  <c r="P90" i="10"/>
  <c r="N91" i="10"/>
  <c r="K89" i="10"/>
  <c r="D90" i="1"/>
  <c r="A89" i="1"/>
  <c r="B964" i="10" l="1"/>
  <c r="E963" i="10" a="1"/>
  <c r="E963" i="10" s="1"/>
  <c r="C963" i="10" a="1"/>
  <c r="C963" i="10" s="1"/>
  <c r="D963" i="10" a="1"/>
  <c r="D963" i="10" s="1"/>
  <c r="Q94" i="10"/>
  <c r="G94" i="10"/>
  <c r="B96" i="10"/>
  <c r="E95" i="10" a="1"/>
  <c r="E95" i="10" s="1"/>
  <c r="D95" i="10" a="1"/>
  <c r="D95" i="10" s="1"/>
  <c r="C95" i="10" a="1"/>
  <c r="C95" i="10" s="1"/>
  <c r="H93" i="10"/>
  <c r="I93" i="10" s="1"/>
  <c r="O93" i="10"/>
  <c r="J93" i="10" s="1"/>
  <c r="M91" i="10" a="1"/>
  <c r="M91" i="10" s="1"/>
  <c r="L91" i="10" s="1"/>
  <c r="P91" i="10"/>
  <c r="N92" i="10"/>
  <c r="K90" i="10"/>
  <c r="D91" i="1"/>
  <c r="A90" i="1"/>
  <c r="B965" i="10" l="1"/>
  <c r="C964" i="10" a="1"/>
  <c r="C964" i="10" s="1"/>
  <c r="D964" i="10" a="1"/>
  <c r="D964" i="10" s="1"/>
  <c r="E964" i="10" a="1"/>
  <c r="E964" i="10" s="1"/>
  <c r="Q95" i="10"/>
  <c r="G95" i="10"/>
  <c r="B97" i="10"/>
  <c r="E96" i="10" a="1"/>
  <c r="E96" i="10" s="1"/>
  <c r="D96" i="10" a="1"/>
  <c r="D96" i="10" s="1"/>
  <c r="C96" i="10" a="1"/>
  <c r="C96" i="10" s="1"/>
  <c r="O94" i="10"/>
  <c r="J94" i="10" s="1"/>
  <c r="H94" i="10"/>
  <c r="I94" i="10" s="1"/>
  <c r="M92" i="10" a="1"/>
  <c r="M92" i="10" s="1"/>
  <c r="L92" i="10" s="1"/>
  <c r="P92" i="10"/>
  <c r="N93" i="10"/>
  <c r="K91" i="10"/>
  <c r="D92" i="1"/>
  <c r="A91" i="1"/>
  <c r="B966" i="10" l="1"/>
  <c r="C965" i="10" a="1"/>
  <c r="C965" i="10" s="1"/>
  <c r="D965" i="10" a="1"/>
  <c r="D965" i="10" s="1"/>
  <c r="E965" i="10" a="1"/>
  <c r="E965" i="10" s="1"/>
  <c r="Q96" i="10"/>
  <c r="G96" i="10"/>
  <c r="B98" i="10"/>
  <c r="E97" i="10" a="1"/>
  <c r="E97" i="10" s="1"/>
  <c r="C97" i="10" a="1"/>
  <c r="C97" i="10" s="1"/>
  <c r="D97" i="10" a="1"/>
  <c r="D97" i="10" s="1"/>
  <c r="H95" i="10"/>
  <c r="I95" i="10" s="1"/>
  <c r="O95" i="10"/>
  <c r="J95" i="10" s="1"/>
  <c r="M93" i="10" a="1"/>
  <c r="M93" i="10" s="1"/>
  <c r="L93" i="10" s="1"/>
  <c r="P93" i="10"/>
  <c r="N94" i="10"/>
  <c r="K92" i="10"/>
  <c r="D93" i="1"/>
  <c r="A92" i="1"/>
  <c r="B967" i="10" l="1"/>
  <c r="D966" i="10" a="1"/>
  <c r="D966" i="10" s="1"/>
  <c r="E966" i="10" a="1"/>
  <c r="E966" i="10" s="1"/>
  <c r="C966" i="10" a="1"/>
  <c r="C966" i="10" s="1"/>
  <c r="Q97" i="10"/>
  <c r="G97" i="10"/>
  <c r="B99" i="10"/>
  <c r="E98" i="10" a="1"/>
  <c r="E98" i="10" s="1"/>
  <c r="D98" i="10" a="1"/>
  <c r="D98" i="10" s="1"/>
  <c r="C98" i="10" a="1"/>
  <c r="C98" i="10" s="1"/>
  <c r="H96" i="10"/>
  <c r="I96" i="10" s="1"/>
  <c r="O96" i="10"/>
  <c r="J96" i="10" s="1"/>
  <c r="M94" i="10" a="1"/>
  <c r="M94" i="10" s="1"/>
  <c r="L94" i="10" s="1"/>
  <c r="P94" i="10"/>
  <c r="N95" i="10"/>
  <c r="K93" i="10"/>
  <c r="D94" i="1"/>
  <c r="A93" i="1"/>
  <c r="J967" i="10" l="1"/>
  <c r="B968" i="10"/>
  <c r="C967" i="10" a="1"/>
  <c r="C967" i="10" s="1"/>
  <c r="D967" i="10" a="1"/>
  <c r="D967" i="10" s="1"/>
  <c r="E967" i="10" a="1"/>
  <c r="E967" i="10" s="1"/>
  <c r="Q98" i="10"/>
  <c r="G98" i="10"/>
  <c r="B100" i="10"/>
  <c r="E99" i="10" a="1"/>
  <c r="E99" i="10" s="1"/>
  <c r="C99" i="10" a="1"/>
  <c r="C99" i="10" s="1"/>
  <c r="D99" i="10" a="1"/>
  <c r="D99" i="10" s="1"/>
  <c r="O97" i="10"/>
  <c r="J97" i="10" s="1"/>
  <c r="H97" i="10"/>
  <c r="I97" i="10" s="1"/>
  <c r="M95" i="10" a="1"/>
  <c r="M95" i="10" s="1"/>
  <c r="L95" i="10" s="1"/>
  <c r="P95" i="10"/>
  <c r="N96" i="10"/>
  <c r="K94" i="10"/>
  <c r="D95" i="1"/>
  <c r="A94" i="1"/>
  <c r="I967" i="10" l="1"/>
  <c r="J968" i="10"/>
  <c r="B969" i="10"/>
  <c r="C968" i="10" a="1"/>
  <c r="C968" i="10" s="1"/>
  <c r="D968" i="10" a="1"/>
  <c r="D968" i="10" s="1"/>
  <c r="E968" i="10" a="1"/>
  <c r="E968" i="10" s="1"/>
  <c r="G99" i="10"/>
  <c r="Q99" i="10"/>
  <c r="B101" i="10"/>
  <c r="E100" i="10" a="1"/>
  <c r="E100" i="10" s="1"/>
  <c r="C100" i="10" a="1"/>
  <c r="C100" i="10" s="1"/>
  <c r="D100" i="10" a="1"/>
  <c r="D100" i="10" s="1"/>
  <c r="H98" i="10"/>
  <c r="I98" i="10" s="1"/>
  <c r="O98" i="10"/>
  <c r="J98" i="10" s="1"/>
  <c r="M96" i="10" a="1"/>
  <c r="M96" i="10" s="1"/>
  <c r="L96" i="10" s="1"/>
  <c r="P96" i="10"/>
  <c r="N97" i="10"/>
  <c r="K95" i="10"/>
  <c r="D96" i="1"/>
  <c r="A95" i="1"/>
  <c r="N967" i="10" l="1"/>
  <c r="I968" i="10"/>
  <c r="J969" i="10"/>
  <c r="B970" i="10"/>
  <c r="E969" i="10" a="1"/>
  <c r="E969" i="10" s="1"/>
  <c r="C969" i="10" a="1"/>
  <c r="C969" i="10" s="1"/>
  <c r="D969" i="10" a="1"/>
  <c r="D969" i="10" s="1"/>
  <c r="Q100" i="10"/>
  <c r="G100" i="10"/>
  <c r="B102" i="10"/>
  <c r="E101" i="10" a="1"/>
  <c r="E101" i="10" s="1"/>
  <c r="C101" i="10" a="1"/>
  <c r="C101" i="10" s="1"/>
  <c r="D101" i="10" a="1"/>
  <c r="D101" i="10" s="1"/>
  <c r="H99" i="10"/>
  <c r="I99" i="10" s="1"/>
  <c r="O99" i="10"/>
  <c r="J99" i="10" s="1"/>
  <c r="M97" i="10" a="1"/>
  <c r="M97" i="10" s="1"/>
  <c r="L97" i="10" s="1"/>
  <c r="P97" i="10"/>
  <c r="N98" i="10"/>
  <c r="K96" i="10"/>
  <c r="D97" i="1"/>
  <c r="A96" i="1"/>
  <c r="N968" i="10" l="1"/>
  <c r="P967" i="10"/>
  <c r="M967" i="10" a="1"/>
  <c r="M967" i="10" s="1"/>
  <c r="L967" i="10" s="1"/>
  <c r="K967" i="10" s="1"/>
  <c r="J970" i="10"/>
  <c r="I969" i="10"/>
  <c r="B971" i="10"/>
  <c r="C970" i="10" a="1"/>
  <c r="C970" i="10" s="1"/>
  <c r="D970" i="10" a="1"/>
  <c r="D970" i="10" s="1"/>
  <c r="E970" i="10" a="1"/>
  <c r="E970" i="10" s="1"/>
  <c r="Q101" i="10"/>
  <c r="G101" i="10"/>
  <c r="B103" i="10"/>
  <c r="E102" i="10" a="1"/>
  <c r="E102" i="10" s="1"/>
  <c r="C102" i="10" a="1"/>
  <c r="C102" i="10" s="1"/>
  <c r="D102" i="10" a="1"/>
  <c r="D102" i="10" s="1"/>
  <c r="H100" i="10"/>
  <c r="I100" i="10" s="1"/>
  <c r="O100" i="10"/>
  <c r="J100" i="10" s="1"/>
  <c r="M98" i="10" a="1"/>
  <c r="M98" i="10" s="1"/>
  <c r="L98" i="10" s="1"/>
  <c r="P98" i="10"/>
  <c r="N99" i="10"/>
  <c r="K97" i="10"/>
  <c r="D98" i="1"/>
  <c r="A97" i="1"/>
  <c r="N969" i="10" l="1"/>
  <c r="P968" i="10"/>
  <c r="M968" i="10" a="1"/>
  <c r="M968" i="10" s="1"/>
  <c r="L968" i="10" s="1"/>
  <c r="K968" i="10" s="1"/>
  <c r="I970" i="10"/>
  <c r="J971" i="10"/>
  <c r="B972" i="10"/>
  <c r="C971" i="10" a="1"/>
  <c r="C971" i="10" s="1"/>
  <c r="D971" i="10" a="1"/>
  <c r="D971" i="10" s="1"/>
  <c r="E971" i="10" a="1"/>
  <c r="E971" i="10" s="1"/>
  <c r="Q102" i="10"/>
  <c r="G102" i="10"/>
  <c r="B104" i="10"/>
  <c r="E103" i="10" a="1"/>
  <c r="E103" i="10" s="1"/>
  <c r="C103" i="10" a="1"/>
  <c r="C103" i="10" s="1"/>
  <c r="D103" i="10" a="1"/>
  <c r="D103" i="10" s="1"/>
  <c r="H101" i="10"/>
  <c r="I101" i="10" s="1"/>
  <c r="O101" i="10"/>
  <c r="J101" i="10" s="1"/>
  <c r="M99" i="10" a="1"/>
  <c r="M99" i="10" s="1"/>
  <c r="L99" i="10" s="1"/>
  <c r="P99" i="10"/>
  <c r="N100" i="10"/>
  <c r="K98" i="10"/>
  <c r="D99" i="1"/>
  <c r="A98" i="1"/>
  <c r="N970" i="10" l="1"/>
  <c r="M969" i="10" a="1"/>
  <c r="M969" i="10" s="1"/>
  <c r="L969" i="10" s="1"/>
  <c r="K969" i="10" s="1"/>
  <c r="P969" i="10"/>
  <c r="B973" i="10"/>
  <c r="D972" i="10" a="1"/>
  <c r="D972" i="10" s="1"/>
  <c r="E972" i="10" a="1"/>
  <c r="E972" i="10" s="1"/>
  <c r="C972" i="10" a="1"/>
  <c r="C972" i="10" s="1"/>
  <c r="J972" i="10"/>
  <c r="I971" i="10"/>
  <c r="Q103" i="10"/>
  <c r="G103" i="10"/>
  <c r="B105" i="10"/>
  <c r="E104" i="10" a="1"/>
  <c r="E104" i="10" s="1"/>
  <c r="C104" i="10" a="1"/>
  <c r="C104" i="10" s="1"/>
  <c r="D104" i="10" a="1"/>
  <c r="D104" i="10" s="1"/>
  <c r="O102" i="10"/>
  <c r="J102" i="10" s="1"/>
  <c r="H102" i="10"/>
  <c r="I102" i="10" s="1"/>
  <c r="M100" i="10" a="1"/>
  <c r="M100" i="10" s="1"/>
  <c r="L100" i="10" s="1"/>
  <c r="P100" i="10"/>
  <c r="N101" i="10"/>
  <c r="K99" i="10"/>
  <c r="D100" i="1"/>
  <c r="A99" i="1"/>
  <c r="N971" i="10" l="1"/>
  <c r="P970" i="10"/>
  <c r="M970" i="10" a="1"/>
  <c r="M970" i="10" s="1"/>
  <c r="L970" i="10" s="1"/>
  <c r="K970" i="10" s="1"/>
  <c r="J973" i="10"/>
  <c r="I972" i="10"/>
  <c r="B974" i="10"/>
  <c r="C973" i="10" a="1"/>
  <c r="C973" i="10" s="1"/>
  <c r="D973" i="10" a="1"/>
  <c r="D973" i="10" s="1"/>
  <c r="E973" i="10" a="1"/>
  <c r="E973" i="10" s="1"/>
  <c r="Q104" i="10"/>
  <c r="G104" i="10"/>
  <c r="B106" i="10"/>
  <c r="E105" i="10" a="1"/>
  <c r="E105" i="10" s="1"/>
  <c r="C105" i="10" a="1"/>
  <c r="C105" i="10" s="1"/>
  <c r="D105" i="10" a="1"/>
  <c r="D105" i="10" s="1"/>
  <c r="H103" i="10"/>
  <c r="I103" i="10" s="1"/>
  <c r="O103" i="10"/>
  <c r="J103" i="10" s="1"/>
  <c r="M101" i="10" a="1"/>
  <c r="M101" i="10" s="1"/>
  <c r="L101" i="10" s="1"/>
  <c r="P101" i="10"/>
  <c r="N102" i="10"/>
  <c r="K100" i="10"/>
  <c r="D101" i="1"/>
  <c r="A100" i="1"/>
  <c r="N972" i="10" l="1"/>
  <c r="P971" i="10"/>
  <c r="M971" i="10" a="1"/>
  <c r="M971" i="10" s="1"/>
  <c r="L971" i="10" s="1"/>
  <c r="K971" i="10" s="1"/>
  <c r="I973" i="10"/>
  <c r="J974" i="10"/>
  <c r="B975" i="10"/>
  <c r="E974" i="10" a="1"/>
  <c r="E974" i="10" s="1"/>
  <c r="C974" i="10" a="1"/>
  <c r="C974" i="10" s="1"/>
  <c r="D974" i="10" a="1"/>
  <c r="D974" i="10" s="1"/>
  <c r="Q105" i="10"/>
  <c r="G105" i="10"/>
  <c r="B107" i="10"/>
  <c r="E106" i="10" a="1"/>
  <c r="E106" i="10" s="1"/>
  <c r="C106" i="10" a="1"/>
  <c r="C106" i="10" s="1"/>
  <c r="D106" i="10" a="1"/>
  <c r="D106" i="10" s="1"/>
  <c r="O104" i="10"/>
  <c r="J104" i="10" s="1"/>
  <c r="H104" i="10"/>
  <c r="I104" i="10" s="1"/>
  <c r="M102" i="10" a="1"/>
  <c r="M102" i="10" s="1"/>
  <c r="L102" i="10" s="1"/>
  <c r="P102" i="10"/>
  <c r="N103" i="10"/>
  <c r="K101" i="10"/>
  <c r="D102" i="1"/>
  <c r="A101" i="1"/>
  <c r="N973" i="10" l="1"/>
  <c r="P972" i="10"/>
  <c r="M972" i="10" a="1"/>
  <c r="M972" i="10" s="1"/>
  <c r="L972" i="10" s="1"/>
  <c r="K972" i="10" s="1"/>
  <c r="B976" i="10"/>
  <c r="D975" i="10" a="1"/>
  <c r="D975" i="10" s="1"/>
  <c r="E975" i="10" a="1"/>
  <c r="E975" i="10" s="1"/>
  <c r="C975" i="10" a="1"/>
  <c r="C975" i="10" s="1"/>
  <c r="J975" i="10"/>
  <c r="I974" i="10"/>
  <c r="Q106" i="10"/>
  <c r="G106" i="10"/>
  <c r="B108" i="10"/>
  <c r="E107" i="10" a="1"/>
  <c r="E107" i="10" s="1"/>
  <c r="D107" i="10" a="1"/>
  <c r="D107" i="10" s="1"/>
  <c r="C107" i="10" a="1"/>
  <c r="C107" i="10" s="1"/>
  <c r="O105" i="10"/>
  <c r="J105" i="10" s="1"/>
  <c r="H105" i="10"/>
  <c r="I105" i="10" s="1"/>
  <c r="M103" i="10" a="1"/>
  <c r="M103" i="10" s="1"/>
  <c r="L103" i="10" s="1"/>
  <c r="P103" i="10"/>
  <c r="N104" i="10"/>
  <c r="K102" i="10"/>
  <c r="D103" i="1"/>
  <c r="A102" i="1"/>
  <c r="N974" i="10" l="1"/>
  <c r="M973" i="10" a="1"/>
  <c r="M973" i="10" s="1"/>
  <c r="L973" i="10" s="1"/>
  <c r="K973" i="10" s="1"/>
  <c r="P973" i="10"/>
  <c r="I975" i="10"/>
  <c r="J976" i="10"/>
  <c r="B977" i="10"/>
  <c r="C976" i="10" a="1"/>
  <c r="C976" i="10" s="1"/>
  <c r="D976" i="10" a="1"/>
  <c r="D976" i="10" s="1"/>
  <c r="E976" i="10" a="1"/>
  <c r="E976" i="10" s="1"/>
  <c r="Q107" i="10"/>
  <c r="G107" i="10"/>
  <c r="B109" i="10"/>
  <c r="E108" i="10" a="1"/>
  <c r="E108" i="10" s="1"/>
  <c r="D108" i="10" a="1"/>
  <c r="D108" i="10" s="1"/>
  <c r="C108" i="10" a="1"/>
  <c r="C108" i="10" s="1"/>
  <c r="H106" i="10"/>
  <c r="I106" i="10" s="1"/>
  <c r="O106" i="10"/>
  <c r="J106" i="10" s="1"/>
  <c r="M104" i="10" a="1"/>
  <c r="M104" i="10" s="1"/>
  <c r="L104" i="10" s="1"/>
  <c r="P104" i="10"/>
  <c r="N105" i="10"/>
  <c r="K103" i="10"/>
  <c r="D104" i="1"/>
  <c r="A103" i="1"/>
  <c r="N975" i="10" l="1"/>
  <c r="M974" i="10" a="1"/>
  <c r="M974" i="10" s="1"/>
  <c r="L974" i="10" s="1"/>
  <c r="K974" i="10" s="1"/>
  <c r="P974" i="10"/>
  <c r="B978" i="10"/>
  <c r="E977" i="10" a="1"/>
  <c r="E977" i="10" s="1"/>
  <c r="C977" i="10" a="1"/>
  <c r="C977" i="10" s="1"/>
  <c r="D977" i="10" a="1"/>
  <c r="D977" i="10" s="1"/>
  <c r="I976" i="10"/>
  <c r="J977" i="10"/>
  <c r="Q108" i="10"/>
  <c r="G108" i="10"/>
  <c r="B110" i="10"/>
  <c r="E109" i="10" a="1"/>
  <c r="E109" i="10" s="1"/>
  <c r="C109" i="10" a="1"/>
  <c r="C109" i="10" s="1"/>
  <c r="D109" i="10" a="1"/>
  <c r="D109" i="10" s="1"/>
  <c r="O107" i="10"/>
  <c r="J107" i="10" s="1"/>
  <c r="H107" i="10"/>
  <c r="I107" i="10" s="1"/>
  <c r="M105" i="10" a="1"/>
  <c r="M105" i="10" s="1"/>
  <c r="L105" i="10" s="1"/>
  <c r="P105" i="10"/>
  <c r="N106" i="10"/>
  <c r="K104" i="10"/>
  <c r="D105" i="1"/>
  <c r="A104" i="1"/>
  <c r="P975" i="10" l="1"/>
  <c r="M975" i="10" a="1"/>
  <c r="M975" i="10" s="1"/>
  <c r="L975" i="10" s="1"/>
  <c r="K975" i="10" s="1"/>
  <c r="N976" i="10"/>
  <c r="J978" i="10"/>
  <c r="I977" i="10"/>
  <c r="B979" i="10"/>
  <c r="C978" i="10" a="1"/>
  <c r="C978" i="10" s="1"/>
  <c r="D978" i="10" a="1"/>
  <c r="D978" i="10" s="1"/>
  <c r="E978" i="10" a="1"/>
  <c r="E978" i="10" s="1"/>
  <c r="Q109" i="10"/>
  <c r="G109" i="10"/>
  <c r="B111" i="10"/>
  <c r="E110" i="10" a="1"/>
  <c r="E110" i="10" s="1"/>
  <c r="C110" i="10" a="1"/>
  <c r="C110" i="10" s="1"/>
  <c r="D110" i="10" a="1"/>
  <c r="D110" i="10" s="1"/>
  <c r="H108" i="10"/>
  <c r="I108" i="10" s="1"/>
  <c r="O108" i="10"/>
  <c r="J108" i="10" s="1"/>
  <c r="M106" i="10" a="1"/>
  <c r="M106" i="10" s="1"/>
  <c r="L106" i="10" s="1"/>
  <c r="P106" i="10"/>
  <c r="N107" i="10"/>
  <c r="K105" i="10"/>
  <c r="D106" i="1"/>
  <c r="A105" i="1"/>
  <c r="N977" i="10" l="1"/>
  <c r="P976" i="10"/>
  <c r="M976" i="10" a="1"/>
  <c r="M976" i="10" s="1"/>
  <c r="L976" i="10" s="1"/>
  <c r="K976" i="10" s="1"/>
  <c r="I978" i="10"/>
  <c r="J979" i="10"/>
  <c r="B980" i="10"/>
  <c r="C979" i="10" a="1"/>
  <c r="C979" i="10" s="1"/>
  <c r="E979" i="10" a="1"/>
  <c r="E979" i="10" s="1"/>
  <c r="D979" i="10" a="1"/>
  <c r="D979" i="10" s="1"/>
  <c r="Q110" i="10"/>
  <c r="G110" i="10"/>
  <c r="B112" i="10"/>
  <c r="E111" i="10" a="1"/>
  <c r="E111" i="10" s="1"/>
  <c r="C111" i="10" a="1"/>
  <c r="C111" i="10" s="1"/>
  <c r="D111" i="10" a="1"/>
  <c r="D111" i="10" s="1"/>
  <c r="H109" i="10"/>
  <c r="I109" i="10" s="1"/>
  <c r="O109" i="10"/>
  <c r="J109" i="10" s="1"/>
  <c r="M107" i="10" a="1"/>
  <c r="M107" i="10" s="1"/>
  <c r="L107" i="10" s="1"/>
  <c r="P107" i="10"/>
  <c r="N108" i="10"/>
  <c r="K106" i="10"/>
  <c r="D107" i="1"/>
  <c r="A106" i="1"/>
  <c r="N978" i="10" l="1"/>
  <c r="P977" i="10"/>
  <c r="M977" i="10" a="1"/>
  <c r="M977" i="10" s="1"/>
  <c r="L977" i="10" s="1"/>
  <c r="K977" i="10" s="1"/>
  <c r="J980" i="10"/>
  <c r="I979" i="10"/>
  <c r="B981" i="10"/>
  <c r="D980" i="10" a="1"/>
  <c r="D980" i="10" s="1"/>
  <c r="E980" i="10" a="1"/>
  <c r="E980" i="10" s="1"/>
  <c r="C980" i="10" a="1"/>
  <c r="C980" i="10" s="1"/>
  <c r="Q111" i="10"/>
  <c r="G111" i="10"/>
  <c r="B113" i="10"/>
  <c r="E112" i="10" a="1"/>
  <c r="E112" i="10" s="1"/>
  <c r="C112" i="10" a="1"/>
  <c r="C112" i="10" s="1"/>
  <c r="D112" i="10" a="1"/>
  <c r="D112" i="10" s="1"/>
  <c r="H110" i="10"/>
  <c r="I110" i="10" s="1"/>
  <c r="O110" i="10"/>
  <c r="J110" i="10" s="1"/>
  <c r="M108" i="10" a="1"/>
  <c r="M108" i="10" s="1"/>
  <c r="L108" i="10" s="1"/>
  <c r="P108" i="10"/>
  <c r="N109" i="10"/>
  <c r="K107" i="10"/>
  <c r="D108" i="1"/>
  <c r="A107" i="1"/>
  <c r="N979" i="10" l="1"/>
  <c r="P978" i="10"/>
  <c r="M978" i="10" a="1"/>
  <c r="M978" i="10" s="1"/>
  <c r="L978" i="10" s="1"/>
  <c r="K978" i="10" s="1"/>
  <c r="J981" i="10"/>
  <c r="I980" i="10"/>
  <c r="B982" i="10"/>
  <c r="C981" i="10" a="1"/>
  <c r="C981" i="10" s="1"/>
  <c r="D981" i="10" a="1"/>
  <c r="D981" i="10" s="1"/>
  <c r="E981" i="10" a="1"/>
  <c r="E981" i="10" s="1"/>
  <c r="Q112" i="10"/>
  <c r="G112" i="10"/>
  <c r="B114" i="10"/>
  <c r="E113" i="10" a="1"/>
  <c r="E113" i="10" s="1"/>
  <c r="C113" i="10" a="1"/>
  <c r="C113" i="10" s="1"/>
  <c r="D113" i="10" a="1"/>
  <c r="D113" i="10" s="1"/>
  <c r="H111" i="10"/>
  <c r="I111" i="10" s="1"/>
  <c r="O111" i="10"/>
  <c r="J111" i="10" s="1"/>
  <c r="M109" i="10" a="1"/>
  <c r="M109" i="10" s="1"/>
  <c r="L109" i="10" s="1"/>
  <c r="P109" i="10"/>
  <c r="N110" i="10"/>
  <c r="K108" i="10"/>
  <c r="D109" i="1"/>
  <c r="A108" i="1"/>
  <c r="N980" i="10" l="1"/>
  <c r="M979" i="10" a="1"/>
  <c r="M979" i="10" s="1"/>
  <c r="L979" i="10" s="1"/>
  <c r="K979" i="10" s="1"/>
  <c r="P979" i="10"/>
  <c r="I981" i="10"/>
  <c r="J982" i="10"/>
  <c r="B983" i="10"/>
  <c r="E982" i="10" a="1"/>
  <c r="E982" i="10" s="1"/>
  <c r="D982" i="10" a="1"/>
  <c r="D982" i="10" s="1"/>
  <c r="C982" i="10" a="1"/>
  <c r="C982" i="10" s="1"/>
  <c r="Q113" i="10"/>
  <c r="G113" i="10"/>
  <c r="B115" i="10"/>
  <c r="E114" i="10" a="1"/>
  <c r="E114" i="10" s="1"/>
  <c r="C114" i="10" a="1"/>
  <c r="C114" i="10" s="1"/>
  <c r="D114" i="10" a="1"/>
  <c r="D114" i="10" s="1"/>
  <c r="H112" i="10"/>
  <c r="I112" i="10" s="1"/>
  <c r="O112" i="10"/>
  <c r="J112" i="10" s="1"/>
  <c r="M110" i="10" a="1"/>
  <c r="M110" i="10" s="1"/>
  <c r="L110" i="10" s="1"/>
  <c r="P110" i="10"/>
  <c r="N111" i="10"/>
  <c r="K109" i="10"/>
  <c r="D110" i="1"/>
  <c r="A109" i="1"/>
  <c r="N981" i="10" l="1"/>
  <c r="P980" i="10"/>
  <c r="M980" i="10" a="1"/>
  <c r="M980" i="10" s="1"/>
  <c r="L980" i="10" s="1"/>
  <c r="K980" i="10" s="1"/>
  <c r="B984" i="10"/>
  <c r="D983" i="10" a="1"/>
  <c r="D983" i="10" s="1"/>
  <c r="E983" i="10" a="1"/>
  <c r="E983" i="10" s="1"/>
  <c r="C983" i="10" a="1"/>
  <c r="C983" i="10" s="1"/>
  <c r="J983" i="10"/>
  <c r="I982" i="10"/>
  <c r="Q114" i="10"/>
  <c r="G114" i="10"/>
  <c r="B116" i="10"/>
  <c r="E115" i="10" a="1"/>
  <c r="E115" i="10" s="1"/>
  <c r="C115" i="10" a="1"/>
  <c r="C115" i="10" s="1"/>
  <c r="D115" i="10" a="1"/>
  <c r="D115" i="10" s="1"/>
  <c r="O113" i="10"/>
  <c r="J113" i="10" s="1"/>
  <c r="H113" i="10"/>
  <c r="I113" i="10" s="1"/>
  <c r="M111" i="10" a="1"/>
  <c r="M111" i="10" s="1"/>
  <c r="L111" i="10" s="1"/>
  <c r="P111" i="10"/>
  <c r="N112" i="10"/>
  <c r="K110" i="10"/>
  <c r="D111" i="1"/>
  <c r="A110" i="1"/>
  <c r="N982" i="10" l="1"/>
  <c r="P981" i="10"/>
  <c r="M981" i="10" a="1"/>
  <c r="M981" i="10" s="1"/>
  <c r="L981" i="10" s="1"/>
  <c r="K981" i="10" s="1"/>
  <c r="I983" i="10"/>
  <c r="J984" i="10"/>
  <c r="B985" i="10"/>
  <c r="C984" i="10" a="1"/>
  <c r="C984" i="10" s="1"/>
  <c r="D984" i="10" a="1"/>
  <c r="D984" i="10" s="1"/>
  <c r="E984" i="10" a="1"/>
  <c r="E984" i="10" s="1"/>
  <c r="Q115" i="10"/>
  <c r="G115" i="10"/>
  <c r="B117" i="10"/>
  <c r="E116" i="10" a="1"/>
  <c r="E116" i="10" s="1"/>
  <c r="D116" i="10" a="1"/>
  <c r="D116" i="10" s="1"/>
  <c r="C116" i="10" a="1"/>
  <c r="C116" i="10" s="1"/>
  <c r="O114" i="10"/>
  <c r="J114" i="10" s="1"/>
  <c r="H114" i="10"/>
  <c r="I114" i="10" s="1"/>
  <c r="M112" i="10" a="1"/>
  <c r="M112" i="10" s="1"/>
  <c r="L112" i="10" s="1"/>
  <c r="P112" i="10"/>
  <c r="N113" i="10"/>
  <c r="K111" i="10"/>
  <c r="D112" i="1"/>
  <c r="A111" i="1"/>
  <c r="N983" i="10" l="1"/>
  <c r="P982" i="10"/>
  <c r="M982" i="10" a="1"/>
  <c r="M982" i="10" s="1"/>
  <c r="L982" i="10" s="1"/>
  <c r="K982" i="10" s="1"/>
  <c r="B986" i="10"/>
  <c r="C985" i="10" a="1"/>
  <c r="C985" i="10" s="1"/>
  <c r="D985" i="10" a="1"/>
  <c r="D985" i="10" s="1"/>
  <c r="E985" i="10" a="1"/>
  <c r="E985" i="10" s="1"/>
  <c r="I984" i="10"/>
  <c r="J985" i="10"/>
  <c r="Q116" i="10"/>
  <c r="G116" i="10"/>
  <c r="B118" i="10"/>
  <c r="E117" i="10" a="1"/>
  <c r="E117" i="10" s="1"/>
  <c r="C117" i="10" a="1"/>
  <c r="C117" i="10" s="1"/>
  <c r="D117" i="10" a="1"/>
  <c r="D117" i="10" s="1"/>
  <c r="O115" i="10"/>
  <c r="J115" i="10" s="1"/>
  <c r="H115" i="10"/>
  <c r="I115" i="10" s="1"/>
  <c r="M113" i="10" a="1"/>
  <c r="M113" i="10" s="1"/>
  <c r="L113" i="10" s="1"/>
  <c r="P113" i="10"/>
  <c r="N114" i="10"/>
  <c r="K112" i="10"/>
  <c r="D113" i="1"/>
  <c r="A112" i="1"/>
  <c r="P983" i="10" l="1"/>
  <c r="M983" i="10" a="1"/>
  <c r="M983" i="10" s="1"/>
  <c r="L983" i="10" s="1"/>
  <c r="K983" i="10" s="1"/>
  <c r="N984" i="10"/>
  <c r="J986" i="10"/>
  <c r="I985" i="10"/>
  <c r="B987" i="10"/>
  <c r="C986" i="10" a="1"/>
  <c r="C986" i="10" s="1"/>
  <c r="D986" i="10" a="1"/>
  <c r="D986" i="10" s="1"/>
  <c r="E986" i="10" a="1"/>
  <c r="E986" i="10" s="1"/>
  <c r="Q117" i="10"/>
  <c r="G117" i="10"/>
  <c r="B119" i="10"/>
  <c r="E118" i="10" a="1"/>
  <c r="E118" i="10" s="1"/>
  <c r="C118" i="10" a="1"/>
  <c r="C118" i="10" s="1"/>
  <c r="D118" i="10" a="1"/>
  <c r="D118" i="10" s="1"/>
  <c r="H116" i="10"/>
  <c r="I116" i="10" s="1"/>
  <c r="O116" i="10"/>
  <c r="J116" i="10" s="1"/>
  <c r="M114" i="10" a="1"/>
  <c r="M114" i="10" s="1"/>
  <c r="L114" i="10" s="1"/>
  <c r="P114" i="10"/>
  <c r="N115" i="10"/>
  <c r="K113" i="10"/>
  <c r="D114" i="1"/>
  <c r="A113" i="1"/>
  <c r="N985" i="10" l="1"/>
  <c r="P984" i="10"/>
  <c r="M984" i="10" a="1"/>
  <c r="M984" i="10" s="1"/>
  <c r="L984" i="10" s="1"/>
  <c r="K984" i="10" s="1"/>
  <c r="I986" i="10"/>
  <c r="J987" i="10"/>
  <c r="B988" i="10"/>
  <c r="C987" i="10" a="1"/>
  <c r="C987" i="10" s="1"/>
  <c r="D987" i="10" a="1"/>
  <c r="D987" i="10" s="1"/>
  <c r="E987" i="10" a="1"/>
  <c r="E987" i="10" s="1"/>
  <c r="Q118" i="10"/>
  <c r="G118" i="10"/>
  <c r="B120" i="10"/>
  <c r="E119" i="10" a="1"/>
  <c r="E119" i="10" s="1"/>
  <c r="C119" i="10" a="1"/>
  <c r="C119" i="10" s="1"/>
  <c r="D119" i="10" a="1"/>
  <c r="D119" i="10" s="1"/>
  <c r="H117" i="10"/>
  <c r="I117" i="10" s="1"/>
  <c r="O117" i="10"/>
  <c r="J117" i="10" s="1"/>
  <c r="M115" i="10" a="1"/>
  <c r="M115" i="10" s="1"/>
  <c r="L115" i="10" s="1"/>
  <c r="P115" i="10"/>
  <c r="N116" i="10"/>
  <c r="K114" i="10"/>
  <c r="D115" i="1"/>
  <c r="A114" i="1"/>
  <c r="N986" i="10" l="1"/>
  <c r="P985" i="10"/>
  <c r="M985" i="10" a="1"/>
  <c r="M985" i="10" s="1"/>
  <c r="L985" i="10" s="1"/>
  <c r="K985" i="10" s="1"/>
  <c r="B989" i="10"/>
  <c r="D988" i="10" a="1"/>
  <c r="D988" i="10" s="1"/>
  <c r="E988" i="10" a="1"/>
  <c r="E988" i="10" s="1"/>
  <c r="C988" i="10" a="1"/>
  <c r="C988" i="10" s="1"/>
  <c r="J988" i="10"/>
  <c r="I987" i="10"/>
  <c r="Q119" i="10"/>
  <c r="G119" i="10"/>
  <c r="B121" i="10"/>
  <c r="E120" i="10" a="1"/>
  <c r="E120" i="10" s="1"/>
  <c r="C120" i="10" a="1"/>
  <c r="C120" i="10" s="1"/>
  <c r="D120" i="10" a="1"/>
  <c r="D120" i="10" s="1"/>
  <c r="O118" i="10"/>
  <c r="J118" i="10" s="1"/>
  <c r="H118" i="10"/>
  <c r="I118" i="10" s="1"/>
  <c r="M116" i="10" a="1"/>
  <c r="M116" i="10" s="1"/>
  <c r="L116" i="10" s="1"/>
  <c r="P116" i="10"/>
  <c r="N117" i="10"/>
  <c r="K115" i="10"/>
  <c r="D116" i="1"/>
  <c r="A115" i="1"/>
  <c r="N987" i="10" l="1"/>
  <c r="P986" i="10"/>
  <c r="M986" i="10" a="1"/>
  <c r="M986" i="10" s="1"/>
  <c r="L986" i="10" s="1"/>
  <c r="K986" i="10" s="1"/>
  <c r="J989" i="10"/>
  <c r="I988" i="10"/>
  <c r="B990" i="10"/>
  <c r="D989" i="10" a="1"/>
  <c r="D989" i="10" s="1"/>
  <c r="C989" i="10" a="1"/>
  <c r="C989" i="10" s="1"/>
  <c r="E989" i="10" a="1"/>
  <c r="E989" i="10" s="1"/>
  <c r="Q120" i="10"/>
  <c r="G120" i="10"/>
  <c r="B122" i="10"/>
  <c r="E121" i="10" a="1"/>
  <c r="E121" i="10" s="1"/>
  <c r="C121" i="10" a="1"/>
  <c r="C121" i="10" s="1"/>
  <c r="D121" i="10" a="1"/>
  <c r="D121" i="10" s="1"/>
  <c r="O119" i="10"/>
  <c r="J119" i="10" s="1"/>
  <c r="H119" i="10"/>
  <c r="I119" i="10" s="1"/>
  <c r="M117" i="10" a="1"/>
  <c r="M117" i="10" s="1"/>
  <c r="L117" i="10" s="1"/>
  <c r="P117" i="10"/>
  <c r="N118" i="10"/>
  <c r="K116" i="10"/>
  <c r="D117" i="1"/>
  <c r="A116" i="1"/>
  <c r="N988" i="10" l="1"/>
  <c r="M987" i="10" a="1"/>
  <c r="M987" i="10" s="1"/>
  <c r="L987" i="10" s="1"/>
  <c r="K987" i="10" s="1"/>
  <c r="P987" i="10"/>
  <c r="J990" i="10"/>
  <c r="I989" i="10"/>
  <c r="B991" i="10"/>
  <c r="E990" i="10" a="1"/>
  <c r="E990" i="10" s="1"/>
  <c r="C990" i="10" a="1"/>
  <c r="C990" i="10" s="1"/>
  <c r="D990" i="10" a="1"/>
  <c r="D990" i="10" s="1"/>
  <c r="Q121" i="10"/>
  <c r="G121" i="10"/>
  <c r="B123" i="10"/>
  <c r="E122" i="10" a="1"/>
  <c r="E122" i="10" s="1"/>
  <c r="C122" i="10" a="1"/>
  <c r="C122" i="10" s="1"/>
  <c r="D122" i="10" a="1"/>
  <c r="D122" i="10" s="1"/>
  <c r="H120" i="10"/>
  <c r="I120" i="10" s="1"/>
  <c r="O120" i="10"/>
  <c r="J120" i="10" s="1"/>
  <c r="M118" i="10" a="1"/>
  <c r="M118" i="10" s="1"/>
  <c r="L118" i="10" s="1"/>
  <c r="P118" i="10"/>
  <c r="N119" i="10"/>
  <c r="K117" i="10"/>
  <c r="D118" i="1"/>
  <c r="A117" i="1"/>
  <c r="N989" i="10" l="1"/>
  <c r="M988" i="10" a="1"/>
  <c r="M988" i="10" s="1"/>
  <c r="L988" i="10" s="1"/>
  <c r="K988" i="10" s="1"/>
  <c r="P988" i="10"/>
  <c r="B992" i="10"/>
  <c r="E991" i="10" a="1"/>
  <c r="E991" i="10" s="1"/>
  <c r="C991" i="10" a="1"/>
  <c r="C991" i="10" s="1"/>
  <c r="D991" i="10" a="1"/>
  <c r="D991" i="10" s="1"/>
  <c r="J991" i="10"/>
  <c r="I990" i="10"/>
  <c r="G122" i="10"/>
  <c r="Q122" i="10"/>
  <c r="B124" i="10"/>
  <c r="E123" i="10" a="1"/>
  <c r="E123" i="10" s="1"/>
  <c r="D123" i="10" a="1"/>
  <c r="D123" i="10" s="1"/>
  <c r="C123" i="10" a="1"/>
  <c r="C123" i="10" s="1"/>
  <c r="H121" i="10"/>
  <c r="I121" i="10" s="1"/>
  <c r="O121" i="10"/>
  <c r="J121" i="10" s="1"/>
  <c r="M119" i="10" a="1"/>
  <c r="M119" i="10" s="1"/>
  <c r="L119" i="10" s="1"/>
  <c r="P119" i="10"/>
  <c r="N120" i="10"/>
  <c r="K118" i="10"/>
  <c r="D119" i="1"/>
  <c r="A118" i="1"/>
  <c r="N990" i="10" l="1"/>
  <c r="M989" i="10" a="1"/>
  <c r="M989" i="10" s="1"/>
  <c r="L989" i="10" s="1"/>
  <c r="K989" i="10" s="1"/>
  <c r="P989" i="10"/>
  <c r="I991" i="10"/>
  <c r="J992" i="10"/>
  <c r="B993" i="10"/>
  <c r="C992" i="10" a="1"/>
  <c r="C992" i="10" s="1"/>
  <c r="D992" i="10" a="1"/>
  <c r="D992" i="10" s="1"/>
  <c r="E992" i="10" a="1"/>
  <c r="E992" i="10" s="1"/>
  <c r="G123" i="10"/>
  <c r="Q123" i="10"/>
  <c r="B125" i="10"/>
  <c r="E124" i="10" a="1"/>
  <c r="E124" i="10" s="1"/>
  <c r="C124" i="10" a="1"/>
  <c r="C124" i="10" s="1"/>
  <c r="D124" i="10" a="1"/>
  <c r="D124" i="10" s="1"/>
  <c r="O122" i="10"/>
  <c r="J122" i="10" s="1"/>
  <c r="H122" i="10"/>
  <c r="I122" i="10" s="1"/>
  <c r="M120" i="10" a="1"/>
  <c r="M120" i="10" s="1"/>
  <c r="L120" i="10" s="1"/>
  <c r="P120" i="10"/>
  <c r="N121" i="10"/>
  <c r="K119" i="10"/>
  <c r="D120" i="1"/>
  <c r="A119" i="1"/>
  <c r="N991" i="10" l="1"/>
  <c r="M990" i="10" a="1"/>
  <c r="M990" i="10" s="1"/>
  <c r="L990" i="10" s="1"/>
  <c r="K990" i="10" s="1"/>
  <c r="P990" i="10"/>
  <c r="B994" i="10"/>
  <c r="E993" i="10" a="1"/>
  <c r="E993" i="10" s="1"/>
  <c r="C993" i="10" a="1"/>
  <c r="C993" i="10" s="1"/>
  <c r="D993" i="10" a="1"/>
  <c r="D993" i="10" s="1"/>
  <c r="I992" i="10"/>
  <c r="J993" i="10"/>
  <c r="Q124" i="10"/>
  <c r="G124" i="10"/>
  <c r="B126" i="10"/>
  <c r="E125" i="10" a="1"/>
  <c r="E125" i="10" s="1"/>
  <c r="C125" i="10" a="1"/>
  <c r="C125" i="10" s="1"/>
  <c r="D125" i="10" a="1"/>
  <c r="D125" i="10" s="1"/>
  <c r="H123" i="10"/>
  <c r="I123" i="10" s="1"/>
  <c r="O123" i="10"/>
  <c r="J123" i="10" s="1"/>
  <c r="M121" i="10" a="1"/>
  <c r="M121" i="10" s="1"/>
  <c r="L121" i="10" s="1"/>
  <c r="P121" i="10"/>
  <c r="N122" i="10"/>
  <c r="K120" i="10"/>
  <c r="D121" i="1"/>
  <c r="A120" i="1"/>
  <c r="P991" i="10" l="1"/>
  <c r="M991" i="10" a="1"/>
  <c r="M991" i="10" s="1"/>
  <c r="L991" i="10" s="1"/>
  <c r="K991" i="10" s="1"/>
  <c r="N992" i="10"/>
  <c r="J994" i="10"/>
  <c r="I993" i="10"/>
  <c r="B995" i="10"/>
  <c r="C994" i="10" a="1"/>
  <c r="C994" i="10" s="1"/>
  <c r="D994" i="10" a="1"/>
  <c r="D994" i="10" s="1"/>
  <c r="E994" i="10" a="1"/>
  <c r="E994" i="10" s="1"/>
  <c r="Q125" i="10"/>
  <c r="G125" i="10"/>
  <c r="B127" i="10"/>
  <c r="E126" i="10" a="1"/>
  <c r="E126" i="10" s="1"/>
  <c r="C126" i="10" a="1"/>
  <c r="C126" i="10" s="1"/>
  <c r="D126" i="10" a="1"/>
  <c r="D126" i="10" s="1"/>
  <c r="H124" i="10"/>
  <c r="I124" i="10" s="1"/>
  <c r="O124" i="10"/>
  <c r="J124" i="10" s="1"/>
  <c r="M122" i="10" a="1"/>
  <c r="M122" i="10" s="1"/>
  <c r="L122" i="10" s="1"/>
  <c r="P122" i="10"/>
  <c r="N123" i="10"/>
  <c r="K121" i="10"/>
  <c r="D122" i="1"/>
  <c r="A121" i="1"/>
  <c r="N993" i="10" l="1"/>
  <c r="P992" i="10"/>
  <c r="M992" i="10" a="1"/>
  <c r="M992" i="10" s="1"/>
  <c r="L992" i="10" s="1"/>
  <c r="K992" i="10" s="1"/>
  <c r="J995" i="10"/>
  <c r="I994" i="10"/>
  <c r="B996" i="10"/>
  <c r="C995" i="10" a="1"/>
  <c r="C995" i="10" s="1"/>
  <c r="D995" i="10" a="1"/>
  <c r="D995" i="10" s="1"/>
  <c r="E995" i="10" a="1"/>
  <c r="E995" i="10" s="1"/>
  <c r="Q126" i="10"/>
  <c r="G126" i="10"/>
  <c r="B128" i="10"/>
  <c r="E127" i="10" a="1"/>
  <c r="E127" i="10" s="1"/>
  <c r="C127" i="10" a="1"/>
  <c r="C127" i="10" s="1"/>
  <c r="D127" i="10" a="1"/>
  <c r="D127" i="10" s="1"/>
  <c r="H125" i="10"/>
  <c r="I125" i="10" s="1"/>
  <c r="O125" i="10"/>
  <c r="J125" i="10" s="1"/>
  <c r="M123" i="10" a="1"/>
  <c r="M123" i="10" s="1"/>
  <c r="L123" i="10" s="1"/>
  <c r="P123" i="10"/>
  <c r="N124" i="10"/>
  <c r="K122" i="10"/>
  <c r="D123" i="1"/>
  <c r="A122" i="1"/>
  <c r="N994" i="10" l="1"/>
  <c r="P993" i="10"/>
  <c r="M993" i="10" a="1"/>
  <c r="M993" i="10" s="1"/>
  <c r="L993" i="10" s="1"/>
  <c r="K993" i="10" s="1"/>
  <c r="J996" i="10"/>
  <c r="I995" i="10"/>
  <c r="B997" i="10"/>
  <c r="D996" i="10" a="1"/>
  <c r="D996" i="10" s="1"/>
  <c r="C996" i="10" a="1"/>
  <c r="C996" i="10" s="1"/>
  <c r="E996" i="10" a="1"/>
  <c r="E996" i="10" s="1"/>
  <c r="Q127" i="10"/>
  <c r="G127" i="10"/>
  <c r="B129" i="10"/>
  <c r="E128" i="10" a="1"/>
  <c r="E128" i="10" s="1"/>
  <c r="C128" i="10" a="1"/>
  <c r="C128" i="10" s="1"/>
  <c r="D128" i="10" a="1"/>
  <c r="D128" i="10" s="1"/>
  <c r="O126" i="10"/>
  <c r="J126" i="10" s="1"/>
  <c r="H126" i="10"/>
  <c r="I126" i="10" s="1"/>
  <c r="M124" i="10" a="1"/>
  <c r="M124" i="10" s="1"/>
  <c r="L124" i="10" s="1"/>
  <c r="P124" i="10"/>
  <c r="N125" i="10"/>
  <c r="K123" i="10"/>
  <c r="D124" i="1"/>
  <c r="A123" i="1"/>
  <c r="N995" i="10" l="1"/>
  <c r="M994" i="10" a="1"/>
  <c r="M994" i="10" s="1"/>
  <c r="L994" i="10" s="1"/>
  <c r="K994" i="10" s="1"/>
  <c r="P994" i="10"/>
  <c r="I996" i="10"/>
  <c r="J997" i="10"/>
  <c r="B998" i="10"/>
  <c r="E997" i="10" a="1"/>
  <c r="E997" i="10" s="1"/>
  <c r="C997" i="10" a="1"/>
  <c r="C997" i="10" s="1"/>
  <c r="D997" i="10" a="1"/>
  <c r="D997" i="10" s="1"/>
  <c r="Q128" i="10"/>
  <c r="G128" i="10"/>
  <c r="B130" i="10"/>
  <c r="E129" i="10" a="1"/>
  <c r="E129" i="10" s="1"/>
  <c r="D129" i="10" a="1"/>
  <c r="D129" i="10" s="1"/>
  <c r="C129" i="10" a="1"/>
  <c r="C129" i="10" s="1"/>
  <c r="O127" i="10"/>
  <c r="J127" i="10" s="1"/>
  <c r="H127" i="10"/>
  <c r="I127" i="10" s="1"/>
  <c r="M125" i="10" a="1"/>
  <c r="M125" i="10" s="1"/>
  <c r="L125" i="10" s="1"/>
  <c r="P125" i="10"/>
  <c r="N126" i="10"/>
  <c r="K124" i="10"/>
  <c r="D125" i="1"/>
  <c r="A124" i="1"/>
  <c r="N996" i="10" l="1"/>
  <c r="P995" i="10"/>
  <c r="M995" i="10" a="1"/>
  <c r="M995" i="10" s="1"/>
  <c r="L995" i="10" s="1"/>
  <c r="K995" i="10" s="1"/>
  <c r="I997" i="10"/>
  <c r="J998" i="10"/>
  <c r="B999" i="10"/>
  <c r="E998" i="10" a="1"/>
  <c r="E998" i="10" s="1"/>
  <c r="C998" i="10" a="1"/>
  <c r="C998" i="10" s="1"/>
  <c r="D998" i="10" a="1"/>
  <c r="D998" i="10" s="1"/>
  <c r="Q129" i="10"/>
  <c r="G129" i="10"/>
  <c r="B131" i="10"/>
  <c r="E130" i="10" a="1"/>
  <c r="E130" i="10" s="1"/>
  <c r="C130" i="10" a="1"/>
  <c r="C130" i="10" s="1"/>
  <c r="D130" i="10" a="1"/>
  <c r="D130" i="10" s="1"/>
  <c r="H128" i="10"/>
  <c r="I128" i="10" s="1"/>
  <c r="O128" i="10"/>
  <c r="J128" i="10" s="1"/>
  <c r="M126" i="10" a="1"/>
  <c r="M126" i="10" s="1"/>
  <c r="L126" i="10" s="1"/>
  <c r="P126" i="10"/>
  <c r="N127" i="10"/>
  <c r="K125" i="10"/>
  <c r="D126" i="1"/>
  <c r="A125" i="1"/>
  <c r="N997" i="10" l="1"/>
  <c r="P996" i="10"/>
  <c r="M996" i="10" a="1"/>
  <c r="M996" i="10" s="1"/>
  <c r="L996" i="10" s="1"/>
  <c r="K996" i="10" s="1"/>
  <c r="I998" i="10"/>
  <c r="J999" i="10"/>
  <c r="B1000" i="10"/>
  <c r="C999" i="10" a="1"/>
  <c r="C999" i="10" s="1"/>
  <c r="D999" i="10" a="1"/>
  <c r="D999" i="10" s="1"/>
  <c r="E999" i="10" a="1"/>
  <c r="E999" i="10" s="1"/>
  <c r="Q130" i="10"/>
  <c r="G130" i="10"/>
  <c r="B132" i="10"/>
  <c r="E131" i="10" a="1"/>
  <c r="E131" i="10" s="1"/>
  <c r="D131" i="10" a="1"/>
  <c r="D131" i="10" s="1"/>
  <c r="C131" i="10" a="1"/>
  <c r="C131" i="10" s="1"/>
  <c r="O129" i="10"/>
  <c r="J129" i="10" s="1"/>
  <c r="H129" i="10"/>
  <c r="I129" i="10" s="1"/>
  <c r="M127" i="10" a="1"/>
  <c r="M127" i="10" s="1"/>
  <c r="L127" i="10" s="1"/>
  <c r="P127" i="10"/>
  <c r="N128" i="10"/>
  <c r="K126" i="10"/>
  <c r="D127" i="1"/>
  <c r="A126" i="1"/>
  <c r="N998" i="10" l="1"/>
  <c r="M997" i="10" a="1"/>
  <c r="M997" i="10" s="1"/>
  <c r="L997" i="10" s="1"/>
  <c r="K997" i="10" s="1"/>
  <c r="P997" i="10"/>
  <c r="B1001" i="10"/>
  <c r="C1000" i="10" a="1"/>
  <c r="C1000" i="10" s="1"/>
  <c r="E1000" i="10" a="1"/>
  <c r="E1000" i="10" s="1"/>
  <c r="D1000" i="10" a="1"/>
  <c r="D1000" i="10" s="1"/>
  <c r="I999" i="10"/>
  <c r="J1000" i="10"/>
  <c r="Q131" i="10"/>
  <c r="G131" i="10"/>
  <c r="B133" i="10"/>
  <c r="E132" i="10" a="1"/>
  <c r="E132" i="10" s="1"/>
  <c r="D132" i="10" a="1"/>
  <c r="D132" i="10" s="1"/>
  <c r="C132" i="10" a="1"/>
  <c r="C132" i="10" s="1"/>
  <c r="H130" i="10"/>
  <c r="I130" i="10" s="1"/>
  <c r="O130" i="10"/>
  <c r="J130" i="10" s="1"/>
  <c r="M128" i="10" a="1"/>
  <c r="M128" i="10" s="1"/>
  <c r="L128" i="10" s="1"/>
  <c r="P128" i="10"/>
  <c r="N129" i="10"/>
  <c r="K127" i="10"/>
  <c r="D128" i="1"/>
  <c r="A127" i="1"/>
  <c r="P998" i="10" l="1"/>
  <c r="M998" i="10" a="1"/>
  <c r="M998" i="10" s="1"/>
  <c r="L998" i="10" s="1"/>
  <c r="K998" i="10" s="1"/>
  <c r="N999" i="10"/>
  <c r="J1001" i="10"/>
  <c r="I1000" i="10"/>
  <c r="B1002" i="10"/>
  <c r="C1001" i="10" a="1"/>
  <c r="C1001" i="10" s="1"/>
  <c r="D1001" i="10" a="1"/>
  <c r="D1001" i="10" s="1"/>
  <c r="E1001" i="10" a="1"/>
  <c r="E1001" i="10" s="1"/>
  <c r="B134" i="10"/>
  <c r="E133" i="10" a="1"/>
  <c r="E133" i="10" s="1"/>
  <c r="C133" i="10" a="1"/>
  <c r="C133" i="10" s="1"/>
  <c r="D133" i="10" a="1"/>
  <c r="D133" i="10" s="1"/>
  <c r="Q132" i="10"/>
  <c r="G132" i="10"/>
  <c r="O131" i="10"/>
  <c r="J131" i="10" s="1"/>
  <c r="H131" i="10"/>
  <c r="I131" i="10" s="1"/>
  <c r="M129" i="10" a="1"/>
  <c r="M129" i="10" s="1"/>
  <c r="L129" i="10" s="1"/>
  <c r="P129" i="10"/>
  <c r="N130" i="10"/>
  <c r="K128" i="10"/>
  <c r="D129" i="1"/>
  <c r="A128" i="1"/>
  <c r="N1000" i="10" l="1"/>
  <c r="P999" i="10"/>
  <c r="M999" i="10" a="1"/>
  <c r="M999" i="10" s="1"/>
  <c r="L999" i="10" s="1"/>
  <c r="K999" i="10" s="1"/>
  <c r="J1002" i="10"/>
  <c r="I1001" i="10"/>
  <c r="B1003" i="10"/>
  <c r="C1002" i="10" a="1"/>
  <c r="C1002" i="10" s="1"/>
  <c r="D1002" i="10" a="1"/>
  <c r="D1002" i="10" s="1"/>
  <c r="E1002" i="10" a="1"/>
  <c r="E1002" i="10" s="1"/>
  <c r="Q133" i="10"/>
  <c r="G133" i="10"/>
  <c r="H132" i="10"/>
  <c r="I132" i="10" s="1"/>
  <c r="O132" i="10"/>
  <c r="J132" i="10" s="1"/>
  <c r="B135" i="10"/>
  <c r="E134" i="10" a="1"/>
  <c r="E134" i="10" s="1"/>
  <c r="D134" i="10" a="1"/>
  <c r="D134" i="10" s="1"/>
  <c r="C134" i="10" a="1"/>
  <c r="C134" i="10" s="1"/>
  <c r="M130" i="10" a="1"/>
  <c r="M130" i="10" s="1"/>
  <c r="L130" i="10" s="1"/>
  <c r="P130" i="10"/>
  <c r="N131" i="10"/>
  <c r="K129" i="10"/>
  <c r="D130" i="1"/>
  <c r="A129" i="1"/>
  <c r="N1001" i="10" l="1"/>
  <c r="P1000" i="10"/>
  <c r="M1000" i="10" a="1"/>
  <c r="M1000" i="10" s="1"/>
  <c r="L1000" i="10" s="1"/>
  <c r="K1000" i="10" s="1"/>
  <c r="J1003" i="10"/>
  <c r="I1002" i="10"/>
  <c r="B1004" i="10"/>
  <c r="D1003" i="10" a="1"/>
  <c r="D1003" i="10" s="1"/>
  <c r="E1003" i="10" a="1"/>
  <c r="E1003" i="10" s="1"/>
  <c r="C1003" i="10" a="1"/>
  <c r="C1003" i="10" s="1"/>
  <c r="G134" i="10"/>
  <c r="Q134" i="10"/>
  <c r="B136" i="10"/>
  <c r="E135" i="10" a="1"/>
  <c r="E135" i="10" s="1"/>
  <c r="C135" i="10" a="1"/>
  <c r="C135" i="10" s="1"/>
  <c r="D135" i="10" a="1"/>
  <c r="D135" i="10" s="1"/>
  <c r="H133" i="10"/>
  <c r="I133" i="10" s="1"/>
  <c r="O133" i="10"/>
  <c r="J133" i="10" s="1"/>
  <c r="M131" i="10" a="1"/>
  <c r="M131" i="10" s="1"/>
  <c r="L131" i="10" s="1"/>
  <c r="P131" i="10"/>
  <c r="N132" i="10"/>
  <c r="K130" i="10"/>
  <c r="D131" i="1"/>
  <c r="A130" i="1"/>
  <c r="P1001" i="10" l="1"/>
  <c r="M1001" i="10" a="1"/>
  <c r="M1001" i="10" s="1"/>
  <c r="L1001" i="10" s="1"/>
  <c r="K1001" i="10" s="1"/>
  <c r="N1002" i="10"/>
  <c r="J1004" i="10"/>
  <c r="I1003" i="10"/>
  <c r="B1005" i="10"/>
  <c r="D1004" i="10" a="1"/>
  <c r="D1004" i="10" s="1"/>
  <c r="E1004" i="10" a="1"/>
  <c r="E1004" i="10" s="1"/>
  <c r="C1004" i="10" a="1"/>
  <c r="C1004" i="10" s="1"/>
  <c r="G135" i="10"/>
  <c r="Q135" i="10"/>
  <c r="B137" i="10"/>
  <c r="E136" i="10" a="1"/>
  <c r="E136" i="10" s="1"/>
  <c r="C136" i="10" a="1"/>
  <c r="C136" i="10" s="1"/>
  <c r="D136" i="10" a="1"/>
  <c r="D136" i="10" s="1"/>
  <c r="O134" i="10"/>
  <c r="J134" i="10" s="1"/>
  <c r="H134" i="10"/>
  <c r="I134" i="10" s="1"/>
  <c r="M132" i="10" a="1"/>
  <c r="M132" i="10" s="1"/>
  <c r="L132" i="10" s="1"/>
  <c r="P132" i="10"/>
  <c r="N133" i="10"/>
  <c r="K131" i="10"/>
  <c r="D132" i="1"/>
  <c r="A131" i="1"/>
  <c r="N1003" i="10" l="1"/>
  <c r="P1002" i="10"/>
  <c r="M1002" i="10" a="1"/>
  <c r="M1002" i="10" s="1"/>
  <c r="L1002" i="10" s="1"/>
  <c r="K1002" i="10" s="1"/>
  <c r="I1004" i="10"/>
  <c r="J1005" i="10"/>
  <c r="B1006" i="10"/>
  <c r="E1005" i="10" a="1"/>
  <c r="E1005" i="10" s="1"/>
  <c r="C1005" i="10" a="1"/>
  <c r="C1005" i="10" s="1"/>
  <c r="D1005" i="10" a="1"/>
  <c r="D1005" i="10" s="1"/>
  <c r="Q136" i="10"/>
  <c r="G136" i="10"/>
  <c r="B138" i="10"/>
  <c r="E137" i="10" a="1"/>
  <c r="E137" i="10" s="1"/>
  <c r="C137" i="10" a="1"/>
  <c r="C137" i="10" s="1"/>
  <c r="D137" i="10" a="1"/>
  <c r="D137" i="10" s="1"/>
  <c r="H135" i="10"/>
  <c r="I135" i="10" s="1"/>
  <c r="O135" i="10"/>
  <c r="J135" i="10" s="1"/>
  <c r="M133" i="10" a="1"/>
  <c r="M133" i="10" s="1"/>
  <c r="L133" i="10" s="1"/>
  <c r="P133" i="10"/>
  <c r="N134" i="10"/>
  <c r="K132" i="10"/>
  <c r="D133" i="1"/>
  <c r="A132" i="1"/>
  <c r="N1004" i="10" l="1"/>
  <c r="P1003" i="10"/>
  <c r="M1003" i="10" a="1"/>
  <c r="M1003" i="10" s="1"/>
  <c r="L1003" i="10" s="1"/>
  <c r="K1003" i="10" s="1"/>
  <c r="I1005" i="10"/>
  <c r="J1006" i="10"/>
  <c r="B1007" i="10"/>
  <c r="E1006" i="10" a="1"/>
  <c r="E1006" i="10" s="1"/>
  <c r="D1006" i="10" a="1"/>
  <c r="D1006" i="10" s="1"/>
  <c r="C1006" i="10" a="1"/>
  <c r="C1006" i="10" s="1"/>
  <c r="Q137" i="10"/>
  <c r="G137" i="10"/>
  <c r="B139" i="10"/>
  <c r="E138" i="10" a="1"/>
  <c r="E138" i="10" s="1"/>
  <c r="C138" i="10" a="1"/>
  <c r="C138" i="10" s="1"/>
  <c r="D138" i="10" a="1"/>
  <c r="D138" i="10" s="1"/>
  <c r="H136" i="10"/>
  <c r="I136" i="10" s="1"/>
  <c r="O136" i="10"/>
  <c r="J136" i="10" s="1"/>
  <c r="M134" i="10" a="1"/>
  <c r="M134" i="10" s="1"/>
  <c r="L134" i="10" s="1"/>
  <c r="P134" i="10"/>
  <c r="N135" i="10"/>
  <c r="K133" i="10"/>
  <c r="D134" i="1"/>
  <c r="A133" i="1"/>
  <c r="N1005" i="10" l="1"/>
  <c r="P1004" i="10"/>
  <c r="M1004" i="10" a="1"/>
  <c r="M1004" i="10" s="1"/>
  <c r="L1004" i="10" s="1"/>
  <c r="K1004" i="10" s="1"/>
  <c r="I1006" i="10"/>
  <c r="J1007" i="10"/>
  <c r="B1008" i="10"/>
  <c r="C1007" i="10" a="1"/>
  <c r="C1007" i="10" s="1"/>
  <c r="D1007" i="10" a="1"/>
  <c r="D1007" i="10" s="1"/>
  <c r="E1007" i="10" a="1"/>
  <c r="E1007" i="10" s="1"/>
  <c r="Q138" i="10"/>
  <c r="G138" i="10"/>
  <c r="B140" i="10"/>
  <c r="E139" i="10" a="1"/>
  <c r="E139" i="10" s="1"/>
  <c r="C139" i="10" a="1"/>
  <c r="C139" i="10" s="1"/>
  <c r="D139" i="10" a="1"/>
  <c r="D139" i="10" s="1"/>
  <c r="O137" i="10"/>
  <c r="J137" i="10" s="1"/>
  <c r="H137" i="10"/>
  <c r="I137" i="10" s="1"/>
  <c r="M135" i="10" a="1"/>
  <c r="M135" i="10" s="1"/>
  <c r="L135" i="10" s="1"/>
  <c r="P135" i="10"/>
  <c r="N136" i="10"/>
  <c r="K134" i="10"/>
  <c r="D135" i="1"/>
  <c r="A134" i="1"/>
  <c r="N1006" i="10" l="1"/>
  <c r="P1005" i="10"/>
  <c r="M1005" i="10" a="1"/>
  <c r="M1005" i="10" s="1"/>
  <c r="L1005" i="10" s="1"/>
  <c r="K1005" i="10" s="1"/>
  <c r="I1007" i="10"/>
  <c r="J1008" i="10"/>
  <c r="B1009" i="10"/>
  <c r="C1008" i="10" a="1"/>
  <c r="C1008" i="10" s="1"/>
  <c r="D1008" i="10" a="1"/>
  <c r="D1008" i="10" s="1"/>
  <c r="E1008" i="10" a="1"/>
  <c r="E1008" i="10" s="1"/>
  <c r="G139" i="10"/>
  <c r="Q139" i="10"/>
  <c r="B141" i="10"/>
  <c r="E140" i="10" a="1"/>
  <c r="E140" i="10" s="1"/>
  <c r="C140" i="10" a="1"/>
  <c r="C140" i="10" s="1"/>
  <c r="D140" i="10" a="1"/>
  <c r="D140" i="10" s="1"/>
  <c r="H138" i="10"/>
  <c r="I138" i="10" s="1"/>
  <c r="O138" i="10"/>
  <c r="J138" i="10" s="1"/>
  <c r="M136" i="10" a="1"/>
  <c r="M136" i="10" s="1"/>
  <c r="L136" i="10" s="1"/>
  <c r="P136" i="10"/>
  <c r="N137" i="10"/>
  <c r="K135" i="10"/>
  <c r="D136" i="1"/>
  <c r="A135" i="1"/>
  <c r="N1007" i="10" l="1"/>
  <c r="P1006" i="10"/>
  <c r="M1006" i="10" a="1"/>
  <c r="M1006" i="10" s="1"/>
  <c r="L1006" i="10" s="1"/>
  <c r="K1006" i="10" s="1"/>
  <c r="B1010" i="10"/>
  <c r="C1009" i="10" a="1"/>
  <c r="C1009" i="10" s="1"/>
  <c r="D1009" i="10" a="1"/>
  <c r="D1009" i="10" s="1"/>
  <c r="E1009" i="10" a="1"/>
  <c r="E1009" i="10" s="1"/>
  <c r="J1009" i="10"/>
  <c r="I1008" i="10"/>
  <c r="Q140" i="10"/>
  <c r="G140" i="10"/>
  <c r="B142" i="10"/>
  <c r="E141" i="10" a="1"/>
  <c r="E141" i="10" s="1"/>
  <c r="D141" i="10" a="1"/>
  <c r="D141" i="10" s="1"/>
  <c r="C141" i="10" a="1"/>
  <c r="C141" i="10" s="1"/>
  <c r="H139" i="10"/>
  <c r="I139" i="10" s="1"/>
  <c r="O139" i="10"/>
  <c r="J139" i="10" s="1"/>
  <c r="M137" i="10" a="1"/>
  <c r="M137" i="10" s="1"/>
  <c r="L137" i="10" s="1"/>
  <c r="P137" i="10"/>
  <c r="N138" i="10"/>
  <c r="K136" i="10"/>
  <c r="D137" i="1"/>
  <c r="A136" i="1"/>
  <c r="N1008" i="10" l="1"/>
  <c r="P1007" i="10"/>
  <c r="M1007" i="10" a="1"/>
  <c r="M1007" i="10" s="1"/>
  <c r="L1007" i="10" s="1"/>
  <c r="K1007" i="10" s="1"/>
  <c r="J1010" i="10"/>
  <c r="I1009" i="10"/>
  <c r="B1011" i="10"/>
  <c r="C1010" i="10" a="1"/>
  <c r="C1010" i="10" s="1"/>
  <c r="D1010" i="10" a="1"/>
  <c r="D1010" i="10" s="1"/>
  <c r="E1010" i="10" a="1"/>
  <c r="E1010" i="10" s="1"/>
  <c r="Q141" i="10"/>
  <c r="G141" i="10"/>
  <c r="B143" i="10"/>
  <c r="E142" i="10" a="1"/>
  <c r="E142" i="10" s="1"/>
  <c r="C142" i="10" a="1"/>
  <c r="C142" i="10" s="1"/>
  <c r="D142" i="10" a="1"/>
  <c r="D142" i="10" s="1"/>
  <c r="H140" i="10"/>
  <c r="I140" i="10" s="1"/>
  <c r="O140" i="10"/>
  <c r="J140" i="10" s="1"/>
  <c r="M138" i="10" a="1"/>
  <c r="M138" i="10" s="1"/>
  <c r="L138" i="10" s="1"/>
  <c r="P138" i="10"/>
  <c r="N139" i="10"/>
  <c r="K137" i="10"/>
  <c r="D138" i="1"/>
  <c r="A137" i="1"/>
  <c r="N1009" i="10" l="1"/>
  <c r="P1008" i="10"/>
  <c r="M1008" i="10" a="1"/>
  <c r="M1008" i="10" s="1"/>
  <c r="L1008" i="10" s="1"/>
  <c r="K1008" i="10" s="1"/>
  <c r="J1011" i="10"/>
  <c r="I1010" i="10"/>
  <c r="B1012" i="10"/>
  <c r="D1011" i="10" a="1"/>
  <c r="D1011" i="10" s="1"/>
  <c r="E1011" i="10" a="1"/>
  <c r="E1011" i="10" s="1"/>
  <c r="C1011" i="10" a="1"/>
  <c r="C1011" i="10" s="1"/>
  <c r="G142" i="10"/>
  <c r="Q142" i="10"/>
  <c r="B144" i="10"/>
  <c r="E143" i="10" a="1"/>
  <c r="E143" i="10" s="1"/>
  <c r="D143" i="10" a="1"/>
  <c r="D143" i="10" s="1"/>
  <c r="C143" i="10" a="1"/>
  <c r="C143" i="10" s="1"/>
  <c r="H141" i="10"/>
  <c r="I141" i="10" s="1"/>
  <c r="O141" i="10"/>
  <c r="J141" i="10" s="1"/>
  <c r="M139" i="10" a="1"/>
  <c r="M139" i="10" s="1"/>
  <c r="L139" i="10" s="1"/>
  <c r="P139" i="10"/>
  <c r="N140" i="10"/>
  <c r="K138" i="10"/>
  <c r="D139" i="1"/>
  <c r="A138" i="1"/>
  <c r="N1010" i="10" l="1"/>
  <c r="P1009" i="10"/>
  <c r="M1009" i="10" a="1"/>
  <c r="M1009" i="10" s="1"/>
  <c r="L1009" i="10" s="1"/>
  <c r="K1009" i="10" s="1"/>
  <c r="J1012" i="10"/>
  <c r="I1011" i="10"/>
  <c r="B1013" i="10"/>
  <c r="D1012" i="10" a="1"/>
  <c r="D1012" i="10" s="1"/>
  <c r="E1012" i="10" a="1"/>
  <c r="E1012" i="10" s="1"/>
  <c r="C1012" i="10" a="1"/>
  <c r="C1012" i="10" s="1"/>
  <c r="Q143" i="10"/>
  <c r="G143" i="10"/>
  <c r="B145" i="10"/>
  <c r="E144" i="10" a="1"/>
  <c r="E144" i="10" s="1"/>
  <c r="D144" i="10" a="1"/>
  <c r="D144" i="10" s="1"/>
  <c r="C144" i="10" a="1"/>
  <c r="C144" i="10" s="1"/>
  <c r="O142" i="10"/>
  <c r="J142" i="10" s="1"/>
  <c r="H142" i="10"/>
  <c r="I142" i="10" s="1"/>
  <c r="M140" i="10" a="1"/>
  <c r="M140" i="10" s="1"/>
  <c r="L140" i="10" s="1"/>
  <c r="P140" i="10"/>
  <c r="N141" i="10"/>
  <c r="K139" i="10"/>
  <c r="D140" i="1"/>
  <c r="A139" i="1"/>
  <c r="N1011" i="10" l="1"/>
  <c r="P1010" i="10"/>
  <c r="M1010" i="10" a="1"/>
  <c r="M1010" i="10" s="1"/>
  <c r="L1010" i="10" s="1"/>
  <c r="K1010" i="10" s="1"/>
  <c r="B1014" i="10"/>
  <c r="E1013" i="10" a="1"/>
  <c r="E1013" i="10" s="1"/>
  <c r="C1013" i="10" a="1"/>
  <c r="C1013" i="10" s="1"/>
  <c r="D1013" i="10" a="1"/>
  <c r="D1013" i="10" s="1"/>
  <c r="I1012" i="10"/>
  <c r="J1013" i="10"/>
  <c r="Q144" i="10"/>
  <c r="G144" i="10"/>
  <c r="B146" i="10"/>
  <c r="E145" i="10" a="1"/>
  <c r="E145" i="10" s="1"/>
  <c r="C145" i="10" a="1"/>
  <c r="C145" i="10" s="1"/>
  <c r="D145" i="10" a="1"/>
  <c r="D145" i="10" s="1"/>
  <c r="H143" i="10"/>
  <c r="I143" i="10" s="1"/>
  <c r="O143" i="10"/>
  <c r="J143" i="10" s="1"/>
  <c r="M141" i="10" a="1"/>
  <c r="M141" i="10" s="1"/>
  <c r="L141" i="10" s="1"/>
  <c r="P141" i="10"/>
  <c r="N142" i="10"/>
  <c r="K140" i="10"/>
  <c r="D141" i="1"/>
  <c r="A140" i="1"/>
  <c r="P1011" i="10" l="1"/>
  <c r="M1011" i="10" a="1"/>
  <c r="M1011" i="10" s="1"/>
  <c r="L1011" i="10" s="1"/>
  <c r="K1011" i="10" s="1"/>
  <c r="N1012" i="10"/>
  <c r="I1013" i="10"/>
  <c r="J1014" i="10"/>
  <c r="B1015" i="10"/>
  <c r="E1014" i="10" a="1"/>
  <c r="E1014" i="10" s="1"/>
  <c r="C1014" i="10" a="1"/>
  <c r="C1014" i="10" s="1"/>
  <c r="D1014" i="10" a="1"/>
  <c r="D1014" i="10" s="1"/>
  <c r="Q145" i="10"/>
  <c r="G145" i="10"/>
  <c r="B147" i="10"/>
  <c r="E146" i="10" a="1"/>
  <c r="E146" i="10" s="1"/>
  <c r="D146" i="10" a="1"/>
  <c r="D146" i="10" s="1"/>
  <c r="C146" i="10" a="1"/>
  <c r="C146" i="10" s="1"/>
  <c r="O144" i="10"/>
  <c r="J144" i="10" s="1"/>
  <c r="H144" i="10"/>
  <c r="I144" i="10" s="1"/>
  <c r="M142" i="10" a="1"/>
  <c r="M142" i="10" s="1"/>
  <c r="L142" i="10" s="1"/>
  <c r="P142" i="10"/>
  <c r="N143" i="10"/>
  <c r="K141" i="10"/>
  <c r="D142" i="1"/>
  <c r="A141" i="1"/>
  <c r="N1013" i="10" l="1"/>
  <c r="P1012" i="10"/>
  <c r="M1012" i="10" a="1"/>
  <c r="M1012" i="10" s="1"/>
  <c r="L1012" i="10" s="1"/>
  <c r="K1012" i="10" s="1"/>
  <c r="I1014" i="10"/>
  <c r="J1015" i="10"/>
  <c r="B1016" i="10"/>
  <c r="C1015" i="10" a="1"/>
  <c r="C1015" i="10" s="1"/>
  <c r="D1015" i="10" a="1"/>
  <c r="D1015" i="10" s="1"/>
  <c r="E1015" i="10" a="1"/>
  <c r="E1015" i="10" s="1"/>
  <c r="G146" i="10"/>
  <c r="Q146" i="10"/>
  <c r="B148" i="10"/>
  <c r="E147" i="10" a="1"/>
  <c r="E147" i="10" s="1"/>
  <c r="D147" i="10" a="1"/>
  <c r="D147" i="10" s="1"/>
  <c r="C147" i="10" a="1"/>
  <c r="C147" i="10" s="1"/>
  <c r="H145" i="10"/>
  <c r="I145" i="10" s="1"/>
  <c r="O145" i="10"/>
  <c r="J145" i="10" s="1"/>
  <c r="M143" i="10" a="1"/>
  <c r="M143" i="10" s="1"/>
  <c r="L143" i="10" s="1"/>
  <c r="P143" i="10"/>
  <c r="N144" i="10"/>
  <c r="K142" i="10"/>
  <c r="D143" i="1"/>
  <c r="A142" i="1"/>
  <c r="N1014" i="10" l="1"/>
  <c r="P1013" i="10"/>
  <c r="M1013" i="10" a="1"/>
  <c r="M1013" i="10" s="1"/>
  <c r="L1013" i="10" s="1"/>
  <c r="K1013" i="10" s="1"/>
  <c r="B1017" i="10"/>
  <c r="C1016" i="10" a="1"/>
  <c r="C1016" i="10" s="1"/>
  <c r="D1016" i="10" a="1"/>
  <c r="D1016" i="10" s="1"/>
  <c r="E1016" i="10" a="1"/>
  <c r="E1016" i="10" s="1"/>
  <c r="I1015" i="10"/>
  <c r="J1016" i="10"/>
  <c r="Q147" i="10"/>
  <c r="G147" i="10"/>
  <c r="B149" i="10"/>
  <c r="E148" i="10" a="1"/>
  <c r="E148" i="10" s="1"/>
  <c r="C148" i="10" a="1"/>
  <c r="C148" i="10" s="1"/>
  <c r="D148" i="10" a="1"/>
  <c r="D148" i="10" s="1"/>
  <c r="H146" i="10"/>
  <c r="I146" i="10" s="1"/>
  <c r="O146" i="10"/>
  <c r="J146" i="10" s="1"/>
  <c r="M144" i="10" a="1"/>
  <c r="M144" i="10" s="1"/>
  <c r="L144" i="10" s="1"/>
  <c r="P144" i="10"/>
  <c r="N145" i="10"/>
  <c r="K143" i="10"/>
  <c r="D144" i="1"/>
  <c r="A143" i="1"/>
  <c r="P1014" i="10" l="1"/>
  <c r="M1014" i="10" a="1"/>
  <c r="M1014" i="10" s="1"/>
  <c r="L1014" i="10" s="1"/>
  <c r="K1014" i="10" s="1"/>
  <c r="N1015" i="10"/>
  <c r="J1017" i="10"/>
  <c r="I1016" i="10"/>
  <c r="B1018" i="10"/>
  <c r="C1017" i="10" a="1"/>
  <c r="C1017" i="10" s="1"/>
  <c r="D1017" i="10" a="1"/>
  <c r="D1017" i="10" s="1"/>
  <c r="E1017" i="10" a="1"/>
  <c r="E1017" i="10" s="1"/>
  <c r="Q148" i="10"/>
  <c r="G148" i="10"/>
  <c r="B150" i="10"/>
  <c r="E149" i="10" a="1"/>
  <c r="E149" i="10" s="1"/>
  <c r="C149" i="10" a="1"/>
  <c r="C149" i="10" s="1"/>
  <c r="D149" i="10" a="1"/>
  <c r="D149" i="10" s="1"/>
  <c r="O147" i="10"/>
  <c r="J147" i="10" s="1"/>
  <c r="H147" i="10"/>
  <c r="I147" i="10" s="1"/>
  <c r="M145" i="10" a="1"/>
  <c r="M145" i="10" s="1"/>
  <c r="L145" i="10" s="1"/>
  <c r="P145" i="10"/>
  <c r="N146" i="10"/>
  <c r="K144" i="10"/>
  <c r="D145" i="1"/>
  <c r="A144" i="1"/>
  <c r="N1016" i="10" l="1"/>
  <c r="P1015" i="10"/>
  <c r="M1015" i="10" a="1"/>
  <c r="M1015" i="10" s="1"/>
  <c r="L1015" i="10" s="1"/>
  <c r="K1015" i="10" s="1"/>
  <c r="J1018" i="10"/>
  <c r="I1017" i="10"/>
  <c r="B1019" i="10"/>
  <c r="C1018" i="10" a="1"/>
  <c r="C1018" i="10" s="1"/>
  <c r="D1018" i="10" a="1"/>
  <c r="D1018" i="10" s="1"/>
  <c r="E1018" i="10" a="1"/>
  <c r="E1018" i="10" s="1"/>
  <c r="Q149" i="10"/>
  <c r="G149" i="10"/>
  <c r="B151" i="10"/>
  <c r="E150" i="10" a="1"/>
  <c r="E150" i="10" s="1"/>
  <c r="C150" i="10" a="1"/>
  <c r="C150" i="10" s="1"/>
  <c r="D150" i="10" a="1"/>
  <c r="D150" i="10" s="1"/>
  <c r="H148" i="10"/>
  <c r="I148" i="10" s="1"/>
  <c r="O148" i="10"/>
  <c r="J148" i="10" s="1"/>
  <c r="M146" i="10" a="1"/>
  <c r="M146" i="10" s="1"/>
  <c r="L146" i="10" s="1"/>
  <c r="P146" i="10"/>
  <c r="N147" i="10"/>
  <c r="K145" i="10"/>
  <c r="D146" i="1"/>
  <c r="A145" i="1"/>
  <c r="N1017" i="10" l="1"/>
  <c r="P1016" i="10"/>
  <c r="M1016" i="10" a="1"/>
  <c r="M1016" i="10" s="1"/>
  <c r="L1016" i="10" s="1"/>
  <c r="K1016" i="10" s="1"/>
  <c r="J1019" i="10"/>
  <c r="I1018" i="10"/>
  <c r="B1020" i="10"/>
  <c r="D1019" i="10" a="1"/>
  <c r="D1019" i="10" s="1"/>
  <c r="E1019" i="10" a="1"/>
  <c r="E1019" i="10" s="1"/>
  <c r="C1019" i="10" a="1"/>
  <c r="C1019" i="10" s="1"/>
  <c r="G150" i="10"/>
  <c r="Q150" i="10"/>
  <c r="B152" i="10"/>
  <c r="E151" i="10" a="1"/>
  <c r="E151" i="10" s="1"/>
  <c r="C151" i="10" a="1"/>
  <c r="C151" i="10" s="1"/>
  <c r="D151" i="10" a="1"/>
  <c r="D151" i="10" s="1"/>
  <c r="O149" i="10"/>
  <c r="J149" i="10" s="1"/>
  <c r="H149" i="10"/>
  <c r="I149" i="10" s="1"/>
  <c r="M147" i="10" a="1"/>
  <c r="M147" i="10" s="1"/>
  <c r="L147" i="10" s="1"/>
  <c r="P147" i="10"/>
  <c r="N148" i="10"/>
  <c r="K146" i="10"/>
  <c r="D147" i="1"/>
  <c r="A146" i="1"/>
  <c r="N1018" i="10" l="1"/>
  <c r="M1017" i="10" a="1"/>
  <c r="M1017" i="10" s="1"/>
  <c r="L1017" i="10" s="1"/>
  <c r="K1017" i="10" s="1"/>
  <c r="P1017" i="10"/>
  <c r="J1020" i="10"/>
  <c r="I1019" i="10"/>
  <c r="B1021" i="10"/>
  <c r="D1020" i="10" a="1"/>
  <c r="D1020" i="10" s="1"/>
  <c r="E1020" i="10" a="1"/>
  <c r="E1020" i="10" s="1"/>
  <c r="C1020" i="10" a="1"/>
  <c r="C1020" i="10" s="1"/>
  <c r="Q151" i="10"/>
  <c r="G151" i="10"/>
  <c r="B153" i="10"/>
  <c r="E152" i="10" a="1"/>
  <c r="E152" i="10" s="1"/>
  <c r="C152" i="10" a="1"/>
  <c r="C152" i="10" s="1"/>
  <c r="D152" i="10" a="1"/>
  <c r="D152" i="10" s="1"/>
  <c r="O150" i="10"/>
  <c r="J150" i="10" s="1"/>
  <c r="H150" i="10"/>
  <c r="I150" i="10" s="1"/>
  <c r="M148" i="10" a="1"/>
  <c r="M148" i="10" s="1"/>
  <c r="L148" i="10" s="1"/>
  <c r="P148" i="10"/>
  <c r="N149" i="10"/>
  <c r="K147" i="10"/>
  <c r="D148" i="1"/>
  <c r="A147" i="1"/>
  <c r="N1019" i="10" l="1"/>
  <c r="P1018" i="10"/>
  <c r="M1018" i="10" a="1"/>
  <c r="M1018" i="10" s="1"/>
  <c r="L1018" i="10" s="1"/>
  <c r="K1018" i="10" s="1"/>
  <c r="I1020" i="10"/>
  <c r="J1021" i="10"/>
  <c r="B1022" i="10"/>
  <c r="E1021" i="10" a="1"/>
  <c r="E1021" i="10" s="1"/>
  <c r="C1021" i="10" a="1"/>
  <c r="C1021" i="10" s="1"/>
  <c r="D1021" i="10" a="1"/>
  <c r="D1021" i="10" s="1"/>
  <c r="Q152" i="10"/>
  <c r="G152" i="10"/>
  <c r="B154" i="10"/>
  <c r="E153" i="10" a="1"/>
  <c r="E153" i="10" s="1"/>
  <c r="C153" i="10" a="1"/>
  <c r="C153" i="10" s="1"/>
  <c r="D153" i="10" a="1"/>
  <c r="D153" i="10" s="1"/>
  <c r="O151" i="10"/>
  <c r="J151" i="10" s="1"/>
  <c r="H151" i="10"/>
  <c r="I151" i="10" s="1"/>
  <c r="M149" i="10" a="1"/>
  <c r="M149" i="10" s="1"/>
  <c r="L149" i="10" s="1"/>
  <c r="P149" i="10"/>
  <c r="N150" i="10"/>
  <c r="K148" i="10"/>
  <c r="D149" i="1"/>
  <c r="A148" i="1"/>
  <c r="N1020" i="10" l="1"/>
  <c r="M1019" i="10" a="1"/>
  <c r="M1019" i="10" s="1"/>
  <c r="L1019" i="10" s="1"/>
  <c r="K1019" i="10" s="1"/>
  <c r="P1019" i="10"/>
  <c r="I1021" i="10"/>
  <c r="J1022" i="10"/>
  <c r="B1023" i="10"/>
  <c r="E1022" i="10" a="1"/>
  <c r="E1022" i="10" s="1"/>
  <c r="C1022" i="10" a="1"/>
  <c r="C1022" i="10" s="1"/>
  <c r="D1022" i="10" a="1"/>
  <c r="D1022" i="10" s="1"/>
  <c r="Q153" i="10"/>
  <c r="G153" i="10"/>
  <c r="B155" i="10"/>
  <c r="E154" i="10" a="1"/>
  <c r="E154" i="10" s="1"/>
  <c r="C154" i="10" a="1"/>
  <c r="C154" i="10" s="1"/>
  <c r="D154" i="10" a="1"/>
  <c r="D154" i="10" s="1"/>
  <c r="O152" i="10"/>
  <c r="J152" i="10" s="1"/>
  <c r="H152" i="10"/>
  <c r="I152" i="10" s="1"/>
  <c r="M150" i="10" a="1"/>
  <c r="M150" i="10" s="1"/>
  <c r="L150" i="10" s="1"/>
  <c r="P150" i="10"/>
  <c r="N151" i="10"/>
  <c r="K149" i="10"/>
  <c r="D150" i="1"/>
  <c r="A149" i="1"/>
  <c r="N1021" i="10" l="1"/>
  <c r="P1020" i="10"/>
  <c r="M1020" i="10" a="1"/>
  <c r="M1020" i="10" s="1"/>
  <c r="L1020" i="10" s="1"/>
  <c r="K1020" i="10" s="1"/>
  <c r="B1024" i="10"/>
  <c r="C1023" i="10" a="1"/>
  <c r="C1023" i="10" s="1"/>
  <c r="E1023" i="10" a="1"/>
  <c r="E1023" i="10" s="1"/>
  <c r="D1023" i="10" a="1"/>
  <c r="D1023" i="10" s="1"/>
  <c r="I1022" i="10"/>
  <c r="J1023" i="10"/>
  <c r="Q154" i="10"/>
  <c r="G154" i="10"/>
  <c r="B156" i="10"/>
  <c r="E155" i="10" a="1"/>
  <c r="E155" i="10" s="1"/>
  <c r="C155" i="10" a="1"/>
  <c r="C155" i="10" s="1"/>
  <c r="D155" i="10" a="1"/>
  <c r="D155" i="10" s="1"/>
  <c r="O153" i="10"/>
  <c r="J153" i="10" s="1"/>
  <c r="H153" i="10"/>
  <c r="I153" i="10" s="1"/>
  <c r="M151" i="10" a="1"/>
  <c r="M151" i="10" s="1"/>
  <c r="L151" i="10" s="1"/>
  <c r="P151" i="10"/>
  <c r="N152" i="10"/>
  <c r="K150" i="10"/>
  <c r="D151" i="1"/>
  <c r="A150" i="1"/>
  <c r="P1021" i="10" l="1"/>
  <c r="M1021" i="10" a="1"/>
  <c r="M1021" i="10" s="1"/>
  <c r="L1021" i="10" s="1"/>
  <c r="K1021" i="10" s="1"/>
  <c r="N1022" i="10"/>
  <c r="J1024" i="10"/>
  <c r="I1023" i="10"/>
  <c r="B1025" i="10"/>
  <c r="D1024" i="10" a="1"/>
  <c r="D1024" i="10" s="1"/>
  <c r="E1024" i="10" a="1"/>
  <c r="E1024" i="10" s="1"/>
  <c r="C1024" i="10" a="1"/>
  <c r="C1024" i="10" s="1"/>
  <c r="Q155" i="10"/>
  <c r="G155" i="10"/>
  <c r="B157" i="10"/>
  <c r="E156" i="10" a="1"/>
  <c r="E156" i="10" s="1"/>
  <c r="C156" i="10" a="1"/>
  <c r="C156" i="10" s="1"/>
  <c r="D156" i="10" a="1"/>
  <c r="D156" i="10" s="1"/>
  <c r="O154" i="10"/>
  <c r="J154" i="10" s="1"/>
  <c r="H154" i="10"/>
  <c r="I154" i="10" s="1"/>
  <c r="M152" i="10" a="1"/>
  <c r="M152" i="10" s="1"/>
  <c r="L152" i="10" s="1"/>
  <c r="P152" i="10"/>
  <c r="N153" i="10"/>
  <c r="K151" i="10"/>
  <c r="D152" i="1"/>
  <c r="A151" i="1"/>
  <c r="N1023" i="10" l="1"/>
  <c r="P1022" i="10"/>
  <c r="M1022" i="10" a="1"/>
  <c r="M1022" i="10" s="1"/>
  <c r="L1022" i="10" s="1"/>
  <c r="K1022" i="10" s="1"/>
  <c r="J1025" i="10"/>
  <c r="I1024" i="10"/>
  <c r="B1026" i="10"/>
  <c r="C1025" i="10" a="1"/>
  <c r="C1025" i="10" s="1"/>
  <c r="D1025" i="10" a="1"/>
  <c r="D1025" i="10" s="1"/>
  <c r="E1025" i="10" a="1"/>
  <c r="E1025" i="10" s="1"/>
  <c r="Q156" i="10"/>
  <c r="G156" i="10"/>
  <c r="B158" i="10"/>
  <c r="E157" i="10" a="1"/>
  <c r="E157" i="10" s="1"/>
  <c r="D157" i="10" a="1"/>
  <c r="D157" i="10" s="1"/>
  <c r="C157" i="10" a="1"/>
  <c r="C157" i="10" s="1"/>
  <c r="O155" i="10"/>
  <c r="J155" i="10" s="1"/>
  <c r="H155" i="10"/>
  <c r="I155" i="10" s="1"/>
  <c r="M153" i="10" a="1"/>
  <c r="M153" i="10" s="1"/>
  <c r="L153" i="10" s="1"/>
  <c r="P153" i="10"/>
  <c r="N154" i="10"/>
  <c r="K152" i="10"/>
  <c r="D153" i="1"/>
  <c r="A152" i="1"/>
  <c r="N1024" i="10" l="1"/>
  <c r="P1023" i="10"/>
  <c r="M1023" i="10" a="1"/>
  <c r="M1023" i="10" s="1"/>
  <c r="L1023" i="10" s="1"/>
  <c r="K1023" i="10" s="1"/>
  <c r="I1025" i="10"/>
  <c r="J1026" i="10"/>
  <c r="B1027" i="10"/>
  <c r="E1026" i="10" a="1"/>
  <c r="E1026" i="10" s="1"/>
  <c r="C1026" i="10" a="1"/>
  <c r="C1026" i="10" s="1"/>
  <c r="D1026" i="10" a="1"/>
  <c r="D1026" i="10" s="1"/>
  <c r="Q157" i="10"/>
  <c r="G157" i="10"/>
  <c r="B159" i="10"/>
  <c r="D158" i="10" a="1"/>
  <c r="D158" i="10" s="1"/>
  <c r="E158" i="10" a="1"/>
  <c r="E158" i="10" s="1"/>
  <c r="C158" i="10" a="1"/>
  <c r="C158" i="10" s="1"/>
  <c r="H156" i="10"/>
  <c r="I156" i="10" s="1"/>
  <c r="O156" i="10"/>
  <c r="J156" i="10" s="1"/>
  <c r="M154" i="10" a="1"/>
  <c r="M154" i="10" s="1"/>
  <c r="L154" i="10" s="1"/>
  <c r="P154" i="10"/>
  <c r="N155" i="10"/>
  <c r="K153" i="10"/>
  <c r="D154" i="1"/>
  <c r="A153" i="1"/>
  <c r="N1025" i="10" l="1"/>
  <c r="P1024" i="10"/>
  <c r="M1024" i="10" a="1"/>
  <c r="M1024" i="10" s="1"/>
  <c r="L1024" i="10" s="1"/>
  <c r="K1024" i="10" s="1"/>
  <c r="B1028" i="10"/>
  <c r="D1027" i="10" a="1"/>
  <c r="D1027" i="10" s="1"/>
  <c r="E1027" i="10" a="1"/>
  <c r="E1027" i="10" s="1"/>
  <c r="C1027" i="10" a="1"/>
  <c r="C1027" i="10" s="1"/>
  <c r="J1027" i="10"/>
  <c r="I1026" i="10"/>
  <c r="Q158" i="10"/>
  <c r="G158" i="10"/>
  <c r="B160" i="10"/>
  <c r="E159" i="10" a="1"/>
  <c r="E159" i="10" s="1"/>
  <c r="C159" i="10" a="1"/>
  <c r="C159" i="10" s="1"/>
  <c r="D159" i="10" a="1"/>
  <c r="D159" i="10" s="1"/>
  <c r="H157" i="10"/>
  <c r="I157" i="10" s="1"/>
  <c r="O157" i="10"/>
  <c r="J157" i="10" s="1"/>
  <c r="M155" i="10" a="1"/>
  <c r="M155" i="10" s="1"/>
  <c r="L155" i="10" s="1"/>
  <c r="P155" i="10"/>
  <c r="N156" i="10"/>
  <c r="K154" i="10"/>
  <c r="D155" i="1"/>
  <c r="A154" i="1"/>
  <c r="N1026" i="10" l="1"/>
  <c r="P1025" i="10"/>
  <c r="M1025" i="10" a="1"/>
  <c r="M1025" i="10" s="1"/>
  <c r="L1025" i="10" s="1"/>
  <c r="K1025" i="10" s="1"/>
  <c r="I1027" i="10"/>
  <c r="J1028" i="10"/>
  <c r="B1029" i="10"/>
  <c r="C1028" i="10" a="1"/>
  <c r="C1028" i="10" s="1"/>
  <c r="D1028" i="10" a="1"/>
  <c r="D1028" i="10" s="1"/>
  <c r="E1028" i="10" a="1"/>
  <c r="E1028" i="10" s="1"/>
  <c r="Q159" i="10"/>
  <c r="G159" i="10"/>
  <c r="B161" i="10"/>
  <c r="E160" i="10" a="1"/>
  <c r="E160" i="10" s="1"/>
  <c r="C160" i="10" a="1"/>
  <c r="C160" i="10" s="1"/>
  <c r="D160" i="10" a="1"/>
  <c r="D160" i="10" s="1"/>
  <c r="O158" i="10"/>
  <c r="J158" i="10" s="1"/>
  <c r="H158" i="10"/>
  <c r="I158" i="10" s="1"/>
  <c r="M156" i="10" a="1"/>
  <c r="M156" i="10" s="1"/>
  <c r="L156" i="10" s="1"/>
  <c r="P156" i="10"/>
  <c r="N157" i="10"/>
  <c r="K155" i="10"/>
  <c r="D156" i="1"/>
  <c r="A155" i="1"/>
  <c r="N1027" i="10" l="1"/>
  <c r="M1026" i="10" a="1"/>
  <c r="M1026" i="10" s="1"/>
  <c r="L1026" i="10" s="1"/>
  <c r="K1026" i="10" s="1"/>
  <c r="P1026" i="10"/>
  <c r="B1030" i="10"/>
  <c r="E1029" i="10" a="1"/>
  <c r="E1029" i="10" s="1"/>
  <c r="C1029" i="10" a="1"/>
  <c r="C1029" i="10" s="1"/>
  <c r="D1029" i="10" a="1"/>
  <c r="D1029" i="10" s="1"/>
  <c r="I1028" i="10"/>
  <c r="J1029" i="10"/>
  <c r="Q160" i="10"/>
  <c r="G160" i="10"/>
  <c r="B162" i="10"/>
  <c r="E161" i="10" a="1"/>
  <c r="E161" i="10" s="1"/>
  <c r="D161" i="10" a="1"/>
  <c r="D161" i="10" s="1"/>
  <c r="C161" i="10" a="1"/>
  <c r="C161" i="10" s="1"/>
  <c r="O159" i="10"/>
  <c r="J159" i="10" s="1"/>
  <c r="H159" i="10"/>
  <c r="I159" i="10" s="1"/>
  <c r="M157" i="10" a="1"/>
  <c r="M157" i="10" s="1"/>
  <c r="L157" i="10" s="1"/>
  <c r="P157" i="10"/>
  <c r="N158" i="10"/>
  <c r="K156" i="10"/>
  <c r="D157" i="1"/>
  <c r="A156" i="1"/>
  <c r="N1028" i="10" l="1"/>
  <c r="P1027" i="10"/>
  <c r="M1027" i="10" a="1"/>
  <c r="M1027" i="10" s="1"/>
  <c r="L1027" i="10" s="1"/>
  <c r="K1027" i="10" s="1"/>
  <c r="J1030" i="10"/>
  <c r="I1029" i="10"/>
  <c r="B1031" i="10"/>
  <c r="C1030" i="10" a="1"/>
  <c r="C1030" i="10" s="1"/>
  <c r="D1030" i="10" a="1"/>
  <c r="D1030" i="10" s="1"/>
  <c r="E1030" i="10" a="1"/>
  <c r="E1030" i="10" s="1"/>
  <c r="Q161" i="10"/>
  <c r="G161" i="10"/>
  <c r="B163" i="10"/>
  <c r="E162" i="10" a="1"/>
  <c r="E162" i="10" s="1"/>
  <c r="C162" i="10" a="1"/>
  <c r="C162" i="10" s="1"/>
  <c r="D162" i="10" a="1"/>
  <c r="D162" i="10" s="1"/>
  <c r="H160" i="10"/>
  <c r="I160" i="10" s="1"/>
  <c r="O160" i="10"/>
  <c r="J160" i="10" s="1"/>
  <c r="M158" i="10" a="1"/>
  <c r="M158" i="10" s="1"/>
  <c r="L158" i="10" s="1"/>
  <c r="P158" i="10"/>
  <c r="N159" i="10"/>
  <c r="K157" i="10"/>
  <c r="D158" i="1"/>
  <c r="A157" i="1"/>
  <c r="N1029" i="10" l="1"/>
  <c r="P1028" i="10"/>
  <c r="M1028" i="10" a="1"/>
  <c r="M1028" i="10" s="1"/>
  <c r="L1028" i="10" s="1"/>
  <c r="K1028" i="10" s="1"/>
  <c r="I1030" i="10"/>
  <c r="J1031" i="10"/>
  <c r="B1032" i="10"/>
  <c r="C1031" i="10" a="1"/>
  <c r="C1031" i="10" s="1"/>
  <c r="D1031" i="10" a="1"/>
  <c r="D1031" i="10" s="1"/>
  <c r="E1031" i="10" a="1"/>
  <c r="E1031" i="10" s="1"/>
  <c r="Q162" i="10"/>
  <c r="G162" i="10"/>
  <c r="B164" i="10"/>
  <c r="E163" i="10" a="1"/>
  <c r="E163" i="10" s="1"/>
  <c r="C163" i="10" a="1"/>
  <c r="C163" i="10" s="1"/>
  <c r="D163" i="10" a="1"/>
  <c r="D163" i="10" s="1"/>
  <c r="O161" i="10"/>
  <c r="J161" i="10" s="1"/>
  <c r="H161" i="10"/>
  <c r="I161" i="10" s="1"/>
  <c r="M159" i="10" a="1"/>
  <c r="M159" i="10" s="1"/>
  <c r="L159" i="10" s="1"/>
  <c r="P159" i="10"/>
  <c r="N160" i="10"/>
  <c r="K158" i="10"/>
  <c r="D159" i="1"/>
  <c r="A158" i="1"/>
  <c r="N1030" i="10" l="1"/>
  <c r="M1029" i="10" a="1"/>
  <c r="M1029" i="10" s="1"/>
  <c r="L1029" i="10" s="1"/>
  <c r="K1029" i="10" s="1"/>
  <c r="P1029" i="10"/>
  <c r="J1032" i="10"/>
  <c r="I1031" i="10"/>
  <c r="B1033" i="10"/>
  <c r="D1032" i="10" a="1"/>
  <c r="D1032" i="10" s="1"/>
  <c r="E1032" i="10" a="1"/>
  <c r="E1032" i="10" s="1"/>
  <c r="C1032" i="10" a="1"/>
  <c r="C1032" i="10" s="1"/>
  <c r="G163" i="10"/>
  <c r="Q163" i="10"/>
  <c r="B165" i="10"/>
  <c r="E164" i="10" a="1"/>
  <c r="E164" i="10" s="1"/>
  <c r="D164" i="10" a="1"/>
  <c r="D164" i="10" s="1"/>
  <c r="C164" i="10" a="1"/>
  <c r="C164" i="10" s="1"/>
  <c r="O162" i="10"/>
  <c r="J162" i="10" s="1"/>
  <c r="H162" i="10"/>
  <c r="I162" i="10" s="1"/>
  <c r="M160" i="10" a="1"/>
  <c r="M160" i="10" s="1"/>
  <c r="L160" i="10" s="1"/>
  <c r="P160" i="10"/>
  <c r="N161" i="10"/>
  <c r="K159" i="10"/>
  <c r="D160" i="1"/>
  <c r="A159" i="1"/>
  <c r="N1031" i="10" l="1"/>
  <c r="P1030" i="10"/>
  <c r="M1030" i="10" a="1"/>
  <c r="M1030" i="10" s="1"/>
  <c r="L1030" i="10" s="1"/>
  <c r="K1030" i="10" s="1"/>
  <c r="J1033" i="10"/>
  <c r="I1032" i="10"/>
  <c r="B1034" i="10"/>
  <c r="C1033" i="10" a="1"/>
  <c r="C1033" i="10" s="1"/>
  <c r="D1033" i="10" a="1"/>
  <c r="D1033" i="10" s="1"/>
  <c r="E1033" i="10" a="1"/>
  <c r="E1033" i="10" s="1"/>
  <c r="Q164" i="10"/>
  <c r="G164" i="10"/>
  <c r="B166" i="10"/>
  <c r="E165" i="10" a="1"/>
  <c r="E165" i="10" s="1"/>
  <c r="C165" i="10" a="1"/>
  <c r="C165" i="10" s="1"/>
  <c r="D165" i="10" a="1"/>
  <c r="D165" i="10" s="1"/>
  <c r="H163" i="10"/>
  <c r="I163" i="10" s="1"/>
  <c r="O163" i="10"/>
  <c r="J163" i="10" s="1"/>
  <c r="M161" i="10" a="1"/>
  <c r="M161" i="10" s="1"/>
  <c r="L161" i="10" s="1"/>
  <c r="P161" i="10"/>
  <c r="N162" i="10"/>
  <c r="K160" i="10"/>
  <c r="D161" i="1"/>
  <c r="A160" i="1"/>
  <c r="N1032" i="10" l="1"/>
  <c r="M1031" i="10" a="1"/>
  <c r="M1031" i="10" s="1"/>
  <c r="L1031" i="10" s="1"/>
  <c r="K1031" i="10" s="1"/>
  <c r="P1031" i="10"/>
  <c r="I1033" i="10"/>
  <c r="J1034" i="10"/>
  <c r="B1035" i="10"/>
  <c r="E1034" i="10" a="1"/>
  <c r="E1034" i="10" s="1"/>
  <c r="C1034" i="10" a="1"/>
  <c r="C1034" i="10" s="1"/>
  <c r="D1034" i="10" a="1"/>
  <c r="D1034" i="10" s="1"/>
  <c r="Q165" i="10"/>
  <c r="G165" i="10"/>
  <c r="B167" i="10"/>
  <c r="E166" i="10" a="1"/>
  <c r="E166" i="10" s="1"/>
  <c r="C166" i="10" a="1"/>
  <c r="C166" i="10" s="1"/>
  <c r="D166" i="10" a="1"/>
  <c r="D166" i="10" s="1"/>
  <c r="H164" i="10"/>
  <c r="I164" i="10" s="1"/>
  <c r="O164" i="10"/>
  <c r="J164" i="10" s="1"/>
  <c r="M162" i="10" a="1"/>
  <c r="M162" i="10" s="1"/>
  <c r="L162" i="10" s="1"/>
  <c r="P162" i="10"/>
  <c r="N163" i="10"/>
  <c r="K161" i="10"/>
  <c r="D162" i="1"/>
  <c r="A161" i="1"/>
  <c r="N1033" i="10" l="1"/>
  <c r="P1032" i="10"/>
  <c r="M1032" i="10" a="1"/>
  <c r="M1032" i="10" s="1"/>
  <c r="L1032" i="10" s="1"/>
  <c r="K1032" i="10" s="1"/>
  <c r="B1036" i="10"/>
  <c r="D1035" i="10" a="1"/>
  <c r="D1035" i="10" s="1"/>
  <c r="E1035" i="10" a="1"/>
  <c r="E1035" i="10" s="1"/>
  <c r="C1035" i="10" a="1"/>
  <c r="C1035" i="10" s="1"/>
  <c r="J1035" i="10"/>
  <c r="I1034" i="10"/>
  <c r="Q166" i="10"/>
  <c r="G166" i="10"/>
  <c r="B168" i="10"/>
  <c r="E167" i="10" a="1"/>
  <c r="E167" i="10" s="1"/>
  <c r="C167" i="10" a="1"/>
  <c r="C167" i="10" s="1"/>
  <c r="D167" i="10" a="1"/>
  <c r="D167" i="10" s="1"/>
  <c r="H165" i="10"/>
  <c r="I165" i="10" s="1"/>
  <c r="O165" i="10"/>
  <c r="J165" i="10" s="1"/>
  <c r="M163" i="10" a="1"/>
  <c r="M163" i="10" s="1"/>
  <c r="L163" i="10" s="1"/>
  <c r="P163" i="10"/>
  <c r="N164" i="10"/>
  <c r="K162" i="10"/>
  <c r="D163" i="1"/>
  <c r="A162" i="1"/>
  <c r="P1033" i="10" l="1"/>
  <c r="M1033" i="10" a="1"/>
  <c r="M1033" i="10" s="1"/>
  <c r="L1033" i="10" s="1"/>
  <c r="K1033" i="10" s="1"/>
  <c r="N1034" i="10"/>
  <c r="I1035" i="10"/>
  <c r="J1036" i="10"/>
  <c r="B1037" i="10"/>
  <c r="C1036" i="10" a="1"/>
  <c r="C1036" i="10" s="1"/>
  <c r="D1036" i="10" a="1"/>
  <c r="D1036" i="10" s="1"/>
  <c r="E1036" i="10" a="1"/>
  <c r="E1036" i="10" s="1"/>
  <c r="G167" i="10"/>
  <c r="Q167" i="10"/>
  <c r="B169" i="10"/>
  <c r="E168" i="10" a="1"/>
  <c r="E168" i="10" s="1"/>
  <c r="C168" i="10" a="1"/>
  <c r="C168" i="10" s="1"/>
  <c r="D168" i="10" a="1"/>
  <c r="D168" i="10" s="1"/>
  <c r="O166" i="10"/>
  <c r="J166" i="10" s="1"/>
  <c r="H166" i="10"/>
  <c r="I166" i="10" s="1"/>
  <c r="M164" i="10" a="1"/>
  <c r="M164" i="10" s="1"/>
  <c r="L164" i="10" s="1"/>
  <c r="P164" i="10"/>
  <c r="N165" i="10"/>
  <c r="K163" i="10"/>
  <c r="D164" i="1"/>
  <c r="A163" i="1"/>
  <c r="N1035" i="10" l="1"/>
  <c r="P1034" i="10"/>
  <c r="M1034" i="10" a="1"/>
  <c r="M1034" i="10" s="1"/>
  <c r="L1034" i="10" s="1"/>
  <c r="K1034" i="10" s="1"/>
  <c r="B1038" i="10"/>
  <c r="E1037" i="10" a="1"/>
  <c r="E1037" i="10" s="1"/>
  <c r="C1037" i="10" a="1"/>
  <c r="C1037" i="10" s="1"/>
  <c r="D1037" i="10" a="1"/>
  <c r="D1037" i="10" s="1"/>
  <c r="I1036" i="10"/>
  <c r="J1037" i="10"/>
  <c r="Q168" i="10"/>
  <c r="G168" i="10"/>
  <c r="B170" i="10"/>
  <c r="E169" i="10" a="1"/>
  <c r="E169" i="10" s="1"/>
  <c r="C169" i="10" a="1"/>
  <c r="C169" i="10" s="1"/>
  <c r="D169" i="10" a="1"/>
  <c r="D169" i="10" s="1"/>
  <c r="H167" i="10"/>
  <c r="I167" i="10" s="1"/>
  <c r="O167" i="10"/>
  <c r="J167" i="10" s="1"/>
  <c r="M165" i="10" a="1"/>
  <c r="M165" i="10" s="1"/>
  <c r="L165" i="10" s="1"/>
  <c r="P165" i="10"/>
  <c r="N166" i="10"/>
  <c r="K164" i="10"/>
  <c r="D165" i="1"/>
  <c r="A164" i="1"/>
  <c r="N1036" i="10" l="1"/>
  <c r="P1035" i="10"/>
  <c r="M1035" i="10" a="1"/>
  <c r="M1035" i="10" s="1"/>
  <c r="L1035" i="10" s="1"/>
  <c r="K1035" i="10" s="1"/>
  <c r="J1038" i="10"/>
  <c r="I1037" i="10"/>
  <c r="B1039" i="10"/>
  <c r="C1038" i="10" a="1"/>
  <c r="C1038" i="10" s="1"/>
  <c r="D1038" i="10" a="1"/>
  <c r="D1038" i="10" s="1"/>
  <c r="E1038" i="10" a="1"/>
  <c r="E1038" i="10" s="1"/>
  <c r="G169" i="10"/>
  <c r="Q169" i="10"/>
  <c r="B171" i="10"/>
  <c r="E170" i="10" a="1"/>
  <c r="E170" i="10" s="1"/>
  <c r="C170" i="10" a="1"/>
  <c r="C170" i="10" s="1"/>
  <c r="D170" i="10" a="1"/>
  <c r="D170" i="10" s="1"/>
  <c r="O168" i="10"/>
  <c r="J168" i="10" s="1"/>
  <c r="H168" i="10"/>
  <c r="I168" i="10" s="1"/>
  <c r="M166" i="10" a="1"/>
  <c r="M166" i="10" s="1"/>
  <c r="L166" i="10" s="1"/>
  <c r="P166" i="10"/>
  <c r="N167" i="10"/>
  <c r="K165" i="10"/>
  <c r="D166" i="1"/>
  <c r="A165" i="1"/>
  <c r="N1037" i="10" l="1"/>
  <c r="P1036" i="10"/>
  <c r="M1036" i="10" a="1"/>
  <c r="M1036" i="10" s="1"/>
  <c r="L1036" i="10" s="1"/>
  <c r="K1036" i="10" s="1"/>
  <c r="I1038" i="10"/>
  <c r="J1039" i="10"/>
  <c r="B1040" i="10"/>
  <c r="C1039" i="10" a="1"/>
  <c r="C1039" i="10" s="1"/>
  <c r="D1039" i="10" a="1"/>
  <c r="D1039" i="10" s="1"/>
  <c r="E1039" i="10" a="1"/>
  <c r="E1039" i="10" s="1"/>
  <c r="H169" i="10"/>
  <c r="I169" i="10" s="1"/>
  <c r="O169" i="10"/>
  <c r="J169" i="10" s="1"/>
  <c r="Q170" i="10"/>
  <c r="G170" i="10"/>
  <c r="B172" i="10"/>
  <c r="E171" i="10" a="1"/>
  <c r="E171" i="10" s="1"/>
  <c r="C171" i="10" a="1"/>
  <c r="C171" i="10" s="1"/>
  <c r="D171" i="10" a="1"/>
  <c r="D171" i="10" s="1"/>
  <c r="M167" i="10" a="1"/>
  <c r="M167" i="10" s="1"/>
  <c r="L167" i="10" s="1"/>
  <c r="P167" i="10"/>
  <c r="N168" i="10"/>
  <c r="K166" i="10"/>
  <c r="D167" i="1"/>
  <c r="A166" i="1"/>
  <c r="N1038" i="10" l="1"/>
  <c r="M1037" i="10" a="1"/>
  <c r="M1037" i="10" s="1"/>
  <c r="L1037" i="10" s="1"/>
  <c r="K1037" i="10" s="1"/>
  <c r="P1037" i="10"/>
  <c r="J1040" i="10"/>
  <c r="I1039" i="10"/>
  <c r="B1041" i="10"/>
  <c r="D1040" i="10" a="1"/>
  <c r="D1040" i="10" s="1"/>
  <c r="E1040" i="10" a="1"/>
  <c r="E1040" i="10" s="1"/>
  <c r="C1040" i="10" a="1"/>
  <c r="C1040" i="10" s="1"/>
  <c r="Q171" i="10"/>
  <c r="G171" i="10"/>
  <c r="B173" i="10"/>
  <c r="E172" i="10" a="1"/>
  <c r="E172" i="10" s="1"/>
  <c r="C172" i="10" a="1"/>
  <c r="C172" i="10" s="1"/>
  <c r="D172" i="10" a="1"/>
  <c r="D172" i="10" s="1"/>
  <c r="H170" i="10"/>
  <c r="I170" i="10" s="1"/>
  <c r="O170" i="10"/>
  <c r="J170" i="10" s="1"/>
  <c r="M168" i="10" a="1"/>
  <c r="M168" i="10" s="1"/>
  <c r="L168" i="10" s="1"/>
  <c r="P168" i="10"/>
  <c r="N169" i="10"/>
  <c r="K167" i="10"/>
  <c r="D168" i="1"/>
  <c r="A167" i="1"/>
  <c r="N1039" i="10" l="1"/>
  <c r="M1038" i="10" a="1"/>
  <c r="M1038" i="10" s="1"/>
  <c r="L1038" i="10" s="1"/>
  <c r="K1038" i="10" s="1"/>
  <c r="P1038" i="10"/>
  <c r="B1042" i="10"/>
  <c r="D1041" i="10" a="1"/>
  <c r="D1041" i="10" s="1"/>
  <c r="C1041" i="10" a="1"/>
  <c r="C1041" i="10" s="1"/>
  <c r="E1041" i="10" a="1"/>
  <c r="E1041" i="10" s="1"/>
  <c r="J1041" i="10"/>
  <c r="I1040" i="10"/>
  <c r="G172" i="10"/>
  <c r="Q172" i="10"/>
  <c r="B174" i="10"/>
  <c r="E173" i="10" a="1"/>
  <c r="E173" i="10" s="1"/>
  <c r="C173" i="10" a="1"/>
  <c r="C173" i="10" s="1"/>
  <c r="D173" i="10" a="1"/>
  <c r="D173" i="10" s="1"/>
  <c r="O171" i="10"/>
  <c r="J171" i="10" s="1"/>
  <c r="H171" i="10"/>
  <c r="I171" i="10" s="1"/>
  <c r="M169" i="10" a="1"/>
  <c r="M169" i="10" s="1"/>
  <c r="L169" i="10" s="1"/>
  <c r="P169" i="10"/>
  <c r="N170" i="10"/>
  <c r="K168" i="10"/>
  <c r="D169" i="1"/>
  <c r="A168" i="1"/>
  <c r="N1040" i="10" l="1"/>
  <c r="M1039" i="10" a="1"/>
  <c r="M1039" i="10" s="1"/>
  <c r="L1039" i="10" s="1"/>
  <c r="K1039" i="10" s="1"/>
  <c r="P1039" i="10"/>
  <c r="I1041" i="10"/>
  <c r="J1042" i="10"/>
  <c r="B1043" i="10"/>
  <c r="C1042" i="10" a="1"/>
  <c r="C1042" i="10" s="1"/>
  <c r="D1042" i="10" a="1"/>
  <c r="D1042" i="10" s="1"/>
  <c r="E1042" i="10" a="1"/>
  <c r="E1042" i="10" s="1"/>
  <c r="Q173" i="10"/>
  <c r="G173" i="10"/>
  <c r="B175" i="10"/>
  <c r="E174" i="10" a="1"/>
  <c r="E174" i="10" s="1"/>
  <c r="D174" i="10" a="1"/>
  <c r="D174" i="10" s="1"/>
  <c r="C174" i="10" a="1"/>
  <c r="C174" i="10" s="1"/>
  <c r="H172" i="10"/>
  <c r="I172" i="10" s="1"/>
  <c r="O172" i="10"/>
  <c r="J172" i="10" s="1"/>
  <c r="M170" i="10" a="1"/>
  <c r="M170" i="10" s="1"/>
  <c r="L170" i="10" s="1"/>
  <c r="P170" i="10"/>
  <c r="N171" i="10"/>
  <c r="K169" i="10"/>
  <c r="D170" i="1"/>
  <c r="A169" i="1"/>
  <c r="N1041" i="10" l="1"/>
  <c r="P1040" i="10"/>
  <c r="M1040" i="10" a="1"/>
  <c r="M1040" i="10" s="1"/>
  <c r="L1040" i="10" s="1"/>
  <c r="K1040" i="10" s="1"/>
  <c r="B1044" i="10"/>
  <c r="E1043" i="10" a="1"/>
  <c r="E1043" i="10" s="1"/>
  <c r="C1043" i="10" a="1"/>
  <c r="C1043" i="10" s="1"/>
  <c r="D1043" i="10" a="1"/>
  <c r="D1043" i="10" s="1"/>
  <c r="J1043" i="10"/>
  <c r="I1042" i="10"/>
  <c r="Q174" i="10"/>
  <c r="G174" i="10"/>
  <c r="B176" i="10"/>
  <c r="E175" i="10" a="1"/>
  <c r="E175" i="10" s="1"/>
  <c r="D175" i="10" a="1"/>
  <c r="D175" i="10" s="1"/>
  <c r="C175" i="10" a="1"/>
  <c r="C175" i="10" s="1"/>
  <c r="H173" i="10"/>
  <c r="I173" i="10" s="1"/>
  <c r="O173" i="10"/>
  <c r="J173" i="10" s="1"/>
  <c r="M171" i="10" a="1"/>
  <c r="M171" i="10" s="1"/>
  <c r="L171" i="10" s="1"/>
  <c r="P171" i="10"/>
  <c r="N172" i="10"/>
  <c r="K170" i="10"/>
  <c r="D171" i="1"/>
  <c r="A170" i="1"/>
  <c r="N1042" i="10" l="1"/>
  <c r="P1041" i="10"/>
  <c r="M1041" i="10" a="1"/>
  <c r="M1041" i="10" s="1"/>
  <c r="L1041" i="10" s="1"/>
  <c r="K1041" i="10" s="1"/>
  <c r="J1044" i="10"/>
  <c r="I1043" i="10"/>
  <c r="B1045" i="10"/>
  <c r="C1044" i="10" a="1"/>
  <c r="C1044" i="10" s="1"/>
  <c r="E1044" i="10" a="1"/>
  <c r="E1044" i="10" s="1"/>
  <c r="D1044" i="10" a="1"/>
  <c r="D1044" i="10" s="1"/>
  <c r="Q175" i="10"/>
  <c r="G175" i="10"/>
  <c r="B177" i="10"/>
  <c r="E176" i="10" a="1"/>
  <c r="E176" i="10" s="1"/>
  <c r="C176" i="10" a="1"/>
  <c r="C176" i="10" s="1"/>
  <c r="D176" i="10" a="1"/>
  <c r="D176" i="10" s="1"/>
  <c r="O174" i="10"/>
  <c r="J174" i="10" s="1"/>
  <c r="H174" i="10"/>
  <c r="I174" i="10" s="1"/>
  <c r="M172" i="10" a="1"/>
  <c r="M172" i="10" s="1"/>
  <c r="L172" i="10" s="1"/>
  <c r="P172" i="10"/>
  <c r="N173" i="10"/>
  <c r="K171" i="10"/>
  <c r="D172" i="1"/>
  <c r="A171" i="1"/>
  <c r="N1043" i="10" l="1"/>
  <c r="M1042" i="10" a="1"/>
  <c r="M1042" i="10" s="1"/>
  <c r="L1042" i="10" s="1"/>
  <c r="K1042" i="10" s="1"/>
  <c r="P1042" i="10"/>
  <c r="I1044" i="10"/>
  <c r="J1045" i="10"/>
  <c r="B1046" i="10"/>
  <c r="D1045" i="10" a="1"/>
  <c r="D1045" i="10" s="1"/>
  <c r="E1045" i="10" a="1"/>
  <c r="E1045" i="10" s="1"/>
  <c r="C1045" i="10" a="1"/>
  <c r="C1045" i="10" s="1"/>
  <c r="Q176" i="10"/>
  <c r="G176" i="10"/>
  <c r="B178" i="10"/>
  <c r="E177" i="10" a="1"/>
  <c r="E177" i="10" s="1"/>
  <c r="D177" i="10" a="1"/>
  <c r="D177" i="10" s="1"/>
  <c r="C177" i="10" a="1"/>
  <c r="C177" i="10" s="1"/>
  <c r="O175" i="10"/>
  <c r="J175" i="10" s="1"/>
  <c r="H175" i="10"/>
  <c r="I175" i="10" s="1"/>
  <c r="M173" i="10" a="1"/>
  <c r="M173" i="10" s="1"/>
  <c r="L173" i="10" s="1"/>
  <c r="P173" i="10"/>
  <c r="N174" i="10"/>
  <c r="K172" i="10"/>
  <c r="D173" i="1"/>
  <c r="A172" i="1"/>
  <c r="N1044" i="10" l="1"/>
  <c r="P1043" i="10"/>
  <c r="M1043" i="10" a="1"/>
  <c r="M1043" i="10" s="1"/>
  <c r="L1043" i="10" s="1"/>
  <c r="K1043" i="10" s="1"/>
  <c r="B1047" i="10"/>
  <c r="D1046" i="10" a="1"/>
  <c r="D1046" i="10" s="1"/>
  <c r="C1046" i="10" a="1"/>
  <c r="C1046" i="10" s="1"/>
  <c r="E1046" i="10" a="1"/>
  <c r="E1046" i="10" s="1"/>
  <c r="I1045" i="10"/>
  <c r="J1046" i="10"/>
  <c r="Q177" i="10"/>
  <c r="G177" i="10"/>
  <c r="B179" i="10"/>
  <c r="E178" i="10" a="1"/>
  <c r="E178" i="10" s="1"/>
  <c r="D178" i="10" a="1"/>
  <c r="D178" i="10" s="1"/>
  <c r="C178" i="10" a="1"/>
  <c r="C178" i="10" s="1"/>
  <c r="H176" i="10"/>
  <c r="I176" i="10" s="1"/>
  <c r="O176" i="10"/>
  <c r="J176" i="10" s="1"/>
  <c r="M174" i="10" a="1"/>
  <c r="M174" i="10" s="1"/>
  <c r="L174" i="10" s="1"/>
  <c r="P174" i="10"/>
  <c r="N175" i="10"/>
  <c r="K173" i="10"/>
  <c r="D174" i="1"/>
  <c r="A173" i="1"/>
  <c r="N1045" i="10" l="1"/>
  <c r="P1044" i="10"/>
  <c r="M1044" i="10" a="1"/>
  <c r="M1044" i="10" s="1"/>
  <c r="L1044" i="10" s="1"/>
  <c r="K1044" i="10" s="1"/>
  <c r="I1046" i="10"/>
  <c r="J1047" i="10"/>
  <c r="B1048" i="10"/>
  <c r="C1047" i="10" a="1"/>
  <c r="C1047" i="10" s="1"/>
  <c r="E1047" i="10" a="1"/>
  <c r="E1047" i="10" s="1"/>
  <c r="D1047" i="10" a="1"/>
  <c r="D1047" i="10" s="1"/>
  <c r="B180" i="10"/>
  <c r="E179" i="10" a="1"/>
  <c r="E179" i="10" s="1"/>
  <c r="C179" i="10" a="1"/>
  <c r="C179" i="10" s="1"/>
  <c r="D179" i="10" a="1"/>
  <c r="D179" i="10" s="1"/>
  <c r="H177" i="10"/>
  <c r="I177" i="10" s="1"/>
  <c r="O177" i="10"/>
  <c r="J177" i="10" s="1"/>
  <c r="Q178" i="10"/>
  <c r="G178" i="10"/>
  <c r="M175" i="10" a="1"/>
  <c r="M175" i="10" s="1"/>
  <c r="L175" i="10" s="1"/>
  <c r="P175" i="10"/>
  <c r="N176" i="10"/>
  <c r="K174" i="10"/>
  <c r="D175" i="1"/>
  <c r="A174" i="1"/>
  <c r="N1046" i="10" l="1"/>
  <c r="P1045" i="10"/>
  <c r="M1045" i="10" a="1"/>
  <c r="M1045" i="10" s="1"/>
  <c r="L1045" i="10" s="1"/>
  <c r="K1045" i="10" s="1"/>
  <c r="B1049" i="10"/>
  <c r="E1048" i="10" a="1"/>
  <c r="E1048" i="10" s="1"/>
  <c r="C1048" i="10" a="1"/>
  <c r="C1048" i="10" s="1"/>
  <c r="D1048" i="10" a="1"/>
  <c r="D1048" i="10" s="1"/>
  <c r="J1048" i="10"/>
  <c r="I1047" i="10"/>
  <c r="O178" i="10"/>
  <c r="J178" i="10" s="1"/>
  <c r="H178" i="10"/>
  <c r="I178" i="10" s="1"/>
  <c r="Q179" i="10"/>
  <c r="G179" i="10"/>
  <c r="B181" i="10"/>
  <c r="E180" i="10" a="1"/>
  <c r="E180" i="10" s="1"/>
  <c r="C180" i="10" a="1"/>
  <c r="C180" i="10" s="1"/>
  <c r="D180" i="10" a="1"/>
  <c r="D180" i="10" s="1"/>
  <c r="M176" i="10" a="1"/>
  <c r="M176" i="10" s="1"/>
  <c r="L176" i="10" s="1"/>
  <c r="P176" i="10"/>
  <c r="N177" i="10"/>
  <c r="K175" i="10"/>
  <c r="D176" i="1"/>
  <c r="A175" i="1"/>
  <c r="P1046" i="10" l="1"/>
  <c r="M1046" i="10" a="1"/>
  <c r="M1046" i="10" s="1"/>
  <c r="L1046" i="10" s="1"/>
  <c r="K1046" i="10" s="1"/>
  <c r="N1047" i="10"/>
  <c r="J1049" i="10"/>
  <c r="I1048" i="10"/>
  <c r="B1050" i="10"/>
  <c r="D1049" i="10" a="1"/>
  <c r="D1049" i="10" s="1"/>
  <c r="C1049" i="10" a="1"/>
  <c r="C1049" i="10" s="1"/>
  <c r="E1049" i="10" a="1"/>
  <c r="E1049" i="10" s="1"/>
  <c r="Q180" i="10"/>
  <c r="G180" i="10"/>
  <c r="B182" i="10"/>
  <c r="E181" i="10" a="1"/>
  <c r="E181" i="10" s="1"/>
  <c r="C181" i="10" a="1"/>
  <c r="C181" i="10" s="1"/>
  <c r="D181" i="10" a="1"/>
  <c r="D181" i="10" s="1"/>
  <c r="H179" i="10"/>
  <c r="I179" i="10" s="1"/>
  <c r="O179" i="10"/>
  <c r="J179" i="10" s="1"/>
  <c r="M177" i="10" a="1"/>
  <c r="M177" i="10" s="1"/>
  <c r="L177" i="10" s="1"/>
  <c r="P177" i="10"/>
  <c r="N178" i="10"/>
  <c r="K176" i="10"/>
  <c r="D177" i="1"/>
  <c r="A176" i="1"/>
  <c r="N1048" i="10" l="1"/>
  <c r="P1047" i="10"/>
  <c r="M1047" i="10" a="1"/>
  <c r="M1047" i="10" s="1"/>
  <c r="L1047" i="10" s="1"/>
  <c r="K1047" i="10" s="1"/>
  <c r="I1049" i="10"/>
  <c r="J1050" i="10"/>
  <c r="B1051" i="10"/>
  <c r="C1050" i="10" a="1"/>
  <c r="C1050" i="10" s="1"/>
  <c r="D1050" i="10" a="1"/>
  <c r="D1050" i="10" s="1"/>
  <c r="E1050" i="10" a="1"/>
  <c r="E1050" i="10" s="1"/>
  <c r="Q181" i="10"/>
  <c r="G181" i="10"/>
  <c r="B183" i="10"/>
  <c r="E182" i="10" a="1"/>
  <c r="E182" i="10" s="1"/>
  <c r="C182" i="10" a="1"/>
  <c r="C182" i="10" s="1"/>
  <c r="D182" i="10" a="1"/>
  <c r="D182" i="10" s="1"/>
  <c r="H180" i="10"/>
  <c r="I180" i="10" s="1"/>
  <c r="O180" i="10"/>
  <c r="J180" i="10" s="1"/>
  <c r="M178" i="10" a="1"/>
  <c r="M178" i="10" s="1"/>
  <c r="L178" i="10" s="1"/>
  <c r="P178" i="10"/>
  <c r="N179" i="10"/>
  <c r="K177" i="10"/>
  <c r="D178" i="1"/>
  <c r="A177" i="1"/>
  <c r="N1049" i="10" l="1"/>
  <c r="P1048" i="10"/>
  <c r="M1048" i="10" a="1"/>
  <c r="M1048" i="10" s="1"/>
  <c r="L1048" i="10" s="1"/>
  <c r="K1048" i="10" s="1"/>
  <c r="B1052" i="10"/>
  <c r="E1051" i="10" a="1"/>
  <c r="E1051" i="10" s="1"/>
  <c r="C1051" i="10" a="1"/>
  <c r="C1051" i="10" s="1"/>
  <c r="D1051" i="10" a="1"/>
  <c r="D1051" i="10" s="1"/>
  <c r="I1050" i="10"/>
  <c r="J1051" i="10"/>
  <c r="Q182" i="10"/>
  <c r="G182" i="10"/>
  <c r="B184" i="10"/>
  <c r="E183" i="10" a="1"/>
  <c r="E183" i="10" s="1"/>
  <c r="C183" i="10" a="1"/>
  <c r="C183" i="10" s="1"/>
  <c r="D183" i="10" a="1"/>
  <c r="D183" i="10" s="1"/>
  <c r="H181" i="10"/>
  <c r="I181" i="10" s="1"/>
  <c r="O181" i="10"/>
  <c r="J181" i="10" s="1"/>
  <c r="M179" i="10" a="1"/>
  <c r="M179" i="10" s="1"/>
  <c r="L179" i="10" s="1"/>
  <c r="P179" i="10"/>
  <c r="N180" i="10"/>
  <c r="K178" i="10"/>
  <c r="D179" i="1"/>
  <c r="A178" i="1"/>
  <c r="P1049" i="10" l="1"/>
  <c r="M1049" i="10" a="1"/>
  <c r="M1049" i="10" s="1"/>
  <c r="L1049" i="10" s="1"/>
  <c r="K1049" i="10" s="1"/>
  <c r="N1050" i="10"/>
  <c r="J1052" i="10"/>
  <c r="I1051" i="10"/>
  <c r="B1053" i="10"/>
  <c r="D1052" i="10" a="1"/>
  <c r="D1052" i="10" s="1"/>
  <c r="E1052" i="10" a="1"/>
  <c r="E1052" i="10" s="1"/>
  <c r="C1052" i="10" a="1"/>
  <c r="C1052" i="10" s="1"/>
  <c r="Q183" i="10"/>
  <c r="G183" i="10"/>
  <c r="B185" i="10"/>
  <c r="E184" i="10" a="1"/>
  <c r="E184" i="10" s="1"/>
  <c r="C184" i="10" a="1"/>
  <c r="C184" i="10" s="1"/>
  <c r="D184" i="10" a="1"/>
  <c r="D184" i="10" s="1"/>
  <c r="O182" i="10"/>
  <c r="J182" i="10" s="1"/>
  <c r="H182" i="10"/>
  <c r="I182" i="10" s="1"/>
  <c r="M180" i="10" a="1"/>
  <c r="M180" i="10" s="1"/>
  <c r="L180" i="10" s="1"/>
  <c r="P180" i="10"/>
  <c r="N181" i="10"/>
  <c r="K179" i="10"/>
  <c r="D180" i="1"/>
  <c r="A179" i="1"/>
  <c r="N1051" i="10" l="1"/>
  <c r="P1050" i="10"/>
  <c r="M1050" i="10" a="1"/>
  <c r="M1050" i="10" s="1"/>
  <c r="L1050" i="10" s="1"/>
  <c r="K1050" i="10" s="1"/>
  <c r="I1052" i="10"/>
  <c r="J1053" i="10"/>
  <c r="B1054" i="10"/>
  <c r="D1053" i="10" a="1"/>
  <c r="D1053" i="10" s="1"/>
  <c r="C1053" i="10" a="1"/>
  <c r="C1053" i="10" s="1"/>
  <c r="E1053" i="10" a="1"/>
  <c r="E1053" i="10" s="1"/>
  <c r="Q184" i="10"/>
  <c r="G184" i="10"/>
  <c r="B186" i="10"/>
  <c r="E185" i="10" a="1"/>
  <c r="E185" i="10" s="1"/>
  <c r="C185" i="10" a="1"/>
  <c r="C185" i="10" s="1"/>
  <c r="D185" i="10" a="1"/>
  <c r="D185" i="10" s="1"/>
  <c r="O183" i="10"/>
  <c r="J183" i="10" s="1"/>
  <c r="H183" i="10"/>
  <c r="I183" i="10" s="1"/>
  <c r="M181" i="10" a="1"/>
  <c r="M181" i="10" s="1"/>
  <c r="L181" i="10" s="1"/>
  <c r="P181" i="10"/>
  <c r="N182" i="10"/>
  <c r="K180" i="10"/>
  <c r="D181" i="1"/>
  <c r="A180" i="1"/>
  <c r="N1052" i="10" l="1"/>
  <c r="M1051" i="10" a="1"/>
  <c r="M1051" i="10" s="1"/>
  <c r="L1051" i="10" s="1"/>
  <c r="K1051" i="10" s="1"/>
  <c r="P1051" i="10"/>
  <c r="I1053" i="10"/>
  <c r="J1054" i="10"/>
  <c r="B1055" i="10"/>
  <c r="C1054" i="10" a="1"/>
  <c r="C1054" i="10" s="1"/>
  <c r="D1054" i="10" a="1"/>
  <c r="D1054" i="10" s="1"/>
  <c r="E1054" i="10" a="1"/>
  <c r="E1054" i="10" s="1"/>
  <c r="G185" i="10"/>
  <c r="Q185" i="10"/>
  <c r="B187" i="10"/>
  <c r="E186" i="10" a="1"/>
  <c r="E186" i="10" s="1"/>
  <c r="C186" i="10" a="1"/>
  <c r="C186" i="10" s="1"/>
  <c r="D186" i="10" a="1"/>
  <c r="D186" i="10" s="1"/>
  <c r="O184" i="10"/>
  <c r="J184" i="10" s="1"/>
  <c r="H184" i="10"/>
  <c r="I184" i="10" s="1"/>
  <c r="M182" i="10" a="1"/>
  <c r="M182" i="10" s="1"/>
  <c r="L182" i="10" s="1"/>
  <c r="P182" i="10"/>
  <c r="N183" i="10"/>
  <c r="K181" i="10"/>
  <c r="D182" i="1"/>
  <c r="A181" i="1"/>
  <c r="N1053" i="10" l="1"/>
  <c r="P1052" i="10"/>
  <c r="M1052" i="10" a="1"/>
  <c r="M1052" i="10" s="1"/>
  <c r="L1052" i="10" s="1"/>
  <c r="K1052" i="10" s="1"/>
  <c r="B1056" i="10"/>
  <c r="C1055" i="10" a="1"/>
  <c r="C1055" i="10" s="1"/>
  <c r="E1055" i="10" a="1"/>
  <c r="E1055" i="10" s="1"/>
  <c r="D1055" i="10" a="1"/>
  <c r="D1055" i="10" s="1"/>
  <c r="I1054" i="10"/>
  <c r="J1055" i="10"/>
  <c r="G186" i="10"/>
  <c r="Q186" i="10"/>
  <c r="B188" i="10"/>
  <c r="E187" i="10" a="1"/>
  <c r="E187" i="10" s="1"/>
  <c r="C187" i="10" a="1"/>
  <c r="C187" i="10" s="1"/>
  <c r="D187" i="10" a="1"/>
  <c r="D187" i="10" s="1"/>
  <c r="O185" i="10"/>
  <c r="J185" i="10" s="1"/>
  <c r="H185" i="10"/>
  <c r="I185" i="10" s="1"/>
  <c r="M183" i="10" a="1"/>
  <c r="M183" i="10" s="1"/>
  <c r="L183" i="10" s="1"/>
  <c r="P183" i="10"/>
  <c r="N184" i="10"/>
  <c r="K182" i="10"/>
  <c r="D183" i="1"/>
  <c r="A182" i="1"/>
  <c r="N1054" i="10" l="1"/>
  <c r="M1053" i="10" a="1"/>
  <c r="M1053" i="10" s="1"/>
  <c r="L1053" i="10" s="1"/>
  <c r="K1053" i="10" s="1"/>
  <c r="P1053" i="10"/>
  <c r="J1056" i="10"/>
  <c r="I1055" i="10"/>
  <c r="B1057" i="10"/>
  <c r="E1056" i="10" a="1"/>
  <c r="E1056" i="10" s="1"/>
  <c r="C1056" i="10" a="1"/>
  <c r="C1056" i="10" s="1"/>
  <c r="D1056" i="10" a="1"/>
  <c r="D1056" i="10" s="1"/>
  <c r="Q187" i="10"/>
  <c r="G187" i="10"/>
  <c r="B189" i="10"/>
  <c r="E188" i="10" a="1"/>
  <c r="E188" i="10" s="1"/>
  <c r="D188" i="10" a="1"/>
  <c r="D188" i="10" s="1"/>
  <c r="C188" i="10" a="1"/>
  <c r="C188" i="10" s="1"/>
  <c r="O186" i="10"/>
  <c r="J186" i="10" s="1"/>
  <c r="H186" i="10"/>
  <c r="I186" i="10" s="1"/>
  <c r="M184" i="10" a="1"/>
  <c r="M184" i="10" s="1"/>
  <c r="L184" i="10" s="1"/>
  <c r="P184" i="10"/>
  <c r="N185" i="10"/>
  <c r="K183" i="10"/>
  <c r="D184" i="1"/>
  <c r="A183" i="1"/>
  <c r="N1055" i="10" l="1"/>
  <c r="M1054" i="10" a="1"/>
  <c r="M1054" i="10" s="1"/>
  <c r="L1054" i="10" s="1"/>
  <c r="K1054" i="10" s="1"/>
  <c r="P1054" i="10"/>
  <c r="J1057" i="10"/>
  <c r="I1056" i="10"/>
  <c r="B1058" i="10"/>
  <c r="D1057" i="10" a="1"/>
  <c r="D1057" i="10" s="1"/>
  <c r="E1057" i="10" a="1"/>
  <c r="E1057" i="10" s="1"/>
  <c r="C1057" i="10" a="1"/>
  <c r="C1057" i="10" s="1"/>
  <c r="Q188" i="10"/>
  <c r="G188" i="10"/>
  <c r="B190" i="10"/>
  <c r="D189" i="10" a="1"/>
  <c r="D189" i="10" s="1"/>
  <c r="C189" i="10" a="1"/>
  <c r="C189" i="10" s="1"/>
  <c r="E189" i="10" a="1"/>
  <c r="E189" i="10" s="1"/>
  <c r="H187" i="10"/>
  <c r="I187" i="10" s="1"/>
  <c r="O187" i="10"/>
  <c r="J187" i="10" s="1"/>
  <c r="M185" i="10" a="1"/>
  <c r="M185" i="10" s="1"/>
  <c r="L185" i="10" s="1"/>
  <c r="P185" i="10"/>
  <c r="N186" i="10"/>
  <c r="K184" i="10"/>
  <c r="D185" i="1"/>
  <c r="A184" i="1"/>
  <c r="N1056" i="10" l="1"/>
  <c r="P1055" i="10"/>
  <c r="M1055" i="10" a="1"/>
  <c r="M1055" i="10" s="1"/>
  <c r="L1055" i="10" s="1"/>
  <c r="K1055" i="10" s="1"/>
  <c r="J1058" i="10"/>
  <c r="I1057" i="10"/>
  <c r="B1059" i="10"/>
  <c r="D1058" i="10" a="1"/>
  <c r="D1058" i="10" s="1"/>
  <c r="E1058" i="10" a="1"/>
  <c r="E1058" i="10" s="1"/>
  <c r="C1058" i="10" a="1"/>
  <c r="C1058" i="10" s="1"/>
  <c r="Q189" i="10"/>
  <c r="G189" i="10"/>
  <c r="B191" i="10"/>
  <c r="E190" i="10" a="1"/>
  <c r="E190" i="10" s="1"/>
  <c r="C190" i="10" a="1"/>
  <c r="C190" i="10" s="1"/>
  <c r="D190" i="10" a="1"/>
  <c r="D190" i="10" s="1"/>
  <c r="H188" i="10"/>
  <c r="I188" i="10" s="1"/>
  <c r="O188" i="10"/>
  <c r="J188" i="10" s="1"/>
  <c r="M186" i="10" a="1"/>
  <c r="M186" i="10" s="1"/>
  <c r="L186" i="10" s="1"/>
  <c r="P186" i="10"/>
  <c r="N187" i="10"/>
  <c r="K185" i="10"/>
  <c r="D186" i="1"/>
  <c r="A185" i="1"/>
  <c r="N1057" i="10" l="1"/>
  <c r="P1056" i="10"/>
  <c r="M1056" i="10" a="1"/>
  <c r="M1056" i="10" s="1"/>
  <c r="L1056" i="10" s="1"/>
  <c r="K1056" i="10" s="1"/>
  <c r="I1058" i="10"/>
  <c r="J1059" i="10"/>
  <c r="B1060" i="10"/>
  <c r="E1059" i="10" a="1"/>
  <c r="E1059" i="10" s="1"/>
  <c r="C1059" i="10" a="1"/>
  <c r="C1059" i="10" s="1"/>
  <c r="D1059" i="10" a="1"/>
  <c r="D1059" i="10" s="1"/>
  <c r="Q190" i="10"/>
  <c r="G190" i="10"/>
  <c r="B192" i="10"/>
  <c r="E191" i="10" a="1"/>
  <c r="E191" i="10" s="1"/>
  <c r="C191" i="10" a="1"/>
  <c r="C191" i="10" s="1"/>
  <c r="D191" i="10" a="1"/>
  <c r="D191" i="10" s="1"/>
  <c r="O189" i="10"/>
  <c r="J189" i="10" s="1"/>
  <c r="H189" i="10"/>
  <c r="I189" i="10" s="1"/>
  <c r="M187" i="10" a="1"/>
  <c r="M187" i="10" s="1"/>
  <c r="L187" i="10" s="1"/>
  <c r="P187" i="10"/>
  <c r="N188" i="10"/>
  <c r="K186" i="10"/>
  <c r="D187" i="1"/>
  <c r="A186" i="1"/>
  <c r="N1058" i="10" l="1"/>
  <c r="M1057" i="10" a="1"/>
  <c r="M1057" i="10" s="1"/>
  <c r="L1057" i="10" s="1"/>
  <c r="K1057" i="10" s="1"/>
  <c r="P1057" i="10"/>
  <c r="I1059" i="10"/>
  <c r="J1060" i="10"/>
  <c r="B1061" i="10"/>
  <c r="E1060" i="10" a="1"/>
  <c r="E1060" i="10" s="1"/>
  <c r="C1060" i="10" a="1"/>
  <c r="C1060" i="10" s="1"/>
  <c r="D1060" i="10" a="1"/>
  <c r="D1060" i="10" s="1"/>
  <c r="Q191" i="10"/>
  <c r="G191" i="10"/>
  <c r="B193" i="10"/>
  <c r="E192" i="10" a="1"/>
  <c r="E192" i="10" s="1"/>
  <c r="D192" i="10" a="1"/>
  <c r="D192" i="10" s="1"/>
  <c r="C192" i="10" a="1"/>
  <c r="C192" i="10" s="1"/>
  <c r="H190" i="10"/>
  <c r="I190" i="10" s="1"/>
  <c r="O190" i="10"/>
  <c r="J190" i="10" s="1"/>
  <c r="M188" i="10" a="1"/>
  <c r="M188" i="10" s="1"/>
  <c r="L188" i="10" s="1"/>
  <c r="P188" i="10"/>
  <c r="N189" i="10"/>
  <c r="K187" i="10"/>
  <c r="D188" i="1"/>
  <c r="A187" i="1"/>
  <c r="N1059" i="10" l="1"/>
  <c r="M1058" i="10" a="1"/>
  <c r="M1058" i="10" s="1"/>
  <c r="L1058" i="10" s="1"/>
  <c r="K1058" i="10" s="1"/>
  <c r="P1058" i="10"/>
  <c r="I1060" i="10"/>
  <c r="J1061" i="10"/>
  <c r="B1062" i="10"/>
  <c r="C1061" i="10" a="1"/>
  <c r="C1061" i="10" s="1"/>
  <c r="D1061" i="10" a="1"/>
  <c r="D1061" i="10" s="1"/>
  <c r="E1061" i="10" a="1"/>
  <c r="E1061" i="10" s="1"/>
  <c r="Q192" i="10"/>
  <c r="G192" i="10"/>
  <c r="B194" i="10"/>
  <c r="C193" i="10" a="1"/>
  <c r="C193" i="10" s="1"/>
  <c r="E193" i="10" a="1"/>
  <c r="E193" i="10" s="1"/>
  <c r="D193" i="10" a="1"/>
  <c r="D193" i="10" s="1"/>
  <c r="H191" i="10"/>
  <c r="I191" i="10" s="1"/>
  <c r="O191" i="10"/>
  <c r="J191" i="10" s="1"/>
  <c r="M189" i="10" a="1"/>
  <c r="M189" i="10" s="1"/>
  <c r="L189" i="10" s="1"/>
  <c r="P189" i="10"/>
  <c r="N190" i="10"/>
  <c r="K188" i="10"/>
  <c r="D189" i="1"/>
  <c r="A188" i="1"/>
  <c r="N1060" i="10" l="1"/>
  <c r="P1059" i="10"/>
  <c r="M1059" i="10" a="1"/>
  <c r="M1059" i="10" s="1"/>
  <c r="L1059" i="10" s="1"/>
  <c r="K1059" i="10" s="1"/>
  <c r="B1063" i="10"/>
  <c r="C1062" i="10" a="1"/>
  <c r="C1062" i="10" s="1"/>
  <c r="D1062" i="10" a="1"/>
  <c r="D1062" i="10" s="1"/>
  <c r="E1062" i="10" a="1"/>
  <c r="E1062" i="10" s="1"/>
  <c r="I1061" i="10"/>
  <c r="J1062" i="10"/>
  <c r="Q193" i="10"/>
  <c r="G193" i="10"/>
  <c r="E194" i="10" a="1"/>
  <c r="E194" i="10" s="1"/>
  <c r="B195" i="10"/>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B262" i="10" s="1"/>
  <c r="B263" i="10" s="1"/>
  <c r="B264" i="10" s="1"/>
  <c r="B265" i="10" s="1"/>
  <c r="B266" i="10" s="1"/>
  <c r="B267" i="10" s="1"/>
  <c r="B268" i="10" s="1"/>
  <c r="B269" i="10" s="1"/>
  <c r="B270" i="10" s="1"/>
  <c r="B271" i="10" s="1"/>
  <c r="B272" i="10" s="1"/>
  <c r="B273" i="10" s="1"/>
  <c r="B274" i="10" s="1"/>
  <c r="B275" i="10" s="1"/>
  <c r="B276" i="10" s="1"/>
  <c r="B277" i="10" s="1"/>
  <c r="B278" i="10" s="1"/>
  <c r="B279" i="10" s="1"/>
  <c r="B280" i="10" s="1"/>
  <c r="B281" i="10" s="1"/>
  <c r="B282" i="10" s="1"/>
  <c r="B283" i="10" s="1"/>
  <c r="B284" i="10" s="1"/>
  <c r="B285" i="10" s="1"/>
  <c r="B286" i="10" s="1"/>
  <c r="B287" i="10" s="1"/>
  <c r="B288" i="10" s="1"/>
  <c r="B289" i="10" s="1"/>
  <c r="B290" i="10" s="1"/>
  <c r="B291" i="10" s="1"/>
  <c r="B292" i="10" s="1"/>
  <c r="B293" i="10" s="1"/>
  <c r="B294" i="10" s="1"/>
  <c r="B295" i="10" s="1"/>
  <c r="B296" i="10" s="1"/>
  <c r="B297" i="10" s="1"/>
  <c r="B298" i="10" s="1"/>
  <c r="B299" i="10" s="1"/>
  <c r="B300" i="10" s="1"/>
  <c r="B301" i="10" s="1"/>
  <c r="B302" i="10" s="1"/>
  <c r="B303" i="10" s="1"/>
  <c r="B304" i="10" s="1"/>
  <c r="B305" i="10" s="1"/>
  <c r="B306" i="10" s="1"/>
  <c r="B307" i="10" s="1"/>
  <c r="B308" i="10" s="1"/>
  <c r="B309" i="10" s="1"/>
  <c r="B310" i="10" s="1"/>
  <c r="B311" i="10" s="1"/>
  <c r="B312" i="10" s="1"/>
  <c r="B313" i="10" s="1"/>
  <c r="B314" i="10" s="1"/>
  <c r="B315" i="10" s="1"/>
  <c r="B316" i="10" s="1"/>
  <c r="B317" i="10" s="1"/>
  <c r="B318" i="10" s="1"/>
  <c r="B319" i="10" s="1"/>
  <c r="B320" i="10" s="1"/>
  <c r="B321" i="10" s="1"/>
  <c r="B322" i="10" s="1"/>
  <c r="B323" i="10" s="1"/>
  <c r="B324" i="10" s="1"/>
  <c r="B325" i="10" s="1"/>
  <c r="B326" i="10" s="1"/>
  <c r="B327" i="10" s="1"/>
  <c r="B328" i="10" s="1"/>
  <c r="B329" i="10" s="1"/>
  <c r="B330" i="10" s="1"/>
  <c r="B331" i="10" s="1"/>
  <c r="B332" i="10" s="1"/>
  <c r="B333" i="10" s="1"/>
  <c r="B334" i="10" s="1"/>
  <c r="B335" i="10" s="1"/>
  <c r="B336" i="10" s="1"/>
  <c r="B337" i="10" s="1"/>
  <c r="B338" i="10" s="1"/>
  <c r="B339" i="10" s="1"/>
  <c r="B340" i="10" s="1"/>
  <c r="B341" i="10" s="1"/>
  <c r="B342" i="10" s="1"/>
  <c r="B343" i="10" s="1"/>
  <c r="B344" i="10" s="1"/>
  <c r="B345" i="10" s="1"/>
  <c r="B346" i="10" s="1"/>
  <c r="B347" i="10" s="1"/>
  <c r="B348" i="10" s="1"/>
  <c r="B349" i="10" s="1"/>
  <c r="B350" i="10" s="1"/>
  <c r="B351" i="10" s="1"/>
  <c r="B352" i="10" s="1"/>
  <c r="B353" i="10" s="1"/>
  <c r="B354" i="10" s="1"/>
  <c r="B355" i="10" s="1"/>
  <c r="B356" i="10" s="1"/>
  <c r="B357" i="10" s="1"/>
  <c r="B358" i="10" s="1"/>
  <c r="B359" i="10" s="1"/>
  <c r="B360" i="10" s="1"/>
  <c r="B361" i="10" s="1"/>
  <c r="B362" i="10" s="1"/>
  <c r="B363" i="10" s="1"/>
  <c r="B364" i="10" s="1"/>
  <c r="B365" i="10" s="1"/>
  <c r="B366" i="10" s="1"/>
  <c r="B367" i="10" s="1"/>
  <c r="B368" i="10" s="1"/>
  <c r="B369" i="10" s="1"/>
  <c r="B370" i="10" s="1"/>
  <c r="B371" i="10" s="1"/>
  <c r="B372" i="10" s="1"/>
  <c r="B373" i="10" s="1"/>
  <c r="B374" i="10" s="1"/>
  <c r="B375" i="10" s="1"/>
  <c r="B376" i="10" s="1"/>
  <c r="B377" i="10" s="1"/>
  <c r="B378" i="10" s="1"/>
  <c r="B379" i="10" s="1"/>
  <c r="B380" i="10" s="1"/>
  <c r="B381" i="10" s="1"/>
  <c r="B382" i="10" s="1"/>
  <c r="B383" i="10" s="1"/>
  <c r="B384" i="10" s="1"/>
  <c r="B385" i="10" s="1"/>
  <c r="B386" i="10" s="1"/>
  <c r="B387" i="10" s="1"/>
  <c r="B388" i="10" s="1"/>
  <c r="B389" i="10" s="1"/>
  <c r="B390" i="10" s="1"/>
  <c r="B391" i="10" s="1"/>
  <c r="B392" i="10" s="1"/>
  <c r="B393" i="10" s="1"/>
  <c r="B394" i="10" s="1"/>
  <c r="B395" i="10" s="1"/>
  <c r="B396" i="10" s="1"/>
  <c r="B397" i="10" s="1"/>
  <c r="B398" i="10" s="1"/>
  <c r="B399" i="10" s="1"/>
  <c r="B400" i="10" s="1"/>
  <c r="B401" i="10" s="1"/>
  <c r="B402" i="10" s="1"/>
  <c r="B403" i="10" s="1"/>
  <c r="B404" i="10" s="1"/>
  <c r="B405" i="10" s="1"/>
  <c r="B406" i="10" s="1"/>
  <c r="B407" i="10" s="1"/>
  <c r="B408" i="10" s="1"/>
  <c r="B409" i="10" s="1"/>
  <c r="B410" i="10" s="1"/>
  <c r="B411" i="10" s="1"/>
  <c r="B412" i="10" s="1"/>
  <c r="B413" i="10" s="1"/>
  <c r="B414" i="10" s="1"/>
  <c r="B415" i="10" s="1"/>
  <c r="B416" i="10" s="1"/>
  <c r="B417" i="10" s="1"/>
  <c r="B418" i="10" s="1"/>
  <c r="B419" i="10" s="1"/>
  <c r="B420" i="10" s="1"/>
  <c r="B421" i="10" s="1"/>
  <c r="B422" i="10" s="1"/>
  <c r="B423" i="10" s="1"/>
  <c r="B424" i="10" s="1"/>
  <c r="B425" i="10" s="1"/>
  <c r="B426" i="10" s="1"/>
  <c r="B427" i="10" s="1"/>
  <c r="B428" i="10" s="1"/>
  <c r="B429" i="10" s="1"/>
  <c r="B430" i="10" s="1"/>
  <c r="B431" i="10" s="1"/>
  <c r="B432" i="10" s="1"/>
  <c r="B433" i="10" s="1"/>
  <c r="B434" i="10" s="1"/>
  <c r="B435" i="10" s="1"/>
  <c r="B436" i="10" s="1"/>
  <c r="B437" i="10" s="1"/>
  <c r="B438" i="10" s="1"/>
  <c r="B439" i="10" s="1"/>
  <c r="B440" i="10" s="1"/>
  <c r="B441" i="10" s="1"/>
  <c r="B442" i="10" s="1"/>
  <c r="B443" i="10" s="1"/>
  <c r="B444" i="10" s="1"/>
  <c r="B445" i="10" s="1"/>
  <c r="B446" i="10" s="1"/>
  <c r="B447" i="10" s="1"/>
  <c r="B448" i="10" s="1"/>
  <c r="B449" i="10" s="1"/>
  <c r="B450" i="10" s="1"/>
  <c r="B451" i="10" s="1"/>
  <c r="B452" i="10" s="1"/>
  <c r="B453" i="10" s="1"/>
  <c r="B454" i="10" s="1"/>
  <c r="B455" i="10" s="1"/>
  <c r="B456" i="10" s="1"/>
  <c r="B457" i="10" s="1"/>
  <c r="B458" i="10" s="1"/>
  <c r="B459" i="10" s="1"/>
  <c r="B460" i="10" s="1"/>
  <c r="B461" i="10" s="1"/>
  <c r="B462" i="10" s="1"/>
  <c r="B463" i="10" s="1"/>
  <c r="B464" i="10" s="1"/>
  <c r="B465" i="10" s="1"/>
  <c r="B466" i="10" s="1"/>
  <c r="B467" i="10" s="1"/>
  <c r="B468" i="10" s="1"/>
  <c r="B469" i="10" s="1"/>
  <c r="B470" i="10" s="1"/>
  <c r="B471" i="10" s="1"/>
  <c r="B472" i="10" s="1"/>
  <c r="B473" i="10" s="1"/>
  <c r="B474" i="10" s="1"/>
  <c r="B475" i="10" s="1"/>
  <c r="B476" i="10" s="1"/>
  <c r="B477" i="10" s="1"/>
  <c r="B478" i="10" s="1"/>
  <c r="B479" i="10" s="1"/>
  <c r="B480" i="10" s="1"/>
  <c r="B481" i="10" s="1"/>
  <c r="B482" i="10" s="1"/>
  <c r="B483" i="10" s="1"/>
  <c r="B484" i="10" s="1"/>
  <c r="B485" i="10" s="1"/>
  <c r="B486" i="10" s="1"/>
  <c r="B487" i="10" s="1"/>
  <c r="B488" i="10" s="1"/>
  <c r="B489" i="10" s="1"/>
  <c r="B490" i="10" s="1"/>
  <c r="B491" i="10" s="1"/>
  <c r="B492" i="10" s="1"/>
  <c r="B493" i="10" s="1"/>
  <c r="B494" i="10" s="1"/>
  <c r="B495" i="10" s="1"/>
  <c r="B496" i="10" s="1"/>
  <c r="B497" i="10" s="1"/>
  <c r="B498" i="10" s="1"/>
  <c r="B499" i="10" s="1"/>
  <c r="B500" i="10" s="1"/>
  <c r="B501" i="10" s="1"/>
  <c r="B502" i="10" s="1"/>
  <c r="B503" i="10" s="1"/>
  <c r="B504" i="10" s="1"/>
  <c r="B505" i="10" s="1"/>
  <c r="B506" i="10" s="1"/>
  <c r="B507" i="10" s="1"/>
  <c r="B508" i="10" s="1"/>
  <c r="B509" i="10" s="1"/>
  <c r="B510" i="10" s="1"/>
  <c r="B511" i="10" s="1"/>
  <c r="B512" i="10" s="1"/>
  <c r="B513" i="10" s="1"/>
  <c r="B514" i="10" s="1"/>
  <c r="B515" i="10" s="1"/>
  <c r="B516" i="10" s="1"/>
  <c r="B517" i="10" s="1"/>
  <c r="B518" i="10" s="1"/>
  <c r="B519" i="10" s="1"/>
  <c r="B520" i="10" s="1"/>
  <c r="B521" i="10" s="1"/>
  <c r="B522" i="10" s="1"/>
  <c r="B523" i="10" s="1"/>
  <c r="B524" i="10" s="1"/>
  <c r="B525" i="10" s="1"/>
  <c r="B526" i="10" s="1"/>
  <c r="B527" i="10" s="1"/>
  <c r="B528" i="10" s="1"/>
  <c r="B529" i="10" s="1"/>
  <c r="B530" i="10" s="1"/>
  <c r="B531" i="10" s="1"/>
  <c r="B532" i="10" s="1"/>
  <c r="B533" i="10" s="1"/>
  <c r="B534" i="10" s="1"/>
  <c r="B535" i="10" s="1"/>
  <c r="B536" i="10" s="1"/>
  <c r="B537" i="10" s="1"/>
  <c r="B538" i="10" s="1"/>
  <c r="B539" i="10" s="1"/>
  <c r="B540" i="10" s="1"/>
  <c r="B541" i="10" s="1"/>
  <c r="B542" i="10" s="1"/>
  <c r="B543" i="10" s="1"/>
  <c r="B544" i="10" s="1"/>
  <c r="B545" i="10" s="1"/>
  <c r="B546" i="10" s="1"/>
  <c r="B547" i="10" s="1"/>
  <c r="B548" i="10" s="1"/>
  <c r="B549" i="10" s="1"/>
  <c r="B550" i="10" s="1"/>
  <c r="B551" i="10" s="1"/>
  <c r="B552" i="10" s="1"/>
  <c r="B553" i="10" s="1"/>
  <c r="B554" i="10" s="1"/>
  <c r="B555" i="10" s="1"/>
  <c r="B556" i="10" s="1"/>
  <c r="B557" i="10" s="1"/>
  <c r="B558" i="10" s="1"/>
  <c r="B559" i="10" s="1"/>
  <c r="B560" i="10" s="1"/>
  <c r="B561" i="10" s="1"/>
  <c r="B562" i="10" s="1"/>
  <c r="B563" i="10" s="1"/>
  <c r="B564" i="10" s="1"/>
  <c r="B565" i="10" s="1"/>
  <c r="B566" i="10" s="1"/>
  <c r="B567" i="10" s="1"/>
  <c r="B568" i="10" s="1"/>
  <c r="B569" i="10" s="1"/>
  <c r="B570" i="10" s="1"/>
  <c r="B571" i="10" s="1"/>
  <c r="B572" i="10" s="1"/>
  <c r="B573" i="10" s="1"/>
  <c r="B574" i="10" s="1"/>
  <c r="B575" i="10" s="1"/>
  <c r="B576" i="10" s="1"/>
  <c r="B577" i="10" s="1"/>
  <c r="B578" i="10" s="1"/>
  <c r="B579" i="10" s="1"/>
  <c r="B580" i="10" s="1"/>
  <c r="B581" i="10" s="1"/>
  <c r="B582" i="10" s="1"/>
  <c r="B583" i="10" s="1"/>
  <c r="B584" i="10" s="1"/>
  <c r="B585" i="10" s="1"/>
  <c r="B586" i="10" s="1"/>
  <c r="B587" i="10" s="1"/>
  <c r="B588" i="10" s="1"/>
  <c r="B589" i="10" s="1"/>
  <c r="B590" i="10" s="1"/>
  <c r="B591" i="10" s="1"/>
  <c r="B592" i="10" s="1"/>
  <c r="B593" i="10" s="1"/>
  <c r="B594" i="10" s="1"/>
  <c r="B595" i="10" s="1"/>
  <c r="B596" i="10" s="1"/>
  <c r="B597" i="10" s="1"/>
  <c r="B598" i="10" s="1"/>
  <c r="B599" i="10" s="1"/>
  <c r="B600" i="10" s="1"/>
  <c r="B601" i="10" s="1"/>
  <c r="B602" i="10" s="1"/>
  <c r="B603" i="10" s="1"/>
  <c r="B604" i="10" s="1"/>
  <c r="B605" i="10" s="1"/>
  <c r="B606" i="10" s="1"/>
  <c r="B607" i="10" s="1"/>
  <c r="B608" i="10" s="1"/>
  <c r="B609" i="10" s="1"/>
  <c r="B610" i="10" s="1"/>
  <c r="B611" i="10" s="1"/>
  <c r="B612" i="10" s="1"/>
  <c r="B613" i="10" s="1"/>
  <c r="B614" i="10" s="1"/>
  <c r="B615" i="10" s="1"/>
  <c r="B616" i="10" s="1"/>
  <c r="B617" i="10" s="1"/>
  <c r="B618" i="10" s="1"/>
  <c r="B619" i="10" s="1"/>
  <c r="B620" i="10" s="1"/>
  <c r="B621" i="10" s="1"/>
  <c r="B622" i="10" s="1"/>
  <c r="B623" i="10" s="1"/>
  <c r="B624" i="10" s="1"/>
  <c r="B625" i="10" s="1"/>
  <c r="B626" i="10" s="1"/>
  <c r="B627" i="10" s="1"/>
  <c r="B628" i="10" s="1"/>
  <c r="B629" i="10" s="1"/>
  <c r="B630" i="10" s="1"/>
  <c r="B631" i="10" s="1"/>
  <c r="B632" i="10" s="1"/>
  <c r="B633" i="10" s="1"/>
  <c r="B634" i="10" s="1"/>
  <c r="B635" i="10" s="1"/>
  <c r="B636" i="10" s="1"/>
  <c r="B637" i="10" s="1"/>
  <c r="B638" i="10" s="1"/>
  <c r="B639" i="10" s="1"/>
  <c r="B640" i="10" s="1"/>
  <c r="B641" i="10" s="1"/>
  <c r="B642" i="10" s="1"/>
  <c r="B643" i="10" s="1"/>
  <c r="B644" i="10" s="1"/>
  <c r="B645" i="10" s="1"/>
  <c r="B646" i="10" s="1"/>
  <c r="B647" i="10" s="1"/>
  <c r="B648" i="10" s="1"/>
  <c r="B649" i="10" s="1"/>
  <c r="B650" i="10" s="1"/>
  <c r="B651" i="10" s="1"/>
  <c r="B652" i="10" s="1"/>
  <c r="B653" i="10" s="1"/>
  <c r="B654" i="10" s="1"/>
  <c r="B655" i="10" s="1"/>
  <c r="B656" i="10" s="1"/>
  <c r="B657" i="10" s="1"/>
  <c r="B658" i="10" s="1"/>
  <c r="B659" i="10" s="1"/>
  <c r="B660" i="10" s="1"/>
  <c r="B661" i="10" s="1"/>
  <c r="B662" i="10" s="1"/>
  <c r="B663" i="10" s="1"/>
  <c r="B664" i="10" s="1"/>
  <c r="B665" i="10" s="1"/>
  <c r="B666" i="10" s="1"/>
  <c r="B667" i="10" s="1"/>
  <c r="B668" i="10" s="1"/>
  <c r="B669" i="10" s="1"/>
  <c r="B670" i="10" s="1"/>
  <c r="B671" i="10" s="1"/>
  <c r="B672" i="10" s="1"/>
  <c r="B673" i="10" s="1"/>
  <c r="B674" i="10" s="1"/>
  <c r="B675" i="10" s="1"/>
  <c r="B676" i="10" s="1"/>
  <c r="B677" i="10" s="1"/>
  <c r="B678" i="10" s="1"/>
  <c r="B679" i="10" s="1"/>
  <c r="B680" i="10" s="1"/>
  <c r="B681" i="10" s="1"/>
  <c r="B682" i="10" s="1"/>
  <c r="B683" i="10" s="1"/>
  <c r="B684" i="10" s="1"/>
  <c r="B685" i="10" s="1"/>
  <c r="C194" i="10" a="1"/>
  <c r="C194" i="10" s="1"/>
  <c r="D194" i="10" a="1"/>
  <c r="D194" i="10" s="1"/>
  <c r="H192" i="10"/>
  <c r="I192" i="10" s="1"/>
  <c r="O192" i="10"/>
  <c r="J192" i="10" s="1"/>
  <c r="M190" i="10" a="1"/>
  <c r="M190" i="10" s="1"/>
  <c r="L190" i="10" s="1"/>
  <c r="P190" i="10"/>
  <c r="N191" i="10"/>
  <c r="K189" i="10"/>
  <c r="D190" i="1"/>
  <c r="A189" i="1"/>
  <c r="P1060" i="10" l="1"/>
  <c r="M1060" i="10" a="1"/>
  <c r="M1060" i="10" s="1"/>
  <c r="L1060" i="10" s="1"/>
  <c r="K1060" i="10" s="1"/>
  <c r="N1061" i="10"/>
  <c r="J1063" i="10"/>
  <c r="I1062" i="10"/>
  <c r="B1064" i="10"/>
  <c r="C1063" i="10" a="1"/>
  <c r="C1063" i="10" s="1"/>
  <c r="D1063" i="10" a="1"/>
  <c r="D1063" i="10" s="1"/>
  <c r="E1063" i="10" a="1"/>
  <c r="E1063" i="10" s="1"/>
  <c r="B686" i="10"/>
  <c r="C685" i="10" a="1"/>
  <c r="C685" i="10" s="1"/>
  <c r="D685" i="10" a="1"/>
  <c r="D685" i="10" s="1"/>
  <c r="E195" i="10" a="1"/>
  <c r="E195" i="10" s="1"/>
  <c r="C195" i="10" a="1"/>
  <c r="C195" i="10" s="1"/>
  <c r="D195" i="10" a="1"/>
  <c r="D195" i="10" s="1"/>
  <c r="Q194" i="10"/>
  <c r="G194" i="10"/>
  <c r="O193" i="10"/>
  <c r="J193" i="10" s="1"/>
  <c r="H193" i="10"/>
  <c r="I193" i="10" s="1"/>
  <c r="M191" i="10" a="1"/>
  <c r="M191" i="10" s="1"/>
  <c r="L191" i="10" s="1"/>
  <c r="P191" i="10"/>
  <c r="N192" i="10"/>
  <c r="K190" i="10"/>
  <c r="D191" i="1"/>
  <c r="A190" i="1"/>
  <c r="N1062" i="10" l="1"/>
  <c r="P1061" i="10"/>
  <c r="M1061" i="10" a="1"/>
  <c r="M1061" i="10" s="1"/>
  <c r="L1061" i="10" s="1"/>
  <c r="K1061" i="10" s="1"/>
  <c r="B1065" i="10"/>
  <c r="C1064" i="10" a="1"/>
  <c r="C1064" i="10" s="1"/>
  <c r="D1064" i="10" a="1"/>
  <c r="D1064" i="10" s="1"/>
  <c r="E1064" i="10" a="1"/>
  <c r="E1064" i="10" s="1"/>
  <c r="J1064" i="10"/>
  <c r="I1063" i="10"/>
  <c r="B687" i="10"/>
  <c r="C686" i="10" a="1"/>
  <c r="C686" i="10" s="1"/>
  <c r="D686" i="10" a="1"/>
  <c r="D686" i="10" s="1"/>
  <c r="O194" i="10"/>
  <c r="J194" i="10" s="1"/>
  <c r="H194" i="10"/>
  <c r="I194" i="10" s="1"/>
  <c r="D196" i="10" a="1"/>
  <c r="D196" i="10" s="1"/>
  <c r="E196" i="10" a="1"/>
  <c r="E196" i="10" s="1"/>
  <c r="C196" i="10" a="1"/>
  <c r="C196" i="10" s="1"/>
  <c r="Q195" i="10"/>
  <c r="G195" i="10"/>
  <c r="M192" i="10" a="1"/>
  <c r="M192" i="10" s="1"/>
  <c r="L192" i="10" s="1"/>
  <c r="P192" i="10"/>
  <c r="N193" i="10"/>
  <c r="K191" i="10"/>
  <c r="D192" i="1"/>
  <c r="A191" i="1"/>
  <c r="N1063" i="10" l="1"/>
  <c r="M1062" i="10" a="1"/>
  <c r="M1062" i="10" s="1"/>
  <c r="L1062" i="10" s="1"/>
  <c r="K1062" i="10" s="1"/>
  <c r="P1062" i="10"/>
  <c r="J1065" i="10"/>
  <c r="I1064" i="10"/>
  <c r="B1066" i="10"/>
  <c r="D1065" i="10" a="1"/>
  <c r="D1065" i="10" s="1"/>
  <c r="C1065" i="10" a="1"/>
  <c r="C1065" i="10" s="1"/>
  <c r="E1065" i="10" a="1"/>
  <c r="E1065" i="10" s="1"/>
  <c r="B688" i="10"/>
  <c r="D687" i="10" a="1"/>
  <c r="D687" i="10" s="1"/>
  <c r="C687" i="10" a="1"/>
  <c r="C687" i="10" s="1"/>
  <c r="E197" i="10" a="1"/>
  <c r="E197" i="10" s="1"/>
  <c r="D197" i="10" a="1"/>
  <c r="D197" i="10" s="1"/>
  <c r="C197" i="10" a="1"/>
  <c r="C197" i="10" s="1"/>
  <c r="G196" i="10"/>
  <c r="Q196" i="10"/>
  <c r="O195" i="10"/>
  <c r="J195" i="10" s="1"/>
  <c r="H195" i="10"/>
  <c r="I195" i="10" s="1"/>
  <c r="M193" i="10" a="1"/>
  <c r="M193" i="10" s="1"/>
  <c r="L193" i="10" s="1"/>
  <c r="P193" i="10"/>
  <c r="N194" i="10"/>
  <c r="K192" i="10"/>
  <c r="D193" i="1"/>
  <c r="A192" i="1"/>
  <c r="N1064" i="10" l="1"/>
  <c r="P1063" i="10"/>
  <c r="M1063" i="10" a="1"/>
  <c r="M1063" i="10" s="1"/>
  <c r="L1063" i="10" s="1"/>
  <c r="K1063" i="10" s="1"/>
  <c r="B1067" i="10"/>
  <c r="D1066" i="10" a="1"/>
  <c r="D1066" i="10" s="1"/>
  <c r="E1066" i="10" a="1"/>
  <c r="E1066" i="10" s="1"/>
  <c r="C1066" i="10" a="1"/>
  <c r="C1066" i="10" s="1"/>
  <c r="J1066" i="10"/>
  <c r="I1065" i="10"/>
  <c r="N195" i="10"/>
  <c r="P195" i="10" s="1"/>
  <c r="B689" i="10"/>
  <c r="D688" i="10" a="1"/>
  <c r="D688" i="10" s="1"/>
  <c r="C688" i="10" a="1"/>
  <c r="C688" i="10" s="1"/>
  <c r="H196" i="10"/>
  <c r="I196" i="10" s="1"/>
  <c r="O196" i="10"/>
  <c r="J196" i="10" s="1"/>
  <c r="E198" i="10" a="1"/>
  <c r="E198" i="10" s="1"/>
  <c r="D198" i="10" a="1"/>
  <c r="D198" i="10" s="1"/>
  <c r="C198" i="10" a="1"/>
  <c r="C198" i="10" s="1"/>
  <c r="G197" i="10"/>
  <c r="Q197" i="10"/>
  <c r="M194" i="10" a="1"/>
  <c r="M194" i="10" s="1"/>
  <c r="L194" i="10" s="1"/>
  <c r="K194" i="10" s="1"/>
  <c r="P194" i="10"/>
  <c r="K193" i="10"/>
  <c r="D194" i="1"/>
  <c r="A193" i="1"/>
  <c r="N1065" i="10" l="1"/>
  <c r="P1064" i="10"/>
  <c r="M1064" i="10" a="1"/>
  <c r="M1064" i="10" s="1"/>
  <c r="L1064" i="10" s="1"/>
  <c r="K1064" i="10" s="1"/>
  <c r="I1066" i="10"/>
  <c r="J1067" i="10"/>
  <c r="B1068" i="10"/>
  <c r="C1067" i="10" a="1"/>
  <c r="C1067" i="10" s="1"/>
  <c r="D1067" i="10" a="1"/>
  <c r="D1067" i="10" s="1"/>
  <c r="E1067" i="10" a="1"/>
  <c r="E1067" i="10" s="1"/>
  <c r="M195" i="10" a="1"/>
  <c r="M195" i="10" s="1"/>
  <c r="L195" i="10" s="1"/>
  <c r="K195" i="10" s="1"/>
  <c r="B690" i="10"/>
  <c r="C689" i="10" a="1"/>
  <c r="C689" i="10" s="1"/>
  <c r="D689" i="10" a="1"/>
  <c r="D689" i="10" s="1"/>
  <c r="N196" i="10"/>
  <c r="P196" i="10" s="1"/>
  <c r="E199" i="10" a="1"/>
  <c r="E199" i="10" s="1"/>
  <c r="C199" i="10" a="1"/>
  <c r="C199" i="10" s="1"/>
  <c r="D199" i="10" a="1"/>
  <c r="D199" i="10" s="1"/>
  <c r="G198" i="10"/>
  <c r="Q198" i="10"/>
  <c r="H197" i="10"/>
  <c r="I197" i="10" s="1"/>
  <c r="O197" i="10"/>
  <c r="J197" i="10" s="1"/>
  <c r="D195" i="1"/>
  <c r="A194" i="1"/>
  <c r="N1066" i="10" l="1"/>
  <c r="P1065" i="10"/>
  <c r="M1065" i="10" a="1"/>
  <c r="M1065" i="10" s="1"/>
  <c r="L1065" i="10" s="1"/>
  <c r="K1065" i="10" s="1"/>
  <c r="B1069" i="10"/>
  <c r="C1068" i="10" a="1"/>
  <c r="C1068" i="10" s="1"/>
  <c r="D1068" i="10" a="1"/>
  <c r="D1068" i="10" s="1"/>
  <c r="E1068" i="10" a="1"/>
  <c r="E1068" i="10" s="1"/>
  <c r="I1067" i="10"/>
  <c r="J1068" i="10"/>
  <c r="N197" i="10"/>
  <c r="M197" i="10" s="1" a="1"/>
  <c r="M197" i="10" s="1"/>
  <c r="B691" i="10"/>
  <c r="D690" i="10" a="1"/>
  <c r="D690" i="10" s="1"/>
  <c r="C690" i="10" a="1"/>
  <c r="C690" i="10" s="1"/>
  <c r="M196" i="10" a="1"/>
  <c r="M196" i="10" s="1"/>
  <c r="L196" i="10" s="1"/>
  <c r="K196" i="10" s="1"/>
  <c r="O198" i="10"/>
  <c r="J198" i="10" s="1"/>
  <c r="H198" i="10"/>
  <c r="I198" i="10" s="1"/>
  <c r="E200" i="10" a="1"/>
  <c r="E200" i="10" s="1"/>
  <c r="C200" i="10" a="1"/>
  <c r="C200" i="10" s="1"/>
  <c r="D200" i="10" a="1"/>
  <c r="D200" i="10" s="1"/>
  <c r="Q199" i="10"/>
  <c r="G199" i="10"/>
  <c r="D196" i="1"/>
  <c r="A195" i="1"/>
  <c r="M1066" i="10" l="1" a="1"/>
  <c r="M1066" i="10" s="1"/>
  <c r="L1066" i="10" s="1"/>
  <c r="K1066" i="10" s="1"/>
  <c r="P1066" i="10"/>
  <c r="P197" i="10"/>
  <c r="N1067" i="10"/>
  <c r="I1068" i="10"/>
  <c r="J1069" i="10"/>
  <c r="B1070" i="10"/>
  <c r="D1069" i="10" a="1"/>
  <c r="D1069" i="10" s="1"/>
  <c r="E1069" i="10" a="1"/>
  <c r="E1069" i="10" s="1"/>
  <c r="C1069" i="10" a="1"/>
  <c r="C1069" i="10" s="1"/>
  <c r="N198" i="10"/>
  <c r="M198" i="10" s="1" a="1"/>
  <c r="M198" i="10" s="1"/>
  <c r="B692" i="10"/>
  <c r="C691" i="10" a="1"/>
  <c r="C691" i="10" s="1"/>
  <c r="D691" i="10" a="1"/>
  <c r="D691" i="10" s="1"/>
  <c r="L197" i="10"/>
  <c r="K197" i="10" s="1"/>
  <c r="E201" i="10" a="1"/>
  <c r="E201" i="10" s="1"/>
  <c r="C201" i="10" a="1"/>
  <c r="C201" i="10" s="1"/>
  <c r="D201" i="10" a="1"/>
  <c r="D201" i="10" s="1"/>
  <c r="Q200" i="10"/>
  <c r="G200" i="10"/>
  <c r="O199" i="10"/>
  <c r="J199" i="10" s="1"/>
  <c r="H199" i="10"/>
  <c r="I199" i="10" s="1"/>
  <c r="N199" i="10" s="1"/>
  <c r="D197" i="1"/>
  <c r="A196" i="1"/>
  <c r="N1068" i="10" l="1"/>
  <c r="P1067" i="10"/>
  <c r="M1067" i="10" a="1"/>
  <c r="M1067" i="10" s="1"/>
  <c r="L1067" i="10" s="1"/>
  <c r="K1067" i="10" s="1"/>
  <c r="J1070" i="10"/>
  <c r="I1069" i="10"/>
  <c r="B1071" i="10"/>
  <c r="C1070" i="10" a="1"/>
  <c r="C1070" i="10" s="1"/>
  <c r="D1070" i="10" a="1"/>
  <c r="D1070" i="10" s="1"/>
  <c r="E1070" i="10" a="1"/>
  <c r="E1070" i="10" s="1"/>
  <c r="P198" i="10"/>
  <c r="B693" i="10"/>
  <c r="D692" i="10" a="1"/>
  <c r="D692" i="10" s="1"/>
  <c r="C692" i="10" a="1"/>
  <c r="C692" i="10" s="1"/>
  <c r="L198" i="10"/>
  <c r="K198" i="10" s="1"/>
  <c r="M199" i="10" a="1"/>
  <c r="M199" i="10" s="1"/>
  <c r="P199" i="10"/>
  <c r="H200" i="10"/>
  <c r="I200" i="10" s="1"/>
  <c r="O200" i="10"/>
  <c r="J200" i="10" s="1"/>
  <c r="E202" i="10" a="1"/>
  <c r="E202" i="10" s="1"/>
  <c r="C202" i="10" a="1"/>
  <c r="C202" i="10" s="1"/>
  <c r="D202" i="10" a="1"/>
  <c r="D202" i="10" s="1"/>
  <c r="Q201" i="10"/>
  <c r="G201" i="10"/>
  <c r="D198" i="1"/>
  <c r="A197" i="1"/>
  <c r="N1069" i="10" l="1"/>
  <c r="M1068" i="10" a="1"/>
  <c r="M1068" i="10" s="1"/>
  <c r="L1068" i="10" s="1"/>
  <c r="K1068" i="10" s="1"/>
  <c r="P1068" i="10"/>
  <c r="J1071" i="10"/>
  <c r="I1070" i="10"/>
  <c r="B1072" i="10"/>
  <c r="D1071" i="10" a="1"/>
  <c r="D1071" i="10" s="1"/>
  <c r="C1071" i="10" a="1"/>
  <c r="C1071" i="10" s="1"/>
  <c r="E1071" i="10" a="1"/>
  <c r="E1071" i="10" s="1"/>
  <c r="B694" i="10"/>
  <c r="D693" i="10" a="1"/>
  <c r="D693" i="10" s="1"/>
  <c r="C693" i="10" a="1"/>
  <c r="C693" i="10" s="1"/>
  <c r="L199" i="10"/>
  <c r="K199" i="10" s="1"/>
  <c r="N200" i="10"/>
  <c r="M200" i="10" s="1" a="1"/>
  <c r="M200" i="10" s="1"/>
  <c r="Q202" i="10"/>
  <c r="G202" i="10"/>
  <c r="H201" i="10"/>
  <c r="I201" i="10" s="1"/>
  <c r="O201" i="10"/>
  <c r="J201" i="10" s="1"/>
  <c r="E203" i="10" a="1"/>
  <c r="E203" i="10" s="1"/>
  <c r="C203" i="10" a="1"/>
  <c r="C203" i="10" s="1"/>
  <c r="D203" i="10" a="1"/>
  <c r="D203" i="10" s="1"/>
  <c r="D199" i="1"/>
  <c r="A198" i="1"/>
  <c r="N1070" i="10" l="1"/>
  <c r="M1069" i="10" a="1"/>
  <c r="M1069" i="10" s="1"/>
  <c r="L1069" i="10" s="1"/>
  <c r="K1069" i="10" s="1"/>
  <c r="P1069" i="10"/>
  <c r="B1073" i="10"/>
  <c r="D1072" i="10" a="1"/>
  <c r="D1072" i="10" s="1"/>
  <c r="E1072" i="10" a="1"/>
  <c r="E1072" i="10" s="1"/>
  <c r="C1072" i="10" a="1"/>
  <c r="C1072" i="10" s="1"/>
  <c r="J1072" i="10"/>
  <c r="I1071" i="10"/>
  <c r="N201" i="10"/>
  <c r="P201" i="10" s="1"/>
  <c r="D694" i="10" a="1"/>
  <c r="D694" i="10" s="1"/>
  <c r="C694" i="10" a="1"/>
  <c r="C694" i="10" s="1"/>
  <c r="B695" i="10"/>
  <c r="L200" i="10"/>
  <c r="K200" i="10" s="1"/>
  <c r="P200" i="10"/>
  <c r="Q203" i="10"/>
  <c r="G203" i="10"/>
  <c r="O202" i="10"/>
  <c r="J202" i="10" s="1"/>
  <c r="H202" i="10"/>
  <c r="I202" i="10" s="1"/>
  <c r="E204" i="10" a="1"/>
  <c r="E204" i="10" s="1"/>
  <c r="D204" i="10" a="1"/>
  <c r="D204" i="10" s="1"/>
  <c r="C204" i="10" a="1"/>
  <c r="C204" i="10" s="1"/>
  <c r="D200" i="1"/>
  <c r="A199" i="1"/>
  <c r="N1071" i="10" l="1"/>
  <c r="M1070" i="10" a="1"/>
  <c r="M1070" i="10" s="1"/>
  <c r="L1070" i="10" s="1"/>
  <c r="K1070" i="10" s="1"/>
  <c r="P1070" i="10"/>
  <c r="M201" i="10" a="1"/>
  <c r="M201" i="10" s="1"/>
  <c r="L201" i="10" s="1"/>
  <c r="K201" i="10" s="1"/>
  <c r="I1072" i="10"/>
  <c r="J1073" i="10"/>
  <c r="B1074" i="10"/>
  <c r="C1073" i="10" a="1"/>
  <c r="C1073" i="10" s="1"/>
  <c r="D1073" i="10" a="1"/>
  <c r="D1073" i="10" s="1"/>
  <c r="E1073" i="10" a="1"/>
  <c r="E1073" i="10" s="1"/>
  <c r="N202" i="10"/>
  <c r="P202" i="10" s="1"/>
  <c r="B696" i="10"/>
  <c r="D695" i="10" a="1"/>
  <c r="D695" i="10" s="1"/>
  <c r="C695" i="10" a="1"/>
  <c r="C695" i="10" s="1"/>
  <c r="G204" i="10"/>
  <c r="Q204" i="10"/>
  <c r="O203" i="10"/>
  <c r="J203" i="10" s="1"/>
  <c r="H203" i="10"/>
  <c r="I203" i="10" s="1"/>
  <c r="E205" i="10" a="1"/>
  <c r="E205" i="10" s="1"/>
  <c r="D205" i="10" a="1"/>
  <c r="D205" i="10" s="1"/>
  <c r="C205" i="10" a="1"/>
  <c r="C205" i="10" s="1"/>
  <c r="D201" i="1"/>
  <c r="A200" i="1"/>
  <c r="N1072" i="10" l="1"/>
  <c r="M202" i="10" a="1"/>
  <c r="M202" i="10" s="1"/>
  <c r="P1071" i="10"/>
  <c r="M1071" i="10" a="1"/>
  <c r="M1071" i="10" s="1"/>
  <c r="L1071" i="10" s="1"/>
  <c r="K1071" i="10" s="1"/>
  <c r="I1073" i="10"/>
  <c r="J1074" i="10"/>
  <c r="B1075" i="10"/>
  <c r="E1074" i="10" a="1"/>
  <c r="E1074" i="10" s="1"/>
  <c r="C1074" i="10" a="1"/>
  <c r="C1074" i="10" s="1"/>
  <c r="D1074" i="10" a="1"/>
  <c r="D1074" i="10" s="1"/>
  <c r="L202" i="10"/>
  <c r="K202" i="10" s="1"/>
  <c r="B697" i="10"/>
  <c r="C696" i="10" a="1"/>
  <c r="C696" i="10" s="1"/>
  <c r="D696" i="10" a="1"/>
  <c r="D696" i="10" s="1"/>
  <c r="N203" i="10"/>
  <c r="M203" i="10" s="1" a="1"/>
  <c r="M203" i="10" s="1"/>
  <c r="Q205" i="10"/>
  <c r="G205" i="10"/>
  <c r="H204" i="10"/>
  <c r="I204" i="10" s="1"/>
  <c r="O204" i="10"/>
  <c r="J204" i="10" s="1"/>
  <c r="E206" i="10" a="1"/>
  <c r="E206" i="10" s="1"/>
  <c r="C206" i="10" a="1"/>
  <c r="C206" i="10" s="1"/>
  <c r="D206" i="10" a="1"/>
  <c r="D206" i="10" s="1"/>
  <c r="D202" i="1"/>
  <c r="A201" i="1"/>
  <c r="N1073" i="10" l="1"/>
  <c r="P1072" i="10"/>
  <c r="M1072" i="10" a="1"/>
  <c r="M1072" i="10" s="1"/>
  <c r="L1072" i="10" s="1"/>
  <c r="K1072" i="10" s="1"/>
  <c r="L203" i="10"/>
  <c r="K203" i="10" s="1"/>
  <c r="B1076" i="10"/>
  <c r="D1075" i="10" a="1"/>
  <c r="D1075" i="10" s="1"/>
  <c r="C1075" i="10" a="1"/>
  <c r="C1075" i="10" s="1"/>
  <c r="E1075" i="10" a="1"/>
  <c r="E1075" i="10" s="1"/>
  <c r="I1074" i="10"/>
  <c r="J1075" i="10"/>
  <c r="B698" i="10"/>
  <c r="D697" i="10" a="1"/>
  <c r="D697" i="10" s="1"/>
  <c r="C697" i="10" a="1"/>
  <c r="C697" i="10" s="1"/>
  <c r="N204" i="10"/>
  <c r="M204" i="10" s="1" a="1"/>
  <c r="M204" i="10" s="1"/>
  <c r="L204" i="10" s="1"/>
  <c r="K204" i="10" s="1"/>
  <c r="P203" i="10"/>
  <c r="Q206" i="10"/>
  <c r="G206" i="10"/>
  <c r="H205" i="10"/>
  <c r="I205" i="10" s="1"/>
  <c r="O205" i="10"/>
  <c r="J205" i="10" s="1"/>
  <c r="E207" i="10" a="1"/>
  <c r="E207" i="10" s="1"/>
  <c r="C207" i="10" a="1"/>
  <c r="C207" i="10" s="1"/>
  <c r="D207" i="10" a="1"/>
  <c r="D207" i="10" s="1"/>
  <c r="D203" i="1"/>
  <c r="A202" i="1"/>
  <c r="N1074" i="10" l="1"/>
  <c r="P1073" i="10"/>
  <c r="M1073" i="10" a="1"/>
  <c r="M1073" i="10" s="1"/>
  <c r="L1073" i="10" s="1"/>
  <c r="K1073" i="10" s="1"/>
  <c r="I1075" i="10"/>
  <c r="J1076" i="10"/>
  <c r="B1077" i="10"/>
  <c r="C1076" i="10" a="1"/>
  <c r="C1076" i="10" s="1"/>
  <c r="D1076" i="10" a="1"/>
  <c r="D1076" i="10" s="1"/>
  <c r="E1076" i="10" a="1"/>
  <c r="E1076" i="10" s="1"/>
  <c r="B699" i="10"/>
  <c r="D698" i="10" a="1"/>
  <c r="D698" i="10" s="1"/>
  <c r="C698" i="10" a="1"/>
  <c r="C698" i="10" s="1"/>
  <c r="P204" i="10"/>
  <c r="N205" i="10"/>
  <c r="M205" i="10" s="1" a="1"/>
  <c r="M205" i="10" s="1"/>
  <c r="L205" i="10" s="1"/>
  <c r="K205" i="10" s="1"/>
  <c r="G207" i="10"/>
  <c r="Q207" i="10"/>
  <c r="H206" i="10"/>
  <c r="I206" i="10" s="1"/>
  <c r="O206" i="10"/>
  <c r="J206" i="10" s="1"/>
  <c r="E208" i="10" a="1"/>
  <c r="E208" i="10" s="1"/>
  <c r="C208" i="10" a="1"/>
  <c r="C208" i="10" s="1"/>
  <c r="D208" i="10" a="1"/>
  <c r="D208" i="10" s="1"/>
  <c r="D204" i="1"/>
  <c r="A203" i="1"/>
  <c r="N1075" i="10" l="1"/>
  <c r="P1074" i="10"/>
  <c r="M1074" i="10" a="1"/>
  <c r="M1074" i="10" s="1"/>
  <c r="L1074" i="10" s="1"/>
  <c r="K1074" i="10" s="1"/>
  <c r="I1076" i="10"/>
  <c r="J1077" i="10"/>
  <c r="B1078" i="10"/>
  <c r="D1077" i="10" a="1"/>
  <c r="D1077" i="10" s="1"/>
  <c r="E1077" i="10" a="1"/>
  <c r="E1077" i="10" s="1"/>
  <c r="C1077" i="10" a="1"/>
  <c r="C1077" i="10" s="1"/>
  <c r="N206" i="10"/>
  <c r="P206" i="10" s="1"/>
  <c r="D699" i="10" a="1"/>
  <c r="D699" i="10" s="1"/>
  <c r="C699" i="10" a="1"/>
  <c r="C699" i="10" s="1"/>
  <c r="B700" i="10"/>
  <c r="P205" i="10"/>
  <c r="Q208" i="10"/>
  <c r="G208" i="10"/>
  <c r="H207" i="10"/>
  <c r="I207" i="10" s="1"/>
  <c r="O207" i="10"/>
  <c r="J207" i="10" s="1"/>
  <c r="E209" i="10" a="1"/>
  <c r="E209" i="10" s="1"/>
  <c r="D209" i="10" a="1"/>
  <c r="D209" i="10" s="1"/>
  <c r="C209" i="10" a="1"/>
  <c r="C209" i="10" s="1"/>
  <c r="D205" i="1"/>
  <c r="A204" i="1"/>
  <c r="N1076" i="10" l="1"/>
  <c r="P1075" i="10"/>
  <c r="M1075" i="10" a="1"/>
  <c r="M1075" i="10" s="1"/>
  <c r="L1075" i="10" s="1"/>
  <c r="K1075" i="10" s="1"/>
  <c r="M206" i="10" a="1"/>
  <c r="M206" i="10" s="1"/>
  <c r="L206" i="10" s="1"/>
  <c r="K206" i="10" s="1"/>
  <c r="B1079" i="10"/>
  <c r="C1078" i="10" a="1"/>
  <c r="C1078" i="10" s="1"/>
  <c r="D1078" i="10" a="1"/>
  <c r="D1078" i="10" s="1"/>
  <c r="E1078" i="10" a="1"/>
  <c r="E1078" i="10" s="1"/>
  <c r="J1078" i="10"/>
  <c r="I1077" i="10"/>
  <c r="D700" i="10" a="1"/>
  <c r="D700" i="10" s="1"/>
  <c r="B701" i="10"/>
  <c r="C700" i="10" a="1"/>
  <c r="C700" i="10" s="1"/>
  <c r="N207" i="10"/>
  <c r="M207" i="10" s="1" a="1"/>
  <c r="M207" i="10" s="1"/>
  <c r="L207" i="10" s="1"/>
  <c r="K207" i="10" s="1"/>
  <c r="G209" i="10"/>
  <c r="Q209" i="10"/>
  <c r="H208" i="10"/>
  <c r="I208" i="10" s="1"/>
  <c r="O208" i="10"/>
  <c r="J208" i="10" s="1"/>
  <c r="E210" i="10" a="1"/>
  <c r="E210" i="10" s="1"/>
  <c r="C210" i="10" a="1"/>
  <c r="C210" i="10" s="1"/>
  <c r="D210" i="10" a="1"/>
  <c r="D210" i="10" s="1"/>
  <c r="D206" i="1"/>
  <c r="A205" i="1"/>
  <c r="N1077" i="10" l="1"/>
  <c r="P1076" i="10"/>
  <c r="M1076" i="10" a="1"/>
  <c r="M1076" i="10" s="1"/>
  <c r="L1076" i="10" s="1"/>
  <c r="K1076" i="10" s="1"/>
  <c r="J1079" i="10"/>
  <c r="I1078" i="10"/>
  <c r="B1080" i="10"/>
  <c r="E1079" i="10" a="1"/>
  <c r="E1079" i="10" s="1"/>
  <c r="C1079" i="10" a="1"/>
  <c r="C1079" i="10" s="1"/>
  <c r="D1079" i="10" a="1"/>
  <c r="D1079" i="10" s="1"/>
  <c r="N208" i="10"/>
  <c r="P208" i="10" s="1"/>
  <c r="B702" i="10"/>
  <c r="D701" i="10" a="1"/>
  <c r="D701" i="10" s="1"/>
  <c r="C701" i="10" a="1"/>
  <c r="C701" i="10" s="1"/>
  <c r="P207" i="10"/>
  <c r="Q210" i="10"/>
  <c r="G210" i="10"/>
  <c r="O209" i="10"/>
  <c r="J209" i="10" s="1"/>
  <c r="H209" i="10"/>
  <c r="I209" i="10" s="1"/>
  <c r="E211" i="10" a="1"/>
  <c r="E211" i="10" s="1"/>
  <c r="D211" i="10" a="1"/>
  <c r="D211" i="10" s="1"/>
  <c r="C211" i="10" a="1"/>
  <c r="C211" i="10" s="1"/>
  <c r="D207" i="1"/>
  <c r="A206" i="1"/>
  <c r="N1078" i="10" l="1"/>
  <c r="M1077" i="10" a="1"/>
  <c r="M1077" i="10" s="1"/>
  <c r="L1077" i="10" s="1"/>
  <c r="K1077" i="10" s="1"/>
  <c r="P1077" i="10"/>
  <c r="J1080" i="10"/>
  <c r="I1079" i="10"/>
  <c r="B1081" i="10"/>
  <c r="D1080" i="10" a="1"/>
  <c r="D1080" i="10" s="1"/>
  <c r="E1080" i="10" a="1"/>
  <c r="E1080" i="10" s="1"/>
  <c r="C1080" i="10" a="1"/>
  <c r="C1080" i="10" s="1"/>
  <c r="M208" i="10" a="1"/>
  <c r="M208" i="10" s="1"/>
  <c r="L208" i="10" s="1"/>
  <c r="K208" i="10" s="1"/>
  <c r="N209" i="10"/>
  <c r="P209" i="10" s="1"/>
  <c r="B703" i="10"/>
  <c r="C702" i="10" a="1"/>
  <c r="C702" i="10" s="1"/>
  <c r="D702" i="10" a="1"/>
  <c r="D702" i="10" s="1"/>
  <c r="G211" i="10"/>
  <c r="Q211" i="10"/>
  <c r="H210" i="10"/>
  <c r="I210" i="10" s="1"/>
  <c r="O210" i="10"/>
  <c r="J210" i="10" s="1"/>
  <c r="E212" i="10" a="1"/>
  <c r="E212" i="10" s="1"/>
  <c r="C212" i="10" a="1"/>
  <c r="C212" i="10" s="1"/>
  <c r="D212" i="10" a="1"/>
  <c r="D212" i="10" s="1"/>
  <c r="D208" i="1"/>
  <c r="A207" i="1"/>
  <c r="N1079" i="10" l="1"/>
  <c r="P1078" i="10"/>
  <c r="M1078" i="10" a="1"/>
  <c r="M1078" i="10" s="1"/>
  <c r="L1078" i="10" s="1"/>
  <c r="K1078" i="10" s="1"/>
  <c r="I1080" i="10"/>
  <c r="J1081" i="10"/>
  <c r="B1082" i="10"/>
  <c r="D1081" i="10" a="1"/>
  <c r="D1081" i="10" s="1"/>
  <c r="E1081" i="10" a="1"/>
  <c r="E1081" i="10" s="1"/>
  <c r="C1081" i="10" a="1"/>
  <c r="C1081" i="10" s="1"/>
  <c r="N210" i="10"/>
  <c r="P210" i="10" s="1"/>
  <c r="M209" i="10" a="1"/>
  <c r="M209" i="10" s="1"/>
  <c r="L209" i="10" s="1"/>
  <c r="K209" i="10" s="1"/>
  <c r="B704" i="10"/>
  <c r="D703" i="10" a="1"/>
  <c r="D703" i="10" s="1"/>
  <c r="C703" i="10" a="1"/>
  <c r="C703" i="10" s="1"/>
  <c r="Q212" i="10"/>
  <c r="G212" i="10"/>
  <c r="E213" i="10" a="1"/>
  <c r="E213" i="10" s="1"/>
  <c r="C213" i="10" a="1"/>
  <c r="C213" i="10" s="1"/>
  <c r="D213" i="10" a="1"/>
  <c r="D213" i="10" s="1"/>
  <c r="H211" i="10"/>
  <c r="I211" i="10" s="1"/>
  <c r="O211" i="10"/>
  <c r="J211" i="10" s="1"/>
  <c r="D209" i="1"/>
  <c r="A208" i="1"/>
  <c r="N1080" i="10" l="1"/>
  <c r="P1079" i="10"/>
  <c r="M1079" i="10" a="1"/>
  <c r="M1079" i="10" s="1"/>
  <c r="L1079" i="10" s="1"/>
  <c r="K1079" i="10" s="1"/>
  <c r="M210" i="10" a="1"/>
  <c r="M210" i="10" s="1"/>
  <c r="L210" i="10" s="1"/>
  <c r="K210" i="10" s="1"/>
  <c r="I1081" i="10"/>
  <c r="J1082" i="10"/>
  <c r="B1083" i="10"/>
  <c r="E1082" i="10" a="1"/>
  <c r="E1082" i="10" s="1"/>
  <c r="C1082" i="10" a="1"/>
  <c r="C1082" i="10" s="1"/>
  <c r="D1082" i="10" a="1"/>
  <c r="D1082" i="10" s="1"/>
  <c r="B705" i="10"/>
  <c r="C704" i="10" a="1"/>
  <c r="C704" i="10" s="1"/>
  <c r="D704" i="10" a="1"/>
  <c r="D704" i="10" s="1"/>
  <c r="N211" i="10"/>
  <c r="M211" i="10" s="1" a="1"/>
  <c r="M211" i="10" s="1"/>
  <c r="L211" i="10" s="1"/>
  <c r="K211" i="10" s="1"/>
  <c r="E214" i="10" a="1"/>
  <c r="E214" i="10" s="1"/>
  <c r="C214" i="10" a="1"/>
  <c r="C214" i="10" s="1"/>
  <c r="D214" i="10" a="1"/>
  <c r="D214" i="10" s="1"/>
  <c r="G213" i="10"/>
  <c r="Q213" i="10"/>
  <c r="H212" i="10"/>
  <c r="I212" i="10" s="1"/>
  <c r="O212" i="10"/>
  <c r="J212" i="10" s="1"/>
  <c r="D210" i="1"/>
  <c r="A209" i="1"/>
  <c r="N1081" i="10" l="1"/>
  <c r="P1080" i="10"/>
  <c r="M1080" i="10" a="1"/>
  <c r="M1080" i="10" s="1"/>
  <c r="L1080" i="10" s="1"/>
  <c r="K1080" i="10" s="1"/>
  <c r="B1084" i="10"/>
  <c r="E1083" i="10" a="1"/>
  <c r="E1083" i="10" s="1"/>
  <c r="D1083" i="10" a="1"/>
  <c r="D1083" i="10" s="1"/>
  <c r="C1083" i="10" a="1"/>
  <c r="C1083" i="10" s="1"/>
  <c r="J1083" i="10"/>
  <c r="I1082" i="10"/>
  <c r="N212" i="10"/>
  <c r="P212" i="10" s="1"/>
  <c r="B706" i="10"/>
  <c r="D705" i="10" a="1"/>
  <c r="D705" i="10" s="1"/>
  <c r="C705" i="10" a="1"/>
  <c r="C705" i="10" s="1"/>
  <c r="P211" i="10"/>
  <c r="H213" i="10"/>
  <c r="I213" i="10" s="1"/>
  <c r="O213" i="10"/>
  <c r="J213" i="10" s="1"/>
  <c r="E215" i="10" a="1"/>
  <c r="E215" i="10" s="1"/>
  <c r="C215" i="10" a="1"/>
  <c r="C215" i="10" s="1"/>
  <c r="D215" i="10" a="1"/>
  <c r="D215" i="10" s="1"/>
  <c r="G214" i="10"/>
  <c r="Q214" i="10"/>
  <c r="D211" i="1"/>
  <c r="A210" i="1"/>
  <c r="N1082" i="10" l="1"/>
  <c r="P1081" i="10"/>
  <c r="M1081" i="10" a="1"/>
  <c r="M1081" i="10" s="1"/>
  <c r="L1081" i="10" s="1"/>
  <c r="K1081" i="10" s="1"/>
  <c r="I1083" i="10"/>
  <c r="J1084" i="10"/>
  <c r="B1085" i="10"/>
  <c r="D1084" i="10" a="1"/>
  <c r="D1084" i="10" s="1"/>
  <c r="C1084" i="10" a="1"/>
  <c r="C1084" i="10" s="1"/>
  <c r="E1084" i="10" a="1"/>
  <c r="E1084" i="10" s="1"/>
  <c r="M212" i="10" a="1"/>
  <c r="M212" i="10" s="1"/>
  <c r="L212" i="10" s="1"/>
  <c r="K212" i="10" s="1"/>
  <c r="B707" i="10"/>
  <c r="D706" i="10" a="1"/>
  <c r="D706" i="10" s="1"/>
  <c r="C706" i="10" a="1"/>
  <c r="C706" i="10" s="1"/>
  <c r="N213" i="10"/>
  <c r="P213" i="10" s="1"/>
  <c r="G215" i="10"/>
  <c r="Q215" i="10"/>
  <c r="E216" i="10" a="1"/>
  <c r="E216" i="10" s="1"/>
  <c r="C216" i="10" a="1"/>
  <c r="C216" i="10" s="1"/>
  <c r="D216" i="10" a="1"/>
  <c r="D216" i="10" s="1"/>
  <c r="H214" i="10"/>
  <c r="I214" i="10" s="1"/>
  <c r="O214" i="10"/>
  <c r="J214" i="10" s="1"/>
  <c r="D212" i="1"/>
  <c r="A211" i="1"/>
  <c r="N1083" i="10" l="1"/>
  <c r="P1082" i="10"/>
  <c r="M1082" i="10" a="1"/>
  <c r="M1082" i="10" s="1"/>
  <c r="L1082" i="10" s="1"/>
  <c r="K1082" i="10" s="1"/>
  <c r="B1086" i="10"/>
  <c r="C1085" i="10" a="1"/>
  <c r="C1085" i="10" s="1"/>
  <c r="D1085" i="10" a="1"/>
  <c r="D1085" i="10" s="1"/>
  <c r="E1085" i="10" a="1"/>
  <c r="E1085" i="10" s="1"/>
  <c r="I1084" i="10"/>
  <c r="J1085" i="10"/>
  <c r="N214" i="10"/>
  <c r="P214" i="10" s="1"/>
  <c r="D707" i="10" a="1"/>
  <c r="D707" i="10" s="1"/>
  <c r="C707" i="10" a="1"/>
  <c r="C707" i="10" s="1"/>
  <c r="B708" i="10"/>
  <c r="M213" i="10" a="1"/>
  <c r="M213" i="10" s="1"/>
  <c r="L213" i="10" s="1"/>
  <c r="K213" i="10" s="1"/>
  <c r="G216" i="10"/>
  <c r="Q216" i="10"/>
  <c r="H215" i="10"/>
  <c r="I215" i="10" s="1"/>
  <c r="O215" i="10"/>
  <c r="J215" i="10" s="1"/>
  <c r="E217" i="10" a="1"/>
  <c r="E217" i="10" s="1"/>
  <c r="C217" i="10" a="1"/>
  <c r="C217" i="10" s="1"/>
  <c r="D217" i="10" a="1"/>
  <c r="D217" i="10" s="1"/>
  <c r="D213" i="1"/>
  <c r="A212" i="1"/>
  <c r="P1083" i="10" l="1"/>
  <c r="M1083" i="10" a="1"/>
  <c r="M1083" i="10" s="1"/>
  <c r="L1083" i="10" s="1"/>
  <c r="K1083" i="10" s="1"/>
  <c r="N1084" i="10"/>
  <c r="I1085" i="10"/>
  <c r="J1086" i="10"/>
  <c r="B1087" i="10"/>
  <c r="C1086" i="10" a="1"/>
  <c r="C1086" i="10" s="1"/>
  <c r="E1086" i="10" a="1"/>
  <c r="E1086" i="10" s="1"/>
  <c r="D1086" i="10" a="1"/>
  <c r="D1086" i="10" s="1"/>
  <c r="M214" i="10" a="1"/>
  <c r="M214" i="10" s="1"/>
  <c r="L214" i="10" s="1"/>
  <c r="K214" i="10" s="1"/>
  <c r="B709" i="10"/>
  <c r="D708" i="10" a="1"/>
  <c r="D708" i="10" s="1"/>
  <c r="C708" i="10" a="1"/>
  <c r="C708" i="10" s="1"/>
  <c r="N215" i="10"/>
  <c r="G217" i="10"/>
  <c r="Q217" i="10"/>
  <c r="O216" i="10"/>
  <c r="J216" i="10" s="1"/>
  <c r="H216" i="10"/>
  <c r="I216" i="10" s="1"/>
  <c r="E218" i="10" a="1"/>
  <c r="E218" i="10" s="1"/>
  <c r="C218" i="10" a="1"/>
  <c r="C218" i="10" s="1"/>
  <c r="D218" i="10" a="1"/>
  <c r="D218" i="10" s="1"/>
  <c r="D214" i="1"/>
  <c r="A213" i="1"/>
  <c r="N1085" i="10" l="1"/>
  <c r="M1084" i="10" a="1"/>
  <c r="M1084" i="10" s="1"/>
  <c r="L1084" i="10" s="1"/>
  <c r="K1084" i="10" s="1"/>
  <c r="P1084" i="10"/>
  <c r="B1088" i="10"/>
  <c r="D1087" i="10" a="1"/>
  <c r="D1087" i="10" s="1"/>
  <c r="E1087" i="10" a="1"/>
  <c r="E1087" i="10" s="1"/>
  <c r="C1087" i="10" a="1"/>
  <c r="C1087" i="10" s="1"/>
  <c r="I1086" i="10"/>
  <c r="J1087" i="10"/>
  <c r="N216" i="10"/>
  <c r="P216" i="10" s="1"/>
  <c r="C709" i="10" a="1"/>
  <c r="C709" i="10" s="1"/>
  <c r="D709" i="10" a="1"/>
  <c r="D709" i="10" s="1"/>
  <c r="B710" i="10"/>
  <c r="G218" i="10"/>
  <c r="Q218" i="10"/>
  <c r="O217" i="10"/>
  <c r="J217" i="10" s="1"/>
  <c r="H217" i="10"/>
  <c r="I217" i="10" s="1"/>
  <c r="N217" i="10" s="1"/>
  <c r="E219" i="10" a="1"/>
  <c r="E219" i="10" s="1"/>
  <c r="C219" i="10" a="1"/>
  <c r="C219" i="10" s="1"/>
  <c r="D219" i="10" a="1"/>
  <c r="D219" i="10" s="1"/>
  <c r="P215" i="10"/>
  <c r="M215" i="10" a="1"/>
  <c r="M215" i="10" s="1"/>
  <c r="L215" i="10" s="1"/>
  <c r="K215" i="10" s="1"/>
  <c r="D215" i="1"/>
  <c r="A214" i="1"/>
  <c r="N1086" i="10" l="1"/>
  <c r="M1085" i="10" a="1"/>
  <c r="M1085" i="10" s="1"/>
  <c r="L1085" i="10" s="1"/>
  <c r="K1085" i="10" s="1"/>
  <c r="P1085" i="10"/>
  <c r="J1088" i="10"/>
  <c r="I1087" i="10"/>
  <c r="B1089" i="10"/>
  <c r="D1088" i="10" a="1"/>
  <c r="D1088" i="10" s="1"/>
  <c r="E1088" i="10" a="1"/>
  <c r="E1088" i="10" s="1"/>
  <c r="C1088" i="10" a="1"/>
  <c r="C1088" i="10" s="1"/>
  <c r="M216" i="10" a="1"/>
  <c r="M216" i="10" s="1"/>
  <c r="L216" i="10" s="1"/>
  <c r="K216" i="10" s="1"/>
  <c r="B711" i="10"/>
  <c r="D710" i="10" a="1"/>
  <c r="D710" i="10" s="1"/>
  <c r="C710" i="10" a="1"/>
  <c r="C710" i="10" s="1"/>
  <c r="P217" i="10"/>
  <c r="M217" i="10" a="1"/>
  <c r="M217" i="10" s="1"/>
  <c r="E220" i="10" a="1"/>
  <c r="E220" i="10" s="1"/>
  <c r="C220" i="10" a="1"/>
  <c r="C220" i="10" s="1"/>
  <c r="D220" i="10" a="1"/>
  <c r="D220" i="10" s="1"/>
  <c r="H218" i="10"/>
  <c r="I218" i="10" s="1"/>
  <c r="O218" i="10"/>
  <c r="J218" i="10" s="1"/>
  <c r="Q219" i="10"/>
  <c r="G219" i="10"/>
  <c r="D216" i="1"/>
  <c r="A215" i="1"/>
  <c r="N1087" i="10" l="1"/>
  <c r="M1086" i="10" a="1"/>
  <c r="M1086" i="10" s="1"/>
  <c r="L1086" i="10" s="1"/>
  <c r="K1086" i="10" s="1"/>
  <c r="P1086" i="10"/>
  <c r="I1088" i="10"/>
  <c r="J1089" i="10"/>
  <c r="B1090" i="10"/>
  <c r="D1089" i="10" a="1"/>
  <c r="D1089" i="10" s="1"/>
  <c r="E1089" i="10" a="1"/>
  <c r="E1089" i="10" s="1"/>
  <c r="C1089" i="10" a="1"/>
  <c r="C1089" i="10" s="1"/>
  <c r="D711" i="10" a="1"/>
  <c r="D711" i="10" s="1"/>
  <c r="B712" i="10"/>
  <c r="C711" i="10" a="1"/>
  <c r="C711" i="10" s="1"/>
  <c r="N218" i="10"/>
  <c r="P218" i="10" s="1"/>
  <c r="L217" i="10"/>
  <c r="K217" i="10" s="1"/>
  <c r="E221" i="10" a="1"/>
  <c r="E221" i="10" s="1"/>
  <c r="D221" i="10" a="1"/>
  <c r="D221" i="10" s="1"/>
  <c r="C221" i="10" a="1"/>
  <c r="C221" i="10" s="1"/>
  <c r="O219" i="10"/>
  <c r="J219" i="10" s="1"/>
  <c r="H219" i="10"/>
  <c r="I219" i="10" s="1"/>
  <c r="Q220" i="10"/>
  <c r="G220" i="10"/>
  <c r="D217" i="1"/>
  <c r="A216" i="1"/>
  <c r="N1088" i="10" l="1"/>
  <c r="P1087" i="10"/>
  <c r="M1087" i="10" a="1"/>
  <c r="M1087" i="10" s="1"/>
  <c r="L1087" i="10" s="1"/>
  <c r="K1087" i="10" s="1"/>
  <c r="J1090" i="10"/>
  <c r="I1089" i="10"/>
  <c r="B1091" i="10"/>
  <c r="C1090" i="10" a="1"/>
  <c r="C1090" i="10" s="1"/>
  <c r="D1090" i="10" a="1"/>
  <c r="D1090" i="10" s="1"/>
  <c r="E1090" i="10" a="1"/>
  <c r="E1090" i="10" s="1"/>
  <c r="B713" i="10"/>
  <c r="D712" i="10" a="1"/>
  <c r="D712" i="10" s="1"/>
  <c r="C712" i="10" a="1"/>
  <c r="C712" i="10" s="1"/>
  <c r="M218" i="10" a="1"/>
  <c r="M218" i="10" s="1"/>
  <c r="L218" i="10" s="1"/>
  <c r="K218" i="10" s="1"/>
  <c r="N219" i="10"/>
  <c r="E222" i="10" a="1"/>
  <c r="E222" i="10" s="1"/>
  <c r="C222" i="10" a="1"/>
  <c r="C222" i="10" s="1"/>
  <c r="D222" i="10" a="1"/>
  <c r="D222" i="10" s="1"/>
  <c r="G221" i="10"/>
  <c r="Q221" i="10"/>
  <c r="H220" i="10"/>
  <c r="I220" i="10" s="1"/>
  <c r="N220" i="10" s="1"/>
  <c r="O220" i="10"/>
  <c r="J220" i="10" s="1"/>
  <c r="D218" i="1"/>
  <c r="A217" i="1"/>
  <c r="N1089" i="10" l="1"/>
  <c r="P1088" i="10"/>
  <c r="M1088" i="10" a="1"/>
  <c r="M1088" i="10" s="1"/>
  <c r="L1088" i="10" s="1"/>
  <c r="K1088" i="10" s="1"/>
  <c r="B1092" i="10"/>
  <c r="D1091" i="10" a="1"/>
  <c r="D1091" i="10" s="1"/>
  <c r="C1091" i="10" a="1"/>
  <c r="C1091" i="10" s="1"/>
  <c r="E1091" i="10" a="1"/>
  <c r="E1091" i="10" s="1"/>
  <c r="J1091" i="10"/>
  <c r="I1090" i="10"/>
  <c r="D713" i="10" a="1"/>
  <c r="D713" i="10" s="1"/>
  <c r="C713" i="10" a="1"/>
  <c r="C713" i="10" s="1"/>
  <c r="B714" i="10"/>
  <c r="M220" i="10" a="1"/>
  <c r="M220" i="10" s="1"/>
  <c r="P220" i="10"/>
  <c r="O221" i="10"/>
  <c r="J221" i="10" s="1"/>
  <c r="H221" i="10"/>
  <c r="I221" i="10" s="1"/>
  <c r="E223" i="10" a="1"/>
  <c r="E223" i="10" s="1"/>
  <c r="D223" i="10" a="1"/>
  <c r="D223" i="10" s="1"/>
  <c r="C223" i="10" a="1"/>
  <c r="C223" i="10" s="1"/>
  <c r="Q222" i="10"/>
  <c r="G222" i="10"/>
  <c r="P219" i="10"/>
  <c r="M219" i="10" a="1"/>
  <c r="M219" i="10" s="1"/>
  <c r="L219" i="10" s="1"/>
  <c r="K219" i="10" s="1"/>
  <c r="D219" i="1"/>
  <c r="A218" i="1"/>
  <c r="N1090" i="10" l="1"/>
  <c r="P1089" i="10"/>
  <c r="M1089" i="10" a="1"/>
  <c r="M1089" i="10" s="1"/>
  <c r="L1089" i="10" s="1"/>
  <c r="K1089" i="10" s="1"/>
  <c r="J1092" i="10"/>
  <c r="I1091" i="10"/>
  <c r="B1093" i="10"/>
  <c r="D1092" i="10" a="1"/>
  <c r="D1092" i="10" s="1"/>
  <c r="E1092" i="10" a="1"/>
  <c r="E1092" i="10" s="1"/>
  <c r="C1092" i="10" a="1"/>
  <c r="C1092" i="10" s="1"/>
  <c r="N221" i="10"/>
  <c r="P221" i="10" s="1"/>
  <c r="D714" i="10" a="1"/>
  <c r="D714" i="10" s="1"/>
  <c r="B715" i="10"/>
  <c r="C714" i="10" a="1"/>
  <c r="C714" i="10" s="1"/>
  <c r="Q223" i="10"/>
  <c r="G223" i="10"/>
  <c r="H222" i="10"/>
  <c r="I222" i="10" s="1"/>
  <c r="O222" i="10"/>
  <c r="J222" i="10" s="1"/>
  <c r="E224" i="10" a="1"/>
  <c r="E224" i="10" s="1"/>
  <c r="D224" i="10" a="1"/>
  <c r="D224" i="10" s="1"/>
  <c r="C224" i="10" a="1"/>
  <c r="C224" i="10" s="1"/>
  <c r="L220" i="10"/>
  <c r="K220" i="10" s="1"/>
  <c r="D220" i="1"/>
  <c r="A219" i="1"/>
  <c r="M221" i="10" l="1" a="1"/>
  <c r="M221" i="10" s="1"/>
  <c r="N1091" i="10"/>
  <c r="P1090" i="10"/>
  <c r="M1090" i="10" a="1"/>
  <c r="M1090" i="10" s="1"/>
  <c r="L1090" i="10" s="1"/>
  <c r="K1090" i="10" s="1"/>
  <c r="B1094" i="10"/>
  <c r="E1093" i="10" a="1"/>
  <c r="E1093" i="10" s="1"/>
  <c r="C1093" i="10" a="1"/>
  <c r="C1093" i="10" s="1"/>
  <c r="D1093" i="10" a="1"/>
  <c r="D1093" i="10" s="1"/>
  <c r="I1092" i="10"/>
  <c r="J1093" i="10"/>
  <c r="B716" i="10"/>
  <c r="D715" i="10" a="1"/>
  <c r="D715" i="10" s="1"/>
  <c r="C715" i="10" a="1"/>
  <c r="C715" i="10" s="1"/>
  <c r="N222" i="10"/>
  <c r="H223" i="10"/>
  <c r="I223" i="10" s="1"/>
  <c r="O223" i="10"/>
  <c r="J223" i="10" s="1"/>
  <c r="G224" i="10"/>
  <c r="Q224" i="10"/>
  <c r="E225" i="10" a="1"/>
  <c r="E225" i="10" s="1"/>
  <c r="D225" i="10" a="1"/>
  <c r="D225" i="10" s="1"/>
  <c r="C225" i="10" a="1"/>
  <c r="C225" i="10" s="1"/>
  <c r="L221" i="10"/>
  <c r="K221" i="10" s="1"/>
  <c r="D221" i="1"/>
  <c r="A220" i="1"/>
  <c r="P1091" i="10" l="1"/>
  <c r="M1091" i="10" a="1"/>
  <c r="M1091" i="10" s="1"/>
  <c r="L1091" i="10" s="1"/>
  <c r="K1091" i="10" s="1"/>
  <c r="N1092" i="10"/>
  <c r="I1093" i="10"/>
  <c r="J1094" i="10"/>
  <c r="B1095" i="10"/>
  <c r="E1094" i="10" a="1"/>
  <c r="E1094" i="10" s="1"/>
  <c r="C1094" i="10" a="1"/>
  <c r="C1094" i="10" s="1"/>
  <c r="D1094" i="10" a="1"/>
  <c r="D1094" i="10" s="1"/>
  <c r="N223" i="10"/>
  <c r="M223" i="10" s="1" a="1"/>
  <c r="M223" i="10" s="1"/>
  <c r="D716" i="10" a="1"/>
  <c r="D716" i="10" s="1"/>
  <c r="C716" i="10" a="1"/>
  <c r="C716" i="10" s="1"/>
  <c r="B717" i="10"/>
  <c r="G225" i="10"/>
  <c r="Q225" i="10"/>
  <c r="O224" i="10"/>
  <c r="J224" i="10" s="1"/>
  <c r="H224" i="10"/>
  <c r="I224" i="10" s="1"/>
  <c r="E226" i="10" a="1"/>
  <c r="E226" i="10" s="1"/>
  <c r="C226" i="10" a="1"/>
  <c r="C226" i="10" s="1"/>
  <c r="D226" i="10" a="1"/>
  <c r="D226" i="10" s="1"/>
  <c r="P222" i="10"/>
  <c r="M222" i="10" a="1"/>
  <c r="M222" i="10" s="1"/>
  <c r="L222" i="10" s="1"/>
  <c r="K222" i="10" s="1"/>
  <c r="D222" i="1"/>
  <c r="A221" i="1"/>
  <c r="N1093" i="10" l="1"/>
  <c r="M1092" i="10" a="1"/>
  <c r="M1092" i="10" s="1"/>
  <c r="L1092" i="10" s="1"/>
  <c r="K1092" i="10" s="1"/>
  <c r="P1092" i="10"/>
  <c r="N224" i="10"/>
  <c r="M224" i="10" s="1" a="1"/>
  <c r="M224" i="10" s="1"/>
  <c r="I1094" i="10"/>
  <c r="J1095" i="10"/>
  <c r="B1096" i="10"/>
  <c r="D1095" i="10" a="1"/>
  <c r="D1095" i="10" s="1"/>
  <c r="C1095" i="10" a="1"/>
  <c r="C1095" i="10" s="1"/>
  <c r="E1095" i="10" a="1"/>
  <c r="E1095" i="10" s="1"/>
  <c r="P223" i="10"/>
  <c r="B718" i="10"/>
  <c r="C717" i="10" a="1"/>
  <c r="C717" i="10" s="1"/>
  <c r="D717" i="10" a="1"/>
  <c r="D717" i="10" s="1"/>
  <c r="E227" i="10" a="1"/>
  <c r="E227" i="10" s="1"/>
  <c r="C227" i="10" a="1"/>
  <c r="C227" i="10" s="1"/>
  <c r="D227" i="10" a="1"/>
  <c r="D227" i="10" s="1"/>
  <c r="H225" i="10"/>
  <c r="I225" i="10" s="1"/>
  <c r="O225" i="10"/>
  <c r="J225" i="10" s="1"/>
  <c r="G226" i="10"/>
  <c r="Q226" i="10"/>
  <c r="L223" i="10"/>
  <c r="K223" i="10" s="1"/>
  <c r="D223" i="1"/>
  <c r="A222" i="1"/>
  <c r="N1094" i="10" l="1"/>
  <c r="P224" i="10"/>
  <c r="M1093" i="10" a="1"/>
  <c r="M1093" i="10" s="1"/>
  <c r="L1093" i="10" s="1"/>
  <c r="K1093" i="10" s="1"/>
  <c r="P1093" i="10"/>
  <c r="B1097" i="10"/>
  <c r="D1096" i="10" a="1"/>
  <c r="D1096" i="10" s="1"/>
  <c r="C1096" i="10" a="1"/>
  <c r="C1096" i="10" s="1"/>
  <c r="E1096" i="10" a="1"/>
  <c r="E1096" i="10" s="1"/>
  <c r="I1095" i="10"/>
  <c r="J1096" i="10"/>
  <c r="N225" i="10"/>
  <c r="M225" i="10" s="1" a="1"/>
  <c r="M225" i="10" s="1"/>
  <c r="B719" i="10"/>
  <c r="D718" i="10" a="1"/>
  <c r="D718" i="10" s="1"/>
  <c r="C718" i="10" a="1"/>
  <c r="C718" i="10" s="1"/>
  <c r="E228" i="10" a="1"/>
  <c r="E228" i="10" s="1"/>
  <c r="D228" i="10" a="1"/>
  <c r="D228" i="10" s="1"/>
  <c r="C228" i="10" a="1"/>
  <c r="C228" i="10" s="1"/>
  <c r="Q227" i="10"/>
  <c r="G227" i="10"/>
  <c r="H226" i="10"/>
  <c r="I226" i="10" s="1"/>
  <c r="O226" i="10"/>
  <c r="J226" i="10" s="1"/>
  <c r="L224" i="10"/>
  <c r="K224" i="10" s="1"/>
  <c r="D224" i="1"/>
  <c r="A223" i="1"/>
  <c r="N226" i="10" l="1"/>
  <c r="P1094" i="10"/>
  <c r="M1094" i="10" a="1"/>
  <c r="M1094" i="10" s="1"/>
  <c r="L1094" i="10" s="1"/>
  <c r="K1094" i="10" s="1"/>
  <c r="N1095" i="10"/>
  <c r="I1096" i="10"/>
  <c r="J1097" i="10"/>
  <c r="B1098" i="10"/>
  <c r="C1097" i="10" a="1"/>
  <c r="C1097" i="10" s="1"/>
  <c r="E1097" i="10" a="1"/>
  <c r="E1097" i="10" s="1"/>
  <c r="D1097" i="10" a="1"/>
  <c r="D1097" i="10" s="1"/>
  <c r="P225" i="10"/>
  <c r="B720" i="10"/>
  <c r="C719" i="10" a="1"/>
  <c r="C719" i="10" s="1"/>
  <c r="D719" i="10" a="1"/>
  <c r="D719" i="10" s="1"/>
  <c r="P226" i="10"/>
  <c r="M226" i="10" a="1"/>
  <c r="M226" i="10" s="1"/>
  <c r="O227" i="10"/>
  <c r="J227" i="10" s="1"/>
  <c r="H227" i="10"/>
  <c r="I227" i="10" s="1"/>
  <c r="E229" i="10" a="1"/>
  <c r="E229" i="10" s="1"/>
  <c r="D229" i="10" a="1"/>
  <c r="D229" i="10" s="1"/>
  <c r="C229" i="10" a="1"/>
  <c r="C229" i="10" s="1"/>
  <c r="Q228" i="10"/>
  <c r="G228" i="10"/>
  <c r="L225" i="10"/>
  <c r="K225" i="10" s="1"/>
  <c r="D225" i="1"/>
  <c r="A224" i="1"/>
  <c r="N1096" i="10" l="1"/>
  <c r="P1095" i="10"/>
  <c r="M1095" i="10" a="1"/>
  <c r="M1095" i="10" s="1"/>
  <c r="L1095" i="10" s="1"/>
  <c r="K1095" i="10" s="1"/>
  <c r="N227" i="10"/>
  <c r="M227" i="10" s="1" a="1"/>
  <c r="M227" i="10" s="1"/>
  <c r="J1098" i="10"/>
  <c r="I1097" i="10"/>
  <c r="B1099" i="10"/>
  <c r="C1098" i="10" a="1"/>
  <c r="C1098" i="10" s="1"/>
  <c r="E1098" i="10" a="1"/>
  <c r="E1098" i="10" s="1"/>
  <c r="D1098" i="10" a="1"/>
  <c r="D1098" i="10" s="1"/>
  <c r="B721" i="10"/>
  <c r="D720" i="10" a="1"/>
  <c r="D720" i="10" s="1"/>
  <c r="C720" i="10" a="1"/>
  <c r="C720" i="10" s="1"/>
  <c r="P227" i="10"/>
  <c r="E230" i="10" a="1"/>
  <c r="E230" i="10" s="1"/>
  <c r="D230" i="10" a="1"/>
  <c r="D230" i="10" s="1"/>
  <c r="C230" i="10" a="1"/>
  <c r="C230" i="10" s="1"/>
  <c r="Q229" i="10"/>
  <c r="G229" i="10"/>
  <c r="H228" i="10"/>
  <c r="I228" i="10" s="1"/>
  <c r="O228" i="10"/>
  <c r="J228" i="10" s="1"/>
  <c r="L226" i="10"/>
  <c r="K226" i="10" s="1"/>
  <c r="D226" i="1"/>
  <c r="A225" i="1"/>
  <c r="N1097" i="10" l="1"/>
  <c r="P1096" i="10"/>
  <c r="M1096" i="10" a="1"/>
  <c r="M1096" i="10" s="1"/>
  <c r="L1096" i="10" s="1"/>
  <c r="K1096" i="10" s="1"/>
  <c r="I1098" i="10"/>
  <c r="J1099" i="10"/>
  <c r="B1100" i="10"/>
  <c r="C1099" i="10" a="1"/>
  <c r="C1099" i="10" s="1"/>
  <c r="D1099" i="10" a="1"/>
  <c r="D1099" i="10" s="1"/>
  <c r="E1099" i="10" a="1"/>
  <c r="E1099" i="10" s="1"/>
  <c r="B722" i="10"/>
  <c r="D721" i="10" a="1"/>
  <c r="D721" i="10" s="1"/>
  <c r="C721" i="10" a="1"/>
  <c r="C721" i="10" s="1"/>
  <c r="O229" i="10"/>
  <c r="J229" i="10" s="1"/>
  <c r="H229" i="10"/>
  <c r="I229" i="10" s="1"/>
  <c r="E231" i="10" a="1"/>
  <c r="E231" i="10" s="1"/>
  <c r="D231" i="10" a="1"/>
  <c r="D231" i="10" s="1"/>
  <c r="C231" i="10" a="1"/>
  <c r="C231" i="10" s="1"/>
  <c r="Q230" i="10"/>
  <c r="G230" i="10"/>
  <c r="L227" i="10"/>
  <c r="K227" i="10" s="1"/>
  <c r="N228" i="10"/>
  <c r="D227" i="1"/>
  <c r="A226" i="1"/>
  <c r="N1098" i="10" l="1"/>
  <c r="P1097" i="10"/>
  <c r="M1097" i="10" a="1"/>
  <c r="M1097" i="10" s="1"/>
  <c r="L1097" i="10" s="1"/>
  <c r="K1097" i="10" s="1"/>
  <c r="J1100" i="10"/>
  <c r="I1099" i="10"/>
  <c r="B1101" i="10"/>
  <c r="D1100" i="10" a="1"/>
  <c r="D1100" i="10" s="1"/>
  <c r="E1100" i="10" a="1"/>
  <c r="E1100" i="10" s="1"/>
  <c r="C1100" i="10" a="1"/>
  <c r="C1100" i="10" s="1"/>
  <c r="B723" i="10"/>
  <c r="C722" i="10" a="1"/>
  <c r="C722" i="10" s="1"/>
  <c r="D722" i="10" a="1"/>
  <c r="D722" i="10" s="1"/>
  <c r="N229" i="10"/>
  <c r="P229" i="10" s="1"/>
  <c r="E232" i="10" a="1"/>
  <c r="E232" i="10" s="1"/>
  <c r="D232" i="10" a="1"/>
  <c r="D232" i="10" s="1"/>
  <c r="C232" i="10" a="1"/>
  <c r="C232" i="10" s="1"/>
  <c r="O230" i="10"/>
  <c r="J230" i="10" s="1"/>
  <c r="H230" i="10"/>
  <c r="I230" i="10" s="1"/>
  <c r="G231" i="10"/>
  <c r="Q231" i="10"/>
  <c r="P228" i="10"/>
  <c r="M228" i="10" a="1"/>
  <c r="M228" i="10" s="1"/>
  <c r="L228" i="10" s="1"/>
  <c r="K228" i="10" s="1"/>
  <c r="D228" i="1"/>
  <c r="A227" i="1"/>
  <c r="N1099" i="10" l="1"/>
  <c r="P1098" i="10"/>
  <c r="M1098" i="10" a="1"/>
  <c r="M1098" i="10" s="1"/>
  <c r="L1098" i="10" s="1"/>
  <c r="K1098" i="10" s="1"/>
  <c r="J1101" i="10"/>
  <c r="I1100" i="10"/>
  <c r="B1102" i="10"/>
  <c r="C1101" i="10" a="1"/>
  <c r="C1101" i="10" s="1"/>
  <c r="D1101" i="10" a="1"/>
  <c r="D1101" i="10" s="1"/>
  <c r="E1101" i="10" a="1"/>
  <c r="E1101" i="10" s="1"/>
  <c r="N230" i="10"/>
  <c r="P230" i="10" s="1"/>
  <c r="B724" i="10"/>
  <c r="D723" i="10" a="1"/>
  <c r="D723" i="10" s="1"/>
  <c r="C723" i="10" a="1"/>
  <c r="C723" i="10" s="1"/>
  <c r="M229" i="10" a="1"/>
  <c r="M229" i="10" s="1"/>
  <c r="L229" i="10" s="1"/>
  <c r="K229" i="10" s="1"/>
  <c r="E233" i="10" a="1"/>
  <c r="E233" i="10" s="1"/>
  <c r="C233" i="10" a="1"/>
  <c r="C233" i="10" s="1"/>
  <c r="D233" i="10" a="1"/>
  <c r="D233" i="10" s="1"/>
  <c r="Q232" i="10"/>
  <c r="G232" i="10"/>
  <c r="H231" i="10"/>
  <c r="I231" i="10" s="1"/>
  <c r="O231" i="10"/>
  <c r="J231" i="10" s="1"/>
  <c r="D229" i="1"/>
  <c r="A228" i="1"/>
  <c r="N1100" i="10" l="1"/>
  <c r="P1099" i="10"/>
  <c r="M1099" i="10" a="1"/>
  <c r="M1099" i="10" s="1"/>
  <c r="L1099" i="10" s="1"/>
  <c r="K1099" i="10" s="1"/>
  <c r="M230" i="10" a="1"/>
  <c r="M230" i="10" s="1"/>
  <c r="B1103" i="10"/>
  <c r="E1102" i="10" a="1"/>
  <c r="E1102" i="10" s="1"/>
  <c r="C1102" i="10" a="1"/>
  <c r="C1102" i="10" s="1"/>
  <c r="D1102" i="10" a="1"/>
  <c r="D1102" i="10" s="1"/>
  <c r="J1102" i="10"/>
  <c r="I1101" i="10"/>
  <c r="N231" i="10"/>
  <c r="B725" i="10"/>
  <c r="D724" i="10" a="1"/>
  <c r="D724" i="10" s="1"/>
  <c r="C724" i="10" a="1"/>
  <c r="C724" i="10" s="1"/>
  <c r="H232" i="10"/>
  <c r="I232" i="10" s="1"/>
  <c r="O232" i="10"/>
  <c r="J232" i="10" s="1"/>
  <c r="E234" i="10" a="1"/>
  <c r="E234" i="10" s="1"/>
  <c r="C234" i="10" a="1"/>
  <c r="C234" i="10" s="1"/>
  <c r="D234" i="10" a="1"/>
  <c r="D234" i="10" s="1"/>
  <c r="Q233" i="10"/>
  <c r="G233" i="10"/>
  <c r="L230" i="10"/>
  <c r="K230" i="10" s="1"/>
  <c r="P231" i="10"/>
  <c r="M231" i="10" a="1"/>
  <c r="M231" i="10" s="1"/>
  <c r="D230" i="1"/>
  <c r="A229" i="1"/>
  <c r="N1101" i="10" l="1"/>
  <c r="P1100" i="10"/>
  <c r="M1100" i="10" a="1"/>
  <c r="M1100" i="10" s="1"/>
  <c r="L1100" i="10" s="1"/>
  <c r="K1100" i="10" s="1"/>
  <c r="N232" i="10"/>
  <c r="M232" i="10" s="1" a="1"/>
  <c r="M232" i="10" s="1"/>
  <c r="J1103" i="10"/>
  <c r="I1102" i="10"/>
  <c r="B1104" i="10"/>
  <c r="D1103" i="10" a="1"/>
  <c r="D1103" i="10" s="1"/>
  <c r="C1103" i="10" a="1"/>
  <c r="C1103" i="10" s="1"/>
  <c r="E1103" i="10" a="1"/>
  <c r="E1103" i="10" s="1"/>
  <c r="B726" i="10"/>
  <c r="D725" i="10" a="1"/>
  <c r="D725" i="10" s="1"/>
  <c r="C725" i="10" a="1"/>
  <c r="C725" i="10" s="1"/>
  <c r="L231" i="10"/>
  <c r="K231" i="10" s="1"/>
  <c r="E235" i="10" a="1"/>
  <c r="E235" i="10" s="1"/>
  <c r="D235" i="10" a="1"/>
  <c r="D235" i="10" s="1"/>
  <c r="C235" i="10" a="1"/>
  <c r="C235" i="10" s="1"/>
  <c r="Q234" i="10"/>
  <c r="G234" i="10"/>
  <c r="H233" i="10"/>
  <c r="I233" i="10" s="1"/>
  <c r="O233" i="10"/>
  <c r="J233" i="10" s="1"/>
  <c r="D231" i="1"/>
  <c r="A230" i="1"/>
  <c r="N1102" i="10" l="1"/>
  <c r="P232" i="10"/>
  <c r="M1101" i="10" a="1"/>
  <c r="M1101" i="10" s="1"/>
  <c r="L1101" i="10" s="1"/>
  <c r="K1101" i="10" s="1"/>
  <c r="P1101" i="10"/>
  <c r="I1103" i="10"/>
  <c r="J1104" i="10"/>
  <c r="B1105" i="10"/>
  <c r="D1104" i="10" a="1"/>
  <c r="D1104" i="10" s="1"/>
  <c r="E1104" i="10" a="1"/>
  <c r="E1104" i="10" s="1"/>
  <c r="C1104" i="10" a="1"/>
  <c r="C1104" i="10" s="1"/>
  <c r="N233" i="10"/>
  <c r="P233" i="10" s="1"/>
  <c r="B727" i="10"/>
  <c r="C726" i="10" a="1"/>
  <c r="C726" i="10" s="1"/>
  <c r="D726" i="10" a="1"/>
  <c r="D726" i="10" s="1"/>
  <c r="L232" i="10"/>
  <c r="K232" i="10" s="1"/>
  <c r="E236" i="10" a="1"/>
  <c r="E236" i="10" s="1"/>
  <c r="D236" i="10" a="1"/>
  <c r="D236" i="10" s="1"/>
  <c r="C236" i="10" a="1"/>
  <c r="C236" i="10" s="1"/>
  <c r="O234" i="10"/>
  <c r="J234" i="10" s="1"/>
  <c r="H234" i="10"/>
  <c r="I234" i="10" s="1"/>
  <c r="G235" i="10"/>
  <c r="Q235" i="10"/>
  <c r="D232" i="1"/>
  <c r="A231" i="1"/>
  <c r="N1103" i="10" l="1"/>
  <c r="M233" i="10" a="1"/>
  <c r="M233" i="10" s="1"/>
  <c r="P1102" i="10"/>
  <c r="M1102" i="10" a="1"/>
  <c r="M1102" i="10" s="1"/>
  <c r="L1102" i="10" s="1"/>
  <c r="K1102" i="10" s="1"/>
  <c r="I1104" i="10"/>
  <c r="J1105" i="10"/>
  <c r="B1106" i="10"/>
  <c r="E1105" i="10" a="1"/>
  <c r="E1105" i="10" s="1"/>
  <c r="D1105" i="10" a="1"/>
  <c r="D1105" i="10" s="1"/>
  <c r="C1105" i="10" a="1"/>
  <c r="C1105" i="10" s="1"/>
  <c r="C727" i="10" a="1"/>
  <c r="C727" i="10" s="1"/>
  <c r="B728" i="10"/>
  <c r="D727" i="10" a="1"/>
  <c r="D727" i="10" s="1"/>
  <c r="L233" i="10"/>
  <c r="K233" i="10" s="1"/>
  <c r="N234" i="10"/>
  <c r="H235" i="10"/>
  <c r="I235" i="10" s="1"/>
  <c r="O235" i="10"/>
  <c r="J235" i="10" s="1"/>
  <c r="E237" i="10" a="1"/>
  <c r="E237" i="10" s="1"/>
  <c r="C237" i="10" a="1"/>
  <c r="C237" i="10" s="1"/>
  <c r="D237" i="10" a="1"/>
  <c r="D237" i="10" s="1"/>
  <c r="Q236" i="10"/>
  <c r="G236" i="10"/>
  <c r="D233" i="1"/>
  <c r="A232" i="1"/>
  <c r="N1104" i="10" l="1"/>
  <c r="P1103" i="10"/>
  <c r="M1103" i="10" a="1"/>
  <c r="M1103" i="10" s="1"/>
  <c r="L1103" i="10" s="1"/>
  <c r="K1103" i="10" s="1"/>
  <c r="B1107" i="10"/>
  <c r="C1106" i="10" a="1"/>
  <c r="C1106" i="10" s="1"/>
  <c r="E1106" i="10" a="1"/>
  <c r="E1106" i="10" s="1"/>
  <c r="D1106" i="10" a="1"/>
  <c r="D1106" i="10" s="1"/>
  <c r="J1106" i="10"/>
  <c r="I1105" i="10"/>
  <c r="N235" i="10"/>
  <c r="M235" i="10" s="1" a="1"/>
  <c r="M235" i="10" s="1"/>
  <c r="D728" i="10" a="1"/>
  <c r="D728" i="10" s="1"/>
  <c r="C728" i="10" a="1"/>
  <c r="C728" i="10" s="1"/>
  <c r="B729" i="10"/>
  <c r="Q237" i="10"/>
  <c r="G237" i="10"/>
  <c r="E238" i="10" a="1"/>
  <c r="E238" i="10" s="1"/>
  <c r="D238" i="10" a="1"/>
  <c r="D238" i="10" s="1"/>
  <c r="C238" i="10" a="1"/>
  <c r="C238" i="10" s="1"/>
  <c r="H236" i="10"/>
  <c r="I236" i="10" s="1"/>
  <c r="O236" i="10"/>
  <c r="J236" i="10" s="1"/>
  <c r="M234" i="10" a="1"/>
  <c r="M234" i="10" s="1"/>
  <c r="L234" i="10" s="1"/>
  <c r="K234" i="10" s="1"/>
  <c r="P234" i="10"/>
  <c r="D234" i="1"/>
  <c r="A233" i="1"/>
  <c r="N1105" i="10" l="1"/>
  <c r="M1104" i="10" a="1"/>
  <c r="M1104" i="10" s="1"/>
  <c r="L1104" i="10" s="1"/>
  <c r="K1104" i="10" s="1"/>
  <c r="P1104" i="10"/>
  <c r="I1106" i="10"/>
  <c r="J1107" i="10"/>
  <c r="B1108" i="10"/>
  <c r="C1107" i="10" a="1"/>
  <c r="C1107" i="10" s="1"/>
  <c r="D1107" i="10" a="1"/>
  <c r="D1107" i="10" s="1"/>
  <c r="E1107" i="10" a="1"/>
  <c r="E1107" i="10" s="1"/>
  <c r="P235" i="10"/>
  <c r="N236" i="10"/>
  <c r="P236" i="10" s="1"/>
  <c r="D729" i="10" a="1"/>
  <c r="D729" i="10" s="1"/>
  <c r="C729" i="10" a="1"/>
  <c r="C729" i="10" s="1"/>
  <c r="B730" i="10"/>
  <c r="E239" i="10" a="1"/>
  <c r="E239" i="10" s="1"/>
  <c r="C239" i="10" a="1"/>
  <c r="C239" i="10" s="1"/>
  <c r="D239" i="10" a="1"/>
  <c r="D239" i="10" s="1"/>
  <c r="G238" i="10"/>
  <c r="Q238" i="10"/>
  <c r="H237" i="10"/>
  <c r="I237" i="10" s="1"/>
  <c r="O237" i="10"/>
  <c r="J237" i="10" s="1"/>
  <c r="L235" i="10"/>
  <c r="K235" i="10" s="1"/>
  <c r="D235" i="1"/>
  <c r="A234" i="1"/>
  <c r="N1106" i="10" l="1"/>
  <c r="P1105" i="10"/>
  <c r="M1105" i="10" a="1"/>
  <c r="M1105" i="10" s="1"/>
  <c r="L1105" i="10" s="1"/>
  <c r="K1105" i="10" s="1"/>
  <c r="B1109" i="10"/>
  <c r="D1108" i="10" a="1"/>
  <c r="D1108" i="10" s="1"/>
  <c r="C1108" i="10" a="1"/>
  <c r="C1108" i="10" s="1"/>
  <c r="E1108" i="10" a="1"/>
  <c r="E1108" i="10" s="1"/>
  <c r="J1108" i="10"/>
  <c r="I1107" i="10"/>
  <c r="N237" i="10"/>
  <c r="P237" i="10" s="1"/>
  <c r="M236" i="10" a="1"/>
  <c r="M236" i="10" s="1"/>
  <c r="B731" i="10"/>
  <c r="C730" i="10" a="1"/>
  <c r="C730" i="10" s="1"/>
  <c r="D730" i="10" a="1"/>
  <c r="D730" i="10" s="1"/>
  <c r="L236" i="10"/>
  <c r="K236" i="10" s="1"/>
  <c r="H238" i="10"/>
  <c r="I238" i="10" s="1"/>
  <c r="O238" i="10"/>
  <c r="J238" i="10" s="1"/>
  <c r="E240" i="10" a="1"/>
  <c r="E240" i="10" s="1"/>
  <c r="D240" i="10" a="1"/>
  <c r="D240" i="10" s="1"/>
  <c r="C240" i="10" a="1"/>
  <c r="C240" i="10" s="1"/>
  <c r="G239" i="10"/>
  <c r="Q239" i="10"/>
  <c r="D236" i="1"/>
  <c r="A235" i="1"/>
  <c r="M237" i="10" l="1" a="1"/>
  <c r="M237" i="10" s="1"/>
  <c r="N1107" i="10"/>
  <c r="P1106" i="10"/>
  <c r="M1106" i="10" a="1"/>
  <c r="M1106" i="10" s="1"/>
  <c r="L1106" i="10" s="1"/>
  <c r="K1106" i="10" s="1"/>
  <c r="J1109" i="10"/>
  <c r="I1108" i="10"/>
  <c r="B1110" i="10"/>
  <c r="C1109" i="10" a="1"/>
  <c r="C1109" i="10" s="1"/>
  <c r="E1109" i="10" a="1"/>
  <c r="E1109" i="10" s="1"/>
  <c r="D1109" i="10" a="1"/>
  <c r="D1109" i="10" s="1"/>
  <c r="N238" i="10"/>
  <c r="M238" i="10" s="1" a="1"/>
  <c r="M238" i="10" s="1"/>
  <c r="L238" i="10" s="1"/>
  <c r="K238" i="10" s="1"/>
  <c r="C731" i="10" a="1"/>
  <c r="C731" i="10" s="1"/>
  <c r="D731" i="10" a="1"/>
  <c r="D731" i="10" s="1"/>
  <c r="B732" i="10"/>
  <c r="L237" i="10"/>
  <c r="K237" i="10" s="1"/>
  <c r="G240" i="10"/>
  <c r="Q240" i="10"/>
  <c r="H239" i="10"/>
  <c r="I239" i="10" s="1"/>
  <c r="O239" i="10"/>
  <c r="J239" i="10" s="1"/>
  <c r="E241" i="10" a="1"/>
  <c r="E241" i="10" s="1"/>
  <c r="C241" i="10" a="1"/>
  <c r="C241" i="10" s="1"/>
  <c r="D241" i="10" a="1"/>
  <c r="D241" i="10" s="1"/>
  <c r="D237" i="1"/>
  <c r="A236" i="1"/>
  <c r="N1108" i="10" l="1"/>
  <c r="P1107" i="10"/>
  <c r="M1107" i="10" a="1"/>
  <c r="M1107" i="10" s="1"/>
  <c r="L1107" i="10" s="1"/>
  <c r="K1107" i="10" s="1"/>
  <c r="P238" i="10"/>
  <c r="B1111" i="10"/>
  <c r="E1110" i="10" a="1"/>
  <c r="E1110" i="10" s="1"/>
  <c r="C1110" i="10" a="1"/>
  <c r="C1110" i="10" s="1"/>
  <c r="D1110" i="10" a="1"/>
  <c r="D1110" i="10" s="1"/>
  <c r="I1109" i="10"/>
  <c r="J1110" i="10"/>
  <c r="B733" i="10"/>
  <c r="D732" i="10" a="1"/>
  <c r="D732" i="10" s="1"/>
  <c r="C732" i="10" a="1"/>
  <c r="C732" i="10" s="1"/>
  <c r="N239" i="10"/>
  <c r="G241" i="10"/>
  <c r="Q241" i="10"/>
  <c r="H240" i="10"/>
  <c r="I240" i="10" s="1"/>
  <c r="O240" i="10"/>
  <c r="J240" i="10" s="1"/>
  <c r="E242" i="10" a="1"/>
  <c r="E242" i="10" s="1"/>
  <c r="C242" i="10" a="1"/>
  <c r="C242" i="10" s="1"/>
  <c r="D242" i="10" a="1"/>
  <c r="D242" i="10" s="1"/>
  <c r="D238" i="1"/>
  <c r="A237" i="1"/>
  <c r="N1109" i="10" l="1"/>
  <c r="M1108" i="10" a="1"/>
  <c r="M1108" i="10" s="1"/>
  <c r="L1108" i="10" s="1"/>
  <c r="K1108" i="10" s="1"/>
  <c r="P1108" i="10"/>
  <c r="J1111" i="10"/>
  <c r="I1110" i="10"/>
  <c r="B1112" i="10"/>
  <c r="C1111" i="10" a="1"/>
  <c r="C1111" i="10" s="1"/>
  <c r="D1111" i="10" a="1"/>
  <c r="D1111" i="10" s="1"/>
  <c r="E1111" i="10" a="1"/>
  <c r="E1111" i="10" s="1"/>
  <c r="B734" i="10"/>
  <c r="C733" i="10" a="1"/>
  <c r="C733" i="10" s="1"/>
  <c r="D733" i="10" a="1"/>
  <c r="D733" i="10" s="1"/>
  <c r="N240" i="10"/>
  <c r="M240" i="10" s="1" a="1"/>
  <c r="M240" i="10" s="1"/>
  <c r="Q242" i="10"/>
  <c r="G242" i="10"/>
  <c r="E243" i="10" a="1"/>
  <c r="E243" i="10" s="1"/>
  <c r="D243" i="10" a="1"/>
  <c r="D243" i="10" s="1"/>
  <c r="C243" i="10" a="1"/>
  <c r="C243" i="10" s="1"/>
  <c r="H241" i="10"/>
  <c r="I241" i="10" s="1"/>
  <c r="N241" i="10" s="1"/>
  <c r="O241" i="10"/>
  <c r="J241" i="10" s="1"/>
  <c r="P239" i="10"/>
  <c r="M239" i="10" a="1"/>
  <c r="M239" i="10" s="1"/>
  <c r="L239" i="10" s="1"/>
  <c r="K239" i="10" s="1"/>
  <c r="D239" i="1"/>
  <c r="A238" i="1"/>
  <c r="N1110" i="10" l="1"/>
  <c r="P1109" i="10"/>
  <c r="M1109" i="10" a="1"/>
  <c r="M1109" i="10" s="1"/>
  <c r="L1109" i="10" s="1"/>
  <c r="K1109" i="10" s="1"/>
  <c r="I1111" i="10"/>
  <c r="J1112" i="10"/>
  <c r="B1113" i="10"/>
  <c r="D1112" i="10" a="1"/>
  <c r="D1112" i="10" s="1"/>
  <c r="C1112" i="10" a="1"/>
  <c r="C1112" i="10" s="1"/>
  <c r="E1112" i="10" a="1"/>
  <c r="E1112" i="10" s="1"/>
  <c r="B735" i="10"/>
  <c r="D734" i="10" a="1"/>
  <c r="D734" i="10" s="1"/>
  <c r="C734" i="10" a="1"/>
  <c r="C734" i="10" s="1"/>
  <c r="P240" i="10"/>
  <c r="E244" i="10" a="1"/>
  <c r="E244" i="10" s="1"/>
  <c r="C244" i="10" a="1"/>
  <c r="C244" i="10" s="1"/>
  <c r="D244" i="10" a="1"/>
  <c r="D244" i="10" s="1"/>
  <c r="G243" i="10"/>
  <c r="Q243" i="10"/>
  <c r="H242" i="10"/>
  <c r="I242" i="10" s="1"/>
  <c r="O242" i="10"/>
  <c r="J242" i="10" s="1"/>
  <c r="P241" i="10"/>
  <c r="M241" i="10" a="1"/>
  <c r="M241" i="10" s="1"/>
  <c r="L240" i="10"/>
  <c r="K240" i="10" s="1"/>
  <c r="D240" i="1"/>
  <c r="A239" i="1"/>
  <c r="N1111" i="10" l="1"/>
  <c r="P1110" i="10"/>
  <c r="M1110" i="10" a="1"/>
  <c r="M1110" i="10" s="1"/>
  <c r="L1110" i="10" s="1"/>
  <c r="K1110" i="10" s="1"/>
  <c r="B1114" i="10"/>
  <c r="C1113" i="10" a="1"/>
  <c r="C1113" i="10" s="1"/>
  <c r="D1113" i="10" a="1"/>
  <c r="D1113" i="10" s="1"/>
  <c r="E1113" i="10" a="1"/>
  <c r="E1113" i="10" s="1"/>
  <c r="I1112" i="10"/>
  <c r="J1113" i="10"/>
  <c r="B736" i="10"/>
  <c r="C735" i="10" a="1"/>
  <c r="C735" i="10" s="1"/>
  <c r="D735" i="10" a="1"/>
  <c r="D735" i="10" s="1"/>
  <c r="N242" i="10"/>
  <c r="M242" i="10" s="1" a="1"/>
  <c r="M242" i="10" s="1"/>
  <c r="H243" i="10"/>
  <c r="I243" i="10" s="1"/>
  <c r="O243" i="10"/>
  <c r="J243" i="10" s="1"/>
  <c r="L241" i="10"/>
  <c r="K241" i="10" s="1"/>
  <c r="E245" i="10" a="1"/>
  <c r="E245" i="10" s="1"/>
  <c r="C245" i="10" a="1"/>
  <c r="C245" i="10" s="1"/>
  <c r="D245" i="10" a="1"/>
  <c r="D245" i="10" s="1"/>
  <c r="Q244" i="10"/>
  <c r="G244" i="10"/>
  <c r="D241" i="1"/>
  <c r="A240" i="1"/>
  <c r="P1111" i="10" l="1"/>
  <c r="M1111" i="10" a="1"/>
  <c r="M1111" i="10" s="1"/>
  <c r="L1111" i="10" s="1"/>
  <c r="K1111" i="10" s="1"/>
  <c r="N1112" i="10"/>
  <c r="I1113" i="10"/>
  <c r="J1114" i="10"/>
  <c r="B1115" i="10"/>
  <c r="C1114" i="10" a="1"/>
  <c r="C1114" i="10" s="1"/>
  <c r="E1114" i="10" a="1"/>
  <c r="E1114" i="10" s="1"/>
  <c r="D1114" i="10" a="1"/>
  <c r="D1114" i="10" s="1"/>
  <c r="N243" i="10"/>
  <c r="M243" i="10" s="1" a="1"/>
  <c r="M243" i="10" s="1"/>
  <c r="B737" i="10"/>
  <c r="D736" i="10" a="1"/>
  <c r="D736" i="10" s="1"/>
  <c r="C736" i="10" a="1"/>
  <c r="C736" i="10" s="1"/>
  <c r="P242" i="10"/>
  <c r="H244" i="10"/>
  <c r="I244" i="10" s="1"/>
  <c r="O244" i="10"/>
  <c r="J244" i="10" s="1"/>
  <c r="L242" i="10"/>
  <c r="K242" i="10" s="1"/>
  <c r="Q245" i="10"/>
  <c r="G245" i="10"/>
  <c r="E246" i="10" a="1"/>
  <c r="E246" i="10" s="1"/>
  <c r="C246" i="10" a="1"/>
  <c r="C246" i="10" s="1"/>
  <c r="D246" i="10" a="1"/>
  <c r="D246" i="10" s="1"/>
  <c r="D242" i="1"/>
  <c r="A241" i="1"/>
  <c r="N1113" i="10" l="1"/>
  <c r="P1112" i="10"/>
  <c r="M1112" i="10" a="1"/>
  <c r="M1112" i="10" s="1"/>
  <c r="L1112" i="10" s="1"/>
  <c r="K1112" i="10" s="1"/>
  <c r="P243" i="10"/>
  <c r="J1115" i="10"/>
  <c r="I1114" i="10"/>
  <c r="B1116" i="10"/>
  <c r="C1115" i="10" a="1"/>
  <c r="C1115" i="10" s="1"/>
  <c r="D1115" i="10" a="1"/>
  <c r="D1115" i="10" s="1"/>
  <c r="E1115" i="10" a="1"/>
  <c r="E1115" i="10" s="1"/>
  <c r="N244" i="10"/>
  <c r="M244" i="10" s="1" a="1"/>
  <c r="M244" i="10" s="1"/>
  <c r="B738" i="10"/>
  <c r="C737" i="10" a="1"/>
  <c r="C737" i="10" s="1"/>
  <c r="D737" i="10" a="1"/>
  <c r="D737" i="10" s="1"/>
  <c r="O245" i="10"/>
  <c r="J245" i="10" s="1"/>
  <c r="H245" i="10"/>
  <c r="I245" i="10" s="1"/>
  <c r="N245" i="10" s="1"/>
  <c r="E247" i="10" a="1"/>
  <c r="E247" i="10" s="1"/>
  <c r="D247" i="10" a="1"/>
  <c r="D247" i="10" s="1"/>
  <c r="C247" i="10" a="1"/>
  <c r="C247" i="10" s="1"/>
  <c r="G246" i="10"/>
  <c r="Q246" i="10"/>
  <c r="L243" i="10"/>
  <c r="K243" i="10" s="1"/>
  <c r="D243" i="1"/>
  <c r="A242" i="1"/>
  <c r="N1114" i="10" l="1"/>
  <c r="M1113" i="10" a="1"/>
  <c r="M1113" i="10" s="1"/>
  <c r="L1113" i="10" s="1"/>
  <c r="K1113" i="10" s="1"/>
  <c r="P1113" i="10"/>
  <c r="I1115" i="10"/>
  <c r="J1116" i="10"/>
  <c r="B1117" i="10"/>
  <c r="D1116" i="10" a="1"/>
  <c r="D1116" i="10" s="1"/>
  <c r="C1116" i="10" a="1"/>
  <c r="C1116" i="10" s="1"/>
  <c r="E1116" i="10" a="1"/>
  <c r="E1116" i="10" s="1"/>
  <c r="P244" i="10"/>
  <c r="B739" i="10"/>
  <c r="D738" i="10" a="1"/>
  <c r="D738" i="10" s="1"/>
  <c r="C738" i="10" a="1"/>
  <c r="C738" i="10" s="1"/>
  <c r="E248" i="10" a="1"/>
  <c r="E248" i="10" s="1"/>
  <c r="C248" i="10" a="1"/>
  <c r="C248" i="10" s="1"/>
  <c r="D248" i="10" a="1"/>
  <c r="D248" i="10" s="1"/>
  <c r="G247" i="10"/>
  <c r="Q247" i="10"/>
  <c r="M245" i="10" a="1"/>
  <c r="M245" i="10" s="1"/>
  <c r="P245" i="10"/>
  <c r="H246" i="10"/>
  <c r="I246" i="10" s="1"/>
  <c r="O246" i="10"/>
  <c r="J246" i="10" s="1"/>
  <c r="L244" i="10"/>
  <c r="K244" i="10" s="1"/>
  <c r="D244" i="1"/>
  <c r="A243" i="1"/>
  <c r="N1115" i="10" l="1"/>
  <c r="P1114" i="10"/>
  <c r="M1114" i="10" a="1"/>
  <c r="M1114" i="10" s="1"/>
  <c r="L1114" i="10" s="1"/>
  <c r="K1114" i="10" s="1"/>
  <c r="I1116" i="10"/>
  <c r="J1117" i="10"/>
  <c r="B1118" i="10"/>
  <c r="C1117" i="10" a="1"/>
  <c r="C1117" i="10" s="1"/>
  <c r="D1117" i="10" a="1"/>
  <c r="D1117" i="10" s="1"/>
  <c r="E1117" i="10" a="1"/>
  <c r="E1117" i="10" s="1"/>
  <c r="N246" i="10"/>
  <c r="M246" i="10" s="1" a="1"/>
  <c r="M246" i="10" s="1"/>
  <c r="L246" i="10" s="1"/>
  <c r="K246" i="10" s="1"/>
  <c r="B740" i="10"/>
  <c r="C739" i="10" a="1"/>
  <c r="C739" i="10" s="1"/>
  <c r="D739" i="10" a="1"/>
  <c r="D739" i="10" s="1"/>
  <c r="L245" i="10"/>
  <c r="K245" i="10" s="1"/>
  <c r="O247" i="10"/>
  <c r="J247" i="10" s="1"/>
  <c r="H247" i="10"/>
  <c r="I247" i="10" s="1"/>
  <c r="E249" i="10" a="1"/>
  <c r="E249" i="10" s="1"/>
  <c r="C249" i="10" a="1"/>
  <c r="C249" i="10" s="1"/>
  <c r="D249" i="10" a="1"/>
  <c r="D249" i="10" s="1"/>
  <c r="G248" i="10"/>
  <c r="Q248" i="10"/>
  <c r="D245" i="1"/>
  <c r="A244" i="1"/>
  <c r="N1116" i="10" l="1"/>
  <c r="P1115" i="10"/>
  <c r="M1115" i="10" a="1"/>
  <c r="M1115" i="10" s="1"/>
  <c r="L1115" i="10" s="1"/>
  <c r="K1115" i="10" s="1"/>
  <c r="P246" i="10"/>
  <c r="I1117" i="10"/>
  <c r="J1118" i="10"/>
  <c r="B1119" i="10"/>
  <c r="E1118" i="10" a="1"/>
  <c r="E1118" i="10" s="1"/>
  <c r="C1118" i="10" a="1"/>
  <c r="C1118" i="10" s="1"/>
  <c r="D1118" i="10" a="1"/>
  <c r="D1118" i="10" s="1"/>
  <c r="N247" i="10"/>
  <c r="P247" i="10" s="1"/>
  <c r="B741" i="10"/>
  <c r="D740" i="10" a="1"/>
  <c r="D740" i="10" s="1"/>
  <c r="C740" i="10" a="1"/>
  <c r="C740" i="10" s="1"/>
  <c r="E250" i="10" a="1"/>
  <c r="E250" i="10" s="1"/>
  <c r="C250" i="10" a="1"/>
  <c r="C250" i="10" s="1"/>
  <c r="D250" i="10" a="1"/>
  <c r="D250" i="10" s="1"/>
  <c r="H248" i="10"/>
  <c r="I248" i="10" s="1"/>
  <c r="N248" i="10" s="1"/>
  <c r="O248" i="10"/>
  <c r="J248" i="10" s="1"/>
  <c r="G249" i="10"/>
  <c r="Q249" i="10"/>
  <c r="D246" i="1"/>
  <c r="A245" i="1"/>
  <c r="N1117" i="10" l="1"/>
  <c r="M1116" i="10" a="1"/>
  <c r="M1116" i="10" s="1"/>
  <c r="L1116" i="10" s="1"/>
  <c r="K1116" i="10" s="1"/>
  <c r="P1116" i="10"/>
  <c r="B1120" i="10"/>
  <c r="C1119" i="10" a="1"/>
  <c r="C1119" i="10" s="1"/>
  <c r="D1119" i="10" a="1"/>
  <c r="D1119" i="10" s="1"/>
  <c r="E1119" i="10" a="1"/>
  <c r="E1119" i="10" s="1"/>
  <c r="J1119" i="10"/>
  <c r="I1118" i="10"/>
  <c r="M247" i="10" a="1"/>
  <c r="M247" i="10" s="1"/>
  <c r="L247" i="10" s="1"/>
  <c r="K247" i="10" s="1"/>
  <c r="B742" i="10"/>
  <c r="D741" i="10" a="1"/>
  <c r="D741" i="10" s="1"/>
  <c r="C741" i="10" a="1"/>
  <c r="C741" i="10" s="1"/>
  <c r="O249" i="10"/>
  <c r="J249" i="10" s="1"/>
  <c r="H249" i="10"/>
  <c r="I249" i="10" s="1"/>
  <c r="P248" i="10"/>
  <c r="M248" i="10" a="1"/>
  <c r="M248" i="10" s="1"/>
  <c r="L248" i="10" s="1"/>
  <c r="K248" i="10" s="1"/>
  <c r="E251" i="10" a="1"/>
  <c r="E251" i="10" s="1"/>
  <c r="D251" i="10" a="1"/>
  <c r="D251" i="10" s="1"/>
  <c r="C251" i="10" a="1"/>
  <c r="C251" i="10" s="1"/>
  <c r="G250" i="10"/>
  <c r="Q250" i="10"/>
  <c r="D247" i="1"/>
  <c r="A246" i="1"/>
  <c r="N1118" i="10" l="1"/>
  <c r="P1117" i="10"/>
  <c r="M1117" i="10" a="1"/>
  <c r="M1117" i="10" s="1"/>
  <c r="L1117" i="10" s="1"/>
  <c r="K1117" i="10" s="1"/>
  <c r="I1119" i="10"/>
  <c r="J1120" i="10"/>
  <c r="B1121" i="10"/>
  <c r="C1120" i="10" a="1"/>
  <c r="C1120" i="10" s="1"/>
  <c r="D1120" i="10" a="1"/>
  <c r="D1120" i="10" s="1"/>
  <c r="E1120" i="10" a="1"/>
  <c r="E1120" i="10" s="1"/>
  <c r="B743" i="10"/>
  <c r="D742" i="10" a="1"/>
  <c r="D742" i="10" s="1"/>
  <c r="C742" i="10" a="1"/>
  <c r="C742" i="10" s="1"/>
  <c r="N249" i="10"/>
  <c r="M249" i="10" s="1" a="1"/>
  <c r="M249" i="10" s="1"/>
  <c r="L249" i="10" s="1"/>
  <c r="K249" i="10" s="1"/>
  <c r="Q251" i="10"/>
  <c r="G251" i="10"/>
  <c r="O250" i="10"/>
  <c r="J250" i="10" s="1"/>
  <c r="H250" i="10"/>
  <c r="I250" i="10" s="1"/>
  <c r="N250" i="10" s="1"/>
  <c r="E252" i="10" a="1"/>
  <c r="E252" i="10" s="1"/>
  <c r="D252" i="10" a="1"/>
  <c r="D252" i="10" s="1"/>
  <c r="C252" i="10" a="1"/>
  <c r="C252" i="10" s="1"/>
  <c r="D248" i="1"/>
  <c r="A247" i="1"/>
  <c r="N1119" i="10" l="1"/>
  <c r="P1118" i="10"/>
  <c r="M1118" i="10" a="1"/>
  <c r="M1118" i="10" s="1"/>
  <c r="L1118" i="10" s="1"/>
  <c r="K1118" i="10" s="1"/>
  <c r="J1121" i="10"/>
  <c r="I1120" i="10"/>
  <c r="B1122" i="10"/>
  <c r="D1121" i="10" a="1"/>
  <c r="D1121" i="10" s="1"/>
  <c r="E1121" i="10" a="1"/>
  <c r="E1121" i="10" s="1"/>
  <c r="C1121" i="10" a="1"/>
  <c r="C1121" i="10" s="1"/>
  <c r="B744" i="10"/>
  <c r="D743" i="10" a="1"/>
  <c r="D743" i="10" s="1"/>
  <c r="C743" i="10" a="1"/>
  <c r="C743" i="10" s="1"/>
  <c r="P249" i="10"/>
  <c r="M250" i="10" a="1"/>
  <c r="M250" i="10" s="1"/>
  <c r="L250" i="10" s="1"/>
  <c r="K250" i="10" s="1"/>
  <c r="P250" i="10"/>
  <c r="H251" i="10"/>
  <c r="I251" i="10" s="1"/>
  <c r="O251" i="10"/>
  <c r="J251" i="10" s="1"/>
  <c r="E253" i="10" a="1"/>
  <c r="E253" i="10" s="1"/>
  <c r="D253" i="10" a="1"/>
  <c r="D253" i="10" s="1"/>
  <c r="C253" i="10" a="1"/>
  <c r="C253" i="10" s="1"/>
  <c r="G252" i="10"/>
  <c r="Q252" i="10"/>
  <c r="D249" i="1"/>
  <c r="A248" i="1"/>
  <c r="N1120" i="10" l="1"/>
  <c r="P1119" i="10"/>
  <c r="M1119" i="10" a="1"/>
  <c r="M1119" i="10" s="1"/>
  <c r="L1119" i="10" s="1"/>
  <c r="K1119" i="10" s="1"/>
  <c r="J1122" i="10"/>
  <c r="I1121" i="10"/>
  <c r="B1123" i="10"/>
  <c r="C1122" i="10" a="1"/>
  <c r="C1122" i="10" s="1"/>
  <c r="D1122" i="10" a="1"/>
  <c r="D1122" i="10" s="1"/>
  <c r="E1122" i="10" a="1"/>
  <c r="E1122" i="10" s="1"/>
  <c r="B745" i="10"/>
  <c r="D744" i="10" a="1"/>
  <c r="D744" i="10" s="1"/>
  <c r="C744" i="10" a="1"/>
  <c r="C744" i="10" s="1"/>
  <c r="E254" i="10" a="1"/>
  <c r="E254" i="10" s="1"/>
  <c r="D254" i="10" a="1"/>
  <c r="D254" i="10" s="1"/>
  <c r="C254" i="10" a="1"/>
  <c r="C254" i="10" s="1"/>
  <c r="Q253" i="10"/>
  <c r="G253" i="10"/>
  <c r="N251" i="10"/>
  <c r="O252" i="10"/>
  <c r="J252" i="10" s="1"/>
  <c r="H252" i="10"/>
  <c r="I252" i="10" s="1"/>
  <c r="N252" i="10" s="1"/>
  <c r="D250" i="1"/>
  <c r="A249" i="1"/>
  <c r="N1121" i="10" l="1"/>
  <c r="M1120" i="10" a="1"/>
  <c r="M1120" i="10" s="1"/>
  <c r="L1120" i="10" s="1"/>
  <c r="K1120" i="10" s="1"/>
  <c r="P1120" i="10"/>
  <c r="B1124" i="10"/>
  <c r="E1123" i="10" a="1"/>
  <c r="E1123" i="10" s="1"/>
  <c r="C1123" i="10" a="1"/>
  <c r="C1123" i="10" s="1"/>
  <c r="D1123" i="10" a="1"/>
  <c r="D1123" i="10" s="1"/>
  <c r="I1122" i="10"/>
  <c r="J1123" i="10"/>
  <c r="B746" i="10"/>
  <c r="C745" i="10" a="1"/>
  <c r="C745" i="10" s="1"/>
  <c r="D745" i="10" a="1"/>
  <c r="D745" i="10" s="1"/>
  <c r="M251" i="10" a="1"/>
  <c r="M251" i="10" s="1"/>
  <c r="L251" i="10" s="1"/>
  <c r="K251" i="10" s="1"/>
  <c r="P251" i="10"/>
  <c r="H253" i="10"/>
  <c r="I253" i="10" s="1"/>
  <c r="N253" i="10" s="1"/>
  <c r="O253" i="10"/>
  <c r="J253" i="10" s="1"/>
  <c r="E255" i="10" a="1"/>
  <c r="E255" i="10" s="1"/>
  <c r="C255" i="10" a="1"/>
  <c r="C255" i="10" s="1"/>
  <c r="D255" i="10" a="1"/>
  <c r="D255" i="10" s="1"/>
  <c r="M252" i="10" a="1"/>
  <c r="M252" i="10" s="1"/>
  <c r="P252" i="10"/>
  <c r="G254" i="10"/>
  <c r="Q254" i="10"/>
  <c r="D251" i="1"/>
  <c r="A250" i="1"/>
  <c r="N1122" i="10" l="1"/>
  <c r="M1121" i="10" a="1"/>
  <c r="M1121" i="10" s="1"/>
  <c r="L1121" i="10" s="1"/>
  <c r="K1121" i="10" s="1"/>
  <c r="P1121" i="10"/>
  <c r="J1124" i="10"/>
  <c r="I1123" i="10"/>
  <c r="B1125" i="10"/>
  <c r="D1124" i="10" a="1"/>
  <c r="D1124" i="10" s="1"/>
  <c r="E1124" i="10" a="1"/>
  <c r="E1124" i="10" s="1"/>
  <c r="C1124" i="10" a="1"/>
  <c r="C1124" i="10" s="1"/>
  <c r="L252" i="10"/>
  <c r="K252" i="10" s="1"/>
  <c r="B747" i="10"/>
  <c r="D746" i="10" a="1"/>
  <c r="D746" i="10" s="1"/>
  <c r="C746" i="10" a="1"/>
  <c r="C746" i="10" s="1"/>
  <c r="M253" i="10" a="1"/>
  <c r="M253" i="10" s="1"/>
  <c r="L253" i="10" s="1"/>
  <c r="K253" i="10" s="1"/>
  <c r="P253" i="10"/>
  <c r="E256" i="10" a="1"/>
  <c r="E256" i="10" s="1"/>
  <c r="D256" i="10" a="1"/>
  <c r="D256" i="10" s="1"/>
  <c r="C256" i="10" a="1"/>
  <c r="C256" i="10" s="1"/>
  <c r="Q255" i="10"/>
  <c r="G255" i="10"/>
  <c r="H254" i="10"/>
  <c r="I254" i="10" s="1"/>
  <c r="O254" i="10"/>
  <c r="J254" i="10" s="1"/>
  <c r="D252" i="1"/>
  <c r="A251" i="1"/>
  <c r="N1123" i="10" l="1"/>
  <c r="P1122" i="10"/>
  <c r="M1122" i="10" a="1"/>
  <c r="M1122" i="10" s="1"/>
  <c r="L1122" i="10" s="1"/>
  <c r="K1122" i="10" s="1"/>
  <c r="I1124" i="10"/>
  <c r="J1125" i="10"/>
  <c r="B1126" i="10"/>
  <c r="C1125" i="10" a="1"/>
  <c r="C1125" i="10" s="1"/>
  <c r="D1125" i="10" a="1"/>
  <c r="D1125" i="10" s="1"/>
  <c r="E1125" i="10" a="1"/>
  <c r="E1125" i="10" s="1"/>
  <c r="N254" i="10"/>
  <c r="M254" i="10" s="1" a="1"/>
  <c r="M254" i="10" s="1"/>
  <c r="L254" i="10" s="1"/>
  <c r="K254" i="10" s="1"/>
  <c r="B748" i="10"/>
  <c r="C747" i="10" a="1"/>
  <c r="C747" i="10" s="1"/>
  <c r="D747" i="10" a="1"/>
  <c r="D747" i="10" s="1"/>
  <c r="O255" i="10"/>
  <c r="J255" i="10" s="1"/>
  <c r="H255" i="10"/>
  <c r="I255" i="10" s="1"/>
  <c r="E257" i="10" a="1"/>
  <c r="E257" i="10" s="1"/>
  <c r="C257" i="10" a="1"/>
  <c r="C257" i="10" s="1"/>
  <c r="D257" i="10" a="1"/>
  <c r="D257" i="10" s="1"/>
  <c r="G256" i="10"/>
  <c r="Q256" i="10"/>
  <c r="D253" i="1"/>
  <c r="A252" i="1"/>
  <c r="N1124" i="10" l="1"/>
  <c r="P1123" i="10"/>
  <c r="M1123" i="10" a="1"/>
  <c r="M1123" i="10" s="1"/>
  <c r="L1123" i="10" s="1"/>
  <c r="K1123" i="10" s="1"/>
  <c r="N255" i="10"/>
  <c r="J1126" i="10"/>
  <c r="I1125" i="10"/>
  <c r="B1127" i="10"/>
  <c r="C1126" i="10" a="1"/>
  <c r="C1126" i="10" s="1"/>
  <c r="D1126" i="10" a="1"/>
  <c r="D1126" i="10" s="1"/>
  <c r="E1126" i="10" a="1"/>
  <c r="E1126" i="10" s="1"/>
  <c r="P254" i="10"/>
  <c r="E748" i="10" a="1"/>
  <c r="E748" i="10" s="1"/>
  <c r="C748" i="10" a="1"/>
  <c r="C748" i="10" s="1"/>
  <c r="D748" i="10" a="1"/>
  <c r="D748" i="10" s="1"/>
  <c r="E258" i="10" a="1"/>
  <c r="E258" i="10" s="1"/>
  <c r="D258" i="10" a="1"/>
  <c r="D258" i="10" s="1"/>
  <c r="C258" i="10" a="1"/>
  <c r="C258" i="10" s="1"/>
  <c r="Q257" i="10"/>
  <c r="G257" i="10"/>
  <c r="M255" i="10" a="1"/>
  <c r="M255" i="10" s="1"/>
  <c r="L255" i="10" s="1"/>
  <c r="K255" i="10" s="1"/>
  <c r="P255" i="10"/>
  <c r="O256" i="10"/>
  <c r="J256" i="10" s="1"/>
  <c r="H256" i="10"/>
  <c r="I256" i="10" s="1"/>
  <c r="D254" i="1"/>
  <c r="A253" i="1"/>
  <c r="N1125" i="10" l="1"/>
  <c r="P1124" i="10"/>
  <c r="M1124" i="10" a="1"/>
  <c r="M1124" i="10" s="1"/>
  <c r="L1124" i="10" s="1"/>
  <c r="K1124" i="10" s="1"/>
  <c r="N256" i="10"/>
  <c r="P256" i="10" s="1"/>
  <c r="J1127" i="10"/>
  <c r="I1126" i="10"/>
  <c r="B1128" i="10"/>
  <c r="C1127" i="10" a="1"/>
  <c r="C1127" i="10" s="1"/>
  <c r="D1127" i="10" a="1"/>
  <c r="D1127" i="10" s="1"/>
  <c r="E1127" i="10" a="1"/>
  <c r="E1127" i="10" s="1"/>
  <c r="Q748" i="10"/>
  <c r="G748" i="10"/>
  <c r="C749" i="10" a="1"/>
  <c r="C749" i="10" s="1"/>
  <c r="D749" i="10" a="1"/>
  <c r="D749" i="10" s="1"/>
  <c r="E749" i="10" a="1"/>
  <c r="E749" i="10" s="1"/>
  <c r="H257" i="10"/>
  <c r="I257" i="10" s="1"/>
  <c r="O257" i="10"/>
  <c r="J257" i="10" s="1"/>
  <c r="E259" i="10" a="1"/>
  <c r="E259" i="10" s="1"/>
  <c r="D259" i="10" a="1"/>
  <c r="D259" i="10" s="1"/>
  <c r="C259" i="10" a="1"/>
  <c r="C259" i="10" s="1"/>
  <c r="Q258" i="10"/>
  <c r="G258" i="10"/>
  <c r="D255" i="1"/>
  <c r="A254" i="1"/>
  <c r="N1126" i="10" l="1"/>
  <c r="M256" i="10" a="1"/>
  <c r="M256" i="10" s="1"/>
  <c r="L256" i="10" s="1"/>
  <c r="K256" i="10" s="1"/>
  <c r="M1125" i="10" a="1"/>
  <c r="M1125" i="10" s="1"/>
  <c r="L1125" i="10" s="1"/>
  <c r="K1125" i="10" s="1"/>
  <c r="P1125" i="10"/>
  <c r="B1129" i="10"/>
  <c r="D1128" i="10" a="1"/>
  <c r="D1128" i="10" s="1"/>
  <c r="C1128" i="10" a="1"/>
  <c r="C1128" i="10" s="1"/>
  <c r="E1128" i="10" a="1"/>
  <c r="E1128" i="10" s="1"/>
  <c r="J1128" i="10"/>
  <c r="I1127" i="10"/>
  <c r="Q749" i="10"/>
  <c r="G749" i="10"/>
  <c r="C750" i="10" a="1"/>
  <c r="C750" i="10" s="1"/>
  <c r="E750" i="10" a="1"/>
  <c r="E750" i="10" s="1"/>
  <c r="D750" i="10" a="1"/>
  <c r="D750" i="10" s="1"/>
  <c r="H748" i="10"/>
  <c r="O748" i="10"/>
  <c r="N257" i="10"/>
  <c r="P257" i="10" s="1"/>
  <c r="E260" i="10" a="1"/>
  <c r="E260" i="10" s="1"/>
  <c r="C260" i="10" a="1"/>
  <c r="C260" i="10" s="1"/>
  <c r="D260" i="10" a="1"/>
  <c r="D260" i="10" s="1"/>
  <c r="Q259" i="10"/>
  <c r="G259" i="10"/>
  <c r="H258" i="10"/>
  <c r="I258" i="10" s="1"/>
  <c r="N258" i="10" s="1"/>
  <c r="O258" i="10"/>
  <c r="J258" i="10" s="1"/>
  <c r="D256" i="1"/>
  <c r="A255" i="1"/>
  <c r="N1127" i="10" l="1"/>
  <c r="P1126" i="10"/>
  <c r="M1126" i="10" a="1"/>
  <c r="M1126" i="10" s="1"/>
  <c r="L1126" i="10" s="1"/>
  <c r="K1126" i="10" s="1"/>
  <c r="J1129" i="10"/>
  <c r="I1128" i="10"/>
  <c r="B1130" i="10"/>
  <c r="D1129" i="10" a="1"/>
  <c r="D1129" i="10" s="1"/>
  <c r="E1129" i="10" a="1"/>
  <c r="E1129" i="10" s="1"/>
  <c r="C1129" i="10" a="1"/>
  <c r="C1129" i="10" s="1"/>
  <c r="G750" i="10"/>
  <c r="Q750" i="10"/>
  <c r="C751" i="10" a="1"/>
  <c r="C751" i="10" s="1"/>
  <c r="E751" i="10" a="1"/>
  <c r="E751" i="10" s="1"/>
  <c r="D751" i="10" a="1"/>
  <c r="D751" i="10" s="1"/>
  <c r="H749" i="10"/>
  <c r="O749" i="10"/>
  <c r="M257" i="10" a="1"/>
  <c r="M257" i="10" s="1"/>
  <c r="L257" i="10" s="1"/>
  <c r="K257" i="10" s="1"/>
  <c r="E261" i="10" a="1"/>
  <c r="E261" i="10" s="1"/>
  <c r="D261" i="10" a="1"/>
  <c r="D261" i="10" s="1"/>
  <c r="C261" i="10" a="1"/>
  <c r="C261" i="10" s="1"/>
  <c r="O259" i="10"/>
  <c r="J259" i="10" s="1"/>
  <c r="H259" i="10"/>
  <c r="I259" i="10" s="1"/>
  <c r="Q260" i="10"/>
  <c r="G260" i="10"/>
  <c r="P258" i="10"/>
  <c r="M258" i="10" a="1"/>
  <c r="M258" i="10" s="1"/>
  <c r="D257" i="1"/>
  <c r="A256" i="1"/>
  <c r="N1128" i="10" l="1"/>
  <c r="M1127" i="10" a="1"/>
  <c r="M1127" i="10" s="1"/>
  <c r="L1127" i="10" s="1"/>
  <c r="K1127" i="10" s="1"/>
  <c r="P1127" i="10"/>
  <c r="I1129" i="10"/>
  <c r="J1130" i="10"/>
  <c r="B1131" i="10"/>
  <c r="E1130" i="10" a="1"/>
  <c r="E1130" i="10" s="1"/>
  <c r="C1130" i="10" a="1"/>
  <c r="C1130" i="10" s="1"/>
  <c r="D1130" i="10" a="1"/>
  <c r="D1130" i="10" s="1"/>
  <c r="L258" i="10"/>
  <c r="K258" i="10" s="1"/>
  <c r="Q751" i="10"/>
  <c r="G751" i="10"/>
  <c r="E752" i="10" a="1"/>
  <c r="E752" i="10" s="1"/>
  <c r="C752" i="10" a="1"/>
  <c r="C752" i="10" s="1"/>
  <c r="D752" i="10" a="1"/>
  <c r="D752" i="10" s="1"/>
  <c r="O750" i="10"/>
  <c r="H750" i="10"/>
  <c r="H260" i="10"/>
  <c r="I260" i="10" s="1"/>
  <c r="N260" i="10" s="1"/>
  <c r="O260" i="10"/>
  <c r="J260" i="10" s="1"/>
  <c r="N259" i="10"/>
  <c r="E262" i="10" a="1"/>
  <c r="E262" i="10" s="1"/>
  <c r="D262" i="10" a="1"/>
  <c r="D262" i="10" s="1"/>
  <c r="C262" i="10" a="1"/>
  <c r="C262" i="10" s="1"/>
  <c r="G261" i="10"/>
  <c r="Q261" i="10"/>
  <c r="D258" i="1"/>
  <c r="A257" i="1"/>
  <c r="N1129" i="10" l="1"/>
  <c r="P1128" i="10"/>
  <c r="M1128" i="10" a="1"/>
  <c r="M1128" i="10" s="1"/>
  <c r="L1128" i="10" s="1"/>
  <c r="K1128" i="10" s="1"/>
  <c r="B1132" i="10"/>
  <c r="E1131" i="10" a="1"/>
  <c r="E1131" i="10" s="1"/>
  <c r="C1131" i="10" a="1"/>
  <c r="C1131" i="10" s="1"/>
  <c r="D1131" i="10" a="1"/>
  <c r="D1131" i="10" s="1"/>
  <c r="I1130" i="10"/>
  <c r="J1131" i="10"/>
  <c r="Q752" i="10"/>
  <c r="G752" i="10"/>
  <c r="E753" i="10" a="1"/>
  <c r="E753" i="10" s="1"/>
  <c r="D753" i="10" a="1"/>
  <c r="D753" i="10" s="1"/>
  <c r="C753" i="10" a="1"/>
  <c r="C753" i="10" s="1"/>
  <c r="H751" i="10"/>
  <c r="O751" i="10"/>
  <c r="E263" i="10" a="1"/>
  <c r="E263" i="10" s="1"/>
  <c r="D263" i="10" a="1"/>
  <c r="D263" i="10" s="1"/>
  <c r="C263" i="10" a="1"/>
  <c r="C263" i="10" s="1"/>
  <c r="H261" i="10"/>
  <c r="I261" i="10" s="1"/>
  <c r="O261" i="10"/>
  <c r="J261" i="10" s="1"/>
  <c r="Q262" i="10"/>
  <c r="G262" i="10"/>
  <c r="P259" i="10"/>
  <c r="M259" i="10" a="1"/>
  <c r="M259" i="10" s="1"/>
  <c r="L259" i="10" s="1"/>
  <c r="K259" i="10" s="1"/>
  <c r="M260" i="10" a="1"/>
  <c r="M260" i="10" s="1"/>
  <c r="P260" i="10"/>
  <c r="D259" i="1"/>
  <c r="A258" i="1"/>
  <c r="N261" i="10" l="1"/>
  <c r="N1130" i="10"/>
  <c r="P1129" i="10"/>
  <c r="M1129" i="10" a="1"/>
  <c r="M1129" i="10" s="1"/>
  <c r="L1129" i="10" s="1"/>
  <c r="K1129" i="10" s="1"/>
  <c r="I1131" i="10"/>
  <c r="J1132" i="10"/>
  <c r="B1133" i="10"/>
  <c r="C1132" i="10" a="1"/>
  <c r="C1132" i="10" s="1"/>
  <c r="D1132" i="10" a="1"/>
  <c r="D1132" i="10" s="1"/>
  <c r="E1132" i="10" a="1"/>
  <c r="E1132" i="10" s="1"/>
  <c r="G753" i="10"/>
  <c r="Q753" i="10"/>
  <c r="E754" i="10" a="1"/>
  <c r="E754" i="10" s="1"/>
  <c r="C754" i="10" a="1"/>
  <c r="C754" i="10" s="1"/>
  <c r="D754" i="10" a="1"/>
  <c r="D754" i="10" s="1"/>
  <c r="H752" i="10"/>
  <c r="O752" i="10"/>
  <c r="L260" i="10"/>
  <c r="K260" i="10" s="1"/>
  <c r="P261" i="10"/>
  <c r="M261" i="10" a="1"/>
  <c r="M261" i="10" s="1"/>
  <c r="E264" i="10" a="1"/>
  <c r="E264" i="10" s="1"/>
  <c r="C264" i="10" a="1"/>
  <c r="C264" i="10" s="1"/>
  <c r="D264" i="10" a="1"/>
  <c r="D264" i="10" s="1"/>
  <c r="H262" i="10"/>
  <c r="I262" i="10" s="1"/>
  <c r="O262" i="10"/>
  <c r="J262" i="10" s="1"/>
  <c r="G263" i="10"/>
  <c r="Q263" i="10"/>
  <c r="D260" i="1"/>
  <c r="A259" i="1"/>
  <c r="N1131" i="10" l="1"/>
  <c r="P1130" i="10"/>
  <c r="M1130" i="10" a="1"/>
  <c r="M1130" i="10" s="1"/>
  <c r="L1130" i="10" s="1"/>
  <c r="K1130" i="10" s="1"/>
  <c r="I1132" i="10"/>
  <c r="J1133" i="10"/>
  <c r="B1134" i="10"/>
  <c r="C1133" i="10" a="1"/>
  <c r="C1133" i="10" s="1"/>
  <c r="D1133" i="10" a="1"/>
  <c r="D1133" i="10" s="1"/>
  <c r="E1133" i="10" a="1"/>
  <c r="E1133" i="10" s="1"/>
  <c r="L261" i="10"/>
  <c r="K261" i="10" s="1"/>
  <c r="G754" i="10"/>
  <c r="Q754" i="10"/>
  <c r="C755" i="10" a="1"/>
  <c r="C755" i="10" s="1"/>
  <c r="D755" i="10" a="1"/>
  <c r="D755" i="10" s="1"/>
  <c r="E755" i="10" a="1"/>
  <c r="E755" i="10" s="1"/>
  <c r="H753" i="10"/>
  <c r="O753" i="10"/>
  <c r="N262" i="10"/>
  <c r="M262" i="10" s="1" a="1"/>
  <c r="M262" i="10" s="1"/>
  <c r="L262" i="10" s="1"/>
  <c r="K262" i="10" s="1"/>
  <c r="E265" i="10" a="1"/>
  <c r="E265" i="10" s="1"/>
  <c r="C265" i="10" a="1"/>
  <c r="C265" i="10" s="1"/>
  <c r="D265" i="10" a="1"/>
  <c r="D265" i="10" s="1"/>
  <c r="Q264" i="10"/>
  <c r="G264" i="10"/>
  <c r="O263" i="10"/>
  <c r="J263" i="10" s="1"/>
  <c r="H263" i="10"/>
  <c r="I263" i="10" s="1"/>
  <c r="D261" i="1"/>
  <c r="A260" i="1"/>
  <c r="N1132" i="10" l="1"/>
  <c r="P1131" i="10"/>
  <c r="M1131" i="10" a="1"/>
  <c r="M1131" i="10" s="1"/>
  <c r="L1131" i="10" s="1"/>
  <c r="K1131" i="10" s="1"/>
  <c r="B1135" i="10"/>
  <c r="C1134" i="10" a="1"/>
  <c r="C1134" i="10" s="1"/>
  <c r="D1134" i="10" a="1"/>
  <c r="D1134" i="10" s="1"/>
  <c r="E1134" i="10" a="1"/>
  <c r="E1134" i="10" s="1"/>
  <c r="I1133" i="10"/>
  <c r="J1134" i="10"/>
  <c r="Q755" i="10"/>
  <c r="G755" i="10"/>
  <c r="E756" i="10" a="1"/>
  <c r="E756" i="10" s="1"/>
  <c r="D756" i="10" a="1"/>
  <c r="D756" i="10" s="1"/>
  <c r="C756" i="10" a="1"/>
  <c r="C756" i="10" s="1"/>
  <c r="O754" i="10"/>
  <c r="H754" i="10"/>
  <c r="P262" i="10"/>
  <c r="N263" i="10"/>
  <c r="M263" i="10" s="1" a="1"/>
  <c r="M263" i="10" s="1"/>
  <c r="L263" i="10" s="1"/>
  <c r="K263" i="10" s="1"/>
  <c r="O264" i="10"/>
  <c r="J264" i="10" s="1"/>
  <c r="H264" i="10"/>
  <c r="I264" i="10" s="1"/>
  <c r="N264" i="10" s="1"/>
  <c r="E266" i="10" a="1"/>
  <c r="E266" i="10" s="1"/>
  <c r="D266" i="10" a="1"/>
  <c r="D266" i="10" s="1"/>
  <c r="C266" i="10" a="1"/>
  <c r="C266" i="10" s="1"/>
  <c r="Q265" i="10"/>
  <c r="G265" i="10"/>
  <c r="D262" i="1"/>
  <c r="A261" i="1"/>
  <c r="N1133" i="10" l="1"/>
  <c r="M1132" i="10" a="1"/>
  <c r="M1132" i="10" s="1"/>
  <c r="L1132" i="10" s="1"/>
  <c r="K1132" i="10" s="1"/>
  <c r="P1132" i="10"/>
  <c r="J1135" i="10"/>
  <c r="I1134" i="10"/>
  <c r="B1136" i="10"/>
  <c r="C1135" i="10" a="1"/>
  <c r="C1135" i="10" s="1"/>
  <c r="D1135" i="10" a="1"/>
  <c r="D1135" i="10" s="1"/>
  <c r="E1135" i="10" a="1"/>
  <c r="E1135" i="10" s="1"/>
  <c r="G756" i="10"/>
  <c r="Q756" i="10"/>
  <c r="E757" i="10" a="1"/>
  <c r="E757" i="10" s="1"/>
  <c r="D757" i="10" a="1"/>
  <c r="D757" i="10" s="1"/>
  <c r="C757" i="10" a="1"/>
  <c r="C757" i="10" s="1"/>
  <c r="O755" i="10"/>
  <c r="H755" i="10"/>
  <c r="P263" i="10"/>
  <c r="P264" i="10"/>
  <c r="M264" i="10" a="1"/>
  <c r="M264" i="10" s="1"/>
  <c r="L264" i="10" s="1"/>
  <c r="K264" i="10" s="1"/>
  <c r="E267" i="10" a="1"/>
  <c r="E267" i="10" s="1"/>
  <c r="D267" i="10" a="1"/>
  <c r="D267" i="10" s="1"/>
  <c r="C267" i="10" a="1"/>
  <c r="C267" i="10" s="1"/>
  <c r="G266" i="10"/>
  <c r="Q266" i="10"/>
  <c r="H265" i="10"/>
  <c r="I265" i="10" s="1"/>
  <c r="O265" i="10"/>
  <c r="J265" i="10" s="1"/>
  <c r="D263" i="1"/>
  <c r="A262" i="1"/>
  <c r="N1134" i="10" l="1"/>
  <c r="P1133" i="10"/>
  <c r="M1133" i="10" a="1"/>
  <c r="M1133" i="10" s="1"/>
  <c r="L1133" i="10" s="1"/>
  <c r="K1133" i="10" s="1"/>
  <c r="B1137" i="10"/>
  <c r="D1136" i="10" a="1"/>
  <c r="D1136" i="10" s="1"/>
  <c r="C1136" i="10" a="1"/>
  <c r="C1136" i="10" s="1"/>
  <c r="E1136" i="10" a="1"/>
  <c r="E1136" i="10" s="1"/>
  <c r="J1136" i="10"/>
  <c r="I1135" i="10"/>
  <c r="Q757" i="10"/>
  <c r="G757" i="10"/>
  <c r="E758" i="10" a="1"/>
  <c r="E758" i="10" s="1"/>
  <c r="D758" i="10" a="1"/>
  <c r="D758" i="10" s="1"/>
  <c r="C758" i="10" a="1"/>
  <c r="C758" i="10" s="1"/>
  <c r="H756" i="10"/>
  <c r="O756" i="10"/>
  <c r="N265" i="10"/>
  <c r="P265" i="10" s="1"/>
  <c r="H266" i="10"/>
  <c r="I266" i="10" s="1"/>
  <c r="O266" i="10"/>
  <c r="J266" i="10" s="1"/>
  <c r="E268" i="10" a="1"/>
  <c r="E268" i="10" s="1"/>
  <c r="D268" i="10" a="1"/>
  <c r="D268" i="10" s="1"/>
  <c r="C268" i="10" a="1"/>
  <c r="C268" i="10" s="1"/>
  <c r="Q267" i="10"/>
  <c r="G267" i="10"/>
  <c r="D264" i="1"/>
  <c r="A263" i="1"/>
  <c r="N1135" i="10" l="1"/>
  <c r="P1134" i="10"/>
  <c r="M1134" i="10" a="1"/>
  <c r="M1134" i="10" s="1"/>
  <c r="L1134" i="10" s="1"/>
  <c r="K1134" i="10" s="1"/>
  <c r="J1137" i="10"/>
  <c r="I1136" i="10"/>
  <c r="B1138" i="10"/>
  <c r="D1137" i="10" a="1"/>
  <c r="D1137" i="10" s="1"/>
  <c r="E1137" i="10" a="1"/>
  <c r="E1137" i="10" s="1"/>
  <c r="C1137" i="10" a="1"/>
  <c r="C1137" i="10" s="1"/>
  <c r="N266" i="10"/>
  <c r="M266" i="10" s="1" a="1"/>
  <c r="M266" i="10" s="1"/>
  <c r="G758" i="10"/>
  <c r="Q758" i="10"/>
  <c r="E759" i="10" a="1"/>
  <c r="E759" i="10" s="1"/>
  <c r="D759" i="10" a="1"/>
  <c r="D759" i="10" s="1"/>
  <c r="C759" i="10" a="1"/>
  <c r="C759" i="10" s="1"/>
  <c r="O757" i="10"/>
  <c r="H757" i="10"/>
  <c r="M265" i="10" a="1"/>
  <c r="M265" i="10" s="1"/>
  <c r="L265" i="10" s="1"/>
  <c r="K265" i="10" s="1"/>
  <c r="P266" i="10"/>
  <c r="E269" i="10" a="1"/>
  <c r="E269" i="10" s="1"/>
  <c r="D269" i="10" a="1"/>
  <c r="D269" i="10" s="1"/>
  <c r="C269" i="10" a="1"/>
  <c r="C269" i="10" s="1"/>
  <c r="Q268" i="10"/>
  <c r="G268" i="10"/>
  <c r="H267" i="10"/>
  <c r="I267" i="10" s="1"/>
  <c r="N267" i="10" s="1"/>
  <c r="O267" i="10"/>
  <c r="J267" i="10" s="1"/>
  <c r="D265" i="1"/>
  <c r="A264" i="1"/>
  <c r="N1136" i="10" l="1"/>
  <c r="P1135" i="10"/>
  <c r="M1135" i="10" a="1"/>
  <c r="M1135" i="10" s="1"/>
  <c r="L1135" i="10" s="1"/>
  <c r="K1135" i="10" s="1"/>
  <c r="I1137" i="10"/>
  <c r="J1138" i="10"/>
  <c r="B1139" i="10"/>
  <c r="E1138" i="10" a="1"/>
  <c r="E1138" i="10" s="1"/>
  <c r="D1138" i="10" a="1"/>
  <c r="D1138" i="10" s="1"/>
  <c r="C1138" i="10" a="1"/>
  <c r="C1138" i="10" s="1"/>
  <c r="Q759" i="10"/>
  <c r="G759" i="10"/>
  <c r="L266" i="10"/>
  <c r="K266" i="10" s="1"/>
  <c r="D760" i="10" a="1"/>
  <c r="D760" i="10" s="1"/>
  <c r="E760" i="10" a="1"/>
  <c r="E760" i="10" s="1"/>
  <c r="C760" i="10" a="1"/>
  <c r="C760" i="10" s="1"/>
  <c r="H758" i="10"/>
  <c r="O758" i="10"/>
  <c r="O268" i="10"/>
  <c r="J268" i="10" s="1"/>
  <c r="H268" i="10"/>
  <c r="I268" i="10" s="1"/>
  <c r="N268" i="10" s="1"/>
  <c r="E270" i="10" a="1"/>
  <c r="E270" i="10" s="1"/>
  <c r="C270" i="10" a="1"/>
  <c r="C270" i="10" s="1"/>
  <c r="D270" i="10" a="1"/>
  <c r="D270" i="10" s="1"/>
  <c r="G269" i="10"/>
  <c r="Q269" i="10"/>
  <c r="M267" i="10" a="1"/>
  <c r="M267" i="10" s="1"/>
  <c r="L267" i="10" s="1"/>
  <c r="K267" i="10" s="1"/>
  <c r="P267" i="10"/>
  <c r="D266" i="1"/>
  <c r="A265" i="1"/>
  <c r="N1137" i="10" l="1"/>
  <c r="M1136" i="10" a="1"/>
  <c r="M1136" i="10" s="1"/>
  <c r="L1136" i="10" s="1"/>
  <c r="K1136" i="10" s="1"/>
  <c r="P1136" i="10"/>
  <c r="I1138" i="10"/>
  <c r="J1139" i="10"/>
  <c r="B1140" i="10"/>
  <c r="E1139" i="10" a="1"/>
  <c r="E1139" i="10" s="1"/>
  <c r="C1139" i="10" a="1"/>
  <c r="C1139" i="10" s="1"/>
  <c r="D1139" i="10" a="1"/>
  <c r="D1139" i="10" s="1"/>
  <c r="Q760" i="10"/>
  <c r="G760" i="10"/>
  <c r="C761" i="10" a="1"/>
  <c r="C761" i="10" s="1"/>
  <c r="E761" i="10" a="1"/>
  <c r="E761" i="10" s="1"/>
  <c r="D761" i="10" a="1"/>
  <c r="D761" i="10" s="1"/>
  <c r="H759" i="10"/>
  <c r="O759" i="10"/>
  <c r="M268" i="10" a="1"/>
  <c r="M268" i="10" s="1"/>
  <c r="L268" i="10" s="1"/>
  <c r="K268" i="10" s="1"/>
  <c r="P268" i="10"/>
  <c r="H269" i="10"/>
  <c r="I269" i="10" s="1"/>
  <c r="N269" i="10" s="1"/>
  <c r="O269" i="10"/>
  <c r="J269" i="10" s="1"/>
  <c r="E271" i="10" a="1"/>
  <c r="E271" i="10" s="1"/>
  <c r="C271" i="10" a="1"/>
  <c r="C271" i="10" s="1"/>
  <c r="D271" i="10" a="1"/>
  <c r="D271" i="10" s="1"/>
  <c r="Q270" i="10"/>
  <c r="G270" i="10"/>
  <c r="D267" i="1"/>
  <c r="A266" i="1"/>
  <c r="N1138" i="10" l="1"/>
  <c r="M1137" i="10" a="1"/>
  <c r="M1137" i="10" s="1"/>
  <c r="L1137" i="10" s="1"/>
  <c r="K1137" i="10" s="1"/>
  <c r="P1137" i="10"/>
  <c r="I1139" i="10"/>
  <c r="J1140" i="10"/>
  <c r="B1141" i="10"/>
  <c r="C1140" i="10" a="1"/>
  <c r="C1140" i="10" s="1"/>
  <c r="D1140" i="10" a="1"/>
  <c r="D1140" i="10" s="1"/>
  <c r="E1140" i="10" a="1"/>
  <c r="E1140" i="10" s="1"/>
  <c r="Q761" i="10"/>
  <c r="G761" i="10"/>
  <c r="C762" i="10" a="1"/>
  <c r="C762" i="10" s="1"/>
  <c r="E762" i="10" a="1"/>
  <c r="E762" i="10" s="1"/>
  <c r="D762" i="10" a="1"/>
  <c r="D762" i="10" s="1"/>
  <c r="O760" i="10"/>
  <c r="H760" i="10"/>
  <c r="P269" i="10"/>
  <c r="M269" i="10" a="1"/>
  <c r="M269" i="10" s="1"/>
  <c r="L269" i="10" s="1"/>
  <c r="K269" i="10" s="1"/>
  <c r="Q271" i="10"/>
  <c r="G271" i="10"/>
  <c r="E272" i="10" a="1"/>
  <c r="E272" i="10" s="1"/>
  <c r="C272" i="10" a="1"/>
  <c r="C272" i="10" s="1"/>
  <c r="D272" i="10" a="1"/>
  <c r="D272" i="10" s="1"/>
  <c r="O270" i="10"/>
  <c r="J270" i="10" s="1"/>
  <c r="H270" i="10"/>
  <c r="I270" i="10" s="1"/>
  <c r="D268" i="1"/>
  <c r="A267" i="1"/>
  <c r="N1139" i="10" l="1"/>
  <c r="P1138" i="10"/>
  <c r="M1138" i="10" a="1"/>
  <c r="M1138" i="10" s="1"/>
  <c r="L1138" i="10" s="1"/>
  <c r="K1138" i="10" s="1"/>
  <c r="I1140" i="10"/>
  <c r="J1141" i="10"/>
  <c r="B1142" i="10"/>
  <c r="C1141" i="10" a="1"/>
  <c r="C1141" i="10" s="1"/>
  <c r="D1141" i="10" a="1"/>
  <c r="D1141" i="10" s="1"/>
  <c r="E1141" i="10" a="1"/>
  <c r="E1141" i="10" s="1"/>
  <c r="G762" i="10"/>
  <c r="Q762" i="10"/>
  <c r="H761" i="10"/>
  <c r="O761" i="10"/>
  <c r="D763" i="10" a="1"/>
  <c r="D763" i="10" s="1"/>
  <c r="C763" i="10" a="1"/>
  <c r="C763" i="10" s="1"/>
  <c r="E763" i="10" a="1"/>
  <c r="E763" i="10" s="1"/>
  <c r="N270" i="10"/>
  <c r="M270" i="10" s="1" a="1"/>
  <c r="M270" i="10" s="1"/>
  <c r="L270" i="10" s="1"/>
  <c r="K270" i="10" s="1"/>
  <c r="Q272" i="10"/>
  <c r="G272" i="10"/>
  <c r="O271" i="10"/>
  <c r="J271" i="10" s="1"/>
  <c r="H271" i="10"/>
  <c r="I271" i="10" s="1"/>
  <c r="E273" i="10" a="1"/>
  <c r="E273" i="10" s="1"/>
  <c r="C273" i="10" a="1"/>
  <c r="C273" i="10" s="1"/>
  <c r="D273" i="10" a="1"/>
  <c r="D273" i="10" s="1"/>
  <c r="D269" i="1"/>
  <c r="A268" i="1"/>
  <c r="N1140" i="10" l="1"/>
  <c r="P1139" i="10"/>
  <c r="M1139" i="10" a="1"/>
  <c r="M1139" i="10" s="1"/>
  <c r="L1139" i="10" s="1"/>
  <c r="K1139" i="10" s="1"/>
  <c r="B1143" i="10"/>
  <c r="C1142" i="10" a="1"/>
  <c r="C1142" i="10" s="1"/>
  <c r="D1142" i="10" a="1"/>
  <c r="D1142" i="10" s="1"/>
  <c r="E1142" i="10" a="1"/>
  <c r="E1142" i="10" s="1"/>
  <c r="I1141" i="10"/>
  <c r="J1142" i="10"/>
  <c r="G763" i="10"/>
  <c r="Q763" i="10"/>
  <c r="N271" i="10"/>
  <c r="P271" i="10" s="1"/>
  <c r="E764" i="10" a="1"/>
  <c r="E764" i="10" s="1"/>
  <c r="D764" i="10" a="1"/>
  <c r="D764" i="10" s="1"/>
  <c r="C764" i="10" a="1"/>
  <c r="C764" i="10" s="1"/>
  <c r="O762" i="10"/>
  <c r="H762" i="10"/>
  <c r="P270" i="10"/>
  <c r="Q273" i="10"/>
  <c r="G273" i="10"/>
  <c r="M271" i="10" a="1"/>
  <c r="M271" i="10" s="1"/>
  <c r="L271" i="10" s="1"/>
  <c r="K271" i="10" s="1"/>
  <c r="H272" i="10"/>
  <c r="I272" i="10" s="1"/>
  <c r="O272" i="10"/>
  <c r="J272" i="10" s="1"/>
  <c r="E274" i="10" a="1"/>
  <c r="E274" i="10" s="1"/>
  <c r="C274" i="10" a="1"/>
  <c r="C274" i="10" s="1"/>
  <c r="D274" i="10" a="1"/>
  <c r="D274" i="10" s="1"/>
  <c r="D270" i="1"/>
  <c r="A269" i="1"/>
  <c r="N1141" i="10" l="1"/>
  <c r="P1140" i="10"/>
  <c r="M1140" i="10" a="1"/>
  <c r="M1140" i="10" s="1"/>
  <c r="L1140" i="10" s="1"/>
  <c r="K1140" i="10" s="1"/>
  <c r="J1143" i="10"/>
  <c r="I1142" i="10"/>
  <c r="B1144" i="10"/>
  <c r="C1143" i="10" a="1"/>
  <c r="C1143" i="10" s="1"/>
  <c r="D1143" i="10" a="1"/>
  <c r="D1143" i="10" s="1"/>
  <c r="E1143" i="10" a="1"/>
  <c r="E1143" i="10" s="1"/>
  <c r="Q764" i="10"/>
  <c r="G764" i="10"/>
  <c r="E765" i="10" a="1"/>
  <c r="E765" i="10" s="1"/>
  <c r="D765" i="10" a="1"/>
  <c r="D765" i="10" s="1"/>
  <c r="C765" i="10" a="1"/>
  <c r="C765" i="10" s="1"/>
  <c r="H763" i="10"/>
  <c r="O763" i="10"/>
  <c r="N272" i="10"/>
  <c r="P272" i="10" s="1"/>
  <c r="E275" i="10" a="1"/>
  <c r="E275" i="10" s="1"/>
  <c r="D275" i="10" a="1"/>
  <c r="D275" i="10" s="1"/>
  <c r="C275" i="10" a="1"/>
  <c r="C275" i="10" s="1"/>
  <c r="Q274" i="10"/>
  <c r="G274" i="10"/>
  <c r="H273" i="10"/>
  <c r="I273" i="10" s="1"/>
  <c r="O273" i="10"/>
  <c r="J273" i="10" s="1"/>
  <c r="D271" i="1"/>
  <c r="A270" i="1"/>
  <c r="N1142" i="10" l="1"/>
  <c r="M1141" i="10" a="1"/>
  <c r="M1141" i="10" s="1"/>
  <c r="L1141" i="10" s="1"/>
  <c r="K1141" i="10" s="1"/>
  <c r="P1141" i="10"/>
  <c r="B1145" i="10"/>
  <c r="D1144" i="10" a="1"/>
  <c r="D1144" i="10" s="1"/>
  <c r="E1144" i="10" a="1"/>
  <c r="E1144" i="10" s="1"/>
  <c r="C1144" i="10" a="1"/>
  <c r="C1144" i="10" s="1"/>
  <c r="J1144" i="10"/>
  <c r="I1143" i="10"/>
  <c r="N273" i="10"/>
  <c r="M273" i="10" s="1" a="1"/>
  <c r="M273" i="10" s="1"/>
  <c r="Q765" i="10"/>
  <c r="G765" i="10"/>
  <c r="C766" i="10" a="1"/>
  <c r="C766" i="10" s="1"/>
  <c r="E766" i="10" a="1"/>
  <c r="E766" i="10" s="1"/>
  <c r="D766" i="10" a="1"/>
  <c r="D766" i="10" s="1"/>
  <c r="H764" i="10"/>
  <c r="O764" i="10"/>
  <c r="M272" i="10" a="1"/>
  <c r="M272" i="10" s="1"/>
  <c r="L272" i="10" s="1"/>
  <c r="K272" i="10" s="1"/>
  <c r="G275" i="10"/>
  <c r="Q275" i="10"/>
  <c r="H274" i="10"/>
  <c r="I274" i="10" s="1"/>
  <c r="N274" i="10" s="1"/>
  <c r="O274" i="10"/>
  <c r="J274" i="10" s="1"/>
  <c r="E276" i="10" a="1"/>
  <c r="E276" i="10" s="1"/>
  <c r="D276" i="10" a="1"/>
  <c r="D276" i="10" s="1"/>
  <c r="C276" i="10" a="1"/>
  <c r="C276" i="10" s="1"/>
  <c r="D272" i="1"/>
  <c r="A271" i="1"/>
  <c r="P273" i="10" l="1"/>
  <c r="N1143" i="10"/>
  <c r="P1142" i="10"/>
  <c r="M1142" i="10" a="1"/>
  <c r="M1142" i="10" s="1"/>
  <c r="L1142" i="10" s="1"/>
  <c r="K1142" i="10" s="1"/>
  <c r="J1145" i="10"/>
  <c r="I1144" i="10"/>
  <c r="B1146" i="10"/>
  <c r="D1145" i="10" a="1"/>
  <c r="D1145" i="10" s="1"/>
  <c r="E1145" i="10" a="1"/>
  <c r="E1145" i="10" s="1"/>
  <c r="C1145" i="10" a="1"/>
  <c r="C1145" i="10" s="1"/>
  <c r="G766" i="10"/>
  <c r="Q766" i="10"/>
  <c r="L273" i="10"/>
  <c r="K273" i="10" s="1"/>
  <c r="E767" i="10" a="1"/>
  <c r="E767" i="10" s="1"/>
  <c r="D767" i="10" a="1"/>
  <c r="D767" i="10" s="1"/>
  <c r="C767" i="10" a="1"/>
  <c r="C767" i="10" s="1"/>
  <c r="H765" i="10"/>
  <c r="O765" i="10"/>
  <c r="P274" i="10"/>
  <c r="M274" i="10" a="1"/>
  <c r="M274" i="10" s="1"/>
  <c r="Q276" i="10"/>
  <c r="G276" i="10"/>
  <c r="E277" i="10" a="1"/>
  <c r="E277" i="10" s="1"/>
  <c r="D277" i="10" a="1"/>
  <c r="D277" i="10" s="1"/>
  <c r="C277" i="10" a="1"/>
  <c r="C277" i="10" s="1"/>
  <c r="O275" i="10"/>
  <c r="J275" i="10" s="1"/>
  <c r="H275" i="10"/>
  <c r="I275" i="10" s="1"/>
  <c r="D273" i="1"/>
  <c r="A272" i="1"/>
  <c r="N1144" i="10" l="1"/>
  <c r="L274" i="10"/>
  <c r="K274" i="10" s="1"/>
  <c r="P1143" i="10"/>
  <c r="M1143" i="10" a="1"/>
  <c r="M1143" i="10" s="1"/>
  <c r="L1143" i="10" s="1"/>
  <c r="K1143" i="10" s="1"/>
  <c r="B1147" i="10"/>
  <c r="E1146" i="10" a="1"/>
  <c r="E1146" i="10" s="1"/>
  <c r="C1146" i="10" a="1"/>
  <c r="C1146" i="10" s="1"/>
  <c r="D1146" i="10" a="1"/>
  <c r="D1146" i="10" s="1"/>
  <c r="I1145" i="10"/>
  <c r="J1146" i="10"/>
  <c r="Q767" i="10"/>
  <c r="G767" i="10"/>
  <c r="C768" i="10" a="1"/>
  <c r="C768" i="10" s="1"/>
  <c r="D768" i="10" a="1"/>
  <c r="D768" i="10" s="1"/>
  <c r="E768" i="10" a="1"/>
  <c r="E768" i="10" s="1"/>
  <c r="H766" i="10"/>
  <c r="O766" i="10"/>
  <c r="N275" i="10"/>
  <c r="M275" i="10" s="1" a="1"/>
  <c r="M275" i="10" s="1"/>
  <c r="L275" i="10" s="1"/>
  <c r="K275" i="10" s="1"/>
  <c r="E278" i="10" a="1"/>
  <c r="E278" i="10" s="1"/>
  <c r="C278" i="10" a="1"/>
  <c r="C278" i="10" s="1"/>
  <c r="D278" i="10" a="1"/>
  <c r="D278" i="10" s="1"/>
  <c r="G277" i="10"/>
  <c r="Q277" i="10"/>
  <c r="H276" i="10"/>
  <c r="I276" i="10" s="1"/>
  <c r="O276" i="10"/>
  <c r="J276" i="10" s="1"/>
  <c r="D274" i="1"/>
  <c r="A273" i="1"/>
  <c r="N1145" i="10" l="1"/>
  <c r="M1144" i="10" a="1"/>
  <c r="M1144" i="10" s="1"/>
  <c r="L1144" i="10" s="1"/>
  <c r="K1144" i="10" s="1"/>
  <c r="P1144" i="10"/>
  <c r="N276" i="10"/>
  <c r="I1146" i="10"/>
  <c r="J1147" i="10"/>
  <c r="B1148" i="10"/>
  <c r="C1147" i="10" a="1"/>
  <c r="C1147" i="10" s="1"/>
  <c r="D1147" i="10" a="1"/>
  <c r="D1147" i="10" s="1"/>
  <c r="E1147" i="10" a="1"/>
  <c r="E1147" i="10" s="1"/>
  <c r="Q768" i="10"/>
  <c r="G768" i="10"/>
  <c r="E769" i="10" a="1"/>
  <c r="E769" i="10" s="1"/>
  <c r="C769" i="10" a="1"/>
  <c r="C769" i="10" s="1"/>
  <c r="D769" i="10" a="1"/>
  <c r="D769" i="10" s="1"/>
  <c r="H767" i="10"/>
  <c r="O767" i="10"/>
  <c r="P275" i="10"/>
  <c r="P276" i="10"/>
  <c r="M276" i="10" a="1"/>
  <c r="M276" i="10" s="1"/>
  <c r="L276" i="10" s="1"/>
  <c r="K276" i="10" s="1"/>
  <c r="H277" i="10"/>
  <c r="I277" i="10" s="1"/>
  <c r="N277" i="10" s="1"/>
  <c r="O277" i="10"/>
  <c r="J277" i="10" s="1"/>
  <c r="E279" i="10" a="1"/>
  <c r="E279" i="10" s="1"/>
  <c r="C279" i="10" a="1"/>
  <c r="C279" i="10" s="1"/>
  <c r="D279" i="10" a="1"/>
  <c r="D279" i="10" s="1"/>
  <c r="Q278" i="10"/>
  <c r="G278" i="10"/>
  <c r="D275" i="1"/>
  <c r="A274" i="1"/>
  <c r="N1146" i="10" l="1"/>
  <c r="P1145" i="10"/>
  <c r="M1145" i="10" a="1"/>
  <c r="M1145" i="10" s="1"/>
  <c r="L1145" i="10" s="1"/>
  <c r="K1145" i="10" s="1"/>
  <c r="B1149" i="10"/>
  <c r="C1148" i="10" a="1"/>
  <c r="C1148" i="10" s="1"/>
  <c r="D1148" i="10" a="1"/>
  <c r="D1148" i="10" s="1"/>
  <c r="E1148" i="10" a="1"/>
  <c r="E1148" i="10" s="1"/>
  <c r="J1148" i="10"/>
  <c r="I1147" i="10"/>
  <c r="Q769" i="10"/>
  <c r="G769" i="10"/>
  <c r="D770" i="10" a="1"/>
  <c r="D770" i="10" s="1"/>
  <c r="C770" i="10" a="1"/>
  <c r="C770" i="10" s="1"/>
  <c r="E770" i="10" a="1"/>
  <c r="E770" i="10" s="1"/>
  <c r="H768" i="10"/>
  <c r="O768" i="10"/>
  <c r="M277" i="10" a="1"/>
  <c r="M277" i="10" s="1"/>
  <c r="L277" i="10" s="1"/>
  <c r="K277" i="10" s="1"/>
  <c r="P277" i="10"/>
  <c r="E280" i="10" a="1"/>
  <c r="E280" i="10" s="1"/>
  <c r="C280" i="10" a="1"/>
  <c r="C280" i="10" s="1"/>
  <c r="D280" i="10" a="1"/>
  <c r="D280" i="10" s="1"/>
  <c r="O278" i="10"/>
  <c r="J278" i="10" s="1"/>
  <c r="H278" i="10"/>
  <c r="I278" i="10" s="1"/>
  <c r="N278" i="10" s="1"/>
  <c r="Q279" i="10"/>
  <c r="G279" i="10"/>
  <c r="D276" i="1"/>
  <c r="A275" i="1"/>
  <c r="N1147" i="10" l="1"/>
  <c r="P1146" i="10"/>
  <c r="M1146" i="10" a="1"/>
  <c r="M1146" i="10" s="1"/>
  <c r="L1146" i="10" s="1"/>
  <c r="K1146" i="10" s="1"/>
  <c r="J1149" i="10"/>
  <c r="I1148" i="10"/>
  <c r="B1150" i="10"/>
  <c r="C1149" i="10" a="1"/>
  <c r="C1149" i="10" s="1"/>
  <c r="D1149" i="10" a="1"/>
  <c r="D1149" i="10" s="1"/>
  <c r="E1149" i="10" a="1"/>
  <c r="E1149" i="10" s="1"/>
  <c r="Q770" i="10"/>
  <c r="G770" i="10"/>
  <c r="E771" i="10" a="1"/>
  <c r="E771" i="10" s="1"/>
  <c r="D771" i="10" a="1"/>
  <c r="D771" i="10" s="1"/>
  <c r="C771" i="10" a="1"/>
  <c r="C771" i="10" s="1"/>
  <c r="O769" i="10"/>
  <c r="H769" i="10"/>
  <c r="M278" i="10" a="1"/>
  <c r="M278" i="10" s="1"/>
  <c r="L278" i="10" s="1"/>
  <c r="K278" i="10" s="1"/>
  <c r="P278" i="10"/>
  <c r="E281" i="10" a="1"/>
  <c r="E281" i="10" s="1"/>
  <c r="C281" i="10" a="1"/>
  <c r="C281" i="10" s="1"/>
  <c r="D281" i="10" a="1"/>
  <c r="D281" i="10" s="1"/>
  <c r="O279" i="10"/>
  <c r="J279" i="10" s="1"/>
  <c r="H279" i="10"/>
  <c r="I279" i="10" s="1"/>
  <c r="N279" i="10" s="1"/>
  <c r="G280" i="10"/>
  <c r="Q280" i="10"/>
  <c r="D277" i="1"/>
  <c r="A276" i="1"/>
  <c r="N1148" i="10" l="1"/>
  <c r="P1147" i="10"/>
  <c r="M1147" i="10" a="1"/>
  <c r="M1147" i="10" s="1"/>
  <c r="L1147" i="10" s="1"/>
  <c r="K1147" i="10" s="1"/>
  <c r="B1151" i="10"/>
  <c r="C1150" i="10" a="1"/>
  <c r="C1150" i="10" s="1"/>
  <c r="D1150" i="10" a="1"/>
  <c r="D1150" i="10" s="1"/>
  <c r="E1150" i="10" a="1"/>
  <c r="E1150" i="10" s="1"/>
  <c r="J1150" i="10"/>
  <c r="I1149" i="10"/>
  <c r="Q771" i="10"/>
  <c r="G771" i="10"/>
  <c r="E772" i="10" a="1"/>
  <c r="E772" i="10" s="1"/>
  <c r="D772" i="10" a="1"/>
  <c r="D772" i="10" s="1"/>
  <c r="C772" i="10" a="1"/>
  <c r="C772" i="10" s="1"/>
  <c r="H770" i="10"/>
  <c r="O770" i="10"/>
  <c r="P279" i="10"/>
  <c r="M279" i="10" a="1"/>
  <c r="M279" i="10" s="1"/>
  <c r="L279" i="10" s="1"/>
  <c r="K279" i="10" s="1"/>
  <c r="E282" i="10" a="1"/>
  <c r="E282" i="10" s="1"/>
  <c r="D282" i="10" a="1"/>
  <c r="D282" i="10" s="1"/>
  <c r="C282" i="10" a="1"/>
  <c r="C282" i="10" s="1"/>
  <c r="G281" i="10"/>
  <c r="Q281" i="10"/>
  <c r="H280" i="10"/>
  <c r="I280" i="10" s="1"/>
  <c r="O280" i="10"/>
  <c r="J280" i="10" s="1"/>
  <c r="D278" i="1"/>
  <c r="A277" i="1"/>
  <c r="N280" i="10" l="1"/>
  <c r="N1149" i="10"/>
  <c r="P1148" i="10"/>
  <c r="M1148" i="10" a="1"/>
  <c r="M1148" i="10" s="1"/>
  <c r="L1148" i="10" s="1"/>
  <c r="K1148" i="10" s="1"/>
  <c r="J1151" i="10"/>
  <c r="I1150" i="10"/>
  <c r="B1152" i="10"/>
  <c r="D1151" i="10" a="1"/>
  <c r="D1151" i="10" s="1"/>
  <c r="E1151" i="10" a="1"/>
  <c r="E1151" i="10" s="1"/>
  <c r="C1151" i="10" a="1"/>
  <c r="C1151" i="10" s="1"/>
  <c r="H771" i="10"/>
  <c r="O771" i="10"/>
  <c r="Q772" i="10"/>
  <c r="G772" i="10"/>
  <c r="C773" i="10" a="1"/>
  <c r="C773" i="10" s="1"/>
  <c r="E773" i="10" a="1"/>
  <c r="E773" i="10" s="1"/>
  <c r="D773" i="10" a="1"/>
  <c r="D773" i="10" s="1"/>
  <c r="P280" i="10"/>
  <c r="M280" i="10" a="1"/>
  <c r="M280" i="10" s="1"/>
  <c r="L280" i="10" s="1"/>
  <c r="K280" i="10" s="1"/>
  <c r="O281" i="10"/>
  <c r="J281" i="10" s="1"/>
  <c r="H281" i="10"/>
  <c r="I281" i="10" s="1"/>
  <c r="E283" i="10" a="1"/>
  <c r="E283" i="10" s="1"/>
  <c r="C283" i="10" a="1"/>
  <c r="C283" i="10" s="1"/>
  <c r="D283" i="10" a="1"/>
  <c r="D283" i="10" s="1"/>
  <c r="G282" i="10"/>
  <c r="Q282" i="10"/>
  <c r="D279" i="1"/>
  <c r="A278" i="1"/>
  <c r="N1150" i="10" l="1"/>
  <c r="P1149" i="10"/>
  <c r="M1149" i="10" a="1"/>
  <c r="M1149" i="10" s="1"/>
  <c r="L1149" i="10" s="1"/>
  <c r="K1149" i="10" s="1"/>
  <c r="J1152" i="10"/>
  <c r="I1151" i="10"/>
  <c r="B1153" i="10"/>
  <c r="C1152" i="10" a="1"/>
  <c r="C1152" i="10" s="1"/>
  <c r="D1152" i="10" a="1"/>
  <c r="D1152" i="10" s="1"/>
  <c r="E1152" i="10" a="1"/>
  <c r="E1152" i="10" s="1"/>
  <c r="Q773" i="10"/>
  <c r="G773" i="10"/>
  <c r="C774" i="10" a="1"/>
  <c r="C774" i="10" s="1"/>
  <c r="D774" i="10" a="1"/>
  <c r="D774" i="10" s="1"/>
  <c r="E774" i="10" a="1"/>
  <c r="E774" i="10" s="1"/>
  <c r="H772" i="10"/>
  <c r="O772" i="10"/>
  <c r="N281" i="10"/>
  <c r="M281" i="10" s="1" a="1"/>
  <c r="M281" i="10" s="1"/>
  <c r="L281" i="10" s="1"/>
  <c r="K281" i="10" s="1"/>
  <c r="E284" i="10" a="1"/>
  <c r="E284" i="10" s="1"/>
  <c r="D284" i="10" a="1"/>
  <c r="D284" i="10" s="1"/>
  <c r="C284" i="10" a="1"/>
  <c r="C284" i="10" s="1"/>
  <c r="G283" i="10"/>
  <c r="Q283" i="10"/>
  <c r="O282" i="10"/>
  <c r="J282" i="10" s="1"/>
  <c r="H282" i="10"/>
  <c r="I282" i="10" s="1"/>
  <c r="N282" i="10" s="1"/>
  <c r="D280" i="1"/>
  <c r="A279" i="1"/>
  <c r="N1151" i="10" l="1"/>
  <c r="P1150" i="10"/>
  <c r="M1150" i="10" a="1"/>
  <c r="M1150" i="10" s="1"/>
  <c r="L1150" i="10" s="1"/>
  <c r="K1150" i="10" s="1"/>
  <c r="B1154" i="10"/>
  <c r="E1153" i="10" a="1"/>
  <c r="E1153" i="10" s="1"/>
  <c r="C1153" i="10" a="1"/>
  <c r="C1153" i="10" s="1"/>
  <c r="D1153" i="10" a="1"/>
  <c r="D1153" i="10" s="1"/>
  <c r="I1152" i="10"/>
  <c r="J1153" i="10"/>
  <c r="Q774" i="10"/>
  <c r="G774" i="10"/>
  <c r="E775" i="10" a="1"/>
  <c r="E775" i="10" s="1"/>
  <c r="D775" i="10" a="1"/>
  <c r="D775" i="10" s="1"/>
  <c r="C775" i="10" a="1"/>
  <c r="C775" i="10" s="1"/>
  <c r="O773" i="10"/>
  <c r="H773" i="10"/>
  <c r="P281" i="10"/>
  <c r="M282" i="10" a="1"/>
  <c r="M282" i="10" s="1"/>
  <c r="L282" i="10" s="1"/>
  <c r="K282" i="10" s="1"/>
  <c r="P282" i="10"/>
  <c r="H283" i="10"/>
  <c r="I283" i="10" s="1"/>
  <c r="O283" i="10"/>
  <c r="J283" i="10" s="1"/>
  <c r="E285" i="10" a="1"/>
  <c r="E285" i="10" s="1"/>
  <c r="C285" i="10" a="1"/>
  <c r="C285" i="10" s="1"/>
  <c r="D285" i="10" a="1"/>
  <c r="D285" i="10" s="1"/>
  <c r="Q284" i="10"/>
  <c r="G284" i="10"/>
  <c r="D281" i="1"/>
  <c r="A280" i="1"/>
  <c r="N1152" i="10" l="1"/>
  <c r="P1151" i="10"/>
  <c r="M1151" i="10" a="1"/>
  <c r="M1151" i="10" s="1"/>
  <c r="L1151" i="10" s="1"/>
  <c r="K1151" i="10" s="1"/>
  <c r="J1154" i="10"/>
  <c r="I1153" i="10"/>
  <c r="B1155" i="10"/>
  <c r="C1154" i="10" a="1"/>
  <c r="C1154" i="10" s="1"/>
  <c r="D1154" i="10" a="1"/>
  <c r="D1154" i="10" s="1"/>
  <c r="E1154" i="10" a="1"/>
  <c r="E1154" i="10" s="1"/>
  <c r="Q775" i="10"/>
  <c r="G775" i="10"/>
  <c r="C776" i="10" a="1"/>
  <c r="C776" i="10" s="1"/>
  <c r="E776" i="10" a="1"/>
  <c r="E776" i="10" s="1"/>
  <c r="D776" i="10" a="1"/>
  <c r="D776" i="10" s="1"/>
  <c r="H774" i="10"/>
  <c r="O774" i="10"/>
  <c r="N283" i="10"/>
  <c r="P283" i="10" s="1"/>
  <c r="E286" i="10" a="1"/>
  <c r="E286" i="10" s="1"/>
  <c r="C286" i="10" a="1"/>
  <c r="C286" i="10" s="1"/>
  <c r="D286" i="10" a="1"/>
  <c r="D286" i="10" s="1"/>
  <c r="H284" i="10"/>
  <c r="I284" i="10" s="1"/>
  <c r="O284" i="10"/>
  <c r="J284" i="10" s="1"/>
  <c r="G285" i="10"/>
  <c r="Q285" i="10"/>
  <c r="D282" i="1"/>
  <c r="A281" i="1"/>
  <c r="N284" i="10" l="1"/>
  <c r="N1153" i="10"/>
  <c r="P1152" i="10"/>
  <c r="M1152" i="10" a="1"/>
  <c r="M1152" i="10" s="1"/>
  <c r="L1152" i="10" s="1"/>
  <c r="K1152" i="10" s="1"/>
  <c r="I1154" i="10"/>
  <c r="J1155" i="10"/>
  <c r="B1156" i="10"/>
  <c r="C1155" i="10" a="1"/>
  <c r="C1155" i="10" s="1"/>
  <c r="D1155" i="10" a="1"/>
  <c r="D1155" i="10" s="1"/>
  <c r="E1155" i="10" a="1"/>
  <c r="E1155" i="10" s="1"/>
  <c r="G776" i="10"/>
  <c r="Q776" i="10"/>
  <c r="D777" i="10" a="1"/>
  <c r="D777" i="10" s="1"/>
  <c r="C777" i="10" a="1"/>
  <c r="C777" i="10" s="1"/>
  <c r="E777" i="10" a="1"/>
  <c r="E777" i="10" s="1"/>
  <c r="O775" i="10"/>
  <c r="H775" i="10"/>
  <c r="M283" i="10" a="1"/>
  <c r="M283" i="10" s="1"/>
  <c r="L283" i="10" s="1"/>
  <c r="K283" i="10" s="1"/>
  <c r="M284" i="10" a="1"/>
  <c r="M284" i="10" s="1"/>
  <c r="P284" i="10"/>
  <c r="E287" i="10" a="1"/>
  <c r="E287" i="10" s="1"/>
  <c r="D287" i="10" a="1"/>
  <c r="D287" i="10" s="1"/>
  <c r="C287" i="10" a="1"/>
  <c r="C287" i="10" s="1"/>
  <c r="Q286" i="10"/>
  <c r="G286" i="10"/>
  <c r="O285" i="10"/>
  <c r="J285" i="10" s="1"/>
  <c r="H285" i="10"/>
  <c r="I285" i="10" s="1"/>
  <c r="D283" i="1"/>
  <c r="A282" i="1"/>
  <c r="N1154" i="10" l="1"/>
  <c r="P1153" i="10"/>
  <c r="M1153" i="10" a="1"/>
  <c r="M1153" i="10" s="1"/>
  <c r="L1153" i="10" s="1"/>
  <c r="K1153" i="10" s="1"/>
  <c r="I1155" i="10"/>
  <c r="J1156" i="10"/>
  <c r="B1157" i="10"/>
  <c r="D1156" i="10" a="1"/>
  <c r="D1156" i="10" s="1"/>
  <c r="E1156" i="10" a="1"/>
  <c r="E1156" i="10" s="1"/>
  <c r="C1156" i="10" a="1"/>
  <c r="C1156" i="10" s="1"/>
  <c r="Q777" i="10"/>
  <c r="G777" i="10"/>
  <c r="E778" i="10" a="1"/>
  <c r="E778" i="10" s="1"/>
  <c r="D778" i="10" a="1"/>
  <c r="D778" i="10" s="1"/>
  <c r="C778" i="10" a="1"/>
  <c r="C778" i="10" s="1"/>
  <c r="H776" i="10"/>
  <c r="O776" i="10"/>
  <c r="L284" i="10"/>
  <c r="K284" i="10" s="1"/>
  <c r="N285" i="10"/>
  <c r="M285" i="10" s="1" a="1"/>
  <c r="M285" i="10" s="1"/>
  <c r="L285" i="10" s="1"/>
  <c r="K285" i="10" s="1"/>
  <c r="O286" i="10"/>
  <c r="J286" i="10" s="1"/>
  <c r="H286" i="10"/>
  <c r="I286" i="10" s="1"/>
  <c r="E288" i="10" a="1"/>
  <c r="E288" i="10" s="1"/>
  <c r="D288" i="10" a="1"/>
  <c r="D288" i="10" s="1"/>
  <c r="C288" i="10" a="1"/>
  <c r="C288" i="10" s="1"/>
  <c r="G287" i="10"/>
  <c r="Q287" i="10"/>
  <c r="D284" i="1"/>
  <c r="A283" i="1"/>
  <c r="N1155" i="10" l="1"/>
  <c r="P1154" i="10"/>
  <c r="M1154" i="10" a="1"/>
  <c r="M1154" i="10" s="1"/>
  <c r="L1154" i="10" s="1"/>
  <c r="K1154" i="10" s="1"/>
  <c r="B1158" i="10"/>
  <c r="C1157" i="10" a="1"/>
  <c r="C1157" i="10" s="1"/>
  <c r="E1157" i="10" a="1"/>
  <c r="E1157" i="10" s="1"/>
  <c r="D1157" i="10" a="1"/>
  <c r="D1157" i="10" s="1"/>
  <c r="I1156" i="10"/>
  <c r="J1157" i="10"/>
  <c r="G778" i="10"/>
  <c r="Q778" i="10"/>
  <c r="E779" i="10" a="1"/>
  <c r="E779" i="10" s="1"/>
  <c r="D779" i="10" a="1"/>
  <c r="D779" i="10" s="1"/>
  <c r="C779" i="10" a="1"/>
  <c r="C779" i="10" s="1"/>
  <c r="O777" i="10"/>
  <c r="H777" i="10"/>
  <c r="P285" i="10"/>
  <c r="N286" i="10"/>
  <c r="M286" i="10" s="1" a="1"/>
  <c r="M286" i="10" s="1"/>
  <c r="L286" i="10" s="1"/>
  <c r="K286" i="10" s="1"/>
  <c r="E289" i="10" a="1"/>
  <c r="E289" i="10" s="1"/>
  <c r="C289" i="10" a="1"/>
  <c r="C289" i="10" s="1"/>
  <c r="D289" i="10" a="1"/>
  <c r="D289" i="10" s="1"/>
  <c r="Q288" i="10"/>
  <c r="G288" i="10"/>
  <c r="O287" i="10"/>
  <c r="J287" i="10" s="1"/>
  <c r="H287" i="10"/>
  <c r="I287" i="10" s="1"/>
  <c r="D285" i="1"/>
  <c r="A284" i="1"/>
  <c r="N1156" i="10" l="1"/>
  <c r="P1155" i="10"/>
  <c r="M1155" i="10" a="1"/>
  <c r="M1155" i="10" s="1"/>
  <c r="L1155" i="10" s="1"/>
  <c r="K1155" i="10" s="1"/>
  <c r="J1158" i="10"/>
  <c r="I1157" i="10"/>
  <c r="B1159" i="10"/>
  <c r="E1158" i="10" a="1"/>
  <c r="E1158" i="10" s="1"/>
  <c r="C1158" i="10" a="1"/>
  <c r="C1158" i="10" s="1"/>
  <c r="D1158" i="10" a="1"/>
  <c r="D1158" i="10" s="1"/>
  <c r="Q779" i="10"/>
  <c r="G779" i="10"/>
  <c r="C780" i="10" a="1"/>
  <c r="C780" i="10" s="1"/>
  <c r="E780" i="10" a="1"/>
  <c r="E780" i="10" s="1"/>
  <c r="D780" i="10" a="1"/>
  <c r="D780" i="10" s="1"/>
  <c r="O778" i="10"/>
  <c r="H778" i="10"/>
  <c r="P286" i="10"/>
  <c r="N287" i="10"/>
  <c r="M287" i="10" s="1" a="1"/>
  <c r="M287" i="10" s="1"/>
  <c r="L287" i="10" s="1"/>
  <c r="K287" i="10" s="1"/>
  <c r="H288" i="10"/>
  <c r="I288" i="10" s="1"/>
  <c r="O288" i="10"/>
  <c r="J288" i="10" s="1"/>
  <c r="E290" i="10" a="1"/>
  <c r="E290" i="10" s="1"/>
  <c r="C290" i="10" a="1"/>
  <c r="C290" i="10" s="1"/>
  <c r="D290" i="10" a="1"/>
  <c r="D290" i="10" s="1"/>
  <c r="G289" i="10"/>
  <c r="Q289" i="10"/>
  <c r="D286" i="1"/>
  <c r="A285" i="1"/>
  <c r="N1157" i="10" l="1"/>
  <c r="P1156" i="10"/>
  <c r="M1156" i="10" a="1"/>
  <c r="M1156" i="10" s="1"/>
  <c r="L1156" i="10" s="1"/>
  <c r="K1156" i="10" s="1"/>
  <c r="J1159" i="10"/>
  <c r="I1158" i="10"/>
  <c r="B1160" i="10"/>
  <c r="D1159" i="10" a="1"/>
  <c r="D1159" i="10" s="1"/>
  <c r="C1159" i="10" a="1"/>
  <c r="C1159" i="10" s="1"/>
  <c r="E1159" i="10" a="1"/>
  <c r="E1159" i="10" s="1"/>
  <c r="N288" i="10"/>
  <c r="P288" i="10" s="1"/>
  <c r="G780" i="10"/>
  <c r="Q780" i="10"/>
  <c r="C781" i="10" a="1"/>
  <c r="C781" i="10" s="1"/>
  <c r="D781" i="10" a="1"/>
  <c r="D781" i="10" s="1"/>
  <c r="E781" i="10" a="1"/>
  <c r="E781" i="10" s="1"/>
  <c r="O779" i="10"/>
  <c r="H779" i="10"/>
  <c r="P287" i="10"/>
  <c r="E291" i="10" a="1"/>
  <c r="E291" i="10" s="1"/>
  <c r="D291" i="10" a="1"/>
  <c r="D291" i="10" s="1"/>
  <c r="C291" i="10" a="1"/>
  <c r="C291" i="10" s="1"/>
  <c r="Q290" i="10"/>
  <c r="G290" i="10"/>
  <c r="O289" i="10"/>
  <c r="J289" i="10" s="1"/>
  <c r="H289" i="10"/>
  <c r="I289" i="10" s="1"/>
  <c r="D287" i="1"/>
  <c r="A286" i="1"/>
  <c r="N1158" i="10" l="1"/>
  <c r="M1157" i="10" a="1"/>
  <c r="M1157" i="10" s="1"/>
  <c r="L1157" i="10" s="1"/>
  <c r="K1157" i="10" s="1"/>
  <c r="P1157" i="10"/>
  <c r="M288" i="10" a="1"/>
  <c r="M288" i="10" s="1"/>
  <c r="L288" i="10" s="1"/>
  <c r="K288" i="10" s="1"/>
  <c r="I1159" i="10"/>
  <c r="J1160" i="10"/>
  <c r="B1161" i="10"/>
  <c r="C1160" i="10" a="1"/>
  <c r="C1160" i="10" s="1"/>
  <c r="D1160" i="10" a="1"/>
  <c r="D1160" i="10" s="1"/>
  <c r="E1160" i="10" a="1"/>
  <c r="E1160" i="10" s="1"/>
  <c r="Q781" i="10"/>
  <c r="G781" i="10"/>
  <c r="E782" i="10" a="1"/>
  <c r="E782" i="10" s="1"/>
  <c r="C782" i="10" a="1"/>
  <c r="C782" i="10" s="1"/>
  <c r="D782" i="10" a="1"/>
  <c r="D782" i="10" s="1"/>
  <c r="H780" i="10"/>
  <c r="O780" i="10"/>
  <c r="N289" i="10"/>
  <c r="M289" i="10" s="1" a="1"/>
  <c r="M289" i="10" s="1"/>
  <c r="H290" i="10"/>
  <c r="I290" i="10" s="1"/>
  <c r="O290" i="10"/>
  <c r="J290" i="10" s="1"/>
  <c r="E292" i="10" a="1"/>
  <c r="E292" i="10" s="1"/>
  <c r="D292" i="10" a="1"/>
  <c r="D292" i="10" s="1"/>
  <c r="C292" i="10" a="1"/>
  <c r="C292" i="10" s="1"/>
  <c r="G291" i="10"/>
  <c r="Q291" i="10"/>
  <c r="D288" i="1"/>
  <c r="A287" i="1"/>
  <c r="N1159" i="10" l="1"/>
  <c r="L289" i="10"/>
  <c r="K289" i="10" s="1"/>
  <c r="P1158" i="10"/>
  <c r="M1158" i="10" a="1"/>
  <c r="M1158" i="10" s="1"/>
  <c r="L1158" i="10" s="1"/>
  <c r="K1158" i="10" s="1"/>
  <c r="I1160" i="10"/>
  <c r="J1161" i="10"/>
  <c r="B1162" i="10"/>
  <c r="E1161" i="10" a="1"/>
  <c r="E1161" i="10" s="1"/>
  <c r="C1161" i="10" a="1"/>
  <c r="C1161" i="10" s="1"/>
  <c r="D1161" i="10" a="1"/>
  <c r="D1161" i="10" s="1"/>
  <c r="G782" i="10"/>
  <c r="Q782" i="10"/>
  <c r="E783" i="10" a="1"/>
  <c r="E783" i="10" s="1"/>
  <c r="C783" i="10" a="1"/>
  <c r="C783" i="10" s="1"/>
  <c r="D783" i="10" a="1"/>
  <c r="D783" i="10" s="1"/>
  <c r="H781" i="10"/>
  <c r="O781" i="10"/>
  <c r="N290" i="10"/>
  <c r="M290" i="10" s="1" a="1"/>
  <c r="M290" i="10" s="1"/>
  <c r="L290" i="10" s="1"/>
  <c r="K290" i="10" s="1"/>
  <c r="P289" i="10"/>
  <c r="E293" i="10" a="1"/>
  <c r="E293" i="10" s="1"/>
  <c r="C293" i="10" a="1"/>
  <c r="C293" i="10" s="1"/>
  <c r="D293" i="10" a="1"/>
  <c r="D293" i="10" s="1"/>
  <c r="Q292" i="10"/>
  <c r="G292" i="10"/>
  <c r="O291" i="10"/>
  <c r="J291" i="10" s="1"/>
  <c r="H291" i="10"/>
  <c r="I291" i="10" s="1"/>
  <c r="D289" i="1"/>
  <c r="A288" i="1"/>
  <c r="N1160" i="10" l="1"/>
  <c r="P1159" i="10"/>
  <c r="M1159" i="10" a="1"/>
  <c r="M1159" i="10" s="1"/>
  <c r="L1159" i="10" s="1"/>
  <c r="K1159" i="10" s="1"/>
  <c r="J1162" i="10"/>
  <c r="I1161" i="10"/>
  <c r="B1163" i="10"/>
  <c r="C1162" i="10" a="1"/>
  <c r="C1162" i="10" s="1"/>
  <c r="D1162" i="10" a="1"/>
  <c r="D1162" i="10" s="1"/>
  <c r="E1162" i="10" a="1"/>
  <c r="E1162" i="10" s="1"/>
  <c r="N291" i="10"/>
  <c r="P291" i="10" s="1"/>
  <c r="Q783" i="10"/>
  <c r="G783" i="10"/>
  <c r="D784" i="10" a="1"/>
  <c r="D784" i="10" s="1"/>
  <c r="C784" i="10" a="1"/>
  <c r="C784" i="10" s="1"/>
  <c r="E784" i="10" a="1"/>
  <c r="E784" i="10" s="1"/>
  <c r="H782" i="10"/>
  <c r="O782" i="10"/>
  <c r="P290" i="10"/>
  <c r="M291" i="10" a="1"/>
  <c r="M291" i="10" s="1"/>
  <c r="L291" i="10" s="1"/>
  <c r="K291" i="10" s="1"/>
  <c r="H292" i="10"/>
  <c r="I292" i="10" s="1"/>
  <c r="O292" i="10"/>
  <c r="J292" i="10" s="1"/>
  <c r="E294" i="10" a="1"/>
  <c r="E294" i="10" s="1"/>
  <c r="D294" i="10" a="1"/>
  <c r="D294" i="10" s="1"/>
  <c r="C294" i="10" a="1"/>
  <c r="C294" i="10" s="1"/>
  <c r="G293" i="10"/>
  <c r="Q293" i="10"/>
  <c r="D290" i="1"/>
  <c r="A289" i="1"/>
  <c r="N1161" i="10" l="1"/>
  <c r="M1160" i="10" a="1"/>
  <c r="M1160" i="10" s="1"/>
  <c r="L1160" i="10" s="1"/>
  <c r="K1160" i="10" s="1"/>
  <c r="P1160" i="10"/>
  <c r="I1162" i="10"/>
  <c r="J1163" i="10"/>
  <c r="B1164" i="10"/>
  <c r="C1163" i="10" a="1"/>
  <c r="C1163" i="10" s="1"/>
  <c r="D1163" i="10" a="1"/>
  <c r="D1163" i="10" s="1"/>
  <c r="E1163" i="10" a="1"/>
  <c r="E1163" i="10" s="1"/>
  <c r="N292" i="10"/>
  <c r="P292" i="10" s="1"/>
  <c r="G784" i="10"/>
  <c r="Q784" i="10"/>
  <c r="C785" i="10" a="1"/>
  <c r="C785" i="10" s="1"/>
  <c r="E785" i="10" a="1"/>
  <c r="E785" i="10" s="1"/>
  <c r="D785" i="10" a="1"/>
  <c r="D785" i="10" s="1"/>
  <c r="H783" i="10"/>
  <c r="O783" i="10"/>
  <c r="E295" i="10" a="1"/>
  <c r="E295" i="10" s="1"/>
  <c r="C295" i="10" a="1"/>
  <c r="C295" i="10" s="1"/>
  <c r="D295" i="10" a="1"/>
  <c r="D295" i="10" s="1"/>
  <c r="H293" i="10"/>
  <c r="I293" i="10" s="1"/>
  <c r="O293" i="10"/>
  <c r="J293" i="10" s="1"/>
  <c r="G294" i="10"/>
  <c r="Q294" i="10"/>
  <c r="D291" i="1"/>
  <c r="A290" i="1"/>
  <c r="N1162" i="10" l="1"/>
  <c r="M1161" i="10" a="1"/>
  <c r="M1161" i="10" s="1"/>
  <c r="L1161" i="10" s="1"/>
  <c r="K1161" i="10" s="1"/>
  <c r="P1161" i="10"/>
  <c r="M292" i="10" a="1"/>
  <c r="M292" i="10" s="1"/>
  <c r="L292" i="10" s="1"/>
  <c r="K292" i="10" s="1"/>
  <c r="B1165" i="10"/>
  <c r="E1164" i="10" a="1"/>
  <c r="E1164" i="10" s="1"/>
  <c r="C1164" i="10" a="1"/>
  <c r="C1164" i="10" s="1"/>
  <c r="D1164" i="10" a="1"/>
  <c r="D1164" i="10" s="1"/>
  <c r="I1163" i="10"/>
  <c r="J1164" i="10"/>
  <c r="Q785" i="10"/>
  <c r="G785" i="10"/>
  <c r="C786" i="10" a="1"/>
  <c r="C786" i="10" s="1"/>
  <c r="E786" i="10" a="1"/>
  <c r="E786" i="10" s="1"/>
  <c r="D786" i="10" a="1"/>
  <c r="D786" i="10" s="1"/>
  <c r="H784" i="10"/>
  <c r="O784" i="10"/>
  <c r="N293" i="10"/>
  <c r="M293" i="10" s="1" a="1"/>
  <c r="M293" i="10" s="1"/>
  <c r="L293" i="10" s="1"/>
  <c r="K293" i="10" s="1"/>
  <c r="H294" i="10"/>
  <c r="I294" i="10" s="1"/>
  <c r="O294" i="10"/>
  <c r="J294" i="10" s="1"/>
  <c r="E296" i="10" a="1"/>
  <c r="E296" i="10" s="1"/>
  <c r="C296" i="10" a="1"/>
  <c r="C296" i="10" s="1"/>
  <c r="D296" i="10" a="1"/>
  <c r="D296" i="10" s="1"/>
  <c r="Q295" i="10"/>
  <c r="G295" i="10"/>
  <c r="D292" i="1"/>
  <c r="A291" i="1"/>
  <c r="P1162" i="10" l="1"/>
  <c r="M1162" i="10" a="1"/>
  <c r="M1162" i="10" s="1"/>
  <c r="L1162" i="10" s="1"/>
  <c r="K1162" i="10" s="1"/>
  <c r="N1163" i="10"/>
  <c r="J1165" i="10"/>
  <c r="I1164" i="10"/>
  <c r="B1166" i="10"/>
  <c r="C1165" i="10" a="1"/>
  <c r="C1165" i="10" s="1"/>
  <c r="D1165" i="10" a="1"/>
  <c r="D1165" i="10" s="1"/>
  <c r="E1165" i="10" a="1"/>
  <c r="E1165" i="10" s="1"/>
  <c r="G786" i="10"/>
  <c r="Q786" i="10"/>
  <c r="C787" i="10" a="1"/>
  <c r="C787" i="10" s="1"/>
  <c r="E787" i="10" a="1"/>
  <c r="E787" i="10" s="1"/>
  <c r="D787" i="10" a="1"/>
  <c r="D787" i="10" s="1"/>
  <c r="O785" i="10"/>
  <c r="H785" i="10"/>
  <c r="N294" i="10"/>
  <c r="P294" i="10" s="1"/>
  <c r="P293" i="10"/>
  <c r="G296" i="10"/>
  <c r="Q296" i="10"/>
  <c r="H295" i="10"/>
  <c r="I295" i="10" s="1"/>
  <c r="N295" i="10" s="1"/>
  <c r="O295" i="10"/>
  <c r="J295" i="10" s="1"/>
  <c r="E297" i="10" a="1"/>
  <c r="E297" i="10" s="1"/>
  <c r="C297" i="10" a="1"/>
  <c r="C297" i="10" s="1"/>
  <c r="D297" i="10" a="1"/>
  <c r="D297" i="10" s="1"/>
  <c r="D293" i="1"/>
  <c r="A292" i="1"/>
  <c r="N1164" i="10" l="1"/>
  <c r="P1163" i="10"/>
  <c r="M1163" i="10" a="1"/>
  <c r="M1163" i="10" s="1"/>
  <c r="L1163" i="10" s="1"/>
  <c r="K1163" i="10" s="1"/>
  <c r="I1165" i="10"/>
  <c r="J1166" i="10"/>
  <c r="B1167" i="10"/>
  <c r="C1166" i="10" a="1"/>
  <c r="C1166" i="10" s="1"/>
  <c r="D1166" i="10" a="1"/>
  <c r="D1166" i="10" s="1"/>
  <c r="E1166" i="10" a="1"/>
  <c r="E1166" i="10" s="1"/>
  <c r="Q787" i="10"/>
  <c r="G787" i="10"/>
  <c r="C788" i="10" a="1"/>
  <c r="C788" i="10" s="1"/>
  <c r="E788" i="10" a="1"/>
  <c r="E788" i="10" s="1"/>
  <c r="D788" i="10" a="1"/>
  <c r="D788" i="10" s="1"/>
  <c r="H786" i="10"/>
  <c r="O786" i="10"/>
  <c r="M294" i="10" a="1"/>
  <c r="M294" i="10" s="1"/>
  <c r="L294" i="10" s="1"/>
  <c r="K294" i="10" s="1"/>
  <c r="M295" i="10" a="1"/>
  <c r="M295" i="10" s="1"/>
  <c r="P295" i="10"/>
  <c r="E298" i="10" a="1"/>
  <c r="E298" i="10" s="1"/>
  <c r="C298" i="10" a="1"/>
  <c r="C298" i="10" s="1"/>
  <c r="D298" i="10" a="1"/>
  <c r="D298" i="10" s="1"/>
  <c r="H296" i="10"/>
  <c r="I296" i="10" s="1"/>
  <c r="O296" i="10"/>
  <c r="J296" i="10" s="1"/>
  <c r="Q297" i="10"/>
  <c r="G297" i="10"/>
  <c r="D294" i="1"/>
  <c r="A293" i="1"/>
  <c r="N1165" i="10" l="1"/>
  <c r="P1164" i="10"/>
  <c r="M1164" i="10" a="1"/>
  <c r="M1164" i="10" s="1"/>
  <c r="L1164" i="10" s="1"/>
  <c r="K1164" i="10" s="1"/>
  <c r="J1167" i="10"/>
  <c r="I1166" i="10"/>
  <c r="B1168" i="10"/>
  <c r="D1167" i="10" a="1"/>
  <c r="D1167" i="10" s="1"/>
  <c r="E1167" i="10" a="1"/>
  <c r="E1167" i="10" s="1"/>
  <c r="C1167" i="10" a="1"/>
  <c r="C1167" i="10" s="1"/>
  <c r="Q788" i="10"/>
  <c r="G788" i="10"/>
  <c r="D789" i="10" a="1"/>
  <c r="D789" i="10" s="1"/>
  <c r="C789" i="10" a="1"/>
  <c r="C789" i="10" s="1"/>
  <c r="E789" i="10" a="1"/>
  <c r="E789" i="10" s="1"/>
  <c r="O787" i="10"/>
  <c r="H787" i="10"/>
  <c r="L295" i="10"/>
  <c r="K295" i="10" s="1"/>
  <c r="N296" i="10"/>
  <c r="E299" i="10" a="1"/>
  <c r="E299" i="10" s="1"/>
  <c r="C299" i="10" a="1"/>
  <c r="C299" i="10" s="1"/>
  <c r="D299" i="10" a="1"/>
  <c r="D299" i="10" s="1"/>
  <c r="G298" i="10"/>
  <c r="Q298" i="10"/>
  <c r="O297" i="10"/>
  <c r="J297" i="10" s="1"/>
  <c r="H297" i="10"/>
  <c r="I297" i="10" s="1"/>
  <c r="D295" i="1"/>
  <c r="A294" i="1"/>
  <c r="N1166" i="10" l="1"/>
  <c r="P1165" i="10"/>
  <c r="M1165" i="10" a="1"/>
  <c r="M1165" i="10" s="1"/>
  <c r="L1165" i="10" s="1"/>
  <c r="K1165" i="10" s="1"/>
  <c r="J1168" i="10"/>
  <c r="I1167" i="10"/>
  <c r="B1169" i="10"/>
  <c r="C1168" i="10" a="1"/>
  <c r="C1168" i="10" s="1"/>
  <c r="D1168" i="10" a="1"/>
  <c r="D1168" i="10" s="1"/>
  <c r="E1168" i="10" a="1"/>
  <c r="E1168" i="10" s="1"/>
  <c r="Q789" i="10"/>
  <c r="G789" i="10"/>
  <c r="C790" i="10" a="1"/>
  <c r="C790" i="10" s="1"/>
  <c r="D790" i="10" a="1"/>
  <c r="D790" i="10" s="1"/>
  <c r="E790" i="10" a="1"/>
  <c r="E790" i="10" s="1"/>
  <c r="H788" i="10"/>
  <c r="O788" i="10"/>
  <c r="N297" i="10"/>
  <c r="M297" i="10" s="1" a="1"/>
  <c r="M297" i="10" s="1"/>
  <c r="H298" i="10"/>
  <c r="I298" i="10" s="1"/>
  <c r="O298" i="10"/>
  <c r="J298" i="10" s="1"/>
  <c r="E300" i="10" a="1"/>
  <c r="E300" i="10" s="1"/>
  <c r="C300" i="10" a="1"/>
  <c r="C300" i="10" s="1"/>
  <c r="D300" i="10" a="1"/>
  <c r="D300" i="10" s="1"/>
  <c r="G299" i="10"/>
  <c r="Q299" i="10"/>
  <c r="P296" i="10"/>
  <c r="M296" i="10" a="1"/>
  <c r="M296" i="10" s="1"/>
  <c r="L296" i="10" s="1"/>
  <c r="K296" i="10" s="1"/>
  <c r="D296" i="1"/>
  <c r="A295" i="1"/>
  <c r="N1167" i="10" l="1"/>
  <c r="P1166" i="10"/>
  <c r="M1166" i="10" a="1"/>
  <c r="M1166" i="10" s="1"/>
  <c r="L1166" i="10" s="1"/>
  <c r="K1166" i="10" s="1"/>
  <c r="I1168" i="10"/>
  <c r="J1169" i="10"/>
  <c r="B1170" i="10"/>
  <c r="E1169" i="10" a="1"/>
  <c r="E1169" i="10" s="1"/>
  <c r="C1169" i="10" a="1"/>
  <c r="C1169" i="10" s="1"/>
  <c r="D1169" i="10" a="1"/>
  <c r="D1169" i="10" s="1"/>
  <c r="G790" i="10"/>
  <c r="Q790" i="10"/>
  <c r="D791" i="10" a="1"/>
  <c r="D791" i="10" s="1"/>
  <c r="C791" i="10" a="1"/>
  <c r="C791" i="10" s="1"/>
  <c r="E791" i="10" a="1"/>
  <c r="E791" i="10" s="1"/>
  <c r="O789" i="10"/>
  <c r="H789" i="10"/>
  <c r="P297" i="10"/>
  <c r="N298" i="10"/>
  <c r="M298" i="10" s="1" a="1"/>
  <c r="M298" i="10" s="1"/>
  <c r="E301" i="10" a="1"/>
  <c r="E301" i="10" s="1"/>
  <c r="D301" i="10" a="1"/>
  <c r="D301" i="10" s="1"/>
  <c r="C301" i="10" a="1"/>
  <c r="C301" i="10" s="1"/>
  <c r="Q300" i="10"/>
  <c r="G300" i="10"/>
  <c r="H299" i="10"/>
  <c r="I299" i="10" s="1"/>
  <c r="N299" i="10" s="1"/>
  <c r="O299" i="10"/>
  <c r="J299" i="10" s="1"/>
  <c r="L297" i="10"/>
  <c r="K297" i="10" s="1"/>
  <c r="D297" i="1"/>
  <c r="A296" i="1"/>
  <c r="N1168" i="10" l="1"/>
  <c r="P1167" i="10"/>
  <c r="M1167" i="10" a="1"/>
  <c r="M1167" i="10" s="1"/>
  <c r="L1167" i="10" s="1"/>
  <c r="K1167" i="10" s="1"/>
  <c r="J1170" i="10"/>
  <c r="I1169" i="10"/>
  <c r="B1171" i="10"/>
  <c r="D1170" i="10" a="1"/>
  <c r="D1170" i="10" s="1"/>
  <c r="E1170" i="10" a="1"/>
  <c r="E1170" i="10" s="1"/>
  <c r="C1170" i="10" a="1"/>
  <c r="C1170" i="10" s="1"/>
  <c r="Q791" i="10"/>
  <c r="G791" i="10"/>
  <c r="E792" i="10" a="1"/>
  <c r="E792" i="10" s="1"/>
  <c r="C792" i="10" a="1"/>
  <c r="C792" i="10" s="1"/>
  <c r="D792" i="10" a="1"/>
  <c r="D792" i="10" s="1"/>
  <c r="H790" i="10"/>
  <c r="O790" i="10"/>
  <c r="P298" i="10"/>
  <c r="M299" i="10" a="1"/>
  <c r="M299" i="10" s="1"/>
  <c r="P299" i="10"/>
  <c r="H300" i="10"/>
  <c r="I300" i="10" s="1"/>
  <c r="O300" i="10"/>
  <c r="J300" i="10" s="1"/>
  <c r="E302" i="10" a="1"/>
  <c r="E302" i="10" s="1"/>
  <c r="C302" i="10" a="1"/>
  <c r="C302" i="10" s="1"/>
  <c r="D302" i="10" a="1"/>
  <c r="D302" i="10" s="1"/>
  <c r="Q301" i="10"/>
  <c r="G301" i="10"/>
  <c r="L298" i="10"/>
  <c r="K298" i="10" s="1"/>
  <c r="D298" i="1"/>
  <c r="A297" i="1"/>
  <c r="N1169" i="10" l="1"/>
  <c r="P1168" i="10"/>
  <c r="M1168" i="10" a="1"/>
  <c r="M1168" i="10" s="1"/>
  <c r="L1168" i="10" s="1"/>
  <c r="K1168" i="10" s="1"/>
  <c r="I1170" i="10"/>
  <c r="J1171" i="10"/>
  <c r="B1172" i="10"/>
  <c r="C1171" i="10" a="1"/>
  <c r="C1171" i="10" s="1"/>
  <c r="D1171" i="10" a="1"/>
  <c r="D1171" i="10" s="1"/>
  <c r="E1171" i="10" a="1"/>
  <c r="E1171" i="10" s="1"/>
  <c r="N300" i="10"/>
  <c r="Q792" i="10"/>
  <c r="G792" i="10"/>
  <c r="E793" i="10" a="1"/>
  <c r="E793" i="10" s="1"/>
  <c r="C793" i="10" a="1"/>
  <c r="C793" i="10" s="1"/>
  <c r="D793" i="10" a="1"/>
  <c r="D793" i="10" s="1"/>
  <c r="H791" i="10"/>
  <c r="O791" i="10"/>
  <c r="M300" i="10" a="1"/>
  <c r="M300" i="10" s="1"/>
  <c r="P300" i="10"/>
  <c r="G302" i="10"/>
  <c r="Q302" i="10"/>
  <c r="O301" i="10"/>
  <c r="J301" i="10" s="1"/>
  <c r="H301" i="10"/>
  <c r="I301" i="10" s="1"/>
  <c r="E303" i="10" a="1"/>
  <c r="E303" i="10" s="1"/>
  <c r="C303" i="10" a="1"/>
  <c r="C303" i="10" s="1"/>
  <c r="D303" i="10" a="1"/>
  <c r="D303" i="10" s="1"/>
  <c r="L299" i="10"/>
  <c r="K299" i="10" s="1"/>
  <c r="D299" i="1"/>
  <c r="A298" i="1"/>
  <c r="N1170" i="10" l="1"/>
  <c r="P1169" i="10"/>
  <c r="M1169" i="10" a="1"/>
  <c r="M1169" i="10" s="1"/>
  <c r="L1169" i="10" s="1"/>
  <c r="K1169" i="10" s="1"/>
  <c r="I1171" i="10"/>
  <c r="J1172" i="10"/>
  <c r="B1173" i="10"/>
  <c r="E1172" i="10" a="1"/>
  <c r="E1172" i="10" s="1"/>
  <c r="C1172" i="10" a="1"/>
  <c r="C1172" i="10" s="1"/>
  <c r="D1172" i="10" a="1"/>
  <c r="D1172" i="10" s="1"/>
  <c r="N301" i="10"/>
  <c r="P301" i="10" s="1"/>
  <c r="Q793" i="10"/>
  <c r="G793" i="10"/>
  <c r="E794" i="10" a="1"/>
  <c r="E794" i="10" s="1"/>
  <c r="C794" i="10" a="1"/>
  <c r="C794" i="10" s="1"/>
  <c r="D794" i="10" a="1"/>
  <c r="D794" i="10" s="1"/>
  <c r="H792" i="10"/>
  <c r="O792" i="10"/>
  <c r="M301" i="10" a="1"/>
  <c r="M301" i="10" s="1"/>
  <c r="Q303" i="10"/>
  <c r="G303" i="10"/>
  <c r="H302" i="10"/>
  <c r="I302" i="10" s="1"/>
  <c r="O302" i="10"/>
  <c r="J302" i="10" s="1"/>
  <c r="E304" i="10" a="1"/>
  <c r="E304" i="10" s="1"/>
  <c r="D304" i="10" a="1"/>
  <c r="D304" i="10" s="1"/>
  <c r="C304" i="10" a="1"/>
  <c r="C304" i="10" s="1"/>
  <c r="L300" i="10"/>
  <c r="K300" i="10" s="1"/>
  <c r="D300" i="1"/>
  <c r="A299" i="1"/>
  <c r="N302" i="10" l="1"/>
  <c r="N1171" i="10"/>
  <c r="M1170" i="10" a="1"/>
  <c r="M1170" i="10" s="1"/>
  <c r="L1170" i="10" s="1"/>
  <c r="K1170" i="10" s="1"/>
  <c r="P1170" i="10"/>
  <c r="J1173" i="10"/>
  <c r="I1172" i="10"/>
  <c r="B1174" i="10"/>
  <c r="C1173" i="10" a="1"/>
  <c r="C1173" i="10" s="1"/>
  <c r="D1173" i="10" a="1"/>
  <c r="D1173" i="10" s="1"/>
  <c r="E1173" i="10" a="1"/>
  <c r="E1173" i="10" s="1"/>
  <c r="G794" i="10"/>
  <c r="Q794" i="10"/>
  <c r="E795" i="10" a="1"/>
  <c r="E795" i="10" s="1"/>
  <c r="C795" i="10" a="1"/>
  <c r="C795" i="10" s="1"/>
  <c r="D795" i="10" a="1"/>
  <c r="D795" i="10" s="1"/>
  <c r="H793" i="10"/>
  <c r="O793" i="10"/>
  <c r="M302" i="10" a="1"/>
  <c r="M302" i="10" s="1"/>
  <c r="P302" i="10"/>
  <c r="O303" i="10"/>
  <c r="J303" i="10" s="1"/>
  <c r="H303" i="10"/>
  <c r="I303" i="10" s="1"/>
  <c r="E305" i="10" a="1"/>
  <c r="E305" i="10" s="1"/>
  <c r="C305" i="10" a="1"/>
  <c r="C305" i="10" s="1"/>
  <c r="D305" i="10" a="1"/>
  <c r="D305" i="10" s="1"/>
  <c r="L301" i="10"/>
  <c r="K301" i="10" s="1"/>
  <c r="G304" i="10"/>
  <c r="Q304" i="10"/>
  <c r="D301" i="1"/>
  <c r="A300" i="1"/>
  <c r="N1172" i="10" l="1"/>
  <c r="P1171" i="10"/>
  <c r="M1171" i="10" a="1"/>
  <c r="M1171" i="10" s="1"/>
  <c r="L1171" i="10" s="1"/>
  <c r="K1171" i="10" s="1"/>
  <c r="I1173" i="10"/>
  <c r="J1174" i="10"/>
  <c r="B1175" i="10"/>
  <c r="C1174" i="10" a="1"/>
  <c r="C1174" i="10" s="1"/>
  <c r="D1174" i="10" a="1"/>
  <c r="D1174" i="10" s="1"/>
  <c r="E1174" i="10" a="1"/>
  <c r="E1174" i="10" s="1"/>
  <c r="G795" i="10"/>
  <c r="Q795" i="10"/>
  <c r="D796" i="10" a="1"/>
  <c r="D796" i="10" s="1"/>
  <c r="E796" i="10" a="1"/>
  <c r="E796" i="10" s="1"/>
  <c r="C796" i="10" a="1"/>
  <c r="C796" i="10" s="1"/>
  <c r="H794" i="10"/>
  <c r="O794" i="10"/>
  <c r="N303" i="10"/>
  <c r="P303" i="10" s="1"/>
  <c r="E306" i="10" a="1"/>
  <c r="E306" i="10" s="1"/>
  <c r="D306" i="10" a="1"/>
  <c r="D306" i="10" s="1"/>
  <c r="C306" i="10" a="1"/>
  <c r="C306" i="10" s="1"/>
  <c r="G305" i="10"/>
  <c r="Q305" i="10"/>
  <c r="H304" i="10"/>
  <c r="I304" i="10" s="1"/>
  <c r="N304" i="10" s="1"/>
  <c r="O304" i="10"/>
  <c r="J304" i="10" s="1"/>
  <c r="L302" i="10"/>
  <c r="K302" i="10" s="1"/>
  <c r="D302" i="1"/>
  <c r="A301" i="1"/>
  <c r="N1173" i="10" l="1"/>
  <c r="P1172" i="10"/>
  <c r="M1172" i="10" a="1"/>
  <c r="M1172" i="10" s="1"/>
  <c r="L1172" i="10" s="1"/>
  <c r="K1172" i="10" s="1"/>
  <c r="B1176" i="10"/>
  <c r="D1175" i="10" a="1"/>
  <c r="D1175" i="10" s="1"/>
  <c r="E1175" i="10" a="1"/>
  <c r="E1175" i="10" s="1"/>
  <c r="C1175" i="10" a="1"/>
  <c r="C1175" i="10" s="1"/>
  <c r="J1175" i="10"/>
  <c r="I1174" i="10"/>
  <c r="M303" i="10" a="1"/>
  <c r="M303" i="10" s="1"/>
  <c r="G796" i="10"/>
  <c r="Q796" i="10"/>
  <c r="E797" i="10" a="1"/>
  <c r="E797" i="10" s="1"/>
  <c r="C797" i="10" a="1"/>
  <c r="C797" i="10" s="1"/>
  <c r="D797" i="10" a="1"/>
  <c r="D797" i="10" s="1"/>
  <c r="H795" i="10"/>
  <c r="O795" i="10"/>
  <c r="L303" i="10"/>
  <c r="K303" i="10" s="1"/>
  <c r="P304" i="10"/>
  <c r="M304" i="10" a="1"/>
  <c r="M304" i="10" s="1"/>
  <c r="L304" i="10" s="1"/>
  <c r="K304" i="10" s="1"/>
  <c r="H305" i="10"/>
  <c r="I305" i="10" s="1"/>
  <c r="O305" i="10"/>
  <c r="J305" i="10" s="1"/>
  <c r="E307" i="10" a="1"/>
  <c r="E307" i="10" s="1"/>
  <c r="D307" i="10" a="1"/>
  <c r="D307" i="10" s="1"/>
  <c r="C307" i="10" a="1"/>
  <c r="C307" i="10" s="1"/>
  <c r="Q306" i="10"/>
  <c r="G306" i="10"/>
  <c r="D303" i="1"/>
  <c r="A302" i="1"/>
  <c r="N1174" i="10" l="1"/>
  <c r="P1173" i="10"/>
  <c r="M1173" i="10" a="1"/>
  <c r="M1173" i="10" s="1"/>
  <c r="L1173" i="10" s="1"/>
  <c r="K1173" i="10" s="1"/>
  <c r="J1176" i="10"/>
  <c r="I1175" i="10"/>
  <c r="B1177" i="10"/>
  <c r="C1176" i="10" a="1"/>
  <c r="C1176" i="10" s="1"/>
  <c r="D1176" i="10" a="1"/>
  <c r="D1176" i="10" s="1"/>
  <c r="E1176" i="10" a="1"/>
  <c r="E1176" i="10" s="1"/>
  <c r="Q797" i="10"/>
  <c r="G797" i="10"/>
  <c r="C798" i="10" a="1"/>
  <c r="C798" i="10" s="1"/>
  <c r="D798" i="10" a="1"/>
  <c r="D798" i="10" s="1"/>
  <c r="E798" i="10" a="1"/>
  <c r="E798" i="10" s="1"/>
  <c r="H796" i="10"/>
  <c r="O796" i="10"/>
  <c r="N305" i="10"/>
  <c r="P305" i="10" s="1"/>
  <c r="H306" i="10"/>
  <c r="I306" i="10" s="1"/>
  <c r="O306" i="10"/>
  <c r="J306" i="10" s="1"/>
  <c r="E308" i="10" a="1"/>
  <c r="E308" i="10" s="1"/>
  <c r="D308" i="10" a="1"/>
  <c r="D308" i="10" s="1"/>
  <c r="C308" i="10" a="1"/>
  <c r="C308" i="10" s="1"/>
  <c r="G307" i="10"/>
  <c r="Q307" i="10"/>
  <c r="D304" i="1"/>
  <c r="A303" i="1"/>
  <c r="N1175" i="10" l="1"/>
  <c r="M1174" i="10" a="1"/>
  <c r="M1174" i="10" s="1"/>
  <c r="L1174" i="10" s="1"/>
  <c r="K1174" i="10" s="1"/>
  <c r="P1174" i="10"/>
  <c r="I1176" i="10"/>
  <c r="J1177" i="10"/>
  <c r="B1178" i="10"/>
  <c r="E1177" i="10" a="1"/>
  <c r="E1177" i="10" s="1"/>
  <c r="C1177" i="10" a="1"/>
  <c r="C1177" i="10" s="1"/>
  <c r="D1177" i="10" a="1"/>
  <c r="D1177" i="10" s="1"/>
  <c r="G798" i="10"/>
  <c r="Q798" i="10"/>
  <c r="E799" i="10" a="1"/>
  <c r="E799" i="10" s="1"/>
  <c r="C799" i="10" a="1"/>
  <c r="C799" i="10" s="1"/>
  <c r="D799" i="10" a="1"/>
  <c r="D799" i="10" s="1"/>
  <c r="H797" i="10"/>
  <c r="O797" i="10"/>
  <c r="N306" i="10"/>
  <c r="M306" i="10" s="1" a="1"/>
  <c r="M306" i="10" s="1"/>
  <c r="M305" i="10" a="1"/>
  <c r="M305" i="10" s="1"/>
  <c r="L305" i="10" s="1"/>
  <c r="K305" i="10" s="1"/>
  <c r="E309" i="10" a="1"/>
  <c r="E309" i="10" s="1"/>
  <c r="C309" i="10" a="1"/>
  <c r="C309" i="10" s="1"/>
  <c r="D309" i="10" a="1"/>
  <c r="D309" i="10" s="1"/>
  <c r="Q308" i="10"/>
  <c r="G308" i="10"/>
  <c r="O307" i="10"/>
  <c r="J307" i="10" s="1"/>
  <c r="H307" i="10"/>
  <c r="I307" i="10" s="1"/>
  <c r="D305" i="1"/>
  <c r="A304" i="1"/>
  <c r="N1176" i="10" l="1"/>
  <c r="M1175" i="10" a="1"/>
  <c r="M1175" i="10" s="1"/>
  <c r="L1175" i="10" s="1"/>
  <c r="K1175" i="10" s="1"/>
  <c r="P1175" i="10"/>
  <c r="J1178" i="10"/>
  <c r="I1177" i="10"/>
  <c r="B1179" i="10"/>
  <c r="D1178" i="10" a="1"/>
  <c r="D1178" i="10" s="1"/>
  <c r="E1178" i="10" a="1"/>
  <c r="E1178" i="10" s="1"/>
  <c r="C1178" i="10" a="1"/>
  <c r="C1178" i="10" s="1"/>
  <c r="P306" i="10"/>
  <c r="Q799" i="10"/>
  <c r="G799" i="10"/>
  <c r="E800" i="10" a="1"/>
  <c r="E800" i="10" s="1"/>
  <c r="D800" i="10" a="1"/>
  <c r="D800" i="10" s="1"/>
  <c r="C800" i="10" a="1"/>
  <c r="C800" i="10" s="1"/>
  <c r="H798" i="10"/>
  <c r="O798" i="10"/>
  <c r="L306" i="10"/>
  <c r="K306" i="10" s="1"/>
  <c r="O308" i="10"/>
  <c r="J308" i="10" s="1"/>
  <c r="H308" i="10"/>
  <c r="I308" i="10" s="1"/>
  <c r="N308" i="10" s="1"/>
  <c r="E310" i="10" a="1"/>
  <c r="E310" i="10" s="1"/>
  <c r="D310" i="10" a="1"/>
  <c r="D310" i="10" s="1"/>
  <c r="C310" i="10" a="1"/>
  <c r="C310" i="10" s="1"/>
  <c r="N307" i="10"/>
  <c r="Q309" i="10"/>
  <c r="G309" i="10"/>
  <c r="D306" i="1"/>
  <c r="A305" i="1"/>
  <c r="N1177" i="10" l="1"/>
  <c r="P1176" i="10"/>
  <c r="M1176" i="10" a="1"/>
  <c r="M1176" i="10" s="1"/>
  <c r="L1176" i="10" s="1"/>
  <c r="K1176" i="10" s="1"/>
  <c r="I1178" i="10"/>
  <c r="J1179" i="10"/>
  <c r="B1180" i="10"/>
  <c r="C1179" i="10" a="1"/>
  <c r="C1179" i="10" s="1"/>
  <c r="D1179" i="10" a="1"/>
  <c r="D1179" i="10" s="1"/>
  <c r="E1179" i="10" a="1"/>
  <c r="E1179" i="10" s="1"/>
  <c r="Q800" i="10"/>
  <c r="G800" i="10"/>
  <c r="E801" i="10" a="1"/>
  <c r="E801" i="10" s="1"/>
  <c r="D801" i="10" a="1"/>
  <c r="D801" i="10" s="1"/>
  <c r="C801" i="10" a="1"/>
  <c r="C801" i="10" s="1"/>
  <c r="H799" i="10"/>
  <c r="O799" i="10"/>
  <c r="M307" i="10" a="1"/>
  <c r="M307" i="10" s="1"/>
  <c r="L307" i="10" s="1"/>
  <c r="K307" i="10" s="1"/>
  <c r="P307" i="10"/>
  <c r="E311" i="10" a="1"/>
  <c r="E311" i="10" s="1"/>
  <c r="D311" i="10" a="1"/>
  <c r="D311" i="10" s="1"/>
  <c r="C311" i="10" a="1"/>
  <c r="C311" i="10" s="1"/>
  <c r="H309" i="10"/>
  <c r="I309" i="10" s="1"/>
  <c r="O309" i="10"/>
  <c r="J309" i="10" s="1"/>
  <c r="Q310" i="10"/>
  <c r="G310" i="10"/>
  <c r="P308" i="10"/>
  <c r="M308" i="10" a="1"/>
  <c r="M308" i="10" s="1"/>
  <c r="D307" i="1"/>
  <c r="A306" i="1"/>
  <c r="N1178" i="10" l="1"/>
  <c r="P1177" i="10"/>
  <c r="M1177" i="10" a="1"/>
  <c r="M1177" i="10" s="1"/>
  <c r="L1177" i="10" s="1"/>
  <c r="K1177" i="10" s="1"/>
  <c r="I1179" i="10"/>
  <c r="J1180" i="10"/>
  <c r="B1181" i="10"/>
  <c r="E1180" i="10" a="1"/>
  <c r="E1180" i="10" s="1"/>
  <c r="C1180" i="10" a="1"/>
  <c r="C1180" i="10" s="1"/>
  <c r="D1180" i="10" a="1"/>
  <c r="D1180" i="10" s="1"/>
  <c r="Q801" i="10"/>
  <c r="G801" i="10"/>
  <c r="C802" i="10" a="1"/>
  <c r="C802" i="10" s="1"/>
  <c r="E802" i="10" a="1"/>
  <c r="E802" i="10" s="1"/>
  <c r="D802" i="10" a="1"/>
  <c r="D802" i="10" s="1"/>
  <c r="H800" i="10"/>
  <c r="O800" i="10"/>
  <c r="N309" i="10"/>
  <c r="M309" i="10" s="1" a="1"/>
  <c r="M309" i="10" s="1"/>
  <c r="L308" i="10"/>
  <c r="K308" i="10" s="1"/>
  <c r="E312" i="10" a="1"/>
  <c r="E312" i="10" s="1"/>
  <c r="C312" i="10" a="1"/>
  <c r="C312" i="10" s="1"/>
  <c r="D312" i="10" a="1"/>
  <c r="D312" i="10" s="1"/>
  <c r="O310" i="10"/>
  <c r="J310" i="10" s="1"/>
  <c r="H310" i="10"/>
  <c r="I310" i="10" s="1"/>
  <c r="Q311" i="10"/>
  <c r="G311" i="10"/>
  <c r="D308" i="1"/>
  <c r="A307" i="1"/>
  <c r="N1179" i="10" l="1"/>
  <c r="L309" i="10"/>
  <c r="K309" i="10" s="1"/>
  <c r="P1178" i="10"/>
  <c r="M1178" i="10" a="1"/>
  <c r="M1178" i="10" s="1"/>
  <c r="L1178" i="10" s="1"/>
  <c r="K1178" i="10" s="1"/>
  <c r="J1181" i="10"/>
  <c r="I1180" i="10"/>
  <c r="B1182" i="10"/>
  <c r="C1181" i="10" a="1"/>
  <c r="C1181" i="10" s="1"/>
  <c r="D1181" i="10" a="1"/>
  <c r="D1181" i="10" s="1"/>
  <c r="E1181" i="10" a="1"/>
  <c r="E1181" i="10" s="1"/>
  <c r="G802" i="10"/>
  <c r="Q802" i="10"/>
  <c r="D803" i="10" a="1"/>
  <c r="D803" i="10" s="1"/>
  <c r="E803" i="10" a="1"/>
  <c r="E803" i="10" s="1"/>
  <c r="C803" i="10" a="1"/>
  <c r="C803" i="10" s="1"/>
  <c r="O801" i="10"/>
  <c r="H801" i="10"/>
  <c r="P309" i="10"/>
  <c r="N310" i="10"/>
  <c r="E313" i="10" a="1"/>
  <c r="E313" i="10" s="1"/>
  <c r="C313" i="10" a="1"/>
  <c r="C313" i="10" s="1"/>
  <c r="D313" i="10" a="1"/>
  <c r="D313" i="10" s="1"/>
  <c r="Q312" i="10"/>
  <c r="G312" i="10"/>
  <c r="O311" i="10"/>
  <c r="J311" i="10" s="1"/>
  <c r="H311" i="10"/>
  <c r="I311" i="10" s="1"/>
  <c r="D309" i="1"/>
  <c r="A308" i="1"/>
  <c r="N1180" i="10" l="1"/>
  <c r="P1179" i="10"/>
  <c r="M1179" i="10" a="1"/>
  <c r="M1179" i="10" s="1"/>
  <c r="L1179" i="10" s="1"/>
  <c r="K1179" i="10" s="1"/>
  <c r="I1181" i="10"/>
  <c r="J1182" i="10"/>
  <c r="B1183" i="10"/>
  <c r="C1182" i="10" a="1"/>
  <c r="C1182" i="10" s="1"/>
  <c r="D1182" i="10" a="1"/>
  <c r="D1182" i="10" s="1"/>
  <c r="E1182" i="10" a="1"/>
  <c r="E1182" i="10" s="1"/>
  <c r="Q803" i="10"/>
  <c r="G803" i="10"/>
  <c r="C804" i="10" a="1"/>
  <c r="C804" i="10" s="1"/>
  <c r="E804" i="10" a="1"/>
  <c r="E804" i="10" s="1"/>
  <c r="D804" i="10" a="1"/>
  <c r="D804" i="10" s="1"/>
  <c r="H802" i="10"/>
  <c r="O802" i="10"/>
  <c r="N311" i="10"/>
  <c r="P311" i="10" s="1"/>
  <c r="H312" i="10"/>
  <c r="I312" i="10" s="1"/>
  <c r="O312" i="10"/>
  <c r="J312" i="10" s="1"/>
  <c r="E314" i="10" a="1"/>
  <c r="E314" i="10" s="1"/>
  <c r="D314" i="10" a="1"/>
  <c r="D314" i="10" s="1"/>
  <c r="C314" i="10" a="1"/>
  <c r="C314" i="10" s="1"/>
  <c r="G313" i="10"/>
  <c r="Q313" i="10"/>
  <c r="M310" i="10" a="1"/>
  <c r="M310" i="10" s="1"/>
  <c r="L310" i="10" s="1"/>
  <c r="K310" i="10" s="1"/>
  <c r="P310" i="10"/>
  <c r="D310" i="1"/>
  <c r="A309" i="1"/>
  <c r="N1181" i="10" l="1"/>
  <c r="P1180" i="10"/>
  <c r="M1180" i="10" a="1"/>
  <c r="M1180" i="10" s="1"/>
  <c r="L1180" i="10" s="1"/>
  <c r="K1180" i="10" s="1"/>
  <c r="J1183" i="10"/>
  <c r="I1182" i="10"/>
  <c r="B1184" i="10"/>
  <c r="D1183" i="10" a="1"/>
  <c r="D1183" i="10" s="1"/>
  <c r="E1183" i="10" a="1"/>
  <c r="E1183" i="10" s="1"/>
  <c r="C1183" i="10" a="1"/>
  <c r="C1183" i="10" s="1"/>
  <c r="Q804" i="10"/>
  <c r="G804" i="10"/>
  <c r="D805" i="10" a="1"/>
  <c r="D805" i="10" s="1"/>
  <c r="C805" i="10" a="1"/>
  <c r="C805" i="10" s="1"/>
  <c r="E805" i="10" a="1"/>
  <c r="E805" i="10" s="1"/>
  <c r="H803" i="10"/>
  <c r="O803" i="10"/>
  <c r="M311" i="10" a="1"/>
  <c r="M311" i="10" s="1"/>
  <c r="L311" i="10" s="1"/>
  <c r="K311" i="10" s="1"/>
  <c r="N312" i="10"/>
  <c r="P312" i="10" s="1"/>
  <c r="Q314" i="10"/>
  <c r="G314" i="10"/>
  <c r="O313" i="10"/>
  <c r="J313" i="10" s="1"/>
  <c r="H313" i="10"/>
  <c r="I313" i="10" s="1"/>
  <c r="E315" i="10" a="1"/>
  <c r="E315" i="10" s="1"/>
  <c r="D315" i="10" a="1"/>
  <c r="D315" i="10" s="1"/>
  <c r="C315" i="10" a="1"/>
  <c r="C315" i="10" s="1"/>
  <c r="D311" i="1"/>
  <c r="A310" i="1"/>
  <c r="N1182" i="10" l="1"/>
  <c r="P1181" i="10"/>
  <c r="M1181" i="10" a="1"/>
  <c r="M1181" i="10" s="1"/>
  <c r="L1181" i="10" s="1"/>
  <c r="K1181" i="10" s="1"/>
  <c r="J1184" i="10"/>
  <c r="I1183" i="10"/>
  <c r="B1185" i="10"/>
  <c r="C1184" i="10" a="1"/>
  <c r="C1184" i="10" s="1"/>
  <c r="D1184" i="10" a="1"/>
  <c r="D1184" i="10" s="1"/>
  <c r="E1184" i="10" a="1"/>
  <c r="E1184" i="10" s="1"/>
  <c r="Q805" i="10"/>
  <c r="G805" i="10"/>
  <c r="E806" i="10" a="1"/>
  <c r="E806" i="10" s="1"/>
  <c r="D806" i="10" a="1"/>
  <c r="D806" i="10" s="1"/>
  <c r="C806" i="10" a="1"/>
  <c r="C806" i="10" s="1"/>
  <c r="H804" i="10"/>
  <c r="O804" i="10"/>
  <c r="M312" i="10" a="1"/>
  <c r="M312" i="10" s="1"/>
  <c r="L312" i="10" s="1"/>
  <c r="K312" i="10" s="1"/>
  <c r="N313" i="10"/>
  <c r="P313" i="10" s="1"/>
  <c r="O314" i="10"/>
  <c r="J314" i="10" s="1"/>
  <c r="H314" i="10"/>
  <c r="I314" i="10" s="1"/>
  <c r="E316" i="10" a="1"/>
  <c r="E316" i="10" s="1"/>
  <c r="C316" i="10" a="1"/>
  <c r="C316" i="10" s="1"/>
  <c r="D316" i="10" a="1"/>
  <c r="D316" i="10" s="1"/>
  <c r="Q315" i="10"/>
  <c r="G315" i="10"/>
  <c r="D312" i="1"/>
  <c r="A311" i="1"/>
  <c r="N1183" i="10" l="1"/>
  <c r="P1182" i="10"/>
  <c r="M1182" i="10" a="1"/>
  <c r="M1182" i="10" s="1"/>
  <c r="L1182" i="10" s="1"/>
  <c r="K1182" i="10" s="1"/>
  <c r="I1184" i="10"/>
  <c r="J1185" i="10"/>
  <c r="B1186" i="10"/>
  <c r="E1185" i="10" a="1"/>
  <c r="E1185" i="10" s="1"/>
  <c r="C1185" i="10" a="1"/>
  <c r="C1185" i="10" s="1"/>
  <c r="D1185" i="10" a="1"/>
  <c r="D1185" i="10" s="1"/>
  <c r="Q806" i="10"/>
  <c r="G806" i="10"/>
  <c r="E807" i="10" a="1"/>
  <c r="E807" i="10" s="1"/>
  <c r="D807" i="10" a="1"/>
  <c r="D807" i="10" s="1"/>
  <c r="C807" i="10" a="1"/>
  <c r="C807" i="10" s="1"/>
  <c r="H805" i="10"/>
  <c r="O805" i="10"/>
  <c r="N314" i="10"/>
  <c r="M314" i="10" s="1" a="1"/>
  <c r="M314" i="10" s="1"/>
  <c r="M313" i="10" a="1"/>
  <c r="M313" i="10" s="1"/>
  <c r="L313" i="10" s="1"/>
  <c r="K313" i="10" s="1"/>
  <c r="G316" i="10"/>
  <c r="Q316" i="10"/>
  <c r="H315" i="10"/>
  <c r="I315" i="10" s="1"/>
  <c r="O315" i="10"/>
  <c r="J315" i="10" s="1"/>
  <c r="E317" i="10" a="1"/>
  <c r="E317" i="10" s="1"/>
  <c r="D317" i="10" a="1"/>
  <c r="D317" i="10" s="1"/>
  <c r="C317" i="10" a="1"/>
  <c r="C317" i="10" s="1"/>
  <c r="D313" i="1"/>
  <c r="A312" i="1"/>
  <c r="N1184" i="10" l="1"/>
  <c r="M1183" i="10" a="1"/>
  <c r="M1183" i="10" s="1"/>
  <c r="L1183" i="10" s="1"/>
  <c r="K1183" i="10" s="1"/>
  <c r="P1183" i="10"/>
  <c r="J1186" i="10"/>
  <c r="I1185" i="10"/>
  <c r="B1187" i="10"/>
  <c r="D1186" i="10" a="1"/>
  <c r="D1186" i="10" s="1"/>
  <c r="E1186" i="10" a="1"/>
  <c r="E1186" i="10" s="1"/>
  <c r="C1186" i="10" a="1"/>
  <c r="C1186" i="10" s="1"/>
  <c r="Q807" i="10"/>
  <c r="G807" i="10"/>
  <c r="E808" i="10" a="1"/>
  <c r="E808" i="10" s="1"/>
  <c r="D808" i="10" a="1"/>
  <c r="D808" i="10" s="1"/>
  <c r="C808" i="10" a="1"/>
  <c r="C808" i="10" s="1"/>
  <c r="H806" i="10"/>
  <c r="O806" i="10"/>
  <c r="L314" i="10"/>
  <c r="K314" i="10" s="1"/>
  <c r="P314" i="10"/>
  <c r="N315" i="10"/>
  <c r="M315" i="10" s="1" a="1"/>
  <c r="M315" i="10" s="1"/>
  <c r="L315" i="10" s="1"/>
  <c r="K315" i="10" s="1"/>
  <c r="Q317" i="10"/>
  <c r="G317" i="10"/>
  <c r="E318" i="10" a="1"/>
  <c r="E318" i="10" s="1"/>
  <c r="D318" i="10" a="1"/>
  <c r="D318" i="10" s="1"/>
  <c r="C318" i="10" a="1"/>
  <c r="C318" i="10" s="1"/>
  <c r="H316" i="10"/>
  <c r="I316" i="10" s="1"/>
  <c r="N316" i="10" s="1"/>
  <c r="O316" i="10"/>
  <c r="J316" i="10" s="1"/>
  <c r="D314" i="1"/>
  <c r="A313" i="1"/>
  <c r="N1185" i="10" l="1"/>
  <c r="P1184" i="10"/>
  <c r="M1184" i="10" a="1"/>
  <c r="M1184" i="10" s="1"/>
  <c r="L1184" i="10" s="1"/>
  <c r="K1184" i="10" s="1"/>
  <c r="I1186" i="10"/>
  <c r="J1187" i="10"/>
  <c r="B1188" i="10"/>
  <c r="C1187" i="10" a="1"/>
  <c r="C1187" i="10" s="1"/>
  <c r="D1187" i="10" a="1"/>
  <c r="D1187" i="10" s="1"/>
  <c r="E1187" i="10" a="1"/>
  <c r="E1187" i="10" s="1"/>
  <c r="G808" i="10"/>
  <c r="Q808" i="10"/>
  <c r="E809" i="10" a="1"/>
  <c r="E809" i="10" s="1"/>
  <c r="C809" i="10" a="1"/>
  <c r="C809" i="10" s="1"/>
  <c r="D809" i="10" a="1"/>
  <c r="D809" i="10" s="1"/>
  <c r="O807" i="10"/>
  <c r="H807" i="10"/>
  <c r="P315" i="10"/>
  <c r="M316" i="10" a="1"/>
  <c r="M316" i="10" s="1"/>
  <c r="L316" i="10" s="1"/>
  <c r="K316" i="10" s="1"/>
  <c r="P316" i="10"/>
  <c r="E319" i="10" a="1"/>
  <c r="E319" i="10" s="1"/>
  <c r="D319" i="10" a="1"/>
  <c r="D319" i="10" s="1"/>
  <c r="C319" i="10" a="1"/>
  <c r="C319" i="10" s="1"/>
  <c r="Q318" i="10"/>
  <c r="G318" i="10"/>
  <c r="H317" i="10"/>
  <c r="I317" i="10" s="1"/>
  <c r="O317" i="10"/>
  <c r="J317" i="10" s="1"/>
  <c r="D315" i="1"/>
  <c r="A314" i="1"/>
  <c r="P1185" i="10" l="1"/>
  <c r="M1185" i="10" a="1"/>
  <c r="M1185" i="10" s="1"/>
  <c r="L1185" i="10" s="1"/>
  <c r="K1185" i="10" s="1"/>
  <c r="N1186" i="10"/>
  <c r="I1187" i="10"/>
  <c r="J1188" i="10"/>
  <c r="B1189" i="10"/>
  <c r="E1188" i="10" a="1"/>
  <c r="E1188" i="10" s="1"/>
  <c r="C1188" i="10" a="1"/>
  <c r="C1188" i="10" s="1"/>
  <c r="D1188" i="10" a="1"/>
  <c r="D1188" i="10" s="1"/>
  <c r="Q809" i="10"/>
  <c r="G809" i="10"/>
  <c r="E810" i="10" a="1"/>
  <c r="E810" i="10" s="1"/>
  <c r="D810" i="10" a="1"/>
  <c r="D810" i="10" s="1"/>
  <c r="C810" i="10" a="1"/>
  <c r="C810" i="10" s="1"/>
  <c r="H808" i="10"/>
  <c r="O808" i="10"/>
  <c r="N317" i="10"/>
  <c r="P317" i="10" s="1"/>
  <c r="H318" i="10"/>
  <c r="I318" i="10" s="1"/>
  <c r="O318" i="10"/>
  <c r="J318" i="10" s="1"/>
  <c r="E320" i="10" a="1"/>
  <c r="E320" i="10" s="1"/>
  <c r="C320" i="10" a="1"/>
  <c r="C320" i="10" s="1"/>
  <c r="D320" i="10" a="1"/>
  <c r="D320" i="10" s="1"/>
  <c r="Q319" i="10"/>
  <c r="G319" i="10"/>
  <c r="D316" i="1"/>
  <c r="A315" i="1"/>
  <c r="N1187" i="10" l="1"/>
  <c r="M1186" i="10" a="1"/>
  <c r="M1186" i="10" s="1"/>
  <c r="L1186" i="10" s="1"/>
  <c r="K1186" i="10" s="1"/>
  <c r="P1186" i="10"/>
  <c r="J1189" i="10"/>
  <c r="I1188" i="10"/>
  <c r="B1190" i="10"/>
  <c r="C1189" i="10" a="1"/>
  <c r="C1189" i="10" s="1"/>
  <c r="D1189" i="10" a="1"/>
  <c r="D1189" i="10" s="1"/>
  <c r="E1189" i="10" a="1"/>
  <c r="E1189" i="10" s="1"/>
  <c r="M317" i="10" a="1"/>
  <c r="M317" i="10" s="1"/>
  <c r="L317" i="10" s="1"/>
  <c r="K317" i="10" s="1"/>
  <c r="C811" i="10" a="1"/>
  <c r="C811" i="10" s="1"/>
  <c r="D811" i="10" a="1"/>
  <c r="D811" i="10" s="1"/>
  <c r="E811" i="10" a="1"/>
  <c r="E811" i="10" s="1"/>
  <c r="G810" i="10"/>
  <c r="Q810" i="10"/>
  <c r="O809" i="10"/>
  <c r="H809" i="10"/>
  <c r="N318" i="10"/>
  <c r="M318" i="10" s="1" a="1"/>
  <c r="M318" i="10" s="1"/>
  <c r="L318" i="10" s="1"/>
  <c r="K318" i="10" s="1"/>
  <c r="E321" i="10" a="1"/>
  <c r="E321" i="10" s="1"/>
  <c r="D321" i="10" a="1"/>
  <c r="D321" i="10" s="1"/>
  <c r="C321" i="10" a="1"/>
  <c r="C321" i="10" s="1"/>
  <c r="Q320" i="10"/>
  <c r="G320" i="10"/>
  <c r="H319" i="10"/>
  <c r="I319" i="10" s="1"/>
  <c r="O319" i="10"/>
  <c r="J319" i="10" s="1"/>
  <c r="D317" i="1"/>
  <c r="A316" i="1"/>
  <c r="P1187" i="10" l="1"/>
  <c r="M1187" i="10" a="1"/>
  <c r="M1187" i="10" s="1"/>
  <c r="L1187" i="10" s="1"/>
  <c r="K1187" i="10" s="1"/>
  <c r="N1188" i="10"/>
  <c r="I1189" i="10"/>
  <c r="J1190" i="10"/>
  <c r="B1191" i="10"/>
  <c r="C1190" i="10" a="1"/>
  <c r="C1190" i="10" s="1"/>
  <c r="D1190" i="10" a="1"/>
  <c r="D1190" i="10" s="1"/>
  <c r="E1190" i="10" a="1"/>
  <c r="E1190" i="10" s="1"/>
  <c r="Q811" i="10"/>
  <c r="G811" i="10"/>
  <c r="C812" i="10" a="1"/>
  <c r="C812" i="10" s="1"/>
  <c r="D812" i="10" a="1"/>
  <c r="D812" i="10" s="1"/>
  <c r="E812" i="10" a="1"/>
  <c r="E812" i="10" s="1"/>
  <c r="H810" i="10"/>
  <c r="O810" i="10"/>
  <c r="P318" i="10"/>
  <c r="H320" i="10"/>
  <c r="I320" i="10" s="1"/>
  <c r="O320" i="10"/>
  <c r="J320" i="10" s="1"/>
  <c r="E322" i="10" a="1"/>
  <c r="E322" i="10" s="1"/>
  <c r="D322" i="10" a="1"/>
  <c r="D322" i="10" s="1"/>
  <c r="C322" i="10" a="1"/>
  <c r="C322" i="10" s="1"/>
  <c r="G321" i="10"/>
  <c r="Q321" i="10"/>
  <c r="N319" i="10"/>
  <c r="D318" i="1"/>
  <c r="A317" i="1"/>
  <c r="N1189" i="10" l="1"/>
  <c r="P1188" i="10"/>
  <c r="M1188" i="10" a="1"/>
  <c r="M1188" i="10" s="1"/>
  <c r="L1188" i="10" s="1"/>
  <c r="K1188" i="10" s="1"/>
  <c r="J1191" i="10"/>
  <c r="I1190" i="10"/>
  <c r="B1192" i="10"/>
  <c r="D1191" i="10" a="1"/>
  <c r="D1191" i="10" s="1"/>
  <c r="E1191" i="10" a="1"/>
  <c r="E1191" i="10" s="1"/>
  <c r="C1191" i="10" a="1"/>
  <c r="C1191" i="10" s="1"/>
  <c r="Q812" i="10"/>
  <c r="G812" i="10"/>
  <c r="C813" i="10" a="1"/>
  <c r="C813" i="10" s="1"/>
  <c r="D813" i="10" a="1"/>
  <c r="D813" i="10" s="1"/>
  <c r="E813" i="10" a="1"/>
  <c r="E813" i="10" s="1"/>
  <c r="H811" i="10"/>
  <c r="O811" i="10"/>
  <c r="N320" i="10"/>
  <c r="M320" i="10" s="1" a="1"/>
  <c r="M320" i="10" s="1"/>
  <c r="O321" i="10"/>
  <c r="J321" i="10" s="1"/>
  <c r="H321" i="10"/>
  <c r="I321" i="10" s="1"/>
  <c r="E323" i="10" a="1"/>
  <c r="E323" i="10" s="1"/>
  <c r="D323" i="10" a="1"/>
  <c r="D323" i="10" s="1"/>
  <c r="C323" i="10" a="1"/>
  <c r="C323" i="10" s="1"/>
  <c r="Q322" i="10"/>
  <c r="G322" i="10"/>
  <c r="M319" i="10" a="1"/>
  <c r="M319" i="10" s="1"/>
  <c r="L319" i="10" s="1"/>
  <c r="K319" i="10" s="1"/>
  <c r="P319" i="10"/>
  <c r="D319" i="1"/>
  <c r="A318" i="1"/>
  <c r="N1190" i="10" l="1"/>
  <c r="P1189" i="10"/>
  <c r="M1189" i="10" a="1"/>
  <c r="M1189" i="10" s="1"/>
  <c r="L1189" i="10" s="1"/>
  <c r="K1189" i="10" s="1"/>
  <c r="J1192" i="10"/>
  <c r="I1191" i="10"/>
  <c r="B1193" i="10"/>
  <c r="C1192" i="10" a="1"/>
  <c r="C1192" i="10" s="1"/>
  <c r="D1192" i="10" a="1"/>
  <c r="D1192" i="10" s="1"/>
  <c r="E1192" i="10" a="1"/>
  <c r="E1192" i="10" s="1"/>
  <c r="Q813" i="10"/>
  <c r="G813" i="10"/>
  <c r="C814" i="10" a="1"/>
  <c r="C814" i="10" s="1"/>
  <c r="D814" i="10" a="1"/>
  <c r="D814" i="10" s="1"/>
  <c r="E814" i="10" a="1"/>
  <c r="E814" i="10" s="1"/>
  <c r="H812" i="10"/>
  <c r="O812" i="10"/>
  <c r="N321" i="10"/>
  <c r="P321" i="10" s="1"/>
  <c r="P320" i="10"/>
  <c r="E324" i="10" a="1"/>
  <c r="E324" i="10" s="1"/>
  <c r="C324" i="10" a="1"/>
  <c r="C324" i="10" s="1"/>
  <c r="D324" i="10" a="1"/>
  <c r="D324" i="10" s="1"/>
  <c r="Q323" i="10"/>
  <c r="G323" i="10"/>
  <c r="H322" i="10"/>
  <c r="I322" i="10" s="1"/>
  <c r="O322" i="10"/>
  <c r="J322" i="10" s="1"/>
  <c r="L320" i="10"/>
  <c r="K320" i="10" s="1"/>
  <c r="D320" i="1"/>
  <c r="A319" i="1"/>
  <c r="N1191" i="10" l="1"/>
  <c r="M1190" i="10" a="1"/>
  <c r="M1190" i="10" s="1"/>
  <c r="L1190" i="10" s="1"/>
  <c r="K1190" i="10" s="1"/>
  <c r="P1190" i="10"/>
  <c r="I1192" i="10"/>
  <c r="J1193" i="10"/>
  <c r="B1194" i="10"/>
  <c r="E1193" i="10" a="1"/>
  <c r="E1193" i="10" s="1"/>
  <c r="C1193" i="10" a="1"/>
  <c r="C1193" i="10" s="1"/>
  <c r="D1193" i="10" a="1"/>
  <c r="D1193" i="10" s="1"/>
  <c r="M321" i="10" a="1"/>
  <c r="M321" i="10" s="1"/>
  <c r="Q814" i="10"/>
  <c r="G814" i="10"/>
  <c r="E815" i="10" a="1"/>
  <c r="E815" i="10" s="1"/>
  <c r="C815" i="10" a="1"/>
  <c r="C815" i="10" s="1"/>
  <c r="D815" i="10" a="1"/>
  <c r="D815" i="10" s="1"/>
  <c r="H813" i="10"/>
  <c r="O813" i="10"/>
  <c r="L321" i="10"/>
  <c r="K321" i="10" s="1"/>
  <c r="N322" i="10"/>
  <c r="M322" i="10" s="1" a="1"/>
  <c r="M322" i="10" s="1"/>
  <c r="L322" i="10" s="1"/>
  <c r="K322" i="10" s="1"/>
  <c r="H323" i="10"/>
  <c r="I323" i="10" s="1"/>
  <c r="O323" i="10"/>
  <c r="J323" i="10" s="1"/>
  <c r="E325" i="10" a="1"/>
  <c r="E325" i="10" s="1"/>
  <c r="D325" i="10" a="1"/>
  <c r="D325" i="10" s="1"/>
  <c r="C325" i="10" a="1"/>
  <c r="C325" i="10" s="1"/>
  <c r="Q324" i="10"/>
  <c r="G324" i="10"/>
  <c r="D321" i="1"/>
  <c r="A320" i="1"/>
  <c r="N1192" i="10" l="1"/>
  <c r="P1191" i="10"/>
  <c r="M1191" i="10" a="1"/>
  <c r="M1191" i="10" s="1"/>
  <c r="L1191" i="10" s="1"/>
  <c r="K1191" i="10" s="1"/>
  <c r="J1194" i="10"/>
  <c r="I1193" i="10"/>
  <c r="B1195" i="10"/>
  <c r="D1194" i="10" a="1"/>
  <c r="D1194" i="10" s="1"/>
  <c r="E1194" i="10" a="1"/>
  <c r="E1194" i="10" s="1"/>
  <c r="C1194" i="10" a="1"/>
  <c r="C1194" i="10" s="1"/>
  <c r="G815" i="10"/>
  <c r="Q815" i="10"/>
  <c r="C816" i="10" a="1"/>
  <c r="C816" i="10" s="1"/>
  <c r="D816" i="10" a="1"/>
  <c r="D816" i="10" s="1"/>
  <c r="E816" i="10" a="1"/>
  <c r="E816" i="10" s="1"/>
  <c r="H814" i="10"/>
  <c r="O814" i="10"/>
  <c r="N323" i="10"/>
  <c r="M323" i="10" s="1" a="1"/>
  <c r="M323" i="10" s="1"/>
  <c r="L323" i="10" s="1"/>
  <c r="K323" i="10" s="1"/>
  <c r="P322" i="10"/>
  <c r="E326" i="10" a="1"/>
  <c r="E326" i="10" s="1"/>
  <c r="C326" i="10" a="1"/>
  <c r="C326" i="10" s="1"/>
  <c r="D326" i="10" a="1"/>
  <c r="D326" i="10" s="1"/>
  <c r="H324" i="10"/>
  <c r="I324" i="10" s="1"/>
  <c r="O324" i="10"/>
  <c r="J324" i="10" s="1"/>
  <c r="Q325" i="10"/>
  <c r="G325" i="10"/>
  <c r="D322" i="1"/>
  <c r="A321" i="1"/>
  <c r="N1193" i="10" l="1"/>
  <c r="P1192" i="10"/>
  <c r="M1192" i="10" a="1"/>
  <c r="M1192" i="10" s="1"/>
  <c r="L1192" i="10" s="1"/>
  <c r="K1192" i="10" s="1"/>
  <c r="I1194" i="10"/>
  <c r="J1195" i="10"/>
  <c r="B1196" i="10"/>
  <c r="C1195" i="10" a="1"/>
  <c r="C1195" i="10" s="1"/>
  <c r="D1195" i="10" a="1"/>
  <c r="D1195" i="10" s="1"/>
  <c r="E1195" i="10" a="1"/>
  <c r="E1195" i="10" s="1"/>
  <c r="G816" i="10"/>
  <c r="Q816" i="10"/>
  <c r="C817" i="10" a="1"/>
  <c r="C817" i="10" s="1"/>
  <c r="D817" i="10" a="1"/>
  <c r="D817" i="10" s="1"/>
  <c r="E817" i="10" a="1"/>
  <c r="E817" i="10" s="1"/>
  <c r="H815" i="10"/>
  <c r="O815" i="10"/>
  <c r="P323" i="10"/>
  <c r="N324" i="10"/>
  <c r="P324" i="10" s="1"/>
  <c r="E327" i="10" a="1"/>
  <c r="E327" i="10" s="1"/>
  <c r="C327" i="10" a="1"/>
  <c r="C327" i="10" s="1"/>
  <c r="D327" i="10" a="1"/>
  <c r="D327" i="10" s="1"/>
  <c r="H325" i="10"/>
  <c r="I325" i="10" s="1"/>
  <c r="O325" i="10"/>
  <c r="J325" i="10" s="1"/>
  <c r="Q326" i="10"/>
  <c r="G326" i="10"/>
  <c r="D323" i="1"/>
  <c r="A322" i="1"/>
  <c r="N1194" i="10" l="1"/>
  <c r="P1193" i="10"/>
  <c r="M1193" i="10" a="1"/>
  <c r="M1193" i="10" s="1"/>
  <c r="L1193" i="10" s="1"/>
  <c r="K1193" i="10" s="1"/>
  <c r="I1195" i="10"/>
  <c r="J1196" i="10"/>
  <c r="B1197" i="10"/>
  <c r="C1196" i="10" a="1"/>
  <c r="C1196" i="10" s="1"/>
  <c r="D1196" i="10" a="1"/>
  <c r="D1196" i="10" s="1"/>
  <c r="E1196" i="10" a="1"/>
  <c r="E1196" i="10" s="1"/>
  <c r="N325" i="10"/>
  <c r="M325" i="10" s="1" a="1"/>
  <c r="M325" i="10" s="1"/>
  <c r="G817" i="10"/>
  <c r="Q817" i="10"/>
  <c r="H816" i="10"/>
  <c r="O816" i="10"/>
  <c r="D818" i="10" a="1"/>
  <c r="D818" i="10" s="1"/>
  <c r="E818" i="10" a="1"/>
  <c r="E818" i="10" s="1"/>
  <c r="C818" i="10" a="1"/>
  <c r="C818" i="10" s="1"/>
  <c r="M324" i="10" a="1"/>
  <c r="M324" i="10" s="1"/>
  <c r="L324" i="10" s="1"/>
  <c r="K324" i="10" s="1"/>
  <c r="E328" i="10" a="1"/>
  <c r="E328" i="10" s="1"/>
  <c r="D328" i="10" a="1"/>
  <c r="D328" i="10" s="1"/>
  <c r="C328" i="10" a="1"/>
  <c r="C328" i="10" s="1"/>
  <c r="G327" i="10"/>
  <c r="Q327" i="10"/>
  <c r="O326" i="10"/>
  <c r="J326" i="10" s="1"/>
  <c r="H326" i="10"/>
  <c r="I326" i="10" s="1"/>
  <c r="N326" i="10" s="1"/>
  <c r="D324" i="1"/>
  <c r="A323" i="1"/>
  <c r="N1195" i="10" l="1"/>
  <c r="M1194" i="10" a="1"/>
  <c r="M1194" i="10" s="1"/>
  <c r="L1194" i="10" s="1"/>
  <c r="K1194" i="10" s="1"/>
  <c r="P1194" i="10"/>
  <c r="J1197" i="10"/>
  <c r="I1196" i="10"/>
  <c r="B1198" i="10"/>
  <c r="C1197" i="10" a="1"/>
  <c r="C1197" i="10" s="1"/>
  <c r="D1197" i="10" a="1"/>
  <c r="D1197" i="10" s="1"/>
  <c r="E1197" i="10" a="1"/>
  <c r="E1197" i="10" s="1"/>
  <c r="L325" i="10"/>
  <c r="K325" i="10" s="1"/>
  <c r="G818" i="10"/>
  <c r="Q818" i="10"/>
  <c r="D819" i="10" a="1"/>
  <c r="D819" i="10" s="1"/>
  <c r="E819" i="10" a="1"/>
  <c r="E819" i="10" s="1"/>
  <c r="C819" i="10" a="1"/>
  <c r="C819" i="10" s="1"/>
  <c r="P325" i="10"/>
  <c r="O817" i="10"/>
  <c r="H817" i="10"/>
  <c r="M326" i="10" a="1"/>
  <c r="M326" i="10" s="1"/>
  <c r="L326" i="10" s="1"/>
  <c r="K326" i="10" s="1"/>
  <c r="P326" i="10"/>
  <c r="O327" i="10"/>
  <c r="J327" i="10" s="1"/>
  <c r="H327" i="10"/>
  <c r="I327" i="10" s="1"/>
  <c r="N327" i="10" s="1"/>
  <c r="E329" i="10" a="1"/>
  <c r="E329" i="10" s="1"/>
  <c r="C329" i="10" a="1"/>
  <c r="C329" i="10" s="1"/>
  <c r="D329" i="10" a="1"/>
  <c r="D329" i="10" s="1"/>
  <c r="G328" i="10"/>
  <c r="Q328" i="10"/>
  <c r="D325" i="1"/>
  <c r="A324" i="1"/>
  <c r="N1196" i="10" l="1"/>
  <c r="P1195" i="10"/>
  <c r="M1195" i="10" a="1"/>
  <c r="M1195" i="10" s="1"/>
  <c r="L1195" i="10" s="1"/>
  <c r="K1195" i="10" s="1"/>
  <c r="J1198" i="10"/>
  <c r="I1197" i="10"/>
  <c r="B1199" i="10"/>
  <c r="C1198" i="10" a="1"/>
  <c r="C1198" i="10" s="1"/>
  <c r="D1198" i="10" a="1"/>
  <c r="D1198" i="10" s="1"/>
  <c r="E1198" i="10" a="1"/>
  <c r="E1198" i="10" s="1"/>
  <c r="G819" i="10"/>
  <c r="Q819" i="10"/>
  <c r="C820" i="10" a="1"/>
  <c r="C820" i="10" s="1"/>
  <c r="E820" i="10" a="1"/>
  <c r="E820" i="10" s="1"/>
  <c r="D820" i="10" a="1"/>
  <c r="D820" i="10" s="1"/>
  <c r="H818" i="10"/>
  <c r="O818" i="10"/>
  <c r="M327" i="10" a="1"/>
  <c r="M327" i="10" s="1"/>
  <c r="L327" i="10" s="1"/>
  <c r="K327" i="10" s="1"/>
  <c r="P327" i="10"/>
  <c r="E330" i="10" a="1"/>
  <c r="E330" i="10" s="1"/>
  <c r="D330" i="10" a="1"/>
  <c r="D330" i="10" s="1"/>
  <c r="C330" i="10" a="1"/>
  <c r="C330" i="10" s="1"/>
  <c r="G329" i="10"/>
  <c r="Q329" i="10"/>
  <c r="O328" i="10"/>
  <c r="J328" i="10" s="1"/>
  <c r="H328" i="10"/>
  <c r="I328" i="10" s="1"/>
  <c r="D326" i="1"/>
  <c r="A325" i="1"/>
  <c r="N1197" i="10" l="1"/>
  <c r="P1196" i="10"/>
  <c r="M1196" i="10" a="1"/>
  <c r="M1196" i="10" s="1"/>
  <c r="L1196" i="10" s="1"/>
  <c r="K1196" i="10" s="1"/>
  <c r="J1199" i="10"/>
  <c r="I1198" i="10"/>
  <c r="B1200" i="10"/>
  <c r="D1199" i="10" a="1"/>
  <c r="D1199" i="10" s="1"/>
  <c r="E1199" i="10" a="1"/>
  <c r="E1199" i="10" s="1"/>
  <c r="C1199" i="10" a="1"/>
  <c r="C1199" i="10" s="1"/>
  <c r="Q820" i="10"/>
  <c r="G820" i="10"/>
  <c r="C821" i="10" a="1"/>
  <c r="C821" i="10" s="1"/>
  <c r="D821" i="10" a="1"/>
  <c r="D821" i="10" s="1"/>
  <c r="E821" i="10" a="1"/>
  <c r="E821" i="10" s="1"/>
  <c r="H819" i="10"/>
  <c r="O819" i="10"/>
  <c r="N328" i="10"/>
  <c r="M328" i="10" s="1" a="1"/>
  <c r="M328" i="10" s="1"/>
  <c r="L328" i="10" s="1"/>
  <c r="K328" i="10" s="1"/>
  <c r="H329" i="10"/>
  <c r="I329" i="10" s="1"/>
  <c r="O329" i="10"/>
  <c r="J329" i="10" s="1"/>
  <c r="E331" i="10" a="1"/>
  <c r="E331" i="10" s="1"/>
  <c r="D331" i="10" a="1"/>
  <c r="D331" i="10" s="1"/>
  <c r="C331" i="10" a="1"/>
  <c r="C331" i="10" s="1"/>
  <c r="Q330" i="10"/>
  <c r="G330" i="10"/>
  <c r="D327" i="1"/>
  <c r="A326" i="1"/>
  <c r="N1198" i="10" l="1"/>
  <c r="M1197" i="10" a="1"/>
  <c r="M1197" i="10" s="1"/>
  <c r="L1197" i="10" s="1"/>
  <c r="K1197" i="10" s="1"/>
  <c r="P1197" i="10"/>
  <c r="J1200" i="10"/>
  <c r="I1199" i="10"/>
  <c r="B1201" i="10"/>
  <c r="E1200" i="10" a="1"/>
  <c r="E1200" i="10" s="1"/>
  <c r="C1200" i="10" a="1"/>
  <c r="C1200" i="10" s="1"/>
  <c r="D1200" i="10" a="1"/>
  <c r="D1200" i="10" s="1"/>
  <c r="Q821" i="10"/>
  <c r="G821" i="10"/>
  <c r="D822" i="10" a="1"/>
  <c r="D822" i="10" s="1"/>
  <c r="E822" i="10" a="1"/>
  <c r="E822" i="10" s="1"/>
  <c r="C822" i="10" a="1"/>
  <c r="C822" i="10" s="1"/>
  <c r="H820" i="10"/>
  <c r="O820" i="10"/>
  <c r="P328" i="10"/>
  <c r="N329" i="10"/>
  <c r="M329" i="10" s="1" a="1"/>
  <c r="M329" i="10" s="1"/>
  <c r="L329" i="10" s="1"/>
  <c r="K329" i="10" s="1"/>
  <c r="E332" i="10" a="1"/>
  <c r="E332" i="10" s="1"/>
  <c r="D332" i="10" a="1"/>
  <c r="D332" i="10" s="1"/>
  <c r="C332" i="10" a="1"/>
  <c r="C332" i="10" s="1"/>
  <c r="Q331" i="10"/>
  <c r="G331" i="10"/>
  <c r="O330" i="10"/>
  <c r="J330" i="10" s="1"/>
  <c r="H330" i="10"/>
  <c r="I330" i="10" s="1"/>
  <c r="D328" i="1"/>
  <c r="A327" i="1"/>
  <c r="N1199" i="10" l="1"/>
  <c r="M1198" i="10" a="1"/>
  <c r="M1198" i="10" s="1"/>
  <c r="L1198" i="10" s="1"/>
  <c r="K1198" i="10" s="1"/>
  <c r="P1198" i="10"/>
  <c r="I1200" i="10"/>
  <c r="J1201" i="10"/>
  <c r="B1202" i="10"/>
  <c r="E1201" i="10" a="1"/>
  <c r="E1201" i="10" s="1"/>
  <c r="C1201" i="10" a="1"/>
  <c r="C1201" i="10" s="1"/>
  <c r="D1201" i="10" a="1"/>
  <c r="D1201" i="10" s="1"/>
  <c r="Q822" i="10"/>
  <c r="G822" i="10"/>
  <c r="D823" i="10" a="1"/>
  <c r="D823" i="10" s="1"/>
  <c r="E823" i="10" a="1"/>
  <c r="E823" i="10" s="1"/>
  <c r="C823" i="10" a="1"/>
  <c r="C823" i="10" s="1"/>
  <c r="H821" i="10"/>
  <c r="O821" i="10"/>
  <c r="P329" i="10"/>
  <c r="N330" i="10"/>
  <c r="P330" i="10" s="1"/>
  <c r="O331" i="10"/>
  <c r="J331" i="10" s="1"/>
  <c r="H331" i="10"/>
  <c r="I331" i="10" s="1"/>
  <c r="E333" i="10" a="1"/>
  <c r="E333" i="10" s="1"/>
  <c r="C333" i="10" a="1"/>
  <c r="C333" i="10" s="1"/>
  <c r="D333" i="10" a="1"/>
  <c r="D333" i="10" s="1"/>
  <c r="G332" i="10"/>
  <c r="Q332" i="10"/>
  <c r="D329" i="1"/>
  <c r="A328" i="1"/>
  <c r="N1200" i="10" l="1"/>
  <c r="P1199" i="10"/>
  <c r="M1199" i="10" a="1"/>
  <c r="M1199" i="10" s="1"/>
  <c r="L1199" i="10" s="1"/>
  <c r="K1199" i="10" s="1"/>
  <c r="I1201" i="10"/>
  <c r="J1202" i="10"/>
  <c r="B1203" i="10"/>
  <c r="D1202" i="10" a="1"/>
  <c r="D1202" i="10" s="1"/>
  <c r="E1202" i="10" a="1"/>
  <c r="E1202" i="10" s="1"/>
  <c r="C1202" i="10" a="1"/>
  <c r="C1202" i="10" s="1"/>
  <c r="Q823" i="10"/>
  <c r="G823" i="10"/>
  <c r="E824" i="10" a="1"/>
  <c r="E824" i="10" s="1"/>
  <c r="D824" i="10" a="1"/>
  <c r="D824" i="10" s="1"/>
  <c r="C824" i="10" a="1"/>
  <c r="C824" i="10" s="1"/>
  <c r="O822" i="10"/>
  <c r="H822" i="10"/>
  <c r="M330" i="10" a="1"/>
  <c r="M330" i="10" s="1"/>
  <c r="L330" i="10" s="1"/>
  <c r="K330" i="10" s="1"/>
  <c r="N331" i="10"/>
  <c r="P331" i="10" s="1"/>
  <c r="H332" i="10"/>
  <c r="I332" i="10" s="1"/>
  <c r="O332" i="10"/>
  <c r="J332" i="10" s="1"/>
  <c r="E334" i="10" a="1"/>
  <c r="E334" i="10" s="1"/>
  <c r="D334" i="10" a="1"/>
  <c r="D334" i="10" s="1"/>
  <c r="C334" i="10" a="1"/>
  <c r="C334" i="10" s="1"/>
  <c r="G333" i="10"/>
  <c r="Q333" i="10"/>
  <c r="D330" i="1"/>
  <c r="A329" i="1"/>
  <c r="M331" i="10" l="1" a="1"/>
  <c r="M331" i="10" s="1"/>
  <c r="L331" i="10" s="1"/>
  <c r="K331" i="10" s="1"/>
  <c r="N1201" i="10"/>
  <c r="P1200" i="10"/>
  <c r="M1200" i="10" a="1"/>
  <c r="M1200" i="10" s="1"/>
  <c r="L1200" i="10" s="1"/>
  <c r="K1200" i="10" s="1"/>
  <c r="B1204" i="10"/>
  <c r="C1203" i="10" a="1"/>
  <c r="C1203" i="10" s="1"/>
  <c r="D1203" i="10" a="1"/>
  <c r="D1203" i="10" s="1"/>
  <c r="E1203" i="10" a="1"/>
  <c r="E1203" i="10" s="1"/>
  <c r="I1202" i="10"/>
  <c r="J1203" i="10"/>
  <c r="G824" i="10"/>
  <c r="Q824" i="10"/>
  <c r="D825" i="10" a="1"/>
  <c r="D825" i="10" s="1"/>
  <c r="E825" i="10" a="1"/>
  <c r="E825" i="10" s="1"/>
  <c r="C825" i="10" a="1"/>
  <c r="C825" i="10" s="1"/>
  <c r="H823" i="10"/>
  <c r="O823" i="10"/>
  <c r="N332" i="10"/>
  <c r="H333" i="10"/>
  <c r="I333" i="10" s="1"/>
  <c r="N333" i="10" s="1"/>
  <c r="O333" i="10"/>
  <c r="J333" i="10" s="1"/>
  <c r="E335" i="10" a="1"/>
  <c r="E335" i="10" s="1"/>
  <c r="C335" i="10" a="1"/>
  <c r="C335" i="10" s="1"/>
  <c r="D335" i="10" a="1"/>
  <c r="D335" i="10" s="1"/>
  <c r="G334" i="10"/>
  <c r="Q334" i="10"/>
  <c r="M332" i="10" a="1"/>
  <c r="M332" i="10" s="1"/>
  <c r="L332" i="10" s="1"/>
  <c r="K332" i="10" s="1"/>
  <c r="P332" i="10"/>
  <c r="D331" i="1"/>
  <c r="A330" i="1"/>
  <c r="P1201" i="10" l="1"/>
  <c r="M1201" i="10" a="1"/>
  <c r="M1201" i="10" s="1"/>
  <c r="L1201" i="10" s="1"/>
  <c r="K1201" i="10" s="1"/>
  <c r="N1202" i="10"/>
  <c r="I1203" i="10"/>
  <c r="J1204" i="10"/>
  <c r="B1205" i="10"/>
  <c r="C1204" i="10" a="1"/>
  <c r="C1204" i="10" s="1"/>
  <c r="E1204" i="10" a="1"/>
  <c r="E1204" i="10" s="1"/>
  <c r="D1204" i="10" a="1"/>
  <c r="D1204" i="10" s="1"/>
  <c r="G825" i="10"/>
  <c r="Q825" i="10"/>
  <c r="C826" i="10" a="1"/>
  <c r="C826" i="10" s="1"/>
  <c r="D826" i="10" a="1"/>
  <c r="D826" i="10" s="1"/>
  <c r="E826" i="10" a="1"/>
  <c r="E826" i="10" s="1"/>
  <c r="O824" i="10"/>
  <c r="H824" i="10"/>
  <c r="O334" i="10"/>
  <c r="J334" i="10" s="1"/>
  <c r="H334" i="10"/>
  <c r="I334" i="10" s="1"/>
  <c r="E336" i="10" a="1"/>
  <c r="E336" i="10" s="1"/>
  <c r="D336" i="10" a="1"/>
  <c r="D336" i="10" s="1"/>
  <c r="C336" i="10" a="1"/>
  <c r="C336" i="10" s="1"/>
  <c r="Q335" i="10"/>
  <c r="G335" i="10"/>
  <c r="M333" i="10" a="1"/>
  <c r="M333" i="10" s="1"/>
  <c r="L333" i="10" s="1"/>
  <c r="K333" i="10" s="1"/>
  <c r="P333" i="10"/>
  <c r="D332" i="1"/>
  <c r="A331" i="1"/>
  <c r="N1203" i="10" l="1"/>
  <c r="M1202" i="10" a="1"/>
  <c r="M1202" i="10" s="1"/>
  <c r="L1202" i="10" s="1"/>
  <c r="K1202" i="10" s="1"/>
  <c r="P1202" i="10"/>
  <c r="J1205" i="10"/>
  <c r="I1204" i="10"/>
  <c r="B1206" i="10"/>
  <c r="C1205" i="10" a="1"/>
  <c r="C1205" i="10" s="1"/>
  <c r="D1205" i="10" a="1"/>
  <c r="D1205" i="10" s="1"/>
  <c r="E1205" i="10" a="1"/>
  <c r="E1205" i="10" s="1"/>
  <c r="G826" i="10"/>
  <c r="Q826" i="10"/>
  <c r="C827" i="10" a="1"/>
  <c r="C827" i="10" s="1"/>
  <c r="D827" i="10" a="1"/>
  <c r="D827" i="10" s="1"/>
  <c r="E827" i="10" a="1"/>
  <c r="E827" i="10" s="1"/>
  <c r="O825" i="10"/>
  <c r="H825" i="10"/>
  <c r="N334" i="10"/>
  <c r="P334" i="10" s="1"/>
  <c r="O335" i="10"/>
  <c r="J335" i="10" s="1"/>
  <c r="H335" i="10"/>
  <c r="I335" i="10" s="1"/>
  <c r="N335" i="10" s="1"/>
  <c r="E337" i="10" a="1"/>
  <c r="E337" i="10" s="1"/>
  <c r="C337" i="10" a="1"/>
  <c r="C337" i="10" s="1"/>
  <c r="D337" i="10" a="1"/>
  <c r="D337" i="10" s="1"/>
  <c r="G336" i="10"/>
  <c r="Q336" i="10"/>
  <c r="M334" i="10" a="1"/>
  <c r="M334" i="10" s="1"/>
  <c r="L334" i="10" s="1"/>
  <c r="K334" i="10" s="1"/>
  <c r="D333" i="1"/>
  <c r="A332" i="1"/>
  <c r="N1204" i="10" l="1"/>
  <c r="M1203" i="10" a="1"/>
  <c r="M1203" i="10" s="1"/>
  <c r="L1203" i="10" s="1"/>
  <c r="K1203" i="10" s="1"/>
  <c r="P1203" i="10"/>
  <c r="J1206" i="10"/>
  <c r="I1205" i="10"/>
  <c r="B1207" i="10"/>
  <c r="D1206" i="10" a="1"/>
  <c r="D1206" i="10" s="1"/>
  <c r="C1206" i="10" a="1"/>
  <c r="C1206" i="10" s="1"/>
  <c r="E1206" i="10" a="1"/>
  <c r="E1206" i="10" s="1"/>
  <c r="G827" i="10"/>
  <c r="Q827" i="10"/>
  <c r="D828" i="10" a="1"/>
  <c r="D828" i="10" s="1"/>
  <c r="C828" i="10" a="1"/>
  <c r="C828" i="10" s="1"/>
  <c r="E828" i="10" a="1"/>
  <c r="E828" i="10" s="1"/>
  <c r="O826" i="10"/>
  <c r="H826" i="10"/>
  <c r="P335" i="10"/>
  <c r="M335" i="10" a="1"/>
  <c r="M335" i="10" s="1"/>
  <c r="L335" i="10" s="1"/>
  <c r="K335" i="10" s="1"/>
  <c r="O336" i="10"/>
  <c r="J336" i="10" s="1"/>
  <c r="H336" i="10"/>
  <c r="I336" i="10" s="1"/>
  <c r="E338" i="10" a="1"/>
  <c r="E338" i="10" s="1"/>
  <c r="D338" i="10" a="1"/>
  <c r="D338" i="10" s="1"/>
  <c r="C338" i="10" a="1"/>
  <c r="C338" i="10" s="1"/>
  <c r="Q337" i="10"/>
  <c r="G337" i="10"/>
  <c r="D334" i="1"/>
  <c r="A333" i="1"/>
  <c r="N1205" i="10" l="1"/>
  <c r="N336" i="10"/>
  <c r="P1204" i="10"/>
  <c r="M1204" i="10" a="1"/>
  <c r="M1204" i="10" s="1"/>
  <c r="L1204" i="10" s="1"/>
  <c r="K1204" i="10" s="1"/>
  <c r="J1207" i="10"/>
  <c r="I1206" i="10"/>
  <c r="B1208" i="10"/>
  <c r="D1207" i="10" a="1"/>
  <c r="D1207" i="10" s="1"/>
  <c r="E1207" i="10" a="1"/>
  <c r="E1207" i="10" s="1"/>
  <c r="C1207" i="10" a="1"/>
  <c r="C1207" i="10" s="1"/>
  <c r="Q828" i="10"/>
  <c r="G828" i="10"/>
  <c r="D829" i="10" a="1"/>
  <c r="D829" i="10" s="1"/>
  <c r="E829" i="10" a="1"/>
  <c r="E829" i="10" s="1"/>
  <c r="C829" i="10" a="1"/>
  <c r="C829" i="10" s="1"/>
  <c r="O827" i="10"/>
  <c r="H827" i="10"/>
  <c r="P336" i="10"/>
  <c r="M336" i="10" a="1"/>
  <c r="M336" i="10" s="1"/>
  <c r="L336" i="10" s="1"/>
  <c r="K336" i="10" s="1"/>
  <c r="H337" i="10"/>
  <c r="I337" i="10" s="1"/>
  <c r="O337" i="10"/>
  <c r="J337" i="10" s="1"/>
  <c r="E339" i="10" a="1"/>
  <c r="E339" i="10" s="1"/>
  <c r="D339" i="10" a="1"/>
  <c r="D339" i="10" s="1"/>
  <c r="C339" i="10" a="1"/>
  <c r="C339" i="10" s="1"/>
  <c r="Q338" i="10"/>
  <c r="G338" i="10"/>
  <c r="D335" i="1"/>
  <c r="A334" i="1"/>
  <c r="N1206" i="10" l="1"/>
  <c r="M1205" i="10" a="1"/>
  <c r="M1205" i="10" s="1"/>
  <c r="L1205" i="10" s="1"/>
  <c r="K1205" i="10" s="1"/>
  <c r="P1205" i="10"/>
  <c r="J1208" i="10"/>
  <c r="I1207" i="10"/>
  <c r="B1209" i="10"/>
  <c r="E1208" i="10" a="1"/>
  <c r="E1208" i="10" s="1"/>
  <c r="C1208" i="10" a="1"/>
  <c r="C1208" i="10" s="1"/>
  <c r="D1208" i="10" a="1"/>
  <c r="D1208" i="10" s="1"/>
  <c r="Q829" i="10"/>
  <c r="G829" i="10"/>
  <c r="D830" i="10" a="1"/>
  <c r="D830" i="10" s="1"/>
  <c r="E830" i="10" a="1"/>
  <c r="E830" i="10" s="1"/>
  <c r="C830" i="10" a="1"/>
  <c r="C830" i="10" s="1"/>
  <c r="H828" i="10"/>
  <c r="O828" i="10"/>
  <c r="N337" i="10"/>
  <c r="M337" i="10" s="1" a="1"/>
  <c r="M337" i="10" s="1"/>
  <c r="L337" i="10" s="1"/>
  <c r="K337" i="10" s="1"/>
  <c r="Q339" i="10"/>
  <c r="G339" i="10"/>
  <c r="O338" i="10"/>
  <c r="J338" i="10" s="1"/>
  <c r="H338" i="10"/>
  <c r="I338" i="10" s="1"/>
  <c r="E340" i="10" a="1"/>
  <c r="E340" i="10" s="1"/>
  <c r="D340" i="10" a="1"/>
  <c r="D340" i="10" s="1"/>
  <c r="C340" i="10" a="1"/>
  <c r="C340" i="10" s="1"/>
  <c r="D336" i="1"/>
  <c r="A335" i="1"/>
  <c r="N1207" i="10" l="1"/>
  <c r="M1206" i="10" a="1"/>
  <c r="M1206" i="10" s="1"/>
  <c r="L1206" i="10" s="1"/>
  <c r="K1206" i="10" s="1"/>
  <c r="P1206" i="10"/>
  <c r="I1208" i="10"/>
  <c r="J1209" i="10"/>
  <c r="B1210" i="10"/>
  <c r="E1209" i="10" a="1"/>
  <c r="E1209" i="10" s="1"/>
  <c r="C1209" i="10" a="1"/>
  <c r="C1209" i="10" s="1"/>
  <c r="D1209" i="10" a="1"/>
  <c r="D1209" i="10" s="1"/>
  <c r="Q830" i="10"/>
  <c r="G830" i="10"/>
  <c r="D831" i="10" a="1"/>
  <c r="D831" i="10" s="1"/>
  <c r="E831" i="10" a="1"/>
  <c r="E831" i="10" s="1"/>
  <c r="C831" i="10" a="1"/>
  <c r="C831" i="10" s="1"/>
  <c r="H829" i="10"/>
  <c r="O829" i="10"/>
  <c r="P337" i="10"/>
  <c r="G340" i="10"/>
  <c r="Q340" i="10"/>
  <c r="N338" i="10"/>
  <c r="H339" i="10"/>
  <c r="I339" i="10" s="1"/>
  <c r="O339" i="10"/>
  <c r="J339" i="10" s="1"/>
  <c r="E341" i="10" a="1"/>
  <c r="E341" i="10" s="1"/>
  <c r="C341" i="10" a="1"/>
  <c r="C341" i="10" s="1"/>
  <c r="D341" i="10" a="1"/>
  <c r="D341" i="10" s="1"/>
  <c r="D337" i="1"/>
  <c r="A336" i="1"/>
  <c r="N1208" i="10" l="1"/>
  <c r="P1207" i="10"/>
  <c r="M1207" i="10" a="1"/>
  <c r="M1207" i="10" s="1"/>
  <c r="L1207" i="10" s="1"/>
  <c r="K1207" i="10" s="1"/>
  <c r="I1209" i="10"/>
  <c r="J1210" i="10"/>
  <c r="B1211" i="10"/>
  <c r="E1210" i="10" a="1"/>
  <c r="E1210" i="10" s="1"/>
  <c r="D1210" i="10" a="1"/>
  <c r="D1210" i="10" s="1"/>
  <c r="C1210" i="10" a="1"/>
  <c r="C1210" i="10" s="1"/>
  <c r="G831" i="10"/>
  <c r="Q831" i="10"/>
  <c r="C832" i="10" a="1"/>
  <c r="C832" i="10" s="1"/>
  <c r="E832" i="10" a="1"/>
  <c r="E832" i="10" s="1"/>
  <c r="D832" i="10" a="1"/>
  <c r="D832" i="10" s="1"/>
  <c r="O830" i="10"/>
  <c r="H830" i="10"/>
  <c r="N339" i="10"/>
  <c r="P339" i="10" s="1"/>
  <c r="Q341" i="10"/>
  <c r="G341" i="10"/>
  <c r="M338" i="10" a="1"/>
  <c r="M338" i="10" s="1"/>
  <c r="L338" i="10" s="1"/>
  <c r="K338" i="10" s="1"/>
  <c r="P338" i="10"/>
  <c r="E342" i="10" a="1"/>
  <c r="E342" i="10" s="1"/>
  <c r="C342" i="10" a="1"/>
  <c r="C342" i="10" s="1"/>
  <c r="D342" i="10" a="1"/>
  <c r="D342" i="10" s="1"/>
  <c r="O340" i="10"/>
  <c r="J340" i="10" s="1"/>
  <c r="H340" i="10"/>
  <c r="I340" i="10" s="1"/>
  <c r="D338" i="1"/>
  <c r="A337" i="1"/>
  <c r="N1209" i="10" l="1"/>
  <c r="P1208" i="10"/>
  <c r="M1208" i="10" a="1"/>
  <c r="M1208" i="10" s="1"/>
  <c r="L1208" i="10" s="1"/>
  <c r="K1208" i="10" s="1"/>
  <c r="I1210" i="10"/>
  <c r="J1211" i="10"/>
  <c r="B1212" i="10"/>
  <c r="C1211" i="10" a="1"/>
  <c r="C1211" i="10" s="1"/>
  <c r="D1211" i="10" a="1"/>
  <c r="D1211" i="10" s="1"/>
  <c r="E1211" i="10" a="1"/>
  <c r="E1211" i="10" s="1"/>
  <c r="Q832" i="10"/>
  <c r="G832" i="10"/>
  <c r="C833" i="10" a="1"/>
  <c r="C833" i="10" s="1"/>
  <c r="E833" i="10" a="1"/>
  <c r="E833" i="10" s="1"/>
  <c r="D833" i="10" a="1"/>
  <c r="D833" i="10" s="1"/>
  <c r="H831" i="10"/>
  <c r="O831" i="10"/>
  <c r="M339" i="10" a="1"/>
  <c r="M339" i="10" s="1"/>
  <c r="N340" i="10"/>
  <c r="M340" i="10" s="1" a="1"/>
  <c r="M340" i="10" s="1"/>
  <c r="G342" i="10"/>
  <c r="Q342" i="10"/>
  <c r="O341" i="10"/>
  <c r="J341" i="10" s="1"/>
  <c r="H341" i="10"/>
  <c r="I341" i="10" s="1"/>
  <c r="E343" i="10" a="1"/>
  <c r="E343" i="10" s="1"/>
  <c r="C343" i="10" a="1"/>
  <c r="C343" i="10" s="1"/>
  <c r="D343" i="10" a="1"/>
  <c r="D343" i="10" s="1"/>
  <c r="L339" i="10"/>
  <c r="K339" i="10" s="1"/>
  <c r="D339" i="1"/>
  <c r="A338" i="1"/>
  <c r="N1210" i="10" l="1"/>
  <c r="P1209" i="10"/>
  <c r="M1209" i="10" a="1"/>
  <c r="M1209" i="10" s="1"/>
  <c r="L1209" i="10" s="1"/>
  <c r="K1209" i="10" s="1"/>
  <c r="B1213" i="10"/>
  <c r="C1212" i="10" a="1"/>
  <c r="C1212" i="10" s="1"/>
  <c r="D1212" i="10" a="1"/>
  <c r="D1212" i="10" s="1"/>
  <c r="E1212" i="10" a="1"/>
  <c r="E1212" i="10" s="1"/>
  <c r="I1211" i="10"/>
  <c r="J1212" i="10"/>
  <c r="G833" i="10"/>
  <c r="Q833" i="10"/>
  <c r="C834" i="10" a="1"/>
  <c r="C834" i="10" s="1"/>
  <c r="E834" i="10" a="1"/>
  <c r="E834" i="10" s="1"/>
  <c r="D834" i="10" a="1"/>
  <c r="D834" i="10" s="1"/>
  <c r="H832" i="10"/>
  <c r="O832" i="10"/>
  <c r="P340" i="10"/>
  <c r="G343" i="10"/>
  <c r="Q343" i="10"/>
  <c r="N341" i="10"/>
  <c r="L340" i="10"/>
  <c r="K340" i="10" s="1"/>
  <c r="E344" i="10" a="1"/>
  <c r="E344" i="10" s="1"/>
  <c r="C344" i="10" a="1"/>
  <c r="C344" i="10" s="1"/>
  <c r="D344" i="10" a="1"/>
  <c r="D344" i="10" s="1"/>
  <c r="H342" i="10"/>
  <c r="I342" i="10" s="1"/>
  <c r="O342" i="10"/>
  <c r="J342" i="10" s="1"/>
  <c r="D340" i="1"/>
  <c r="A339" i="1"/>
  <c r="M1210" i="10" l="1" a="1"/>
  <c r="M1210" i="10" s="1"/>
  <c r="L1210" i="10" s="1"/>
  <c r="K1210" i="10" s="1"/>
  <c r="P1210" i="10"/>
  <c r="N1211" i="10"/>
  <c r="J1213" i="10"/>
  <c r="I1212" i="10"/>
  <c r="B1214" i="10"/>
  <c r="C1213" i="10" a="1"/>
  <c r="C1213" i="10" s="1"/>
  <c r="D1213" i="10" a="1"/>
  <c r="D1213" i="10" s="1"/>
  <c r="E1213" i="10" a="1"/>
  <c r="E1213" i="10" s="1"/>
  <c r="G834" i="10"/>
  <c r="Q834" i="10"/>
  <c r="D835" i="10" a="1"/>
  <c r="D835" i="10" s="1"/>
  <c r="C835" i="10" a="1"/>
  <c r="C835" i="10" s="1"/>
  <c r="E835" i="10" a="1"/>
  <c r="E835" i="10" s="1"/>
  <c r="H833" i="10"/>
  <c r="O833" i="10"/>
  <c r="N342" i="10"/>
  <c r="M342" i="10" s="1" a="1"/>
  <c r="M342" i="10" s="1"/>
  <c r="E345" i="10" a="1"/>
  <c r="E345" i="10" s="1"/>
  <c r="C345" i="10" a="1"/>
  <c r="C345" i="10" s="1"/>
  <c r="D345" i="10" a="1"/>
  <c r="D345" i="10" s="1"/>
  <c r="G344" i="10"/>
  <c r="Q344" i="10"/>
  <c r="M341" i="10" a="1"/>
  <c r="M341" i="10" s="1"/>
  <c r="L341" i="10" s="1"/>
  <c r="K341" i="10" s="1"/>
  <c r="P341" i="10"/>
  <c r="H343" i="10"/>
  <c r="I343" i="10" s="1"/>
  <c r="O343" i="10"/>
  <c r="J343" i="10" s="1"/>
  <c r="D341" i="1"/>
  <c r="A340" i="1"/>
  <c r="N1212" i="10" l="1"/>
  <c r="P1211" i="10"/>
  <c r="M1211" i="10" a="1"/>
  <c r="M1211" i="10" s="1"/>
  <c r="L1211" i="10" s="1"/>
  <c r="K1211" i="10" s="1"/>
  <c r="B1215" i="10"/>
  <c r="D1214" i="10" a="1"/>
  <c r="D1214" i="10" s="1"/>
  <c r="C1214" i="10" a="1"/>
  <c r="C1214" i="10" s="1"/>
  <c r="E1214" i="10" a="1"/>
  <c r="E1214" i="10" s="1"/>
  <c r="J1214" i="10"/>
  <c r="I1213" i="10"/>
  <c r="G835" i="10"/>
  <c r="Q835" i="10"/>
  <c r="E836" i="10" a="1"/>
  <c r="E836" i="10" s="1"/>
  <c r="D836" i="10" a="1"/>
  <c r="D836" i="10" s="1"/>
  <c r="C836" i="10" a="1"/>
  <c r="C836" i="10" s="1"/>
  <c r="H834" i="10"/>
  <c r="O834" i="10"/>
  <c r="N343" i="10"/>
  <c r="M343" i="10" s="1" a="1"/>
  <c r="M343" i="10" s="1"/>
  <c r="P342" i="10"/>
  <c r="O344" i="10"/>
  <c r="J344" i="10" s="1"/>
  <c r="H344" i="10"/>
  <c r="I344" i="10" s="1"/>
  <c r="E346" i="10" a="1"/>
  <c r="E346" i="10" s="1"/>
  <c r="C346" i="10" a="1"/>
  <c r="C346" i="10" s="1"/>
  <c r="D346" i="10" a="1"/>
  <c r="D346" i="10" s="1"/>
  <c r="Q345" i="10"/>
  <c r="G345" i="10"/>
  <c r="L342" i="10"/>
  <c r="K342" i="10" s="1"/>
  <c r="D342" i="1"/>
  <c r="A341" i="1"/>
  <c r="N344" i="10" l="1"/>
  <c r="N1213" i="10"/>
  <c r="P1212" i="10"/>
  <c r="M1212" i="10" a="1"/>
  <c r="M1212" i="10" s="1"/>
  <c r="L1212" i="10" s="1"/>
  <c r="K1212" i="10" s="1"/>
  <c r="J1215" i="10"/>
  <c r="I1214" i="10"/>
  <c r="B1216" i="10"/>
  <c r="D1215" i="10" a="1"/>
  <c r="D1215" i="10" s="1"/>
  <c r="E1215" i="10" a="1"/>
  <c r="E1215" i="10" s="1"/>
  <c r="C1215" i="10" a="1"/>
  <c r="C1215" i="10" s="1"/>
  <c r="Q836" i="10"/>
  <c r="G836" i="10"/>
  <c r="E837" i="10" a="1"/>
  <c r="E837" i="10" s="1"/>
  <c r="D837" i="10" a="1"/>
  <c r="D837" i="10" s="1"/>
  <c r="C837" i="10" a="1"/>
  <c r="C837" i="10" s="1"/>
  <c r="H835" i="10"/>
  <c r="O835" i="10"/>
  <c r="P343" i="10"/>
  <c r="E347" i="10" a="1"/>
  <c r="E347" i="10" s="1"/>
  <c r="C347" i="10" a="1"/>
  <c r="C347" i="10" s="1"/>
  <c r="D347" i="10" a="1"/>
  <c r="D347" i="10" s="1"/>
  <c r="Q346" i="10"/>
  <c r="G346" i="10"/>
  <c r="P344" i="10"/>
  <c r="M344" i="10" a="1"/>
  <c r="M344" i="10" s="1"/>
  <c r="O345" i="10"/>
  <c r="J345" i="10" s="1"/>
  <c r="H345" i="10"/>
  <c r="I345" i="10" s="1"/>
  <c r="L343" i="10"/>
  <c r="K343" i="10" s="1"/>
  <c r="D343" i="1"/>
  <c r="A342" i="1"/>
  <c r="N1214" i="10" l="1"/>
  <c r="P1213" i="10"/>
  <c r="M1213" i="10" a="1"/>
  <c r="M1213" i="10" s="1"/>
  <c r="L1213" i="10" s="1"/>
  <c r="K1213" i="10" s="1"/>
  <c r="I1215" i="10"/>
  <c r="J1216" i="10"/>
  <c r="B1217" i="10"/>
  <c r="E1216" i="10" a="1"/>
  <c r="E1216" i="10" s="1"/>
  <c r="C1216" i="10" a="1"/>
  <c r="C1216" i="10" s="1"/>
  <c r="D1216" i="10" a="1"/>
  <c r="D1216" i="10" s="1"/>
  <c r="Q837" i="10"/>
  <c r="G837" i="10"/>
  <c r="E838" i="10" a="1"/>
  <c r="E838" i="10" s="1"/>
  <c r="D838" i="10" a="1"/>
  <c r="D838" i="10" s="1"/>
  <c r="C838" i="10" a="1"/>
  <c r="C838" i="10" s="1"/>
  <c r="O836" i="10"/>
  <c r="H836" i="10"/>
  <c r="L344" i="10"/>
  <c r="K344" i="10" s="1"/>
  <c r="N345" i="10"/>
  <c r="M345" i="10" s="1" a="1"/>
  <c r="M345" i="10" s="1"/>
  <c r="L345" i="10" s="1"/>
  <c r="K345" i="10" s="1"/>
  <c r="O346" i="10"/>
  <c r="J346" i="10" s="1"/>
  <c r="H346" i="10"/>
  <c r="I346" i="10" s="1"/>
  <c r="E348" i="10" a="1"/>
  <c r="E348" i="10" s="1"/>
  <c r="D348" i="10" a="1"/>
  <c r="D348" i="10" s="1"/>
  <c r="C348" i="10" a="1"/>
  <c r="C348" i="10" s="1"/>
  <c r="Q347" i="10"/>
  <c r="G347" i="10"/>
  <c r="D344" i="1"/>
  <c r="A343" i="1"/>
  <c r="N346" i="10" l="1"/>
  <c r="N1215" i="10"/>
  <c r="P1214" i="10"/>
  <c r="M1214" i="10" a="1"/>
  <c r="M1214" i="10" s="1"/>
  <c r="L1214" i="10" s="1"/>
  <c r="K1214" i="10" s="1"/>
  <c r="I1216" i="10"/>
  <c r="J1217" i="10"/>
  <c r="B1218" i="10"/>
  <c r="E1217" i="10" a="1"/>
  <c r="E1217" i="10" s="1"/>
  <c r="C1217" i="10" a="1"/>
  <c r="C1217" i="10" s="1"/>
  <c r="D1217" i="10" a="1"/>
  <c r="D1217" i="10" s="1"/>
  <c r="Q838" i="10"/>
  <c r="G838" i="10"/>
  <c r="C839" i="10" a="1"/>
  <c r="C839" i="10" s="1"/>
  <c r="E839" i="10" a="1"/>
  <c r="E839" i="10" s="1"/>
  <c r="D839" i="10" a="1"/>
  <c r="D839" i="10" s="1"/>
  <c r="H837" i="10"/>
  <c r="O837" i="10"/>
  <c r="P345" i="10"/>
  <c r="P346" i="10"/>
  <c r="M346" i="10" a="1"/>
  <c r="M346" i="10" s="1"/>
  <c r="L346" i="10" s="1"/>
  <c r="K346" i="10" s="1"/>
  <c r="H347" i="10"/>
  <c r="I347" i="10" s="1"/>
  <c r="O347" i="10"/>
  <c r="J347" i="10" s="1"/>
  <c r="E349" i="10" a="1"/>
  <c r="E349" i="10" s="1"/>
  <c r="D349" i="10" a="1"/>
  <c r="D349" i="10" s="1"/>
  <c r="C349" i="10" a="1"/>
  <c r="C349" i="10" s="1"/>
  <c r="G348" i="10"/>
  <c r="Q348" i="10"/>
  <c r="D345" i="1"/>
  <c r="A344" i="1"/>
  <c r="N1216" i="10" l="1"/>
  <c r="P1215" i="10"/>
  <c r="M1215" i="10" a="1"/>
  <c r="M1215" i="10" s="1"/>
  <c r="L1215" i="10" s="1"/>
  <c r="K1215" i="10" s="1"/>
  <c r="I1217" i="10"/>
  <c r="J1218" i="10"/>
  <c r="B1219" i="10"/>
  <c r="C1218" i="10" a="1"/>
  <c r="C1218" i="10" s="1"/>
  <c r="D1218" i="10" a="1"/>
  <c r="D1218" i="10" s="1"/>
  <c r="E1218" i="10" a="1"/>
  <c r="E1218" i="10" s="1"/>
  <c r="Q839" i="10"/>
  <c r="G839" i="10"/>
  <c r="C840" i="10" a="1"/>
  <c r="C840" i="10" s="1"/>
  <c r="E840" i="10" a="1"/>
  <c r="E840" i="10" s="1"/>
  <c r="D840" i="10" a="1"/>
  <c r="D840" i="10" s="1"/>
  <c r="H838" i="10"/>
  <c r="O838" i="10"/>
  <c r="N347" i="10"/>
  <c r="M347" i="10" s="1" a="1"/>
  <c r="M347" i="10" s="1"/>
  <c r="L347" i="10" s="1"/>
  <c r="K347" i="10" s="1"/>
  <c r="E350" i="10" a="1"/>
  <c r="E350" i="10" s="1"/>
  <c r="C350" i="10" a="1"/>
  <c r="C350" i="10" s="1"/>
  <c r="D350" i="10" a="1"/>
  <c r="D350" i="10" s="1"/>
  <c r="G349" i="10"/>
  <c r="Q349" i="10"/>
  <c r="O348" i="10"/>
  <c r="J348" i="10" s="1"/>
  <c r="H348" i="10"/>
  <c r="I348" i="10" s="1"/>
  <c r="D346" i="1"/>
  <c r="A345" i="1"/>
  <c r="N1217" i="10" l="1"/>
  <c r="P1216" i="10"/>
  <c r="M1216" i="10" a="1"/>
  <c r="M1216" i="10" s="1"/>
  <c r="L1216" i="10" s="1"/>
  <c r="K1216" i="10" s="1"/>
  <c r="B1220" i="10"/>
  <c r="C1219" i="10" a="1"/>
  <c r="C1219" i="10" s="1"/>
  <c r="D1219" i="10" a="1"/>
  <c r="D1219" i="10" s="1"/>
  <c r="E1219" i="10" a="1"/>
  <c r="E1219" i="10" s="1"/>
  <c r="I1218" i="10"/>
  <c r="J1219" i="10"/>
  <c r="G840" i="10"/>
  <c r="Q840" i="10"/>
  <c r="C841" i="10" a="1"/>
  <c r="C841" i="10" s="1"/>
  <c r="E841" i="10" a="1"/>
  <c r="E841" i="10" s="1"/>
  <c r="D841" i="10" a="1"/>
  <c r="D841" i="10" s="1"/>
  <c r="H839" i="10"/>
  <c r="O839" i="10"/>
  <c r="N348" i="10"/>
  <c r="P348" i="10" s="1"/>
  <c r="P347" i="10"/>
  <c r="H349" i="10"/>
  <c r="I349" i="10" s="1"/>
  <c r="O349" i="10"/>
  <c r="J349" i="10" s="1"/>
  <c r="E351" i="10" a="1"/>
  <c r="E351" i="10" s="1"/>
  <c r="D351" i="10" a="1"/>
  <c r="D351" i="10" s="1"/>
  <c r="C351" i="10" a="1"/>
  <c r="C351" i="10" s="1"/>
  <c r="G350" i="10"/>
  <c r="Q350" i="10"/>
  <c r="D347" i="1"/>
  <c r="A346" i="1"/>
  <c r="P1217" i="10" l="1"/>
  <c r="M1217" i="10" a="1"/>
  <c r="M1217" i="10" s="1"/>
  <c r="L1217" i="10" s="1"/>
  <c r="K1217" i="10" s="1"/>
  <c r="N1218" i="10"/>
  <c r="I1219" i="10"/>
  <c r="J1220" i="10"/>
  <c r="B1221" i="10"/>
  <c r="C1220" i="10" a="1"/>
  <c r="C1220" i="10" s="1"/>
  <c r="D1220" i="10" a="1"/>
  <c r="D1220" i="10" s="1"/>
  <c r="E1220" i="10" a="1"/>
  <c r="E1220" i="10" s="1"/>
  <c r="Q841" i="10"/>
  <c r="G841" i="10"/>
  <c r="D842" i="10" a="1"/>
  <c r="D842" i="10" s="1"/>
  <c r="C842" i="10" a="1"/>
  <c r="C842" i="10" s="1"/>
  <c r="E842" i="10" a="1"/>
  <c r="E842" i="10" s="1"/>
  <c r="H840" i="10"/>
  <c r="O840" i="10"/>
  <c r="M348" i="10" a="1"/>
  <c r="M348" i="10" s="1"/>
  <c r="L348" i="10" s="1"/>
  <c r="K348" i="10" s="1"/>
  <c r="N349" i="10"/>
  <c r="P349" i="10" s="1"/>
  <c r="E352" i="10" a="1"/>
  <c r="E352" i="10" s="1"/>
  <c r="D352" i="10" a="1"/>
  <c r="D352" i="10" s="1"/>
  <c r="C352" i="10" a="1"/>
  <c r="C352" i="10" s="1"/>
  <c r="G351" i="10"/>
  <c r="Q351" i="10"/>
  <c r="O350" i="10"/>
  <c r="J350" i="10" s="1"/>
  <c r="H350" i="10"/>
  <c r="I350" i="10" s="1"/>
  <c r="D348" i="1"/>
  <c r="A347" i="1"/>
  <c r="N1219" i="10" l="1"/>
  <c r="M1218" i="10" a="1"/>
  <c r="M1218" i="10" s="1"/>
  <c r="L1218" i="10" s="1"/>
  <c r="K1218" i="10" s="1"/>
  <c r="P1218" i="10"/>
  <c r="J1221" i="10"/>
  <c r="I1220" i="10"/>
  <c r="B1222" i="10"/>
  <c r="C1221" i="10" a="1"/>
  <c r="C1221" i="10" s="1"/>
  <c r="D1221" i="10" a="1"/>
  <c r="D1221" i="10" s="1"/>
  <c r="E1221" i="10" a="1"/>
  <c r="E1221" i="10" s="1"/>
  <c r="G842" i="10"/>
  <c r="Q842" i="10"/>
  <c r="E843" i="10" a="1"/>
  <c r="E843" i="10" s="1"/>
  <c r="D843" i="10" a="1"/>
  <c r="D843" i="10" s="1"/>
  <c r="C843" i="10" a="1"/>
  <c r="C843" i="10" s="1"/>
  <c r="H841" i="10"/>
  <c r="O841" i="10"/>
  <c r="M349" i="10" a="1"/>
  <c r="M349" i="10" s="1"/>
  <c r="L349" i="10" s="1"/>
  <c r="K349" i="10" s="1"/>
  <c r="N350" i="10"/>
  <c r="P350" i="10" s="1"/>
  <c r="O351" i="10"/>
  <c r="J351" i="10" s="1"/>
  <c r="H351" i="10"/>
  <c r="I351" i="10" s="1"/>
  <c r="N351" i="10" s="1"/>
  <c r="E353" i="10" a="1"/>
  <c r="E353" i="10" s="1"/>
  <c r="D353" i="10" a="1"/>
  <c r="D353" i="10" s="1"/>
  <c r="C353" i="10" a="1"/>
  <c r="C353" i="10" s="1"/>
  <c r="G352" i="10"/>
  <c r="Q352" i="10"/>
  <c r="D349" i="1"/>
  <c r="A348" i="1"/>
  <c r="N1220" i="10" l="1"/>
  <c r="P1219" i="10"/>
  <c r="M1219" i="10" a="1"/>
  <c r="M1219" i="10" s="1"/>
  <c r="L1219" i="10" s="1"/>
  <c r="K1219" i="10" s="1"/>
  <c r="J1222" i="10"/>
  <c r="I1221" i="10"/>
  <c r="B1223" i="10"/>
  <c r="D1222" i="10" a="1"/>
  <c r="D1222" i="10" s="1"/>
  <c r="C1222" i="10" a="1"/>
  <c r="C1222" i="10" s="1"/>
  <c r="E1222" i="10" a="1"/>
  <c r="E1222" i="10" s="1"/>
  <c r="G843" i="10"/>
  <c r="Q843" i="10"/>
  <c r="E844" i="10" a="1"/>
  <c r="E844" i="10" s="1"/>
  <c r="D844" i="10" a="1"/>
  <c r="D844" i="10" s="1"/>
  <c r="C844" i="10" a="1"/>
  <c r="C844" i="10" s="1"/>
  <c r="H842" i="10"/>
  <c r="O842" i="10"/>
  <c r="M350" i="10" a="1"/>
  <c r="M350" i="10" s="1"/>
  <c r="L350" i="10" s="1"/>
  <c r="K350" i="10" s="1"/>
  <c r="H352" i="10"/>
  <c r="I352" i="10" s="1"/>
  <c r="O352" i="10"/>
  <c r="J352" i="10" s="1"/>
  <c r="E354" i="10" a="1"/>
  <c r="E354" i="10" s="1"/>
  <c r="C354" i="10" a="1"/>
  <c r="C354" i="10" s="1"/>
  <c r="D354" i="10" a="1"/>
  <c r="D354" i="10" s="1"/>
  <c r="G353" i="10"/>
  <c r="Q353" i="10"/>
  <c r="M351" i="10" a="1"/>
  <c r="M351" i="10" s="1"/>
  <c r="P351" i="10"/>
  <c r="D350" i="1"/>
  <c r="A349" i="1"/>
  <c r="P1220" i="10" l="1"/>
  <c r="M1220" i="10" a="1"/>
  <c r="M1220" i="10" s="1"/>
  <c r="L1220" i="10" s="1"/>
  <c r="K1220" i="10" s="1"/>
  <c r="N1221" i="10"/>
  <c r="L351" i="10"/>
  <c r="K351" i="10" s="1"/>
  <c r="J1223" i="10"/>
  <c r="I1222" i="10"/>
  <c r="B1224" i="10"/>
  <c r="D1223" i="10" a="1"/>
  <c r="D1223" i="10" s="1"/>
  <c r="E1223" i="10" a="1"/>
  <c r="E1223" i="10" s="1"/>
  <c r="C1223" i="10" a="1"/>
  <c r="C1223" i="10" s="1"/>
  <c r="Q844" i="10"/>
  <c r="G844" i="10"/>
  <c r="C845" i="10" a="1"/>
  <c r="C845" i="10" s="1"/>
  <c r="E845" i="10" a="1"/>
  <c r="E845" i="10" s="1"/>
  <c r="D845" i="10" a="1"/>
  <c r="D845" i="10" s="1"/>
  <c r="O843" i="10"/>
  <c r="H843" i="10"/>
  <c r="N352" i="10"/>
  <c r="P352" i="10" s="1"/>
  <c r="O353" i="10"/>
  <c r="J353" i="10" s="1"/>
  <c r="H353" i="10"/>
  <c r="I353" i="10" s="1"/>
  <c r="E355" i="10" a="1"/>
  <c r="E355" i="10" s="1"/>
  <c r="D355" i="10" a="1"/>
  <c r="D355" i="10" s="1"/>
  <c r="C355" i="10" a="1"/>
  <c r="C355" i="10" s="1"/>
  <c r="Q354" i="10"/>
  <c r="G354" i="10"/>
  <c r="D351" i="1"/>
  <c r="A350" i="1"/>
  <c r="N1222" i="10" l="1"/>
  <c r="P1221" i="10"/>
  <c r="M1221" i="10" a="1"/>
  <c r="M1221" i="10" s="1"/>
  <c r="L1221" i="10" s="1"/>
  <c r="K1221" i="10" s="1"/>
  <c r="J1224" i="10"/>
  <c r="I1223" i="10"/>
  <c r="B1225" i="10"/>
  <c r="E1224" i="10" a="1"/>
  <c r="E1224" i="10" s="1"/>
  <c r="C1224" i="10" a="1"/>
  <c r="C1224" i="10" s="1"/>
  <c r="D1224" i="10" a="1"/>
  <c r="D1224" i="10" s="1"/>
  <c r="G845" i="10"/>
  <c r="Q845" i="10"/>
  <c r="C846" i="10" a="1"/>
  <c r="C846" i="10" s="1"/>
  <c r="E846" i="10" a="1"/>
  <c r="E846" i="10" s="1"/>
  <c r="D846" i="10" a="1"/>
  <c r="D846" i="10" s="1"/>
  <c r="O844" i="10"/>
  <c r="H844" i="10"/>
  <c r="N353" i="10"/>
  <c r="M352" i="10" a="1"/>
  <c r="M352" i="10" s="1"/>
  <c r="L352" i="10" s="1"/>
  <c r="K352" i="10" s="1"/>
  <c r="E356" i="10" a="1"/>
  <c r="E356" i="10" s="1"/>
  <c r="D356" i="10" a="1"/>
  <c r="D356" i="10" s="1"/>
  <c r="C356" i="10" a="1"/>
  <c r="C356" i="10" s="1"/>
  <c r="G355" i="10"/>
  <c r="Q355" i="10"/>
  <c r="M353" i="10" a="1"/>
  <c r="M353" i="10" s="1"/>
  <c r="P353" i="10"/>
  <c r="H354" i="10"/>
  <c r="I354" i="10" s="1"/>
  <c r="N354" i="10" s="1"/>
  <c r="O354" i="10"/>
  <c r="J354" i="10" s="1"/>
  <c r="D352" i="1"/>
  <c r="A351" i="1"/>
  <c r="N1223" i="10" l="1"/>
  <c r="L353" i="10"/>
  <c r="K353" i="10" s="1"/>
  <c r="M1222" i="10" a="1"/>
  <c r="M1222" i="10" s="1"/>
  <c r="L1222" i="10" s="1"/>
  <c r="K1222" i="10" s="1"/>
  <c r="P1222" i="10"/>
  <c r="I1224" i="10"/>
  <c r="J1225" i="10"/>
  <c r="B1226" i="10"/>
  <c r="E1225" i="10" a="1"/>
  <c r="E1225" i="10" s="1"/>
  <c r="C1225" i="10" a="1"/>
  <c r="C1225" i="10" s="1"/>
  <c r="D1225" i="10" a="1"/>
  <c r="D1225" i="10" s="1"/>
  <c r="Q846" i="10"/>
  <c r="G846" i="10"/>
  <c r="C847" i="10" a="1"/>
  <c r="C847" i="10" s="1"/>
  <c r="E847" i="10" a="1"/>
  <c r="E847" i="10" s="1"/>
  <c r="D847" i="10" a="1"/>
  <c r="D847" i="10" s="1"/>
  <c r="H845" i="10"/>
  <c r="O845" i="10"/>
  <c r="H355" i="10"/>
  <c r="I355" i="10" s="1"/>
  <c r="O355" i="10"/>
  <c r="J355" i="10" s="1"/>
  <c r="E357" i="10" a="1"/>
  <c r="E357" i="10" s="1"/>
  <c r="C357" i="10" a="1"/>
  <c r="C357" i="10" s="1"/>
  <c r="D357" i="10" a="1"/>
  <c r="D357" i="10" s="1"/>
  <c r="M354" i="10" a="1"/>
  <c r="M354" i="10" s="1"/>
  <c r="L354" i="10" s="1"/>
  <c r="K354" i="10" s="1"/>
  <c r="P354" i="10"/>
  <c r="Q356" i="10"/>
  <c r="G356" i="10"/>
  <c r="D353" i="1"/>
  <c r="A352" i="1"/>
  <c r="N1224" i="10" l="1"/>
  <c r="M1223" i="10" a="1"/>
  <c r="M1223" i="10" s="1"/>
  <c r="L1223" i="10" s="1"/>
  <c r="K1223" i="10" s="1"/>
  <c r="P1223" i="10"/>
  <c r="I1225" i="10"/>
  <c r="J1226" i="10"/>
  <c r="B1227" i="10"/>
  <c r="D1226" i="10" a="1"/>
  <c r="D1226" i="10" s="1"/>
  <c r="E1226" i="10" a="1"/>
  <c r="E1226" i="10" s="1"/>
  <c r="C1226" i="10" a="1"/>
  <c r="C1226" i="10" s="1"/>
  <c r="G847" i="10"/>
  <c r="Q847" i="10"/>
  <c r="C848" i="10" a="1"/>
  <c r="C848" i="10" s="1"/>
  <c r="E848" i="10" a="1"/>
  <c r="E848" i="10" s="1"/>
  <c r="D848" i="10" a="1"/>
  <c r="D848" i="10" s="1"/>
  <c r="O846" i="10"/>
  <c r="H846" i="10"/>
  <c r="N355" i="10"/>
  <c r="M355" i="10" s="1" a="1"/>
  <c r="M355" i="10" s="1"/>
  <c r="L355" i="10" s="1"/>
  <c r="K355" i="10" s="1"/>
  <c r="H356" i="10"/>
  <c r="I356" i="10" s="1"/>
  <c r="O356" i="10"/>
  <c r="J356" i="10" s="1"/>
  <c r="E358" i="10" a="1"/>
  <c r="E358" i="10" s="1"/>
  <c r="D358" i="10" a="1"/>
  <c r="D358" i="10" s="1"/>
  <c r="C358" i="10" a="1"/>
  <c r="C358" i="10" s="1"/>
  <c r="Q357" i="10"/>
  <c r="G357" i="10"/>
  <c r="D354" i="1"/>
  <c r="A353" i="1"/>
  <c r="N1225" i="10" l="1"/>
  <c r="P1224" i="10"/>
  <c r="M1224" i="10" a="1"/>
  <c r="M1224" i="10" s="1"/>
  <c r="L1224" i="10" s="1"/>
  <c r="K1224" i="10" s="1"/>
  <c r="P355" i="10"/>
  <c r="I1226" i="10"/>
  <c r="J1227" i="10"/>
  <c r="B1228" i="10"/>
  <c r="C1227" i="10" a="1"/>
  <c r="C1227" i="10" s="1"/>
  <c r="D1227" i="10" a="1"/>
  <c r="D1227" i="10" s="1"/>
  <c r="E1227" i="10" a="1"/>
  <c r="E1227" i="10" s="1"/>
  <c r="G848" i="10"/>
  <c r="Q848" i="10"/>
  <c r="D849" i="10" a="1"/>
  <c r="D849" i="10" s="1"/>
  <c r="C849" i="10" a="1"/>
  <c r="C849" i="10" s="1"/>
  <c r="E849" i="10" a="1"/>
  <c r="E849" i="10" s="1"/>
  <c r="H847" i="10"/>
  <c r="O847" i="10"/>
  <c r="N356" i="10"/>
  <c r="M356" i="10" s="1" a="1"/>
  <c r="M356" i="10" s="1"/>
  <c r="L356" i="10" s="1"/>
  <c r="K356" i="10" s="1"/>
  <c r="E359" i="10" a="1"/>
  <c r="E359" i="10" s="1"/>
  <c r="C359" i="10" a="1"/>
  <c r="C359" i="10" s="1"/>
  <c r="D359" i="10" a="1"/>
  <c r="D359" i="10" s="1"/>
  <c r="H357" i="10"/>
  <c r="I357" i="10" s="1"/>
  <c r="O357" i="10"/>
  <c r="J357" i="10" s="1"/>
  <c r="G358" i="10"/>
  <c r="Q358" i="10"/>
  <c r="D355" i="1"/>
  <c r="A354" i="1"/>
  <c r="N1226" i="10" l="1"/>
  <c r="P1225" i="10"/>
  <c r="M1225" i="10" a="1"/>
  <c r="M1225" i="10" s="1"/>
  <c r="L1225" i="10" s="1"/>
  <c r="K1225" i="10" s="1"/>
  <c r="I1227" i="10"/>
  <c r="J1228" i="10"/>
  <c r="B1229" i="10"/>
  <c r="C1228" i="10" a="1"/>
  <c r="C1228" i="10" s="1"/>
  <c r="D1228" i="10" a="1"/>
  <c r="D1228" i="10" s="1"/>
  <c r="E1228" i="10" a="1"/>
  <c r="E1228" i="10" s="1"/>
  <c r="G849" i="10"/>
  <c r="Q849" i="10"/>
  <c r="E850" i="10" a="1"/>
  <c r="E850" i="10" s="1"/>
  <c r="D850" i="10" a="1"/>
  <c r="D850" i="10" s="1"/>
  <c r="C850" i="10" a="1"/>
  <c r="C850" i="10" s="1"/>
  <c r="O848" i="10"/>
  <c r="H848" i="10"/>
  <c r="P356" i="10"/>
  <c r="N357" i="10"/>
  <c r="M357" i="10" s="1" a="1"/>
  <c r="M357" i="10" s="1"/>
  <c r="L357" i="10" s="1"/>
  <c r="K357" i="10" s="1"/>
  <c r="E360" i="10" a="1"/>
  <c r="E360" i="10" s="1"/>
  <c r="C360" i="10" a="1"/>
  <c r="C360" i="10" s="1"/>
  <c r="D360" i="10" a="1"/>
  <c r="D360" i="10" s="1"/>
  <c r="Q359" i="10"/>
  <c r="G359" i="10"/>
  <c r="O358" i="10"/>
  <c r="J358" i="10" s="1"/>
  <c r="H358" i="10"/>
  <c r="I358" i="10" s="1"/>
  <c r="D356" i="1"/>
  <c r="A355" i="1"/>
  <c r="N1227" i="10" l="1"/>
  <c r="P1226" i="10"/>
  <c r="M1226" i="10" a="1"/>
  <c r="M1226" i="10" s="1"/>
  <c r="L1226" i="10" s="1"/>
  <c r="K1226" i="10" s="1"/>
  <c r="J1229" i="10"/>
  <c r="I1228" i="10"/>
  <c r="B1230" i="10"/>
  <c r="C1229" i="10" a="1"/>
  <c r="C1229" i="10" s="1"/>
  <c r="D1229" i="10" a="1"/>
  <c r="D1229" i="10" s="1"/>
  <c r="E1229" i="10" a="1"/>
  <c r="E1229" i="10" s="1"/>
  <c r="G850" i="10"/>
  <c r="Q850" i="10"/>
  <c r="C851" i="10" a="1"/>
  <c r="C851" i="10" s="1"/>
  <c r="E851" i="10" a="1"/>
  <c r="E851" i="10" s="1"/>
  <c r="D851" i="10" a="1"/>
  <c r="D851" i="10" s="1"/>
  <c r="O849" i="10"/>
  <c r="H849" i="10"/>
  <c r="P357" i="10"/>
  <c r="N358" i="10"/>
  <c r="M358" i="10" s="1" a="1"/>
  <c r="M358" i="10" s="1"/>
  <c r="L358" i="10" s="1"/>
  <c r="K358" i="10" s="1"/>
  <c r="H359" i="10"/>
  <c r="I359" i="10" s="1"/>
  <c r="O359" i="10"/>
  <c r="J359" i="10" s="1"/>
  <c r="E361" i="10" a="1"/>
  <c r="E361" i="10" s="1"/>
  <c r="D361" i="10" a="1"/>
  <c r="D361" i="10" s="1"/>
  <c r="C361" i="10" a="1"/>
  <c r="C361" i="10" s="1"/>
  <c r="G360" i="10"/>
  <c r="Q360" i="10"/>
  <c r="D357" i="1"/>
  <c r="A356" i="1"/>
  <c r="N1228" i="10" l="1"/>
  <c r="P1227" i="10"/>
  <c r="M1227" i="10" a="1"/>
  <c r="M1227" i="10" s="1"/>
  <c r="L1227" i="10" s="1"/>
  <c r="K1227" i="10" s="1"/>
  <c r="J1230" i="10"/>
  <c r="I1229" i="10"/>
  <c r="B1231" i="10"/>
  <c r="D1230" i="10" a="1"/>
  <c r="D1230" i="10" s="1"/>
  <c r="C1230" i="10" a="1"/>
  <c r="C1230" i="10" s="1"/>
  <c r="E1230" i="10" a="1"/>
  <c r="E1230" i="10" s="1"/>
  <c r="G851" i="10"/>
  <c r="Q851" i="10"/>
  <c r="C852" i="10" a="1"/>
  <c r="C852" i="10" s="1"/>
  <c r="E852" i="10" a="1"/>
  <c r="E852" i="10" s="1"/>
  <c r="D852" i="10" a="1"/>
  <c r="D852" i="10" s="1"/>
  <c r="O850" i="10"/>
  <c r="H850" i="10"/>
  <c r="N359" i="10"/>
  <c r="P359" i="10" s="1"/>
  <c r="P358" i="10"/>
  <c r="G361" i="10"/>
  <c r="Q361" i="10"/>
  <c r="O360" i="10"/>
  <c r="J360" i="10" s="1"/>
  <c r="H360" i="10"/>
  <c r="I360" i="10" s="1"/>
  <c r="E362" i="10" a="1"/>
  <c r="E362" i="10" s="1"/>
  <c r="C362" i="10" a="1"/>
  <c r="C362" i="10" s="1"/>
  <c r="D362" i="10" a="1"/>
  <c r="D362" i="10" s="1"/>
  <c r="D358" i="1"/>
  <c r="A357" i="1"/>
  <c r="N1229" i="10" l="1"/>
  <c r="P1228" i="10"/>
  <c r="M1228" i="10" a="1"/>
  <c r="M1228" i="10" s="1"/>
  <c r="L1228" i="10" s="1"/>
  <c r="K1228" i="10" s="1"/>
  <c r="J1231" i="10"/>
  <c r="I1230" i="10"/>
  <c r="B1232" i="10"/>
  <c r="D1231" i="10" a="1"/>
  <c r="D1231" i="10" s="1"/>
  <c r="E1231" i="10" a="1"/>
  <c r="E1231" i="10" s="1"/>
  <c r="C1231" i="10" a="1"/>
  <c r="C1231" i="10" s="1"/>
  <c r="Q852" i="10"/>
  <c r="G852" i="10"/>
  <c r="C853" i="10" a="1"/>
  <c r="C853" i="10" s="1"/>
  <c r="E853" i="10" a="1"/>
  <c r="E853" i="10" s="1"/>
  <c r="D853" i="10" a="1"/>
  <c r="D853" i="10" s="1"/>
  <c r="H851" i="10"/>
  <c r="O851" i="10"/>
  <c r="M359" i="10" a="1"/>
  <c r="M359" i="10" s="1"/>
  <c r="L359" i="10" s="1"/>
  <c r="K359" i="10" s="1"/>
  <c r="N360" i="10"/>
  <c r="M360" i="10" s="1" a="1"/>
  <c r="M360" i="10" s="1"/>
  <c r="Q362" i="10"/>
  <c r="G362" i="10"/>
  <c r="E363" i="10" a="1"/>
  <c r="E363" i="10" s="1"/>
  <c r="C363" i="10" a="1"/>
  <c r="C363" i="10" s="1"/>
  <c r="D363" i="10" a="1"/>
  <c r="D363" i="10" s="1"/>
  <c r="H361" i="10"/>
  <c r="I361" i="10" s="1"/>
  <c r="O361" i="10"/>
  <c r="J361" i="10" s="1"/>
  <c r="D359" i="1"/>
  <c r="A358" i="1"/>
  <c r="N1230" i="10" l="1"/>
  <c r="P1229" i="10"/>
  <c r="M1229" i="10" a="1"/>
  <c r="M1229" i="10" s="1"/>
  <c r="L1229" i="10" s="1"/>
  <c r="K1229" i="10" s="1"/>
  <c r="I1231" i="10"/>
  <c r="J1232" i="10"/>
  <c r="B1233" i="10"/>
  <c r="E1232" i="10" a="1"/>
  <c r="E1232" i="10" s="1"/>
  <c r="C1232" i="10" a="1"/>
  <c r="C1232" i="10" s="1"/>
  <c r="D1232" i="10" a="1"/>
  <c r="D1232" i="10" s="1"/>
  <c r="L360" i="10"/>
  <c r="K360" i="10" s="1"/>
  <c r="G853" i="10"/>
  <c r="Q853" i="10"/>
  <c r="C854" i="10" a="1"/>
  <c r="C854" i="10" s="1"/>
  <c r="E854" i="10" a="1"/>
  <c r="E854" i="10" s="1"/>
  <c r="D854" i="10" a="1"/>
  <c r="D854" i="10" s="1"/>
  <c r="H852" i="10"/>
  <c r="O852" i="10"/>
  <c r="P360" i="10"/>
  <c r="N361" i="10"/>
  <c r="P361" i="10" s="1"/>
  <c r="E364" i="10" a="1"/>
  <c r="E364" i="10" s="1"/>
  <c r="D364" i="10" a="1"/>
  <c r="D364" i="10" s="1"/>
  <c r="C364" i="10" a="1"/>
  <c r="C364" i="10" s="1"/>
  <c r="Q363" i="10"/>
  <c r="G363" i="10"/>
  <c r="O362" i="10"/>
  <c r="J362" i="10" s="1"/>
  <c r="H362" i="10"/>
  <c r="I362" i="10" s="1"/>
  <c r="D360" i="1"/>
  <c r="A359" i="1"/>
  <c r="N1231" i="10" l="1"/>
  <c r="P1230" i="10"/>
  <c r="M1230" i="10" a="1"/>
  <c r="M1230" i="10" s="1"/>
  <c r="L1230" i="10" s="1"/>
  <c r="K1230" i="10" s="1"/>
  <c r="I1232" i="10"/>
  <c r="J1233" i="10"/>
  <c r="B1234" i="10"/>
  <c r="E1233" i="10" a="1"/>
  <c r="E1233" i="10" s="1"/>
  <c r="D1233" i="10" a="1"/>
  <c r="D1233" i="10" s="1"/>
  <c r="C1233" i="10" a="1"/>
  <c r="C1233" i="10" s="1"/>
  <c r="Q854" i="10"/>
  <c r="G854" i="10"/>
  <c r="C855" i="10" a="1"/>
  <c r="C855" i="10" s="1"/>
  <c r="E855" i="10" a="1"/>
  <c r="E855" i="10" s="1"/>
  <c r="D855" i="10" a="1"/>
  <c r="D855" i="10" s="1"/>
  <c r="H853" i="10"/>
  <c r="O853" i="10"/>
  <c r="M361" i="10" a="1"/>
  <c r="M361" i="10" s="1"/>
  <c r="L361" i="10" s="1"/>
  <c r="K361" i="10" s="1"/>
  <c r="N362" i="10"/>
  <c r="O363" i="10"/>
  <c r="J363" i="10" s="1"/>
  <c r="H363" i="10"/>
  <c r="I363" i="10" s="1"/>
  <c r="N363" i="10" s="1"/>
  <c r="E365" i="10" a="1"/>
  <c r="E365" i="10" s="1"/>
  <c r="D365" i="10" a="1"/>
  <c r="D365" i="10" s="1"/>
  <c r="C365" i="10" a="1"/>
  <c r="C365" i="10" s="1"/>
  <c r="G364" i="10"/>
  <c r="Q364" i="10"/>
  <c r="D361" i="1"/>
  <c r="A360" i="1"/>
  <c r="N1232" i="10" l="1"/>
  <c r="M1231" i="10" a="1"/>
  <c r="M1231" i="10" s="1"/>
  <c r="L1231" i="10" s="1"/>
  <c r="K1231" i="10" s="1"/>
  <c r="P1231" i="10"/>
  <c r="I1233" i="10"/>
  <c r="J1234" i="10"/>
  <c r="B1235" i="10"/>
  <c r="C1234" i="10" a="1"/>
  <c r="C1234" i="10" s="1"/>
  <c r="D1234" i="10" a="1"/>
  <c r="D1234" i="10" s="1"/>
  <c r="E1234" i="10" a="1"/>
  <c r="E1234" i="10" s="1"/>
  <c r="Q855" i="10"/>
  <c r="G855" i="10"/>
  <c r="D856" i="10" a="1"/>
  <c r="D856" i="10" s="1"/>
  <c r="C856" i="10" a="1"/>
  <c r="C856" i="10" s="1"/>
  <c r="E856" i="10" a="1"/>
  <c r="E856" i="10" s="1"/>
  <c r="H854" i="10"/>
  <c r="O854" i="10"/>
  <c r="H364" i="10"/>
  <c r="I364" i="10" s="1"/>
  <c r="O364" i="10"/>
  <c r="J364" i="10" s="1"/>
  <c r="E366" i="10" a="1"/>
  <c r="E366" i="10" s="1"/>
  <c r="D366" i="10" a="1"/>
  <c r="D366" i="10" s="1"/>
  <c r="C366" i="10" a="1"/>
  <c r="C366" i="10" s="1"/>
  <c r="G365" i="10"/>
  <c r="Q365" i="10"/>
  <c r="M363" i="10" a="1"/>
  <c r="M363" i="10" s="1"/>
  <c r="P363" i="10"/>
  <c r="P362" i="10"/>
  <c r="M362" i="10" a="1"/>
  <c r="M362" i="10" s="1"/>
  <c r="L362" i="10" s="1"/>
  <c r="K362" i="10" s="1"/>
  <c r="D362" i="1"/>
  <c r="A361" i="1"/>
  <c r="N1233" i="10" l="1"/>
  <c r="P1232" i="10"/>
  <c r="M1232" i="10" a="1"/>
  <c r="M1232" i="10" s="1"/>
  <c r="L1232" i="10" s="1"/>
  <c r="K1232" i="10" s="1"/>
  <c r="I1234" i="10"/>
  <c r="J1235" i="10"/>
  <c r="B1236" i="10"/>
  <c r="C1235" i="10" a="1"/>
  <c r="C1235" i="10" s="1"/>
  <c r="E1235" i="10" a="1"/>
  <c r="E1235" i="10" s="1"/>
  <c r="D1235" i="10" a="1"/>
  <c r="D1235" i="10" s="1"/>
  <c r="G856" i="10"/>
  <c r="Q856" i="10"/>
  <c r="E857" i="10" a="1"/>
  <c r="E857" i="10" s="1"/>
  <c r="D857" i="10" a="1"/>
  <c r="D857" i="10" s="1"/>
  <c r="C857" i="10" a="1"/>
  <c r="C857" i="10" s="1"/>
  <c r="H855" i="10"/>
  <c r="O855" i="10"/>
  <c r="N364" i="10"/>
  <c r="P364" i="10" s="1"/>
  <c r="O365" i="10"/>
  <c r="J365" i="10" s="1"/>
  <c r="H365" i="10"/>
  <c r="I365" i="10" s="1"/>
  <c r="E367" i="10" a="1"/>
  <c r="E367" i="10" s="1"/>
  <c r="C367" i="10" a="1"/>
  <c r="C367" i="10" s="1"/>
  <c r="D367" i="10" a="1"/>
  <c r="D367" i="10" s="1"/>
  <c r="Q366" i="10"/>
  <c r="G366" i="10"/>
  <c r="L363" i="10"/>
  <c r="K363" i="10" s="1"/>
  <c r="D363" i="1"/>
  <c r="A362" i="1"/>
  <c r="N365" i="10" l="1"/>
  <c r="N1234" i="10"/>
  <c r="P1233" i="10"/>
  <c r="M1233" i="10" a="1"/>
  <c r="M1233" i="10" s="1"/>
  <c r="L1233" i="10" s="1"/>
  <c r="K1233" i="10" s="1"/>
  <c r="J1236" i="10"/>
  <c r="I1235" i="10"/>
  <c r="B1237" i="10"/>
  <c r="E1236" i="10" a="1"/>
  <c r="E1236" i="10" s="1"/>
  <c r="C1236" i="10" a="1"/>
  <c r="C1236" i="10" s="1"/>
  <c r="D1236" i="10" a="1"/>
  <c r="D1236" i="10" s="1"/>
  <c r="Q857" i="10"/>
  <c r="G857" i="10"/>
  <c r="C858" i="10" a="1"/>
  <c r="C858" i="10" s="1"/>
  <c r="E858" i="10" a="1"/>
  <c r="E858" i="10" s="1"/>
  <c r="D858" i="10" a="1"/>
  <c r="D858" i="10" s="1"/>
  <c r="M364" i="10" a="1"/>
  <c r="M364" i="10" s="1"/>
  <c r="H856" i="10"/>
  <c r="O856" i="10"/>
  <c r="P365" i="10"/>
  <c r="M365" i="10" a="1"/>
  <c r="M365" i="10" s="1"/>
  <c r="E368" i="10" a="1"/>
  <c r="E368" i="10" s="1"/>
  <c r="C368" i="10" a="1"/>
  <c r="C368" i="10" s="1"/>
  <c r="D368" i="10" a="1"/>
  <c r="D368" i="10" s="1"/>
  <c r="G367" i="10"/>
  <c r="Q367" i="10"/>
  <c r="H366" i="10"/>
  <c r="I366" i="10" s="1"/>
  <c r="O366" i="10"/>
  <c r="J366" i="10" s="1"/>
  <c r="L364" i="10"/>
  <c r="K364" i="10" s="1"/>
  <c r="D364" i="1"/>
  <c r="A363" i="1"/>
  <c r="N1235" i="10" l="1"/>
  <c r="P1234" i="10"/>
  <c r="M1234" i="10" a="1"/>
  <c r="M1234" i="10" s="1"/>
  <c r="L1234" i="10" s="1"/>
  <c r="K1234" i="10" s="1"/>
  <c r="J1237" i="10"/>
  <c r="I1236" i="10"/>
  <c r="B1238" i="10"/>
  <c r="D1237" i="10" a="1"/>
  <c r="D1237" i="10" s="1"/>
  <c r="C1237" i="10" a="1"/>
  <c r="C1237" i="10" s="1"/>
  <c r="E1237" i="10" a="1"/>
  <c r="E1237" i="10" s="1"/>
  <c r="G858" i="10"/>
  <c r="Q858" i="10"/>
  <c r="C859" i="10" a="1"/>
  <c r="C859" i="10" s="1"/>
  <c r="E859" i="10" a="1"/>
  <c r="E859" i="10" s="1"/>
  <c r="D859" i="10" a="1"/>
  <c r="D859" i="10" s="1"/>
  <c r="H857" i="10"/>
  <c r="O857" i="10"/>
  <c r="N366" i="10"/>
  <c r="M366" i="10" s="1" a="1"/>
  <c r="M366" i="10" s="1"/>
  <c r="H367" i="10"/>
  <c r="I367" i="10" s="1"/>
  <c r="N367" i="10" s="1"/>
  <c r="O367" i="10"/>
  <c r="J367" i="10" s="1"/>
  <c r="E369" i="10" a="1"/>
  <c r="E369" i="10" s="1"/>
  <c r="D369" i="10" a="1"/>
  <c r="D369" i="10" s="1"/>
  <c r="C369" i="10" a="1"/>
  <c r="C369" i="10" s="1"/>
  <c r="G368" i="10"/>
  <c r="Q368" i="10"/>
  <c r="L365" i="10"/>
  <c r="K365" i="10" s="1"/>
  <c r="D365" i="1"/>
  <c r="A364" i="1"/>
  <c r="N1236" i="10" l="1"/>
  <c r="P1235" i="10"/>
  <c r="M1235" i="10" a="1"/>
  <c r="M1235" i="10" s="1"/>
  <c r="L1235" i="10" s="1"/>
  <c r="K1235" i="10" s="1"/>
  <c r="I1237" i="10"/>
  <c r="J1238" i="10"/>
  <c r="B1239" i="10"/>
  <c r="C1238" i="10" a="1"/>
  <c r="C1238" i="10" s="1"/>
  <c r="E1238" i="10" a="1"/>
  <c r="E1238" i="10" s="1"/>
  <c r="D1238" i="10" a="1"/>
  <c r="D1238" i="10" s="1"/>
  <c r="Q859" i="10"/>
  <c r="G859" i="10"/>
  <c r="C860" i="10" a="1"/>
  <c r="C860" i="10" s="1"/>
  <c r="E860" i="10" a="1"/>
  <c r="E860" i="10" s="1"/>
  <c r="D860" i="10" a="1"/>
  <c r="D860" i="10" s="1"/>
  <c r="H858" i="10"/>
  <c r="O858" i="10"/>
  <c r="P366" i="10"/>
  <c r="P367" i="10"/>
  <c r="M367" i="10" a="1"/>
  <c r="M367" i="10" s="1"/>
  <c r="G369" i="10"/>
  <c r="Q369" i="10"/>
  <c r="H368" i="10"/>
  <c r="I368" i="10" s="1"/>
  <c r="O368" i="10"/>
  <c r="J368" i="10" s="1"/>
  <c r="E370" i="10" a="1"/>
  <c r="E370" i="10" s="1"/>
  <c r="C370" i="10" a="1"/>
  <c r="C370" i="10" s="1"/>
  <c r="D370" i="10" a="1"/>
  <c r="D370" i="10" s="1"/>
  <c r="L366" i="10"/>
  <c r="K366" i="10" s="1"/>
  <c r="D366" i="1"/>
  <c r="A365" i="1"/>
  <c r="N1237" i="10" l="1"/>
  <c r="P1236" i="10"/>
  <c r="M1236" i="10" a="1"/>
  <c r="M1236" i="10" s="1"/>
  <c r="L1236" i="10" s="1"/>
  <c r="K1236" i="10" s="1"/>
  <c r="I1238" i="10"/>
  <c r="J1239" i="10"/>
  <c r="B1240" i="10"/>
  <c r="E1239" i="10" a="1"/>
  <c r="E1239" i="10" s="1"/>
  <c r="C1239" i="10" a="1"/>
  <c r="C1239" i="10" s="1"/>
  <c r="D1239" i="10" a="1"/>
  <c r="D1239" i="10" s="1"/>
  <c r="Q860" i="10"/>
  <c r="G860" i="10"/>
  <c r="C861" i="10" a="1"/>
  <c r="C861" i="10" s="1"/>
  <c r="E861" i="10" a="1"/>
  <c r="E861" i="10" s="1"/>
  <c r="D861" i="10" a="1"/>
  <c r="D861" i="10" s="1"/>
  <c r="H859" i="10"/>
  <c r="O859" i="10"/>
  <c r="N368" i="10"/>
  <c r="M368" i="10" s="1" a="1"/>
  <c r="M368" i="10" s="1"/>
  <c r="Q370" i="10"/>
  <c r="G370" i="10"/>
  <c r="H369" i="10"/>
  <c r="I369" i="10" s="1"/>
  <c r="N369" i="10" s="1"/>
  <c r="O369" i="10"/>
  <c r="J369" i="10" s="1"/>
  <c r="E371" i="10" a="1"/>
  <c r="E371" i="10" s="1"/>
  <c r="C371" i="10" a="1"/>
  <c r="C371" i="10" s="1"/>
  <c r="D371" i="10" a="1"/>
  <c r="D371" i="10" s="1"/>
  <c r="L367" i="10"/>
  <c r="K367" i="10" s="1"/>
  <c r="D367" i="1"/>
  <c r="A366" i="1"/>
  <c r="N1238" i="10" l="1"/>
  <c r="P1237" i="10"/>
  <c r="M1237" i="10" a="1"/>
  <c r="M1237" i="10" s="1"/>
  <c r="L1237" i="10" s="1"/>
  <c r="K1237" i="10" s="1"/>
  <c r="B1241" i="10"/>
  <c r="C1240" i="10" a="1"/>
  <c r="C1240" i="10" s="1"/>
  <c r="D1240" i="10" a="1"/>
  <c r="D1240" i="10" s="1"/>
  <c r="E1240" i="10" a="1"/>
  <c r="E1240" i="10" s="1"/>
  <c r="I1239" i="10"/>
  <c r="J1240" i="10"/>
  <c r="O860" i="10"/>
  <c r="H860" i="10"/>
  <c r="G861" i="10"/>
  <c r="Q861" i="10"/>
  <c r="D862" i="10" a="1"/>
  <c r="D862" i="10" s="1"/>
  <c r="C862" i="10" a="1"/>
  <c r="C862" i="10" s="1"/>
  <c r="E862" i="10" a="1"/>
  <c r="E862" i="10" s="1"/>
  <c r="P368" i="10"/>
  <c r="M369" i="10" a="1"/>
  <c r="M369" i="10" s="1"/>
  <c r="P369" i="10"/>
  <c r="H370" i="10"/>
  <c r="I370" i="10" s="1"/>
  <c r="O370" i="10"/>
  <c r="J370" i="10" s="1"/>
  <c r="E372" i="10" a="1"/>
  <c r="E372" i="10" s="1"/>
  <c r="C372" i="10" a="1"/>
  <c r="C372" i="10" s="1"/>
  <c r="D372" i="10" a="1"/>
  <c r="D372" i="10" s="1"/>
  <c r="Q371" i="10"/>
  <c r="G371" i="10"/>
  <c r="L368" i="10"/>
  <c r="K368" i="10" s="1"/>
  <c r="D368" i="1"/>
  <c r="A367" i="1"/>
  <c r="N370" i="10" l="1"/>
  <c r="M1238" i="10" a="1"/>
  <c r="M1238" i="10" s="1"/>
  <c r="L1238" i="10" s="1"/>
  <c r="K1238" i="10" s="1"/>
  <c r="P1238" i="10"/>
  <c r="N1239" i="10"/>
  <c r="J1241" i="10"/>
  <c r="I1240" i="10"/>
  <c r="B1242" i="10"/>
  <c r="D1241" i="10" a="1"/>
  <c r="D1241" i="10" s="1"/>
  <c r="E1241" i="10" a="1"/>
  <c r="E1241" i="10" s="1"/>
  <c r="C1241" i="10" a="1"/>
  <c r="C1241" i="10" s="1"/>
  <c r="Q862" i="10"/>
  <c r="G862" i="10"/>
  <c r="E863" i="10" a="1"/>
  <c r="E863" i="10" s="1"/>
  <c r="D863" i="10" a="1"/>
  <c r="D863" i="10" s="1"/>
  <c r="C863" i="10" a="1"/>
  <c r="C863" i="10" s="1"/>
  <c r="H861" i="10"/>
  <c r="O861" i="10"/>
  <c r="E373" i="10" a="1"/>
  <c r="E373" i="10" s="1"/>
  <c r="D373" i="10" a="1"/>
  <c r="D373" i="10" s="1"/>
  <c r="C373" i="10" a="1"/>
  <c r="C373" i="10" s="1"/>
  <c r="G372" i="10"/>
  <c r="Q372" i="10"/>
  <c r="M370" i="10" a="1"/>
  <c r="M370" i="10" s="1"/>
  <c r="P370" i="10"/>
  <c r="H371" i="10"/>
  <c r="I371" i="10" s="1"/>
  <c r="O371" i="10"/>
  <c r="J371" i="10" s="1"/>
  <c r="L369" i="10"/>
  <c r="K369" i="10" s="1"/>
  <c r="D369" i="1"/>
  <c r="A368" i="1"/>
  <c r="N1240" i="10" l="1"/>
  <c r="P1239" i="10"/>
  <c r="M1239" i="10" a="1"/>
  <c r="M1239" i="10" s="1"/>
  <c r="L1239" i="10" s="1"/>
  <c r="K1239" i="10" s="1"/>
  <c r="J1242" i="10"/>
  <c r="I1241" i="10"/>
  <c r="B1243" i="10"/>
  <c r="C1242" i="10" a="1"/>
  <c r="C1242" i="10" s="1"/>
  <c r="D1242" i="10" a="1"/>
  <c r="D1242" i="10" s="1"/>
  <c r="E1242" i="10" a="1"/>
  <c r="E1242" i="10" s="1"/>
  <c r="Q863" i="10"/>
  <c r="G863" i="10"/>
  <c r="C864" i="10" a="1"/>
  <c r="C864" i="10" s="1"/>
  <c r="E864" i="10" a="1"/>
  <c r="E864" i="10" s="1"/>
  <c r="D864" i="10" a="1"/>
  <c r="D864" i="10" s="1"/>
  <c r="H862" i="10"/>
  <c r="O862" i="10"/>
  <c r="L370" i="10"/>
  <c r="K370" i="10" s="1"/>
  <c r="N371" i="10"/>
  <c r="M371" i="10" s="1" a="1"/>
  <c r="M371" i="10" s="1"/>
  <c r="L371" i="10" s="1"/>
  <c r="K371" i="10" s="1"/>
  <c r="H372" i="10"/>
  <c r="I372" i="10" s="1"/>
  <c r="O372" i="10"/>
  <c r="J372" i="10" s="1"/>
  <c r="E374" i="10" a="1"/>
  <c r="E374" i="10" s="1"/>
  <c r="C374" i="10" a="1"/>
  <c r="C374" i="10" s="1"/>
  <c r="D374" i="10" a="1"/>
  <c r="D374" i="10" s="1"/>
  <c r="Q373" i="10"/>
  <c r="G373" i="10"/>
  <c r="D370" i="1"/>
  <c r="A369" i="1"/>
  <c r="N1241" i="10" l="1"/>
  <c r="P1240" i="10"/>
  <c r="M1240" i="10" a="1"/>
  <c r="M1240" i="10" s="1"/>
  <c r="L1240" i="10" s="1"/>
  <c r="K1240" i="10" s="1"/>
  <c r="I1242" i="10"/>
  <c r="J1243" i="10"/>
  <c r="B1244" i="10"/>
  <c r="E1243" i="10" a="1"/>
  <c r="E1243" i="10" s="1"/>
  <c r="C1243" i="10" a="1"/>
  <c r="C1243" i="10" s="1"/>
  <c r="D1243" i="10" a="1"/>
  <c r="D1243" i="10" s="1"/>
  <c r="G864" i="10"/>
  <c r="Q864" i="10"/>
  <c r="C865" i="10" a="1"/>
  <c r="C865" i="10" s="1"/>
  <c r="E865" i="10" a="1"/>
  <c r="E865" i="10" s="1"/>
  <c r="D865" i="10" a="1"/>
  <c r="D865" i="10" s="1"/>
  <c r="H863" i="10"/>
  <c r="O863" i="10"/>
  <c r="N372" i="10"/>
  <c r="M372" i="10" s="1" a="1"/>
  <c r="M372" i="10" s="1"/>
  <c r="L372" i="10" s="1"/>
  <c r="K372" i="10" s="1"/>
  <c r="P371" i="10"/>
  <c r="H373" i="10"/>
  <c r="I373" i="10" s="1"/>
  <c r="O373" i="10"/>
  <c r="J373" i="10" s="1"/>
  <c r="G374" i="10"/>
  <c r="Q374" i="10"/>
  <c r="E375" i="10" a="1"/>
  <c r="E375" i="10" s="1"/>
  <c r="C375" i="10" a="1"/>
  <c r="C375" i="10" s="1"/>
  <c r="D375" i="10" a="1"/>
  <c r="D375" i="10" s="1"/>
  <c r="D371" i="1"/>
  <c r="A370" i="1"/>
  <c r="P1241" i="10" l="1"/>
  <c r="M1241" i="10" a="1"/>
  <c r="M1241" i="10" s="1"/>
  <c r="L1241" i="10" s="1"/>
  <c r="K1241" i="10" s="1"/>
  <c r="N1242" i="10"/>
  <c r="J1244" i="10"/>
  <c r="I1243" i="10"/>
  <c r="B1245" i="10"/>
  <c r="D1244" i="10" a="1"/>
  <c r="D1244" i="10" s="1"/>
  <c r="E1244" i="10" a="1"/>
  <c r="E1244" i="10" s="1"/>
  <c r="C1244" i="10" a="1"/>
  <c r="C1244" i="10" s="1"/>
  <c r="Q865" i="10"/>
  <c r="G865" i="10"/>
  <c r="C866" i="10" a="1"/>
  <c r="C866" i="10" s="1"/>
  <c r="E866" i="10" a="1"/>
  <c r="E866" i="10" s="1"/>
  <c r="D866" i="10" a="1"/>
  <c r="D866" i="10" s="1"/>
  <c r="O864" i="10"/>
  <c r="H864" i="10"/>
  <c r="N373" i="10"/>
  <c r="M373" i="10" s="1" a="1"/>
  <c r="M373" i="10" s="1"/>
  <c r="L373" i="10" s="1"/>
  <c r="K373" i="10" s="1"/>
  <c r="P372" i="10"/>
  <c r="E376" i="10" a="1"/>
  <c r="E376" i="10" s="1"/>
  <c r="C376" i="10" a="1"/>
  <c r="C376" i="10" s="1"/>
  <c r="D376" i="10" a="1"/>
  <c r="D376" i="10" s="1"/>
  <c r="H374" i="10"/>
  <c r="I374" i="10" s="1"/>
  <c r="O374" i="10"/>
  <c r="J374" i="10" s="1"/>
  <c r="Q375" i="10"/>
  <c r="G375" i="10"/>
  <c r="D372" i="1"/>
  <c r="A371" i="1"/>
  <c r="N1243" i="10" l="1"/>
  <c r="P1242" i="10"/>
  <c r="M1242" i="10" a="1"/>
  <c r="M1242" i="10" s="1"/>
  <c r="L1242" i="10" s="1"/>
  <c r="K1242" i="10" s="1"/>
  <c r="I1244" i="10"/>
  <c r="J1245" i="10"/>
  <c r="B1246" i="10"/>
  <c r="C1245" i="10" a="1"/>
  <c r="C1245" i="10" s="1"/>
  <c r="D1245" i="10" a="1"/>
  <c r="D1245" i="10" s="1"/>
  <c r="E1245" i="10" a="1"/>
  <c r="E1245" i="10" s="1"/>
  <c r="G866" i="10"/>
  <c r="Q866" i="10"/>
  <c r="C867" i="10" a="1"/>
  <c r="C867" i="10" s="1"/>
  <c r="E867" i="10" a="1"/>
  <c r="E867" i="10" s="1"/>
  <c r="D867" i="10" a="1"/>
  <c r="D867" i="10" s="1"/>
  <c r="O865" i="10"/>
  <c r="H865" i="10"/>
  <c r="P373" i="10"/>
  <c r="N374" i="10"/>
  <c r="P374" i="10" s="1"/>
  <c r="E377" i="10" a="1"/>
  <c r="E377" i="10" s="1"/>
  <c r="D377" i="10" a="1"/>
  <c r="D377" i="10" s="1"/>
  <c r="C377" i="10" a="1"/>
  <c r="C377" i="10" s="1"/>
  <c r="H375" i="10"/>
  <c r="I375" i="10" s="1"/>
  <c r="O375" i="10"/>
  <c r="J375" i="10" s="1"/>
  <c r="Q376" i="10"/>
  <c r="G376" i="10"/>
  <c r="D373" i="1"/>
  <c r="A372" i="1"/>
  <c r="N1244" i="10" l="1"/>
  <c r="M1243" i="10" a="1"/>
  <c r="M1243" i="10" s="1"/>
  <c r="L1243" i="10" s="1"/>
  <c r="K1243" i="10" s="1"/>
  <c r="P1243" i="10"/>
  <c r="I1245" i="10"/>
  <c r="J1246" i="10"/>
  <c r="B1247" i="10"/>
  <c r="E1246" i="10" a="1"/>
  <c r="E1246" i="10" s="1"/>
  <c r="C1246" i="10" a="1"/>
  <c r="C1246" i="10" s="1"/>
  <c r="D1246" i="10" a="1"/>
  <c r="D1246" i="10" s="1"/>
  <c r="G867" i="10"/>
  <c r="Q867" i="10"/>
  <c r="C868" i="10" a="1"/>
  <c r="C868" i="10" s="1"/>
  <c r="E868" i="10" a="1"/>
  <c r="E868" i="10" s="1"/>
  <c r="D868" i="10" a="1"/>
  <c r="D868" i="10" s="1"/>
  <c r="H866" i="10"/>
  <c r="O866" i="10"/>
  <c r="M374" i="10" a="1"/>
  <c r="M374" i="10" s="1"/>
  <c r="L374" i="10" s="1"/>
  <c r="K374" i="10" s="1"/>
  <c r="N375" i="10"/>
  <c r="M375" i="10" s="1" a="1"/>
  <c r="M375" i="10" s="1"/>
  <c r="E378" i="10" a="1"/>
  <c r="E378" i="10" s="1"/>
  <c r="D378" i="10" a="1"/>
  <c r="D378" i="10" s="1"/>
  <c r="C378" i="10" a="1"/>
  <c r="C378" i="10" s="1"/>
  <c r="H376" i="10"/>
  <c r="I376" i="10" s="1"/>
  <c r="O376" i="10"/>
  <c r="J376" i="10" s="1"/>
  <c r="Q377" i="10"/>
  <c r="G377" i="10"/>
  <c r="D374" i="1"/>
  <c r="A373" i="1"/>
  <c r="N1245" i="10" l="1"/>
  <c r="P1244" i="10"/>
  <c r="M1244" i="10" a="1"/>
  <c r="M1244" i="10" s="1"/>
  <c r="L1244" i="10" s="1"/>
  <c r="K1244" i="10" s="1"/>
  <c r="B1248" i="10"/>
  <c r="C1247" i="10" a="1"/>
  <c r="C1247" i="10" s="1"/>
  <c r="D1247" i="10" a="1"/>
  <c r="D1247" i="10" s="1"/>
  <c r="E1247" i="10" a="1"/>
  <c r="E1247" i="10" s="1"/>
  <c r="J1247" i="10"/>
  <c r="I1246" i="10"/>
  <c r="Q868" i="10"/>
  <c r="G868" i="10"/>
  <c r="D869" i="10" a="1"/>
  <c r="D869" i="10" s="1"/>
  <c r="C869" i="10" a="1"/>
  <c r="C869" i="10" s="1"/>
  <c r="E869" i="10" a="1"/>
  <c r="E869" i="10" s="1"/>
  <c r="H867" i="10"/>
  <c r="O867" i="10"/>
  <c r="L375" i="10"/>
  <c r="K375" i="10" s="1"/>
  <c r="N376" i="10"/>
  <c r="P376" i="10" s="1"/>
  <c r="P375" i="10"/>
  <c r="E379" i="10" a="1"/>
  <c r="E379" i="10" s="1"/>
  <c r="D379" i="10" a="1"/>
  <c r="D379" i="10" s="1"/>
  <c r="C379" i="10" a="1"/>
  <c r="C379" i="10" s="1"/>
  <c r="O377" i="10"/>
  <c r="J377" i="10" s="1"/>
  <c r="H377" i="10"/>
  <c r="I377" i="10" s="1"/>
  <c r="G378" i="10"/>
  <c r="Q378" i="10"/>
  <c r="D375" i="1"/>
  <c r="A374" i="1"/>
  <c r="N1246" i="10" l="1"/>
  <c r="P1245" i="10"/>
  <c r="M1245" i="10" a="1"/>
  <c r="M1245" i="10" s="1"/>
  <c r="L1245" i="10" s="1"/>
  <c r="K1245" i="10" s="1"/>
  <c r="I1247" i="10"/>
  <c r="J1248" i="10"/>
  <c r="B1249" i="10"/>
  <c r="C1248" i="10" a="1"/>
  <c r="C1248" i="10" s="1"/>
  <c r="D1248" i="10" a="1"/>
  <c r="D1248" i="10" s="1"/>
  <c r="E1248" i="10" a="1"/>
  <c r="E1248" i="10" s="1"/>
  <c r="G869" i="10"/>
  <c r="Q869" i="10"/>
  <c r="E870" i="10" a="1"/>
  <c r="E870" i="10" s="1"/>
  <c r="D870" i="10" a="1"/>
  <c r="D870" i="10" s="1"/>
  <c r="C870" i="10" a="1"/>
  <c r="C870" i="10" s="1"/>
  <c r="O868" i="10"/>
  <c r="H868" i="10"/>
  <c r="M376" i="10" a="1"/>
  <c r="M376" i="10" s="1"/>
  <c r="L376" i="10" s="1"/>
  <c r="K376" i="10" s="1"/>
  <c r="N377" i="10"/>
  <c r="M377" i="10" s="1" a="1"/>
  <c r="M377" i="10" s="1"/>
  <c r="E380" i="10" a="1"/>
  <c r="E380" i="10" s="1"/>
  <c r="D380" i="10" a="1"/>
  <c r="D380" i="10" s="1"/>
  <c r="C380" i="10" a="1"/>
  <c r="C380" i="10" s="1"/>
  <c r="Q379" i="10"/>
  <c r="G379" i="10"/>
  <c r="O378" i="10"/>
  <c r="J378" i="10" s="1"/>
  <c r="H378" i="10"/>
  <c r="I378" i="10" s="1"/>
  <c r="D376" i="1"/>
  <c r="A375" i="1"/>
  <c r="N1247" i="10" l="1"/>
  <c r="P1246" i="10"/>
  <c r="M1246" i="10" a="1"/>
  <c r="M1246" i="10" s="1"/>
  <c r="L1246" i="10" s="1"/>
  <c r="K1246" i="10" s="1"/>
  <c r="J1249" i="10"/>
  <c r="I1248" i="10"/>
  <c r="B1250" i="10"/>
  <c r="D1249" i="10" a="1"/>
  <c r="D1249" i="10" s="1"/>
  <c r="E1249" i="10" a="1"/>
  <c r="E1249" i="10" s="1"/>
  <c r="C1249" i="10" a="1"/>
  <c r="C1249" i="10" s="1"/>
  <c r="L377" i="10"/>
  <c r="K377" i="10" s="1"/>
  <c r="Q870" i="10"/>
  <c r="G870" i="10"/>
  <c r="C871" i="10" a="1"/>
  <c r="C871" i="10" s="1"/>
  <c r="E871" i="10" a="1"/>
  <c r="E871" i="10" s="1"/>
  <c r="D871" i="10" a="1"/>
  <c r="D871" i="10" s="1"/>
  <c r="O869" i="10"/>
  <c r="H869" i="10"/>
  <c r="P377" i="10"/>
  <c r="O379" i="10"/>
  <c r="J379" i="10" s="1"/>
  <c r="H379" i="10"/>
  <c r="I379" i="10" s="1"/>
  <c r="N379" i="10" s="1"/>
  <c r="E381" i="10" a="1"/>
  <c r="E381" i="10" s="1"/>
  <c r="D381" i="10" a="1"/>
  <c r="D381" i="10" s="1"/>
  <c r="C381" i="10" a="1"/>
  <c r="C381" i="10" s="1"/>
  <c r="Q380" i="10"/>
  <c r="G380" i="10"/>
  <c r="N378" i="10"/>
  <c r="D377" i="1"/>
  <c r="A376" i="1"/>
  <c r="N1248" i="10" l="1"/>
  <c r="M1247" i="10" a="1"/>
  <c r="M1247" i="10" s="1"/>
  <c r="L1247" i="10" s="1"/>
  <c r="K1247" i="10" s="1"/>
  <c r="P1247" i="10"/>
  <c r="B1251" i="10"/>
  <c r="C1250" i="10" a="1"/>
  <c r="C1250" i="10" s="1"/>
  <c r="D1250" i="10" a="1"/>
  <c r="D1250" i="10" s="1"/>
  <c r="E1250" i="10" a="1"/>
  <c r="E1250" i="10" s="1"/>
  <c r="J1250" i="10"/>
  <c r="I1249" i="10"/>
  <c r="G871" i="10"/>
  <c r="Q871" i="10"/>
  <c r="O870" i="10"/>
  <c r="H870" i="10"/>
  <c r="P379" i="10"/>
  <c r="M379" i="10" a="1"/>
  <c r="M379" i="10" s="1"/>
  <c r="H380" i="10"/>
  <c r="I380" i="10" s="1"/>
  <c r="O380" i="10"/>
  <c r="J380" i="10" s="1"/>
  <c r="E382" i="10" a="1"/>
  <c r="E382" i="10" s="1"/>
  <c r="C382" i="10" a="1"/>
  <c r="C382" i="10" s="1"/>
  <c r="D382" i="10" a="1"/>
  <c r="D382" i="10" s="1"/>
  <c r="P378" i="10"/>
  <c r="M378" i="10" a="1"/>
  <c r="M378" i="10" s="1"/>
  <c r="L378" i="10" s="1"/>
  <c r="K378" i="10" s="1"/>
  <c r="G381" i="10"/>
  <c r="Q381" i="10"/>
  <c r="D378" i="1"/>
  <c r="A377" i="1"/>
  <c r="N1249" i="10" l="1"/>
  <c r="M1248" i="10" a="1"/>
  <c r="M1248" i="10" s="1"/>
  <c r="L1248" i="10" s="1"/>
  <c r="K1248" i="10" s="1"/>
  <c r="P1248" i="10"/>
  <c r="I1250" i="10"/>
  <c r="J1251" i="10"/>
  <c r="B1252" i="10"/>
  <c r="E1251" i="10" a="1"/>
  <c r="E1251" i="10" s="1"/>
  <c r="C1251" i="10" a="1"/>
  <c r="C1251" i="10" s="1"/>
  <c r="D1251" i="10" a="1"/>
  <c r="D1251" i="10" s="1"/>
  <c r="H871" i="10"/>
  <c r="O871" i="10"/>
  <c r="N380" i="10"/>
  <c r="P380" i="10" s="1"/>
  <c r="G382" i="10"/>
  <c r="Q382" i="10"/>
  <c r="L379" i="10"/>
  <c r="K379" i="10" s="1"/>
  <c r="H381" i="10"/>
  <c r="I381" i="10" s="1"/>
  <c r="O381" i="10"/>
  <c r="J381" i="10" s="1"/>
  <c r="E383" i="10" a="1"/>
  <c r="E383" i="10" s="1"/>
  <c r="C383" i="10" a="1"/>
  <c r="C383" i="10" s="1"/>
  <c r="D383" i="10" a="1"/>
  <c r="D383" i="10" s="1"/>
  <c r="D379" i="1"/>
  <c r="A378" i="1"/>
  <c r="N1250" i="10" l="1"/>
  <c r="P1249" i="10"/>
  <c r="M1249" i="10" a="1"/>
  <c r="M1249" i="10" s="1"/>
  <c r="L1249" i="10" s="1"/>
  <c r="K1249" i="10" s="1"/>
  <c r="J1252" i="10"/>
  <c r="I1251" i="10"/>
  <c r="B1253" i="10"/>
  <c r="D1252" i="10" a="1"/>
  <c r="D1252" i="10" s="1"/>
  <c r="E1252" i="10" a="1"/>
  <c r="E1252" i="10" s="1"/>
  <c r="C1252" i="10" a="1"/>
  <c r="C1252" i="10" s="1"/>
  <c r="M380" i="10" a="1"/>
  <c r="M380" i="10" s="1"/>
  <c r="N381" i="10"/>
  <c r="M381" i="10" s="1" a="1"/>
  <c r="M381" i="10" s="1"/>
  <c r="E384" i="10" a="1"/>
  <c r="E384" i="10" s="1"/>
  <c r="C384" i="10" a="1"/>
  <c r="C384" i="10" s="1"/>
  <c r="D384" i="10" a="1"/>
  <c r="D384" i="10" s="1"/>
  <c r="H382" i="10"/>
  <c r="I382" i="10" s="1"/>
  <c r="O382" i="10"/>
  <c r="J382" i="10" s="1"/>
  <c r="L380" i="10"/>
  <c r="K380" i="10" s="1"/>
  <c r="G383" i="10"/>
  <c r="Q383" i="10"/>
  <c r="D380" i="1"/>
  <c r="A379" i="1"/>
  <c r="N1251" i="10" l="1"/>
  <c r="P1250" i="10"/>
  <c r="M1250" i="10" a="1"/>
  <c r="M1250" i="10" s="1"/>
  <c r="L1250" i="10" s="1"/>
  <c r="K1250" i="10" s="1"/>
  <c r="I1252" i="10"/>
  <c r="J1253" i="10"/>
  <c r="B1254" i="10"/>
  <c r="C1253" i="10" a="1"/>
  <c r="C1253" i="10" s="1"/>
  <c r="D1253" i="10" a="1"/>
  <c r="D1253" i="10" s="1"/>
  <c r="E1253" i="10" a="1"/>
  <c r="E1253" i="10" s="1"/>
  <c r="N382" i="10"/>
  <c r="M382" i="10" s="1" a="1"/>
  <c r="M382" i="10" s="1"/>
  <c r="P381" i="10"/>
  <c r="E385" i="10" a="1"/>
  <c r="E385" i="10" s="1"/>
  <c r="C385" i="10" a="1"/>
  <c r="C385" i="10" s="1"/>
  <c r="D385" i="10" a="1"/>
  <c r="D385" i="10" s="1"/>
  <c r="G384" i="10"/>
  <c r="Q384" i="10"/>
  <c r="O383" i="10"/>
  <c r="J383" i="10" s="1"/>
  <c r="H383" i="10"/>
  <c r="I383" i="10" s="1"/>
  <c r="L381" i="10"/>
  <c r="K381" i="10" s="1"/>
  <c r="D381" i="1"/>
  <c r="A380" i="1"/>
  <c r="N1252" i="10" l="1"/>
  <c r="P1251" i="10"/>
  <c r="M1251" i="10" a="1"/>
  <c r="M1251" i="10" s="1"/>
  <c r="L1251" i="10" s="1"/>
  <c r="K1251" i="10" s="1"/>
  <c r="I1253" i="10"/>
  <c r="J1254" i="10"/>
  <c r="B1255" i="10"/>
  <c r="E1254" i="10" a="1"/>
  <c r="E1254" i="10" s="1"/>
  <c r="C1254" i="10" a="1"/>
  <c r="C1254" i="10" s="1"/>
  <c r="D1254" i="10" a="1"/>
  <c r="D1254" i="10" s="1"/>
  <c r="N383" i="10"/>
  <c r="M383" i="10" s="1" a="1"/>
  <c r="M383" i="10" s="1"/>
  <c r="P382" i="10"/>
  <c r="O384" i="10"/>
  <c r="J384" i="10" s="1"/>
  <c r="H384" i="10"/>
  <c r="I384" i="10" s="1"/>
  <c r="E386" i="10" a="1"/>
  <c r="E386" i="10" s="1"/>
  <c r="D386" i="10" a="1"/>
  <c r="D386" i="10" s="1"/>
  <c r="C386" i="10" a="1"/>
  <c r="C386" i="10" s="1"/>
  <c r="G385" i="10"/>
  <c r="Q385" i="10"/>
  <c r="L382" i="10"/>
  <c r="K382" i="10" s="1"/>
  <c r="D382" i="1"/>
  <c r="A381" i="1"/>
  <c r="N1253" i="10" l="1"/>
  <c r="P1252" i="10"/>
  <c r="M1252" i="10" a="1"/>
  <c r="M1252" i="10" s="1"/>
  <c r="L1252" i="10" s="1"/>
  <c r="K1252" i="10" s="1"/>
  <c r="J1255" i="10"/>
  <c r="I1254" i="10"/>
  <c r="B1256" i="10"/>
  <c r="C1255" i="10" a="1"/>
  <c r="C1255" i="10" s="1"/>
  <c r="D1255" i="10" a="1"/>
  <c r="D1255" i="10" s="1"/>
  <c r="E1255" i="10" a="1"/>
  <c r="E1255" i="10" s="1"/>
  <c r="P383" i="10"/>
  <c r="N384" i="10"/>
  <c r="P384" i="10" s="1"/>
  <c r="E387" i="10" a="1"/>
  <c r="E387" i="10" s="1"/>
  <c r="D387" i="10" a="1"/>
  <c r="D387" i="10" s="1"/>
  <c r="C387" i="10" a="1"/>
  <c r="C387" i="10" s="1"/>
  <c r="Q386" i="10"/>
  <c r="G386" i="10"/>
  <c r="H385" i="10"/>
  <c r="I385" i="10" s="1"/>
  <c r="N385" i="10" s="1"/>
  <c r="O385" i="10"/>
  <c r="J385" i="10" s="1"/>
  <c r="L383" i="10"/>
  <c r="K383" i="10" s="1"/>
  <c r="D383" i="1"/>
  <c r="A382" i="1"/>
  <c r="N1254" i="10" l="1"/>
  <c r="P1253" i="10"/>
  <c r="M1253" i="10" a="1"/>
  <c r="M1253" i="10" s="1"/>
  <c r="L1253" i="10" s="1"/>
  <c r="K1253" i="10" s="1"/>
  <c r="I1255" i="10"/>
  <c r="J1256" i="10"/>
  <c r="B1257" i="10"/>
  <c r="C1256" i="10" a="1"/>
  <c r="C1256" i="10" s="1"/>
  <c r="D1256" i="10" a="1"/>
  <c r="D1256" i="10" s="1"/>
  <c r="E1256" i="10" a="1"/>
  <c r="E1256" i="10" s="1"/>
  <c r="M384" i="10" a="1"/>
  <c r="M384" i="10" s="1"/>
  <c r="H386" i="10"/>
  <c r="I386" i="10" s="1"/>
  <c r="N386" i="10" s="1"/>
  <c r="O386" i="10"/>
  <c r="J386" i="10" s="1"/>
  <c r="E388" i="10" a="1"/>
  <c r="E388" i="10" s="1"/>
  <c r="D388" i="10" a="1"/>
  <c r="D388" i="10" s="1"/>
  <c r="C388" i="10" a="1"/>
  <c r="C388" i="10" s="1"/>
  <c r="G387" i="10"/>
  <c r="Q387" i="10"/>
  <c r="M385" i="10" a="1"/>
  <c r="M385" i="10" s="1"/>
  <c r="P385" i="10"/>
  <c r="L384" i="10"/>
  <c r="K384" i="10" s="1"/>
  <c r="D384" i="1"/>
  <c r="A383" i="1"/>
  <c r="N1255" i="10" l="1"/>
  <c r="M1254" i="10" a="1"/>
  <c r="M1254" i="10" s="1"/>
  <c r="L1254" i="10" s="1"/>
  <c r="K1254" i="10" s="1"/>
  <c r="P1254" i="10"/>
  <c r="J1257" i="10"/>
  <c r="I1256" i="10"/>
  <c r="B1258" i="10"/>
  <c r="D1257" i="10" a="1"/>
  <c r="D1257" i="10" s="1"/>
  <c r="E1257" i="10" a="1"/>
  <c r="E1257" i="10" s="1"/>
  <c r="C1257" i="10" a="1"/>
  <c r="C1257" i="10" s="1"/>
  <c r="L385" i="10"/>
  <c r="K385" i="10" s="1"/>
  <c r="O387" i="10"/>
  <c r="J387" i="10" s="1"/>
  <c r="H387" i="10"/>
  <c r="I387" i="10" s="1"/>
  <c r="E389" i="10" a="1"/>
  <c r="E389" i="10" s="1"/>
  <c r="C389" i="10" a="1"/>
  <c r="C389" i="10" s="1"/>
  <c r="D389" i="10" a="1"/>
  <c r="D389" i="10" s="1"/>
  <c r="Q388" i="10"/>
  <c r="G388" i="10"/>
  <c r="P386" i="10"/>
  <c r="M386" i="10" a="1"/>
  <c r="M386" i="10" s="1"/>
  <c r="L386" i="10" s="1"/>
  <c r="K386" i="10" s="1"/>
  <c r="D385" i="1"/>
  <c r="A384" i="1"/>
  <c r="N1256" i="10" l="1"/>
  <c r="M1255" i="10" a="1"/>
  <c r="M1255" i="10" s="1"/>
  <c r="L1255" i="10" s="1"/>
  <c r="K1255" i="10" s="1"/>
  <c r="P1255" i="10"/>
  <c r="J1258" i="10"/>
  <c r="I1257" i="10"/>
  <c r="B1259" i="10"/>
  <c r="C1258" i="10" a="1"/>
  <c r="C1258" i="10" s="1"/>
  <c r="D1258" i="10" a="1"/>
  <c r="D1258" i="10" s="1"/>
  <c r="E1258" i="10" a="1"/>
  <c r="E1258" i="10" s="1"/>
  <c r="N387" i="10"/>
  <c r="P387" i="10" s="1"/>
  <c r="E390" i="10" a="1"/>
  <c r="E390" i="10" s="1"/>
  <c r="C390" i="10" a="1"/>
  <c r="C390" i="10" s="1"/>
  <c r="D390" i="10" a="1"/>
  <c r="D390" i="10" s="1"/>
  <c r="H388" i="10"/>
  <c r="I388" i="10" s="1"/>
  <c r="O388" i="10"/>
  <c r="J388" i="10" s="1"/>
  <c r="G389" i="10"/>
  <c r="Q389" i="10"/>
  <c r="D386" i="1"/>
  <c r="A385" i="1"/>
  <c r="N1257" i="10" l="1"/>
  <c r="P1256" i="10"/>
  <c r="M1256" i="10" a="1"/>
  <c r="M1256" i="10" s="1"/>
  <c r="L1256" i="10" s="1"/>
  <c r="K1256" i="10" s="1"/>
  <c r="I1258" i="10"/>
  <c r="J1259" i="10"/>
  <c r="B1260" i="10"/>
  <c r="E1259" i="10" a="1"/>
  <c r="E1259" i="10" s="1"/>
  <c r="C1259" i="10" a="1"/>
  <c r="C1259" i="10" s="1"/>
  <c r="D1259" i="10" a="1"/>
  <c r="D1259" i="10" s="1"/>
  <c r="M387" i="10" a="1"/>
  <c r="M387" i="10" s="1"/>
  <c r="L387" i="10" s="1"/>
  <c r="K387" i="10" s="1"/>
  <c r="N388" i="10"/>
  <c r="M388" i="10" s="1" a="1"/>
  <c r="M388" i="10" s="1"/>
  <c r="L388" i="10" s="1"/>
  <c r="K388" i="10" s="1"/>
  <c r="E391" i="10" a="1"/>
  <c r="E391" i="10" s="1"/>
  <c r="C391" i="10" a="1"/>
  <c r="C391" i="10" s="1"/>
  <c r="D391" i="10" a="1"/>
  <c r="D391" i="10" s="1"/>
  <c r="Q390" i="10"/>
  <c r="G390" i="10"/>
  <c r="O389" i="10"/>
  <c r="J389" i="10" s="1"/>
  <c r="H389" i="10"/>
  <c r="I389" i="10" s="1"/>
  <c r="D387" i="1"/>
  <c r="A386" i="1"/>
  <c r="N1258" i="10" l="1"/>
  <c r="P1257" i="10"/>
  <c r="M1257" i="10" a="1"/>
  <c r="M1257" i="10" s="1"/>
  <c r="L1257" i="10" s="1"/>
  <c r="K1257" i="10" s="1"/>
  <c r="J1260" i="10"/>
  <c r="I1259" i="10"/>
  <c r="B1261" i="10"/>
  <c r="D1260" i="10" a="1"/>
  <c r="D1260" i="10" s="1"/>
  <c r="E1260" i="10" a="1"/>
  <c r="E1260" i="10" s="1"/>
  <c r="C1260" i="10" a="1"/>
  <c r="C1260" i="10" s="1"/>
  <c r="P388" i="10"/>
  <c r="H390" i="10"/>
  <c r="I390" i="10" s="1"/>
  <c r="O390" i="10"/>
  <c r="J390" i="10" s="1"/>
  <c r="E392" i="10" a="1"/>
  <c r="E392" i="10" s="1"/>
  <c r="D392" i="10" a="1"/>
  <c r="D392" i="10" s="1"/>
  <c r="C392" i="10" a="1"/>
  <c r="C392" i="10" s="1"/>
  <c r="Q391" i="10"/>
  <c r="G391" i="10"/>
  <c r="N389" i="10"/>
  <c r="D388" i="1"/>
  <c r="A387" i="1"/>
  <c r="N1259" i="10" l="1"/>
  <c r="P1258" i="10"/>
  <c r="M1258" i="10" a="1"/>
  <c r="M1258" i="10" s="1"/>
  <c r="L1258" i="10" s="1"/>
  <c r="K1258" i="10" s="1"/>
  <c r="I1260" i="10"/>
  <c r="J1261" i="10"/>
  <c r="B1262" i="10"/>
  <c r="C1261" i="10" a="1"/>
  <c r="C1261" i="10" s="1"/>
  <c r="D1261" i="10" a="1"/>
  <c r="D1261" i="10" s="1"/>
  <c r="E1261" i="10" a="1"/>
  <c r="E1261" i="10" s="1"/>
  <c r="N390" i="10"/>
  <c r="M390" i="10" s="1" a="1"/>
  <c r="M390" i="10" s="1"/>
  <c r="E393" i="10" a="1"/>
  <c r="E393" i="10" s="1"/>
  <c r="C393" i="10" a="1"/>
  <c r="C393" i="10" s="1"/>
  <c r="D393" i="10" a="1"/>
  <c r="D393" i="10" s="1"/>
  <c r="Q392" i="10"/>
  <c r="G392" i="10"/>
  <c r="O391" i="10"/>
  <c r="J391" i="10" s="1"/>
  <c r="H391" i="10"/>
  <c r="I391" i="10" s="1"/>
  <c r="M389" i="10" a="1"/>
  <c r="M389" i="10" s="1"/>
  <c r="L389" i="10" s="1"/>
  <c r="K389" i="10" s="1"/>
  <c r="P389" i="10"/>
  <c r="D389" i="1"/>
  <c r="A388" i="1"/>
  <c r="N1260" i="10" l="1"/>
  <c r="M1259" i="10" a="1"/>
  <c r="M1259" i="10" s="1"/>
  <c r="L1259" i="10" s="1"/>
  <c r="K1259" i="10" s="1"/>
  <c r="P1259" i="10"/>
  <c r="I1261" i="10"/>
  <c r="J1262" i="10"/>
  <c r="B1263" i="10"/>
  <c r="E1262" i="10" a="1"/>
  <c r="E1262" i="10" s="1"/>
  <c r="C1262" i="10" a="1"/>
  <c r="C1262" i="10" s="1"/>
  <c r="D1262" i="10" a="1"/>
  <c r="D1262" i="10" s="1"/>
  <c r="N391" i="10"/>
  <c r="P391" i="10" s="1"/>
  <c r="P390" i="10"/>
  <c r="H392" i="10"/>
  <c r="I392" i="10" s="1"/>
  <c r="O392" i="10"/>
  <c r="J392" i="10" s="1"/>
  <c r="E394" i="10" a="1"/>
  <c r="E394" i="10" s="1"/>
  <c r="C394" i="10" a="1"/>
  <c r="C394" i="10" s="1"/>
  <c r="D394" i="10" a="1"/>
  <c r="D394" i="10" s="1"/>
  <c r="Q393" i="10"/>
  <c r="G393" i="10"/>
  <c r="L390" i="10"/>
  <c r="K390" i="10" s="1"/>
  <c r="D390" i="1"/>
  <c r="A389" i="1"/>
  <c r="N1261" i="10" l="1"/>
  <c r="P1260" i="10"/>
  <c r="M1260" i="10" a="1"/>
  <c r="M1260" i="10" s="1"/>
  <c r="L1260" i="10" s="1"/>
  <c r="K1260" i="10" s="1"/>
  <c r="J1263" i="10"/>
  <c r="I1262" i="10"/>
  <c r="B1264" i="10"/>
  <c r="C1263" i="10" a="1"/>
  <c r="C1263" i="10" s="1"/>
  <c r="D1263" i="10" a="1"/>
  <c r="D1263" i="10" s="1"/>
  <c r="E1263" i="10" a="1"/>
  <c r="E1263" i="10" s="1"/>
  <c r="M391" i="10" a="1"/>
  <c r="M391" i="10" s="1"/>
  <c r="N392" i="10"/>
  <c r="P392" i="10" s="1"/>
  <c r="L391" i="10"/>
  <c r="K391" i="10" s="1"/>
  <c r="E395" i="10" a="1"/>
  <c r="E395" i="10" s="1"/>
  <c r="D395" i="10" a="1"/>
  <c r="D395" i="10" s="1"/>
  <c r="C395" i="10" a="1"/>
  <c r="C395" i="10" s="1"/>
  <c r="Q394" i="10"/>
  <c r="G394" i="10"/>
  <c r="H393" i="10"/>
  <c r="I393" i="10" s="1"/>
  <c r="O393" i="10"/>
  <c r="J393" i="10" s="1"/>
  <c r="D391" i="1"/>
  <c r="A390" i="1"/>
  <c r="N1262" i="10" l="1"/>
  <c r="P1261" i="10"/>
  <c r="M1261" i="10" a="1"/>
  <c r="M1261" i="10" s="1"/>
  <c r="L1261" i="10" s="1"/>
  <c r="K1261" i="10" s="1"/>
  <c r="I1263" i="10"/>
  <c r="J1264" i="10"/>
  <c r="B1265" i="10"/>
  <c r="C1264" i="10" a="1"/>
  <c r="C1264" i="10" s="1"/>
  <c r="D1264" i="10" a="1"/>
  <c r="D1264" i="10" s="1"/>
  <c r="E1264" i="10" a="1"/>
  <c r="E1264" i="10" s="1"/>
  <c r="N393" i="10"/>
  <c r="P393" i="10" s="1"/>
  <c r="M392" i="10" a="1"/>
  <c r="M392" i="10" s="1"/>
  <c r="L392" i="10" s="1"/>
  <c r="K392" i="10" s="1"/>
  <c r="H394" i="10"/>
  <c r="I394" i="10" s="1"/>
  <c r="O394" i="10"/>
  <c r="J394" i="10" s="1"/>
  <c r="E396" i="10" a="1"/>
  <c r="E396" i="10" s="1"/>
  <c r="D396" i="10" a="1"/>
  <c r="D396" i="10" s="1"/>
  <c r="C396" i="10" a="1"/>
  <c r="C396" i="10" s="1"/>
  <c r="G395" i="10"/>
  <c r="Q395" i="10"/>
  <c r="D392" i="1"/>
  <c r="A391" i="1"/>
  <c r="N1263" i="10" l="1"/>
  <c r="M1262" i="10" a="1"/>
  <c r="M1262" i="10" s="1"/>
  <c r="L1262" i="10" s="1"/>
  <c r="K1262" i="10" s="1"/>
  <c r="P1262" i="10"/>
  <c r="J1265" i="10"/>
  <c r="I1264" i="10"/>
  <c r="B1266" i="10"/>
  <c r="D1265" i="10" a="1"/>
  <c r="D1265" i="10" s="1"/>
  <c r="E1265" i="10" a="1"/>
  <c r="E1265" i="10" s="1"/>
  <c r="C1265" i="10" a="1"/>
  <c r="C1265" i="10" s="1"/>
  <c r="M393" i="10" a="1"/>
  <c r="M393" i="10" s="1"/>
  <c r="L393" i="10" s="1"/>
  <c r="K393" i="10" s="1"/>
  <c r="N394" i="10"/>
  <c r="P394" i="10" s="1"/>
  <c r="E397" i="10" a="1"/>
  <c r="E397" i="10" s="1"/>
  <c r="C397" i="10" a="1"/>
  <c r="C397" i="10" s="1"/>
  <c r="D397" i="10" a="1"/>
  <c r="D397" i="10" s="1"/>
  <c r="Q396" i="10"/>
  <c r="G396" i="10"/>
  <c r="H395" i="10"/>
  <c r="I395" i="10" s="1"/>
  <c r="O395" i="10"/>
  <c r="J395" i="10" s="1"/>
  <c r="D393" i="1"/>
  <c r="A392" i="1"/>
  <c r="N1264" i="10" l="1"/>
  <c r="M1263" i="10" a="1"/>
  <c r="M1263" i="10" s="1"/>
  <c r="L1263" i="10" s="1"/>
  <c r="K1263" i="10" s="1"/>
  <c r="P1263" i="10"/>
  <c r="B1267" i="10"/>
  <c r="C1266" i="10" a="1"/>
  <c r="C1266" i="10" s="1"/>
  <c r="D1266" i="10" a="1"/>
  <c r="D1266" i="10" s="1"/>
  <c r="E1266" i="10" a="1"/>
  <c r="E1266" i="10" s="1"/>
  <c r="J1266" i="10"/>
  <c r="I1265" i="10"/>
  <c r="M394" i="10" a="1"/>
  <c r="M394" i="10" s="1"/>
  <c r="L394" i="10" s="1"/>
  <c r="K394" i="10" s="1"/>
  <c r="N395" i="10"/>
  <c r="P395" i="10" s="1"/>
  <c r="O396" i="10"/>
  <c r="J396" i="10" s="1"/>
  <c r="H396" i="10"/>
  <c r="I396" i="10" s="1"/>
  <c r="N396" i="10" s="1"/>
  <c r="E398" i="10" a="1"/>
  <c r="E398" i="10" s="1"/>
  <c r="C398" i="10" a="1"/>
  <c r="C398" i="10" s="1"/>
  <c r="D398" i="10" a="1"/>
  <c r="D398" i="10" s="1"/>
  <c r="Q397" i="10"/>
  <c r="G397" i="10"/>
  <c r="D394" i="1"/>
  <c r="A393" i="1"/>
  <c r="M1264" i="10" l="1" a="1"/>
  <c r="M1264" i="10" s="1"/>
  <c r="L1264" i="10" s="1"/>
  <c r="K1264" i="10" s="1"/>
  <c r="P1264" i="10"/>
  <c r="N1265" i="10"/>
  <c r="I1266" i="10"/>
  <c r="J1267" i="10"/>
  <c r="B1268" i="10"/>
  <c r="E1267" i="10" a="1"/>
  <c r="E1267" i="10" s="1"/>
  <c r="C1267" i="10" a="1"/>
  <c r="C1267" i="10" s="1"/>
  <c r="D1267" i="10" a="1"/>
  <c r="D1267" i="10" s="1"/>
  <c r="M395" i="10" a="1"/>
  <c r="M395" i="10" s="1"/>
  <c r="L395" i="10" s="1"/>
  <c r="K395" i="10" s="1"/>
  <c r="E399" i="10" a="1"/>
  <c r="E399" i="10" s="1"/>
  <c r="D399" i="10" a="1"/>
  <c r="D399" i="10" s="1"/>
  <c r="C399" i="10" a="1"/>
  <c r="C399" i="10" s="1"/>
  <c r="G398" i="10"/>
  <c r="Q398" i="10"/>
  <c r="P396" i="10"/>
  <c r="M396" i="10" a="1"/>
  <c r="M396" i="10" s="1"/>
  <c r="H397" i="10"/>
  <c r="I397" i="10" s="1"/>
  <c r="O397" i="10"/>
  <c r="J397" i="10" s="1"/>
  <c r="D395" i="1"/>
  <c r="A394" i="1"/>
  <c r="N1266" i="10" l="1"/>
  <c r="P1265" i="10"/>
  <c r="M1265" i="10" a="1"/>
  <c r="M1265" i="10" s="1"/>
  <c r="L1265" i="10" s="1"/>
  <c r="K1265" i="10" s="1"/>
  <c r="L396" i="10"/>
  <c r="K396" i="10" s="1"/>
  <c r="J1268" i="10"/>
  <c r="I1267" i="10"/>
  <c r="B1269" i="10"/>
  <c r="D1268" i="10" a="1"/>
  <c r="D1268" i="10" s="1"/>
  <c r="E1268" i="10" a="1"/>
  <c r="E1268" i="10" s="1"/>
  <c r="C1268" i="10" a="1"/>
  <c r="C1268" i="10" s="1"/>
  <c r="N397" i="10"/>
  <c r="M397" i="10" s="1" a="1"/>
  <c r="M397" i="10" s="1"/>
  <c r="L397" i="10" s="1"/>
  <c r="K397" i="10" s="1"/>
  <c r="H398" i="10"/>
  <c r="I398" i="10" s="1"/>
  <c r="O398" i="10"/>
  <c r="J398" i="10" s="1"/>
  <c r="E400" i="10" a="1"/>
  <c r="E400" i="10" s="1"/>
  <c r="D400" i="10" a="1"/>
  <c r="D400" i="10" s="1"/>
  <c r="C400" i="10" a="1"/>
  <c r="C400" i="10" s="1"/>
  <c r="G399" i="10"/>
  <c r="Q399" i="10"/>
  <c r="D396" i="1"/>
  <c r="A395" i="1"/>
  <c r="N1267" i="10" l="1"/>
  <c r="P1266" i="10"/>
  <c r="M1266" i="10" a="1"/>
  <c r="M1266" i="10" s="1"/>
  <c r="L1266" i="10" s="1"/>
  <c r="K1266" i="10" s="1"/>
  <c r="I1268" i="10"/>
  <c r="J1269" i="10"/>
  <c r="B1270" i="10"/>
  <c r="C1269" i="10" a="1"/>
  <c r="C1269" i="10" s="1"/>
  <c r="D1269" i="10" a="1"/>
  <c r="D1269" i="10" s="1"/>
  <c r="E1269" i="10" a="1"/>
  <c r="E1269" i="10" s="1"/>
  <c r="N398" i="10"/>
  <c r="M398" i="10" s="1" a="1"/>
  <c r="M398" i="10" s="1"/>
  <c r="L398" i="10" s="1"/>
  <c r="K398" i="10" s="1"/>
  <c r="P397" i="10"/>
  <c r="E401" i="10" a="1"/>
  <c r="E401" i="10" s="1"/>
  <c r="C401" i="10" a="1"/>
  <c r="C401" i="10" s="1"/>
  <c r="D401" i="10" a="1"/>
  <c r="D401" i="10" s="1"/>
  <c r="Q400" i="10"/>
  <c r="G400" i="10"/>
  <c r="O399" i="10"/>
  <c r="J399" i="10" s="1"/>
  <c r="H399" i="10"/>
  <c r="I399" i="10" s="1"/>
  <c r="N399" i="10" s="1"/>
  <c r="D397" i="1"/>
  <c r="A396" i="1"/>
  <c r="N1268" i="10" l="1"/>
  <c r="P398" i="10"/>
  <c r="M1267" i="10" a="1"/>
  <c r="M1267" i="10" s="1"/>
  <c r="L1267" i="10" s="1"/>
  <c r="K1267" i="10" s="1"/>
  <c r="P1267" i="10"/>
  <c r="B1271" i="10"/>
  <c r="E1270" i="10" a="1"/>
  <c r="E1270" i="10" s="1"/>
  <c r="C1270" i="10" a="1"/>
  <c r="C1270" i="10" s="1"/>
  <c r="D1270" i="10" a="1"/>
  <c r="D1270" i="10" s="1"/>
  <c r="I1269" i="10"/>
  <c r="J1270" i="10"/>
  <c r="P399" i="10"/>
  <c r="M399" i="10" a="1"/>
  <c r="M399" i="10" s="1"/>
  <c r="L399" i="10" s="1"/>
  <c r="K399" i="10" s="1"/>
  <c r="H400" i="10"/>
  <c r="I400" i="10" s="1"/>
  <c r="O400" i="10"/>
  <c r="J400" i="10" s="1"/>
  <c r="E402" i="10" a="1"/>
  <c r="E402" i="10" s="1"/>
  <c r="D402" i="10" a="1"/>
  <c r="D402" i="10" s="1"/>
  <c r="C402" i="10" a="1"/>
  <c r="C402" i="10" s="1"/>
  <c r="G401" i="10"/>
  <c r="Q401" i="10"/>
  <c r="D398" i="1"/>
  <c r="A397" i="1"/>
  <c r="N1269" i="10" l="1"/>
  <c r="P1268" i="10"/>
  <c r="M1268" i="10" a="1"/>
  <c r="M1268" i="10" s="1"/>
  <c r="L1268" i="10" s="1"/>
  <c r="K1268" i="10" s="1"/>
  <c r="J1271" i="10"/>
  <c r="I1270" i="10"/>
  <c r="B1272" i="10"/>
  <c r="C1271" i="10" a="1"/>
  <c r="C1271" i="10" s="1"/>
  <c r="D1271" i="10" a="1"/>
  <c r="D1271" i="10" s="1"/>
  <c r="E1271" i="10" a="1"/>
  <c r="E1271" i="10" s="1"/>
  <c r="N400" i="10"/>
  <c r="M400" i="10" s="1" a="1"/>
  <c r="M400" i="10" s="1"/>
  <c r="L400" i="10" s="1"/>
  <c r="K400" i="10" s="1"/>
  <c r="E403" i="10" a="1"/>
  <c r="E403" i="10" s="1"/>
  <c r="C403" i="10" a="1"/>
  <c r="C403" i="10" s="1"/>
  <c r="D403" i="10" a="1"/>
  <c r="D403" i="10" s="1"/>
  <c r="Q402" i="10"/>
  <c r="G402" i="10"/>
  <c r="H401" i="10"/>
  <c r="I401" i="10" s="1"/>
  <c r="O401" i="10"/>
  <c r="J401" i="10" s="1"/>
  <c r="D399" i="1"/>
  <c r="A398" i="1"/>
  <c r="N1270" i="10" l="1"/>
  <c r="P1269" i="10"/>
  <c r="M1269" i="10" a="1"/>
  <c r="M1269" i="10" s="1"/>
  <c r="L1269" i="10" s="1"/>
  <c r="K1269" i="10" s="1"/>
  <c r="I1271" i="10"/>
  <c r="J1272" i="10"/>
  <c r="B1273" i="10"/>
  <c r="C1272" i="10" a="1"/>
  <c r="C1272" i="10" s="1"/>
  <c r="D1272" i="10" a="1"/>
  <c r="D1272" i="10" s="1"/>
  <c r="E1272" i="10" a="1"/>
  <c r="E1272" i="10" s="1"/>
  <c r="P400" i="10"/>
  <c r="N401" i="10"/>
  <c r="P401" i="10" s="1"/>
  <c r="H402" i="10"/>
  <c r="I402" i="10" s="1"/>
  <c r="O402" i="10"/>
  <c r="J402" i="10" s="1"/>
  <c r="E404" i="10" a="1"/>
  <c r="E404" i="10" s="1"/>
  <c r="C404" i="10" a="1"/>
  <c r="C404" i="10" s="1"/>
  <c r="D404" i="10" a="1"/>
  <c r="D404" i="10" s="1"/>
  <c r="G403" i="10"/>
  <c r="Q403" i="10"/>
  <c r="D400" i="1"/>
  <c r="A399" i="1"/>
  <c r="N1271" i="10" l="1"/>
  <c r="M1270" i="10" a="1"/>
  <c r="M1270" i="10" s="1"/>
  <c r="L1270" i="10" s="1"/>
  <c r="K1270" i="10" s="1"/>
  <c r="P1270" i="10"/>
  <c r="B1274" i="10"/>
  <c r="D1273" i="10" a="1"/>
  <c r="D1273" i="10" s="1"/>
  <c r="E1273" i="10" a="1"/>
  <c r="E1273" i="10" s="1"/>
  <c r="C1273" i="10" a="1"/>
  <c r="C1273" i="10" s="1"/>
  <c r="J1273" i="10"/>
  <c r="I1272" i="10"/>
  <c r="N402" i="10"/>
  <c r="P402" i="10" s="1"/>
  <c r="M401" i="10" a="1"/>
  <c r="M401" i="10" s="1"/>
  <c r="L401" i="10" s="1"/>
  <c r="K401" i="10" s="1"/>
  <c r="H403" i="10"/>
  <c r="I403" i="10" s="1"/>
  <c r="O403" i="10"/>
  <c r="J403" i="10" s="1"/>
  <c r="E405" i="10" a="1"/>
  <c r="E405" i="10" s="1"/>
  <c r="C405" i="10" a="1"/>
  <c r="C405" i="10" s="1"/>
  <c r="D405" i="10" a="1"/>
  <c r="D405" i="10" s="1"/>
  <c r="Q404" i="10"/>
  <c r="G404" i="10"/>
  <c r="D401" i="1"/>
  <c r="A400" i="1"/>
  <c r="N1272" i="10" l="1"/>
  <c r="M402" i="10" a="1"/>
  <c r="M402" i="10" s="1"/>
  <c r="M1271" i="10" a="1"/>
  <c r="M1271" i="10" s="1"/>
  <c r="L1271" i="10" s="1"/>
  <c r="K1271" i="10" s="1"/>
  <c r="P1271" i="10"/>
  <c r="J1274" i="10"/>
  <c r="I1273" i="10"/>
  <c r="B1275" i="10"/>
  <c r="C1274" i="10" a="1"/>
  <c r="C1274" i="10" s="1"/>
  <c r="D1274" i="10" a="1"/>
  <c r="D1274" i="10" s="1"/>
  <c r="E1274" i="10" a="1"/>
  <c r="E1274" i="10" s="1"/>
  <c r="L402" i="10"/>
  <c r="K402" i="10" s="1"/>
  <c r="N403" i="10"/>
  <c r="P403" i="10" s="1"/>
  <c r="H404" i="10"/>
  <c r="I404" i="10" s="1"/>
  <c r="O404" i="10"/>
  <c r="J404" i="10" s="1"/>
  <c r="E406" i="10" a="1"/>
  <c r="E406" i="10" s="1"/>
  <c r="C406" i="10" a="1"/>
  <c r="C406" i="10" s="1"/>
  <c r="D406" i="10" a="1"/>
  <c r="D406" i="10" s="1"/>
  <c r="Q405" i="10"/>
  <c r="G405" i="10"/>
  <c r="D402" i="1"/>
  <c r="A401" i="1"/>
  <c r="N1273" i="10" l="1"/>
  <c r="M1272" i="10" a="1"/>
  <c r="M1272" i="10" s="1"/>
  <c r="L1272" i="10" s="1"/>
  <c r="K1272" i="10" s="1"/>
  <c r="P1272" i="10"/>
  <c r="I1274" i="10"/>
  <c r="J1275" i="10"/>
  <c r="B1276" i="10"/>
  <c r="E1275" i="10" a="1"/>
  <c r="E1275" i="10" s="1"/>
  <c r="C1275" i="10" a="1"/>
  <c r="C1275" i="10" s="1"/>
  <c r="D1275" i="10" a="1"/>
  <c r="D1275" i="10" s="1"/>
  <c r="M403" i="10" a="1"/>
  <c r="M403" i="10" s="1"/>
  <c r="L403" i="10" s="1"/>
  <c r="K403" i="10" s="1"/>
  <c r="N404" i="10"/>
  <c r="M404" i="10" s="1" a="1"/>
  <c r="M404" i="10" s="1"/>
  <c r="E407" i="10" a="1"/>
  <c r="E407" i="10" s="1"/>
  <c r="C407" i="10" a="1"/>
  <c r="C407" i="10" s="1"/>
  <c r="D407" i="10" a="1"/>
  <c r="D407" i="10" s="1"/>
  <c r="G406" i="10"/>
  <c r="Q406" i="10"/>
  <c r="H405" i="10"/>
  <c r="I405" i="10" s="1"/>
  <c r="O405" i="10"/>
  <c r="J405" i="10" s="1"/>
  <c r="D403" i="1"/>
  <c r="A402" i="1"/>
  <c r="N1274" i="10" l="1"/>
  <c r="L404" i="10"/>
  <c r="K404" i="10" s="1"/>
  <c r="P1273" i="10"/>
  <c r="M1273" i="10" a="1"/>
  <c r="M1273" i="10" s="1"/>
  <c r="L1273" i="10" s="1"/>
  <c r="K1273" i="10" s="1"/>
  <c r="J1276" i="10"/>
  <c r="I1275" i="10"/>
  <c r="B1277" i="10"/>
  <c r="D1276" i="10" a="1"/>
  <c r="D1276" i="10" s="1"/>
  <c r="E1276" i="10" a="1"/>
  <c r="E1276" i="10" s="1"/>
  <c r="C1276" i="10" a="1"/>
  <c r="C1276" i="10" s="1"/>
  <c r="P404" i="10"/>
  <c r="N405" i="10"/>
  <c r="M405" i="10" s="1" a="1"/>
  <c r="M405" i="10" s="1"/>
  <c r="L405" i="10" s="1"/>
  <c r="K405" i="10" s="1"/>
  <c r="H406" i="10"/>
  <c r="I406" i="10" s="1"/>
  <c r="O406" i="10"/>
  <c r="J406" i="10" s="1"/>
  <c r="E408" i="10" a="1"/>
  <c r="E408" i="10" s="1"/>
  <c r="D408" i="10" a="1"/>
  <c r="D408" i="10" s="1"/>
  <c r="C408" i="10" a="1"/>
  <c r="C408" i="10" s="1"/>
  <c r="Q407" i="10"/>
  <c r="G407" i="10"/>
  <c r="D404" i="1"/>
  <c r="A403" i="1"/>
  <c r="N1275" i="10" l="1"/>
  <c r="P1274" i="10"/>
  <c r="M1274" i="10" a="1"/>
  <c r="M1274" i="10" s="1"/>
  <c r="L1274" i="10" s="1"/>
  <c r="K1274" i="10" s="1"/>
  <c r="I1276" i="10"/>
  <c r="J1277" i="10"/>
  <c r="B1278" i="10"/>
  <c r="C1277" i="10" a="1"/>
  <c r="C1277" i="10" s="1"/>
  <c r="D1277" i="10" a="1"/>
  <c r="D1277" i="10" s="1"/>
  <c r="E1277" i="10" a="1"/>
  <c r="E1277" i="10" s="1"/>
  <c r="N406" i="10"/>
  <c r="P406" i="10" s="1"/>
  <c r="P405" i="10"/>
  <c r="E409" i="10" a="1"/>
  <c r="E409" i="10" s="1"/>
  <c r="C409" i="10" a="1"/>
  <c r="C409" i="10" s="1"/>
  <c r="D409" i="10" a="1"/>
  <c r="D409" i="10" s="1"/>
  <c r="G408" i="10"/>
  <c r="Q408" i="10"/>
  <c r="O407" i="10"/>
  <c r="J407" i="10" s="1"/>
  <c r="H407" i="10"/>
  <c r="I407" i="10" s="1"/>
  <c r="D405" i="1"/>
  <c r="A404" i="1"/>
  <c r="M406" i="10" l="1" a="1"/>
  <c r="M406" i="10" s="1"/>
  <c r="L406" i="10" s="1"/>
  <c r="K406" i="10" s="1"/>
  <c r="N1276" i="10"/>
  <c r="M1275" i="10" a="1"/>
  <c r="M1275" i="10" s="1"/>
  <c r="L1275" i="10" s="1"/>
  <c r="K1275" i="10" s="1"/>
  <c r="P1275" i="10"/>
  <c r="I1277" i="10"/>
  <c r="J1278" i="10"/>
  <c r="B1279" i="10"/>
  <c r="E1278" i="10" a="1"/>
  <c r="E1278" i="10" s="1"/>
  <c r="C1278" i="10" a="1"/>
  <c r="C1278" i="10" s="1"/>
  <c r="D1278" i="10" a="1"/>
  <c r="D1278" i="10" s="1"/>
  <c r="N407" i="10"/>
  <c r="P407" i="10" s="1"/>
  <c r="H408" i="10"/>
  <c r="I408" i="10" s="1"/>
  <c r="O408" i="10"/>
  <c r="J408" i="10" s="1"/>
  <c r="E410" i="10" a="1"/>
  <c r="E410" i="10" s="1"/>
  <c r="C410" i="10" a="1"/>
  <c r="C410" i="10" s="1"/>
  <c r="D410" i="10" a="1"/>
  <c r="D410" i="10" s="1"/>
  <c r="G409" i="10"/>
  <c r="Q409" i="10"/>
  <c r="D406" i="1"/>
  <c r="A405" i="1"/>
  <c r="N1277" i="10" l="1"/>
  <c r="P1276" i="10"/>
  <c r="M1276" i="10" a="1"/>
  <c r="M1276" i="10" s="1"/>
  <c r="L1276" i="10" s="1"/>
  <c r="K1276" i="10" s="1"/>
  <c r="J1279" i="10"/>
  <c r="I1278" i="10"/>
  <c r="B1280" i="10"/>
  <c r="C1279" i="10" a="1"/>
  <c r="C1279" i="10" s="1"/>
  <c r="D1279" i="10" a="1"/>
  <c r="D1279" i="10" s="1"/>
  <c r="E1279" i="10" a="1"/>
  <c r="E1279" i="10" s="1"/>
  <c r="N408" i="10"/>
  <c r="M408" i="10" s="1" a="1"/>
  <c r="M408" i="10" s="1"/>
  <c r="M407" i="10" a="1"/>
  <c r="M407" i="10" s="1"/>
  <c r="L407" i="10" s="1"/>
  <c r="K407" i="10" s="1"/>
  <c r="E411" i="10" a="1"/>
  <c r="E411" i="10" s="1"/>
  <c r="D411" i="10" a="1"/>
  <c r="D411" i="10" s="1"/>
  <c r="C411" i="10" a="1"/>
  <c r="C411" i="10" s="1"/>
  <c r="G410" i="10"/>
  <c r="Q410" i="10"/>
  <c r="H409" i="10"/>
  <c r="I409" i="10" s="1"/>
  <c r="O409" i="10"/>
  <c r="J409" i="10" s="1"/>
  <c r="D407" i="1"/>
  <c r="A406" i="1"/>
  <c r="N1278" i="10" l="1"/>
  <c r="P1277" i="10"/>
  <c r="M1277" i="10" a="1"/>
  <c r="M1277" i="10" s="1"/>
  <c r="L1277" i="10" s="1"/>
  <c r="K1277" i="10" s="1"/>
  <c r="I1279" i="10"/>
  <c r="J1280" i="10"/>
  <c r="B1281" i="10"/>
  <c r="C1280" i="10" a="1"/>
  <c r="C1280" i="10" s="1"/>
  <c r="D1280" i="10" a="1"/>
  <c r="D1280" i="10" s="1"/>
  <c r="E1280" i="10" a="1"/>
  <c r="E1280" i="10" s="1"/>
  <c r="L408" i="10"/>
  <c r="K408" i="10" s="1"/>
  <c r="P408" i="10"/>
  <c r="N409" i="10"/>
  <c r="P409" i="10" s="1"/>
  <c r="Q411" i="10"/>
  <c r="G411" i="10"/>
  <c r="H410" i="10"/>
  <c r="I410" i="10" s="1"/>
  <c r="O410" i="10"/>
  <c r="J410" i="10" s="1"/>
  <c r="E412" i="10" a="1"/>
  <c r="E412" i="10" s="1"/>
  <c r="D412" i="10" a="1"/>
  <c r="D412" i="10" s="1"/>
  <c r="C412" i="10" a="1"/>
  <c r="C412" i="10" s="1"/>
  <c r="D408" i="1"/>
  <c r="A407" i="1"/>
  <c r="N1279" i="10" l="1"/>
  <c r="M1278" i="10" a="1"/>
  <c r="M1278" i="10" s="1"/>
  <c r="L1278" i="10" s="1"/>
  <c r="K1278" i="10" s="1"/>
  <c r="P1278" i="10"/>
  <c r="J1281" i="10"/>
  <c r="I1280" i="10"/>
  <c r="B1282" i="10"/>
  <c r="D1281" i="10" a="1"/>
  <c r="D1281" i="10" s="1"/>
  <c r="E1281" i="10" a="1"/>
  <c r="E1281" i="10" s="1"/>
  <c r="C1281" i="10" a="1"/>
  <c r="C1281" i="10" s="1"/>
  <c r="N410" i="10"/>
  <c r="P410" i="10" s="1"/>
  <c r="M409" i="10" a="1"/>
  <c r="M409" i="10" s="1"/>
  <c r="L409" i="10" s="1"/>
  <c r="K409" i="10" s="1"/>
  <c r="Q412" i="10"/>
  <c r="G412" i="10"/>
  <c r="H411" i="10"/>
  <c r="I411" i="10" s="1"/>
  <c r="O411" i="10"/>
  <c r="J411" i="10" s="1"/>
  <c r="E413" i="10" a="1"/>
  <c r="E413" i="10" s="1"/>
  <c r="C413" i="10" a="1"/>
  <c r="C413" i="10" s="1"/>
  <c r="D413" i="10" a="1"/>
  <c r="D413" i="10" s="1"/>
  <c r="D409" i="1"/>
  <c r="A408" i="1"/>
  <c r="N1280" i="10" l="1"/>
  <c r="P1279" i="10"/>
  <c r="M1279" i="10" a="1"/>
  <c r="M1279" i="10" s="1"/>
  <c r="L1279" i="10" s="1"/>
  <c r="K1279" i="10" s="1"/>
  <c r="J1282" i="10"/>
  <c r="I1281" i="10"/>
  <c r="B1283" i="10"/>
  <c r="C1282" i="10" a="1"/>
  <c r="C1282" i="10" s="1"/>
  <c r="D1282" i="10" a="1"/>
  <c r="D1282" i="10" s="1"/>
  <c r="E1282" i="10" a="1"/>
  <c r="E1282" i="10" s="1"/>
  <c r="N411" i="10"/>
  <c r="M411" i="10" s="1" a="1"/>
  <c r="M411" i="10" s="1"/>
  <c r="M410" i="10" a="1"/>
  <c r="M410" i="10" s="1"/>
  <c r="L410" i="10" s="1"/>
  <c r="K410" i="10" s="1"/>
  <c r="E414" i="10" a="1"/>
  <c r="E414" i="10" s="1"/>
  <c r="C414" i="10" a="1"/>
  <c r="C414" i="10" s="1"/>
  <c r="D414" i="10" a="1"/>
  <c r="D414" i="10" s="1"/>
  <c r="H412" i="10"/>
  <c r="I412" i="10" s="1"/>
  <c r="O412" i="10"/>
  <c r="J412" i="10" s="1"/>
  <c r="G413" i="10"/>
  <c r="Q413" i="10"/>
  <c r="D410" i="1"/>
  <c r="A409" i="1"/>
  <c r="M1280" i="10" l="1" a="1"/>
  <c r="M1280" i="10" s="1"/>
  <c r="L1280" i="10" s="1"/>
  <c r="K1280" i="10" s="1"/>
  <c r="P1280" i="10"/>
  <c r="N1281" i="10"/>
  <c r="I1282" i="10"/>
  <c r="J1283" i="10"/>
  <c r="B1284" i="10"/>
  <c r="E1283" i="10" a="1"/>
  <c r="E1283" i="10" s="1"/>
  <c r="C1283" i="10" a="1"/>
  <c r="C1283" i="10" s="1"/>
  <c r="D1283" i="10" a="1"/>
  <c r="D1283" i="10" s="1"/>
  <c r="P411" i="10"/>
  <c r="N412" i="10"/>
  <c r="M412" i="10" s="1" a="1"/>
  <c r="M412" i="10" s="1"/>
  <c r="L412" i="10" s="1"/>
  <c r="K412" i="10" s="1"/>
  <c r="L411" i="10"/>
  <c r="K411" i="10" s="1"/>
  <c r="E415" i="10" a="1"/>
  <c r="E415" i="10" s="1"/>
  <c r="D415" i="10" a="1"/>
  <c r="D415" i="10" s="1"/>
  <c r="C415" i="10" a="1"/>
  <c r="C415" i="10" s="1"/>
  <c r="G414" i="10"/>
  <c r="Q414" i="10"/>
  <c r="H413" i="10"/>
  <c r="I413" i="10" s="1"/>
  <c r="O413" i="10"/>
  <c r="J413" i="10" s="1"/>
  <c r="D411" i="1"/>
  <c r="A410" i="1"/>
  <c r="N1282" i="10" l="1"/>
  <c r="P1281" i="10"/>
  <c r="M1281" i="10" a="1"/>
  <c r="M1281" i="10" s="1"/>
  <c r="L1281" i="10" s="1"/>
  <c r="K1281" i="10" s="1"/>
  <c r="J1284" i="10"/>
  <c r="I1283" i="10"/>
  <c r="B1285" i="10"/>
  <c r="D1284" i="10" a="1"/>
  <c r="D1284" i="10" s="1"/>
  <c r="E1284" i="10" a="1"/>
  <c r="E1284" i="10" s="1"/>
  <c r="C1284" i="10" a="1"/>
  <c r="C1284" i="10" s="1"/>
  <c r="P412" i="10"/>
  <c r="N413" i="10"/>
  <c r="M413" i="10" s="1" a="1"/>
  <c r="M413" i="10" s="1"/>
  <c r="L413" i="10" s="1"/>
  <c r="K413" i="10" s="1"/>
  <c r="O414" i="10"/>
  <c r="J414" i="10" s="1"/>
  <c r="H414" i="10"/>
  <c r="I414" i="10" s="1"/>
  <c r="N414" i="10" s="1"/>
  <c r="E416" i="10" a="1"/>
  <c r="E416" i="10" s="1"/>
  <c r="C416" i="10" a="1"/>
  <c r="C416" i="10" s="1"/>
  <c r="D416" i="10" a="1"/>
  <c r="D416" i="10" s="1"/>
  <c r="Q415" i="10"/>
  <c r="G415" i="10"/>
  <c r="D412" i="1"/>
  <c r="A411" i="1"/>
  <c r="N1283" i="10" l="1"/>
  <c r="P1282" i="10"/>
  <c r="M1282" i="10" a="1"/>
  <c r="M1282" i="10" s="1"/>
  <c r="L1282" i="10" s="1"/>
  <c r="K1282" i="10" s="1"/>
  <c r="I1284" i="10"/>
  <c r="J1285" i="10"/>
  <c r="B1286" i="10"/>
  <c r="C1285" i="10" a="1"/>
  <c r="C1285" i="10" s="1"/>
  <c r="D1285" i="10" a="1"/>
  <c r="D1285" i="10" s="1"/>
  <c r="E1285" i="10" a="1"/>
  <c r="E1285" i="10" s="1"/>
  <c r="P413" i="10"/>
  <c r="P414" i="10"/>
  <c r="M414" i="10" a="1"/>
  <c r="M414" i="10" s="1"/>
  <c r="L414" i="10" s="1"/>
  <c r="K414" i="10" s="1"/>
  <c r="G416" i="10"/>
  <c r="Q416" i="10"/>
  <c r="E417" i="10" a="1"/>
  <c r="E417" i="10" s="1"/>
  <c r="C417" i="10" a="1"/>
  <c r="C417" i="10" s="1"/>
  <c r="D417" i="10" a="1"/>
  <c r="D417" i="10" s="1"/>
  <c r="H415" i="10"/>
  <c r="I415" i="10" s="1"/>
  <c r="O415" i="10"/>
  <c r="J415" i="10" s="1"/>
  <c r="D413" i="1"/>
  <c r="A412" i="1"/>
  <c r="N1284" i="10" l="1"/>
  <c r="M1283" i="10" a="1"/>
  <c r="M1283" i="10" s="1"/>
  <c r="L1283" i="10" s="1"/>
  <c r="K1283" i="10" s="1"/>
  <c r="P1283" i="10"/>
  <c r="I1285" i="10"/>
  <c r="J1286" i="10"/>
  <c r="B1287" i="10"/>
  <c r="E1286" i="10" a="1"/>
  <c r="E1286" i="10" s="1"/>
  <c r="C1286" i="10" a="1"/>
  <c r="C1286" i="10" s="1"/>
  <c r="D1286" i="10" a="1"/>
  <c r="D1286" i="10" s="1"/>
  <c r="N415" i="10"/>
  <c r="P415" i="10" s="1"/>
  <c r="E418" i="10" a="1"/>
  <c r="E418" i="10" s="1"/>
  <c r="C418" i="10" a="1"/>
  <c r="C418" i="10" s="1"/>
  <c r="D418" i="10" a="1"/>
  <c r="D418" i="10" s="1"/>
  <c r="G417" i="10"/>
  <c r="Q417" i="10"/>
  <c r="O416" i="10"/>
  <c r="J416" i="10" s="1"/>
  <c r="H416" i="10"/>
  <c r="I416" i="10" s="1"/>
  <c r="D414" i="1"/>
  <c r="A413" i="1"/>
  <c r="N1285" i="10" l="1"/>
  <c r="P1284" i="10"/>
  <c r="M1284" i="10" a="1"/>
  <c r="M1284" i="10" s="1"/>
  <c r="L1284" i="10" s="1"/>
  <c r="K1284" i="10" s="1"/>
  <c r="J1287" i="10"/>
  <c r="I1286" i="10"/>
  <c r="B1288" i="10"/>
  <c r="C1287" i="10" a="1"/>
  <c r="C1287" i="10" s="1"/>
  <c r="D1287" i="10" a="1"/>
  <c r="D1287" i="10" s="1"/>
  <c r="E1287" i="10" a="1"/>
  <c r="E1287" i="10" s="1"/>
  <c r="M415" i="10" a="1"/>
  <c r="M415" i="10" s="1"/>
  <c r="L415" i="10" s="1"/>
  <c r="K415" i="10" s="1"/>
  <c r="N416" i="10"/>
  <c r="M416" i="10" s="1" a="1"/>
  <c r="M416" i="10" s="1"/>
  <c r="E419" i="10" a="1"/>
  <c r="E419" i="10" s="1"/>
  <c r="C419" i="10" a="1"/>
  <c r="C419" i="10" s="1"/>
  <c r="D419" i="10" a="1"/>
  <c r="D419" i="10" s="1"/>
  <c r="G418" i="10"/>
  <c r="Q418" i="10"/>
  <c r="O417" i="10"/>
  <c r="J417" i="10" s="1"/>
  <c r="H417" i="10"/>
  <c r="I417" i="10" s="1"/>
  <c r="D415" i="1"/>
  <c r="A414" i="1"/>
  <c r="N1286" i="10" l="1"/>
  <c r="P1285" i="10"/>
  <c r="M1285" i="10" a="1"/>
  <c r="M1285" i="10" s="1"/>
  <c r="L1285" i="10" s="1"/>
  <c r="K1285" i="10" s="1"/>
  <c r="I1287" i="10"/>
  <c r="J1288" i="10"/>
  <c r="B1289" i="10"/>
  <c r="C1288" i="10" a="1"/>
  <c r="C1288" i="10" s="1"/>
  <c r="D1288" i="10" a="1"/>
  <c r="D1288" i="10" s="1"/>
  <c r="E1288" i="10" a="1"/>
  <c r="E1288" i="10" s="1"/>
  <c r="L416" i="10"/>
  <c r="K416" i="10" s="1"/>
  <c r="P416" i="10"/>
  <c r="N417" i="10"/>
  <c r="M417" i="10" s="1" a="1"/>
  <c r="M417" i="10" s="1"/>
  <c r="L417" i="10" s="1"/>
  <c r="K417" i="10" s="1"/>
  <c r="H418" i="10"/>
  <c r="I418" i="10" s="1"/>
  <c r="O418" i="10"/>
  <c r="J418" i="10" s="1"/>
  <c r="E420" i="10" a="1"/>
  <c r="E420" i="10" s="1"/>
  <c r="C420" i="10" a="1"/>
  <c r="C420" i="10" s="1"/>
  <c r="D420" i="10" a="1"/>
  <c r="D420" i="10" s="1"/>
  <c r="Q419" i="10"/>
  <c r="G419" i="10"/>
  <c r="D416" i="1"/>
  <c r="A415" i="1"/>
  <c r="N1287" i="10" l="1"/>
  <c r="P1286" i="10"/>
  <c r="M1286" i="10" a="1"/>
  <c r="M1286" i="10" s="1"/>
  <c r="L1286" i="10" s="1"/>
  <c r="K1286" i="10" s="1"/>
  <c r="J1289" i="10"/>
  <c r="I1288" i="10"/>
  <c r="B1290" i="10"/>
  <c r="D1289" i="10" a="1"/>
  <c r="D1289" i="10" s="1"/>
  <c r="E1289" i="10" a="1"/>
  <c r="E1289" i="10" s="1"/>
  <c r="C1289" i="10" a="1"/>
  <c r="C1289" i="10" s="1"/>
  <c r="P417" i="10"/>
  <c r="Q420" i="10"/>
  <c r="G420" i="10"/>
  <c r="N418" i="10"/>
  <c r="E421" i="10" a="1"/>
  <c r="E421" i="10" s="1"/>
  <c r="C421" i="10" a="1"/>
  <c r="C421" i="10" s="1"/>
  <c r="D421" i="10" a="1"/>
  <c r="D421" i="10" s="1"/>
  <c r="O419" i="10"/>
  <c r="J419" i="10" s="1"/>
  <c r="H419" i="10"/>
  <c r="I419" i="10" s="1"/>
  <c r="N419" i="10" s="1"/>
  <c r="D417" i="1"/>
  <c r="A416" i="1"/>
  <c r="N1288" i="10" l="1"/>
  <c r="P1287" i="10"/>
  <c r="M1287" i="10" a="1"/>
  <c r="M1287" i="10" s="1"/>
  <c r="L1287" i="10" s="1"/>
  <c r="K1287" i="10" s="1"/>
  <c r="J1290" i="10"/>
  <c r="I1289" i="10"/>
  <c r="B1291" i="10"/>
  <c r="C1290" i="10" a="1"/>
  <c r="C1290" i="10" s="1"/>
  <c r="D1290" i="10" a="1"/>
  <c r="D1290" i="10" s="1"/>
  <c r="E1290" i="10" a="1"/>
  <c r="E1290" i="10" s="1"/>
  <c r="M419" i="10" a="1"/>
  <c r="M419" i="10" s="1"/>
  <c r="P419" i="10"/>
  <c r="G421" i="10"/>
  <c r="Q421" i="10"/>
  <c r="E422" i="10" a="1"/>
  <c r="E422" i="10" s="1"/>
  <c r="D422" i="10" a="1"/>
  <c r="D422" i="10" s="1"/>
  <c r="C422" i="10" a="1"/>
  <c r="C422" i="10" s="1"/>
  <c r="M418" i="10" a="1"/>
  <c r="M418" i="10" s="1"/>
  <c r="L418" i="10" s="1"/>
  <c r="K418" i="10" s="1"/>
  <c r="P418" i="10"/>
  <c r="O420" i="10"/>
  <c r="J420" i="10" s="1"/>
  <c r="H420" i="10"/>
  <c r="I420" i="10" s="1"/>
  <c r="D418" i="1"/>
  <c r="A417" i="1"/>
  <c r="N1289" i="10" l="1"/>
  <c r="M1288" i="10" a="1"/>
  <c r="M1288" i="10" s="1"/>
  <c r="L1288" i="10" s="1"/>
  <c r="K1288" i="10" s="1"/>
  <c r="P1288" i="10"/>
  <c r="I1290" i="10"/>
  <c r="J1291" i="10"/>
  <c r="B1292" i="10"/>
  <c r="E1291" i="10" a="1"/>
  <c r="E1291" i="10" s="1"/>
  <c r="C1291" i="10" a="1"/>
  <c r="C1291" i="10" s="1"/>
  <c r="D1291" i="10" a="1"/>
  <c r="D1291" i="10" s="1"/>
  <c r="N420" i="10"/>
  <c r="P420" i="10" s="1"/>
  <c r="Q422" i="10"/>
  <c r="G422" i="10"/>
  <c r="O421" i="10"/>
  <c r="J421" i="10" s="1"/>
  <c r="H421" i="10"/>
  <c r="I421" i="10" s="1"/>
  <c r="E423" i="10" a="1"/>
  <c r="E423" i="10" s="1"/>
  <c r="D423" i="10" a="1"/>
  <c r="D423" i="10" s="1"/>
  <c r="C423" i="10" a="1"/>
  <c r="C423" i="10" s="1"/>
  <c r="L419" i="10"/>
  <c r="K419" i="10" s="1"/>
  <c r="D419" i="1"/>
  <c r="A418" i="1"/>
  <c r="N1290" i="10" l="1"/>
  <c r="P1289" i="10"/>
  <c r="M1289" i="10" a="1"/>
  <c r="M1289" i="10" s="1"/>
  <c r="L1289" i="10" s="1"/>
  <c r="K1289" i="10" s="1"/>
  <c r="J1292" i="10"/>
  <c r="I1291" i="10"/>
  <c r="B1293" i="10"/>
  <c r="D1292" i="10" a="1"/>
  <c r="D1292" i="10" s="1"/>
  <c r="E1292" i="10" a="1"/>
  <c r="E1292" i="10" s="1"/>
  <c r="C1292" i="10" a="1"/>
  <c r="C1292" i="10" s="1"/>
  <c r="N421" i="10"/>
  <c r="M421" i="10" s="1" a="1"/>
  <c r="M421" i="10" s="1"/>
  <c r="M420" i="10" a="1"/>
  <c r="M420" i="10" s="1"/>
  <c r="L420" i="10" s="1"/>
  <c r="K420" i="10" s="1"/>
  <c r="Q423" i="10"/>
  <c r="G423" i="10"/>
  <c r="E424" i="10" a="1"/>
  <c r="E424" i="10" s="1"/>
  <c r="C424" i="10" a="1"/>
  <c r="C424" i="10" s="1"/>
  <c r="D424" i="10" a="1"/>
  <c r="D424" i="10" s="1"/>
  <c r="H422" i="10"/>
  <c r="I422" i="10" s="1"/>
  <c r="O422" i="10"/>
  <c r="J422" i="10" s="1"/>
  <c r="D420" i="1"/>
  <c r="A419" i="1"/>
  <c r="N1291" i="10" l="1"/>
  <c r="P1290" i="10"/>
  <c r="M1290" i="10" a="1"/>
  <c r="M1290" i="10" s="1"/>
  <c r="L1290" i="10" s="1"/>
  <c r="K1290" i="10" s="1"/>
  <c r="I1292" i="10"/>
  <c r="J1293" i="10"/>
  <c r="B1294" i="10"/>
  <c r="C1293" i="10" a="1"/>
  <c r="C1293" i="10" s="1"/>
  <c r="D1293" i="10" a="1"/>
  <c r="D1293" i="10" s="1"/>
  <c r="E1293" i="10" a="1"/>
  <c r="E1293" i="10" s="1"/>
  <c r="P421" i="10"/>
  <c r="L421" i="10"/>
  <c r="K421" i="10" s="1"/>
  <c r="N422" i="10"/>
  <c r="P422" i="10" s="1"/>
  <c r="E425" i="10" a="1"/>
  <c r="E425" i="10" s="1"/>
  <c r="C425" i="10" a="1"/>
  <c r="C425" i="10" s="1"/>
  <c r="D425" i="10" a="1"/>
  <c r="D425" i="10" s="1"/>
  <c r="Q424" i="10"/>
  <c r="G424" i="10"/>
  <c r="H423" i="10"/>
  <c r="I423" i="10" s="1"/>
  <c r="O423" i="10"/>
  <c r="J423" i="10" s="1"/>
  <c r="D421" i="1"/>
  <c r="A420" i="1"/>
  <c r="N1292" i="10" l="1"/>
  <c r="P1291" i="10"/>
  <c r="M1291" i="10" a="1"/>
  <c r="M1291" i="10" s="1"/>
  <c r="L1291" i="10" s="1"/>
  <c r="K1291" i="10" s="1"/>
  <c r="I1293" i="10"/>
  <c r="J1294" i="10"/>
  <c r="B1295" i="10"/>
  <c r="E1294" i="10" a="1"/>
  <c r="E1294" i="10" s="1"/>
  <c r="C1294" i="10" a="1"/>
  <c r="C1294" i="10" s="1"/>
  <c r="D1294" i="10" a="1"/>
  <c r="D1294" i="10" s="1"/>
  <c r="M422" i="10" a="1"/>
  <c r="M422" i="10" s="1"/>
  <c r="L422" i="10" s="1"/>
  <c r="K422" i="10" s="1"/>
  <c r="H424" i="10"/>
  <c r="I424" i="10" s="1"/>
  <c r="N424" i="10" s="1"/>
  <c r="O424" i="10"/>
  <c r="J424" i="10" s="1"/>
  <c r="N423" i="10"/>
  <c r="E426" i="10" a="1"/>
  <c r="E426" i="10" s="1"/>
  <c r="C426" i="10" a="1"/>
  <c r="C426" i="10" s="1"/>
  <c r="D426" i="10" a="1"/>
  <c r="D426" i="10" s="1"/>
  <c r="G425" i="10"/>
  <c r="Q425" i="10"/>
  <c r="D422" i="1"/>
  <c r="A421" i="1"/>
  <c r="N1293" i="10" l="1"/>
  <c r="P1292" i="10"/>
  <c r="M1292" i="10" a="1"/>
  <c r="M1292" i="10" s="1"/>
  <c r="L1292" i="10" s="1"/>
  <c r="K1292" i="10" s="1"/>
  <c r="J1295" i="10"/>
  <c r="I1294" i="10"/>
  <c r="B1296" i="10"/>
  <c r="C1295" i="10" a="1"/>
  <c r="C1295" i="10" s="1"/>
  <c r="D1295" i="10" a="1"/>
  <c r="D1295" i="10" s="1"/>
  <c r="E1295" i="10" a="1"/>
  <c r="E1295" i="10" s="1"/>
  <c r="P424" i="10"/>
  <c r="M424" i="10" a="1"/>
  <c r="M424" i="10" s="1"/>
  <c r="O425" i="10"/>
  <c r="J425" i="10" s="1"/>
  <c r="H425" i="10"/>
  <c r="I425" i="10" s="1"/>
  <c r="N425" i="10" s="1"/>
  <c r="E427" i="10" a="1"/>
  <c r="E427" i="10" s="1"/>
  <c r="C427" i="10" a="1"/>
  <c r="C427" i="10" s="1"/>
  <c r="D427" i="10" a="1"/>
  <c r="D427" i="10" s="1"/>
  <c r="Q426" i="10"/>
  <c r="G426" i="10"/>
  <c r="P423" i="10"/>
  <c r="M423" i="10" a="1"/>
  <c r="M423" i="10" s="1"/>
  <c r="L423" i="10" s="1"/>
  <c r="K423" i="10" s="1"/>
  <c r="D423" i="1"/>
  <c r="A422" i="1"/>
  <c r="N1294" i="10" l="1"/>
  <c r="P1293" i="10"/>
  <c r="M1293" i="10" a="1"/>
  <c r="M1293" i="10" s="1"/>
  <c r="L1293" i="10" s="1"/>
  <c r="K1293" i="10" s="1"/>
  <c r="I1295" i="10"/>
  <c r="J1296" i="10"/>
  <c r="B1297" i="10"/>
  <c r="C1296" i="10" a="1"/>
  <c r="C1296" i="10" s="1"/>
  <c r="D1296" i="10" a="1"/>
  <c r="D1296" i="10" s="1"/>
  <c r="E1296" i="10" a="1"/>
  <c r="E1296" i="10" s="1"/>
  <c r="E428" i="10" a="1"/>
  <c r="E428" i="10" s="1"/>
  <c r="D428" i="10" a="1"/>
  <c r="D428" i="10" s="1"/>
  <c r="C428" i="10" a="1"/>
  <c r="C428" i="10" s="1"/>
  <c r="G427" i="10"/>
  <c r="Q427" i="10"/>
  <c r="M425" i="10" a="1"/>
  <c r="M425" i="10" s="1"/>
  <c r="P425" i="10"/>
  <c r="O426" i="10"/>
  <c r="J426" i="10" s="1"/>
  <c r="H426" i="10"/>
  <c r="I426" i="10" s="1"/>
  <c r="L424" i="10"/>
  <c r="K424" i="10" s="1"/>
  <c r="D424" i="1"/>
  <c r="A423" i="1"/>
  <c r="N1295" i="10" l="1"/>
  <c r="M1294" i="10" a="1"/>
  <c r="M1294" i="10" s="1"/>
  <c r="L1294" i="10" s="1"/>
  <c r="K1294" i="10" s="1"/>
  <c r="P1294" i="10"/>
  <c r="J1297" i="10"/>
  <c r="I1296" i="10"/>
  <c r="B1298" i="10"/>
  <c r="D1297" i="10" a="1"/>
  <c r="D1297" i="10" s="1"/>
  <c r="E1297" i="10" a="1"/>
  <c r="E1297" i="10" s="1"/>
  <c r="C1297" i="10" a="1"/>
  <c r="C1297" i="10" s="1"/>
  <c r="L425" i="10"/>
  <c r="K425" i="10" s="1"/>
  <c r="N426" i="10"/>
  <c r="P426" i="10" s="1"/>
  <c r="H427" i="10"/>
  <c r="I427" i="10" s="1"/>
  <c r="O427" i="10"/>
  <c r="J427" i="10" s="1"/>
  <c r="E429" i="10" a="1"/>
  <c r="E429" i="10" s="1"/>
  <c r="C429" i="10" a="1"/>
  <c r="C429" i="10" s="1"/>
  <c r="D429" i="10" a="1"/>
  <c r="D429" i="10" s="1"/>
  <c r="G428" i="10"/>
  <c r="Q428" i="10"/>
  <c r="D425" i="1"/>
  <c r="A424" i="1"/>
  <c r="N1296" i="10" l="1"/>
  <c r="P1295" i="10"/>
  <c r="M1295" i="10" a="1"/>
  <c r="M1295" i="10" s="1"/>
  <c r="L1295" i="10" s="1"/>
  <c r="K1295" i="10" s="1"/>
  <c r="J1298" i="10"/>
  <c r="I1297" i="10"/>
  <c r="B1299" i="10"/>
  <c r="C1298" i="10" a="1"/>
  <c r="C1298" i="10" s="1"/>
  <c r="D1298" i="10" a="1"/>
  <c r="D1298" i="10" s="1"/>
  <c r="E1298" i="10" a="1"/>
  <c r="E1298" i="10" s="1"/>
  <c r="N427" i="10"/>
  <c r="M427" i="10" s="1" a="1"/>
  <c r="M427" i="10" s="1"/>
  <c r="M426" i="10" a="1"/>
  <c r="M426" i="10" s="1"/>
  <c r="L426" i="10" s="1"/>
  <c r="K426" i="10" s="1"/>
  <c r="G429" i="10"/>
  <c r="Q429" i="10"/>
  <c r="H428" i="10"/>
  <c r="I428" i="10" s="1"/>
  <c r="O428" i="10"/>
  <c r="J428" i="10" s="1"/>
  <c r="E430" i="10" a="1"/>
  <c r="E430" i="10" s="1"/>
  <c r="C430" i="10" a="1"/>
  <c r="C430" i="10" s="1"/>
  <c r="D430" i="10" a="1"/>
  <c r="D430" i="10" s="1"/>
  <c r="D426" i="1"/>
  <c r="A425" i="1"/>
  <c r="N1297" i="10" l="1"/>
  <c r="P1296" i="10"/>
  <c r="M1296" i="10" a="1"/>
  <c r="M1296" i="10" s="1"/>
  <c r="L1296" i="10" s="1"/>
  <c r="K1296" i="10" s="1"/>
  <c r="B1300" i="10"/>
  <c r="E1299" i="10" a="1"/>
  <c r="E1299" i="10" s="1"/>
  <c r="C1299" i="10" a="1"/>
  <c r="C1299" i="10" s="1"/>
  <c r="D1299" i="10" a="1"/>
  <c r="D1299" i="10" s="1"/>
  <c r="I1298" i="10"/>
  <c r="J1299" i="10"/>
  <c r="P427" i="10"/>
  <c r="L427" i="10"/>
  <c r="K427" i="10" s="1"/>
  <c r="N428" i="10"/>
  <c r="M428" i="10" s="1" a="1"/>
  <c r="M428" i="10" s="1"/>
  <c r="H429" i="10"/>
  <c r="I429" i="10" s="1"/>
  <c r="O429" i="10"/>
  <c r="J429" i="10" s="1"/>
  <c r="G430" i="10"/>
  <c r="Q430" i="10"/>
  <c r="E431" i="10" a="1"/>
  <c r="E431" i="10" s="1"/>
  <c r="D431" i="10" a="1"/>
  <c r="D431" i="10" s="1"/>
  <c r="C431" i="10" a="1"/>
  <c r="C431" i="10" s="1"/>
  <c r="D427" i="1"/>
  <c r="A426" i="1"/>
  <c r="N1298" i="10" l="1"/>
  <c r="P1297" i="10"/>
  <c r="M1297" i="10" a="1"/>
  <c r="M1297" i="10" s="1"/>
  <c r="L1297" i="10" s="1"/>
  <c r="K1297" i="10" s="1"/>
  <c r="J1300" i="10"/>
  <c r="I1299" i="10"/>
  <c r="B1301" i="10"/>
  <c r="D1300" i="10" a="1"/>
  <c r="D1300" i="10" s="1"/>
  <c r="E1300" i="10" a="1"/>
  <c r="E1300" i="10" s="1"/>
  <c r="C1300" i="10" a="1"/>
  <c r="C1300" i="10" s="1"/>
  <c r="L428" i="10"/>
  <c r="K428" i="10" s="1"/>
  <c r="P428" i="10"/>
  <c r="Q431" i="10"/>
  <c r="G431" i="10"/>
  <c r="O430" i="10"/>
  <c r="J430" i="10" s="1"/>
  <c r="H430" i="10"/>
  <c r="I430" i="10" s="1"/>
  <c r="N429" i="10"/>
  <c r="E432" i="10" a="1"/>
  <c r="E432" i="10" s="1"/>
  <c r="D432" i="10" a="1"/>
  <c r="D432" i="10" s="1"/>
  <c r="C432" i="10" a="1"/>
  <c r="C432" i="10" s="1"/>
  <c r="D428" i="1"/>
  <c r="A427" i="1"/>
  <c r="N1299" i="10" l="1"/>
  <c r="P1298" i="10"/>
  <c r="M1298" i="10" a="1"/>
  <c r="M1298" i="10" s="1"/>
  <c r="L1298" i="10" s="1"/>
  <c r="K1298" i="10" s="1"/>
  <c r="N430" i="10"/>
  <c r="M430" i="10" s="1" a="1"/>
  <c r="M430" i="10" s="1"/>
  <c r="B1302" i="10"/>
  <c r="C1301" i="10" a="1"/>
  <c r="C1301" i="10" s="1"/>
  <c r="D1301" i="10" a="1"/>
  <c r="D1301" i="10" s="1"/>
  <c r="E1301" i="10" a="1"/>
  <c r="E1301" i="10" s="1"/>
  <c r="I1300" i="10"/>
  <c r="J1301" i="10"/>
  <c r="P430" i="10"/>
  <c r="G432" i="10"/>
  <c r="Q432" i="10"/>
  <c r="M429" i="10" a="1"/>
  <c r="M429" i="10" s="1"/>
  <c r="L429" i="10" s="1"/>
  <c r="K429" i="10" s="1"/>
  <c r="P429" i="10"/>
  <c r="E433" i="10" a="1"/>
  <c r="E433" i="10" s="1"/>
  <c r="C433" i="10" a="1"/>
  <c r="C433" i="10" s="1"/>
  <c r="D433" i="10" a="1"/>
  <c r="D433" i="10" s="1"/>
  <c r="H431" i="10"/>
  <c r="I431" i="10" s="1"/>
  <c r="O431" i="10"/>
  <c r="J431" i="10" s="1"/>
  <c r="D429" i="1"/>
  <c r="A428" i="1"/>
  <c r="N431" i="10" l="1"/>
  <c r="N1300" i="10"/>
  <c r="M1299" i="10" a="1"/>
  <c r="M1299" i="10" s="1"/>
  <c r="L1299" i="10" s="1"/>
  <c r="K1299" i="10" s="1"/>
  <c r="P1299" i="10"/>
  <c r="I1301" i="10"/>
  <c r="J1302" i="10"/>
  <c r="B1303" i="10"/>
  <c r="E1302" i="10" a="1"/>
  <c r="E1302" i="10" s="1"/>
  <c r="C1302" i="10" a="1"/>
  <c r="C1302" i="10" s="1"/>
  <c r="D1302" i="10" a="1"/>
  <c r="D1302" i="10" s="1"/>
  <c r="M431" i="10" a="1"/>
  <c r="M431" i="10" s="1"/>
  <c r="P431" i="10"/>
  <c r="Q433" i="10"/>
  <c r="G433" i="10"/>
  <c r="H432" i="10"/>
  <c r="I432" i="10" s="1"/>
  <c r="O432" i="10"/>
  <c r="J432" i="10" s="1"/>
  <c r="E434" i="10" a="1"/>
  <c r="E434" i="10" s="1"/>
  <c r="C434" i="10" a="1"/>
  <c r="C434" i="10" s="1"/>
  <c r="D434" i="10" a="1"/>
  <c r="D434" i="10" s="1"/>
  <c r="L430" i="10"/>
  <c r="K430" i="10" s="1"/>
  <c r="D430" i="1"/>
  <c r="A429" i="1"/>
  <c r="N1301" i="10" l="1"/>
  <c r="P1300" i="10"/>
  <c r="M1300" i="10" a="1"/>
  <c r="M1300" i="10" s="1"/>
  <c r="L1300" i="10" s="1"/>
  <c r="K1300" i="10" s="1"/>
  <c r="J1303" i="10"/>
  <c r="I1302" i="10"/>
  <c r="B1304" i="10"/>
  <c r="C1303" i="10" a="1"/>
  <c r="C1303" i="10" s="1"/>
  <c r="D1303" i="10" a="1"/>
  <c r="D1303" i="10" s="1"/>
  <c r="E1303" i="10" a="1"/>
  <c r="E1303" i="10" s="1"/>
  <c r="Q434" i="10"/>
  <c r="G434" i="10"/>
  <c r="N432" i="10"/>
  <c r="H433" i="10"/>
  <c r="I433" i="10" s="1"/>
  <c r="O433" i="10"/>
  <c r="J433" i="10" s="1"/>
  <c r="E435" i="10" a="1"/>
  <c r="E435" i="10" s="1"/>
  <c r="C435" i="10" a="1"/>
  <c r="C435" i="10" s="1"/>
  <c r="D435" i="10" a="1"/>
  <c r="D435" i="10" s="1"/>
  <c r="L431" i="10"/>
  <c r="K431" i="10" s="1"/>
  <c r="D431" i="1"/>
  <c r="A430" i="1"/>
  <c r="N1302" i="10" l="1"/>
  <c r="P1301" i="10"/>
  <c r="M1301" i="10" a="1"/>
  <c r="M1301" i="10" s="1"/>
  <c r="L1301" i="10" s="1"/>
  <c r="K1301" i="10" s="1"/>
  <c r="I1303" i="10"/>
  <c r="J1304" i="10"/>
  <c r="B1305" i="10"/>
  <c r="C1304" i="10" a="1"/>
  <c r="C1304" i="10" s="1"/>
  <c r="D1304" i="10" a="1"/>
  <c r="D1304" i="10" s="1"/>
  <c r="E1304" i="10" a="1"/>
  <c r="E1304" i="10" s="1"/>
  <c r="N433" i="10"/>
  <c r="P433" i="10" s="1"/>
  <c r="E436" i="10" a="1"/>
  <c r="E436" i="10" s="1"/>
  <c r="D436" i="10" a="1"/>
  <c r="D436" i="10" s="1"/>
  <c r="C436" i="10" a="1"/>
  <c r="C436" i="10" s="1"/>
  <c r="G435" i="10"/>
  <c r="Q435" i="10"/>
  <c r="P432" i="10"/>
  <c r="M432" i="10" a="1"/>
  <c r="M432" i="10" s="1"/>
  <c r="L432" i="10" s="1"/>
  <c r="K432" i="10" s="1"/>
  <c r="O434" i="10"/>
  <c r="J434" i="10" s="1"/>
  <c r="H434" i="10"/>
  <c r="I434" i="10" s="1"/>
  <c r="D432" i="1"/>
  <c r="A431" i="1"/>
  <c r="N1303" i="10" l="1"/>
  <c r="M1302" i="10" a="1"/>
  <c r="M1302" i="10" s="1"/>
  <c r="L1302" i="10" s="1"/>
  <c r="K1302" i="10" s="1"/>
  <c r="P1302" i="10"/>
  <c r="J1305" i="10"/>
  <c r="I1304" i="10"/>
  <c r="B1306" i="10"/>
  <c r="D1305" i="10" a="1"/>
  <c r="D1305" i="10" s="1"/>
  <c r="E1305" i="10" a="1"/>
  <c r="E1305" i="10" s="1"/>
  <c r="C1305" i="10" a="1"/>
  <c r="C1305" i="10" s="1"/>
  <c r="M433" i="10" a="1"/>
  <c r="M433" i="10" s="1"/>
  <c r="N434" i="10"/>
  <c r="P434" i="10" s="1"/>
  <c r="H435" i="10"/>
  <c r="I435" i="10" s="1"/>
  <c r="O435" i="10"/>
  <c r="J435" i="10" s="1"/>
  <c r="E437" i="10" a="1"/>
  <c r="E437" i="10" s="1"/>
  <c r="D437" i="10" a="1"/>
  <c r="D437" i="10" s="1"/>
  <c r="C437" i="10" a="1"/>
  <c r="C437" i="10" s="1"/>
  <c r="G436" i="10"/>
  <c r="Q436" i="10"/>
  <c r="L433" i="10"/>
  <c r="K433" i="10" s="1"/>
  <c r="D433" i="1"/>
  <c r="A432" i="1"/>
  <c r="N1304" i="10" l="1"/>
  <c r="P1303" i="10"/>
  <c r="M1303" i="10" a="1"/>
  <c r="M1303" i="10" s="1"/>
  <c r="L1303" i="10" s="1"/>
  <c r="K1303" i="10" s="1"/>
  <c r="J1306" i="10"/>
  <c r="I1305" i="10"/>
  <c r="B1307" i="10"/>
  <c r="C1306" i="10" a="1"/>
  <c r="C1306" i="10" s="1"/>
  <c r="D1306" i="10" a="1"/>
  <c r="D1306" i="10" s="1"/>
  <c r="E1306" i="10" a="1"/>
  <c r="E1306" i="10" s="1"/>
  <c r="N435" i="10"/>
  <c r="P435" i="10" s="1"/>
  <c r="M434" i="10" a="1"/>
  <c r="M434" i="10" s="1"/>
  <c r="L434" i="10" s="1"/>
  <c r="K434" i="10" s="1"/>
  <c r="Q437" i="10"/>
  <c r="G437" i="10"/>
  <c r="H436" i="10"/>
  <c r="I436" i="10" s="1"/>
  <c r="O436" i="10"/>
  <c r="J436" i="10" s="1"/>
  <c r="E438" i="10" a="1"/>
  <c r="E438" i="10" s="1"/>
  <c r="C438" i="10" a="1"/>
  <c r="C438" i="10" s="1"/>
  <c r="D438" i="10" a="1"/>
  <c r="D438" i="10" s="1"/>
  <c r="D434" i="1"/>
  <c r="A433" i="1"/>
  <c r="N1305" i="10" l="1"/>
  <c r="P1304" i="10"/>
  <c r="M1304" i="10" a="1"/>
  <c r="M1304" i="10" s="1"/>
  <c r="L1304" i="10" s="1"/>
  <c r="K1304" i="10" s="1"/>
  <c r="I1306" i="10"/>
  <c r="J1307" i="10"/>
  <c r="B1308" i="10"/>
  <c r="E1307" i="10" a="1"/>
  <c r="E1307" i="10" s="1"/>
  <c r="C1307" i="10" a="1"/>
  <c r="C1307" i="10" s="1"/>
  <c r="D1307" i="10" a="1"/>
  <c r="D1307" i="10" s="1"/>
  <c r="M435" i="10" a="1"/>
  <c r="M435" i="10" s="1"/>
  <c r="L435" i="10" s="1"/>
  <c r="K435" i="10" s="1"/>
  <c r="N436" i="10"/>
  <c r="M436" i="10" s="1" a="1"/>
  <c r="M436" i="10" s="1"/>
  <c r="H437" i="10"/>
  <c r="I437" i="10" s="1"/>
  <c r="O437" i="10"/>
  <c r="J437" i="10" s="1"/>
  <c r="E439" i="10" a="1"/>
  <c r="E439" i="10" s="1"/>
  <c r="D439" i="10" a="1"/>
  <c r="D439" i="10" s="1"/>
  <c r="C439" i="10" a="1"/>
  <c r="C439" i="10" s="1"/>
  <c r="Q438" i="10"/>
  <c r="G438" i="10"/>
  <c r="D435" i="1"/>
  <c r="A434" i="1"/>
  <c r="N1306" i="10" l="1"/>
  <c r="P1305" i="10"/>
  <c r="M1305" i="10" a="1"/>
  <c r="M1305" i="10" s="1"/>
  <c r="L1305" i="10" s="1"/>
  <c r="K1305" i="10" s="1"/>
  <c r="J1308" i="10"/>
  <c r="I1307" i="10"/>
  <c r="B1309" i="10"/>
  <c r="D1308" i="10" a="1"/>
  <c r="D1308" i="10" s="1"/>
  <c r="E1308" i="10" a="1"/>
  <c r="E1308" i="10" s="1"/>
  <c r="C1308" i="10" a="1"/>
  <c r="C1308" i="10" s="1"/>
  <c r="N437" i="10"/>
  <c r="P437" i="10" s="1"/>
  <c r="P436" i="10"/>
  <c r="E440" i="10" a="1"/>
  <c r="E440" i="10" s="1"/>
  <c r="C440" i="10" a="1"/>
  <c r="C440" i="10" s="1"/>
  <c r="D440" i="10" a="1"/>
  <c r="D440" i="10" s="1"/>
  <c r="H438" i="10"/>
  <c r="I438" i="10" s="1"/>
  <c r="O438" i="10"/>
  <c r="J438" i="10" s="1"/>
  <c r="G439" i="10"/>
  <c r="Q439" i="10"/>
  <c r="M437" i="10" a="1"/>
  <c r="M437" i="10" s="1"/>
  <c r="L436" i="10"/>
  <c r="K436" i="10" s="1"/>
  <c r="D436" i="1"/>
  <c r="A435" i="1"/>
  <c r="N1307" i="10" l="1"/>
  <c r="P1306" i="10"/>
  <c r="M1306" i="10" a="1"/>
  <c r="M1306" i="10" s="1"/>
  <c r="L1306" i="10" s="1"/>
  <c r="K1306" i="10" s="1"/>
  <c r="I1308" i="10"/>
  <c r="J1309" i="10"/>
  <c r="B1310" i="10"/>
  <c r="C1309" i="10" a="1"/>
  <c r="C1309" i="10" s="1"/>
  <c r="D1309" i="10" a="1"/>
  <c r="D1309" i="10" s="1"/>
  <c r="E1309" i="10" a="1"/>
  <c r="E1309" i="10" s="1"/>
  <c r="N438" i="10"/>
  <c r="M438" i="10" s="1" a="1"/>
  <c r="M438" i="10" s="1"/>
  <c r="H439" i="10"/>
  <c r="I439" i="10" s="1"/>
  <c r="O439" i="10"/>
  <c r="J439" i="10" s="1"/>
  <c r="L437" i="10"/>
  <c r="K437" i="10" s="1"/>
  <c r="E441" i="10" a="1"/>
  <c r="E441" i="10" s="1"/>
  <c r="C441" i="10" a="1"/>
  <c r="C441" i="10" s="1"/>
  <c r="D441" i="10" a="1"/>
  <c r="D441" i="10" s="1"/>
  <c r="G440" i="10"/>
  <c r="Q440" i="10"/>
  <c r="D437" i="1"/>
  <c r="A436" i="1"/>
  <c r="N439" i="10" l="1"/>
  <c r="N1308" i="10"/>
  <c r="M1307" i="10" a="1"/>
  <c r="M1307" i="10" s="1"/>
  <c r="L1307" i="10" s="1"/>
  <c r="K1307" i="10" s="1"/>
  <c r="P1307" i="10"/>
  <c r="I1309" i="10"/>
  <c r="J1310" i="10"/>
  <c r="B1311" i="10"/>
  <c r="E1310" i="10" a="1"/>
  <c r="E1310" i="10" s="1"/>
  <c r="C1310" i="10" a="1"/>
  <c r="C1310" i="10" s="1"/>
  <c r="D1310" i="10" a="1"/>
  <c r="D1310" i="10" s="1"/>
  <c r="P438" i="10"/>
  <c r="E442" i="10" a="1"/>
  <c r="E442" i="10" s="1"/>
  <c r="C442" i="10" a="1"/>
  <c r="C442" i="10" s="1"/>
  <c r="D442" i="10" a="1"/>
  <c r="D442" i="10" s="1"/>
  <c r="Q441" i="10"/>
  <c r="G441" i="10"/>
  <c r="M439" i="10" a="1"/>
  <c r="M439" i="10" s="1"/>
  <c r="L439" i="10" s="1"/>
  <c r="K439" i="10" s="1"/>
  <c r="P439" i="10"/>
  <c r="O440" i="10"/>
  <c r="J440" i="10" s="1"/>
  <c r="H440" i="10"/>
  <c r="I440" i="10" s="1"/>
  <c r="L438" i="10"/>
  <c r="K438" i="10" s="1"/>
  <c r="D438" i="1"/>
  <c r="A437" i="1"/>
  <c r="N1309" i="10" l="1"/>
  <c r="P1308" i="10"/>
  <c r="M1308" i="10" a="1"/>
  <c r="M1308" i="10" s="1"/>
  <c r="L1308" i="10" s="1"/>
  <c r="K1308" i="10" s="1"/>
  <c r="J1311" i="10"/>
  <c r="I1310" i="10"/>
  <c r="B1312" i="10"/>
  <c r="C1311" i="10" a="1"/>
  <c r="C1311" i="10" s="1"/>
  <c r="D1311" i="10" a="1"/>
  <c r="D1311" i="10" s="1"/>
  <c r="E1311" i="10" a="1"/>
  <c r="E1311" i="10" s="1"/>
  <c r="N440" i="10"/>
  <c r="M440" i="10" s="1" a="1"/>
  <c r="M440" i="10" s="1"/>
  <c r="L440" i="10" s="1"/>
  <c r="K440" i="10" s="1"/>
  <c r="H441" i="10"/>
  <c r="I441" i="10" s="1"/>
  <c r="O441" i="10"/>
  <c r="J441" i="10" s="1"/>
  <c r="E443" i="10" a="1"/>
  <c r="E443" i="10" s="1"/>
  <c r="C443" i="10" a="1"/>
  <c r="C443" i="10" s="1"/>
  <c r="D443" i="10" a="1"/>
  <c r="D443" i="10" s="1"/>
  <c r="Q442" i="10"/>
  <c r="G442" i="10"/>
  <c r="D439" i="1"/>
  <c r="A438" i="1"/>
  <c r="N1310" i="10" l="1"/>
  <c r="P1309" i="10"/>
  <c r="M1309" i="10" a="1"/>
  <c r="M1309" i="10" s="1"/>
  <c r="L1309" i="10" s="1"/>
  <c r="K1309" i="10" s="1"/>
  <c r="I1311" i="10"/>
  <c r="J1312" i="10"/>
  <c r="B1313" i="10"/>
  <c r="C1312" i="10" a="1"/>
  <c r="C1312" i="10" s="1"/>
  <c r="D1312" i="10" a="1"/>
  <c r="D1312" i="10" s="1"/>
  <c r="E1312" i="10" a="1"/>
  <c r="E1312" i="10" s="1"/>
  <c r="N441" i="10"/>
  <c r="P441" i="10" s="1"/>
  <c r="P440" i="10"/>
  <c r="E444" i="10" a="1"/>
  <c r="E444" i="10" s="1"/>
  <c r="D444" i="10" a="1"/>
  <c r="D444" i="10" s="1"/>
  <c r="C444" i="10" a="1"/>
  <c r="C444" i="10" s="1"/>
  <c r="Q443" i="10"/>
  <c r="G443" i="10"/>
  <c r="H442" i="10"/>
  <c r="I442" i="10" s="1"/>
  <c r="O442" i="10"/>
  <c r="J442" i="10" s="1"/>
  <c r="D440" i="1"/>
  <c r="A439" i="1"/>
  <c r="N1311" i="10" l="1"/>
  <c r="P1310" i="10"/>
  <c r="M1310" i="10" a="1"/>
  <c r="M1310" i="10" s="1"/>
  <c r="L1310" i="10" s="1"/>
  <c r="K1310" i="10" s="1"/>
  <c r="B1314" i="10"/>
  <c r="D1313" i="10" a="1"/>
  <c r="D1313" i="10" s="1"/>
  <c r="E1313" i="10" a="1"/>
  <c r="E1313" i="10" s="1"/>
  <c r="C1313" i="10" a="1"/>
  <c r="C1313" i="10" s="1"/>
  <c r="J1313" i="10"/>
  <c r="I1312" i="10"/>
  <c r="M441" i="10" a="1"/>
  <c r="M441" i="10" s="1"/>
  <c r="L441" i="10" s="1"/>
  <c r="K441" i="10" s="1"/>
  <c r="N442" i="10"/>
  <c r="P442" i="10" s="1"/>
  <c r="O443" i="10"/>
  <c r="J443" i="10" s="1"/>
  <c r="H443" i="10"/>
  <c r="I443" i="10" s="1"/>
  <c r="N443" i="10" s="1"/>
  <c r="E445" i="10" a="1"/>
  <c r="E445" i="10" s="1"/>
  <c r="D445" i="10" a="1"/>
  <c r="D445" i="10" s="1"/>
  <c r="C445" i="10" a="1"/>
  <c r="C445" i="10" s="1"/>
  <c r="G444" i="10"/>
  <c r="Q444" i="10"/>
  <c r="D441" i="1"/>
  <c r="A440" i="1"/>
  <c r="M1311" i="10" l="1" a="1"/>
  <c r="M1311" i="10" s="1"/>
  <c r="L1311" i="10" s="1"/>
  <c r="K1311" i="10" s="1"/>
  <c r="P1311" i="10"/>
  <c r="N1312" i="10"/>
  <c r="J1314" i="10"/>
  <c r="I1313" i="10"/>
  <c r="B1315" i="10"/>
  <c r="C1314" i="10" a="1"/>
  <c r="C1314" i="10" s="1"/>
  <c r="D1314" i="10" a="1"/>
  <c r="D1314" i="10" s="1"/>
  <c r="E1314" i="10" a="1"/>
  <c r="E1314" i="10" s="1"/>
  <c r="M442" i="10" a="1"/>
  <c r="M442" i="10" s="1"/>
  <c r="L442" i="10" s="1"/>
  <c r="K442" i="10" s="1"/>
  <c r="P443" i="10"/>
  <c r="M443" i="10" a="1"/>
  <c r="M443" i="10" s="1"/>
  <c r="L443" i="10" s="1"/>
  <c r="K443" i="10" s="1"/>
  <c r="Q445" i="10"/>
  <c r="G445" i="10"/>
  <c r="H444" i="10"/>
  <c r="I444" i="10" s="1"/>
  <c r="O444" i="10"/>
  <c r="J444" i="10" s="1"/>
  <c r="E446" i="10" a="1"/>
  <c r="E446" i="10" s="1"/>
  <c r="D446" i="10" a="1"/>
  <c r="D446" i="10" s="1"/>
  <c r="C446" i="10" a="1"/>
  <c r="C446" i="10" s="1"/>
  <c r="D442" i="1"/>
  <c r="A441" i="1"/>
  <c r="N1313" i="10" l="1"/>
  <c r="P1312" i="10"/>
  <c r="M1312" i="10" a="1"/>
  <c r="M1312" i="10" s="1"/>
  <c r="L1312" i="10" s="1"/>
  <c r="K1312" i="10" s="1"/>
  <c r="B1316" i="10"/>
  <c r="C1315" i="10" a="1"/>
  <c r="C1315" i="10" s="1"/>
  <c r="D1315" i="10" a="1"/>
  <c r="D1315" i="10" s="1"/>
  <c r="E1315" i="10" a="1"/>
  <c r="E1315" i="10" s="1"/>
  <c r="I1314" i="10"/>
  <c r="J1315" i="10"/>
  <c r="N444" i="10"/>
  <c r="M444" i="10" s="1" a="1"/>
  <c r="M444" i="10" s="1"/>
  <c r="L444" i="10" s="1"/>
  <c r="K444" i="10" s="1"/>
  <c r="Q446" i="10"/>
  <c r="G446" i="10"/>
  <c r="H445" i="10"/>
  <c r="I445" i="10" s="1"/>
  <c r="O445" i="10"/>
  <c r="J445" i="10" s="1"/>
  <c r="E447" i="10" a="1"/>
  <c r="E447" i="10" s="1"/>
  <c r="D447" i="10" a="1"/>
  <c r="D447" i="10" s="1"/>
  <c r="C447" i="10" a="1"/>
  <c r="C447" i="10" s="1"/>
  <c r="D443" i="1"/>
  <c r="A442" i="1"/>
  <c r="P1313" i="10" l="1"/>
  <c r="M1313" i="10" a="1"/>
  <c r="M1313" i="10" s="1"/>
  <c r="L1313" i="10" s="1"/>
  <c r="K1313" i="10" s="1"/>
  <c r="N1314" i="10"/>
  <c r="I1315" i="10"/>
  <c r="J1316" i="10"/>
  <c r="B1317" i="10"/>
  <c r="C1316" i="10" a="1"/>
  <c r="C1316" i="10" s="1"/>
  <c r="D1316" i="10" a="1"/>
  <c r="D1316" i="10" s="1"/>
  <c r="E1316" i="10" a="1"/>
  <c r="E1316" i="10" s="1"/>
  <c r="P444" i="10"/>
  <c r="N445" i="10"/>
  <c r="P445" i="10" s="1"/>
  <c r="Q447" i="10"/>
  <c r="G447" i="10"/>
  <c r="H446" i="10"/>
  <c r="I446" i="10" s="1"/>
  <c r="O446" i="10"/>
  <c r="J446" i="10" s="1"/>
  <c r="E448" i="10" a="1"/>
  <c r="E448" i="10" s="1"/>
  <c r="C448" i="10" a="1"/>
  <c r="C448" i="10" s="1"/>
  <c r="D448" i="10" a="1"/>
  <c r="D448" i="10" s="1"/>
  <c r="D444" i="1"/>
  <c r="A443" i="1"/>
  <c r="N1315" i="10" l="1"/>
  <c r="P1314" i="10"/>
  <c r="M1314" i="10" a="1"/>
  <c r="M1314" i="10" s="1"/>
  <c r="L1314" i="10" s="1"/>
  <c r="K1314" i="10" s="1"/>
  <c r="I1316" i="10"/>
  <c r="J1317" i="10"/>
  <c r="B1318" i="10"/>
  <c r="E1317" i="10" a="1"/>
  <c r="E1317" i="10" s="1"/>
  <c r="C1317" i="10" a="1"/>
  <c r="C1317" i="10" s="1"/>
  <c r="D1317" i="10" a="1"/>
  <c r="D1317" i="10" s="1"/>
  <c r="N446" i="10"/>
  <c r="M446" i="10" s="1" a="1"/>
  <c r="M446" i="10" s="1"/>
  <c r="M445" i="10" a="1"/>
  <c r="M445" i="10" s="1"/>
  <c r="L445" i="10" s="1"/>
  <c r="K445" i="10" s="1"/>
  <c r="Q448" i="10"/>
  <c r="G448" i="10"/>
  <c r="H447" i="10"/>
  <c r="I447" i="10" s="1"/>
  <c r="O447" i="10"/>
  <c r="J447" i="10" s="1"/>
  <c r="E449" i="10" a="1"/>
  <c r="E449" i="10" s="1"/>
  <c r="C449" i="10" a="1"/>
  <c r="C449" i="10" s="1"/>
  <c r="D449" i="10" a="1"/>
  <c r="D449" i="10" s="1"/>
  <c r="D445" i="1"/>
  <c r="A444" i="1"/>
  <c r="N1316" i="10" l="1"/>
  <c r="M1315" i="10" a="1"/>
  <c r="M1315" i="10" s="1"/>
  <c r="L1315" i="10" s="1"/>
  <c r="K1315" i="10" s="1"/>
  <c r="P1315" i="10"/>
  <c r="J1318" i="10"/>
  <c r="I1317" i="10"/>
  <c r="B1319" i="10"/>
  <c r="D1318" i="10" a="1"/>
  <c r="D1318" i="10" s="1"/>
  <c r="E1318" i="10" a="1"/>
  <c r="E1318" i="10" s="1"/>
  <c r="C1318" i="10" a="1"/>
  <c r="C1318" i="10" s="1"/>
  <c r="L446" i="10"/>
  <c r="K446" i="10" s="1"/>
  <c r="P446" i="10"/>
  <c r="N447" i="10"/>
  <c r="P447" i="10" s="1"/>
  <c r="G449" i="10"/>
  <c r="Q449" i="10"/>
  <c r="H448" i="10"/>
  <c r="I448" i="10" s="1"/>
  <c r="O448" i="10"/>
  <c r="J448" i="10" s="1"/>
  <c r="E450" i="10" a="1"/>
  <c r="E450" i="10" s="1"/>
  <c r="D450" i="10" a="1"/>
  <c r="D450" i="10" s="1"/>
  <c r="C450" i="10" a="1"/>
  <c r="C450" i="10" s="1"/>
  <c r="D446" i="1"/>
  <c r="A445" i="1"/>
  <c r="N1317" i="10" l="1"/>
  <c r="P1316" i="10"/>
  <c r="M1316" i="10" a="1"/>
  <c r="M1316" i="10" s="1"/>
  <c r="L1316" i="10" s="1"/>
  <c r="K1316" i="10" s="1"/>
  <c r="I1318" i="10"/>
  <c r="J1319" i="10"/>
  <c r="B1320" i="10"/>
  <c r="C1319" i="10" a="1"/>
  <c r="C1319" i="10" s="1"/>
  <c r="D1319" i="10" a="1"/>
  <c r="D1319" i="10" s="1"/>
  <c r="E1319" i="10" a="1"/>
  <c r="E1319" i="10" s="1"/>
  <c r="M447" i="10" a="1"/>
  <c r="M447" i="10" s="1"/>
  <c r="L447" i="10" s="1"/>
  <c r="K447" i="10" s="1"/>
  <c r="N448" i="10"/>
  <c r="M448" i="10" s="1" a="1"/>
  <c r="M448" i="10" s="1"/>
  <c r="E451" i="10" a="1"/>
  <c r="E451" i="10" s="1"/>
  <c r="D451" i="10" a="1"/>
  <c r="D451" i="10" s="1"/>
  <c r="C451" i="10" a="1"/>
  <c r="C451" i="10" s="1"/>
  <c r="H449" i="10"/>
  <c r="I449" i="10" s="1"/>
  <c r="O449" i="10"/>
  <c r="J449" i="10" s="1"/>
  <c r="Q450" i="10"/>
  <c r="G450" i="10"/>
  <c r="D447" i="1"/>
  <c r="A446" i="1"/>
  <c r="L448" i="10" l="1"/>
  <c r="K448" i="10" s="1"/>
  <c r="N1318" i="10"/>
  <c r="P1317" i="10"/>
  <c r="M1317" i="10" a="1"/>
  <c r="M1317" i="10" s="1"/>
  <c r="L1317" i="10" s="1"/>
  <c r="K1317" i="10" s="1"/>
  <c r="B1321" i="10"/>
  <c r="E1320" i="10" a="1"/>
  <c r="E1320" i="10" s="1"/>
  <c r="C1320" i="10" a="1"/>
  <c r="C1320" i="10" s="1"/>
  <c r="D1320" i="10" a="1"/>
  <c r="D1320" i="10" s="1"/>
  <c r="I1319" i="10"/>
  <c r="J1320" i="10"/>
  <c r="P448" i="10"/>
  <c r="N449" i="10"/>
  <c r="E452" i="10" a="1"/>
  <c r="E452" i="10" s="1"/>
  <c r="D452" i="10" a="1"/>
  <c r="D452" i="10" s="1"/>
  <c r="C452" i="10" a="1"/>
  <c r="C452" i="10" s="1"/>
  <c r="Q451" i="10"/>
  <c r="G451" i="10"/>
  <c r="H450" i="10"/>
  <c r="I450" i="10" s="1"/>
  <c r="O450" i="10"/>
  <c r="J450" i="10" s="1"/>
  <c r="D448" i="1"/>
  <c r="A447" i="1"/>
  <c r="N450" i="10" l="1"/>
  <c r="N1319" i="10"/>
  <c r="M1318" i="10" a="1"/>
  <c r="M1318" i="10" s="1"/>
  <c r="L1318" i="10" s="1"/>
  <c r="K1318" i="10" s="1"/>
  <c r="P1318" i="10"/>
  <c r="J1321" i="10"/>
  <c r="I1320" i="10"/>
  <c r="B1322" i="10"/>
  <c r="C1321" i="10" a="1"/>
  <c r="C1321" i="10" s="1"/>
  <c r="D1321" i="10" a="1"/>
  <c r="D1321" i="10" s="1"/>
  <c r="E1321" i="10" a="1"/>
  <c r="E1321" i="10" s="1"/>
  <c r="P450" i="10"/>
  <c r="M450" i="10" a="1"/>
  <c r="M450" i="10" s="1"/>
  <c r="E453" i="10" a="1"/>
  <c r="E453" i="10" s="1"/>
  <c r="C453" i="10" a="1"/>
  <c r="C453" i="10" s="1"/>
  <c r="D453" i="10" a="1"/>
  <c r="D453" i="10" s="1"/>
  <c r="H451" i="10"/>
  <c r="I451" i="10" s="1"/>
  <c r="O451" i="10"/>
  <c r="J451" i="10" s="1"/>
  <c r="Q452" i="10"/>
  <c r="G452" i="10"/>
  <c r="M449" i="10" a="1"/>
  <c r="M449" i="10" s="1"/>
  <c r="L449" i="10" s="1"/>
  <c r="K449" i="10" s="1"/>
  <c r="P449" i="10"/>
  <c r="D449" i="1"/>
  <c r="A448" i="1"/>
  <c r="N1320" i="10" l="1"/>
  <c r="P1319" i="10"/>
  <c r="M1319" i="10" a="1"/>
  <c r="M1319" i="10" s="1"/>
  <c r="L1319" i="10" s="1"/>
  <c r="K1319" i="10" s="1"/>
  <c r="I1321" i="10"/>
  <c r="J1322" i="10"/>
  <c r="B1323" i="10"/>
  <c r="C1322" i="10" a="1"/>
  <c r="C1322" i="10" s="1"/>
  <c r="D1322" i="10" a="1"/>
  <c r="D1322" i="10" s="1"/>
  <c r="E1322" i="10" a="1"/>
  <c r="E1322" i="10" s="1"/>
  <c r="N451" i="10"/>
  <c r="M451" i="10" s="1" a="1"/>
  <c r="M451" i="10" s="1"/>
  <c r="E454" i="10" a="1"/>
  <c r="E454" i="10" s="1"/>
  <c r="C454" i="10" a="1"/>
  <c r="C454" i="10" s="1"/>
  <c r="D454" i="10" a="1"/>
  <c r="D454" i="10" s="1"/>
  <c r="H452" i="10"/>
  <c r="I452" i="10" s="1"/>
  <c r="O452" i="10"/>
  <c r="J452" i="10" s="1"/>
  <c r="G453" i="10"/>
  <c r="Q453" i="10"/>
  <c r="L450" i="10"/>
  <c r="K450" i="10" s="1"/>
  <c r="D450" i="1"/>
  <c r="A449" i="1"/>
  <c r="N1321" i="10" l="1"/>
  <c r="P1320" i="10"/>
  <c r="M1320" i="10" a="1"/>
  <c r="M1320" i="10" s="1"/>
  <c r="L1320" i="10" s="1"/>
  <c r="K1320" i="10" s="1"/>
  <c r="J1323" i="10"/>
  <c r="I1322" i="10"/>
  <c r="B1324" i="10"/>
  <c r="D1323" i="10" a="1"/>
  <c r="D1323" i="10" s="1"/>
  <c r="E1323" i="10" a="1"/>
  <c r="E1323" i="10" s="1"/>
  <c r="C1323" i="10" a="1"/>
  <c r="C1323" i="10" s="1"/>
  <c r="P451" i="10"/>
  <c r="N452" i="10"/>
  <c r="P452" i="10" s="1"/>
  <c r="E455" i="10" a="1"/>
  <c r="E455" i="10" s="1"/>
  <c r="C455" i="10" a="1"/>
  <c r="C455" i="10" s="1"/>
  <c r="D455" i="10" a="1"/>
  <c r="D455" i="10" s="1"/>
  <c r="Q454" i="10"/>
  <c r="G454" i="10"/>
  <c r="H453" i="10"/>
  <c r="I453" i="10" s="1"/>
  <c r="N453" i="10" s="1"/>
  <c r="O453" i="10"/>
  <c r="J453" i="10" s="1"/>
  <c r="L451" i="10"/>
  <c r="K451" i="10" s="1"/>
  <c r="D451" i="1"/>
  <c r="A450" i="1"/>
  <c r="N1322" i="10" l="1"/>
  <c r="P1321" i="10"/>
  <c r="M1321" i="10" a="1"/>
  <c r="M1321" i="10" s="1"/>
  <c r="L1321" i="10" s="1"/>
  <c r="K1321" i="10" s="1"/>
  <c r="J1324" i="10"/>
  <c r="I1323" i="10"/>
  <c r="B1325" i="10"/>
  <c r="C1324" i="10" a="1"/>
  <c r="C1324" i="10" s="1"/>
  <c r="D1324" i="10" a="1"/>
  <c r="D1324" i="10" s="1"/>
  <c r="E1324" i="10" a="1"/>
  <c r="E1324" i="10" s="1"/>
  <c r="M452" i="10" a="1"/>
  <c r="M452" i="10" s="1"/>
  <c r="H454" i="10"/>
  <c r="I454" i="10" s="1"/>
  <c r="O454" i="10"/>
  <c r="J454" i="10" s="1"/>
  <c r="E456" i="10" a="1"/>
  <c r="E456" i="10" s="1"/>
  <c r="C456" i="10" a="1"/>
  <c r="C456" i="10" s="1"/>
  <c r="D456" i="10" a="1"/>
  <c r="D456" i="10" s="1"/>
  <c r="G455" i="10"/>
  <c r="Q455" i="10"/>
  <c r="P453" i="10"/>
  <c r="M453" i="10" a="1"/>
  <c r="M453" i="10" s="1"/>
  <c r="L452" i="10"/>
  <c r="K452" i="10" s="1"/>
  <c r="D452" i="1"/>
  <c r="A451" i="1"/>
  <c r="N1323" i="10" l="1"/>
  <c r="M1322" i="10" a="1"/>
  <c r="M1322" i="10" s="1"/>
  <c r="L1322" i="10" s="1"/>
  <c r="K1322" i="10" s="1"/>
  <c r="P1322" i="10"/>
  <c r="B1326" i="10"/>
  <c r="E1325" i="10" a="1"/>
  <c r="E1325" i="10" s="1"/>
  <c r="C1325" i="10" a="1"/>
  <c r="C1325" i="10" s="1"/>
  <c r="D1325" i="10" a="1"/>
  <c r="D1325" i="10" s="1"/>
  <c r="I1324" i="10"/>
  <c r="J1325" i="10"/>
  <c r="N454" i="10"/>
  <c r="M454" i="10" s="1" a="1"/>
  <c r="M454" i="10" s="1"/>
  <c r="L454" i="10" s="1"/>
  <c r="K454" i="10" s="1"/>
  <c r="L453" i="10"/>
  <c r="K453" i="10" s="1"/>
  <c r="H455" i="10"/>
  <c r="I455" i="10" s="1"/>
  <c r="O455" i="10"/>
  <c r="J455" i="10" s="1"/>
  <c r="E457" i="10" a="1"/>
  <c r="E457" i="10" s="1"/>
  <c r="C457" i="10" a="1"/>
  <c r="C457" i="10" s="1"/>
  <c r="D457" i="10" a="1"/>
  <c r="D457" i="10" s="1"/>
  <c r="G456" i="10"/>
  <c r="Q456" i="10"/>
  <c r="D453" i="1"/>
  <c r="A452" i="1"/>
  <c r="N1324" i="10" l="1"/>
  <c r="M1323" i="10" a="1"/>
  <c r="M1323" i="10" s="1"/>
  <c r="L1323" i="10" s="1"/>
  <c r="K1323" i="10" s="1"/>
  <c r="P1323" i="10"/>
  <c r="J1326" i="10"/>
  <c r="I1325" i="10"/>
  <c r="B1327" i="10"/>
  <c r="D1326" i="10" a="1"/>
  <c r="D1326" i="10" s="1"/>
  <c r="E1326" i="10" a="1"/>
  <c r="E1326" i="10" s="1"/>
  <c r="C1326" i="10" a="1"/>
  <c r="C1326" i="10" s="1"/>
  <c r="P454" i="10"/>
  <c r="H456" i="10"/>
  <c r="I456" i="10" s="1"/>
  <c r="O456" i="10"/>
  <c r="J456" i="10" s="1"/>
  <c r="E458" i="10" a="1"/>
  <c r="E458" i="10" s="1"/>
  <c r="D458" i="10" a="1"/>
  <c r="D458" i="10" s="1"/>
  <c r="C458" i="10" a="1"/>
  <c r="C458" i="10" s="1"/>
  <c r="Q457" i="10"/>
  <c r="G457" i="10"/>
  <c r="N455" i="10"/>
  <c r="D454" i="1"/>
  <c r="A453" i="1"/>
  <c r="N1325" i="10" l="1"/>
  <c r="P1324" i="10"/>
  <c r="M1324" i="10" a="1"/>
  <c r="M1324" i="10" s="1"/>
  <c r="L1324" i="10" s="1"/>
  <c r="K1324" i="10" s="1"/>
  <c r="B1328" i="10"/>
  <c r="C1327" i="10" a="1"/>
  <c r="C1327" i="10" s="1"/>
  <c r="D1327" i="10" a="1"/>
  <c r="D1327" i="10" s="1"/>
  <c r="E1327" i="10" a="1"/>
  <c r="E1327" i="10" s="1"/>
  <c r="I1326" i="10"/>
  <c r="J1327" i="10"/>
  <c r="N456" i="10"/>
  <c r="P456" i="10" s="1"/>
  <c r="O457" i="10"/>
  <c r="J457" i="10" s="1"/>
  <c r="H457" i="10"/>
  <c r="I457" i="10" s="1"/>
  <c r="N457" i="10" s="1"/>
  <c r="E459" i="10" a="1"/>
  <c r="E459" i="10" s="1"/>
  <c r="C459" i="10" a="1"/>
  <c r="C459" i="10" s="1"/>
  <c r="D459" i="10" a="1"/>
  <c r="D459" i="10" s="1"/>
  <c r="G458" i="10"/>
  <c r="Q458" i="10"/>
  <c r="M455" i="10" a="1"/>
  <c r="M455" i="10" s="1"/>
  <c r="L455" i="10" s="1"/>
  <c r="K455" i="10" s="1"/>
  <c r="P455" i="10"/>
  <c r="D455" i="1"/>
  <c r="A454" i="1"/>
  <c r="P1325" i="10" l="1"/>
  <c r="M1325" i="10" a="1"/>
  <c r="M1325" i="10" s="1"/>
  <c r="L1325" i="10" s="1"/>
  <c r="K1325" i="10" s="1"/>
  <c r="N1326" i="10"/>
  <c r="I1327" i="10"/>
  <c r="J1328" i="10"/>
  <c r="B1329" i="10"/>
  <c r="E1328" i="10" a="1"/>
  <c r="E1328" i="10" s="1"/>
  <c r="C1328" i="10" a="1"/>
  <c r="C1328" i="10" s="1"/>
  <c r="D1328" i="10" a="1"/>
  <c r="D1328" i="10" s="1"/>
  <c r="M456" i="10" a="1"/>
  <c r="M456" i="10" s="1"/>
  <c r="L456" i="10" s="1"/>
  <c r="K456" i="10" s="1"/>
  <c r="M457" i="10" a="1"/>
  <c r="M457" i="10" s="1"/>
  <c r="P457" i="10"/>
  <c r="G459" i="10"/>
  <c r="Q459" i="10"/>
  <c r="O458" i="10"/>
  <c r="J458" i="10" s="1"/>
  <c r="H458" i="10"/>
  <c r="I458" i="10" s="1"/>
  <c r="N458" i="10" s="1"/>
  <c r="E460" i="10" a="1"/>
  <c r="E460" i="10" s="1"/>
  <c r="D460" i="10" a="1"/>
  <c r="D460" i="10" s="1"/>
  <c r="C460" i="10" a="1"/>
  <c r="C460" i="10" s="1"/>
  <c r="D456" i="1"/>
  <c r="A455" i="1"/>
  <c r="N1327" i="10" l="1"/>
  <c r="P1326" i="10"/>
  <c r="M1326" i="10" a="1"/>
  <c r="M1326" i="10" s="1"/>
  <c r="L1326" i="10" s="1"/>
  <c r="K1326" i="10" s="1"/>
  <c r="J1329" i="10"/>
  <c r="I1328" i="10"/>
  <c r="B1330" i="10"/>
  <c r="C1329" i="10" a="1"/>
  <c r="C1329" i="10" s="1"/>
  <c r="D1329" i="10" a="1"/>
  <c r="D1329" i="10" s="1"/>
  <c r="E1329" i="10" a="1"/>
  <c r="E1329" i="10" s="1"/>
  <c r="M458" i="10" a="1"/>
  <c r="M458" i="10" s="1"/>
  <c r="P458" i="10"/>
  <c r="E461" i="10" a="1"/>
  <c r="E461" i="10" s="1"/>
  <c r="C461" i="10" a="1"/>
  <c r="C461" i="10" s="1"/>
  <c r="D461" i="10" a="1"/>
  <c r="D461" i="10" s="1"/>
  <c r="O459" i="10"/>
  <c r="J459" i="10" s="1"/>
  <c r="H459" i="10"/>
  <c r="I459" i="10" s="1"/>
  <c r="G460" i="10"/>
  <c r="Q460" i="10"/>
  <c r="L457" i="10"/>
  <c r="K457" i="10" s="1"/>
  <c r="D457" i="1"/>
  <c r="A456" i="1"/>
  <c r="N1328" i="10" l="1"/>
  <c r="P1327" i="10"/>
  <c r="M1327" i="10" a="1"/>
  <c r="M1327" i="10" s="1"/>
  <c r="L1327" i="10" s="1"/>
  <c r="K1327" i="10" s="1"/>
  <c r="I1329" i="10"/>
  <c r="J1330" i="10"/>
  <c r="B1331" i="10"/>
  <c r="C1330" i="10" a="1"/>
  <c r="C1330" i="10" s="1"/>
  <c r="D1330" i="10" a="1"/>
  <c r="D1330" i="10" s="1"/>
  <c r="E1330" i="10" a="1"/>
  <c r="E1330" i="10" s="1"/>
  <c r="N459" i="10"/>
  <c r="M459" i="10" s="1" a="1"/>
  <c r="M459" i="10" s="1"/>
  <c r="E462" i="10" a="1"/>
  <c r="E462" i="10" s="1"/>
  <c r="D462" i="10" a="1"/>
  <c r="D462" i="10" s="1"/>
  <c r="C462" i="10" a="1"/>
  <c r="C462" i="10" s="1"/>
  <c r="Q461" i="10"/>
  <c r="G461" i="10"/>
  <c r="H460" i="10"/>
  <c r="I460" i="10" s="1"/>
  <c r="N460" i="10" s="1"/>
  <c r="O460" i="10"/>
  <c r="J460" i="10" s="1"/>
  <c r="L458" i="10"/>
  <c r="K458" i="10" s="1"/>
  <c r="D458" i="1"/>
  <c r="A457" i="1"/>
  <c r="N1329" i="10" l="1"/>
  <c r="P1328" i="10"/>
  <c r="M1328" i="10" a="1"/>
  <c r="M1328" i="10" s="1"/>
  <c r="L1328" i="10" s="1"/>
  <c r="K1328" i="10" s="1"/>
  <c r="J1331" i="10"/>
  <c r="I1330" i="10"/>
  <c r="B1332" i="10"/>
  <c r="D1331" i="10" a="1"/>
  <c r="D1331" i="10" s="1"/>
  <c r="E1331" i="10" a="1"/>
  <c r="E1331" i="10" s="1"/>
  <c r="C1331" i="10" a="1"/>
  <c r="C1331" i="10" s="1"/>
  <c r="P459" i="10"/>
  <c r="H461" i="10"/>
  <c r="I461" i="10" s="1"/>
  <c r="O461" i="10"/>
  <c r="J461" i="10" s="1"/>
  <c r="E463" i="10" a="1"/>
  <c r="E463" i="10" s="1"/>
  <c r="D463" i="10" a="1"/>
  <c r="D463" i="10" s="1"/>
  <c r="C463" i="10" a="1"/>
  <c r="C463" i="10" s="1"/>
  <c r="Q462" i="10"/>
  <c r="G462" i="10"/>
  <c r="M460" i="10" a="1"/>
  <c r="M460" i="10" s="1"/>
  <c r="P460" i="10"/>
  <c r="L459" i="10"/>
  <c r="K459" i="10" s="1"/>
  <c r="D459" i="1"/>
  <c r="A458" i="1"/>
  <c r="N1330" i="10" l="1"/>
  <c r="P1329" i="10"/>
  <c r="M1329" i="10" a="1"/>
  <c r="M1329" i="10" s="1"/>
  <c r="L1329" i="10" s="1"/>
  <c r="K1329" i="10" s="1"/>
  <c r="B1333" i="10"/>
  <c r="C1332" i="10" a="1"/>
  <c r="C1332" i="10" s="1"/>
  <c r="D1332" i="10" a="1"/>
  <c r="D1332" i="10" s="1"/>
  <c r="E1332" i="10" a="1"/>
  <c r="E1332" i="10" s="1"/>
  <c r="J1332" i="10"/>
  <c r="I1331" i="10"/>
  <c r="N461" i="10"/>
  <c r="P461" i="10" s="1"/>
  <c r="L460" i="10"/>
  <c r="K460" i="10" s="1"/>
  <c r="O462" i="10"/>
  <c r="J462" i="10" s="1"/>
  <c r="H462" i="10"/>
  <c r="I462" i="10" s="1"/>
  <c r="E464" i="10" a="1"/>
  <c r="E464" i="10" s="1"/>
  <c r="C464" i="10" a="1"/>
  <c r="C464" i="10" s="1"/>
  <c r="D464" i="10" a="1"/>
  <c r="D464" i="10" s="1"/>
  <c r="Q463" i="10"/>
  <c r="G463" i="10"/>
  <c r="M461" i="10" a="1"/>
  <c r="M461" i="10" s="1"/>
  <c r="L461" i="10" s="1"/>
  <c r="K461" i="10" s="1"/>
  <c r="D460" i="1"/>
  <c r="A459" i="1"/>
  <c r="N1331" i="10" l="1"/>
  <c r="P1330" i="10"/>
  <c r="M1330" i="10" a="1"/>
  <c r="M1330" i="10" s="1"/>
  <c r="L1330" i="10" s="1"/>
  <c r="K1330" i="10" s="1"/>
  <c r="I1332" i="10"/>
  <c r="J1333" i="10"/>
  <c r="B1334" i="10"/>
  <c r="E1333" i="10" a="1"/>
  <c r="E1333" i="10" s="1"/>
  <c r="C1333" i="10" a="1"/>
  <c r="C1333" i="10" s="1"/>
  <c r="D1333" i="10" a="1"/>
  <c r="D1333" i="10" s="1"/>
  <c r="N462" i="10"/>
  <c r="M462" i="10" s="1" a="1"/>
  <c r="M462" i="10" s="1"/>
  <c r="L462" i="10" s="1"/>
  <c r="K462" i="10" s="1"/>
  <c r="E465" i="10" a="1"/>
  <c r="E465" i="10" s="1"/>
  <c r="C465" i="10" a="1"/>
  <c r="C465" i="10" s="1"/>
  <c r="D465" i="10" a="1"/>
  <c r="D465" i="10" s="1"/>
  <c r="O463" i="10"/>
  <c r="J463" i="10" s="1"/>
  <c r="H463" i="10"/>
  <c r="I463" i="10" s="1"/>
  <c r="G464" i="10"/>
  <c r="Q464" i="10"/>
  <c r="D461" i="1"/>
  <c r="A460" i="1"/>
  <c r="N1332" i="10" l="1"/>
  <c r="P1331" i="10"/>
  <c r="M1331" i="10" a="1"/>
  <c r="M1331" i="10" s="1"/>
  <c r="L1331" i="10" s="1"/>
  <c r="K1331" i="10" s="1"/>
  <c r="J1334" i="10"/>
  <c r="I1333" i="10"/>
  <c r="B1335" i="10"/>
  <c r="D1334" i="10" a="1"/>
  <c r="D1334" i="10" s="1"/>
  <c r="E1334" i="10" a="1"/>
  <c r="E1334" i="10" s="1"/>
  <c r="C1334" i="10" a="1"/>
  <c r="C1334" i="10" s="1"/>
  <c r="N463" i="10"/>
  <c r="M463" i="10" s="1" a="1"/>
  <c r="M463" i="10" s="1"/>
  <c r="L463" i="10" s="1"/>
  <c r="K463" i="10" s="1"/>
  <c r="P462" i="10"/>
  <c r="E466" i="10" a="1"/>
  <c r="E466" i="10" s="1"/>
  <c r="D466" i="10" a="1"/>
  <c r="D466" i="10" s="1"/>
  <c r="C466" i="10" a="1"/>
  <c r="C466" i="10" s="1"/>
  <c r="G465" i="10"/>
  <c r="Q465" i="10"/>
  <c r="H464" i="10"/>
  <c r="I464" i="10" s="1"/>
  <c r="O464" i="10"/>
  <c r="J464" i="10" s="1"/>
  <c r="D462" i="1"/>
  <c r="A461" i="1"/>
  <c r="N1333" i="10" l="1"/>
  <c r="P1332" i="10"/>
  <c r="M1332" i="10" a="1"/>
  <c r="M1332" i="10" s="1"/>
  <c r="L1332" i="10" s="1"/>
  <c r="K1332" i="10" s="1"/>
  <c r="B1336" i="10"/>
  <c r="C1335" i="10" a="1"/>
  <c r="C1335" i="10" s="1"/>
  <c r="D1335" i="10" a="1"/>
  <c r="D1335" i="10" s="1"/>
  <c r="E1335" i="10" a="1"/>
  <c r="E1335" i="10" s="1"/>
  <c r="I1334" i="10"/>
  <c r="J1335" i="10"/>
  <c r="P463" i="10"/>
  <c r="N464" i="10"/>
  <c r="P464" i="10" s="1"/>
  <c r="O465" i="10"/>
  <c r="J465" i="10" s="1"/>
  <c r="H465" i="10"/>
  <c r="I465" i="10" s="1"/>
  <c r="N465" i="10" s="1"/>
  <c r="E467" i="10" a="1"/>
  <c r="E467" i="10" s="1"/>
  <c r="D467" i="10" a="1"/>
  <c r="D467" i="10" s="1"/>
  <c r="C467" i="10" a="1"/>
  <c r="C467" i="10" s="1"/>
  <c r="G466" i="10"/>
  <c r="Q466" i="10"/>
  <c r="D463" i="1"/>
  <c r="A462" i="1"/>
  <c r="P1333" i="10" l="1"/>
  <c r="M1333" i="10" a="1"/>
  <c r="M1333" i="10" s="1"/>
  <c r="L1333" i="10" s="1"/>
  <c r="K1333" i="10" s="1"/>
  <c r="N1334" i="10"/>
  <c r="I1335" i="10"/>
  <c r="J1336" i="10"/>
  <c r="B1337" i="10"/>
  <c r="E1336" i="10" a="1"/>
  <c r="E1336" i="10" s="1"/>
  <c r="C1336" i="10" a="1"/>
  <c r="C1336" i="10" s="1"/>
  <c r="D1336" i="10" a="1"/>
  <c r="D1336" i="10" s="1"/>
  <c r="M464" i="10" a="1"/>
  <c r="M464" i="10" s="1"/>
  <c r="L464" i="10" s="1"/>
  <c r="K464" i="10" s="1"/>
  <c r="E468" i="10" a="1"/>
  <c r="E468" i="10" s="1"/>
  <c r="D468" i="10" a="1"/>
  <c r="D468" i="10" s="1"/>
  <c r="C468" i="10" a="1"/>
  <c r="C468" i="10" s="1"/>
  <c r="Q467" i="10"/>
  <c r="G467" i="10"/>
  <c r="M465" i="10" a="1"/>
  <c r="M465" i="10" s="1"/>
  <c r="P465" i="10"/>
  <c r="H466" i="10"/>
  <c r="I466" i="10" s="1"/>
  <c r="N466" i="10" s="1"/>
  <c r="O466" i="10"/>
  <c r="J466" i="10" s="1"/>
  <c r="D464" i="1"/>
  <c r="A463" i="1"/>
  <c r="N1335" i="10" l="1"/>
  <c r="P1334" i="10"/>
  <c r="M1334" i="10" a="1"/>
  <c r="M1334" i="10" s="1"/>
  <c r="L1334" i="10" s="1"/>
  <c r="K1334" i="10" s="1"/>
  <c r="J1337" i="10"/>
  <c r="I1336" i="10"/>
  <c r="B1338" i="10"/>
  <c r="C1337" i="10" a="1"/>
  <c r="C1337" i="10" s="1"/>
  <c r="D1337" i="10" a="1"/>
  <c r="D1337" i="10" s="1"/>
  <c r="E1337" i="10" a="1"/>
  <c r="E1337" i="10" s="1"/>
  <c r="L465" i="10"/>
  <c r="K465" i="10" s="1"/>
  <c r="O467" i="10"/>
  <c r="J467" i="10" s="1"/>
  <c r="H467" i="10"/>
  <c r="I467" i="10" s="1"/>
  <c r="E469" i="10" a="1"/>
  <c r="E469" i="10" s="1"/>
  <c r="C469" i="10" a="1"/>
  <c r="C469" i="10" s="1"/>
  <c r="D469" i="10" a="1"/>
  <c r="D469" i="10" s="1"/>
  <c r="P466" i="10"/>
  <c r="M466" i="10" a="1"/>
  <c r="M466" i="10" s="1"/>
  <c r="L466" i="10" s="1"/>
  <c r="K466" i="10" s="1"/>
  <c r="G468" i="10"/>
  <c r="Q468" i="10"/>
  <c r="D465" i="1"/>
  <c r="A464" i="1"/>
  <c r="N1336" i="10" l="1"/>
  <c r="P1335" i="10"/>
  <c r="M1335" i="10" a="1"/>
  <c r="M1335" i="10" s="1"/>
  <c r="L1335" i="10" s="1"/>
  <c r="K1335" i="10" s="1"/>
  <c r="I1337" i="10"/>
  <c r="J1338" i="10"/>
  <c r="B1339" i="10"/>
  <c r="C1338" i="10" a="1"/>
  <c r="C1338" i="10" s="1"/>
  <c r="D1338" i="10" a="1"/>
  <c r="D1338" i="10" s="1"/>
  <c r="E1338" i="10" a="1"/>
  <c r="E1338" i="10" s="1"/>
  <c r="N467" i="10"/>
  <c r="P467" i="10" s="1"/>
  <c r="E470" i="10" a="1"/>
  <c r="E470" i="10" s="1"/>
  <c r="C470" i="10" a="1"/>
  <c r="C470" i="10" s="1"/>
  <c r="D470" i="10" a="1"/>
  <c r="D470" i="10" s="1"/>
  <c r="G469" i="10"/>
  <c r="Q469" i="10"/>
  <c r="H468" i="10"/>
  <c r="I468" i="10" s="1"/>
  <c r="O468" i="10"/>
  <c r="J468" i="10" s="1"/>
  <c r="D466" i="1"/>
  <c r="A465" i="1"/>
  <c r="N1337" i="10" l="1"/>
  <c r="M467" i="10" a="1"/>
  <c r="M467" i="10" s="1"/>
  <c r="L467" i="10" s="1"/>
  <c r="K467" i="10" s="1"/>
  <c r="P1336" i="10"/>
  <c r="M1336" i="10" a="1"/>
  <c r="M1336" i="10" s="1"/>
  <c r="L1336" i="10" s="1"/>
  <c r="K1336" i="10" s="1"/>
  <c r="J1339" i="10"/>
  <c r="I1338" i="10"/>
  <c r="B1340" i="10"/>
  <c r="D1339" i="10" a="1"/>
  <c r="D1339" i="10" s="1"/>
  <c r="E1339" i="10" a="1"/>
  <c r="E1339" i="10" s="1"/>
  <c r="C1339" i="10" a="1"/>
  <c r="C1339" i="10" s="1"/>
  <c r="N468" i="10"/>
  <c r="M468" i="10" s="1" a="1"/>
  <c r="M468" i="10" s="1"/>
  <c r="L468" i="10" s="1"/>
  <c r="K468" i="10" s="1"/>
  <c r="O469" i="10"/>
  <c r="J469" i="10" s="1"/>
  <c r="H469" i="10"/>
  <c r="I469" i="10" s="1"/>
  <c r="N469" i="10" s="1"/>
  <c r="E471" i="10" a="1"/>
  <c r="E471" i="10" s="1"/>
  <c r="D471" i="10" a="1"/>
  <c r="D471" i="10" s="1"/>
  <c r="C471" i="10" a="1"/>
  <c r="C471" i="10" s="1"/>
  <c r="Q470" i="10"/>
  <c r="G470" i="10"/>
  <c r="D467" i="1"/>
  <c r="A466" i="1"/>
  <c r="N1338" i="10" l="1"/>
  <c r="P1337" i="10"/>
  <c r="M1337" i="10" a="1"/>
  <c r="M1337" i="10" s="1"/>
  <c r="L1337" i="10" s="1"/>
  <c r="K1337" i="10" s="1"/>
  <c r="J1340" i="10"/>
  <c r="I1339" i="10"/>
  <c r="B1341" i="10"/>
  <c r="C1340" i="10" a="1"/>
  <c r="C1340" i="10" s="1"/>
  <c r="D1340" i="10" a="1"/>
  <c r="D1340" i="10" s="1"/>
  <c r="E1340" i="10" a="1"/>
  <c r="E1340" i="10" s="1"/>
  <c r="P468" i="10"/>
  <c r="M469" i="10" a="1"/>
  <c r="M469" i="10" s="1"/>
  <c r="L469" i="10" s="1"/>
  <c r="K469" i="10" s="1"/>
  <c r="P469" i="10"/>
  <c r="G471" i="10"/>
  <c r="Q471" i="10"/>
  <c r="H470" i="10"/>
  <c r="I470" i="10" s="1"/>
  <c r="O470" i="10"/>
  <c r="J470" i="10" s="1"/>
  <c r="E472" i="10" a="1"/>
  <c r="E472" i="10" s="1"/>
  <c r="D472" i="10" a="1"/>
  <c r="D472" i="10" s="1"/>
  <c r="C472" i="10" a="1"/>
  <c r="C472" i="10" s="1"/>
  <c r="D468" i="1"/>
  <c r="A467" i="1"/>
  <c r="N1339" i="10" l="1"/>
  <c r="P1338" i="10"/>
  <c r="M1338" i="10" a="1"/>
  <c r="M1338" i="10" s="1"/>
  <c r="L1338" i="10" s="1"/>
  <c r="K1338" i="10" s="1"/>
  <c r="B1342" i="10"/>
  <c r="E1341" i="10" a="1"/>
  <c r="E1341" i="10" s="1"/>
  <c r="C1341" i="10" a="1"/>
  <c r="C1341" i="10" s="1"/>
  <c r="D1341" i="10" a="1"/>
  <c r="D1341" i="10" s="1"/>
  <c r="I1340" i="10"/>
  <c r="J1341" i="10"/>
  <c r="N470" i="10"/>
  <c r="P470" i="10" s="1"/>
  <c r="Q472" i="10"/>
  <c r="G472" i="10"/>
  <c r="E473" i="10" a="1"/>
  <c r="E473" i="10" s="1"/>
  <c r="C473" i="10" a="1"/>
  <c r="C473" i="10" s="1"/>
  <c r="D473" i="10" a="1"/>
  <c r="D473" i="10" s="1"/>
  <c r="H471" i="10"/>
  <c r="I471" i="10" s="1"/>
  <c r="O471" i="10"/>
  <c r="J471" i="10" s="1"/>
  <c r="D469" i="1"/>
  <c r="A468" i="1"/>
  <c r="N1340" i="10" l="1"/>
  <c r="P1339" i="10"/>
  <c r="M1339" i="10" a="1"/>
  <c r="M1339" i="10" s="1"/>
  <c r="L1339" i="10" s="1"/>
  <c r="K1339" i="10" s="1"/>
  <c r="J1342" i="10"/>
  <c r="I1341" i="10"/>
  <c r="B1343" i="10"/>
  <c r="D1342" i="10" a="1"/>
  <c r="D1342" i="10" s="1"/>
  <c r="E1342" i="10" a="1"/>
  <c r="E1342" i="10" s="1"/>
  <c r="C1342" i="10" a="1"/>
  <c r="C1342" i="10" s="1"/>
  <c r="N471" i="10"/>
  <c r="M471" i="10" s="1" a="1"/>
  <c r="M471" i="10" s="1"/>
  <c r="M470" i="10" a="1"/>
  <c r="M470" i="10" s="1"/>
  <c r="L470" i="10" s="1"/>
  <c r="K470" i="10" s="1"/>
  <c r="E474" i="10" a="1"/>
  <c r="E474" i="10" s="1"/>
  <c r="D474" i="10" a="1"/>
  <c r="D474" i="10" s="1"/>
  <c r="C474" i="10" a="1"/>
  <c r="C474" i="10" s="1"/>
  <c r="G473" i="10"/>
  <c r="Q473" i="10"/>
  <c r="O472" i="10"/>
  <c r="J472" i="10" s="1"/>
  <c r="H472" i="10"/>
  <c r="I472" i="10" s="1"/>
  <c r="D470" i="1"/>
  <c r="A469" i="1"/>
  <c r="N1341" i="10" l="1"/>
  <c r="P1340" i="10"/>
  <c r="M1340" i="10" a="1"/>
  <c r="M1340" i="10" s="1"/>
  <c r="L1340" i="10" s="1"/>
  <c r="K1340" i="10" s="1"/>
  <c r="I1342" i="10"/>
  <c r="J1343" i="10"/>
  <c r="B1344" i="10"/>
  <c r="C1343" i="10" a="1"/>
  <c r="C1343" i="10" s="1"/>
  <c r="D1343" i="10" a="1"/>
  <c r="D1343" i="10" s="1"/>
  <c r="E1343" i="10" a="1"/>
  <c r="E1343" i="10" s="1"/>
  <c r="L471" i="10"/>
  <c r="K471" i="10" s="1"/>
  <c r="P471" i="10"/>
  <c r="N472" i="10"/>
  <c r="P472" i="10" s="1"/>
  <c r="H473" i="10"/>
  <c r="I473" i="10" s="1"/>
  <c r="O473" i="10"/>
  <c r="J473" i="10" s="1"/>
  <c r="E475" i="10" a="1"/>
  <c r="E475" i="10" s="1"/>
  <c r="D475" i="10" a="1"/>
  <c r="D475" i="10" s="1"/>
  <c r="C475" i="10" a="1"/>
  <c r="C475" i="10" s="1"/>
  <c r="G474" i="10"/>
  <c r="Q474" i="10"/>
  <c r="D471" i="1"/>
  <c r="A470" i="1"/>
  <c r="N1342" i="10" l="1"/>
  <c r="P1341" i="10"/>
  <c r="M1341" i="10" a="1"/>
  <c r="M1341" i="10" s="1"/>
  <c r="L1341" i="10" s="1"/>
  <c r="K1341" i="10" s="1"/>
  <c r="I1343" i="10"/>
  <c r="J1344" i="10"/>
  <c r="B1345" i="10"/>
  <c r="E1344" i="10" a="1"/>
  <c r="E1344" i="10" s="1"/>
  <c r="C1344" i="10" a="1"/>
  <c r="C1344" i="10" s="1"/>
  <c r="D1344" i="10" a="1"/>
  <c r="D1344" i="10" s="1"/>
  <c r="M472" i="10" a="1"/>
  <c r="M472" i="10" s="1"/>
  <c r="L472" i="10" s="1"/>
  <c r="K472" i="10" s="1"/>
  <c r="E476" i="10" a="1"/>
  <c r="E476" i="10" s="1"/>
  <c r="D476" i="10" a="1"/>
  <c r="D476" i="10" s="1"/>
  <c r="C476" i="10" a="1"/>
  <c r="C476" i="10" s="1"/>
  <c r="Q475" i="10"/>
  <c r="G475" i="10"/>
  <c r="N473" i="10"/>
  <c r="H474" i="10"/>
  <c r="I474" i="10" s="1"/>
  <c r="O474" i="10"/>
  <c r="J474" i="10" s="1"/>
  <c r="D472" i="1"/>
  <c r="A471" i="1"/>
  <c r="N1343" i="10" l="1"/>
  <c r="N474" i="10"/>
  <c r="P1342" i="10"/>
  <c r="M1342" i="10" a="1"/>
  <c r="M1342" i="10" s="1"/>
  <c r="L1342" i="10" s="1"/>
  <c r="K1342" i="10" s="1"/>
  <c r="J1345" i="10"/>
  <c r="I1344" i="10"/>
  <c r="B1346" i="10"/>
  <c r="C1345" i="10" a="1"/>
  <c r="C1345" i="10" s="1"/>
  <c r="D1345" i="10" a="1"/>
  <c r="D1345" i="10" s="1"/>
  <c r="E1345" i="10" a="1"/>
  <c r="E1345" i="10" s="1"/>
  <c r="P474" i="10"/>
  <c r="M474" i="10" a="1"/>
  <c r="M474" i="10" s="1"/>
  <c r="M473" i="10" a="1"/>
  <c r="M473" i="10" s="1"/>
  <c r="L473" i="10" s="1"/>
  <c r="K473" i="10" s="1"/>
  <c r="P473" i="10"/>
  <c r="O475" i="10"/>
  <c r="J475" i="10" s="1"/>
  <c r="H475" i="10"/>
  <c r="I475" i="10" s="1"/>
  <c r="N475" i="10" s="1"/>
  <c r="E477" i="10" a="1"/>
  <c r="E477" i="10" s="1"/>
  <c r="C477" i="10" a="1"/>
  <c r="C477" i="10" s="1"/>
  <c r="D477" i="10" a="1"/>
  <c r="D477" i="10" s="1"/>
  <c r="G476" i="10"/>
  <c r="Q476" i="10"/>
  <c r="D473" i="1"/>
  <c r="A472" i="1"/>
  <c r="N1344" i="10" l="1"/>
  <c r="P1343" i="10"/>
  <c r="M1343" i="10" a="1"/>
  <c r="M1343" i="10" s="1"/>
  <c r="L1343" i="10" s="1"/>
  <c r="K1343" i="10" s="1"/>
  <c r="I1345" i="10"/>
  <c r="J1346" i="10"/>
  <c r="B1347" i="10"/>
  <c r="C1346" i="10" a="1"/>
  <c r="C1346" i="10" s="1"/>
  <c r="D1346" i="10" a="1"/>
  <c r="D1346" i="10" s="1"/>
  <c r="E1346" i="10" a="1"/>
  <c r="E1346" i="10" s="1"/>
  <c r="Q477" i="10"/>
  <c r="G477" i="10"/>
  <c r="M475" i="10" a="1"/>
  <c r="M475" i="10" s="1"/>
  <c r="P475" i="10"/>
  <c r="H476" i="10"/>
  <c r="I476" i="10" s="1"/>
  <c r="O476" i="10"/>
  <c r="J476" i="10" s="1"/>
  <c r="E478" i="10" a="1"/>
  <c r="E478" i="10" s="1"/>
  <c r="C478" i="10" a="1"/>
  <c r="C478" i="10" s="1"/>
  <c r="D478" i="10" a="1"/>
  <c r="D478" i="10" s="1"/>
  <c r="L474" i="10"/>
  <c r="K474" i="10" s="1"/>
  <c r="D474" i="1"/>
  <c r="A473" i="1"/>
  <c r="N1345" i="10" l="1"/>
  <c r="P1344" i="10"/>
  <c r="M1344" i="10" a="1"/>
  <c r="M1344" i="10" s="1"/>
  <c r="L1344" i="10" s="1"/>
  <c r="K1344" i="10" s="1"/>
  <c r="J1347" i="10"/>
  <c r="I1346" i="10"/>
  <c r="B1348" i="10"/>
  <c r="D1347" i="10" a="1"/>
  <c r="D1347" i="10" s="1"/>
  <c r="E1347" i="10" a="1"/>
  <c r="E1347" i="10" s="1"/>
  <c r="C1347" i="10" a="1"/>
  <c r="C1347" i="10" s="1"/>
  <c r="N476" i="10"/>
  <c r="M476" i="10" s="1" a="1"/>
  <c r="M476" i="10" s="1"/>
  <c r="E479" i="10" a="1"/>
  <c r="E479" i="10" s="1"/>
  <c r="C479" i="10" a="1"/>
  <c r="C479" i="10" s="1"/>
  <c r="D479" i="10" a="1"/>
  <c r="D479" i="10" s="1"/>
  <c r="L475" i="10"/>
  <c r="K475" i="10" s="1"/>
  <c r="O477" i="10"/>
  <c r="J477" i="10" s="1"/>
  <c r="H477" i="10"/>
  <c r="I477" i="10" s="1"/>
  <c r="N477" i="10" s="1"/>
  <c r="G478" i="10"/>
  <c r="Q478" i="10"/>
  <c r="D475" i="1"/>
  <c r="A474" i="1"/>
  <c r="N1346" i="10" l="1"/>
  <c r="P1345" i="10"/>
  <c r="M1345" i="10" a="1"/>
  <c r="M1345" i="10" s="1"/>
  <c r="L1345" i="10" s="1"/>
  <c r="K1345" i="10" s="1"/>
  <c r="J1348" i="10"/>
  <c r="I1347" i="10"/>
  <c r="B1349" i="10"/>
  <c r="C1348" i="10" a="1"/>
  <c r="C1348" i="10" s="1"/>
  <c r="D1348" i="10" a="1"/>
  <c r="D1348" i="10" s="1"/>
  <c r="E1348" i="10" a="1"/>
  <c r="E1348" i="10" s="1"/>
  <c r="P476" i="10"/>
  <c r="E480" i="10" a="1"/>
  <c r="E480" i="10" s="1"/>
  <c r="D480" i="10" a="1"/>
  <c r="D480" i="10" s="1"/>
  <c r="C480" i="10" a="1"/>
  <c r="C480" i="10" s="1"/>
  <c r="Q479" i="10"/>
  <c r="G479" i="10"/>
  <c r="O478" i="10"/>
  <c r="J478" i="10" s="1"/>
  <c r="H478" i="10"/>
  <c r="I478" i="10" s="1"/>
  <c r="P477" i="10"/>
  <c r="M477" i="10" a="1"/>
  <c r="M477" i="10" s="1"/>
  <c r="L476" i="10"/>
  <c r="K476" i="10" s="1"/>
  <c r="D476" i="1"/>
  <c r="A475" i="1"/>
  <c r="N1347" i="10" l="1"/>
  <c r="M1346" i="10" a="1"/>
  <c r="M1346" i="10" s="1"/>
  <c r="L1346" i="10" s="1"/>
  <c r="K1346" i="10" s="1"/>
  <c r="P1346" i="10"/>
  <c r="I1348" i="10"/>
  <c r="J1349" i="10"/>
  <c r="B1350" i="10"/>
  <c r="E1349" i="10" a="1"/>
  <c r="E1349" i="10" s="1"/>
  <c r="C1349" i="10" a="1"/>
  <c r="C1349" i="10" s="1"/>
  <c r="D1349" i="10" a="1"/>
  <c r="D1349" i="10" s="1"/>
  <c r="N478" i="10"/>
  <c r="P478" i="10" s="1"/>
  <c r="O479" i="10"/>
  <c r="J479" i="10" s="1"/>
  <c r="H479" i="10"/>
  <c r="I479" i="10" s="1"/>
  <c r="N479" i="10" s="1"/>
  <c r="L477" i="10"/>
  <c r="K477" i="10" s="1"/>
  <c r="E481" i="10" a="1"/>
  <c r="E481" i="10" s="1"/>
  <c r="D481" i="10" a="1"/>
  <c r="D481" i="10" s="1"/>
  <c r="C481" i="10" a="1"/>
  <c r="C481" i="10" s="1"/>
  <c r="G480" i="10"/>
  <c r="Q480" i="10"/>
  <c r="D477" i="1"/>
  <c r="A476" i="1"/>
  <c r="N1348" i="10" l="1"/>
  <c r="M1347" i="10" a="1"/>
  <c r="M1347" i="10" s="1"/>
  <c r="L1347" i="10" s="1"/>
  <c r="K1347" i="10" s="1"/>
  <c r="P1347" i="10"/>
  <c r="B1351" i="10"/>
  <c r="D1350" i="10" a="1"/>
  <c r="D1350" i="10" s="1"/>
  <c r="E1350" i="10" a="1"/>
  <c r="E1350" i="10" s="1"/>
  <c r="C1350" i="10" a="1"/>
  <c r="C1350" i="10" s="1"/>
  <c r="J1350" i="10"/>
  <c r="I1349" i="10"/>
  <c r="M478" i="10" a="1"/>
  <c r="M478" i="10" s="1"/>
  <c r="L478" i="10" s="1"/>
  <c r="K478" i="10" s="1"/>
  <c r="M479" i="10" a="1"/>
  <c r="M479" i="10" s="1"/>
  <c r="P479" i="10"/>
  <c r="G481" i="10"/>
  <c r="Q481" i="10"/>
  <c r="H480" i="10"/>
  <c r="I480" i="10" s="1"/>
  <c r="O480" i="10"/>
  <c r="J480" i="10" s="1"/>
  <c r="E482" i="10" a="1"/>
  <c r="E482" i="10" s="1"/>
  <c r="C482" i="10" a="1"/>
  <c r="C482" i="10" s="1"/>
  <c r="D482" i="10" a="1"/>
  <c r="D482" i="10" s="1"/>
  <c r="D478" i="1"/>
  <c r="A477" i="1"/>
  <c r="N1349" i="10" l="1"/>
  <c r="P1348" i="10"/>
  <c r="M1348" i="10" a="1"/>
  <c r="M1348" i="10" s="1"/>
  <c r="L1348" i="10" s="1"/>
  <c r="K1348" i="10" s="1"/>
  <c r="I1350" i="10"/>
  <c r="J1351" i="10"/>
  <c r="B1352" i="10"/>
  <c r="C1351" i="10" a="1"/>
  <c r="C1351" i="10" s="1"/>
  <c r="D1351" i="10" a="1"/>
  <c r="D1351" i="10" s="1"/>
  <c r="E1351" i="10" a="1"/>
  <c r="E1351" i="10" s="1"/>
  <c r="N480" i="10"/>
  <c r="P480" i="10" s="1"/>
  <c r="E483" i="10" a="1"/>
  <c r="E483" i="10" s="1"/>
  <c r="C483" i="10" a="1"/>
  <c r="C483" i="10" s="1"/>
  <c r="D483" i="10" a="1"/>
  <c r="D483" i="10" s="1"/>
  <c r="O481" i="10"/>
  <c r="J481" i="10" s="1"/>
  <c r="H481" i="10"/>
  <c r="I481" i="10" s="1"/>
  <c r="G482" i="10"/>
  <c r="Q482" i="10"/>
  <c r="L479" i="10"/>
  <c r="K479" i="10" s="1"/>
  <c r="D479" i="1"/>
  <c r="A478" i="1"/>
  <c r="N1350" i="10" l="1"/>
  <c r="P1349" i="10"/>
  <c r="M1349" i="10" a="1"/>
  <c r="M1349" i="10" s="1"/>
  <c r="L1349" i="10" s="1"/>
  <c r="K1349" i="10" s="1"/>
  <c r="B1353" i="10"/>
  <c r="E1352" i="10" a="1"/>
  <c r="E1352" i="10" s="1"/>
  <c r="C1352" i="10" a="1"/>
  <c r="C1352" i="10" s="1"/>
  <c r="D1352" i="10" a="1"/>
  <c r="D1352" i="10" s="1"/>
  <c r="I1351" i="10"/>
  <c r="J1352" i="10"/>
  <c r="N481" i="10"/>
  <c r="P481" i="10" s="1"/>
  <c r="M480" i="10" a="1"/>
  <c r="M480" i="10" s="1"/>
  <c r="L480" i="10" s="1"/>
  <c r="K480" i="10" s="1"/>
  <c r="E484" i="10" a="1"/>
  <c r="E484" i="10" s="1"/>
  <c r="D484" i="10" a="1"/>
  <c r="D484" i="10" s="1"/>
  <c r="C484" i="10" a="1"/>
  <c r="C484" i="10" s="1"/>
  <c r="H482" i="10"/>
  <c r="I482" i="10" s="1"/>
  <c r="O482" i="10"/>
  <c r="J482" i="10" s="1"/>
  <c r="Q483" i="10"/>
  <c r="G483" i="10"/>
  <c r="D480" i="1"/>
  <c r="A479" i="1"/>
  <c r="N1351" i="10" l="1"/>
  <c r="P1350" i="10"/>
  <c r="M1350" i="10" a="1"/>
  <c r="M1350" i="10" s="1"/>
  <c r="L1350" i="10" s="1"/>
  <c r="K1350" i="10" s="1"/>
  <c r="J1353" i="10"/>
  <c r="I1352" i="10"/>
  <c r="B1354" i="10"/>
  <c r="C1353" i="10" a="1"/>
  <c r="C1353" i="10" s="1"/>
  <c r="D1353" i="10" a="1"/>
  <c r="D1353" i="10" s="1"/>
  <c r="E1353" i="10" a="1"/>
  <c r="E1353" i="10" s="1"/>
  <c r="M481" i="10" a="1"/>
  <c r="M481" i="10" s="1"/>
  <c r="L481" i="10" s="1"/>
  <c r="K481" i="10" s="1"/>
  <c r="N482" i="10"/>
  <c r="P482" i="10" s="1"/>
  <c r="E485" i="10" a="1"/>
  <c r="E485" i="10" s="1"/>
  <c r="C485" i="10" a="1"/>
  <c r="C485" i="10" s="1"/>
  <c r="D485" i="10" a="1"/>
  <c r="D485" i="10" s="1"/>
  <c r="H483" i="10"/>
  <c r="I483" i="10" s="1"/>
  <c r="O483" i="10"/>
  <c r="J483" i="10" s="1"/>
  <c r="G484" i="10"/>
  <c r="Q484" i="10"/>
  <c r="D481" i="1"/>
  <c r="A480" i="1"/>
  <c r="N1352" i="10" l="1"/>
  <c r="P1351" i="10"/>
  <c r="M1351" i="10" a="1"/>
  <c r="M1351" i="10" s="1"/>
  <c r="L1351" i="10" s="1"/>
  <c r="K1351" i="10" s="1"/>
  <c r="N483" i="10"/>
  <c r="M483" i="10" s="1" a="1"/>
  <c r="M483" i="10" s="1"/>
  <c r="B1355" i="10"/>
  <c r="C1354" i="10" a="1"/>
  <c r="C1354" i="10" s="1"/>
  <c r="D1354" i="10" a="1"/>
  <c r="D1354" i="10" s="1"/>
  <c r="E1354" i="10" a="1"/>
  <c r="E1354" i="10" s="1"/>
  <c r="I1353" i="10"/>
  <c r="J1354" i="10"/>
  <c r="M482" i="10" a="1"/>
  <c r="M482" i="10" s="1"/>
  <c r="L482" i="10" s="1"/>
  <c r="K482" i="10" s="1"/>
  <c r="E486" i="10" a="1"/>
  <c r="E486" i="10" s="1"/>
  <c r="C486" i="10" a="1"/>
  <c r="C486" i="10" s="1"/>
  <c r="D486" i="10" a="1"/>
  <c r="D486" i="10" s="1"/>
  <c r="Q485" i="10"/>
  <c r="G485" i="10"/>
  <c r="H484" i="10"/>
  <c r="I484" i="10" s="1"/>
  <c r="N484" i="10" s="1"/>
  <c r="O484" i="10"/>
  <c r="J484" i="10" s="1"/>
  <c r="D482" i="1"/>
  <c r="A481" i="1"/>
  <c r="P483" i="10" l="1"/>
  <c r="N1353" i="10"/>
  <c r="P1352" i="10"/>
  <c r="M1352" i="10" a="1"/>
  <c r="M1352" i="10" s="1"/>
  <c r="L1352" i="10" s="1"/>
  <c r="K1352" i="10" s="1"/>
  <c r="J1355" i="10"/>
  <c r="I1354" i="10"/>
  <c r="B1356" i="10"/>
  <c r="D1355" i="10" a="1"/>
  <c r="D1355" i="10" s="1"/>
  <c r="E1355" i="10" a="1"/>
  <c r="E1355" i="10" s="1"/>
  <c r="C1355" i="10" a="1"/>
  <c r="C1355" i="10" s="1"/>
  <c r="L483" i="10"/>
  <c r="K483" i="10" s="1"/>
  <c r="P484" i="10"/>
  <c r="M484" i="10" a="1"/>
  <c r="M484" i="10" s="1"/>
  <c r="L484" i="10" s="1"/>
  <c r="K484" i="10" s="1"/>
  <c r="E487" i="10" a="1"/>
  <c r="E487" i="10" s="1"/>
  <c r="C487" i="10" a="1"/>
  <c r="C487" i="10" s="1"/>
  <c r="D487" i="10" a="1"/>
  <c r="D487" i="10" s="1"/>
  <c r="O485" i="10"/>
  <c r="J485" i="10" s="1"/>
  <c r="H485" i="10"/>
  <c r="I485" i="10" s="1"/>
  <c r="G486" i="10"/>
  <c r="Q486" i="10"/>
  <c r="D483" i="1"/>
  <c r="A482" i="1"/>
  <c r="N1354" i="10" l="1"/>
  <c r="P1353" i="10"/>
  <c r="M1353" i="10" a="1"/>
  <c r="M1353" i="10" s="1"/>
  <c r="L1353" i="10" s="1"/>
  <c r="K1353" i="10" s="1"/>
  <c r="J1356" i="10"/>
  <c r="I1355" i="10"/>
  <c r="B1357" i="10"/>
  <c r="C1356" i="10" a="1"/>
  <c r="C1356" i="10" s="1"/>
  <c r="D1356" i="10" a="1"/>
  <c r="D1356" i="10" s="1"/>
  <c r="E1356" i="10" a="1"/>
  <c r="E1356" i="10" s="1"/>
  <c r="N485" i="10"/>
  <c r="P485" i="10" s="1"/>
  <c r="E488" i="10" a="1"/>
  <c r="E488" i="10" s="1"/>
  <c r="C488" i="10" a="1"/>
  <c r="C488" i="10" s="1"/>
  <c r="D488" i="10" a="1"/>
  <c r="D488" i="10" s="1"/>
  <c r="G487" i="10"/>
  <c r="Q487" i="10"/>
  <c r="H486" i="10"/>
  <c r="I486" i="10" s="1"/>
  <c r="O486" i="10"/>
  <c r="J486" i="10" s="1"/>
  <c r="D484" i="1"/>
  <c r="A483" i="1"/>
  <c r="N1355" i="10" l="1"/>
  <c r="M1354" i="10" a="1"/>
  <c r="M1354" i="10" s="1"/>
  <c r="L1354" i="10" s="1"/>
  <c r="K1354" i="10" s="1"/>
  <c r="P1354" i="10"/>
  <c r="I1356" i="10"/>
  <c r="J1357" i="10"/>
  <c r="B1358" i="10"/>
  <c r="E1357" i="10" a="1"/>
  <c r="E1357" i="10" s="1"/>
  <c r="C1357" i="10" a="1"/>
  <c r="C1357" i="10" s="1"/>
  <c r="D1357" i="10" a="1"/>
  <c r="D1357" i="10" s="1"/>
  <c r="M485" i="10" a="1"/>
  <c r="M485" i="10" s="1"/>
  <c r="L485" i="10" s="1"/>
  <c r="K485" i="10" s="1"/>
  <c r="O487" i="10"/>
  <c r="J487" i="10" s="1"/>
  <c r="H487" i="10"/>
  <c r="I487" i="10" s="1"/>
  <c r="N487" i="10" s="1"/>
  <c r="E489" i="10" a="1"/>
  <c r="E489" i="10" s="1"/>
  <c r="C489" i="10" a="1"/>
  <c r="C489" i="10" s="1"/>
  <c r="D489" i="10" a="1"/>
  <c r="D489" i="10" s="1"/>
  <c r="G488" i="10"/>
  <c r="Q488" i="10"/>
  <c r="N486" i="10"/>
  <c r="D485" i="1"/>
  <c r="A484" i="1"/>
  <c r="N1356" i="10" l="1"/>
  <c r="M1355" i="10" a="1"/>
  <c r="M1355" i="10" s="1"/>
  <c r="L1355" i="10" s="1"/>
  <c r="K1355" i="10" s="1"/>
  <c r="P1355" i="10"/>
  <c r="J1358" i="10"/>
  <c r="I1357" i="10"/>
  <c r="B1359" i="10"/>
  <c r="D1358" i="10" a="1"/>
  <c r="D1358" i="10" s="1"/>
  <c r="E1358" i="10" a="1"/>
  <c r="E1358" i="10" s="1"/>
  <c r="C1358" i="10" a="1"/>
  <c r="C1358" i="10" s="1"/>
  <c r="P487" i="10"/>
  <c r="M487" i="10" a="1"/>
  <c r="M487" i="10" s="1"/>
  <c r="M486" i="10" a="1"/>
  <c r="M486" i="10" s="1"/>
  <c r="L486" i="10" s="1"/>
  <c r="K486" i="10" s="1"/>
  <c r="P486" i="10"/>
  <c r="O488" i="10"/>
  <c r="J488" i="10" s="1"/>
  <c r="H488" i="10"/>
  <c r="I488" i="10" s="1"/>
  <c r="E490" i="10" a="1"/>
  <c r="E490" i="10" s="1"/>
  <c r="C490" i="10" a="1"/>
  <c r="C490" i="10" s="1"/>
  <c r="D490" i="10" a="1"/>
  <c r="D490" i="10" s="1"/>
  <c r="G489" i="10"/>
  <c r="Q489" i="10"/>
  <c r="D486" i="1"/>
  <c r="A485" i="1"/>
  <c r="N1357" i="10" l="1"/>
  <c r="P1356" i="10"/>
  <c r="M1356" i="10" a="1"/>
  <c r="M1356" i="10" s="1"/>
  <c r="L1356" i="10" s="1"/>
  <c r="K1356" i="10" s="1"/>
  <c r="B1360" i="10"/>
  <c r="C1359" i="10" a="1"/>
  <c r="C1359" i="10" s="1"/>
  <c r="D1359" i="10" a="1"/>
  <c r="D1359" i="10" s="1"/>
  <c r="E1359" i="10" a="1"/>
  <c r="E1359" i="10" s="1"/>
  <c r="I1358" i="10"/>
  <c r="J1359" i="10"/>
  <c r="N488" i="10"/>
  <c r="M488" i="10" s="1" a="1"/>
  <c r="M488" i="10" s="1"/>
  <c r="Q490" i="10"/>
  <c r="G490" i="10"/>
  <c r="H489" i="10"/>
  <c r="I489" i="10" s="1"/>
  <c r="O489" i="10"/>
  <c r="J489" i="10" s="1"/>
  <c r="E491" i="10" a="1"/>
  <c r="E491" i="10" s="1"/>
  <c r="C491" i="10" a="1"/>
  <c r="C491" i="10" s="1"/>
  <c r="D491" i="10" a="1"/>
  <c r="D491" i="10" s="1"/>
  <c r="L487" i="10"/>
  <c r="K487" i="10" s="1"/>
  <c r="D487" i="1"/>
  <c r="A486" i="1"/>
  <c r="P1357" i="10" l="1"/>
  <c r="M1357" i="10" a="1"/>
  <c r="M1357" i="10" s="1"/>
  <c r="L1357" i="10" s="1"/>
  <c r="K1357" i="10" s="1"/>
  <c r="N1358" i="10"/>
  <c r="I1359" i="10"/>
  <c r="J1360" i="10"/>
  <c r="B1361" i="10"/>
  <c r="E1360" i="10" a="1"/>
  <c r="E1360" i="10" s="1"/>
  <c r="C1360" i="10" a="1"/>
  <c r="C1360" i="10" s="1"/>
  <c r="D1360" i="10" a="1"/>
  <c r="D1360" i="10" s="1"/>
  <c r="N489" i="10"/>
  <c r="M489" i="10" s="1" a="1"/>
  <c r="M489" i="10" s="1"/>
  <c r="P488" i="10"/>
  <c r="E492" i="10" a="1"/>
  <c r="E492" i="10" s="1"/>
  <c r="C492" i="10" a="1"/>
  <c r="C492" i="10" s="1"/>
  <c r="D492" i="10" a="1"/>
  <c r="D492" i="10" s="1"/>
  <c r="H490" i="10"/>
  <c r="I490" i="10" s="1"/>
  <c r="O490" i="10"/>
  <c r="J490" i="10" s="1"/>
  <c r="G491" i="10"/>
  <c r="Q491" i="10"/>
  <c r="L488" i="10"/>
  <c r="K488" i="10" s="1"/>
  <c r="D488" i="1"/>
  <c r="A487" i="1"/>
  <c r="N1359" i="10" l="1"/>
  <c r="P1358" i="10"/>
  <c r="M1358" i="10" a="1"/>
  <c r="M1358" i="10" s="1"/>
  <c r="L1358" i="10" s="1"/>
  <c r="K1358" i="10" s="1"/>
  <c r="J1361" i="10"/>
  <c r="I1360" i="10"/>
  <c r="B1362" i="10"/>
  <c r="C1361" i="10" a="1"/>
  <c r="C1361" i="10" s="1"/>
  <c r="D1361" i="10" a="1"/>
  <c r="D1361" i="10" s="1"/>
  <c r="E1361" i="10" a="1"/>
  <c r="E1361" i="10" s="1"/>
  <c r="N490" i="10"/>
  <c r="P490" i="10" s="1"/>
  <c r="P489" i="10"/>
  <c r="E493" i="10" a="1"/>
  <c r="E493" i="10" s="1"/>
  <c r="D493" i="10" a="1"/>
  <c r="D493" i="10" s="1"/>
  <c r="C493" i="10" a="1"/>
  <c r="C493" i="10" s="1"/>
  <c r="G492" i="10"/>
  <c r="Q492" i="10"/>
  <c r="H491" i="10"/>
  <c r="I491" i="10" s="1"/>
  <c r="O491" i="10"/>
  <c r="J491" i="10" s="1"/>
  <c r="L489" i="10"/>
  <c r="K489" i="10" s="1"/>
  <c r="D489" i="1"/>
  <c r="A488" i="1"/>
  <c r="N1360" i="10" l="1"/>
  <c r="P1359" i="10"/>
  <c r="M1359" i="10" a="1"/>
  <c r="M1359" i="10" s="1"/>
  <c r="L1359" i="10" s="1"/>
  <c r="K1359" i="10" s="1"/>
  <c r="I1361" i="10"/>
  <c r="J1362" i="10"/>
  <c r="B1363" i="10"/>
  <c r="C1362" i="10" a="1"/>
  <c r="C1362" i="10" s="1"/>
  <c r="D1362" i="10" a="1"/>
  <c r="D1362" i="10" s="1"/>
  <c r="E1362" i="10" a="1"/>
  <c r="E1362" i="10" s="1"/>
  <c r="M490" i="10" a="1"/>
  <c r="M490" i="10" s="1"/>
  <c r="N491" i="10"/>
  <c r="P491" i="10" s="1"/>
  <c r="H492" i="10"/>
  <c r="I492" i="10" s="1"/>
  <c r="O492" i="10"/>
  <c r="J492" i="10" s="1"/>
  <c r="E494" i="10" a="1"/>
  <c r="E494" i="10" s="1"/>
  <c r="C494" i="10" a="1"/>
  <c r="C494" i="10" s="1"/>
  <c r="D494" i="10" a="1"/>
  <c r="D494" i="10" s="1"/>
  <c r="G493" i="10"/>
  <c r="Q493" i="10"/>
  <c r="L490" i="10"/>
  <c r="K490" i="10" s="1"/>
  <c r="D490" i="1"/>
  <c r="A489" i="1"/>
  <c r="N1361" i="10" l="1"/>
  <c r="P1360" i="10"/>
  <c r="M1360" i="10" a="1"/>
  <c r="M1360" i="10" s="1"/>
  <c r="L1360" i="10" s="1"/>
  <c r="K1360" i="10" s="1"/>
  <c r="B1364" i="10"/>
  <c r="D1363" i="10" a="1"/>
  <c r="D1363" i="10" s="1"/>
  <c r="E1363" i="10" a="1"/>
  <c r="E1363" i="10" s="1"/>
  <c r="C1363" i="10" a="1"/>
  <c r="C1363" i="10" s="1"/>
  <c r="J1363" i="10"/>
  <c r="I1362" i="10"/>
  <c r="M491" i="10" a="1"/>
  <c r="M491" i="10" s="1"/>
  <c r="L491" i="10" s="1"/>
  <c r="K491" i="10" s="1"/>
  <c r="N492" i="10"/>
  <c r="M492" i="10" s="1" a="1"/>
  <c r="M492" i="10" s="1"/>
  <c r="Q494" i="10"/>
  <c r="G494" i="10"/>
  <c r="H493" i="10"/>
  <c r="I493" i="10" s="1"/>
  <c r="O493" i="10"/>
  <c r="J493" i="10" s="1"/>
  <c r="E495" i="10" a="1"/>
  <c r="E495" i="10" s="1"/>
  <c r="D495" i="10" a="1"/>
  <c r="D495" i="10" s="1"/>
  <c r="C495" i="10" a="1"/>
  <c r="C495" i="10" s="1"/>
  <c r="D491" i="1"/>
  <c r="A490" i="1"/>
  <c r="N1362" i="10" l="1"/>
  <c r="P1361" i="10"/>
  <c r="M1361" i="10" a="1"/>
  <c r="M1361" i="10" s="1"/>
  <c r="L1361" i="10" s="1"/>
  <c r="K1361" i="10" s="1"/>
  <c r="J1364" i="10"/>
  <c r="I1363" i="10"/>
  <c r="B1365" i="10"/>
  <c r="C1364" i="10" a="1"/>
  <c r="C1364" i="10" s="1"/>
  <c r="D1364" i="10" a="1"/>
  <c r="D1364" i="10" s="1"/>
  <c r="E1364" i="10" a="1"/>
  <c r="E1364" i="10" s="1"/>
  <c r="P492" i="10"/>
  <c r="N493" i="10"/>
  <c r="P493" i="10" s="1"/>
  <c r="E496" i="10" a="1"/>
  <c r="E496" i="10" s="1"/>
  <c r="D496" i="10" a="1"/>
  <c r="D496" i="10" s="1"/>
  <c r="C496" i="10" a="1"/>
  <c r="C496" i="10" s="1"/>
  <c r="H494" i="10"/>
  <c r="I494" i="10" s="1"/>
  <c r="O494" i="10"/>
  <c r="J494" i="10" s="1"/>
  <c r="Q495" i="10"/>
  <c r="G495" i="10"/>
  <c r="L492" i="10"/>
  <c r="K492" i="10" s="1"/>
  <c r="D492" i="1"/>
  <c r="A491" i="1"/>
  <c r="N1363" i="10" l="1"/>
  <c r="M1362" i="10" a="1"/>
  <c r="M1362" i="10" s="1"/>
  <c r="L1362" i="10" s="1"/>
  <c r="K1362" i="10" s="1"/>
  <c r="P1362" i="10"/>
  <c r="I1364" i="10"/>
  <c r="J1365" i="10"/>
  <c r="B1366" i="10"/>
  <c r="E1365" i="10" a="1"/>
  <c r="E1365" i="10" s="1"/>
  <c r="C1365" i="10" a="1"/>
  <c r="C1365" i="10" s="1"/>
  <c r="D1365" i="10" a="1"/>
  <c r="D1365" i="10" s="1"/>
  <c r="N494" i="10"/>
  <c r="M494" i="10" s="1" a="1"/>
  <c r="M494" i="10" s="1"/>
  <c r="M493" i="10" a="1"/>
  <c r="M493" i="10" s="1"/>
  <c r="L493" i="10" s="1"/>
  <c r="K493" i="10" s="1"/>
  <c r="E497" i="10" a="1"/>
  <c r="E497" i="10" s="1"/>
  <c r="D497" i="10" a="1"/>
  <c r="D497" i="10" s="1"/>
  <c r="C497" i="10" a="1"/>
  <c r="C497" i="10" s="1"/>
  <c r="O495" i="10"/>
  <c r="J495" i="10" s="1"/>
  <c r="H495" i="10"/>
  <c r="I495" i="10" s="1"/>
  <c r="Q496" i="10"/>
  <c r="G496" i="10"/>
  <c r="D493" i="1"/>
  <c r="A492" i="1"/>
  <c r="N1364" i="10" l="1"/>
  <c r="M1363" i="10" a="1"/>
  <c r="M1363" i="10" s="1"/>
  <c r="L1363" i="10" s="1"/>
  <c r="K1363" i="10" s="1"/>
  <c r="P1363" i="10"/>
  <c r="J1366" i="10"/>
  <c r="I1365" i="10"/>
  <c r="B1367" i="10"/>
  <c r="D1366" i="10" a="1"/>
  <c r="D1366" i="10" s="1"/>
  <c r="E1366" i="10" a="1"/>
  <c r="E1366" i="10" s="1"/>
  <c r="C1366" i="10" a="1"/>
  <c r="C1366" i="10" s="1"/>
  <c r="P494" i="10"/>
  <c r="N495" i="10"/>
  <c r="E498" i="10" a="1"/>
  <c r="E498" i="10" s="1"/>
  <c r="D498" i="10" a="1"/>
  <c r="D498" i="10" s="1"/>
  <c r="C498" i="10" a="1"/>
  <c r="C498" i="10" s="1"/>
  <c r="G497" i="10"/>
  <c r="Q497" i="10"/>
  <c r="H496" i="10"/>
  <c r="I496" i="10" s="1"/>
  <c r="O496" i="10"/>
  <c r="J496" i="10" s="1"/>
  <c r="L494" i="10"/>
  <c r="K494" i="10" s="1"/>
  <c r="D494" i="1"/>
  <c r="A493" i="1"/>
  <c r="P1364" i="10" l="1"/>
  <c r="M1364" i="10" a="1"/>
  <c r="M1364" i="10" s="1"/>
  <c r="L1364" i="10" s="1"/>
  <c r="K1364" i="10" s="1"/>
  <c r="N1365" i="10"/>
  <c r="I1366" i="10"/>
  <c r="J1367" i="10"/>
  <c r="B1368" i="10"/>
  <c r="C1367" i="10" a="1"/>
  <c r="C1367" i="10" s="1"/>
  <c r="D1367" i="10" a="1"/>
  <c r="D1367" i="10" s="1"/>
  <c r="E1367" i="10" a="1"/>
  <c r="E1367" i="10" s="1"/>
  <c r="H497" i="10"/>
  <c r="I497" i="10" s="1"/>
  <c r="O497" i="10"/>
  <c r="J497" i="10" s="1"/>
  <c r="E499" i="10" a="1"/>
  <c r="E499" i="10" s="1"/>
  <c r="D499" i="10" a="1"/>
  <c r="D499" i="10" s="1"/>
  <c r="C499" i="10" a="1"/>
  <c r="C499" i="10" s="1"/>
  <c r="G498" i="10"/>
  <c r="Q498" i="10"/>
  <c r="N496" i="10"/>
  <c r="P495" i="10"/>
  <c r="M495" i="10" a="1"/>
  <c r="M495" i="10" s="1"/>
  <c r="L495" i="10" s="1"/>
  <c r="K495" i="10" s="1"/>
  <c r="D495" i="1"/>
  <c r="A494" i="1"/>
  <c r="N1366" i="10" l="1"/>
  <c r="P1365" i="10"/>
  <c r="M1365" i="10" a="1"/>
  <c r="M1365" i="10" s="1"/>
  <c r="L1365" i="10" s="1"/>
  <c r="K1365" i="10" s="1"/>
  <c r="I1367" i="10"/>
  <c r="J1368" i="10"/>
  <c r="B1369" i="10"/>
  <c r="E1368" i="10" a="1"/>
  <c r="E1368" i="10" s="1"/>
  <c r="C1368" i="10" a="1"/>
  <c r="C1368" i="10" s="1"/>
  <c r="D1368" i="10" a="1"/>
  <c r="D1368" i="10" s="1"/>
  <c r="N497" i="10"/>
  <c r="P497" i="10" s="1"/>
  <c r="O498" i="10"/>
  <c r="J498" i="10" s="1"/>
  <c r="H498" i="10"/>
  <c r="I498" i="10" s="1"/>
  <c r="E500" i="10" a="1"/>
  <c r="E500" i="10" s="1"/>
  <c r="C500" i="10" a="1"/>
  <c r="C500" i="10" s="1"/>
  <c r="D500" i="10" a="1"/>
  <c r="D500" i="10" s="1"/>
  <c r="Q499" i="10"/>
  <c r="G499" i="10"/>
  <c r="M496" i="10" a="1"/>
  <c r="M496" i="10" s="1"/>
  <c r="L496" i="10" s="1"/>
  <c r="K496" i="10" s="1"/>
  <c r="P496" i="10"/>
  <c r="D496" i="1"/>
  <c r="A495" i="1"/>
  <c r="N1367" i="10" l="1"/>
  <c r="P1366" i="10"/>
  <c r="M1366" i="10" a="1"/>
  <c r="M1366" i="10" s="1"/>
  <c r="L1366" i="10" s="1"/>
  <c r="K1366" i="10" s="1"/>
  <c r="J1369" i="10"/>
  <c r="I1368" i="10"/>
  <c r="B1370" i="10"/>
  <c r="C1369" i="10" a="1"/>
  <c r="C1369" i="10" s="1"/>
  <c r="D1369" i="10" a="1"/>
  <c r="D1369" i="10" s="1"/>
  <c r="E1369" i="10" a="1"/>
  <c r="E1369" i="10" s="1"/>
  <c r="M497" i="10" a="1"/>
  <c r="M497" i="10" s="1"/>
  <c r="L497" i="10" s="1"/>
  <c r="K497" i="10" s="1"/>
  <c r="N498" i="10"/>
  <c r="M498" i="10" s="1" a="1"/>
  <c r="M498" i="10" s="1"/>
  <c r="H499" i="10"/>
  <c r="I499" i="10" s="1"/>
  <c r="O499" i="10"/>
  <c r="J499" i="10" s="1"/>
  <c r="E501" i="10" a="1"/>
  <c r="E501" i="10" s="1"/>
  <c r="D501" i="10" a="1"/>
  <c r="D501" i="10" s="1"/>
  <c r="C501" i="10" a="1"/>
  <c r="C501" i="10" s="1"/>
  <c r="G500" i="10"/>
  <c r="Q500" i="10"/>
  <c r="D497" i="1"/>
  <c r="A496" i="1"/>
  <c r="N1368" i="10" l="1"/>
  <c r="P1367" i="10"/>
  <c r="M1367" i="10" a="1"/>
  <c r="M1367" i="10" s="1"/>
  <c r="L1367" i="10" s="1"/>
  <c r="K1367" i="10" s="1"/>
  <c r="I1369" i="10"/>
  <c r="J1370" i="10"/>
  <c r="B1371" i="10"/>
  <c r="C1370" i="10" a="1"/>
  <c r="C1370" i="10" s="1"/>
  <c r="D1370" i="10" a="1"/>
  <c r="D1370" i="10" s="1"/>
  <c r="E1370" i="10" a="1"/>
  <c r="E1370" i="10" s="1"/>
  <c r="P498" i="10"/>
  <c r="N499" i="10"/>
  <c r="P499" i="10" s="1"/>
  <c r="L498" i="10"/>
  <c r="K498" i="10" s="1"/>
  <c r="E502" i="10" a="1"/>
  <c r="E502" i="10" s="1"/>
  <c r="C502" i="10" a="1"/>
  <c r="C502" i="10" s="1"/>
  <c r="D502" i="10" a="1"/>
  <c r="D502" i="10" s="1"/>
  <c r="Q501" i="10"/>
  <c r="G501" i="10"/>
  <c r="H500" i="10"/>
  <c r="I500" i="10" s="1"/>
  <c r="O500" i="10"/>
  <c r="J500" i="10" s="1"/>
  <c r="D498" i="1"/>
  <c r="A497" i="1"/>
  <c r="N1369" i="10" l="1"/>
  <c r="P1368" i="10"/>
  <c r="M1368" i="10" a="1"/>
  <c r="M1368" i="10" s="1"/>
  <c r="L1368" i="10" s="1"/>
  <c r="K1368" i="10" s="1"/>
  <c r="B1372" i="10"/>
  <c r="D1371" i="10" a="1"/>
  <c r="D1371" i="10" s="1"/>
  <c r="E1371" i="10" a="1"/>
  <c r="E1371" i="10" s="1"/>
  <c r="C1371" i="10" a="1"/>
  <c r="C1371" i="10" s="1"/>
  <c r="J1371" i="10"/>
  <c r="I1370" i="10"/>
  <c r="M499" i="10" a="1"/>
  <c r="M499" i="10" s="1"/>
  <c r="L499" i="10" s="1"/>
  <c r="K499" i="10" s="1"/>
  <c r="N500" i="10"/>
  <c r="P500" i="10" s="1"/>
  <c r="O501" i="10"/>
  <c r="J501" i="10" s="1"/>
  <c r="H501" i="10"/>
  <c r="I501" i="10" s="1"/>
  <c r="N501" i="10" s="1"/>
  <c r="E503" i="10" a="1"/>
  <c r="E503" i="10" s="1"/>
  <c r="C503" i="10" a="1"/>
  <c r="C503" i="10" s="1"/>
  <c r="D503" i="10" a="1"/>
  <c r="D503" i="10" s="1"/>
  <c r="G502" i="10"/>
  <c r="Q502" i="10"/>
  <c r="D499" i="1"/>
  <c r="A498" i="1"/>
  <c r="N1370" i="10" l="1"/>
  <c r="P1369" i="10"/>
  <c r="M1369" i="10" a="1"/>
  <c r="M1369" i="10" s="1"/>
  <c r="L1369" i="10" s="1"/>
  <c r="K1369" i="10" s="1"/>
  <c r="J1372" i="10"/>
  <c r="I1371" i="10"/>
  <c r="B1373" i="10"/>
  <c r="C1372" i="10" a="1"/>
  <c r="C1372" i="10" s="1"/>
  <c r="D1372" i="10" a="1"/>
  <c r="D1372" i="10" s="1"/>
  <c r="E1372" i="10" a="1"/>
  <c r="E1372" i="10" s="1"/>
  <c r="M500" i="10" a="1"/>
  <c r="M500" i="10" s="1"/>
  <c r="L500" i="10" s="1"/>
  <c r="K500" i="10" s="1"/>
  <c r="E504" i="10" a="1"/>
  <c r="E504" i="10" s="1"/>
  <c r="D504" i="10" a="1"/>
  <c r="D504" i="10" s="1"/>
  <c r="C504" i="10" a="1"/>
  <c r="C504" i="10" s="1"/>
  <c r="G503" i="10"/>
  <c r="Q503" i="10"/>
  <c r="P501" i="10"/>
  <c r="M501" i="10" a="1"/>
  <c r="M501" i="10" s="1"/>
  <c r="H502" i="10"/>
  <c r="I502" i="10" s="1"/>
  <c r="O502" i="10"/>
  <c r="J502" i="10" s="1"/>
  <c r="D500" i="1"/>
  <c r="A499" i="1"/>
  <c r="N1371" i="10" l="1"/>
  <c r="M1370" i="10" a="1"/>
  <c r="M1370" i="10" s="1"/>
  <c r="L1370" i="10" s="1"/>
  <c r="K1370" i="10" s="1"/>
  <c r="P1370" i="10"/>
  <c r="I1372" i="10"/>
  <c r="J1373" i="10"/>
  <c r="B1374" i="10"/>
  <c r="E1373" i="10" a="1"/>
  <c r="E1373" i="10" s="1"/>
  <c r="C1373" i="10" a="1"/>
  <c r="C1373" i="10" s="1"/>
  <c r="D1373" i="10" a="1"/>
  <c r="D1373" i="10" s="1"/>
  <c r="L501" i="10"/>
  <c r="K501" i="10" s="1"/>
  <c r="N502" i="10"/>
  <c r="P502" i="10" s="1"/>
  <c r="H503" i="10"/>
  <c r="I503" i="10" s="1"/>
  <c r="O503" i="10"/>
  <c r="J503" i="10" s="1"/>
  <c r="E505" i="10" a="1"/>
  <c r="E505" i="10" s="1"/>
  <c r="D505" i="10" a="1"/>
  <c r="D505" i="10" s="1"/>
  <c r="C505" i="10" a="1"/>
  <c r="C505" i="10" s="1"/>
  <c r="Q504" i="10"/>
  <c r="G504" i="10"/>
  <c r="D501" i="1"/>
  <c r="A500" i="1"/>
  <c r="N1372" i="10" l="1"/>
  <c r="M1371" i="10" a="1"/>
  <c r="M1371" i="10" s="1"/>
  <c r="L1371" i="10" s="1"/>
  <c r="K1371" i="10" s="1"/>
  <c r="P1371" i="10"/>
  <c r="J1374" i="10"/>
  <c r="I1373" i="10"/>
  <c r="B1375" i="10"/>
  <c r="D1374" i="10" a="1"/>
  <c r="D1374" i="10" s="1"/>
  <c r="E1374" i="10" a="1"/>
  <c r="E1374" i="10" s="1"/>
  <c r="C1374" i="10" a="1"/>
  <c r="C1374" i="10" s="1"/>
  <c r="N503" i="10"/>
  <c r="P503" i="10" s="1"/>
  <c r="M502" i="10" a="1"/>
  <c r="M502" i="10" s="1"/>
  <c r="L502" i="10" s="1"/>
  <c r="K502" i="10" s="1"/>
  <c r="E506" i="10" a="1"/>
  <c r="E506" i="10" s="1"/>
  <c r="D506" i="10" a="1"/>
  <c r="D506" i="10" s="1"/>
  <c r="C506" i="10" a="1"/>
  <c r="C506" i="10" s="1"/>
  <c r="G505" i="10"/>
  <c r="Q505" i="10"/>
  <c r="H504" i="10"/>
  <c r="I504" i="10" s="1"/>
  <c r="O504" i="10"/>
  <c r="J504" i="10" s="1"/>
  <c r="D502" i="1"/>
  <c r="A501" i="1"/>
  <c r="M503" i="10" l="1" a="1"/>
  <c r="M503" i="10" s="1"/>
  <c r="N1373" i="10"/>
  <c r="P1372" i="10"/>
  <c r="M1372" i="10" a="1"/>
  <c r="M1372" i="10" s="1"/>
  <c r="L1372" i="10" s="1"/>
  <c r="K1372" i="10" s="1"/>
  <c r="I1374" i="10"/>
  <c r="J1375" i="10"/>
  <c r="B1376" i="10"/>
  <c r="C1375" i="10" a="1"/>
  <c r="C1375" i="10" s="1"/>
  <c r="D1375" i="10" a="1"/>
  <c r="D1375" i="10" s="1"/>
  <c r="E1375" i="10" a="1"/>
  <c r="E1375" i="10" s="1"/>
  <c r="N504" i="10"/>
  <c r="P504" i="10" s="1"/>
  <c r="L503" i="10"/>
  <c r="K503" i="10" s="1"/>
  <c r="H505" i="10"/>
  <c r="I505" i="10" s="1"/>
  <c r="O505" i="10"/>
  <c r="J505" i="10" s="1"/>
  <c r="E507" i="10" a="1"/>
  <c r="E507" i="10" s="1"/>
  <c r="D507" i="10" a="1"/>
  <c r="D507" i="10" s="1"/>
  <c r="C507" i="10" a="1"/>
  <c r="C507" i="10" s="1"/>
  <c r="Q506" i="10"/>
  <c r="G506" i="10"/>
  <c r="D503" i="1"/>
  <c r="A502" i="1"/>
  <c r="M504" i="10" l="1" a="1"/>
  <c r="M504" i="10" s="1"/>
  <c r="L504" i="10" s="1"/>
  <c r="K504" i="10" s="1"/>
  <c r="P1373" i="10"/>
  <c r="M1373" i="10" a="1"/>
  <c r="M1373" i="10" s="1"/>
  <c r="L1373" i="10" s="1"/>
  <c r="K1373" i="10" s="1"/>
  <c r="N1374" i="10"/>
  <c r="B1377" i="10"/>
  <c r="E1376" i="10" a="1"/>
  <c r="E1376" i="10" s="1"/>
  <c r="C1376" i="10" a="1"/>
  <c r="C1376" i="10" s="1"/>
  <c r="D1376" i="10" a="1"/>
  <c r="D1376" i="10" s="1"/>
  <c r="I1375" i="10"/>
  <c r="J1376" i="10"/>
  <c r="N505" i="10"/>
  <c r="M505" i="10" s="1" a="1"/>
  <c r="M505" i="10" s="1"/>
  <c r="L505" i="10" s="1"/>
  <c r="K505" i="10" s="1"/>
  <c r="E508" i="10" a="1"/>
  <c r="E508" i="10" s="1"/>
  <c r="C508" i="10" a="1"/>
  <c r="C508" i="10" s="1"/>
  <c r="D508" i="10" a="1"/>
  <c r="D508" i="10" s="1"/>
  <c r="G507" i="10"/>
  <c r="Q507" i="10"/>
  <c r="O506" i="10"/>
  <c r="J506" i="10" s="1"/>
  <c r="H506" i="10"/>
  <c r="I506" i="10" s="1"/>
  <c r="D504" i="1"/>
  <c r="A503" i="1"/>
  <c r="N1375" i="10" l="1"/>
  <c r="P1374" i="10"/>
  <c r="M1374" i="10" a="1"/>
  <c r="M1374" i="10" s="1"/>
  <c r="L1374" i="10" s="1"/>
  <c r="K1374" i="10" s="1"/>
  <c r="J1377" i="10"/>
  <c r="I1376" i="10"/>
  <c r="B1378" i="10"/>
  <c r="C1377" i="10" a="1"/>
  <c r="C1377" i="10" s="1"/>
  <c r="D1377" i="10" a="1"/>
  <c r="D1377" i="10" s="1"/>
  <c r="E1377" i="10" a="1"/>
  <c r="E1377" i="10" s="1"/>
  <c r="P505" i="10"/>
  <c r="N506" i="10"/>
  <c r="P506" i="10" s="1"/>
  <c r="H507" i="10"/>
  <c r="I507" i="10" s="1"/>
  <c r="O507" i="10"/>
  <c r="J507" i="10" s="1"/>
  <c r="E509" i="10" a="1"/>
  <c r="E509" i="10" s="1"/>
  <c r="C509" i="10" a="1"/>
  <c r="C509" i="10" s="1"/>
  <c r="D509" i="10" a="1"/>
  <c r="D509" i="10" s="1"/>
  <c r="Q508" i="10"/>
  <c r="G508" i="10"/>
  <c r="D505" i="1"/>
  <c r="A504" i="1"/>
  <c r="N1376" i="10" l="1"/>
  <c r="P1375" i="10"/>
  <c r="M1375" i="10" a="1"/>
  <c r="M1375" i="10" s="1"/>
  <c r="L1375" i="10" s="1"/>
  <c r="K1375" i="10" s="1"/>
  <c r="I1377" i="10"/>
  <c r="J1378" i="10"/>
  <c r="B1379" i="10"/>
  <c r="C1378" i="10" a="1"/>
  <c r="C1378" i="10" s="1"/>
  <c r="D1378" i="10" a="1"/>
  <c r="D1378" i="10" s="1"/>
  <c r="E1378" i="10" a="1"/>
  <c r="E1378" i="10" s="1"/>
  <c r="N507" i="10"/>
  <c r="M507" i="10" s="1" a="1"/>
  <c r="M507" i="10" s="1"/>
  <c r="M506" i="10" a="1"/>
  <c r="M506" i="10" s="1"/>
  <c r="L506" i="10" s="1"/>
  <c r="K506" i="10" s="1"/>
  <c r="G509" i="10"/>
  <c r="Q509" i="10"/>
  <c r="E510" i="10" a="1"/>
  <c r="E510" i="10" s="1"/>
  <c r="C510" i="10" a="1"/>
  <c r="C510" i="10" s="1"/>
  <c r="D510" i="10" a="1"/>
  <c r="D510" i="10" s="1"/>
  <c r="O508" i="10"/>
  <c r="J508" i="10" s="1"/>
  <c r="H508" i="10"/>
  <c r="I508" i="10" s="1"/>
  <c r="D506" i="1"/>
  <c r="A505" i="1"/>
  <c r="N1377" i="10" l="1"/>
  <c r="P1376" i="10"/>
  <c r="M1376" i="10" a="1"/>
  <c r="M1376" i="10" s="1"/>
  <c r="L1376" i="10" s="1"/>
  <c r="K1376" i="10" s="1"/>
  <c r="B1380" i="10"/>
  <c r="D1379" i="10" a="1"/>
  <c r="D1379" i="10" s="1"/>
  <c r="E1379" i="10" a="1"/>
  <c r="E1379" i="10" s="1"/>
  <c r="C1379" i="10" a="1"/>
  <c r="C1379" i="10" s="1"/>
  <c r="J1379" i="10"/>
  <c r="I1378" i="10"/>
  <c r="L507" i="10"/>
  <c r="K507" i="10" s="1"/>
  <c r="P507" i="10"/>
  <c r="N508" i="10"/>
  <c r="M508" i="10" s="1" a="1"/>
  <c r="M508" i="10" s="1"/>
  <c r="L508" i="10" s="1"/>
  <c r="K508" i="10" s="1"/>
  <c r="G510" i="10"/>
  <c r="Q510" i="10"/>
  <c r="O509" i="10"/>
  <c r="J509" i="10" s="1"/>
  <c r="H509" i="10"/>
  <c r="I509" i="10" s="1"/>
  <c r="E511" i="10" a="1"/>
  <c r="E511" i="10" s="1"/>
  <c r="D511" i="10" a="1"/>
  <c r="D511" i="10" s="1"/>
  <c r="C511" i="10" a="1"/>
  <c r="C511" i="10" s="1"/>
  <c r="D507" i="1"/>
  <c r="A506" i="1"/>
  <c r="N1378" i="10" l="1"/>
  <c r="P1377" i="10"/>
  <c r="M1377" i="10" a="1"/>
  <c r="M1377" i="10" s="1"/>
  <c r="L1377" i="10" s="1"/>
  <c r="K1377" i="10" s="1"/>
  <c r="J1380" i="10"/>
  <c r="I1379" i="10"/>
  <c r="B1381" i="10"/>
  <c r="C1380" i="10" a="1"/>
  <c r="C1380" i="10" s="1"/>
  <c r="D1380" i="10" a="1"/>
  <c r="D1380" i="10" s="1"/>
  <c r="E1380" i="10" a="1"/>
  <c r="E1380" i="10" s="1"/>
  <c r="N509" i="10"/>
  <c r="P509" i="10" s="1"/>
  <c r="P508" i="10"/>
  <c r="O510" i="10"/>
  <c r="J510" i="10" s="1"/>
  <c r="H510" i="10"/>
  <c r="I510" i="10" s="1"/>
  <c r="N510" i="10" s="1"/>
  <c r="G511" i="10"/>
  <c r="Q511" i="10"/>
  <c r="E512" i="10" a="1"/>
  <c r="E512" i="10" s="1"/>
  <c r="C512" i="10" a="1"/>
  <c r="C512" i="10" s="1"/>
  <c r="D512" i="10" a="1"/>
  <c r="D512" i="10" s="1"/>
  <c r="D508" i="1"/>
  <c r="A507" i="1"/>
  <c r="N1379" i="10" l="1"/>
  <c r="P1378" i="10"/>
  <c r="M1378" i="10" a="1"/>
  <c r="M1378" i="10" s="1"/>
  <c r="L1378" i="10" s="1"/>
  <c r="K1378" i="10" s="1"/>
  <c r="B1382" i="10"/>
  <c r="E1381" i="10" a="1"/>
  <c r="E1381" i="10" s="1"/>
  <c r="C1381" i="10" a="1"/>
  <c r="C1381" i="10" s="1"/>
  <c r="D1381" i="10" a="1"/>
  <c r="D1381" i="10" s="1"/>
  <c r="I1380" i="10"/>
  <c r="J1381" i="10"/>
  <c r="M509" i="10" a="1"/>
  <c r="M509" i="10" s="1"/>
  <c r="L509" i="10" s="1"/>
  <c r="K509" i="10" s="1"/>
  <c r="P510" i="10"/>
  <c r="M510" i="10" a="1"/>
  <c r="M510" i="10" s="1"/>
  <c r="H511" i="10"/>
  <c r="I511" i="10" s="1"/>
  <c r="O511" i="10"/>
  <c r="J511" i="10" s="1"/>
  <c r="Q512" i="10"/>
  <c r="G512" i="10"/>
  <c r="E513" i="10" a="1"/>
  <c r="E513" i="10" s="1"/>
  <c r="C513" i="10" a="1"/>
  <c r="C513" i="10" s="1"/>
  <c r="D513" i="10" a="1"/>
  <c r="D513" i="10" s="1"/>
  <c r="D509" i="1"/>
  <c r="A508" i="1"/>
  <c r="L510" i="10" l="1"/>
  <c r="K510" i="10" s="1"/>
  <c r="N1380" i="10"/>
  <c r="P1379" i="10"/>
  <c r="M1379" i="10" a="1"/>
  <c r="M1379" i="10" s="1"/>
  <c r="L1379" i="10" s="1"/>
  <c r="K1379" i="10" s="1"/>
  <c r="J1382" i="10"/>
  <c r="I1381" i="10"/>
  <c r="B1383" i="10"/>
  <c r="D1382" i="10" a="1"/>
  <c r="D1382" i="10" s="1"/>
  <c r="E1382" i="10" a="1"/>
  <c r="E1382" i="10" s="1"/>
  <c r="C1382" i="10" a="1"/>
  <c r="C1382" i="10" s="1"/>
  <c r="N511" i="10"/>
  <c r="M511" i="10" s="1" a="1"/>
  <c r="M511" i="10" s="1"/>
  <c r="L511" i="10" s="1"/>
  <c r="K511" i="10" s="1"/>
  <c r="H512" i="10"/>
  <c r="I512" i="10" s="1"/>
  <c r="O512" i="10"/>
  <c r="J512" i="10" s="1"/>
  <c r="E514" i="10" a="1"/>
  <c r="E514" i="10" s="1"/>
  <c r="C514" i="10" a="1"/>
  <c r="C514" i="10" s="1"/>
  <c r="D514" i="10" a="1"/>
  <c r="D514" i="10" s="1"/>
  <c r="Q513" i="10"/>
  <c r="G513" i="10"/>
  <c r="D510" i="1"/>
  <c r="A509" i="1"/>
  <c r="N1381" i="10" l="1"/>
  <c r="P1380" i="10"/>
  <c r="M1380" i="10" a="1"/>
  <c r="M1380" i="10" s="1"/>
  <c r="L1380" i="10" s="1"/>
  <c r="K1380" i="10" s="1"/>
  <c r="I1382" i="10"/>
  <c r="J1383" i="10"/>
  <c r="B1384" i="10"/>
  <c r="C1383" i="10" a="1"/>
  <c r="C1383" i="10" s="1"/>
  <c r="D1383" i="10" a="1"/>
  <c r="D1383" i="10" s="1"/>
  <c r="E1383" i="10" a="1"/>
  <c r="E1383" i="10" s="1"/>
  <c r="N512" i="10"/>
  <c r="M512" i="10" s="1" a="1"/>
  <c r="M512" i="10" s="1"/>
  <c r="L512" i="10" s="1"/>
  <c r="K512" i="10" s="1"/>
  <c r="P511" i="10"/>
  <c r="E515" i="10" a="1"/>
  <c r="E515" i="10" s="1"/>
  <c r="D515" i="10" a="1"/>
  <c r="D515" i="10" s="1"/>
  <c r="C515" i="10" a="1"/>
  <c r="C515" i="10" s="1"/>
  <c r="G514" i="10"/>
  <c r="Q514" i="10"/>
  <c r="H513" i="10"/>
  <c r="I513" i="10" s="1"/>
  <c r="O513" i="10"/>
  <c r="J513" i="10" s="1"/>
  <c r="D511" i="1"/>
  <c r="A510" i="1"/>
  <c r="N1382" i="10" l="1"/>
  <c r="N513" i="10"/>
  <c r="P1381" i="10"/>
  <c r="M1381" i="10" a="1"/>
  <c r="M1381" i="10" s="1"/>
  <c r="L1381" i="10" s="1"/>
  <c r="K1381" i="10" s="1"/>
  <c r="B1385" i="10"/>
  <c r="E1384" i="10" a="1"/>
  <c r="E1384" i="10" s="1"/>
  <c r="C1384" i="10" a="1"/>
  <c r="C1384" i="10" s="1"/>
  <c r="D1384" i="10" a="1"/>
  <c r="D1384" i="10" s="1"/>
  <c r="I1383" i="10"/>
  <c r="J1384" i="10"/>
  <c r="P512" i="10"/>
  <c r="P513" i="10"/>
  <c r="M513" i="10" a="1"/>
  <c r="M513" i="10" s="1"/>
  <c r="L513" i="10" s="1"/>
  <c r="K513" i="10" s="1"/>
  <c r="H514" i="10"/>
  <c r="I514" i="10" s="1"/>
  <c r="O514" i="10"/>
  <c r="J514" i="10" s="1"/>
  <c r="E516" i="10" a="1"/>
  <c r="E516" i="10" s="1"/>
  <c r="D516" i="10" a="1"/>
  <c r="D516" i="10" s="1"/>
  <c r="C516" i="10" a="1"/>
  <c r="C516" i="10" s="1"/>
  <c r="Q515" i="10"/>
  <c r="G515" i="10"/>
  <c r="D512" i="1"/>
  <c r="A511" i="1"/>
  <c r="N1383" i="10" l="1"/>
  <c r="P1382" i="10"/>
  <c r="M1382" i="10" a="1"/>
  <c r="M1382" i="10" s="1"/>
  <c r="L1382" i="10" s="1"/>
  <c r="K1382" i="10" s="1"/>
  <c r="J1385" i="10"/>
  <c r="I1384" i="10"/>
  <c r="B1386" i="10"/>
  <c r="C1385" i="10" a="1"/>
  <c r="C1385" i="10" s="1"/>
  <c r="D1385" i="10" a="1"/>
  <c r="D1385" i="10" s="1"/>
  <c r="E1385" i="10" a="1"/>
  <c r="E1385" i="10" s="1"/>
  <c r="N514" i="10"/>
  <c r="P514" i="10" s="1"/>
  <c r="E517" i="10" a="1"/>
  <c r="E517" i="10" s="1"/>
  <c r="D517" i="10" a="1"/>
  <c r="D517" i="10" s="1"/>
  <c r="C517" i="10" a="1"/>
  <c r="C517" i="10" s="1"/>
  <c r="Q516" i="10"/>
  <c r="G516" i="10"/>
  <c r="H515" i="10"/>
  <c r="I515" i="10" s="1"/>
  <c r="O515" i="10"/>
  <c r="J515" i="10" s="1"/>
  <c r="D513" i="1"/>
  <c r="A512" i="1"/>
  <c r="N1384" i="10" l="1"/>
  <c r="P1383" i="10"/>
  <c r="M1383" i="10" a="1"/>
  <c r="M1383" i="10" s="1"/>
  <c r="L1383" i="10" s="1"/>
  <c r="K1383" i="10" s="1"/>
  <c r="I1385" i="10"/>
  <c r="J1386" i="10"/>
  <c r="B1387" i="10"/>
  <c r="C1386" i="10" a="1"/>
  <c r="C1386" i="10" s="1"/>
  <c r="D1386" i="10" a="1"/>
  <c r="D1386" i="10" s="1"/>
  <c r="E1386" i="10" a="1"/>
  <c r="E1386" i="10" s="1"/>
  <c r="M514" i="10" a="1"/>
  <c r="M514" i="10" s="1"/>
  <c r="L514" i="10" s="1"/>
  <c r="K514" i="10" s="1"/>
  <c r="H516" i="10"/>
  <c r="I516" i="10" s="1"/>
  <c r="O516" i="10"/>
  <c r="J516" i="10" s="1"/>
  <c r="N515" i="10"/>
  <c r="E518" i="10" a="1"/>
  <c r="E518" i="10" s="1"/>
  <c r="C518" i="10" a="1"/>
  <c r="C518" i="10" s="1"/>
  <c r="D518" i="10" a="1"/>
  <c r="D518" i="10" s="1"/>
  <c r="G517" i="10"/>
  <c r="Q517" i="10"/>
  <c r="D514" i="1"/>
  <c r="A513" i="1"/>
  <c r="N1385" i="10" l="1"/>
  <c r="P1384" i="10"/>
  <c r="M1384" i="10" a="1"/>
  <c r="M1384" i="10" s="1"/>
  <c r="L1384" i="10" s="1"/>
  <c r="K1384" i="10" s="1"/>
  <c r="B1388" i="10"/>
  <c r="D1387" i="10" a="1"/>
  <c r="D1387" i="10" s="1"/>
  <c r="E1387" i="10" a="1"/>
  <c r="E1387" i="10" s="1"/>
  <c r="C1387" i="10" a="1"/>
  <c r="C1387" i="10" s="1"/>
  <c r="J1387" i="10"/>
  <c r="I1386" i="10"/>
  <c r="N516" i="10"/>
  <c r="P516" i="10" s="1"/>
  <c r="O517" i="10"/>
  <c r="J517" i="10" s="1"/>
  <c r="H517" i="10"/>
  <c r="I517" i="10" s="1"/>
  <c r="N517" i="10" s="1"/>
  <c r="E519" i="10" a="1"/>
  <c r="E519" i="10" s="1"/>
  <c r="D519" i="10" a="1"/>
  <c r="D519" i="10" s="1"/>
  <c r="C519" i="10" a="1"/>
  <c r="C519" i="10" s="1"/>
  <c r="G518" i="10"/>
  <c r="Q518" i="10"/>
  <c r="M515" i="10" a="1"/>
  <c r="M515" i="10" s="1"/>
  <c r="L515" i="10" s="1"/>
  <c r="K515" i="10" s="1"/>
  <c r="P515" i="10"/>
  <c r="D515" i="1"/>
  <c r="A514" i="1"/>
  <c r="M516" i="10" l="1" a="1"/>
  <c r="M516" i="10" s="1"/>
  <c r="N1386" i="10"/>
  <c r="P1385" i="10"/>
  <c r="M1385" i="10" a="1"/>
  <c r="M1385" i="10" s="1"/>
  <c r="L1385" i="10" s="1"/>
  <c r="K1385" i="10" s="1"/>
  <c r="J1388" i="10"/>
  <c r="I1387" i="10"/>
  <c r="B1389" i="10"/>
  <c r="C1388" i="10" a="1"/>
  <c r="C1388" i="10" s="1"/>
  <c r="D1388" i="10" a="1"/>
  <c r="D1388" i="10" s="1"/>
  <c r="E1388" i="10" a="1"/>
  <c r="E1388" i="10" s="1"/>
  <c r="M517" i="10" a="1"/>
  <c r="M517" i="10" s="1"/>
  <c r="P517" i="10"/>
  <c r="H518" i="10"/>
  <c r="I518" i="10" s="1"/>
  <c r="O518" i="10"/>
  <c r="J518" i="10" s="1"/>
  <c r="E520" i="10" a="1"/>
  <c r="E520" i="10" s="1"/>
  <c r="D520" i="10" a="1"/>
  <c r="D520" i="10" s="1"/>
  <c r="C520" i="10" a="1"/>
  <c r="C520" i="10" s="1"/>
  <c r="L516" i="10"/>
  <c r="K516" i="10" s="1"/>
  <c r="G519" i="10"/>
  <c r="Q519" i="10"/>
  <c r="D516" i="1"/>
  <c r="A515" i="1"/>
  <c r="M1386" i="10" l="1" a="1"/>
  <c r="M1386" i="10" s="1"/>
  <c r="L1386" i="10" s="1"/>
  <c r="K1386" i="10" s="1"/>
  <c r="P1386" i="10"/>
  <c r="N1387" i="10"/>
  <c r="B1390" i="10"/>
  <c r="E1389" i="10" a="1"/>
  <c r="E1389" i="10" s="1"/>
  <c r="C1389" i="10" a="1"/>
  <c r="C1389" i="10" s="1"/>
  <c r="D1389" i="10" a="1"/>
  <c r="D1389" i="10" s="1"/>
  <c r="I1388" i="10"/>
  <c r="J1389" i="10"/>
  <c r="N518" i="10"/>
  <c r="M518" i="10" s="1" a="1"/>
  <c r="M518" i="10" s="1"/>
  <c r="Q520" i="10"/>
  <c r="G520" i="10"/>
  <c r="O519" i="10"/>
  <c r="J519" i="10" s="1"/>
  <c r="H519" i="10"/>
  <c r="I519" i="10" s="1"/>
  <c r="N519" i="10" s="1"/>
  <c r="E521" i="10" a="1"/>
  <c r="E521" i="10" s="1"/>
  <c r="C521" i="10" a="1"/>
  <c r="C521" i="10" s="1"/>
  <c r="D521" i="10" a="1"/>
  <c r="D521" i="10" s="1"/>
  <c r="L517" i="10"/>
  <c r="K517" i="10" s="1"/>
  <c r="D517" i="1"/>
  <c r="A516" i="1"/>
  <c r="M1387" i="10" l="1" a="1"/>
  <c r="M1387" i="10" s="1"/>
  <c r="L1387" i="10" s="1"/>
  <c r="K1387" i="10" s="1"/>
  <c r="P1387" i="10"/>
  <c r="N1388" i="10"/>
  <c r="J1390" i="10"/>
  <c r="I1389" i="10"/>
  <c r="B1391" i="10"/>
  <c r="D1390" i="10" a="1"/>
  <c r="D1390" i="10" s="1"/>
  <c r="E1390" i="10" a="1"/>
  <c r="E1390" i="10" s="1"/>
  <c r="C1390" i="10" a="1"/>
  <c r="C1390" i="10" s="1"/>
  <c r="P518" i="10"/>
  <c r="P519" i="10"/>
  <c r="M519" i="10" a="1"/>
  <c r="M519" i="10" s="1"/>
  <c r="H520" i="10"/>
  <c r="I520" i="10" s="1"/>
  <c r="N520" i="10" s="1"/>
  <c r="O520" i="10"/>
  <c r="J520" i="10" s="1"/>
  <c r="E522" i="10" a="1"/>
  <c r="E522" i="10" s="1"/>
  <c r="C522" i="10" a="1"/>
  <c r="C522" i="10" s="1"/>
  <c r="D522" i="10" a="1"/>
  <c r="D522" i="10" s="1"/>
  <c r="G521" i="10"/>
  <c r="Q521" i="10"/>
  <c r="L518" i="10"/>
  <c r="K518" i="10" s="1"/>
  <c r="D518" i="1"/>
  <c r="A517" i="1"/>
  <c r="P1388" i="10" l="1"/>
  <c r="M1388" i="10" a="1"/>
  <c r="M1388" i="10" s="1"/>
  <c r="L1388" i="10" s="1"/>
  <c r="K1388" i="10" s="1"/>
  <c r="N1389" i="10"/>
  <c r="I1390" i="10"/>
  <c r="J1391" i="10"/>
  <c r="B1392" i="10"/>
  <c r="C1391" i="10" a="1"/>
  <c r="C1391" i="10" s="1"/>
  <c r="D1391" i="10" a="1"/>
  <c r="D1391" i="10" s="1"/>
  <c r="E1391" i="10" a="1"/>
  <c r="E1391" i="10" s="1"/>
  <c r="O521" i="10"/>
  <c r="J521" i="10" s="1"/>
  <c r="H521" i="10"/>
  <c r="I521" i="10" s="1"/>
  <c r="E523" i="10" a="1"/>
  <c r="E523" i="10" s="1"/>
  <c r="D523" i="10" a="1"/>
  <c r="D523" i="10" s="1"/>
  <c r="C523" i="10" a="1"/>
  <c r="C523" i="10" s="1"/>
  <c r="G522" i="10"/>
  <c r="Q522" i="10"/>
  <c r="P520" i="10"/>
  <c r="M520" i="10" a="1"/>
  <c r="M520" i="10" s="1"/>
  <c r="L519" i="10"/>
  <c r="K519" i="10" s="1"/>
  <c r="D519" i="1"/>
  <c r="A518" i="1"/>
  <c r="N521" i="10" l="1"/>
  <c r="N1390" i="10"/>
  <c r="P1389" i="10"/>
  <c r="M1389" i="10" a="1"/>
  <c r="M1389" i="10" s="1"/>
  <c r="L1389" i="10" s="1"/>
  <c r="K1389" i="10" s="1"/>
  <c r="B1393" i="10"/>
  <c r="E1392" i="10" a="1"/>
  <c r="E1392" i="10" s="1"/>
  <c r="C1392" i="10" a="1"/>
  <c r="C1392" i="10" s="1"/>
  <c r="D1392" i="10" a="1"/>
  <c r="D1392" i="10" s="1"/>
  <c r="I1391" i="10"/>
  <c r="J1392" i="10"/>
  <c r="M521" i="10" a="1"/>
  <c r="M521" i="10" s="1"/>
  <c r="P521" i="10"/>
  <c r="H522" i="10"/>
  <c r="I522" i="10" s="1"/>
  <c r="O522" i="10"/>
  <c r="J522" i="10" s="1"/>
  <c r="E524" i="10" a="1"/>
  <c r="E524" i="10" s="1"/>
  <c r="C524" i="10" a="1"/>
  <c r="C524" i="10" s="1"/>
  <c r="D524" i="10" a="1"/>
  <c r="D524" i="10" s="1"/>
  <c r="Q523" i="10"/>
  <c r="G523" i="10"/>
  <c r="L520" i="10"/>
  <c r="K520" i="10" s="1"/>
  <c r="D520" i="1"/>
  <c r="A519" i="1"/>
  <c r="P1390" i="10" l="1"/>
  <c r="M1390" i="10" a="1"/>
  <c r="M1390" i="10" s="1"/>
  <c r="L1390" i="10" s="1"/>
  <c r="K1390" i="10" s="1"/>
  <c r="N1391" i="10"/>
  <c r="J1393" i="10"/>
  <c r="I1392" i="10"/>
  <c r="B1394" i="10"/>
  <c r="C1393" i="10" a="1"/>
  <c r="C1393" i="10" s="1"/>
  <c r="D1393" i="10" a="1"/>
  <c r="D1393" i="10" s="1"/>
  <c r="E1393" i="10" a="1"/>
  <c r="E1393" i="10" s="1"/>
  <c r="N522" i="10"/>
  <c r="M522" i="10" s="1" a="1"/>
  <c r="M522" i="10" s="1"/>
  <c r="Q524" i="10"/>
  <c r="G524" i="10"/>
  <c r="E525" i="10" a="1"/>
  <c r="E525" i="10" s="1"/>
  <c r="D525" i="10" a="1"/>
  <c r="D525" i="10" s="1"/>
  <c r="C525" i="10" a="1"/>
  <c r="C525" i="10" s="1"/>
  <c r="O523" i="10"/>
  <c r="J523" i="10" s="1"/>
  <c r="H523" i="10"/>
  <c r="I523" i="10" s="1"/>
  <c r="L521" i="10"/>
  <c r="K521" i="10" s="1"/>
  <c r="D521" i="1"/>
  <c r="A520" i="1"/>
  <c r="N1392" i="10" l="1"/>
  <c r="P1391" i="10"/>
  <c r="M1391" i="10" a="1"/>
  <c r="M1391" i="10" s="1"/>
  <c r="L1391" i="10" s="1"/>
  <c r="K1391" i="10" s="1"/>
  <c r="I1393" i="10"/>
  <c r="J1394" i="10"/>
  <c r="B1395" i="10"/>
  <c r="C1394" i="10" a="1"/>
  <c r="C1394" i="10" s="1"/>
  <c r="D1394" i="10" a="1"/>
  <c r="D1394" i="10" s="1"/>
  <c r="E1394" i="10" a="1"/>
  <c r="E1394" i="10" s="1"/>
  <c r="P522" i="10"/>
  <c r="N523" i="10"/>
  <c r="M523" i="10" s="1" a="1"/>
  <c r="M523" i="10" s="1"/>
  <c r="E526" i="10" a="1"/>
  <c r="E526" i="10" s="1"/>
  <c r="D526" i="10" a="1"/>
  <c r="D526" i="10" s="1"/>
  <c r="C526" i="10" a="1"/>
  <c r="C526" i="10" s="1"/>
  <c r="Q525" i="10"/>
  <c r="G525" i="10"/>
  <c r="O524" i="10"/>
  <c r="J524" i="10" s="1"/>
  <c r="H524" i="10"/>
  <c r="I524" i="10" s="1"/>
  <c r="L522" i="10"/>
  <c r="K522" i="10" s="1"/>
  <c r="D522" i="1"/>
  <c r="A521" i="1"/>
  <c r="N1393" i="10" l="1"/>
  <c r="P1392" i="10"/>
  <c r="M1392" i="10" a="1"/>
  <c r="M1392" i="10" s="1"/>
  <c r="L1392" i="10" s="1"/>
  <c r="K1392" i="10" s="1"/>
  <c r="B1396" i="10"/>
  <c r="D1395" i="10" a="1"/>
  <c r="D1395" i="10" s="1"/>
  <c r="E1395" i="10" a="1"/>
  <c r="E1395" i="10" s="1"/>
  <c r="C1395" i="10" a="1"/>
  <c r="C1395" i="10" s="1"/>
  <c r="J1395" i="10"/>
  <c r="I1394" i="10"/>
  <c r="P523" i="10"/>
  <c r="N524" i="10"/>
  <c r="M524" i="10" s="1" a="1"/>
  <c r="M524" i="10" s="1"/>
  <c r="H525" i="10"/>
  <c r="I525" i="10" s="1"/>
  <c r="O525" i="10"/>
  <c r="J525" i="10" s="1"/>
  <c r="L523" i="10"/>
  <c r="K523" i="10" s="1"/>
  <c r="E527" i="10" a="1"/>
  <c r="E527" i="10" s="1"/>
  <c r="D527" i="10" a="1"/>
  <c r="D527" i="10" s="1"/>
  <c r="C527" i="10" a="1"/>
  <c r="C527" i="10" s="1"/>
  <c r="G526" i="10"/>
  <c r="Q526" i="10"/>
  <c r="D523" i="1"/>
  <c r="A522" i="1"/>
  <c r="N1394" i="10" l="1"/>
  <c r="P1393" i="10"/>
  <c r="M1393" i="10" a="1"/>
  <c r="M1393" i="10" s="1"/>
  <c r="L1393" i="10" s="1"/>
  <c r="K1393" i="10" s="1"/>
  <c r="J1396" i="10"/>
  <c r="I1395" i="10"/>
  <c r="B1397" i="10"/>
  <c r="C1396" i="10" a="1"/>
  <c r="C1396" i="10" s="1"/>
  <c r="D1396" i="10" a="1"/>
  <c r="D1396" i="10" s="1"/>
  <c r="E1396" i="10" a="1"/>
  <c r="E1396" i="10" s="1"/>
  <c r="P524" i="10"/>
  <c r="N525" i="10"/>
  <c r="M525" i="10" s="1" a="1"/>
  <c r="M525" i="10" s="1"/>
  <c r="Q527" i="10"/>
  <c r="G527" i="10"/>
  <c r="H526" i="10"/>
  <c r="I526" i="10" s="1"/>
  <c r="O526" i="10"/>
  <c r="J526" i="10" s="1"/>
  <c r="E528" i="10" a="1"/>
  <c r="E528" i="10" s="1"/>
  <c r="C528" i="10" a="1"/>
  <c r="C528" i="10" s="1"/>
  <c r="D528" i="10" a="1"/>
  <c r="D528" i="10" s="1"/>
  <c r="L524" i="10"/>
  <c r="K524" i="10" s="1"/>
  <c r="D524" i="1"/>
  <c r="A523" i="1"/>
  <c r="N1395" i="10" l="1"/>
  <c r="P1394" i="10"/>
  <c r="M1394" i="10" a="1"/>
  <c r="M1394" i="10" s="1"/>
  <c r="L1394" i="10" s="1"/>
  <c r="K1394" i="10" s="1"/>
  <c r="B1398" i="10"/>
  <c r="E1397" i="10" a="1"/>
  <c r="E1397" i="10" s="1"/>
  <c r="C1397" i="10" a="1"/>
  <c r="C1397" i="10" s="1"/>
  <c r="D1397" i="10" a="1"/>
  <c r="D1397" i="10" s="1"/>
  <c r="I1396" i="10"/>
  <c r="J1397" i="10"/>
  <c r="P525" i="10"/>
  <c r="N526" i="10"/>
  <c r="P526" i="10" s="1"/>
  <c r="L525" i="10"/>
  <c r="K525" i="10" s="1"/>
  <c r="E529" i="10" a="1"/>
  <c r="E529" i="10" s="1"/>
  <c r="C529" i="10" a="1"/>
  <c r="C529" i="10" s="1"/>
  <c r="D529" i="10" a="1"/>
  <c r="D529" i="10" s="1"/>
  <c r="H527" i="10"/>
  <c r="I527" i="10" s="1"/>
  <c r="N527" i="10" s="1"/>
  <c r="O527" i="10"/>
  <c r="J527" i="10" s="1"/>
  <c r="Q528" i="10"/>
  <c r="G528" i="10"/>
  <c r="D525" i="1"/>
  <c r="A524" i="1"/>
  <c r="N1396" i="10" l="1"/>
  <c r="P1395" i="10"/>
  <c r="M1395" i="10" a="1"/>
  <c r="M1395" i="10" s="1"/>
  <c r="L1395" i="10" s="1"/>
  <c r="K1395" i="10" s="1"/>
  <c r="J1398" i="10"/>
  <c r="I1397" i="10"/>
  <c r="B1399" i="10"/>
  <c r="D1398" i="10" a="1"/>
  <c r="D1398" i="10" s="1"/>
  <c r="E1398" i="10" a="1"/>
  <c r="E1398" i="10" s="1"/>
  <c r="C1398" i="10" a="1"/>
  <c r="C1398" i="10" s="1"/>
  <c r="M526" i="10" a="1"/>
  <c r="M526" i="10" s="1"/>
  <c r="L526" i="10" s="1"/>
  <c r="K526" i="10" s="1"/>
  <c r="M527" i="10" a="1"/>
  <c r="M527" i="10" s="1"/>
  <c r="P527" i="10"/>
  <c r="G529" i="10"/>
  <c r="Q529" i="10"/>
  <c r="E530" i="10" a="1"/>
  <c r="E530" i="10" s="1"/>
  <c r="D530" i="10" a="1"/>
  <c r="D530" i="10" s="1"/>
  <c r="C530" i="10" a="1"/>
  <c r="C530" i="10" s="1"/>
  <c r="O528" i="10"/>
  <c r="J528" i="10" s="1"/>
  <c r="H528" i="10"/>
  <c r="I528" i="10" s="1"/>
  <c r="D526" i="1"/>
  <c r="A525" i="1"/>
  <c r="P1396" i="10" l="1"/>
  <c r="M1396" i="10" a="1"/>
  <c r="M1396" i="10" s="1"/>
  <c r="L1396" i="10" s="1"/>
  <c r="K1396" i="10" s="1"/>
  <c r="N1397" i="10"/>
  <c r="I1398" i="10"/>
  <c r="J1399" i="10"/>
  <c r="B1400" i="10"/>
  <c r="C1399" i="10" a="1"/>
  <c r="C1399" i="10" s="1"/>
  <c r="E1399" i="10" a="1"/>
  <c r="E1399" i="10" s="1"/>
  <c r="D1399" i="10" a="1"/>
  <c r="D1399" i="10" s="1"/>
  <c r="L527" i="10"/>
  <c r="K527" i="10" s="1"/>
  <c r="N528" i="10"/>
  <c r="M528" i="10" s="1" a="1"/>
  <c r="M528" i="10" s="1"/>
  <c r="L528" i="10" s="1"/>
  <c r="K528" i="10" s="1"/>
  <c r="Q530" i="10"/>
  <c r="G530" i="10"/>
  <c r="E531" i="10" a="1"/>
  <c r="E531" i="10" s="1"/>
  <c r="C531" i="10" a="1"/>
  <c r="C531" i="10" s="1"/>
  <c r="D531" i="10" a="1"/>
  <c r="D531" i="10" s="1"/>
  <c r="H529" i="10"/>
  <c r="I529" i="10" s="1"/>
  <c r="O529" i="10"/>
  <c r="J529" i="10" s="1"/>
  <c r="D527" i="1"/>
  <c r="A526" i="1"/>
  <c r="N1398" i="10" l="1"/>
  <c r="P1397" i="10"/>
  <c r="M1397" i="10" a="1"/>
  <c r="M1397" i="10" s="1"/>
  <c r="L1397" i="10" s="1"/>
  <c r="K1397" i="10" s="1"/>
  <c r="I1399" i="10"/>
  <c r="J1400" i="10"/>
  <c r="B1401" i="10"/>
  <c r="E1400" i="10" a="1"/>
  <c r="E1400" i="10" s="1"/>
  <c r="C1400" i="10" a="1"/>
  <c r="C1400" i="10" s="1"/>
  <c r="D1400" i="10" a="1"/>
  <c r="D1400" i="10" s="1"/>
  <c r="P528" i="10"/>
  <c r="N529" i="10"/>
  <c r="P529" i="10" s="1"/>
  <c r="G531" i="10"/>
  <c r="Q531" i="10"/>
  <c r="O530" i="10"/>
  <c r="J530" i="10" s="1"/>
  <c r="H530" i="10"/>
  <c r="I530" i="10" s="1"/>
  <c r="E532" i="10" a="1"/>
  <c r="E532" i="10" s="1"/>
  <c r="C532" i="10" a="1"/>
  <c r="C532" i="10" s="1"/>
  <c r="D532" i="10" a="1"/>
  <c r="D532" i="10" s="1"/>
  <c r="D528" i="1"/>
  <c r="A527" i="1"/>
  <c r="N1399" i="10" l="1"/>
  <c r="P1398" i="10"/>
  <c r="M1398" i="10" a="1"/>
  <c r="M1398" i="10" s="1"/>
  <c r="L1398" i="10" s="1"/>
  <c r="K1398" i="10" s="1"/>
  <c r="B1402" i="10"/>
  <c r="C1401" i="10" a="1"/>
  <c r="C1401" i="10" s="1"/>
  <c r="D1401" i="10" a="1"/>
  <c r="D1401" i="10" s="1"/>
  <c r="E1401" i="10" a="1"/>
  <c r="E1401" i="10" s="1"/>
  <c r="I1400" i="10"/>
  <c r="J1401" i="10"/>
  <c r="N530" i="10"/>
  <c r="P530" i="10" s="1"/>
  <c r="M529" i="10" a="1"/>
  <c r="M529" i="10" s="1"/>
  <c r="L529" i="10" s="1"/>
  <c r="K529" i="10" s="1"/>
  <c r="E533" i="10" a="1"/>
  <c r="E533" i="10" s="1"/>
  <c r="D533" i="10" a="1"/>
  <c r="D533" i="10" s="1"/>
  <c r="C533" i="10" a="1"/>
  <c r="C533" i="10" s="1"/>
  <c r="H531" i="10"/>
  <c r="I531" i="10" s="1"/>
  <c r="O531" i="10"/>
  <c r="J531" i="10" s="1"/>
  <c r="Q532" i="10"/>
  <c r="G532" i="10"/>
  <c r="D529" i="1"/>
  <c r="A528" i="1"/>
  <c r="P1399" i="10" l="1"/>
  <c r="M1399" i="10" a="1"/>
  <c r="M1399" i="10" s="1"/>
  <c r="L1399" i="10" s="1"/>
  <c r="K1399" i="10" s="1"/>
  <c r="N1400" i="10"/>
  <c r="B1403" i="10"/>
  <c r="C1402" i="10" a="1"/>
  <c r="C1402" i="10" s="1"/>
  <c r="D1402" i="10" a="1"/>
  <c r="D1402" i="10" s="1"/>
  <c r="E1402" i="10" a="1"/>
  <c r="E1402" i="10" s="1"/>
  <c r="I1401" i="10"/>
  <c r="J1402" i="10"/>
  <c r="M530" i="10" a="1"/>
  <c r="M530" i="10" s="1"/>
  <c r="L530" i="10" s="1"/>
  <c r="K530" i="10" s="1"/>
  <c r="N531" i="10"/>
  <c r="E534" i="10" a="1"/>
  <c r="E534" i="10" s="1"/>
  <c r="D534" i="10" a="1"/>
  <c r="D534" i="10" s="1"/>
  <c r="C534" i="10" a="1"/>
  <c r="C534" i="10" s="1"/>
  <c r="Q533" i="10"/>
  <c r="G533" i="10"/>
  <c r="H532" i="10"/>
  <c r="I532" i="10" s="1"/>
  <c r="O532" i="10"/>
  <c r="J532" i="10" s="1"/>
  <c r="D530" i="1"/>
  <c r="A529" i="1"/>
  <c r="P1400" i="10" l="1"/>
  <c r="M1400" i="10" a="1"/>
  <c r="M1400" i="10" s="1"/>
  <c r="L1400" i="10" s="1"/>
  <c r="K1400" i="10" s="1"/>
  <c r="N1401" i="10"/>
  <c r="J1403" i="10"/>
  <c r="I1402" i="10"/>
  <c r="B1404" i="10"/>
  <c r="D1403" i="10" a="1"/>
  <c r="D1403" i="10" s="1"/>
  <c r="E1403" i="10" a="1"/>
  <c r="E1403" i="10" s="1"/>
  <c r="C1403" i="10" a="1"/>
  <c r="C1403" i="10" s="1"/>
  <c r="N532" i="10"/>
  <c r="O533" i="10"/>
  <c r="J533" i="10" s="1"/>
  <c r="H533" i="10"/>
  <c r="I533" i="10" s="1"/>
  <c r="E535" i="10" a="1"/>
  <c r="E535" i="10" s="1"/>
  <c r="C535" i="10" a="1"/>
  <c r="C535" i="10" s="1"/>
  <c r="D535" i="10" a="1"/>
  <c r="D535" i="10" s="1"/>
  <c r="G534" i="10"/>
  <c r="Q534" i="10"/>
  <c r="M532" i="10" a="1"/>
  <c r="M532" i="10" s="1"/>
  <c r="P532" i="10"/>
  <c r="P531" i="10"/>
  <c r="M531" i="10" a="1"/>
  <c r="M531" i="10" s="1"/>
  <c r="L531" i="10" s="1"/>
  <c r="K531" i="10" s="1"/>
  <c r="D531" i="1"/>
  <c r="A530" i="1"/>
  <c r="N1402" i="10" l="1"/>
  <c r="P1401" i="10"/>
  <c r="M1401" i="10" a="1"/>
  <c r="M1401" i="10" s="1"/>
  <c r="L1401" i="10" s="1"/>
  <c r="K1401" i="10" s="1"/>
  <c r="J1404" i="10"/>
  <c r="I1403" i="10"/>
  <c r="B1405" i="10"/>
  <c r="C1404" i="10" a="1"/>
  <c r="C1404" i="10" s="1"/>
  <c r="D1404" i="10" a="1"/>
  <c r="D1404" i="10" s="1"/>
  <c r="E1404" i="10" a="1"/>
  <c r="E1404" i="10" s="1"/>
  <c r="L532" i="10"/>
  <c r="K532" i="10" s="1"/>
  <c r="H534" i="10"/>
  <c r="I534" i="10" s="1"/>
  <c r="O534" i="10"/>
  <c r="J534" i="10" s="1"/>
  <c r="E536" i="10" a="1"/>
  <c r="E536" i="10" s="1"/>
  <c r="C536" i="10" a="1"/>
  <c r="C536" i="10" s="1"/>
  <c r="D536" i="10" a="1"/>
  <c r="D536" i="10" s="1"/>
  <c r="Q535" i="10"/>
  <c r="G535" i="10"/>
  <c r="N533" i="10"/>
  <c r="D532" i="1"/>
  <c r="A531" i="1"/>
  <c r="N1403" i="10" l="1"/>
  <c r="P1402" i="10"/>
  <c r="M1402" i="10" a="1"/>
  <c r="M1402" i="10" s="1"/>
  <c r="L1402" i="10" s="1"/>
  <c r="K1402" i="10" s="1"/>
  <c r="B1406" i="10"/>
  <c r="E1405" i="10" a="1"/>
  <c r="E1405" i="10" s="1"/>
  <c r="C1405" i="10" a="1"/>
  <c r="C1405" i="10" s="1"/>
  <c r="D1405" i="10" a="1"/>
  <c r="D1405" i="10" s="1"/>
  <c r="I1404" i="10"/>
  <c r="J1405" i="10"/>
  <c r="N534" i="10"/>
  <c r="M534" i="10" s="1" a="1"/>
  <c r="M534" i="10" s="1"/>
  <c r="E537" i="10" a="1"/>
  <c r="E537" i="10" s="1"/>
  <c r="C537" i="10" a="1"/>
  <c r="C537" i="10" s="1"/>
  <c r="D537" i="10" a="1"/>
  <c r="D537" i="10" s="1"/>
  <c r="O535" i="10"/>
  <c r="J535" i="10" s="1"/>
  <c r="H535" i="10"/>
  <c r="I535" i="10" s="1"/>
  <c r="N535" i="10" s="1"/>
  <c r="Q536" i="10"/>
  <c r="G536" i="10"/>
  <c r="P533" i="10"/>
  <c r="M533" i="10" a="1"/>
  <c r="M533" i="10" s="1"/>
  <c r="L533" i="10" s="1"/>
  <c r="K533" i="10" s="1"/>
  <c r="D533" i="1"/>
  <c r="A532" i="1"/>
  <c r="N1404" i="10" l="1"/>
  <c r="P1403" i="10"/>
  <c r="M1403" i="10" a="1"/>
  <c r="M1403" i="10" s="1"/>
  <c r="L1403" i="10" s="1"/>
  <c r="K1403" i="10" s="1"/>
  <c r="J1406" i="10"/>
  <c r="I1405" i="10"/>
  <c r="B1407" i="10"/>
  <c r="D1406" i="10" a="1"/>
  <c r="D1406" i="10" s="1"/>
  <c r="E1406" i="10" a="1"/>
  <c r="E1406" i="10" s="1"/>
  <c r="C1406" i="10" a="1"/>
  <c r="C1406" i="10" s="1"/>
  <c r="P534" i="10"/>
  <c r="L534" i="10"/>
  <c r="K534" i="10" s="1"/>
  <c r="O536" i="10"/>
  <c r="J536" i="10" s="1"/>
  <c r="H536" i="10"/>
  <c r="I536" i="10" s="1"/>
  <c r="N536" i="10" s="1"/>
  <c r="M535" i="10" a="1"/>
  <c r="M535" i="10" s="1"/>
  <c r="L535" i="10" s="1"/>
  <c r="K535" i="10" s="1"/>
  <c r="P535" i="10"/>
  <c r="E538" i="10" a="1"/>
  <c r="E538" i="10" s="1"/>
  <c r="D538" i="10" a="1"/>
  <c r="D538" i="10" s="1"/>
  <c r="C538" i="10" a="1"/>
  <c r="C538" i="10" s="1"/>
  <c r="G537" i="10"/>
  <c r="Q537" i="10"/>
  <c r="D534" i="1"/>
  <c r="A533" i="1"/>
  <c r="N1405" i="10" l="1"/>
  <c r="M1404" i="10" a="1"/>
  <c r="M1404" i="10" s="1"/>
  <c r="L1404" i="10" s="1"/>
  <c r="K1404" i="10" s="1"/>
  <c r="P1404" i="10"/>
  <c r="I1406" i="10"/>
  <c r="J1407" i="10"/>
  <c r="B1408" i="10"/>
  <c r="C1407" i="10" a="1"/>
  <c r="C1407" i="10" s="1"/>
  <c r="D1407" i="10" a="1"/>
  <c r="D1407" i="10" s="1"/>
  <c r="E1407" i="10" a="1"/>
  <c r="E1407" i="10" s="1"/>
  <c r="E539" i="10" a="1"/>
  <c r="E539" i="10" s="1"/>
  <c r="C539" i="10" a="1"/>
  <c r="C539" i="10" s="1"/>
  <c r="D539" i="10" a="1"/>
  <c r="D539" i="10" s="1"/>
  <c r="Q538" i="10"/>
  <c r="G538" i="10"/>
  <c r="M536" i="10" a="1"/>
  <c r="M536" i="10" s="1"/>
  <c r="L536" i="10" s="1"/>
  <c r="K536" i="10" s="1"/>
  <c r="P536" i="10"/>
  <c r="O537" i="10"/>
  <c r="J537" i="10" s="1"/>
  <c r="H537" i="10"/>
  <c r="I537" i="10" s="1"/>
  <c r="D535" i="1"/>
  <c r="A534" i="1"/>
  <c r="N1406" i="10" l="1"/>
  <c r="M1405" i="10" a="1"/>
  <c r="M1405" i="10" s="1"/>
  <c r="L1405" i="10" s="1"/>
  <c r="K1405" i="10" s="1"/>
  <c r="P1405" i="10"/>
  <c r="I1407" i="10"/>
  <c r="J1408" i="10"/>
  <c r="B1409" i="10"/>
  <c r="E1408" i="10" a="1"/>
  <c r="E1408" i="10" s="1"/>
  <c r="C1408" i="10" a="1"/>
  <c r="C1408" i="10" s="1"/>
  <c r="D1408" i="10" a="1"/>
  <c r="D1408" i="10" s="1"/>
  <c r="N537" i="10"/>
  <c r="M537" i="10" s="1" a="1"/>
  <c r="M537" i="10" s="1"/>
  <c r="L537" i="10" s="1"/>
  <c r="K537" i="10" s="1"/>
  <c r="O538" i="10"/>
  <c r="J538" i="10" s="1"/>
  <c r="H538" i="10"/>
  <c r="I538" i="10" s="1"/>
  <c r="E540" i="10" a="1"/>
  <c r="E540" i="10" s="1"/>
  <c r="C540" i="10" a="1"/>
  <c r="C540" i="10" s="1"/>
  <c r="D540" i="10" a="1"/>
  <c r="D540" i="10" s="1"/>
  <c r="Q539" i="10"/>
  <c r="G539" i="10"/>
  <c r="D536" i="1"/>
  <c r="A535" i="1"/>
  <c r="N1407" i="10" l="1"/>
  <c r="P1406" i="10"/>
  <c r="M1406" i="10" a="1"/>
  <c r="M1406" i="10" s="1"/>
  <c r="L1406" i="10" s="1"/>
  <c r="K1406" i="10" s="1"/>
  <c r="B1410" i="10"/>
  <c r="C1409" i="10" a="1"/>
  <c r="C1409" i="10" s="1"/>
  <c r="D1409" i="10" a="1"/>
  <c r="D1409" i="10" s="1"/>
  <c r="E1409" i="10" a="1"/>
  <c r="E1409" i="10" s="1"/>
  <c r="J1409" i="10"/>
  <c r="I1408" i="10"/>
  <c r="N538" i="10"/>
  <c r="P538" i="10" s="1"/>
  <c r="P537" i="10"/>
  <c r="E541" i="10" a="1"/>
  <c r="E541" i="10" s="1"/>
  <c r="C541" i="10" a="1"/>
  <c r="C541" i="10" s="1"/>
  <c r="D541" i="10" a="1"/>
  <c r="D541" i="10" s="1"/>
  <c r="G540" i="10"/>
  <c r="Q540" i="10"/>
  <c r="H539" i="10"/>
  <c r="I539" i="10" s="1"/>
  <c r="O539" i="10"/>
  <c r="J539" i="10" s="1"/>
  <c r="D537" i="1"/>
  <c r="A536" i="1"/>
  <c r="N1408" i="10" l="1"/>
  <c r="P1407" i="10"/>
  <c r="M1407" i="10" a="1"/>
  <c r="M1407" i="10" s="1"/>
  <c r="L1407" i="10" s="1"/>
  <c r="K1407" i="10" s="1"/>
  <c r="I1409" i="10"/>
  <c r="J1410" i="10"/>
  <c r="B1411" i="10"/>
  <c r="C1410" i="10" a="1"/>
  <c r="C1410" i="10" s="1"/>
  <c r="D1410" i="10" a="1"/>
  <c r="D1410" i="10" s="1"/>
  <c r="E1410" i="10" a="1"/>
  <c r="E1410" i="10" s="1"/>
  <c r="M538" i="10" a="1"/>
  <c r="M538" i="10" s="1"/>
  <c r="L538" i="10" s="1"/>
  <c r="K538" i="10" s="1"/>
  <c r="N539" i="10"/>
  <c r="P539" i="10" s="1"/>
  <c r="H540" i="10"/>
  <c r="I540" i="10" s="1"/>
  <c r="O540" i="10"/>
  <c r="J540" i="10" s="1"/>
  <c r="E542" i="10" a="1"/>
  <c r="E542" i="10" s="1"/>
  <c r="D542" i="10" a="1"/>
  <c r="D542" i="10" s="1"/>
  <c r="C542" i="10" a="1"/>
  <c r="C542" i="10" s="1"/>
  <c r="Q541" i="10"/>
  <c r="G541" i="10"/>
  <c r="D538" i="1"/>
  <c r="A537" i="1"/>
  <c r="N1409" i="10" l="1"/>
  <c r="M1408" i="10" a="1"/>
  <c r="M1408" i="10" s="1"/>
  <c r="L1408" i="10" s="1"/>
  <c r="K1408" i="10" s="1"/>
  <c r="P1408" i="10"/>
  <c r="J1411" i="10"/>
  <c r="I1410" i="10"/>
  <c r="B1412" i="10"/>
  <c r="D1411" i="10" a="1"/>
  <c r="D1411" i="10" s="1"/>
  <c r="E1411" i="10" a="1"/>
  <c r="E1411" i="10" s="1"/>
  <c r="C1411" i="10" a="1"/>
  <c r="C1411" i="10" s="1"/>
  <c r="N540" i="10"/>
  <c r="M540" i="10" s="1" a="1"/>
  <c r="M540" i="10" s="1"/>
  <c r="M539" i="10" a="1"/>
  <c r="M539" i="10" s="1"/>
  <c r="L539" i="10" s="1"/>
  <c r="K539" i="10" s="1"/>
  <c r="G542" i="10"/>
  <c r="Q542" i="10"/>
  <c r="E543" i="10" a="1"/>
  <c r="E543" i="10" s="1"/>
  <c r="D543" i="10" a="1"/>
  <c r="D543" i="10" s="1"/>
  <c r="C543" i="10" a="1"/>
  <c r="C543" i="10" s="1"/>
  <c r="H541" i="10"/>
  <c r="I541" i="10" s="1"/>
  <c r="N541" i="10" s="1"/>
  <c r="O541" i="10"/>
  <c r="J541" i="10" s="1"/>
  <c r="D539" i="1"/>
  <c r="A538" i="1"/>
  <c r="N1410" i="10" l="1"/>
  <c r="P1409" i="10"/>
  <c r="M1409" i="10" a="1"/>
  <c r="M1409" i="10" s="1"/>
  <c r="L1409" i="10" s="1"/>
  <c r="K1409" i="10" s="1"/>
  <c r="J1412" i="10"/>
  <c r="I1411" i="10"/>
  <c r="B1413" i="10"/>
  <c r="C1412" i="10" a="1"/>
  <c r="C1412" i="10" s="1"/>
  <c r="D1412" i="10" a="1"/>
  <c r="D1412" i="10" s="1"/>
  <c r="E1412" i="10" a="1"/>
  <c r="E1412" i="10" s="1"/>
  <c r="P540" i="10"/>
  <c r="L540" i="10"/>
  <c r="K540" i="10" s="1"/>
  <c r="P541" i="10"/>
  <c r="M541" i="10" a="1"/>
  <c r="M541" i="10" s="1"/>
  <c r="L541" i="10" s="1"/>
  <c r="K541" i="10" s="1"/>
  <c r="E544" i="10" a="1"/>
  <c r="E544" i="10" s="1"/>
  <c r="C544" i="10" a="1"/>
  <c r="C544" i="10" s="1"/>
  <c r="D544" i="10" a="1"/>
  <c r="D544" i="10" s="1"/>
  <c r="G543" i="10"/>
  <c r="Q543" i="10"/>
  <c r="H542" i="10"/>
  <c r="I542" i="10" s="1"/>
  <c r="O542" i="10"/>
  <c r="J542" i="10" s="1"/>
  <c r="D540" i="1"/>
  <c r="A539" i="1"/>
  <c r="N1411" i="10" l="1"/>
  <c r="P1410" i="10"/>
  <c r="M1410" i="10" a="1"/>
  <c r="M1410" i="10" s="1"/>
  <c r="L1410" i="10" s="1"/>
  <c r="K1410" i="10" s="1"/>
  <c r="I1412" i="10"/>
  <c r="J1413" i="10"/>
  <c r="B1414" i="10"/>
  <c r="E1413" i="10" a="1"/>
  <c r="E1413" i="10" s="1"/>
  <c r="C1413" i="10" a="1"/>
  <c r="C1413" i="10" s="1"/>
  <c r="D1413" i="10" a="1"/>
  <c r="D1413" i="10" s="1"/>
  <c r="N542" i="10"/>
  <c r="M542" i="10" s="1" a="1"/>
  <c r="M542" i="10" s="1"/>
  <c r="L542" i="10" s="1"/>
  <c r="K542" i="10" s="1"/>
  <c r="H543" i="10"/>
  <c r="I543" i="10" s="1"/>
  <c r="O543" i="10"/>
  <c r="J543" i="10" s="1"/>
  <c r="E545" i="10" a="1"/>
  <c r="E545" i="10" s="1"/>
  <c r="C545" i="10" a="1"/>
  <c r="C545" i="10" s="1"/>
  <c r="D545" i="10" a="1"/>
  <c r="D545" i="10" s="1"/>
  <c r="Q544" i="10"/>
  <c r="G544" i="10"/>
  <c r="D541" i="1"/>
  <c r="A540" i="1"/>
  <c r="N1412" i="10" l="1"/>
  <c r="P1411" i="10"/>
  <c r="M1411" i="10" a="1"/>
  <c r="M1411" i="10" s="1"/>
  <c r="L1411" i="10" s="1"/>
  <c r="K1411" i="10" s="1"/>
  <c r="J1414" i="10"/>
  <c r="I1413" i="10"/>
  <c r="B1415" i="10"/>
  <c r="D1414" i="10" a="1"/>
  <c r="D1414" i="10" s="1"/>
  <c r="E1414" i="10" a="1"/>
  <c r="E1414" i="10" s="1"/>
  <c r="C1414" i="10" a="1"/>
  <c r="C1414" i="10" s="1"/>
  <c r="N543" i="10"/>
  <c r="M543" i="10" s="1" a="1"/>
  <c r="M543" i="10" s="1"/>
  <c r="L543" i="10" s="1"/>
  <c r="K543" i="10" s="1"/>
  <c r="P542" i="10"/>
  <c r="O544" i="10"/>
  <c r="J544" i="10" s="1"/>
  <c r="H544" i="10"/>
  <c r="I544" i="10" s="1"/>
  <c r="N544" i="10" s="1"/>
  <c r="E546" i="10" a="1"/>
  <c r="E546" i="10" s="1"/>
  <c r="D546" i="10" a="1"/>
  <c r="D546" i="10" s="1"/>
  <c r="C546" i="10" a="1"/>
  <c r="C546" i="10" s="1"/>
  <c r="G545" i="10"/>
  <c r="Q545" i="10"/>
  <c r="D542" i="1"/>
  <c r="A541" i="1"/>
  <c r="N1413" i="10" l="1"/>
  <c r="P1412" i="10"/>
  <c r="M1412" i="10" a="1"/>
  <c r="M1412" i="10" s="1"/>
  <c r="L1412" i="10" s="1"/>
  <c r="K1412" i="10" s="1"/>
  <c r="I1414" i="10"/>
  <c r="J1415" i="10"/>
  <c r="B1416" i="10"/>
  <c r="C1415" i="10" a="1"/>
  <c r="C1415" i="10" s="1"/>
  <c r="D1415" i="10" a="1"/>
  <c r="D1415" i="10" s="1"/>
  <c r="E1415" i="10" a="1"/>
  <c r="E1415" i="10" s="1"/>
  <c r="P543" i="10"/>
  <c r="P544" i="10"/>
  <c r="M544" i="10" a="1"/>
  <c r="M544" i="10" s="1"/>
  <c r="L544" i="10" s="1"/>
  <c r="K544" i="10" s="1"/>
  <c r="E547" i="10" a="1"/>
  <c r="E547" i="10" s="1"/>
  <c r="D547" i="10" a="1"/>
  <c r="D547" i="10" s="1"/>
  <c r="C547" i="10" a="1"/>
  <c r="C547" i="10" s="1"/>
  <c r="Q546" i="10"/>
  <c r="G546" i="10"/>
  <c r="H545" i="10"/>
  <c r="I545" i="10" s="1"/>
  <c r="O545" i="10"/>
  <c r="J545" i="10" s="1"/>
  <c r="D543" i="1"/>
  <c r="A542" i="1"/>
  <c r="N1414" i="10" l="1"/>
  <c r="P1413" i="10"/>
  <c r="M1413" i="10" a="1"/>
  <c r="M1413" i="10" s="1"/>
  <c r="L1413" i="10" s="1"/>
  <c r="K1413" i="10" s="1"/>
  <c r="I1415" i="10"/>
  <c r="J1416" i="10"/>
  <c r="B1417" i="10"/>
  <c r="E1416" i="10" a="1"/>
  <c r="E1416" i="10" s="1"/>
  <c r="C1416" i="10" a="1"/>
  <c r="C1416" i="10" s="1"/>
  <c r="D1416" i="10" a="1"/>
  <c r="D1416" i="10" s="1"/>
  <c r="E548" i="10" a="1"/>
  <c r="E548" i="10" s="1"/>
  <c r="C548" i="10" a="1"/>
  <c r="C548" i="10" s="1"/>
  <c r="D548" i="10" a="1"/>
  <c r="D548" i="10" s="1"/>
  <c r="H546" i="10"/>
  <c r="I546" i="10" s="1"/>
  <c r="O546" i="10"/>
  <c r="J546" i="10" s="1"/>
  <c r="Q547" i="10"/>
  <c r="G547" i="10"/>
  <c r="N545" i="10"/>
  <c r="D544" i="1"/>
  <c r="A543" i="1"/>
  <c r="N1415" i="10" l="1"/>
  <c r="P1414" i="10"/>
  <c r="M1414" i="10" a="1"/>
  <c r="M1414" i="10" s="1"/>
  <c r="L1414" i="10" s="1"/>
  <c r="K1414" i="10" s="1"/>
  <c r="B1418" i="10"/>
  <c r="C1417" i="10" a="1"/>
  <c r="C1417" i="10" s="1"/>
  <c r="D1417" i="10" a="1"/>
  <c r="D1417" i="10" s="1"/>
  <c r="E1417" i="10" a="1"/>
  <c r="E1417" i="10" s="1"/>
  <c r="J1417" i="10"/>
  <c r="I1416" i="10"/>
  <c r="N546" i="10"/>
  <c r="M546" i="10" s="1" a="1"/>
  <c r="M546" i="10" s="1"/>
  <c r="E549" i="10" a="1"/>
  <c r="E549" i="10" s="1"/>
  <c r="C549" i="10" a="1"/>
  <c r="C549" i="10" s="1"/>
  <c r="D549" i="10" a="1"/>
  <c r="D549" i="10" s="1"/>
  <c r="M545" i="10" a="1"/>
  <c r="M545" i="10" s="1"/>
  <c r="L545" i="10" s="1"/>
  <c r="K545" i="10" s="1"/>
  <c r="P545" i="10"/>
  <c r="O547" i="10"/>
  <c r="J547" i="10" s="1"/>
  <c r="H547" i="10"/>
  <c r="I547" i="10" s="1"/>
  <c r="G548" i="10"/>
  <c r="Q548" i="10"/>
  <c r="D545" i="1"/>
  <c r="A544" i="1"/>
  <c r="N1416" i="10" l="1"/>
  <c r="P1415" i="10"/>
  <c r="M1415" i="10" a="1"/>
  <c r="M1415" i="10" s="1"/>
  <c r="L1415" i="10" s="1"/>
  <c r="K1415" i="10" s="1"/>
  <c r="I1417" i="10"/>
  <c r="J1418" i="10"/>
  <c r="B1419" i="10"/>
  <c r="C1418" i="10" a="1"/>
  <c r="C1418" i="10" s="1"/>
  <c r="D1418" i="10" a="1"/>
  <c r="D1418" i="10" s="1"/>
  <c r="E1418" i="10" a="1"/>
  <c r="E1418" i="10" s="1"/>
  <c r="N547" i="10"/>
  <c r="M547" i="10" s="1" a="1"/>
  <c r="M547" i="10" s="1"/>
  <c r="P546" i="10"/>
  <c r="E550" i="10" a="1"/>
  <c r="E550" i="10" s="1"/>
  <c r="C550" i="10" a="1"/>
  <c r="C550" i="10" s="1"/>
  <c r="D550" i="10" a="1"/>
  <c r="D550" i="10" s="1"/>
  <c r="H548" i="10"/>
  <c r="I548" i="10" s="1"/>
  <c r="O548" i="10"/>
  <c r="J548" i="10" s="1"/>
  <c r="G549" i="10"/>
  <c r="Q549" i="10"/>
  <c r="L546" i="10"/>
  <c r="K546" i="10" s="1"/>
  <c r="D546" i="1"/>
  <c r="A545" i="1"/>
  <c r="N1417" i="10" l="1"/>
  <c r="M1416" i="10" a="1"/>
  <c r="M1416" i="10" s="1"/>
  <c r="L1416" i="10" s="1"/>
  <c r="K1416" i="10" s="1"/>
  <c r="P1416" i="10"/>
  <c r="J1419" i="10"/>
  <c r="I1418" i="10"/>
  <c r="B1420" i="10"/>
  <c r="D1419" i="10" a="1"/>
  <c r="D1419" i="10" s="1"/>
  <c r="E1419" i="10" a="1"/>
  <c r="E1419" i="10" s="1"/>
  <c r="C1419" i="10" a="1"/>
  <c r="C1419" i="10" s="1"/>
  <c r="P547" i="10"/>
  <c r="N548" i="10"/>
  <c r="M548" i="10" s="1" a="1"/>
  <c r="M548" i="10" s="1"/>
  <c r="E551" i="10" a="1"/>
  <c r="E551" i="10" s="1"/>
  <c r="D551" i="10" a="1"/>
  <c r="D551" i="10" s="1"/>
  <c r="C551" i="10" a="1"/>
  <c r="C551" i="10" s="1"/>
  <c r="L547" i="10"/>
  <c r="K547" i="10" s="1"/>
  <c r="H549" i="10"/>
  <c r="I549" i="10" s="1"/>
  <c r="N549" i="10" s="1"/>
  <c r="O549" i="10"/>
  <c r="J549" i="10" s="1"/>
  <c r="G550" i="10"/>
  <c r="Q550" i="10"/>
  <c r="D547" i="1"/>
  <c r="A546" i="1"/>
  <c r="N1418" i="10" l="1"/>
  <c r="P1417" i="10"/>
  <c r="M1417" i="10" a="1"/>
  <c r="M1417" i="10" s="1"/>
  <c r="L1417" i="10" s="1"/>
  <c r="K1417" i="10" s="1"/>
  <c r="J1420" i="10"/>
  <c r="I1419" i="10"/>
  <c r="B1421" i="10"/>
  <c r="C1420" i="10" a="1"/>
  <c r="C1420" i="10" s="1"/>
  <c r="D1420" i="10" a="1"/>
  <c r="D1420" i="10" s="1"/>
  <c r="E1420" i="10" a="1"/>
  <c r="E1420" i="10" s="1"/>
  <c r="P548" i="10"/>
  <c r="P549" i="10"/>
  <c r="M549" i="10" a="1"/>
  <c r="M549" i="10" s="1"/>
  <c r="E552" i="10" a="1"/>
  <c r="E552" i="10" s="1"/>
  <c r="D552" i="10" a="1"/>
  <c r="D552" i="10" s="1"/>
  <c r="C552" i="10" a="1"/>
  <c r="C552" i="10" s="1"/>
  <c r="H550" i="10"/>
  <c r="I550" i="10" s="1"/>
  <c r="O550" i="10"/>
  <c r="J550" i="10" s="1"/>
  <c r="G551" i="10"/>
  <c r="Q551" i="10"/>
  <c r="L548" i="10"/>
  <c r="K548" i="10" s="1"/>
  <c r="D548" i="1"/>
  <c r="A547" i="1"/>
  <c r="P1418" i="10" l="1"/>
  <c r="M1418" i="10" a="1"/>
  <c r="M1418" i="10" s="1"/>
  <c r="L1418" i="10" s="1"/>
  <c r="K1418" i="10" s="1"/>
  <c r="N1419" i="10"/>
  <c r="I1420" i="10"/>
  <c r="J1421" i="10"/>
  <c r="B1422" i="10"/>
  <c r="E1421" i="10" a="1"/>
  <c r="E1421" i="10" s="1"/>
  <c r="C1421" i="10" a="1"/>
  <c r="C1421" i="10" s="1"/>
  <c r="D1421" i="10" a="1"/>
  <c r="D1421" i="10" s="1"/>
  <c r="N550" i="10"/>
  <c r="P550" i="10" s="1"/>
  <c r="E553" i="10" a="1"/>
  <c r="E553" i="10" s="1"/>
  <c r="C553" i="10" a="1"/>
  <c r="C553" i="10" s="1"/>
  <c r="D553" i="10" a="1"/>
  <c r="D553" i="10" s="1"/>
  <c r="Q552" i="10"/>
  <c r="G552" i="10"/>
  <c r="H551" i="10"/>
  <c r="I551" i="10" s="1"/>
  <c r="O551" i="10"/>
  <c r="J551" i="10" s="1"/>
  <c r="L549" i="10"/>
  <c r="K549" i="10" s="1"/>
  <c r="D549" i="1"/>
  <c r="A548" i="1"/>
  <c r="N1420" i="10" l="1"/>
  <c r="P1419" i="10"/>
  <c r="M1419" i="10" a="1"/>
  <c r="M1419" i="10" s="1"/>
  <c r="L1419" i="10" s="1"/>
  <c r="K1419" i="10" s="1"/>
  <c r="J1422" i="10"/>
  <c r="I1421" i="10"/>
  <c r="B1423" i="10"/>
  <c r="D1422" i="10" a="1"/>
  <c r="D1422" i="10" s="1"/>
  <c r="E1422" i="10" a="1"/>
  <c r="E1422" i="10" s="1"/>
  <c r="C1422" i="10" a="1"/>
  <c r="C1422" i="10" s="1"/>
  <c r="N551" i="10"/>
  <c r="M551" i="10" s="1" a="1"/>
  <c r="M551" i="10" s="1"/>
  <c r="M550" i="10" a="1"/>
  <c r="M550" i="10" s="1"/>
  <c r="L550" i="10" s="1"/>
  <c r="K550" i="10" s="1"/>
  <c r="H552" i="10"/>
  <c r="I552" i="10" s="1"/>
  <c r="N552" i="10" s="1"/>
  <c r="O552" i="10"/>
  <c r="J552" i="10" s="1"/>
  <c r="E554" i="10" a="1"/>
  <c r="E554" i="10" s="1"/>
  <c r="D554" i="10" a="1"/>
  <c r="D554" i="10" s="1"/>
  <c r="C554" i="10" a="1"/>
  <c r="C554" i="10" s="1"/>
  <c r="Q553" i="10"/>
  <c r="G553" i="10"/>
  <c r="D550" i="1"/>
  <c r="A549" i="1"/>
  <c r="N1421" i="10" l="1"/>
  <c r="P1420" i="10"/>
  <c r="M1420" i="10" a="1"/>
  <c r="M1420" i="10" s="1"/>
  <c r="L1420" i="10" s="1"/>
  <c r="K1420" i="10" s="1"/>
  <c r="I1422" i="10"/>
  <c r="J1423" i="10"/>
  <c r="B1424" i="10"/>
  <c r="C1423" i="10" a="1"/>
  <c r="C1423" i="10" s="1"/>
  <c r="D1423" i="10" a="1"/>
  <c r="D1423" i="10" s="1"/>
  <c r="E1423" i="10" a="1"/>
  <c r="E1423" i="10" s="1"/>
  <c r="P551" i="10"/>
  <c r="E555" i="10" a="1"/>
  <c r="E555" i="10" s="1"/>
  <c r="D555" i="10" a="1"/>
  <c r="D555" i="10" s="1"/>
  <c r="C555" i="10" a="1"/>
  <c r="C555" i="10" s="1"/>
  <c r="Q554" i="10"/>
  <c r="G554" i="10"/>
  <c r="P552" i="10"/>
  <c r="M552" i="10" a="1"/>
  <c r="M552" i="10" s="1"/>
  <c r="L552" i="10" s="1"/>
  <c r="K552" i="10" s="1"/>
  <c r="H553" i="10"/>
  <c r="I553" i="10" s="1"/>
  <c r="O553" i="10"/>
  <c r="J553" i="10" s="1"/>
  <c r="L551" i="10"/>
  <c r="K551" i="10" s="1"/>
  <c r="D551" i="1"/>
  <c r="A550" i="1"/>
  <c r="N1422" i="10" l="1"/>
  <c r="P1421" i="10"/>
  <c r="M1421" i="10" a="1"/>
  <c r="M1421" i="10" s="1"/>
  <c r="L1421" i="10" s="1"/>
  <c r="K1421" i="10" s="1"/>
  <c r="I1423" i="10"/>
  <c r="J1424" i="10"/>
  <c r="B1425" i="10"/>
  <c r="E1424" i="10" a="1"/>
  <c r="E1424" i="10" s="1"/>
  <c r="C1424" i="10" a="1"/>
  <c r="C1424" i="10" s="1"/>
  <c r="D1424" i="10" a="1"/>
  <c r="D1424" i="10" s="1"/>
  <c r="N553" i="10"/>
  <c r="M553" i="10" s="1" a="1"/>
  <c r="M553" i="10" s="1"/>
  <c r="L553" i="10" s="1"/>
  <c r="K553" i="10" s="1"/>
  <c r="O554" i="10"/>
  <c r="J554" i="10" s="1"/>
  <c r="H554" i="10"/>
  <c r="I554" i="10" s="1"/>
  <c r="E556" i="10" a="1"/>
  <c r="E556" i="10" s="1"/>
  <c r="D556" i="10" a="1"/>
  <c r="D556" i="10" s="1"/>
  <c r="C556" i="10" a="1"/>
  <c r="C556" i="10" s="1"/>
  <c r="Q555" i="10"/>
  <c r="G555" i="10"/>
  <c r="D552" i="1"/>
  <c r="A551" i="1"/>
  <c r="N1423" i="10" l="1"/>
  <c r="P1422" i="10"/>
  <c r="M1422" i="10" a="1"/>
  <c r="M1422" i="10" s="1"/>
  <c r="L1422" i="10" s="1"/>
  <c r="K1422" i="10" s="1"/>
  <c r="B1426" i="10"/>
  <c r="C1425" i="10" a="1"/>
  <c r="C1425" i="10" s="1"/>
  <c r="D1425" i="10" a="1"/>
  <c r="D1425" i="10" s="1"/>
  <c r="E1425" i="10" a="1"/>
  <c r="E1425" i="10" s="1"/>
  <c r="J1425" i="10"/>
  <c r="I1424" i="10"/>
  <c r="P553" i="10"/>
  <c r="N554" i="10"/>
  <c r="M554" i="10" s="1" a="1"/>
  <c r="M554" i="10" s="1"/>
  <c r="L554" i="10" s="1"/>
  <c r="K554" i="10" s="1"/>
  <c r="E557" i="10" a="1"/>
  <c r="E557" i="10" s="1"/>
  <c r="D557" i="10" a="1"/>
  <c r="D557" i="10" s="1"/>
  <c r="C557" i="10" a="1"/>
  <c r="C557" i="10" s="1"/>
  <c r="G556" i="10"/>
  <c r="Q556" i="10"/>
  <c r="H555" i="10"/>
  <c r="I555" i="10" s="1"/>
  <c r="O555" i="10"/>
  <c r="J555" i="10" s="1"/>
  <c r="D553" i="1"/>
  <c r="A552" i="1"/>
  <c r="N1424" i="10" l="1"/>
  <c r="P1423" i="10"/>
  <c r="M1423" i="10" a="1"/>
  <c r="M1423" i="10" s="1"/>
  <c r="L1423" i="10" s="1"/>
  <c r="K1423" i="10" s="1"/>
  <c r="B1427" i="10"/>
  <c r="C1426" i="10" a="1"/>
  <c r="C1426" i="10" s="1"/>
  <c r="D1426" i="10" a="1"/>
  <c r="D1426" i="10" s="1"/>
  <c r="E1426" i="10" a="1"/>
  <c r="E1426" i="10" s="1"/>
  <c r="I1425" i="10"/>
  <c r="J1426" i="10"/>
  <c r="N555" i="10"/>
  <c r="P555" i="10" s="1"/>
  <c r="P554" i="10"/>
  <c r="O556" i="10"/>
  <c r="J556" i="10" s="1"/>
  <c r="H556" i="10"/>
  <c r="I556" i="10" s="1"/>
  <c r="E558" i="10" a="1"/>
  <c r="E558" i="10" s="1"/>
  <c r="C558" i="10" a="1"/>
  <c r="C558" i="10" s="1"/>
  <c r="D558" i="10" a="1"/>
  <c r="D558" i="10" s="1"/>
  <c r="Q557" i="10"/>
  <c r="G557" i="10"/>
  <c r="D554" i="1"/>
  <c r="A553" i="1"/>
  <c r="P1424" i="10" l="1"/>
  <c r="M1424" i="10" a="1"/>
  <c r="M1424" i="10" s="1"/>
  <c r="L1424" i="10" s="1"/>
  <c r="K1424" i="10" s="1"/>
  <c r="N1425" i="10"/>
  <c r="J1427" i="10"/>
  <c r="I1426" i="10"/>
  <c r="B1428" i="10"/>
  <c r="D1427" i="10" a="1"/>
  <c r="D1427" i="10" s="1"/>
  <c r="E1427" i="10" a="1"/>
  <c r="E1427" i="10" s="1"/>
  <c r="C1427" i="10" a="1"/>
  <c r="C1427" i="10" s="1"/>
  <c r="M555" i="10" a="1"/>
  <c r="M555" i="10" s="1"/>
  <c r="L555" i="10" s="1"/>
  <c r="K555" i="10" s="1"/>
  <c r="N556" i="10"/>
  <c r="P556" i="10" s="1"/>
  <c r="E559" i="10" a="1"/>
  <c r="E559" i="10" s="1"/>
  <c r="D559" i="10" a="1"/>
  <c r="D559" i="10" s="1"/>
  <c r="C559" i="10" a="1"/>
  <c r="C559" i="10" s="1"/>
  <c r="H557" i="10"/>
  <c r="I557" i="10" s="1"/>
  <c r="O557" i="10"/>
  <c r="J557" i="10" s="1"/>
  <c r="G558" i="10"/>
  <c r="Q558" i="10"/>
  <c r="D555" i="1"/>
  <c r="A554" i="1"/>
  <c r="N1426" i="10" l="1"/>
  <c r="P1425" i="10"/>
  <c r="M1425" i="10" a="1"/>
  <c r="M1425" i="10" s="1"/>
  <c r="L1425" i="10" s="1"/>
  <c r="K1425" i="10" s="1"/>
  <c r="J1428" i="10"/>
  <c r="I1427" i="10"/>
  <c r="B1429" i="10"/>
  <c r="C1428" i="10" a="1"/>
  <c r="C1428" i="10" s="1"/>
  <c r="D1428" i="10" a="1"/>
  <c r="D1428" i="10" s="1"/>
  <c r="E1428" i="10" a="1"/>
  <c r="E1428" i="10" s="1"/>
  <c r="M556" i="10" a="1"/>
  <c r="M556" i="10" s="1"/>
  <c r="L556" i="10" s="1"/>
  <c r="K556" i="10" s="1"/>
  <c r="N557" i="10"/>
  <c r="P557" i="10" s="1"/>
  <c r="E560" i="10" a="1"/>
  <c r="E560" i="10" s="1"/>
  <c r="C560" i="10" a="1"/>
  <c r="C560" i="10" s="1"/>
  <c r="D560" i="10" a="1"/>
  <c r="D560" i="10" s="1"/>
  <c r="G559" i="10"/>
  <c r="Q559" i="10"/>
  <c r="O558" i="10"/>
  <c r="J558" i="10" s="1"/>
  <c r="H558" i="10"/>
  <c r="I558" i="10" s="1"/>
  <c r="D556" i="1"/>
  <c r="A555" i="1"/>
  <c r="N1427" i="10" l="1"/>
  <c r="P1426" i="10"/>
  <c r="M1426" i="10" a="1"/>
  <c r="M1426" i="10" s="1"/>
  <c r="L1426" i="10" s="1"/>
  <c r="K1426" i="10" s="1"/>
  <c r="I1428" i="10"/>
  <c r="J1429" i="10"/>
  <c r="B1430" i="10"/>
  <c r="E1429" i="10" a="1"/>
  <c r="E1429" i="10" s="1"/>
  <c r="C1429" i="10" a="1"/>
  <c r="C1429" i="10" s="1"/>
  <c r="D1429" i="10" a="1"/>
  <c r="D1429" i="10" s="1"/>
  <c r="M557" i="10" a="1"/>
  <c r="M557" i="10" s="1"/>
  <c r="L557" i="10" s="1"/>
  <c r="K557" i="10" s="1"/>
  <c r="N558" i="10"/>
  <c r="P558" i="10" s="1"/>
  <c r="H559" i="10"/>
  <c r="I559" i="10" s="1"/>
  <c r="O559" i="10"/>
  <c r="J559" i="10" s="1"/>
  <c r="E561" i="10" a="1"/>
  <c r="E561" i="10" s="1"/>
  <c r="D561" i="10" a="1"/>
  <c r="D561" i="10" s="1"/>
  <c r="C561" i="10" a="1"/>
  <c r="C561" i="10" s="1"/>
  <c r="G560" i="10"/>
  <c r="Q560" i="10"/>
  <c r="D557" i="1"/>
  <c r="A556" i="1"/>
  <c r="N1428" i="10" l="1"/>
  <c r="P1427" i="10"/>
  <c r="M1427" i="10" a="1"/>
  <c r="M1427" i="10" s="1"/>
  <c r="L1427" i="10" s="1"/>
  <c r="K1427" i="10" s="1"/>
  <c r="B1431" i="10"/>
  <c r="D1430" i="10" a="1"/>
  <c r="D1430" i="10" s="1"/>
  <c r="E1430" i="10" a="1"/>
  <c r="E1430" i="10" s="1"/>
  <c r="C1430" i="10" a="1"/>
  <c r="C1430" i="10" s="1"/>
  <c r="J1430" i="10"/>
  <c r="I1429" i="10"/>
  <c r="N559" i="10"/>
  <c r="P559" i="10" s="1"/>
  <c r="M558" i="10" a="1"/>
  <c r="M558" i="10" s="1"/>
  <c r="L558" i="10" s="1"/>
  <c r="K558" i="10" s="1"/>
  <c r="Q561" i="10"/>
  <c r="G561" i="10"/>
  <c r="E562" i="10" a="1"/>
  <c r="E562" i="10" s="1"/>
  <c r="D562" i="10" a="1"/>
  <c r="D562" i="10" s="1"/>
  <c r="C562" i="10" a="1"/>
  <c r="C562" i="10" s="1"/>
  <c r="H560" i="10"/>
  <c r="I560" i="10" s="1"/>
  <c r="O560" i="10"/>
  <c r="J560" i="10" s="1"/>
  <c r="D558" i="1"/>
  <c r="A557" i="1"/>
  <c r="N1429" i="10" l="1"/>
  <c r="M1428" i="10" a="1"/>
  <c r="M1428" i="10" s="1"/>
  <c r="L1428" i="10" s="1"/>
  <c r="K1428" i="10" s="1"/>
  <c r="P1428" i="10"/>
  <c r="I1430" i="10"/>
  <c r="J1431" i="10"/>
  <c r="B1432" i="10"/>
  <c r="C1431" i="10" a="1"/>
  <c r="C1431" i="10" s="1"/>
  <c r="D1431" i="10" a="1"/>
  <c r="D1431" i="10" s="1"/>
  <c r="E1431" i="10" a="1"/>
  <c r="E1431" i="10" s="1"/>
  <c r="M559" i="10" a="1"/>
  <c r="M559" i="10" s="1"/>
  <c r="L559" i="10" s="1"/>
  <c r="K559" i="10" s="1"/>
  <c r="N560" i="10"/>
  <c r="P560" i="10" s="1"/>
  <c r="E563" i="10" a="1"/>
  <c r="E563" i="10" s="1"/>
  <c r="C563" i="10" a="1"/>
  <c r="C563" i="10" s="1"/>
  <c r="D563" i="10" a="1"/>
  <c r="D563" i="10" s="1"/>
  <c r="Q562" i="10"/>
  <c r="G562" i="10"/>
  <c r="H561" i="10"/>
  <c r="I561" i="10" s="1"/>
  <c r="O561" i="10"/>
  <c r="J561" i="10" s="1"/>
  <c r="D559" i="1"/>
  <c r="A558" i="1"/>
  <c r="N1430" i="10" l="1"/>
  <c r="M1429" i="10" a="1"/>
  <c r="M1429" i="10" s="1"/>
  <c r="L1429" i="10" s="1"/>
  <c r="K1429" i="10" s="1"/>
  <c r="P1429" i="10"/>
  <c r="B1433" i="10"/>
  <c r="E1432" i="10" a="1"/>
  <c r="E1432" i="10" s="1"/>
  <c r="C1432" i="10" a="1"/>
  <c r="C1432" i="10" s="1"/>
  <c r="D1432" i="10" a="1"/>
  <c r="D1432" i="10" s="1"/>
  <c r="I1431" i="10"/>
  <c r="J1432" i="10"/>
  <c r="N561" i="10"/>
  <c r="P561" i="10" s="1"/>
  <c r="M560" i="10" a="1"/>
  <c r="M560" i="10" s="1"/>
  <c r="L560" i="10" s="1"/>
  <c r="K560" i="10" s="1"/>
  <c r="H562" i="10"/>
  <c r="I562" i="10" s="1"/>
  <c r="O562" i="10"/>
  <c r="J562" i="10" s="1"/>
  <c r="E564" i="10" a="1"/>
  <c r="E564" i="10" s="1"/>
  <c r="C564" i="10" a="1"/>
  <c r="C564" i="10" s="1"/>
  <c r="D564" i="10" a="1"/>
  <c r="D564" i="10" s="1"/>
  <c r="G563" i="10"/>
  <c r="Q563" i="10"/>
  <c r="M561" i="10" a="1"/>
  <c r="M561" i="10" s="1"/>
  <c r="D560" i="1"/>
  <c r="A559" i="1"/>
  <c r="P1430" i="10" l="1"/>
  <c r="M1430" i="10" a="1"/>
  <c r="M1430" i="10" s="1"/>
  <c r="L1430" i="10" s="1"/>
  <c r="K1430" i="10" s="1"/>
  <c r="N1431" i="10"/>
  <c r="J1433" i="10"/>
  <c r="I1432" i="10"/>
  <c r="B1434" i="10"/>
  <c r="C1433" i="10" a="1"/>
  <c r="C1433" i="10" s="1"/>
  <c r="D1433" i="10" a="1"/>
  <c r="D1433" i="10" s="1"/>
  <c r="E1433" i="10" a="1"/>
  <c r="E1433" i="10" s="1"/>
  <c r="N562" i="10"/>
  <c r="P562" i="10" s="1"/>
  <c r="L561" i="10"/>
  <c r="K561" i="10" s="1"/>
  <c r="H563" i="10"/>
  <c r="I563" i="10" s="1"/>
  <c r="O563" i="10"/>
  <c r="J563" i="10" s="1"/>
  <c r="E565" i="10" a="1"/>
  <c r="E565" i="10" s="1"/>
  <c r="D565" i="10" a="1"/>
  <c r="D565" i="10" s="1"/>
  <c r="C565" i="10" a="1"/>
  <c r="C565" i="10" s="1"/>
  <c r="G564" i="10"/>
  <c r="Q564" i="10"/>
  <c r="D561" i="1"/>
  <c r="A560" i="1"/>
  <c r="N1432" i="10" l="1"/>
  <c r="P1431" i="10"/>
  <c r="M1431" i="10" a="1"/>
  <c r="M1431" i="10" s="1"/>
  <c r="L1431" i="10" s="1"/>
  <c r="K1431" i="10" s="1"/>
  <c r="I1433" i="10"/>
  <c r="J1434" i="10"/>
  <c r="B1435" i="10"/>
  <c r="C1434" i="10" a="1"/>
  <c r="C1434" i="10" s="1"/>
  <c r="D1434" i="10" a="1"/>
  <c r="D1434" i="10" s="1"/>
  <c r="E1434" i="10" a="1"/>
  <c r="E1434" i="10" s="1"/>
  <c r="M562" i="10" a="1"/>
  <c r="M562" i="10" s="1"/>
  <c r="L562" i="10" s="1"/>
  <c r="K562" i="10" s="1"/>
  <c r="O564" i="10"/>
  <c r="J564" i="10" s="1"/>
  <c r="H564" i="10"/>
  <c r="I564" i="10" s="1"/>
  <c r="E566" i="10" a="1"/>
  <c r="E566" i="10" s="1"/>
  <c r="D566" i="10" a="1"/>
  <c r="D566" i="10" s="1"/>
  <c r="C566" i="10" a="1"/>
  <c r="C566" i="10" s="1"/>
  <c r="Q565" i="10"/>
  <c r="G565" i="10"/>
  <c r="N563" i="10"/>
  <c r="D562" i="1"/>
  <c r="A561" i="1"/>
  <c r="N1433" i="10" l="1"/>
  <c r="M1432" i="10" a="1"/>
  <c r="M1432" i="10" s="1"/>
  <c r="L1432" i="10" s="1"/>
  <c r="K1432" i="10" s="1"/>
  <c r="P1432" i="10"/>
  <c r="J1435" i="10"/>
  <c r="I1434" i="10"/>
  <c r="B1436" i="10"/>
  <c r="D1435" i="10" a="1"/>
  <c r="D1435" i="10" s="1"/>
  <c r="E1435" i="10" a="1"/>
  <c r="E1435" i="10" s="1"/>
  <c r="C1435" i="10" a="1"/>
  <c r="C1435" i="10" s="1"/>
  <c r="N564" i="10"/>
  <c r="M564" i="10" s="1" a="1"/>
  <c r="M564" i="10" s="1"/>
  <c r="P563" i="10"/>
  <c r="M563" i="10" a="1"/>
  <c r="M563" i="10" s="1"/>
  <c r="L563" i="10" s="1"/>
  <c r="K563" i="10" s="1"/>
  <c r="Q566" i="10"/>
  <c r="G566" i="10"/>
  <c r="H565" i="10"/>
  <c r="I565" i="10" s="1"/>
  <c r="O565" i="10"/>
  <c r="J565" i="10" s="1"/>
  <c r="E567" i="10" a="1"/>
  <c r="E567" i="10" s="1"/>
  <c r="D567" i="10" a="1"/>
  <c r="D567" i="10" s="1"/>
  <c r="C567" i="10" a="1"/>
  <c r="C567" i="10" s="1"/>
  <c r="D563" i="1"/>
  <c r="A562" i="1"/>
  <c r="N1434" i="10" l="1"/>
  <c r="P1433" i="10"/>
  <c r="M1433" i="10" a="1"/>
  <c r="M1433" i="10" s="1"/>
  <c r="L1433" i="10" s="1"/>
  <c r="K1433" i="10" s="1"/>
  <c r="J1436" i="10"/>
  <c r="I1435" i="10"/>
  <c r="B1437" i="10"/>
  <c r="C1436" i="10" a="1"/>
  <c r="C1436" i="10" s="1"/>
  <c r="D1436" i="10" a="1"/>
  <c r="D1436" i="10" s="1"/>
  <c r="E1436" i="10" a="1"/>
  <c r="E1436" i="10" s="1"/>
  <c r="P564" i="10"/>
  <c r="N565" i="10"/>
  <c r="M565" i="10" s="1" a="1"/>
  <c r="M565" i="10" s="1"/>
  <c r="H566" i="10"/>
  <c r="I566" i="10" s="1"/>
  <c r="O566" i="10"/>
  <c r="J566" i="10" s="1"/>
  <c r="E568" i="10" a="1"/>
  <c r="E568" i="10" s="1"/>
  <c r="C568" i="10" a="1"/>
  <c r="C568" i="10" s="1"/>
  <c r="D568" i="10" a="1"/>
  <c r="D568" i="10" s="1"/>
  <c r="G567" i="10"/>
  <c r="Q567" i="10"/>
  <c r="L564" i="10"/>
  <c r="K564" i="10" s="1"/>
  <c r="D564" i="1"/>
  <c r="A563" i="1"/>
  <c r="N1435" i="10" l="1"/>
  <c r="P1434" i="10"/>
  <c r="M1434" i="10" a="1"/>
  <c r="M1434" i="10" s="1"/>
  <c r="L1434" i="10" s="1"/>
  <c r="K1434" i="10" s="1"/>
  <c r="I1436" i="10"/>
  <c r="J1437" i="10"/>
  <c r="B1438" i="10"/>
  <c r="E1437" i="10" a="1"/>
  <c r="E1437" i="10" s="1"/>
  <c r="C1437" i="10" a="1"/>
  <c r="C1437" i="10" s="1"/>
  <c r="D1437" i="10" a="1"/>
  <c r="D1437" i="10" s="1"/>
  <c r="N566" i="10"/>
  <c r="P566" i="10" s="1"/>
  <c r="P565" i="10"/>
  <c r="E569" i="10" a="1"/>
  <c r="E569" i="10" s="1"/>
  <c r="D569" i="10" a="1"/>
  <c r="D569" i="10" s="1"/>
  <c r="C569" i="10" a="1"/>
  <c r="C569" i="10" s="1"/>
  <c r="Q568" i="10"/>
  <c r="G568" i="10"/>
  <c r="H567" i="10"/>
  <c r="I567" i="10" s="1"/>
  <c r="O567" i="10"/>
  <c r="J567" i="10" s="1"/>
  <c r="L565" i="10"/>
  <c r="K565" i="10" s="1"/>
  <c r="D565" i="1"/>
  <c r="A564" i="1"/>
  <c r="N1436" i="10" l="1"/>
  <c r="N567" i="10"/>
  <c r="P1435" i="10"/>
  <c r="M1435" i="10" a="1"/>
  <c r="M1435" i="10" s="1"/>
  <c r="L1435" i="10" s="1"/>
  <c r="K1435" i="10" s="1"/>
  <c r="J1438" i="10"/>
  <c r="I1437" i="10"/>
  <c r="B1439" i="10"/>
  <c r="D1438" i="10" a="1"/>
  <c r="D1438" i="10" s="1"/>
  <c r="E1438" i="10" a="1"/>
  <c r="E1438" i="10" s="1"/>
  <c r="C1438" i="10" a="1"/>
  <c r="C1438" i="10" s="1"/>
  <c r="M566" i="10" a="1"/>
  <c r="M566" i="10" s="1"/>
  <c r="P567" i="10"/>
  <c r="M567" i="10" a="1"/>
  <c r="M567" i="10" s="1"/>
  <c r="O568" i="10"/>
  <c r="J568" i="10" s="1"/>
  <c r="H568" i="10"/>
  <c r="I568" i="10" s="1"/>
  <c r="E570" i="10" a="1"/>
  <c r="E570" i="10" s="1"/>
  <c r="D570" i="10" a="1"/>
  <c r="D570" i="10" s="1"/>
  <c r="C570" i="10" a="1"/>
  <c r="C570" i="10" s="1"/>
  <c r="Q569" i="10"/>
  <c r="G569" i="10"/>
  <c r="L566" i="10"/>
  <c r="K566" i="10" s="1"/>
  <c r="D566" i="1"/>
  <c r="A565" i="1"/>
  <c r="N1437" i="10" l="1"/>
  <c r="M1436" i="10" a="1"/>
  <c r="M1436" i="10" s="1"/>
  <c r="L1436" i="10" s="1"/>
  <c r="K1436" i="10" s="1"/>
  <c r="P1436" i="10"/>
  <c r="I1438" i="10"/>
  <c r="J1439" i="10"/>
  <c r="B1440" i="10"/>
  <c r="C1439" i="10" a="1"/>
  <c r="C1439" i="10" s="1"/>
  <c r="D1439" i="10" a="1"/>
  <c r="D1439" i="10" s="1"/>
  <c r="E1439" i="10" a="1"/>
  <c r="E1439" i="10" s="1"/>
  <c r="N568" i="10"/>
  <c r="P568" i="10" s="1"/>
  <c r="O569" i="10"/>
  <c r="J569" i="10" s="1"/>
  <c r="H569" i="10"/>
  <c r="I569" i="10" s="1"/>
  <c r="N569" i="10" s="1"/>
  <c r="G570" i="10"/>
  <c r="Q570" i="10"/>
  <c r="L567" i="10"/>
  <c r="K567" i="10" s="1"/>
  <c r="E571" i="10" a="1"/>
  <c r="E571" i="10" s="1"/>
  <c r="C571" i="10" a="1"/>
  <c r="C571" i="10" s="1"/>
  <c r="D571" i="10" a="1"/>
  <c r="D571" i="10" s="1"/>
  <c r="D567" i="1"/>
  <c r="A566" i="1"/>
  <c r="N1438" i="10" l="1"/>
  <c r="M1437" i="10" a="1"/>
  <c r="M1437" i="10" s="1"/>
  <c r="L1437" i="10" s="1"/>
  <c r="K1437" i="10" s="1"/>
  <c r="P1437" i="10"/>
  <c r="I1439" i="10"/>
  <c r="J1440" i="10"/>
  <c r="B1441" i="10"/>
  <c r="E1440" i="10" a="1"/>
  <c r="E1440" i="10" s="1"/>
  <c r="C1440" i="10" a="1"/>
  <c r="C1440" i="10" s="1"/>
  <c r="D1440" i="10" a="1"/>
  <c r="D1440" i="10" s="1"/>
  <c r="M568" i="10" a="1"/>
  <c r="M568" i="10" s="1"/>
  <c r="L568" i="10" s="1"/>
  <c r="K568" i="10" s="1"/>
  <c r="M569" i="10" a="1"/>
  <c r="M569" i="10" s="1"/>
  <c r="P569" i="10"/>
  <c r="Q571" i="10"/>
  <c r="G571" i="10"/>
  <c r="H570" i="10"/>
  <c r="I570" i="10" s="1"/>
  <c r="O570" i="10"/>
  <c r="J570" i="10" s="1"/>
  <c r="E572" i="10" a="1"/>
  <c r="E572" i="10" s="1"/>
  <c r="C572" i="10" a="1"/>
  <c r="C572" i="10" s="1"/>
  <c r="D572" i="10" a="1"/>
  <c r="D572" i="10" s="1"/>
  <c r="D568" i="1"/>
  <c r="A567" i="1"/>
  <c r="N1439" i="10" l="1"/>
  <c r="P1438" i="10"/>
  <c r="M1438" i="10" a="1"/>
  <c r="M1438" i="10" s="1"/>
  <c r="L1438" i="10" s="1"/>
  <c r="K1438" i="10" s="1"/>
  <c r="J1441" i="10"/>
  <c r="I1440" i="10"/>
  <c r="B1442" i="10"/>
  <c r="C1441" i="10" a="1"/>
  <c r="C1441" i="10" s="1"/>
  <c r="D1441" i="10" a="1"/>
  <c r="D1441" i="10" s="1"/>
  <c r="E1441" i="10" a="1"/>
  <c r="E1441" i="10" s="1"/>
  <c r="N570" i="10"/>
  <c r="P570" i="10" s="1"/>
  <c r="L569" i="10"/>
  <c r="K569" i="10" s="1"/>
  <c r="G572" i="10"/>
  <c r="Q572" i="10"/>
  <c r="E573" i="10" a="1"/>
  <c r="E573" i="10" s="1"/>
  <c r="C573" i="10" a="1"/>
  <c r="C573" i="10" s="1"/>
  <c r="D573" i="10" a="1"/>
  <c r="D573" i="10" s="1"/>
  <c r="H571" i="10"/>
  <c r="I571" i="10" s="1"/>
  <c r="O571" i="10"/>
  <c r="J571" i="10" s="1"/>
  <c r="D569" i="1"/>
  <c r="A568" i="1"/>
  <c r="N1440" i="10" l="1"/>
  <c r="P1439" i="10"/>
  <c r="M1439" i="10" a="1"/>
  <c r="M1439" i="10" s="1"/>
  <c r="L1439" i="10" s="1"/>
  <c r="K1439" i="10" s="1"/>
  <c r="I1441" i="10"/>
  <c r="J1442" i="10"/>
  <c r="B1443" i="10"/>
  <c r="C1442" i="10" a="1"/>
  <c r="C1442" i="10" s="1"/>
  <c r="D1442" i="10" a="1"/>
  <c r="D1442" i="10" s="1"/>
  <c r="E1442" i="10" a="1"/>
  <c r="E1442" i="10" s="1"/>
  <c r="M570" i="10" a="1"/>
  <c r="M570" i="10" s="1"/>
  <c r="L570" i="10" s="1"/>
  <c r="K570" i="10" s="1"/>
  <c r="N571" i="10"/>
  <c r="P571" i="10" s="1"/>
  <c r="E574" i="10" a="1"/>
  <c r="E574" i="10" s="1"/>
  <c r="C574" i="10" a="1"/>
  <c r="C574" i="10" s="1"/>
  <c r="D574" i="10" a="1"/>
  <c r="D574" i="10" s="1"/>
  <c r="Q573" i="10"/>
  <c r="G573" i="10"/>
  <c r="H572" i="10"/>
  <c r="I572" i="10" s="1"/>
  <c r="O572" i="10"/>
  <c r="J572" i="10" s="1"/>
  <c r="D570" i="1"/>
  <c r="A569" i="1"/>
  <c r="N1441" i="10" l="1"/>
  <c r="N572" i="10"/>
  <c r="M1440" i="10" a="1"/>
  <c r="M1440" i="10" s="1"/>
  <c r="L1440" i="10" s="1"/>
  <c r="K1440" i="10" s="1"/>
  <c r="P1440" i="10"/>
  <c r="J1443" i="10"/>
  <c r="I1442" i="10"/>
  <c r="B1444" i="10"/>
  <c r="D1443" i="10" a="1"/>
  <c r="D1443" i="10" s="1"/>
  <c r="E1443" i="10" a="1"/>
  <c r="E1443" i="10" s="1"/>
  <c r="C1443" i="10" a="1"/>
  <c r="C1443" i="10" s="1"/>
  <c r="M571" i="10" a="1"/>
  <c r="M571" i="10" s="1"/>
  <c r="L571" i="10" s="1"/>
  <c r="K571" i="10" s="1"/>
  <c r="M572" i="10" a="1"/>
  <c r="M572" i="10" s="1"/>
  <c r="P572" i="10"/>
  <c r="H573" i="10"/>
  <c r="I573" i="10" s="1"/>
  <c r="O573" i="10"/>
  <c r="J573" i="10" s="1"/>
  <c r="E575" i="10" a="1"/>
  <c r="E575" i="10" s="1"/>
  <c r="C575" i="10" a="1"/>
  <c r="C575" i="10" s="1"/>
  <c r="D575" i="10" a="1"/>
  <c r="D575" i="10" s="1"/>
  <c r="G574" i="10"/>
  <c r="Q574" i="10"/>
  <c r="D571" i="1"/>
  <c r="A570" i="1"/>
  <c r="N1442" i="10" l="1"/>
  <c r="P1441" i="10"/>
  <c r="M1441" i="10" a="1"/>
  <c r="M1441" i="10" s="1"/>
  <c r="L1441" i="10" s="1"/>
  <c r="K1441" i="10" s="1"/>
  <c r="J1444" i="10"/>
  <c r="I1443" i="10"/>
  <c r="B1445" i="10"/>
  <c r="C1444" i="10" a="1"/>
  <c r="C1444" i="10" s="1"/>
  <c r="D1444" i="10" a="1"/>
  <c r="D1444" i="10" s="1"/>
  <c r="E1444" i="10" a="1"/>
  <c r="E1444" i="10" s="1"/>
  <c r="N573" i="10"/>
  <c r="P573" i="10" s="1"/>
  <c r="L572" i="10"/>
  <c r="K572" i="10" s="1"/>
  <c r="E576" i="10" a="1"/>
  <c r="E576" i="10" s="1"/>
  <c r="D576" i="10" a="1"/>
  <c r="D576" i="10" s="1"/>
  <c r="C576" i="10" a="1"/>
  <c r="C576" i="10" s="1"/>
  <c r="G575" i="10"/>
  <c r="Q575" i="10"/>
  <c r="H574" i="10"/>
  <c r="I574" i="10" s="1"/>
  <c r="O574" i="10"/>
  <c r="J574" i="10" s="1"/>
  <c r="D572" i="1"/>
  <c r="A571" i="1"/>
  <c r="N1443" i="10" l="1"/>
  <c r="N574" i="10"/>
  <c r="P1442" i="10"/>
  <c r="M1442" i="10" a="1"/>
  <c r="M1442" i="10" s="1"/>
  <c r="L1442" i="10" s="1"/>
  <c r="K1442" i="10" s="1"/>
  <c r="I1444" i="10"/>
  <c r="J1445" i="10"/>
  <c r="B1446" i="10"/>
  <c r="E1445" i="10" a="1"/>
  <c r="E1445" i="10" s="1"/>
  <c r="C1445" i="10" a="1"/>
  <c r="C1445" i="10" s="1"/>
  <c r="D1445" i="10" a="1"/>
  <c r="D1445" i="10" s="1"/>
  <c r="M573" i="10" a="1"/>
  <c r="M573" i="10" s="1"/>
  <c r="L573" i="10" s="1"/>
  <c r="K573" i="10" s="1"/>
  <c r="P574" i="10"/>
  <c r="M574" i="10" a="1"/>
  <c r="M574" i="10" s="1"/>
  <c r="O575" i="10"/>
  <c r="J575" i="10" s="1"/>
  <c r="H575" i="10"/>
  <c r="I575" i="10" s="1"/>
  <c r="E577" i="10" a="1"/>
  <c r="E577" i="10" s="1"/>
  <c r="C577" i="10" a="1"/>
  <c r="C577" i="10" s="1"/>
  <c r="D577" i="10" a="1"/>
  <c r="D577" i="10" s="1"/>
  <c r="G576" i="10"/>
  <c r="Q576" i="10"/>
  <c r="D573" i="1"/>
  <c r="A572" i="1"/>
  <c r="N1444" i="10" l="1"/>
  <c r="P1443" i="10"/>
  <c r="M1443" i="10" a="1"/>
  <c r="M1443" i="10" s="1"/>
  <c r="L1443" i="10" s="1"/>
  <c r="K1443" i="10" s="1"/>
  <c r="J1446" i="10"/>
  <c r="I1445" i="10"/>
  <c r="B1447" i="10"/>
  <c r="D1446" i="10" a="1"/>
  <c r="D1446" i="10" s="1"/>
  <c r="E1446" i="10" a="1"/>
  <c r="E1446" i="10" s="1"/>
  <c r="C1446" i="10" a="1"/>
  <c r="C1446" i="10" s="1"/>
  <c r="L574" i="10"/>
  <c r="K574" i="10" s="1"/>
  <c r="N575" i="10"/>
  <c r="M575" i="10" s="1" a="1"/>
  <c r="M575" i="10" s="1"/>
  <c r="L575" i="10" s="1"/>
  <c r="K575" i="10" s="1"/>
  <c r="H576" i="10"/>
  <c r="I576" i="10" s="1"/>
  <c r="O576" i="10"/>
  <c r="J576" i="10" s="1"/>
  <c r="E578" i="10" a="1"/>
  <c r="E578" i="10" s="1"/>
  <c r="D578" i="10" a="1"/>
  <c r="D578" i="10" s="1"/>
  <c r="C578" i="10" a="1"/>
  <c r="C578" i="10" s="1"/>
  <c r="G577" i="10"/>
  <c r="Q577" i="10"/>
  <c r="D574" i="1"/>
  <c r="A573" i="1"/>
  <c r="N1445" i="10" l="1"/>
  <c r="P1444" i="10"/>
  <c r="M1444" i="10" a="1"/>
  <c r="M1444" i="10" s="1"/>
  <c r="L1444" i="10" s="1"/>
  <c r="K1444" i="10" s="1"/>
  <c r="I1446" i="10"/>
  <c r="J1447" i="10"/>
  <c r="B1448" i="10"/>
  <c r="C1447" i="10" a="1"/>
  <c r="C1447" i="10" s="1"/>
  <c r="D1447" i="10" a="1"/>
  <c r="D1447" i="10" s="1"/>
  <c r="E1447" i="10" a="1"/>
  <c r="E1447" i="10" s="1"/>
  <c r="P575" i="10"/>
  <c r="N576" i="10"/>
  <c r="P576" i="10" s="1"/>
  <c r="O577" i="10"/>
  <c r="J577" i="10" s="1"/>
  <c r="H577" i="10"/>
  <c r="I577" i="10" s="1"/>
  <c r="E579" i="10" a="1"/>
  <c r="E579" i="10" s="1"/>
  <c r="C579" i="10" a="1"/>
  <c r="C579" i="10" s="1"/>
  <c r="D579" i="10" a="1"/>
  <c r="D579" i="10" s="1"/>
  <c r="G578" i="10"/>
  <c r="Q578" i="10"/>
  <c r="D575" i="1"/>
  <c r="A574" i="1"/>
  <c r="N1446" i="10" l="1"/>
  <c r="P1445" i="10"/>
  <c r="M1445" i="10" a="1"/>
  <c r="M1445" i="10" s="1"/>
  <c r="L1445" i="10" s="1"/>
  <c r="K1445" i="10" s="1"/>
  <c r="I1447" i="10"/>
  <c r="J1448" i="10"/>
  <c r="B1449" i="10"/>
  <c r="E1448" i="10" a="1"/>
  <c r="E1448" i="10" s="1"/>
  <c r="C1448" i="10" a="1"/>
  <c r="C1448" i="10" s="1"/>
  <c r="D1448" i="10" a="1"/>
  <c r="D1448" i="10" s="1"/>
  <c r="M576" i="10" a="1"/>
  <c r="M576" i="10" s="1"/>
  <c r="L576" i="10" s="1"/>
  <c r="K576" i="10" s="1"/>
  <c r="H578" i="10"/>
  <c r="I578" i="10" s="1"/>
  <c r="O578" i="10"/>
  <c r="J578" i="10" s="1"/>
  <c r="E580" i="10" a="1"/>
  <c r="E580" i="10" s="1"/>
  <c r="C580" i="10" a="1"/>
  <c r="C580" i="10" s="1"/>
  <c r="D580" i="10" a="1"/>
  <c r="D580" i="10" s="1"/>
  <c r="Q579" i="10"/>
  <c r="G579" i="10"/>
  <c r="N577" i="10"/>
  <c r="D576" i="1"/>
  <c r="A575" i="1"/>
  <c r="N1447" i="10" l="1"/>
  <c r="P1446" i="10"/>
  <c r="M1446" i="10" a="1"/>
  <c r="M1446" i="10" s="1"/>
  <c r="L1446" i="10" s="1"/>
  <c r="K1446" i="10" s="1"/>
  <c r="B1450" i="10"/>
  <c r="C1449" i="10" a="1"/>
  <c r="C1449" i="10" s="1"/>
  <c r="D1449" i="10" a="1"/>
  <c r="D1449" i="10" s="1"/>
  <c r="E1449" i="10" a="1"/>
  <c r="E1449" i="10" s="1"/>
  <c r="J1449" i="10"/>
  <c r="I1448" i="10"/>
  <c r="N578" i="10"/>
  <c r="M578" i="10" s="1" a="1"/>
  <c r="M578" i="10" s="1"/>
  <c r="H579" i="10"/>
  <c r="I579" i="10" s="1"/>
  <c r="O579" i="10"/>
  <c r="J579" i="10" s="1"/>
  <c r="E581" i="10" a="1"/>
  <c r="E581" i="10" s="1"/>
  <c r="C581" i="10" a="1"/>
  <c r="C581" i="10" s="1"/>
  <c r="D581" i="10" a="1"/>
  <c r="D581" i="10" s="1"/>
  <c r="G580" i="10"/>
  <c r="Q580" i="10"/>
  <c r="M577" i="10" a="1"/>
  <c r="M577" i="10" s="1"/>
  <c r="L577" i="10" s="1"/>
  <c r="K577" i="10" s="1"/>
  <c r="P577" i="10"/>
  <c r="D577" i="1"/>
  <c r="A576" i="1"/>
  <c r="N1448" i="10" l="1"/>
  <c r="P1447" i="10"/>
  <c r="M1447" i="10" a="1"/>
  <c r="M1447" i="10" s="1"/>
  <c r="L1447" i="10" s="1"/>
  <c r="K1447" i="10" s="1"/>
  <c r="I1449" i="10"/>
  <c r="J1450" i="10"/>
  <c r="B1451" i="10"/>
  <c r="C1450" i="10" a="1"/>
  <c r="C1450" i="10" s="1"/>
  <c r="D1450" i="10" a="1"/>
  <c r="D1450" i="10" s="1"/>
  <c r="E1450" i="10" a="1"/>
  <c r="E1450" i="10" s="1"/>
  <c r="P578" i="10"/>
  <c r="N579" i="10"/>
  <c r="P579" i="10" s="1"/>
  <c r="E582" i="10" a="1"/>
  <c r="E582" i="10" s="1"/>
  <c r="C582" i="10" a="1"/>
  <c r="C582" i="10" s="1"/>
  <c r="D582" i="10" a="1"/>
  <c r="D582" i="10" s="1"/>
  <c r="Q581" i="10"/>
  <c r="G581" i="10"/>
  <c r="H580" i="10"/>
  <c r="I580" i="10" s="1"/>
  <c r="N580" i="10" s="1"/>
  <c r="O580" i="10"/>
  <c r="J580" i="10" s="1"/>
  <c r="L578" i="10"/>
  <c r="K578" i="10" s="1"/>
  <c r="D578" i="1"/>
  <c r="A577" i="1"/>
  <c r="N1449" i="10" l="1"/>
  <c r="M1448" i="10" a="1"/>
  <c r="M1448" i="10" s="1"/>
  <c r="L1448" i="10" s="1"/>
  <c r="K1448" i="10" s="1"/>
  <c r="P1448" i="10"/>
  <c r="B1452" i="10"/>
  <c r="D1451" i="10" a="1"/>
  <c r="D1451" i="10" s="1"/>
  <c r="E1451" i="10" a="1"/>
  <c r="E1451" i="10" s="1"/>
  <c r="C1451" i="10" a="1"/>
  <c r="C1451" i="10" s="1"/>
  <c r="J1451" i="10"/>
  <c r="I1450" i="10"/>
  <c r="M579" i="10" a="1"/>
  <c r="M579" i="10" s="1"/>
  <c r="M580" i="10" a="1"/>
  <c r="M580" i="10" s="1"/>
  <c r="P580" i="10"/>
  <c r="O581" i="10"/>
  <c r="J581" i="10" s="1"/>
  <c r="H581" i="10"/>
  <c r="I581" i="10" s="1"/>
  <c r="E583" i="10" a="1"/>
  <c r="E583" i="10" s="1"/>
  <c r="C583" i="10" a="1"/>
  <c r="C583" i="10" s="1"/>
  <c r="D583" i="10" a="1"/>
  <c r="D583" i="10" s="1"/>
  <c r="Q582" i="10"/>
  <c r="G582" i="10"/>
  <c r="L579" i="10"/>
  <c r="K579" i="10" s="1"/>
  <c r="D579" i="1"/>
  <c r="A578" i="1"/>
  <c r="N1450" i="10" l="1"/>
  <c r="P1449" i="10"/>
  <c r="M1449" i="10" a="1"/>
  <c r="M1449" i="10" s="1"/>
  <c r="L1449" i="10" s="1"/>
  <c r="K1449" i="10" s="1"/>
  <c r="J1452" i="10"/>
  <c r="I1451" i="10"/>
  <c r="B1453" i="10"/>
  <c r="C1452" i="10" a="1"/>
  <c r="C1452" i="10" s="1"/>
  <c r="D1452" i="10" a="1"/>
  <c r="D1452" i="10" s="1"/>
  <c r="E1452" i="10" a="1"/>
  <c r="E1452" i="10" s="1"/>
  <c r="N581" i="10"/>
  <c r="M581" i="10" s="1" a="1"/>
  <c r="M581" i="10" s="1"/>
  <c r="G583" i="10"/>
  <c r="Q583" i="10"/>
  <c r="H582" i="10"/>
  <c r="I582" i="10" s="1"/>
  <c r="O582" i="10"/>
  <c r="J582" i="10" s="1"/>
  <c r="E584" i="10" a="1"/>
  <c r="E584" i="10" s="1"/>
  <c r="C584" i="10" a="1"/>
  <c r="C584" i="10" s="1"/>
  <c r="D584" i="10" a="1"/>
  <c r="D584" i="10" s="1"/>
  <c r="L580" i="10"/>
  <c r="K580" i="10" s="1"/>
  <c r="D580" i="1"/>
  <c r="A579" i="1"/>
  <c r="N1451" i="10" l="1"/>
  <c r="P1450" i="10"/>
  <c r="M1450" i="10" a="1"/>
  <c r="M1450" i="10" s="1"/>
  <c r="L1450" i="10" s="1"/>
  <c r="K1450" i="10" s="1"/>
  <c r="I1452" i="10"/>
  <c r="J1453" i="10"/>
  <c r="B1454" i="10"/>
  <c r="E1453" i="10" a="1"/>
  <c r="E1453" i="10" s="1"/>
  <c r="C1453" i="10" a="1"/>
  <c r="C1453" i="10" s="1"/>
  <c r="D1453" i="10" a="1"/>
  <c r="D1453" i="10" s="1"/>
  <c r="N582" i="10"/>
  <c r="P582" i="10" s="1"/>
  <c r="P581" i="10"/>
  <c r="H583" i="10"/>
  <c r="I583" i="10" s="1"/>
  <c r="O583" i="10"/>
  <c r="J583" i="10" s="1"/>
  <c r="E585" i="10" a="1"/>
  <c r="E585" i="10" s="1"/>
  <c r="D585" i="10" a="1"/>
  <c r="D585" i="10" s="1"/>
  <c r="C585" i="10" a="1"/>
  <c r="C585" i="10" s="1"/>
  <c r="L581" i="10"/>
  <c r="K581" i="10" s="1"/>
  <c r="Q584" i="10"/>
  <c r="G584" i="10"/>
  <c r="D581" i="1"/>
  <c r="A580" i="1"/>
  <c r="N1452" i="10" l="1"/>
  <c r="P1451" i="10"/>
  <c r="M1451" i="10" a="1"/>
  <c r="M1451" i="10" s="1"/>
  <c r="L1451" i="10" s="1"/>
  <c r="K1451" i="10" s="1"/>
  <c r="J1454" i="10"/>
  <c r="I1453" i="10"/>
  <c r="B1455" i="10"/>
  <c r="D1454" i="10" a="1"/>
  <c r="D1454" i="10" s="1"/>
  <c r="E1454" i="10" a="1"/>
  <c r="E1454" i="10" s="1"/>
  <c r="C1454" i="10" a="1"/>
  <c r="C1454" i="10" s="1"/>
  <c r="M582" i="10" a="1"/>
  <c r="M582" i="10" s="1"/>
  <c r="L582" i="10" s="1"/>
  <c r="K582" i="10" s="1"/>
  <c r="N583" i="10"/>
  <c r="M583" i="10" s="1" a="1"/>
  <c r="M583" i="10" s="1"/>
  <c r="E586" i="10" a="1"/>
  <c r="E586" i="10" s="1"/>
  <c r="D586" i="10" a="1"/>
  <c r="D586" i="10" s="1"/>
  <c r="C586" i="10" a="1"/>
  <c r="C586" i="10" s="1"/>
  <c r="G585" i="10"/>
  <c r="Q585" i="10"/>
  <c r="O584" i="10"/>
  <c r="J584" i="10" s="1"/>
  <c r="H584" i="10"/>
  <c r="I584" i="10" s="1"/>
  <c r="D582" i="1"/>
  <c r="A581" i="1"/>
  <c r="N1453" i="10" l="1"/>
  <c r="P1452" i="10"/>
  <c r="M1452" i="10" a="1"/>
  <c r="M1452" i="10" s="1"/>
  <c r="L1452" i="10" s="1"/>
  <c r="K1452" i="10" s="1"/>
  <c r="I1454" i="10"/>
  <c r="J1455" i="10"/>
  <c r="B1456" i="10"/>
  <c r="C1455" i="10" a="1"/>
  <c r="C1455" i="10" s="1"/>
  <c r="D1455" i="10" a="1"/>
  <c r="D1455" i="10" s="1"/>
  <c r="E1455" i="10" a="1"/>
  <c r="E1455" i="10" s="1"/>
  <c r="P583" i="10"/>
  <c r="N584" i="10"/>
  <c r="P584" i="10" s="1"/>
  <c r="L583" i="10"/>
  <c r="K583" i="10" s="1"/>
  <c r="H585" i="10"/>
  <c r="I585" i="10" s="1"/>
  <c r="O585" i="10"/>
  <c r="J585" i="10" s="1"/>
  <c r="E587" i="10" a="1"/>
  <c r="E587" i="10" s="1"/>
  <c r="D587" i="10" a="1"/>
  <c r="D587" i="10" s="1"/>
  <c r="C587" i="10" a="1"/>
  <c r="C587" i="10" s="1"/>
  <c r="G586" i="10"/>
  <c r="Q586" i="10"/>
  <c r="D583" i="1"/>
  <c r="A582" i="1"/>
  <c r="N1454" i="10" l="1"/>
  <c r="P1453" i="10"/>
  <c r="M1453" i="10" a="1"/>
  <c r="M1453" i="10" s="1"/>
  <c r="L1453" i="10" s="1"/>
  <c r="K1453" i="10" s="1"/>
  <c r="B1457" i="10"/>
  <c r="E1456" i="10" a="1"/>
  <c r="E1456" i="10" s="1"/>
  <c r="C1456" i="10" a="1"/>
  <c r="C1456" i="10" s="1"/>
  <c r="D1456" i="10" a="1"/>
  <c r="D1456" i="10" s="1"/>
  <c r="I1455" i="10"/>
  <c r="J1456" i="10"/>
  <c r="M584" i="10" a="1"/>
  <c r="M584" i="10" s="1"/>
  <c r="L584" i="10" s="1"/>
  <c r="K584" i="10" s="1"/>
  <c r="N585" i="10"/>
  <c r="M585" i="10" s="1" a="1"/>
  <c r="M585" i="10" s="1"/>
  <c r="E588" i="10" a="1"/>
  <c r="E588" i="10" s="1"/>
  <c r="D588" i="10" a="1"/>
  <c r="D588" i="10" s="1"/>
  <c r="C588" i="10" a="1"/>
  <c r="C588" i="10" s="1"/>
  <c r="Q587" i="10"/>
  <c r="G587" i="10"/>
  <c r="H586" i="10"/>
  <c r="I586" i="10" s="1"/>
  <c r="O586" i="10"/>
  <c r="J586" i="10" s="1"/>
  <c r="D584" i="1"/>
  <c r="A583" i="1"/>
  <c r="N1455" i="10" l="1"/>
  <c r="P1454" i="10"/>
  <c r="M1454" i="10" a="1"/>
  <c r="M1454" i="10" s="1"/>
  <c r="L1454" i="10" s="1"/>
  <c r="K1454" i="10" s="1"/>
  <c r="J1457" i="10"/>
  <c r="I1456" i="10"/>
  <c r="B1458" i="10"/>
  <c r="C1457" i="10" a="1"/>
  <c r="C1457" i="10" s="1"/>
  <c r="D1457" i="10" a="1"/>
  <c r="D1457" i="10" s="1"/>
  <c r="E1457" i="10" a="1"/>
  <c r="E1457" i="10" s="1"/>
  <c r="L585" i="10"/>
  <c r="K585" i="10" s="1"/>
  <c r="P585" i="10"/>
  <c r="N586" i="10"/>
  <c r="M586" i="10" s="1" a="1"/>
  <c r="M586" i="10" s="1"/>
  <c r="L586" i="10" s="1"/>
  <c r="K586" i="10" s="1"/>
  <c r="H587" i="10"/>
  <c r="I587" i="10" s="1"/>
  <c r="O587" i="10"/>
  <c r="J587" i="10" s="1"/>
  <c r="E589" i="10" a="1"/>
  <c r="E589" i="10" s="1"/>
  <c r="D589" i="10" a="1"/>
  <c r="D589" i="10" s="1"/>
  <c r="C589" i="10" a="1"/>
  <c r="C589" i="10" s="1"/>
  <c r="G588" i="10"/>
  <c r="Q588" i="10"/>
  <c r="D585" i="1"/>
  <c r="A584" i="1"/>
  <c r="N1456" i="10" l="1"/>
  <c r="P1455" i="10"/>
  <c r="M1455" i="10" a="1"/>
  <c r="M1455" i="10" s="1"/>
  <c r="L1455" i="10" s="1"/>
  <c r="K1455" i="10" s="1"/>
  <c r="I1457" i="10"/>
  <c r="J1458" i="10"/>
  <c r="B1459" i="10"/>
  <c r="C1458" i="10" a="1"/>
  <c r="C1458" i="10" s="1"/>
  <c r="D1458" i="10" a="1"/>
  <c r="D1458" i="10" s="1"/>
  <c r="E1458" i="10" a="1"/>
  <c r="E1458" i="10" s="1"/>
  <c r="N587" i="10"/>
  <c r="M587" i="10" s="1" a="1"/>
  <c r="M587" i="10" s="1"/>
  <c r="L587" i="10" s="1"/>
  <c r="K587" i="10" s="1"/>
  <c r="P586" i="10"/>
  <c r="E590" i="10" a="1"/>
  <c r="E590" i="10" s="1"/>
  <c r="D590" i="10" a="1"/>
  <c r="D590" i="10" s="1"/>
  <c r="C590" i="10" a="1"/>
  <c r="C590" i="10" s="1"/>
  <c r="Q589" i="10"/>
  <c r="G589" i="10"/>
  <c r="O588" i="10"/>
  <c r="J588" i="10" s="1"/>
  <c r="H588" i="10"/>
  <c r="I588" i="10" s="1"/>
  <c r="N588" i="10" s="1"/>
  <c r="D586" i="1"/>
  <c r="A585" i="1"/>
  <c r="N1457" i="10" l="1"/>
  <c r="M1456" i="10" a="1"/>
  <c r="M1456" i="10" s="1"/>
  <c r="L1456" i="10" s="1"/>
  <c r="K1456" i="10" s="1"/>
  <c r="P1456" i="10"/>
  <c r="B1460" i="10"/>
  <c r="D1459" i="10" a="1"/>
  <c r="D1459" i="10" s="1"/>
  <c r="E1459" i="10" a="1"/>
  <c r="E1459" i="10" s="1"/>
  <c r="C1459" i="10" a="1"/>
  <c r="C1459" i="10" s="1"/>
  <c r="J1459" i="10"/>
  <c r="I1458" i="10"/>
  <c r="P587" i="10"/>
  <c r="P588" i="10"/>
  <c r="M588" i="10" a="1"/>
  <c r="M588" i="10" s="1"/>
  <c r="L588" i="10" s="1"/>
  <c r="K588" i="10" s="1"/>
  <c r="H589" i="10"/>
  <c r="I589" i="10" s="1"/>
  <c r="O589" i="10"/>
  <c r="J589" i="10" s="1"/>
  <c r="E591" i="10" a="1"/>
  <c r="E591" i="10" s="1"/>
  <c r="D591" i="10" a="1"/>
  <c r="D591" i="10" s="1"/>
  <c r="C591" i="10" a="1"/>
  <c r="C591" i="10" s="1"/>
  <c r="Q590" i="10"/>
  <c r="G590" i="10"/>
  <c r="D587" i="1"/>
  <c r="A586" i="1"/>
  <c r="N1458" i="10" l="1"/>
  <c r="M1457" i="10" a="1"/>
  <c r="M1457" i="10" s="1"/>
  <c r="L1457" i="10" s="1"/>
  <c r="K1457" i="10" s="1"/>
  <c r="P1457" i="10"/>
  <c r="J1460" i="10"/>
  <c r="I1459" i="10"/>
  <c r="B1461" i="10"/>
  <c r="C1460" i="10" a="1"/>
  <c r="C1460" i="10" s="1"/>
  <c r="D1460" i="10" a="1"/>
  <c r="D1460" i="10" s="1"/>
  <c r="E1460" i="10" a="1"/>
  <c r="E1460" i="10" s="1"/>
  <c r="N589" i="10"/>
  <c r="P589" i="10" s="1"/>
  <c r="E592" i="10" a="1"/>
  <c r="E592" i="10" s="1"/>
  <c r="C592" i="10" a="1"/>
  <c r="C592" i="10" s="1"/>
  <c r="D592" i="10" a="1"/>
  <c r="D592" i="10" s="1"/>
  <c r="G591" i="10"/>
  <c r="Q591" i="10"/>
  <c r="O590" i="10"/>
  <c r="J590" i="10" s="1"/>
  <c r="H590" i="10"/>
  <c r="I590" i="10" s="1"/>
  <c r="D588" i="1"/>
  <c r="A587" i="1"/>
  <c r="N1459" i="10" l="1"/>
  <c r="P1458" i="10"/>
  <c r="M1458" i="10" a="1"/>
  <c r="M1458" i="10" s="1"/>
  <c r="L1458" i="10" s="1"/>
  <c r="K1458" i="10" s="1"/>
  <c r="B1462" i="10"/>
  <c r="E1461" i="10" a="1"/>
  <c r="E1461" i="10" s="1"/>
  <c r="C1461" i="10" a="1"/>
  <c r="C1461" i="10" s="1"/>
  <c r="D1461" i="10" a="1"/>
  <c r="D1461" i="10" s="1"/>
  <c r="I1460" i="10"/>
  <c r="J1461" i="10"/>
  <c r="M589" i="10" a="1"/>
  <c r="M589" i="10" s="1"/>
  <c r="L589" i="10" s="1"/>
  <c r="K589" i="10" s="1"/>
  <c r="N590" i="10"/>
  <c r="M590" i="10" s="1" a="1"/>
  <c r="M590" i="10" s="1"/>
  <c r="Q592" i="10"/>
  <c r="G592" i="10"/>
  <c r="H591" i="10"/>
  <c r="I591" i="10" s="1"/>
  <c r="N591" i="10" s="1"/>
  <c r="O591" i="10"/>
  <c r="J591" i="10" s="1"/>
  <c r="E593" i="10" a="1"/>
  <c r="E593" i="10" s="1"/>
  <c r="D593" i="10" a="1"/>
  <c r="D593" i="10" s="1"/>
  <c r="C593" i="10" a="1"/>
  <c r="C593" i="10" s="1"/>
  <c r="D589" i="1"/>
  <c r="A588" i="1"/>
  <c r="L590" i="10" l="1"/>
  <c r="K590" i="10" s="1"/>
  <c r="N1460" i="10"/>
  <c r="P1459" i="10"/>
  <c r="M1459" i="10" a="1"/>
  <c r="M1459" i="10" s="1"/>
  <c r="L1459" i="10" s="1"/>
  <c r="K1459" i="10" s="1"/>
  <c r="J1462" i="10"/>
  <c r="I1461" i="10"/>
  <c r="B1463" i="10"/>
  <c r="D1462" i="10" a="1"/>
  <c r="D1462" i="10" s="1"/>
  <c r="E1462" i="10" a="1"/>
  <c r="E1462" i="10" s="1"/>
  <c r="C1462" i="10" a="1"/>
  <c r="C1462" i="10" s="1"/>
  <c r="P590" i="10"/>
  <c r="M591" i="10" a="1"/>
  <c r="M591" i="10" s="1"/>
  <c r="L591" i="10" s="1"/>
  <c r="K591" i="10" s="1"/>
  <c r="P591" i="10"/>
  <c r="G593" i="10"/>
  <c r="Q593" i="10"/>
  <c r="H592" i="10"/>
  <c r="I592" i="10" s="1"/>
  <c r="O592" i="10"/>
  <c r="J592" i="10" s="1"/>
  <c r="E594" i="10" a="1"/>
  <c r="E594" i="10" s="1"/>
  <c r="C594" i="10" a="1"/>
  <c r="C594" i="10" s="1"/>
  <c r="D594" i="10" a="1"/>
  <c r="D594" i="10" s="1"/>
  <c r="D590" i="1"/>
  <c r="A589" i="1"/>
  <c r="N1461" i="10" l="1"/>
  <c r="M1460" i="10" a="1"/>
  <c r="M1460" i="10" s="1"/>
  <c r="L1460" i="10" s="1"/>
  <c r="K1460" i="10" s="1"/>
  <c r="P1460" i="10"/>
  <c r="B1464" i="10"/>
  <c r="C1463" i="10" a="1"/>
  <c r="C1463" i="10" s="1"/>
  <c r="D1463" i="10" a="1"/>
  <c r="D1463" i="10" s="1"/>
  <c r="E1463" i="10" a="1"/>
  <c r="E1463" i="10" s="1"/>
  <c r="I1462" i="10"/>
  <c r="J1463" i="10"/>
  <c r="N592" i="10"/>
  <c r="P592" i="10" s="1"/>
  <c r="E595" i="10" a="1"/>
  <c r="E595" i="10" s="1"/>
  <c r="C595" i="10" a="1"/>
  <c r="C595" i="10" s="1"/>
  <c r="D595" i="10" a="1"/>
  <c r="D595" i="10" s="1"/>
  <c r="O593" i="10"/>
  <c r="J593" i="10" s="1"/>
  <c r="H593" i="10"/>
  <c r="I593" i="10" s="1"/>
  <c r="N593" i="10" s="1"/>
  <c r="G594" i="10"/>
  <c r="Q594" i="10"/>
  <c r="D591" i="1"/>
  <c r="A590" i="1"/>
  <c r="P1461" i="10" l="1"/>
  <c r="M1461" i="10" a="1"/>
  <c r="M1461" i="10" s="1"/>
  <c r="L1461" i="10" s="1"/>
  <c r="K1461" i="10" s="1"/>
  <c r="N1462" i="10"/>
  <c r="I1463" i="10"/>
  <c r="J1464" i="10"/>
  <c r="B1465" i="10"/>
  <c r="E1464" i="10" a="1"/>
  <c r="E1464" i="10" s="1"/>
  <c r="C1464" i="10" a="1"/>
  <c r="C1464" i="10" s="1"/>
  <c r="D1464" i="10" a="1"/>
  <c r="D1464" i="10" s="1"/>
  <c r="M592" i="10" a="1"/>
  <c r="M592" i="10" s="1"/>
  <c r="L592" i="10" s="1"/>
  <c r="K592" i="10" s="1"/>
  <c r="M593" i="10" a="1"/>
  <c r="M593" i="10" s="1"/>
  <c r="P593" i="10"/>
  <c r="H594" i="10"/>
  <c r="I594" i="10" s="1"/>
  <c r="N594" i="10" s="1"/>
  <c r="O594" i="10"/>
  <c r="J594" i="10" s="1"/>
  <c r="E596" i="10" a="1"/>
  <c r="E596" i="10" s="1"/>
  <c r="C596" i="10" a="1"/>
  <c r="C596" i="10" s="1"/>
  <c r="D596" i="10" a="1"/>
  <c r="D596" i="10" s="1"/>
  <c r="G595" i="10"/>
  <c r="Q595" i="10"/>
  <c r="D592" i="1"/>
  <c r="A591" i="1"/>
  <c r="N1463" i="10" l="1"/>
  <c r="P1462" i="10"/>
  <c r="M1462" i="10" a="1"/>
  <c r="M1462" i="10" s="1"/>
  <c r="L1462" i="10" s="1"/>
  <c r="K1462" i="10" s="1"/>
  <c r="B1466" i="10"/>
  <c r="C1465" i="10" a="1"/>
  <c r="C1465" i="10" s="1"/>
  <c r="D1465" i="10" a="1"/>
  <c r="D1465" i="10" s="1"/>
  <c r="E1465" i="10" a="1"/>
  <c r="E1465" i="10" s="1"/>
  <c r="J1465" i="10"/>
  <c r="I1464" i="10"/>
  <c r="L593" i="10"/>
  <c r="K593" i="10" s="1"/>
  <c r="H595" i="10"/>
  <c r="I595" i="10" s="1"/>
  <c r="O595" i="10"/>
  <c r="J595" i="10" s="1"/>
  <c r="E597" i="10" a="1"/>
  <c r="E597" i="10" s="1"/>
  <c r="D597" i="10" a="1"/>
  <c r="D597" i="10" s="1"/>
  <c r="C597" i="10" a="1"/>
  <c r="C597" i="10" s="1"/>
  <c r="Q596" i="10"/>
  <c r="G596" i="10"/>
  <c r="P594" i="10"/>
  <c r="M594" i="10" a="1"/>
  <c r="M594" i="10" s="1"/>
  <c r="L594" i="10" s="1"/>
  <c r="K594" i="10" s="1"/>
  <c r="D593" i="1"/>
  <c r="A592" i="1"/>
  <c r="N1464" i="10" l="1"/>
  <c r="P1463" i="10"/>
  <c r="M1463" i="10" a="1"/>
  <c r="M1463" i="10" s="1"/>
  <c r="L1463" i="10" s="1"/>
  <c r="K1463" i="10" s="1"/>
  <c r="I1465" i="10"/>
  <c r="J1466" i="10"/>
  <c r="B1467" i="10"/>
  <c r="C1466" i="10" a="1"/>
  <c r="C1466" i="10" s="1"/>
  <c r="D1466" i="10" a="1"/>
  <c r="D1466" i="10" s="1"/>
  <c r="E1466" i="10" a="1"/>
  <c r="E1466" i="10" s="1"/>
  <c r="N595" i="10"/>
  <c r="P595" i="10" s="1"/>
  <c r="H596" i="10"/>
  <c r="I596" i="10" s="1"/>
  <c r="O596" i="10"/>
  <c r="J596" i="10" s="1"/>
  <c r="E598" i="10" a="1"/>
  <c r="E598" i="10" s="1"/>
  <c r="D598" i="10" a="1"/>
  <c r="D598" i="10" s="1"/>
  <c r="C598" i="10" a="1"/>
  <c r="C598" i="10" s="1"/>
  <c r="Q597" i="10"/>
  <c r="G597" i="10"/>
  <c r="D594" i="1"/>
  <c r="A593" i="1"/>
  <c r="N1465" i="10" l="1"/>
  <c r="M595" i="10" a="1"/>
  <c r="M595" i="10" s="1"/>
  <c r="L595" i="10" s="1"/>
  <c r="K595" i="10" s="1"/>
  <c r="M1464" i="10" a="1"/>
  <c r="M1464" i="10" s="1"/>
  <c r="L1464" i="10" s="1"/>
  <c r="K1464" i="10" s="1"/>
  <c r="P1464" i="10"/>
  <c r="B1468" i="10"/>
  <c r="D1467" i="10" a="1"/>
  <c r="D1467" i="10" s="1"/>
  <c r="E1467" i="10" a="1"/>
  <c r="E1467" i="10" s="1"/>
  <c r="C1467" i="10" a="1"/>
  <c r="C1467" i="10" s="1"/>
  <c r="J1467" i="10"/>
  <c r="I1466" i="10"/>
  <c r="N596" i="10"/>
  <c r="M596" i="10" s="1" a="1"/>
  <c r="M596" i="10" s="1"/>
  <c r="L596" i="10" s="1"/>
  <c r="K596" i="10" s="1"/>
  <c r="O597" i="10"/>
  <c r="J597" i="10" s="1"/>
  <c r="H597" i="10"/>
  <c r="I597" i="10" s="1"/>
  <c r="E599" i="10" a="1"/>
  <c r="E599" i="10" s="1"/>
  <c r="D599" i="10" a="1"/>
  <c r="D599" i="10" s="1"/>
  <c r="C599" i="10" a="1"/>
  <c r="C599" i="10" s="1"/>
  <c r="G598" i="10"/>
  <c r="Q598" i="10"/>
  <c r="D595" i="1"/>
  <c r="A594" i="1"/>
  <c r="N1466" i="10" l="1"/>
  <c r="M1465" i="10" a="1"/>
  <c r="M1465" i="10" s="1"/>
  <c r="L1465" i="10" s="1"/>
  <c r="K1465" i="10" s="1"/>
  <c r="P1465" i="10"/>
  <c r="J1468" i="10"/>
  <c r="I1467" i="10"/>
  <c r="B1469" i="10"/>
  <c r="C1468" i="10" a="1"/>
  <c r="C1468" i="10" s="1"/>
  <c r="D1468" i="10" a="1"/>
  <c r="D1468" i="10" s="1"/>
  <c r="E1468" i="10" a="1"/>
  <c r="E1468" i="10" s="1"/>
  <c r="N597" i="10"/>
  <c r="M597" i="10" s="1" a="1"/>
  <c r="M597" i="10" s="1"/>
  <c r="L597" i="10" s="1"/>
  <c r="K597" i="10" s="1"/>
  <c r="P596" i="10"/>
  <c r="Q599" i="10"/>
  <c r="G599" i="10"/>
  <c r="E600" i="10" a="1"/>
  <c r="E600" i="10" s="1"/>
  <c r="C600" i="10" a="1"/>
  <c r="C600" i="10" s="1"/>
  <c r="D600" i="10" a="1"/>
  <c r="D600" i="10" s="1"/>
  <c r="H598" i="10"/>
  <c r="I598" i="10" s="1"/>
  <c r="O598" i="10"/>
  <c r="J598" i="10" s="1"/>
  <c r="D596" i="1"/>
  <c r="A595" i="1"/>
  <c r="N1467" i="10" l="1"/>
  <c r="P1466" i="10"/>
  <c r="M1466" i="10" a="1"/>
  <c r="M1466" i="10" s="1"/>
  <c r="L1466" i="10" s="1"/>
  <c r="K1466" i="10" s="1"/>
  <c r="B1470" i="10"/>
  <c r="E1469" i="10" a="1"/>
  <c r="E1469" i="10" s="1"/>
  <c r="C1469" i="10" a="1"/>
  <c r="C1469" i="10" s="1"/>
  <c r="D1469" i="10" a="1"/>
  <c r="D1469" i="10" s="1"/>
  <c r="I1468" i="10"/>
  <c r="J1469" i="10"/>
  <c r="P597" i="10"/>
  <c r="N598" i="10"/>
  <c r="P598" i="10" s="1"/>
  <c r="E601" i="10" a="1"/>
  <c r="E601" i="10" s="1"/>
  <c r="C601" i="10" a="1"/>
  <c r="C601" i="10" s="1"/>
  <c r="D601" i="10" a="1"/>
  <c r="D601" i="10" s="1"/>
  <c r="G600" i="10"/>
  <c r="Q600" i="10"/>
  <c r="H599" i="10"/>
  <c r="I599" i="10" s="1"/>
  <c r="O599" i="10"/>
  <c r="J599" i="10" s="1"/>
  <c r="D597" i="1"/>
  <c r="A596" i="1"/>
  <c r="N1468" i="10" l="1"/>
  <c r="P1467" i="10"/>
  <c r="M1467" i="10" a="1"/>
  <c r="M1467" i="10" s="1"/>
  <c r="L1467" i="10" s="1"/>
  <c r="K1467" i="10" s="1"/>
  <c r="J1470" i="10"/>
  <c r="I1469" i="10"/>
  <c r="B1471" i="10"/>
  <c r="D1470" i="10" a="1"/>
  <c r="D1470" i="10" s="1"/>
  <c r="E1470" i="10" a="1"/>
  <c r="E1470" i="10" s="1"/>
  <c r="C1470" i="10" a="1"/>
  <c r="C1470" i="10" s="1"/>
  <c r="M598" i="10" a="1"/>
  <c r="M598" i="10" s="1"/>
  <c r="L598" i="10" s="1"/>
  <c r="K598" i="10" s="1"/>
  <c r="N599" i="10"/>
  <c r="M599" i="10" s="1" a="1"/>
  <c r="M599" i="10" s="1"/>
  <c r="H600" i="10"/>
  <c r="I600" i="10" s="1"/>
  <c r="O600" i="10"/>
  <c r="J600" i="10" s="1"/>
  <c r="E602" i="10" a="1"/>
  <c r="E602" i="10" s="1"/>
  <c r="C602" i="10" a="1"/>
  <c r="C602" i="10" s="1"/>
  <c r="D602" i="10" a="1"/>
  <c r="D602" i="10" s="1"/>
  <c r="G601" i="10"/>
  <c r="Q601" i="10"/>
  <c r="D598" i="1"/>
  <c r="A597" i="1"/>
  <c r="N1469" i="10" l="1"/>
  <c r="M1468" i="10" a="1"/>
  <c r="M1468" i="10" s="1"/>
  <c r="L1468" i="10" s="1"/>
  <c r="K1468" i="10" s="1"/>
  <c r="P1468" i="10"/>
  <c r="I1470" i="10"/>
  <c r="J1471" i="10"/>
  <c r="B1472" i="10"/>
  <c r="C1471" i="10" a="1"/>
  <c r="C1471" i="10" s="1"/>
  <c r="D1471" i="10" a="1"/>
  <c r="D1471" i="10" s="1"/>
  <c r="E1471" i="10" a="1"/>
  <c r="E1471" i="10" s="1"/>
  <c r="N600" i="10"/>
  <c r="P600" i="10" s="1"/>
  <c r="L599" i="10"/>
  <c r="K599" i="10" s="1"/>
  <c r="P599" i="10"/>
  <c r="E603" i="10" a="1"/>
  <c r="E603" i="10" s="1"/>
  <c r="D603" i="10" a="1"/>
  <c r="D603" i="10" s="1"/>
  <c r="C603" i="10" a="1"/>
  <c r="C603" i="10" s="1"/>
  <c r="Q602" i="10"/>
  <c r="G602" i="10"/>
  <c r="H601" i="10"/>
  <c r="I601" i="10" s="1"/>
  <c r="O601" i="10"/>
  <c r="J601" i="10" s="1"/>
  <c r="D599" i="1"/>
  <c r="A598" i="1"/>
  <c r="N1470" i="10" l="1"/>
  <c r="P1469" i="10"/>
  <c r="M1469" i="10" a="1"/>
  <c r="M1469" i="10" s="1"/>
  <c r="L1469" i="10" s="1"/>
  <c r="K1469" i="10" s="1"/>
  <c r="I1471" i="10"/>
  <c r="J1472" i="10"/>
  <c r="B1473" i="10"/>
  <c r="E1472" i="10" a="1"/>
  <c r="E1472" i="10" s="1"/>
  <c r="C1472" i="10" a="1"/>
  <c r="C1472" i="10" s="1"/>
  <c r="D1472" i="10" a="1"/>
  <c r="D1472" i="10" s="1"/>
  <c r="M600" i="10" a="1"/>
  <c r="M600" i="10" s="1"/>
  <c r="L600" i="10" s="1"/>
  <c r="K600" i="10" s="1"/>
  <c r="N601" i="10"/>
  <c r="M601" i="10" s="1" a="1"/>
  <c r="M601" i="10" s="1"/>
  <c r="L601" i="10" s="1"/>
  <c r="K601" i="10" s="1"/>
  <c r="O602" i="10"/>
  <c r="J602" i="10" s="1"/>
  <c r="H602" i="10"/>
  <c r="I602" i="10" s="1"/>
  <c r="N602" i="10" s="1"/>
  <c r="E604" i="10" a="1"/>
  <c r="E604" i="10" s="1"/>
  <c r="D604" i="10" a="1"/>
  <c r="D604" i="10" s="1"/>
  <c r="C604" i="10" a="1"/>
  <c r="C604" i="10" s="1"/>
  <c r="G603" i="10"/>
  <c r="Q603" i="10"/>
  <c r="D600" i="1"/>
  <c r="A599" i="1"/>
  <c r="N1471" i="10" l="1"/>
  <c r="P1470" i="10"/>
  <c r="M1470" i="10" a="1"/>
  <c r="M1470" i="10" s="1"/>
  <c r="L1470" i="10" s="1"/>
  <c r="K1470" i="10" s="1"/>
  <c r="J1473" i="10"/>
  <c r="I1472" i="10"/>
  <c r="B1474" i="10"/>
  <c r="C1473" i="10" a="1"/>
  <c r="C1473" i="10" s="1"/>
  <c r="D1473" i="10" a="1"/>
  <c r="D1473" i="10" s="1"/>
  <c r="E1473" i="10" a="1"/>
  <c r="E1473" i="10" s="1"/>
  <c r="P601" i="10"/>
  <c r="P602" i="10"/>
  <c r="M602" i="10" a="1"/>
  <c r="M602" i="10" s="1"/>
  <c r="L602" i="10" s="1"/>
  <c r="K602" i="10" s="1"/>
  <c r="E605" i="10" a="1"/>
  <c r="E605" i="10" s="1"/>
  <c r="C605" i="10" a="1"/>
  <c r="C605" i="10" s="1"/>
  <c r="D605" i="10" a="1"/>
  <c r="D605" i="10" s="1"/>
  <c r="Q604" i="10"/>
  <c r="G604" i="10"/>
  <c r="H603" i="10"/>
  <c r="I603" i="10" s="1"/>
  <c r="O603" i="10"/>
  <c r="J603" i="10" s="1"/>
  <c r="D601" i="1"/>
  <c r="A600" i="1"/>
  <c r="N1472" i="10" l="1"/>
  <c r="P1471" i="10"/>
  <c r="M1471" i="10" a="1"/>
  <c r="M1471" i="10" s="1"/>
  <c r="L1471" i="10" s="1"/>
  <c r="K1471" i="10" s="1"/>
  <c r="I1473" i="10"/>
  <c r="J1474" i="10"/>
  <c r="B1475" i="10"/>
  <c r="C1474" i="10" a="1"/>
  <c r="C1474" i="10" s="1"/>
  <c r="D1474" i="10" a="1"/>
  <c r="D1474" i="10" s="1"/>
  <c r="E1474" i="10" a="1"/>
  <c r="E1474" i="10" s="1"/>
  <c r="N603" i="10"/>
  <c r="P603" i="10" s="1"/>
  <c r="H604" i="10"/>
  <c r="I604" i="10" s="1"/>
  <c r="O604" i="10"/>
  <c r="J604" i="10" s="1"/>
  <c r="E606" i="10" a="1"/>
  <c r="E606" i="10" s="1"/>
  <c r="D606" i="10" a="1"/>
  <c r="D606" i="10" s="1"/>
  <c r="C606" i="10" a="1"/>
  <c r="C606" i="10" s="1"/>
  <c r="G605" i="10"/>
  <c r="Q605" i="10"/>
  <c r="D602" i="1"/>
  <c r="A601" i="1"/>
  <c r="N1473" i="10" l="1"/>
  <c r="M1472" i="10" a="1"/>
  <c r="M1472" i="10" s="1"/>
  <c r="L1472" i="10" s="1"/>
  <c r="K1472" i="10" s="1"/>
  <c r="P1472" i="10"/>
  <c r="B1476" i="10"/>
  <c r="D1475" i="10" a="1"/>
  <c r="D1475" i="10" s="1"/>
  <c r="E1475" i="10" a="1"/>
  <c r="E1475" i="10" s="1"/>
  <c r="C1475" i="10" a="1"/>
  <c r="C1475" i="10" s="1"/>
  <c r="J1475" i="10"/>
  <c r="I1474" i="10"/>
  <c r="M603" i="10" a="1"/>
  <c r="M603" i="10" s="1"/>
  <c r="L603" i="10" s="1"/>
  <c r="K603" i="10" s="1"/>
  <c r="N604" i="10"/>
  <c r="M604" i="10" s="1" a="1"/>
  <c r="M604" i="10" s="1"/>
  <c r="E607" i="10" a="1"/>
  <c r="E607" i="10" s="1"/>
  <c r="C607" i="10" a="1"/>
  <c r="C607" i="10" s="1"/>
  <c r="D607" i="10" a="1"/>
  <c r="D607" i="10" s="1"/>
  <c r="G606" i="10"/>
  <c r="Q606" i="10"/>
  <c r="O605" i="10"/>
  <c r="J605" i="10" s="1"/>
  <c r="H605" i="10"/>
  <c r="I605" i="10" s="1"/>
  <c r="N605" i="10" s="1"/>
  <c r="D603" i="1"/>
  <c r="A602" i="1"/>
  <c r="N1474" i="10" l="1"/>
  <c r="L604" i="10"/>
  <c r="K604" i="10" s="1"/>
  <c r="P1473" i="10"/>
  <c r="M1473" i="10" a="1"/>
  <c r="M1473" i="10" s="1"/>
  <c r="L1473" i="10" s="1"/>
  <c r="K1473" i="10" s="1"/>
  <c r="J1476" i="10"/>
  <c r="I1475" i="10"/>
  <c r="B1477" i="10"/>
  <c r="C1476" i="10" a="1"/>
  <c r="C1476" i="10" s="1"/>
  <c r="D1476" i="10" a="1"/>
  <c r="D1476" i="10" s="1"/>
  <c r="E1476" i="10" a="1"/>
  <c r="E1476" i="10" s="1"/>
  <c r="P604" i="10"/>
  <c r="O606" i="10"/>
  <c r="J606" i="10" s="1"/>
  <c r="H606" i="10"/>
  <c r="I606" i="10" s="1"/>
  <c r="E608" i="10" a="1"/>
  <c r="E608" i="10" s="1"/>
  <c r="D608" i="10" a="1"/>
  <c r="D608" i="10" s="1"/>
  <c r="C608" i="10" a="1"/>
  <c r="C608" i="10" s="1"/>
  <c r="P605" i="10"/>
  <c r="M605" i="10" a="1"/>
  <c r="M605" i="10" s="1"/>
  <c r="L605" i="10" s="1"/>
  <c r="K605" i="10" s="1"/>
  <c r="Q607" i="10"/>
  <c r="G607" i="10"/>
  <c r="D604" i="1"/>
  <c r="A603" i="1"/>
  <c r="N1475" i="10" l="1"/>
  <c r="P1474" i="10"/>
  <c r="M1474" i="10" a="1"/>
  <c r="M1474" i="10" s="1"/>
  <c r="L1474" i="10" s="1"/>
  <c r="K1474" i="10" s="1"/>
  <c r="I1476" i="10"/>
  <c r="J1477" i="10"/>
  <c r="B1478" i="10"/>
  <c r="E1477" i="10" a="1"/>
  <c r="E1477" i="10" s="1"/>
  <c r="C1477" i="10" a="1"/>
  <c r="C1477" i="10" s="1"/>
  <c r="D1477" i="10" a="1"/>
  <c r="D1477" i="10" s="1"/>
  <c r="E609" i="10" a="1"/>
  <c r="E609" i="10" s="1"/>
  <c r="C609" i="10" a="1"/>
  <c r="C609" i="10" s="1"/>
  <c r="D609" i="10" a="1"/>
  <c r="D609" i="10" s="1"/>
  <c r="H607" i="10"/>
  <c r="I607" i="10" s="1"/>
  <c r="O607" i="10"/>
  <c r="J607" i="10" s="1"/>
  <c r="G608" i="10"/>
  <c r="Q608" i="10"/>
  <c r="N606" i="10"/>
  <c r="D605" i="1"/>
  <c r="A604" i="1"/>
  <c r="N1476" i="10" l="1"/>
  <c r="P1475" i="10"/>
  <c r="M1475" i="10" a="1"/>
  <c r="M1475" i="10" s="1"/>
  <c r="L1475" i="10" s="1"/>
  <c r="K1475" i="10" s="1"/>
  <c r="I1477" i="10"/>
  <c r="J1478" i="10"/>
  <c r="B1479" i="10"/>
  <c r="E1478" i="10" a="1"/>
  <c r="E1478" i="10" s="1"/>
  <c r="C1478" i="10" a="1"/>
  <c r="C1478" i="10" s="1"/>
  <c r="D1478" i="10" a="1"/>
  <c r="D1478" i="10" s="1"/>
  <c r="N607" i="10"/>
  <c r="P607" i="10" s="1"/>
  <c r="O608" i="10"/>
  <c r="J608" i="10" s="1"/>
  <c r="H608" i="10"/>
  <c r="I608" i="10" s="1"/>
  <c r="M606" i="10" a="1"/>
  <c r="M606" i="10" s="1"/>
  <c r="L606" i="10" s="1"/>
  <c r="K606" i="10" s="1"/>
  <c r="P606" i="10"/>
  <c r="E610" i="10" a="1"/>
  <c r="E610" i="10" s="1"/>
  <c r="D610" i="10" a="1"/>
  <c r="D610" i="10" s="1"/>
  <c r="C610" i="10" a="1"/>
  <c r="C610" i="10" s="1"/>
  <c r="Q609" i="10"/>
  <c r="G609" i="10"/>
  <c r="D606" i="1"/>
  <c r="A605" i="1"/>
  <c r="N1477" i="10" l="1"/>
  <c r="M1476" i="10" a="1"/>
  <c r="M1476" i="10" s="1"/>
  <c r="L1476" i="10" s="1"/>
  <c r="K1476" i="10" s="1"/>
  <c r="P1476" i="10"/>
  <c r="I1478" i="10"/>
  <c r="J1479" i="10"/>
  <c r="B1480" i="10"/>
  <c r="C1479" i="10" a="1"/>
  <c r="C1479" i="10" s="1"/>
  <c r="D1479" i="10" a="1"/>
  <c r="D1479" i="10" s="1"/>
  <c r="E1479" i="10" a="1"/>
  <c r="E1479" i="10" s="1"/>
  <c r="M607" i="10" a="1"/>
  <c r="M607" i="10" s="1"/>
  <c r="L607" i="10" s="1"/>
  <c r="K607" i="10" s="1"/>
  <c r="N608" i="10"/>
  <c r="P608" i="10" s="1"/>
  <c r="E611" i="10" a="1"/>
  <c r="E611" i="10" s="1"/>
  <c r="C611" i="10" a="1"/>
  <c r="C611" i="10" s="1"/>
  <c r="D611" i="10" a="1"/>
  <c r="D611" i="10" s="1"/>
  <c r="Q610" i="10"/>
  <c r="G610" i="10"/>
  <c r="H609" i="10"/>
  <c r="I609" i="10" s="1"/>
  <c r="O609" i="10"/>
  <c r="J609" i="10" s="1"/>
  <c r="D607" i="1"/>
  <c r="A606" i="1"/>
  <c r="N1478" i="10" l="1"/>
  <c r="P1477" i="10"/>
  <c r="M1477" i="10" a="1"/>
  <c r="M1477" i="10" s="1"/>
  <c r="L1477" i="10" s="1"/>
  <c r="K1477" i="10" s="1"/>
  <c r="B1481" i="10"/>
  <c r="C1480" i="10" a="1"/>
  <c r="C1480" i="10" s="1"/>
  <c r="D1480" i="10" a="1"/>
  <c r="D1480" i="10" s="1"/>
  <c r="E1480" i="10" a="1"/>
  <c r="E1480" i="10" s="1"/>
  <c r="I1479" i="10"/>
  <c r="J1480" i="10"/>
  <c r="N609" i="10"/>
  <c r="P609" i="10" s="1"/>
  <c r="M608" i="10" a="1"/>
  <c r="M608" i="10" s="1"/>
  <c r="L608" i="10" s="1"/>
  <c r="K608" i="10" s="1"/>
  <c r="O610" i="10"/>
  <c r="J610" i="10" s="1"/>
  <c r="H610" i="10"/>
  <c r="I610" i="10" s="1"/>
  <c r="N610" i="10" s="1"/>
  <c r="E612" i="10" a="1"/>
  <c r="E612" i="10" s="1"/>
  <c r="D612" i="10" a="1"/>
  <c r="D612" i="10" s="1"/>
  <c r="C612" i="10" a="1"/>
  <c r="C612" i="10" s="1"/>
  <c r="Q611" i="10"/>
  <c r="G611" i="10"/>
  <c r="D608" i="1"/>
  <c r="A607" i="1"/>
  <c r="P1478" i="10" l="1"/>
  <c r="M1478" i="10" a="1"/>
  <c r="M1478" i="10" s="1"/>
  <c r="L1478" i="10" s="1"/>
  <c r="K1478" i="10" s="1"/>
  <c r="N1479" i="10"/>
  <c r="I1480" i="10"/>
  <c r="J1481" i="10"/>
  <c r="B1482" i="10"/>
  <c r="C1481" i="10" a="1"/>
  <c r="C1481" i="10" s="1"/>
  <c r="E1481" i="10" a="1"/>
  <c r="E1481" i="10" s="1"/>
  <c r="D1481" i="10" a="1"/>
  <c r="D1481" i="10" s="1"/>
  <c r="M609" i="10" a="1"/>
  <c r="M609" i="10" s="1"/>
  <c r="L609" i="10" s="1"/>
  <c r="K609" i="10" s="1"/>
  <c r="P610" i="10"/>
  <c r="M610" i="10" a="1"/>
  <c r="M610" i="10" s="1"/>
  <c r="L610" i="10" s="1"/>
  <c r="K610" i="10" s="1"/>
  <c r="E613" i="10" a="1"/>
  <c r="E613" i="10" s="1"/>
  <c r="C613" i="10" a="1"/>
  <c r="C613" i="10" s="1"/>
  <c r="D613" i="10" a="1"/>
  <c r="D613" i="10" s="1"/>
  <c r="G612" i="10"/>
  <c r="Q612" i="10"/>
  <c r="H611" i="10"/>
  <c r="I611" i="10" s="1"/>
  <c r="N611" i="10" s="1"/>
  <c r="O611" i="10"/>
  <c r="J611" i="10" s="1"/>
  <c r="D609" i="1"/>
  <c r="A608" i="1"/>
  <c r="N1480" i="10" l="1"/>
  <c r="P1479" i="10"/>
  <c r="M1479" i="10" a="1"/>
  <c r="M1479" i="10" s="1"/>
  <c r="L1479" i="10" s="1"/>
  <c r="K1479" i="10" s="1"/>
  <c r="B1483" i="10"/>
  <c r="C1482" i="10" a="1"/>
  <c r="C1482" i="10" s="1"/>
  <c r="D1482" i="10" a="1"/>
  <c r="D1482" i="10" s="1"/>
  <c r="E1482" i="10" a="1"/>
  <c r="E1482" i="10" s="1"/>
  <c r="J1482" i="10"/>
  <c r="I1481" i="10"/>
  <c r="P611" i="10"/>
  <c r="M611" i="10" a="1"/>
  <c r="M611" i="10" s="1"/>
  <c r="L611" i="10" s="1"/>
  <c r="K611" i="10" s="1"/>
  <c r="O612" i="10"/>
  <c r="J612" i="10" s="1"/>
  <c r="H612" i="10"/>
  <c r="I612" i="10" s="1"/>
  <c r="N612" i="10" s="1"/>
  <c r="E614" i="10" a="1"/>
  <c r="E614" i="10" s="1"/>
  <c r="D614" i="10" a="1"/>
  <c r="D614" i="10" s="1"/>
  <c r="C614" i="10" a="1"/>
  <c r="C614" i="10" s="1"/>
  <c r="Q613" i="10"/>
  <c r="G613" i="10"/>
  <c r="D610" i="1"/>
  <c r="A609" i="1"/>
  <c r="N1481" i="10" l="1"/>
  <c r="M1480" i="10" a="1"/>
  <c r="M1480" i="10" s="1"/>
  <c r="L1480" i="10" s="1"/>
  <c r="K1480" i="10" s="1"/>
  <c r="P1480" i="10"/>
  <c r="J1483" i="10"/>
  <c r="I1482" i="10"/>
  <c r="B1484" i="10"/>
  <c r="D1483" i="10" a="1"/>
  <c r="D1483" i="10" s="1"/>
  <c r="C1483" i="10" a="1"/>
  <c r="C1483" i="10" s="1"/>
  <c r="E1483" i="10" a="1"/>
  <c r="E1483" i="10" s="1"/>
  <c r="M612" i="10" a="1"/>
  <c r="M612" i="10" s="1"/>
  <c r="L612" i="10" s="1"/>
  <c r="K612" i="10" s="1"/>
  <c r="P612" i="10"/>
  <c r="E615" i="10" a="1"/>
  <c r="E615" i="10" s="1"/>
  <c r="D615" i="10" a="1"/>
  <c r="D615" i="10" s="1"/>
  <c r="C615" i="10" a="1"/>
  <c r="C615" i="10" s="1"/>
  <c r="G614" i="10"/>
  <c r="Q614" i="10"/>
  <c r="H613" i="10"/>
  <c r="I613" i="10" s="1"/>
  <c r="O613" i="10"/>
  <c r="J613" i="10" s="1"/>
  <c r="D611" i="1"/>
  <c r="A610" i="1"/>
  <c r="N1482" i="10" l="1"/>
  <c r="M1481" i="10" a="1"/>
  <c r="M1481" i="10" s="1"/>
  <c r="L1481" i="10" s="1"/>
  <c r="K1481" i="10" s="1"/>
  <c r="P1481" i="10"/>
  <c r="J1484" i="10"/>
  <c r="I1483" i="10"/>
  <c r="B1485" i="10"/>
  <c r="D1484" i="10" a="1"/>
  <c r="D1484" i="10" s="1"/>
  <c r="E1484" i="10" a="1"/>
  <c r="E1484" i="10" s="1"/>
  <c r="C1484" i="10" a="1"/>
  <c r="C1484" i="10" s="1"/>
  <c r="N613" i="10"/>
  <c r="P613" i="10" s="1"/>
  <c r="O614" i="10"/>
  <c r="J614" i="10" s="1"/>
  <c r="H614" i="10"/>
  <c r="I614" i="10" s="1"/>
  <c r="N614" i="10" s="1"/>
  <c r="E616" i="10" a="1"/>
  <c r="E616" i="10" s="1"/>
  <c r="C616" i="10" a="1"/>
  <c r="C616" i="10" s="1"/>
  <c r="D616" i="10" a="1"/>
  <c r="D616" i="10" s="1"/>
  <c r="G615" i="10"/>
  <c r="Q615" i="10"/>
  <c r="D612" i="1"/>
  <c r="A611" i="1"/>
  <c r="N1483" i="10" l="1"/>
  <c r="P1482" i="10"/>
  <c r="M1482" i="10" a="1"/>
  <c r="M1482" i="10" s="1"/>
  <c r="L1482" i="10" s="1"/>
  <c r="K1482" i="10" s="1"/>
  <c r="B1486" i="10"/>
  <c r="E1485" i="10" a="1"/>
  <c r="E1485" i="10" s="1"/>
  <c r="C1485" i="10" a="1"/>
  <c r="C1485" i="10" s="1"/>
  <c r="D1485" i="10" a="1"/>
  <c r="D1485" i="10" s="1"/>
  <c r="J1485" i="10"/>
  <c r="I1484" i="10"/>
  <c r="M613" i="10" a="1"/>
  <c r="M613" i="10" s="1"/>
  <c r="L613" i="10" s="1"/>
  <c r="K613" i="10" s="1"/>
  <c r="E617" i="10" a="1"/>
  <c r="E617" i="10" s="1"/>
  <c r="D617" i="10" a="1"/>
  <c r="D617" i="10" s="1"/>
  <c r="C617" i="10" a="1"/>
  <c r="C617" i="10" s="1"/>
  <c r="O615" i="10"/>
  <c r="J615" i="10" s="1"/>
  <c r="H615" i="10"/>
  <c r="I615" i="10" s="1"/>
  <c r="M614" i="10" a="1"/>
  <c r="M614" i="10" s="1"/>
  <c r="P614" i="10"/>
  <c r="Q616" i="10"/>
  <c r="G616" i="10"/>
  <c r="D613" i="1"/>
  <c r="A612" i="1"/>
  <c r="N1484" i="10" l="1"/>
  <c r="P1483" i="10"/>
  <c r="M1483" i="10" a="1"/>
  <c r="M1483" i="10" s="1"/>
  <c r="L1483" i="10" s="1"/>
  <c r="K1483" i="10" s="1"/>
  <c r="I1485" i="10"/>
  <c r="J1486" i="10"/>
  <c r="B1487" i="10"/>
  <c r="E1486" i="10" a="1"/>
  <c r="E1486" i="10" s="1"/>
  <c r="C1486" i="10" a="1"/>
  <c r="C1486" i="10" s="1"/>
  <c r="D1486" i="10" a="1"/>
  <c r="D1486" i="10" s="1"/>
  <c r="L614" i="10"/>
  <c r="K614" i="10" s="1"/>
  <c r="N615" i="10"/>
  <c r="M615" i="10" s="1" a="1"/>
  <c r="M615" i="10" s="1"/>
  <c r="L615" i="10" s="1"/>
  <c r="K615" i="10" s="1"/>
  <c r="O616" i="10"/>
  <c r="J616" i="10" s="1"/>
  <c r="H616" i="10"/>
  <c r="I616" i="10" s="1"/>
  <c r="E618" i="10" a="1"/>
  <c r="E618" i="10" s="1"/>
  <c r="D618" i="10" a="1"/>
  <c r="D618" i="10" s="1"/>
  <c r="C618" i="10" a="1"/>
  <c r="C618" i="10" s="1"/>
  <c r="G617" i="10"/>
  <c r="Q617" i="10"/>
  <c r="D614" i="1"/>
  <c r="A613" i="1"/>
  <c r="N1485" i="10" l="1"/>
  <c r="M1484" i="10" a="1"/>
  <c r="M1484" i="10" s="1"/>
  <c r="L1484" i="10" s="1"/>
  <c r="K1484" i="10" s="1"/>
  <c r="P1484" i="10"/>
  <c r="B1488" i="10"/>
  <c r="C1487" i="10" a="1"/>
  <c r="C1487" i="10" s="1"/>
  <c r="D1487" i="10" a="1"/>
  <c r="D1487" i="10" s="1"/>
  <c r="E1487" i="10" a="1"/>
  <c r="E1487" i="10" s="1"/>
  <c r="I1486" i="10"/>
  <c r="J1487" i="10"/>
  <c r="P615" i="10"/>
  <c r="N616" i="10"/>
  <c r="P616" i="10" s="1"/>
  <c r="H617" i="10"/>
  <c r="I617" i="10" s="1"/>
  <c r="O617" i="10"/>
  <c r="J617" i="10" s="1"/>
  <c r="E619" i="10" a="1"/>
  <c r="E619" i="10" s="1"/>
  <c r="D619" i="10" a="1"/>
  <c r="D619" i="10" s="1"/>
  <c r="C619" i="10" a="1"/>
  <c r="C619" i="10" s="1"/>
  <c r="G618" i="10"/>
  <c r="Q618" i="10"/>
  <c r="D615" i="1"/>
  <c r="A614" i="1"/>
  <c r="P1485" i="10" l="1"/>
  <c r="M1485" i="10" a="1"/>
  <c r="M1485" i="10" s="1"/>
  <c r="L1485" i="10" s="1"/>
  <c r="K1485" i="10" s="1"/>
  <c r="N1486" i="10"/>
  <c r="I1487" i="10"/>
  <c r="J1488" i="10"/>
  <c r="B1489" i="10"/>
  <c r="C1488" i="10" a="1"/>
  <c r="C1488" i="10" s="1"/>
  <c r="D1488" i="10" a="1"/>
  <c r="D1488" i="10" s="1"/>
  <c r="E1488" i="10" a="1"/>
  <c r="E1488" i="10" s="1"/>
  <c r="M616" i="10" a="1"/>
  <c r="M616" i="10" s="1"/>
  <c r="L616" i="10" s="1"/>
  <c r="K616" i="10" s="1"/>
  <c r="N617" i="10"/>
  <c r="P617" i="10" s="1"/>
  <c r="O618" i="10"/>
  <c r="J618" i="10" s="1"/>
  <c r="H618" i="10"/>
  <c r="I618" i="10" s="1"/>
  <c r="E620" i="10" a="1"/>
  <c r="E620" i="10" s="1"/>
  <c r="D620" i="10" a="1"/>
  <c r="D620" i="10" s="1"/>
  <c r="C620" i="10" a="1"/>
  <c r="C620" i="10" s="1"/>
  <c r="Q619" i="10"/>
  <c r="G619" i="10"/>
  <c r="D616" i="1"/>
  <c r="A615" i="1"/>
  <c r="N1487" i="10" l="1"/>
  <c r="P1486" i="10"/>
  <c r="M1486" i="10" a="1"/>
  <c r="M1486" i="10" s="1"/>
  <c r="L1486" i="10" s="1"/>
  <c r="K1486" i="10" s="1"/>
  <c r="J1489" i="10"/>
  <c r="I1488" i="10"/>
  <c r="B1490" i="10"/>
  <c r="C1489" i="10" a="1"/>
  <c r="C1489" i="10" s="1"/>
  <c r="D1489" i="10" a="1"/>
  <c r="D1489" i="10" s="1"/>
  <c r="E1489" i="10" a="1"/>
  <c r="E1489" i="10" s="1"/>
  <c r="M617" i="10" a="1"/>
  <c r="M617" i="10" s="1"/>
  <c r="L617" i="10" s="1"/>
  <c r="K617" i="10" s="1"/>
  <c r="N618" i="10"/>
  <c r="P618" i="10" s="1"/>
  <c r="H619" i="10"/>
  <c r="I619" i="10" s="1"/>
  <c r="O619" i="10"/>
  <c r="J619" i="10" s="1"/>
  <c r="E621" i="10" a="1"/>
  <c r="E621" i="10" s="1"/>
  <c r="D621" i="10" a="1"/>
  <c r="D621" i="10" s="1"/>
  <c r="C621" i="10" a="1"/>
  <c r="C621" i="10" s="1"/>
  <c r="G620" i="10"/>
  <c r="Q620" i="10"/>
  <c r="D617" i="1"/>
  <c r="A616" i="1"/>
  <c r="N1488" i="10" l="1"/>
  <c r="M618" i="10" a="1"/>
  <c r="M618" i="10" s="1"/>
  <c r="M1487" i="10" a="1"/>
  <c r="M1487" i="10" s="1"/>
  <c r="L1487" i="10" s="1"/>
  <c r="K1487" i="10" s="1"/>
  <c r="P1487" i="10"/>
  <c r="I1489" i="10"/>
  <c r="J1490" i="10"/>
  <c r="B1491" i="10"/>
  <c r="E1490" i="10" a="1"/>
  <c r="E1490" i="10" s="1"/>
  <c r="C1490" i="10" a="1"/>
  <c r="C1490" i="10" s="1"/>
  <c r="D1490" i="10" a="1"/>
  <c r="D1490" i="10" s="1"/>
  <c r="L618" i="10"/>
  <c r="K618" i="10" s="1"/>
  <c r="N619" i="10"/>
  <c r="P619" i="10" s="1"/>
  <c r="H620" i="10"/>
  <c r="I620" i="10" s="1"/>
  <c r="O620" i="10"/>
  <c r="J620" i="10" s="1"/>
  <c r="E622" i="10" a="1"/>
  <c r="E622" i="10" s="1"/>
  <c r="C622" i="10" a="1"/>
  <c r="C622" i="10" s="1"/>
  <c r="D622" i="10" a="1"/>
  <c r="D622" i="10" s="1"/>
  <c r="G621" i="10"/>
  <c r="Q621" i="10"/>
  <c r="D618" i="1"/>
  <c r="A617" i="1"/>
  <c r="N1489" i="10" l="1"/>
  <c r="M619" i="10" a="1"/>
  <c r="M619" i="10" s="1"/>
  <c r="M1488" i="10" a="1"/>
  <c r="M1488" i="10" s="1"/>
  <c r="L1488" i="10" s="1"/>
  <c r="K1488" i="10" s="1"/>
  <c r="P1488" i="10"/>
  <c r="J1491" i="10"/>
  <c r="I1490" i="10"/>
  <c r="B1492" i="10"/>
  <c r="D1491" i="10" a="1"/>
  <c r="D1491" i="10" s="1"/>
  <c r="E1491" i="10" a="1"/>
  <c r="E1491" i="10" s="1"/>
  <c r="C1491" i="10" a="1"/>
  <c r="C1491" i="10" s="1"/>
  <c r="L619" i="10"/>
  <c r="K619" i="10" s="1"/>
  <c r="N620" i="10"/>
  <c r="M620" i="10" s="1" a="1"/>
  <c r="M620" i="10" s="1"/>
  <c r="L620" i="10" s="1"/>
  <c r="K620" i="10" s="1"/>
  <c r="H621" i="10"/>
  <c r="I621" i="10" s="1"/>
  <c r="O621" i="10"/>
  <c r="J621" i="10" s="1"/>
  <c r="E623" i="10" a="1"/>
  <c r="E623" i="10" s="1"/>
  <c r="C623" i="10" a="1"/>
  <c r="C623" i="10" s="1"/>
  <c r="D623" i="10" a="1"/>
  <c r="D623" i="10" s="1"/>
  <c r="Q622" i="10"/>
  <c r="G622" i="10"/>
  <c r="D619" i="1"/>
  <c r="A618" i="1"/>
  <c r="N1490" i="10" l="1"/>
  <c r="P1489" i="10"/>
  <c r="M1489" i="10" a="1"/>
  <c r="M1489" i="10" s="1"/>
  <c r="L1489" i="10" s="1"/>
  <c r="K1489" i="10" s="1"/>
  <c r="I1491" i="10"/>
  <c r="J1492" i="10"/>
  <c r="B1493" i="10"/>
  <c r="C1492" i="10" a="1"/>
  <c r="C1492" i="10" s="1"/>
  <c r="D1492" i="10" a="1"/>
  <c r="D1492" i="10" s="1"/>
  <c r="E1492" i="10" a="1"/>
  <c r="E1492" i="10" s="1"/>
  <c r="N621" i="10"/>
  <c r="M621" i="10" s="1" a="1"/>
  <c r="M621" i="10" s="1"/>
  <c r="L621" i="10" s="1"/>
  <c r="K621" i="10" s="1"/>
  <c r="P620" i="10"/>
  <c r="Q623" i="10"/>
  <c r="G623" i="10"/>
  <c r="H622" i="10"/>
  <c r="I622" i="10" s="1"/>
  <c r="O622" i="10"/>
  <c r="J622" i="10" s="1"/>
  <c r="E624" i="10" a="1"/>
  <c r="E624" i="10" s="1"/>
  <c r="D624" i="10" a="1"/>
  <c r="D624" i="10" s="1"/>
  <c r="C624" i="10" a="1"/>
  <c r="C624" i="10" s="1"/>
  <c r="D620" i="1"/>
  <c r="A619" i="1"/>
  <c r="N1491" i="10" l="1"/>
  <c r="P1490" i="10"/>
  <c r="M1490" i="10" a="1"/>
  <c r="M1490" i="10" s="1"/>
  <c r="L1490" i="10" s="1"/>
  <c r="K1490" i="10" s="1"/>
  <c r="I1492" i="10"/>
  <c r="J1493" i="10"/>
  <c r="B1494" i="10"/>
  <c r="E1493" i="10" a="1"/>
  <c r="E1493" i="10" s="1"/>
  <c r="C1493" i="10" a="1"/>
  <c r="C1493" i="10" s="1"/>
  <c r="D1493" i="10" a="1"/>
  <c r="D1493" i="10" s="1"/>
  <c r="P621" i="10"/>
  <c r="Q624" i="10"/>
  <c r="G624" i="10"/>
  <c r="N622" i="10"/>
  <c r="O623" i="10"/>
  <c r="J623" i="10" s="1"/>
  <c r="H623" i="10"/>
  <c r="I623" i="10" s="1"/>
  <c r="E625" i="10" a="1"/>
  <c r="E625" i="10" s="1"/>
  <c r="D625" i="10" a="1"/>
  <c r="D625" i="10" s="1"/>
  <c r="C625" i="10" a="1"/>
  <c r="C625" i="10" s="1"/>
  <c r="D621" i="1"/>
  <c r="A620" i="1"/>
  <c r="N1492" i="10" l="1"/>
  <c r="P1491" i="10"/>
  <c r="M1491" i="10" a="1"/>
  <c r="M1491" i="10" s="1"/>
  <c r="L1491" i="10" s="1"/>
  <c r="K1491" i="10" s="1"/>
  <c r="B1495" i="10"/>
  <c r="C1494" i="10" a="1"/>
  <c r="C1494" i="10" s="1"/>
  <c r="D1494" i="10" a="1"/>
  <c r="D1494" i="10" s="1"/>
  <c r="E1494" i="10" a="1"/>
  <c r="E1494" i="10" s="1"/>
  <c r="J1494" i="10"/>
  <c r="I1493" i="10"/>
  <c r="N623" i="10"/>
  <c r="P623" i="10" s="1"/>
  <c r="G625" i="10"/>
  <c r="Q625" i="10"/>
  <c r="P622" i="10"/>
  <c r="M622" i="10" a="1"/>
  <c r="M622" i="10" s="1"/>
  <c r="L622" i="10" s="1"/>
  <c r="K622" i="10" s="1"/>
  <c r="E626" i="10" a="1"/>
  <c r="E626" i="10" s="1"/>
  <c r="D626" i="10" a="1"/>
  <c r="D626" i="10" s="1"/>
  <c r="C626" i="10" a="1"/>
  <c r="C626" i="10" s="1"/>
  <c r="H624" i="10"/>
  <c r="I624" i="10" s="1"/>
  <c r="O624" i="10"/>
  <c r="J624" i="10" s="1"/>
  <c r="D622" i="1"/>
  <c r="A621" i="1"/>
  <c r="N1493" i="10" l="1"/>
  <c r="P1492" i="10"/>
  <c r="M1492" i="10" a="1"/>
  <c r="M1492" i="10" s="1"/>
  <c r="L1492" i="10" s="1"/>
  <c r="K1492" i="10" s="1"/>
  <c r="I1494" i="10"/>
  <c r="J1495" i="10"/>
  <c r="B1496" i="10"/>
  <c r="C1495" i="10" a="1"/>
  <c r="C1495" i="10" s="1"/>
  <c r="D1495" i="10" a="1"/>
  <c r="D1495" i="10" s="1"/>
  <c r="E1495" i="10" a="1"/>
  <c r="E1495" i="10" s="1"/>
  <c r="M623" i="10" a="1"/>
  <c r="M623" i="10" s="1"/>
  <c r="N624" i="10"/>
  <c r="M624" i="10" s="1" a="1"/>
  <c r="M624" i="10" s="1"/>
  <c r="E627" i="10" a="1"/>
  <c r="E627" i="10" s="1"/>
  <c r="C627" i="10" a="1"/>
  <c r="C627" i="10" s="1"/>
  <c r="D627" i="10" a="1"/>
  <c r="D627" i="10" s="1"/>
  <c r="G626" i="10"/>
  <c r="Q626" i="10"/>
  <c r="O625" i="10"/>
  <c r="J625" i="10" s="1"/>
  <c r="H625" i="10"/>
  <c r="I625" i="10" s="1"/>
  <c r="L623" i="10"/>
  <c r="K623" i="10" s="1"/>
  <c r="D623" i="1"/>
  <c r="A622" i="1"/>
  <c r="N1494" i="10" l="1"/>
  <c r="P1493" i="10"/>
  <c r="M1493" i="10" a="1"/>
  <c r="M1493" i="10" s="1"/>
  <c r="L1493" i="10" s="1"/>
  <c r="K1493" i="10" s="1"/>
  <c r="B1497" i="10"/>
  <c r="D1496" i="10" a="1"/>
  <c r="D1496" i="10" s="1"/>
  <c r="E1496" i="10" a="1"/>
  <c r="E1496" i="10" s="1"/>
  <c r="C1496" i="10" a="1"/>
  <c r="C1496" i="10" s="1"/>
  <c r="J1496" i="10"/>
  <c r="I1495" i="10"/>
  <c r="N625" i="10"/>
  <c r="P625" i="10" s="1"/>
  <c r="P624" i="10"/>
  <c r="H626" i="10"/>
  <c r="I626" i="10" s="1"/>
  <c r="O626" i="10"/>
  <c r="J626" i="10" s="1"/>
  <c r="E628" i="10" a="1"/>
  <c r="E628" i="10" s="1"/>
  <c r="D628" i="10" a="1"/>
  <c r="D628" i="10" s="1"/>
  <c r="C628" i="10" a="1"/>
  <c r="C628" i="10" s="1"/>
  <c r="Q627" i="10"/>
  <c r="G627" i="10"/>
  <c r="L624" i="10"/>
  <c r="K624" i="10" s="1"/>
  <c r="D624" i="1"/>
  <c r="A623" i="1"/>
  <c r="N1495" i="10" l="1"/>
  <c r="P1494" i="10"/>
  <c r="M1494" i="10" a="1"/>
  <c r="M1494" i="10" s="1"/>
  <c r="L1494" i="10" s="1"/>
  <c r="K1494" i="10" s="1"/>
  <c r="J1497" i="10"/>
  <c r="I1496" i="10"/>
  <c r="B1498" i="10"/>
  <c r="C1497" i="10" a="1"/>
  <c r="C1497" i="10" s="1"/>
  <c r="D1497" i="10" a="1"/>
  <c r="D1497" i="10" s="1"/>
  <c r="E1497" i="10" a="1"/>
  <c r="E1497" i="10" s="1"/>
  <c r="M625" i="10" a="1"/>
  <c r="M625" i="10" s="1"/>
  <c r="L625" i="10" s="1"/>
  <c r="K625" i="10" s="1"/>
  <c r="N626" i="10"/>
  <c r="P626" i="10" s="1"/>
  <c r="E629" i="10" a="1"/>
  <c r="E629" i="10" s="1"/>
  <c r="D629" i="10" a="1"/>
  <c r="D629" i="10" s="1"/>
  <c r="C629" i="10" a="1"/>
  <c r="C629" i="10" s="1"/>
  <c r="G628" i="10"/>
  <c r="Q628" i="10"/>
  <c r="H627" i="10"/>
  <c r="I627" i="10" s="1"/>
  <c r="O627" i="10"/>
  <c r="J627" i="10" s="1"/>
  <c r="D625" i="1"/>
  <c r="A624" i="1"/>
  <c r="N1496" i="10" l="1"/>
  <c r="M626" i="10" a="1"/>
  <c r="M626" i="10" s="1"/>
  <c r="M1495" i="10" a="1"/>
  <c r="M1495" i="10" s="1"/>
  <c r="L1495" i="10" s="1"/>
  <c r="K1495" i="10" s="1"/>
  <c r="P1495" i="10"/>
  <c r="B1499" i="10"/>
  <c r="E1498" i="10" a="1"/>
  <c r="E1498" i="10" s="1"/>
  <c r="C1498" i="10" a="1"/>
  <c r="C1498" i="10" s="1"/>
  <c r="D1498" i="10" a="1"/>
  <c r="D1498" i="10" s="1"/>
  <c r="I1497" i="10"/>
  <c r="J1498" i="10"/>
  <c r="N627" i="10"/>
  <c r="P627" i="10" s="1"/>
  <c r="L626" i="10"/>
  <c r="K626" i="10" s="1"/>
  <c r="H628" i="10"/>
  <c r="I628" i="10" s="1"/>
  <c r="O628" i="10"/>
  <c r="J628" i="10" s="1"/>
  <c r="E630" i="10" a="1"/>
  <c r="E630" i="10" s="1"/>
  <c r="C630" i="10" a="1"/>
  <c r="C630" i="10" s="1"/>
  <c r="D630" i="10" a="1"/>
  <c r="D630" i="10" s="1"/>
  <c r="Q629" i="10"/>
  <c r="G629" i="10"/>
  <c r="D626" i="1"/>
  <c r="A625" i="1"/>
  <c r="N1497" i="10" l="1"/>
  <c r="M627" i="10" a="1"/>
  <c r="M627" i="10" s="1"/>
  <c r="M1496" i="10" a="1"/>
  <c r="M1496" i="10" s="1"/>
  <c r="L1496" i="10" s="1"/>
  <c r="K1496" i="10" s="1"/>
  <c r="P1496" i="10"/>
  <c r="J1499" i="10"/>
  <c r="I1498" i="10"/>
  <c r="B1500" i="10"/>
  <c r="D1499" i="10" a="1"/>
  <c r="D1499" i="10" s="1"/>
  <c r="E1499" i="10" a="1"/>
  <c r="E1499" i="10" s="1"/>
  <c r="C1499" i="10" a="1"/>
  <c r="C1499" i="10" s="1"/>
  <c r="L627" i="10"/>
  <c r="K627" i="10" s="1"/>
  <c r="N628" i="10"/>
  <c r="P628" i="10" s="1"/>
  <c r="E631" i="10" a="1"/>
  <c r="E631" i="10" s="1"/>
  <c r="C631" i="10" a="1"/>
  <c r="C631" i="10" s="1"/>
  <c r="D631" i="10" a="1"/>
  <c r="D631" i="10" s="1"/>
  <c r="Q630" i="10"/>
  <c r="G630" i="10"/>
  <c r="H629" i="10"/>
  <c r="I629" i="10" s="1"/>
  <c r="O629" i="10"/>
  <c r="J629" i="10" s="1"/>
  <c r="D627" i="1"/>
  <c r="A626" i="1"/>
  <c r="N1498" i="10" l="1"/>
  <c r="P1497" i="10"/>
  <c r="M1497" i="10" a="1"/>
  <c r="M1497" i="10" s="1"/>
  <c r="L1497" i="10" s="1"/>
  <c r="K1497" i="10" s="1"/>
  <c r="I1499" i="10"/>
  <c r="J1500" i="10"/>
  <c r="B1501" i="10"/>
  <c r="C1500" i="10" a="1"/>
  <c r="C1500" i="10" s="1"/>
  <c r="D1500" i="10" a="1"/>
  <c r="D1500" i="10" s="1"/>
  <c r="E1500" i="10" a="1"/>
  <c r="E1500" i="10" s="1"/>
  <c r="M628" i="10" a="1"/>
  <c r="M628" i="10" s="1"/>
  <c r="L628" i="10" s="1"/>
  <c r="K628" i="10" s="1"/>
  <c r="N629" i="10"/>
  <c r="M629" i="10" s="1" a="1"/>
  <c r="M629" i="10" s="1"/>
  <c r="O630" i="10"/>
  <c r="J630" i="10" s="1"/>
  <c r="H630" i="10"/>
  <c r="I630" i="10" s="1"/>
  <c r="E632" i="10" a="1"/>
  <c r="E632" i="10" s="1"/>
  <c r="D632" i="10" a="1"/>
  <c r="D632" i="10" s="1"/>
  <c r="C632" i="10" a="1"/>
  <c r="C632" i="10" s="1"/>
  <c r="Q631" i="10"/>
  <c r="G631" i="10"/>
  <c r="D628" i="1"/>
  <c r="A627" i="1"/>
  <c r="N1499" i="10" l="1"/>
  <c r="P1498" i="10"/>
  <c r="M1498" i="10" a="1"/>
  <c r="M1498" i="10" s="1"/>
  <c r="L1498" i="10" s="1"/>
  <c r="K1498" i="10" s="1"/>
  <c r="I1500" i="10"/>
  <c r="J1501" i="10"/>
  <c r="B1502" i="10"/>
  <c r="E1501" i="10" a="1"/>
  <c r="E1501" i="10" s="1"/>
  <c r="C1501" i="10" a="1"/>
  <c r="C1501" i="10" s="1"/>
  <c r="D1501" i="10" a="1"/>
  <c r="D1501" i="10" s="1"/>
  <c r="N630" i="10"/>
  <c r="P630" i="10" s="1"/>
  <c r="L629" i="10"/>
  <c r="K629" i="10" s="1"/>
  <c r="P629" i="10"/>
  <c r="E633" i="10" a="1"/>
  <c r="E633" i="10" s="1"/>
  <c r="C633" i="10" a="1"/>
  <c r="C633" i="10" s="1"/>
  <c r="D633" i="10" a="1"/>
  <c r="D633" i="10" s="1"/>
  <c r="G632" i="10"/>
  <c r="Q632" i="10"/>
  <c r="H631" i="10"/>
  <c r="I631" i="10" s="1"/>
  <c r="O631" i="10"/>
  <c r="J631" i="10" s="1"/>
  <c r="D629" i="1"/>
  <c r="A628" i="1"/>
  <c r="N1500" i="10" l="1"/>
  <c r="M630" i="10" a="1"/>
  <c r="M630" i="10" s="1"/>
  <c r="L630" i="10" s="1"/>
  <c r="K630" i="10" s="1"/>
  <c r="P1499" i="10"/>
  <c r="M1499" i="10" a="1"/>
  <c r="M1499" i="10" s="1"/>
  <c r="L1499" i="10" s="1"/>
  <c r="K1499" i="10" s="1"/>
  <c r="J1502" i="10"/>
  <c r="I1501" i="10"/>
  <c r="B1503" i="10"/>
  <c r="C1502" i="10" a="1"/>
  <c r="C1502" i="10" s="1"/>
  <c r="D1502" i="10" a="1"/>
  <c r="D1502" i="10" s="1"/>
  <c r="E1502" i="10" a="1"/>
  <c r="E1502" i="10" s="1"/>
  <c r="N631" i="10"/>
  <c r="P631" i="10" s="1"/>
  <c r="H632" i="10"/>
  <c r="I632" i="10" s="1"/>
  <c r="O632" i="10"/>
  <c r="J632" i="10" s="1"/>
  <c r="E634" i="10" a="1"/>
  <c r="E634" i="10" s="1"/>
  <c r="D634" i="10" a="1"/>
  <c r="D634" i="10" s="1"/>
  <c r="C634" i="10" a="1"/>
  <c r="C634" i="10" s="1"/>
  <c r="G633" i="10"/>
  <c r="Q633" i="10"/>
  <c r="D630" i="1"/>
  <c r="A629" i="1"/>
  <c r="N1501" i="10" l="1"/>
  <c r="M1500" i="10" a="1"/>
  <c r="M1500" i="10" s="1"/>
  <c r="L1500" i="10" s="1"/>
  <c r="K1500" i="10" s="1"/>
  <c r="P1500" i="10"/>
  <c r="M631" i="10" a="1"/>
  <c r="M631" i="10" s="1"/>
  <c r="L631" i="10" s="1"/>
  <c r="K631" i="10" s="1"/>
  <c r="B1504" i="10"/>
  <c r="C1503" i="10" a="1"/>
  <c r="C1503" i="10" s="1"/>
  <c r="D1503" i="10" a="1"/>
  <c r="D1503" i="10" s="1"/>
  <c r="E1503" i="10" a="1"/>
  <c r="E1503" i="10" s="1"/>
  <c r="I1502" i="10"/>
  <c r="J1503" i="10"/>
  <c r="N632" i="10"/>
  <c r="M632" i="10" s="1" a="1"/>
  <c r="M632" i="10" s="1"/>
  <c r="L632" i="10" s="1"/>
  <c r="K632" i="10" s="1"/>
  <c r="H633" i="10"/>
  <c r="I633" i="10" s="1"/>
  <c r="O633" i="10"/>
  <c r="J633" i="10" s="1"/>
  <c r="E635" i="10" a="1"/>
  <c r="E635" i="10" s="1"/>
  <c r="D635" i="10" a="1"/>
  <c r="D635" i="10" s="1"/>
  <c r="C635" i="10" a="1"/>
  <c r="C635" i="10" s="1"/>
  <c r="G634" i="10"/>
  <c r="Q634" i="10"/>
  <c r="D631" i="1"/>
  <c r="A630" i="1"/>
  <c r="N633" i="10" l="1"/>
  <c r="M1501" i="10" a="1"/>
  <c r="M1501" i="10" s="1"/>
  <c r="L1501" i="10" s="1"/>
  <c r="K1501" i="10" s="1"/>
  <c r="P1501" i="10"/>
  <c r="N1502" i="10"/>
  <c r="J1504" i="10"/>
  <c r="I1503" i="10"/>
  <c r="B1505" i="10"/>
  <c r="D1504" i="10" a="1"/>
  <c r="D1504" i="10" s="1"/>
  <c r="E1504" i="10" a="1"/>
  <c r="E1504" i="10" s="1"/>
  <c r="C1504" i="10" a="1"/>
  <c r="C1504" i="10" s="1"/>
  <c r="P632" i="10"/>
  <c r="P633" i="10"/>
  <c r="M633" i="10" a="1"/>
  <c r="M633" i="10" s="1"/>
  <c r="L633" i="10" s="1"/>
  <c r="K633" i="10" s="1"/>
  <c r="E636" i="10" a="1"/>
  <c r="E636" i="10" s="1"/>
  <c r="C636" i="10" a="1"/>
  <c r="C636" i="10" s="1"/>
  <c r="D636" i="10" a="1"/>
  <c r="D636" i="10" s="1"/>
  <c r="Q635" i="10"/>
  <c r="G635" i="10"/>
  <c r="H634" i="10"/>
  <c r="I634" i="10" s="1"/>
  <c r="N634" i="10" s="1"/>
  <c r="O634" i="10"/>
  <c r="J634" i="10" s="1"/>
  <c r="D632" i="1"/>
  <c r="A631" i="1"/>
  <c r="N1503" i="10" l="1"/>
  <c r="P1502" i="10"/>
  <c r="M1502" i="10" a="1"/>
  <c r="M1502" i="10" s="1"/>
  <c r="L1502" i="10" s="1"/>
  <c r="K1502" i="10" s="1"/>
  <c r="J1505" i="10"/>
  <c r="I1504" i="10"/>
  <c r="B1506" i="10"/>
  <c r="C1505" i="10" a="1"/>
  <c r="C1505" i="10" s="1"/>
  <c r="D1505" i="10" a="1"/>
  <c r="D1505" i="10" s="1"/>
  <c r="E1505" i="10" a="1"/>
  <c r="E1505" i="10" s="1"/>
  <c r="P634" i="10"/>
  <c r="M634" i="10" a="1"/>
  <c r="M634" i="10" s="1"/>
  <c r="L634" i="10" s="1"/>
  <c r="K634" i="10" s="1"/>
  <c r="H635" i="10"/>
  <c r="I635" i="10" s="1"/>
  <c r="O635" i="10"/>
  <c r="J635" i="10" s="1"/>
  <c r="E637" i="10" a="1"/>
  <c r="E637" i="10" s="1"/>
  <c r="D637" i="10" a="1"/>
  <c r="D637" i="10" s="1"/>
  <c r="C637" i="10" a="1"/>
  <c r="C637" i="10" s="1"/>
  <c r="Q636" i="10"/>
  <c r="G636" i="10"/>
  <c r="D633" i="1"/>
  <c r="A632" i="1"/>
  <c r="N1504" i="10" l="1"/>
  <c r="M1503" i="10" a="1"/>
  <c r="M1503" i="10" s="1"/>
  <c r="L1503" i="10" s="1"/>
  <c r="K1503" i="10" s="1"/>
  <c r="P1503" i="10"/>
  <c r="B1507" i="10"/>
  <c r="E1506" i="10" a="1"/>
  <c r="E1506" i="10" s="1"/>
  <c r="C1506" i="10" a="1"/>
  <c r="C1506" i="10" s="1"/>
  <c r="D1506" i="10" a="1"/>
  <c r="D1506" i="10" s="1"/>
  <c r="I1505" i="10"/>
  <c r="J1506" i="10"/>
  <c r="N635" i="10"/>
  <c r="P635" i="10" s="1"/>
  <c r="H636" i="10"/>
  <c r="I636" i="10" s="1"/>
  <c r="O636" i="10"/>
  <c r="J636" i="10" s="1"/>
  <c r="E638" i="10" a="1"/>
  <c r="E638" i="10" s="1"/>
  <c r="C638" i="10" a="1"/>
  <c r="C638" i="10" s="1"/>
  <c r="D638" i="10" a="1"/>
  <c r="D638" i="10" s="1"/>
  <c r="Q637" i="10"/>
  <c r="G637" i="10"/>
  <c r="M635" i="10" a="1"/>
  <c r="M635" i="10" s="1"/>
  <c r="L635" i="10" s="1"/>
  <c r="K635" i="10" s="1"/>
  <c r="D634" i="1"/>
  <c r="A633" i="1"/>
  <c r="M1504" i="10" l="1" a="1"/>
  <c r="M1504" i="10" s="1"/>
  <c r="L1504" i="10" s="1"/>
  <c r="K1504" i="10" s="1"/>
  <c r="P1504" i="10"/>
  <c r="N1505" i="10"/>
  <c r="J1507" i="10"/>
  <c r="I1506" i="10"/>
  <c r="B1508" i="10"/>
  <c r="D1507" i="10" a="1"/>
  <c r="D1507" i="10" s="1"/>
  <c r="E1507" i="10" a="1"/>
  <c r="E1507" i="10" s="1"/>
  <c r="C1507" i="10" a="1"/>
  <c r="C1507" i="10" s="1"/>
  <c r="N636" i="10"/>
  <c r="P636" i="10" s="1"/>
  <c r="H637" i="10"/>
  <c r="I637" i="10" s="1"/>
  <c r="O637" i="10"/>
  <c r="J637" i="10" s="1"/>
  <c r="E639" i="10" a="1"/>
  <c r="E639" i="10" s="1"/>
  <c r="D639" i="10" a="1"/>
  <c r="D639" i="10" s="1"/>
  <c r="C639" i="10" a="1"/>
  <c r="C639" i="10" s="1"/>
  <c r="Q638" i="10"/>
  <c r="G638" i="10"/>
  <c r="D635" i="1"/>
  <c r="A634" i="1"/>
  <c r="N1506" i="10" l="1"/>
  <c r="P1505" i="10"/>
  <c r="M1505" i="10" a="1"/>
  <c r="M1505" i="10" s="1"/>
  <c r="L1505" i="10" s="1"/>
  <c r="K1505" i="10" s="1"/>
  <c r="B1509" i="10"/>
  <c r="C1508" i="10" a="1"/>
  <c r="C1508" i="10" s="1"/>
  <c r="D1508" i="10" a="1"/>
  <c r="D1508" i="10" s="1"/>
  <c r="E1508" i="10" a="1"/>
  <c r="E1508" i="10" s="1"/>
  <c r="I1507" i="10"/>
  <c r="J1508" i="10"/>
  <c r="N637" i="10"/>
  <c r="M637" i="10" s="1" a="1"/>
  <c r="M637" i="10" s="1"/>
  <c r="M636" i="10" a="1"/>
  <c r="M636" i="10" s="1"/>
  <c r="L636" i="10" s="1"/>
  <c r="K636" i="10" s="1"/>
  <c r="Q639" i="10"/>
  <c r="G639" i="10"/>
  <c r="H638" i="10"/>
  <c r="I638" i="10" s="1"/>
  <c r="O638" i="10"/>
  <c r="J638" i="10" s="1"/>
  <c r="E640" i="10" a="1"/>
  <c r="E640" i="10" s="1"/>
  <c r="C640" i="10" a="1"/>
  <c r="C640" i="10" s="1"/>
  <c r="D640" i="10" a="1"/>
  <c r="D640" i="10" s="1"/>
  <c r="D636" i="1"/>
  <c r="A635" i="1"/>
  <c r="P1506" i="10" l="1"/>
  <c r="M1506" i="10" a="1"/>
  <c r="M1506" i="10" s="1"/>
  <c r="L1506" i="10" s="1"/>
  <c r="K1506" i="10" s="1"/>
  <c r="N1507" i="10"/>
  <c r="I1508" i="10"/>
  <c r="J1509" i="10"/>
  <c r="B1510" i="10"/>
  <c r="E1509" i="10" a="1"/>
  <c r="E1509" i="10" s="1"/>
  <c r="C1509" i="10" a="1"/>
  <c r="C1509" i="10" s="1"/>
  <c r="D1509" i="10" a="1"/>
  <c r="D1509" i="10" s="1"/>
  <c r="P637" i="10"/>
  <c r="L637" i="10"/>
  <c r="K637" i="10" s="1"/>
  <c r="N638" i="10"/>
  <c r="M638" i="10" s="1" a="1"/>
  <c r="M638" i="10" s="1"/>
  <c r="L638" i="10" s="1"/>
  <c r="K638" i="10" s="1"/>
  <c r="G640" i="10"/>
  <c r="Q640" i="10"/>
  <c r="E641" i="10" a="1"/>
  <c r="E641" i="10" s="1"/>
  <c r="D641" i="10" a="1"/>
  <c r="D641" i="10" s="1"/>
  <c r="C641" i="10" a="1"/>
  <c r="C641" i="10" s="1"/>
  <c r="O639" i="10"/>
  <c r="J639" i="10" s="1"/>
  <c r="H639" i="10"/>
  <c r="I639" i="10" s="1"/>
  <c r="D637" i="1"/>
  <c r="A636" i="1"/>
  <c r="N1508" i="10" l="1"/>
  <c r="P1507" i="10"/>
  <c r="M1507" i="10" a="1"/>
  <c r="M1507" i="10" s="1"/>
  <c r="L1507" i="10" s="1"/>
  <c r="K1507" i="10" s="1"/>
  <c r="J1510" i="10"/>
  <c r="I1509" i="10"/>
  <c r="B1511" i="10"/>
  <c r="C1510" i="10" a="1"/>
  <c r="C1510" i="10" s="1"/>
  <c r="D1510" i="10" a="1"/>
  <c r="D1510" i="10" s="1"/>
  <c r="E1510" i="10" a="1"/>
  <c r="E1510" i="10" s="1"/>
  <c r="P638" i="10"/>
  <c r="N639" i="10"/>
  <c r="M639" i="10" s="1" a="1"/>
  <c r="M639" i="10" s="1"/>
  <c r="L639" i="10" s="1"/>
  <c r="K639" i="10" s="1"/>
  <c r="E642" i="10" a="1"/>
  <c r="E642" i="10" s="1"/>
  <c r="C642" i="10" a="1"/>
  <c r="C642" i="10" s="1"/>
  <c r="D642" i="10" a="1"/>
  <c r="D642" i="10" s="1"/>
  <c r="G641" i="10"/>
  <c r="Q641" i="10"/>
  <c r="O640" i="10"/>
  <c r="J640" i="10" s="1"/>
  <c r="H640" i="10"/>
  <c r="I640" i="10" s="1"/>
  <c r="D638" i="1"/>
  <c r="A637" i="1"/>
  <c r="N1509" i="10" l="1"/>
  <c r="P1508" i="10"/>
  <c r="M1508" i="10" a="1"/>
  <c r="M1508" i="10" s="1"/>
  <c r="L1508" i="10" s="1"/>
  <c r="K1508" i="10" s="1"/>
  <c r="B1512" i="10"/>
  <c r="C1511" i="10" a="1"/>
  <c r="C1511" i="10" s="1"/>
  <c r="D1511" i="10" a="1"/>
  <c r="D1511" i="10" s="1"/>
  <c r="E1511" i="10" a="1"/>
  <c r="E1511" i="10" s="1"/>
  <c r="I1510" i="10"/>
  <c r="J1511" i="10"/>
  <c r="N640" i="10"/>
  <c r="P640" i="10" s="1"/>
  <c r="P639" i="10"/>
  <c r="O641" i="10"/>
  <c r="J641" i="10" s="1"/>
  <c r="H641" i="10"/>
  <c r="I641" i="10" s="1"/>
  <c r="N641" i="10" s="1"/>
  <c r="E643" i="10" a="1"/>
  <c r="E643" i="10" s="1"/>
  <c r="C643" i="10" a="1"/>
  <c r="C643" i="10" s="1"/>
  <c r="D643" i="10" a="1"/>
  <c r="D643" i="10" s="1"/>
  <c r="Q642" i="10"/>
  <c r="G642" i="10"/>
  <c r="D639" i="1"/>
  <c r="A638" i="1"/>
  <c r="M1509" i="10" l="1" a="1"/>
  <c r="M1509" i="10" s="1"/>
  <c r="L1509" i="10" s="1"/>
  <c r="K1509" i="10" s="1"/>
  <c r="P1509" i="10"/>
  <c r="N1510" i="10"/>
  <c r="J1512" i="10"/>
  <c r="I1511" i="10"/>
  <c r="B1513" i="10"/>
  <c r="D1512" i="10" a="1"/>
  <c r="D1512" i="10" s="1"/>
  <c r="E1512" i="10" a="1"/>
  <c r="E1512" i="10" s="1"/>
  <c r="C1512" i="10" a="1"/>
  <c r="C1512" i="10" s="1"/>
  <c r="M640" i="10" a="1"/>
  <c r="M640" i="10" s="1"/>
  <c r="L640" i="10" s="1"/>
  <c r="K640" i="10" s="1"/>
  <c r="P641" i="10"/>
  <c r="M641" i="10" a="1"/>
  <c r="M641" i="10" s="1"/>
  <c r="Q643" i="10"/>
  <c r="G643" i="10"/>
  <c r="H642" i="10"/>
  <c r="I642" i="10" s="1"/>
  <c r="O642" i="10"/>
  <c r="J642" i="10" s="1"/>
  <c r="E644" i="10" a="1"/>
  <c r="E644" i="10" s="1"/>
  <c r="C644" i="10" a="1"/>
  <c r="C644" i="10" s="1"/>
  <c r="D644" i="10" a="1"/>
  <c r="D644" i="10" s="1"/>
  <c r="D640" i="1"/>
  <c r="A639" i="1"/>
  <c r="N1511" i="10" l="1"/>
  <c r="P1510" i="10"/>
  <c r="M1510" i="10" a="1"/>
  <c r="M1510" i="10" s="1"/>
  <c r="L1510" i="10" s="1"/>
  <c r="K1510" i="10" s="1"/>
  <c r="J1513" i="10"/>
  <c r="I1512" i="10"/>
  <c r="B1514" i="10"/>
  <c r="C1513" i="10" a="1"/>
  <c r="C1513" i="10" s="1"/>
  <c r="D1513" i="10" a="1"/>
  <c r="D1513" i="10" s="1"/>
  <c r="E1513" i="10" a="1"/>
  <c r="E1513" i="10" s="1"/>
  <c r="L641" i="10"/>
  <c r="K641" i="10" s="1"/>
  <c r="N642" i="10"/>
  <c r="M642" i="10" s="1" a="1"/>
  <c r="M642" i="10" s="1"/>
  <c r="L642" i="10" s="1"/>
  <c r="K642" i="10" s="1"/>
  <c r="E645" i="10" a="1"/>
  <c r="E645" i="10" s="1"/>
  <c r="C645" i="10" a="1"/>
  <c r="C645" i="10" s="1"/>
  <c r="D645" i="10" a="1"/>
  <c r="D645" i="10" s="1"/>
  <c r="Q644" i="10"/>
  <c r="G644" i="10"/>
  <c r="O643" i="10"/>
  <c r="J643" i="10" s="1"/>
  <c r="H643" i="10"/>
  <c r="I643" i="10" s="1"/>
  <c r="D641" i="1"/>
  <c r="A640" i="1"/>
  <c r="N1512" i="10" l="1"/>
  <c r="M1511" i="10" a="1"/>
  <c r="M1511" i="10" s="1"/>
  <c r="L1511" i="10" s="1"/>
  <c r="K1511" i="10" s="1"/>
  <c r="P1511" i="10"/>
  <c r="B1515" i="10"/>
  <c r="E1514" i="10" a="1"/>
  <c r="E1514" i="10" s="1"/>
  <c r="C1514" i="10" a="1"/>
  <c r="C1514" i="10" s="1"/>
  <c r="D1514" i="10" a="1"/>
  <c r="D1514" i="10" s="1"/>
  <c r="I1513" i="10"/>
  <c r="J1514" i="10"/>
  <c r="P642" i="10"/>
  <c r="N643" i="10"/>
  <c r="P643" i="10" s="1"/>
  <c r="O644" i="10"/>
  <c r="J644" i="10" s="1"/>
  <c r="H644" i="10"/>
  <c r="I644" i="10" s="1"/>
  <c r="E646" i="10" a="1"/>
  <c r="E646" i="10" s="1"/>
  <c r="C646" i="10" a="1"/>
  <c r="C646" i="10" s="1"/>
  <c r="D646" i="10" a="1"/>
  <c r="D646" i="10" s="1"/>
  <c r="G645" i="10"/>
  <c r="Q645" i="10"/>
  <c r="D642" i="1"/>
  <c r="A641" i="1"/>
  <c r="N1513" i="10" l="1"/>
  <c r="M1512" i="10" a="1"/>
  <c r="M1512" i="10" s="1"/>
  <c r="L1512" i="10" s="1"/>
  <c r="K1512" i="10" s="1"/>
  <c r="P1512" i="10"/>
  <c r="J1515" i="10"/>
  <c r="I1514" i="10"/>
  <c r="B1516" i="10"/>
  <c r="D1515" i="10" a="1"/>
  <c r="D1515" i="10" s="1"/>
  <c r="E1515" i="10" a="1"/>
  <c r="E1515" i="10" s="1"/>
  <c r="C1515" i="10" a="1"/>
  <c r="C1515" i="10" s="1"/>
  <c r="M643" i="10" a="1"/>
  <c r="M643" i="10" s="1"/>
  <c r="L643" i="10" s="1"/>
  <c r="K643" i="10" s="1"/>
  <c r="N644" i="10"/>
  <c r="M644" i="10" s="1" a="1"/>
  <c r="M644" i="10" s="1"/>
  <c r="L644" i="10" s="1"/>
  <c r="K644" i="10" s="1"/>
  <c r="E647" i="10" a="1"/>
  <c r="E647" i="10" s="1"/>
  <c r="D647" i="10" a="1"/>
  <c r="D647" i="10" s="1"/>
  <c r="C647" i="10" a="1"/>
  <c r="C647" i="10" s="1"/>
  <c r="H645" i="10"/>
  <c r="I645" i="10" s="1"/>
  <c r="O645" i="10"/>
  <c r="J645" i="10" s="1"/>
  <c r="Q646" i="10"/>
  <c r="G646" i="10"/>
  <c r="D643" i="1"/>
  <c r="A642" i="1"/>
  <c r="N1514" i="10" l="1"/>
  <c r="M1513" i="10" a="1"/>
  <c r="M1513" i="10" s="1"/>
  <c r="L1513" i="10" s="1"/>
  <c r="K1513" i="10" s="1"/>
  <c r="P1513" i="10"/>
  <c r="I1515" i="10"/>
  <c r="J1516" i="10"/>
  <c r="B1517" i="10"/>
  <c r="C1516" i="10" a="1"/>
  <c r="C1516" i="10" s="1"/>
  <c r="D1516" i="10" a="1"/>
  <c r="D1516" i="10" s="1"/>
  <c r="E1516" i="10" a="1"/>
  <c r="E1516" i="10" s="1"/>
  <c r="N645" i="10"/>
  <c r="M645" i="10" s="1" a="1"/>
  <c r="M645" i="10" s="1"/>
  <c r="L645" i="10" s="1"/>
  <c r="K645" i="10" s="1"/>
  <c r="P644" i="10"/>
  <c r="E648" i="10" a="1"/>
  <c r="E648" i="10" s="1"/>
  <c r="C648" i="10" a="1"/>
  <c r="C648" i="10" s="1"/>
  <c r="D648" i="10" a="1"/>
  <c r="D648" i="10" s="1"/>
  <c r="Q647" i="10"/>
  <c r="G647" i="10"/>
  <c r="H646" i="10"/>
  <c r="I646" i="10" s="1"/>
  <c r="O646" i="10"/>
  <c r="J646" i="10" s="1"/>
  <c r="D644" i="1"/>
  <c r="A643" i="1"/>
  <c r="P1514" i="10" l="1"/>
  <c r="M1514" i="10" a="1"/>
  <c r="M1514" i="10" s="1"/>
  <c r="L1514" i="10" s="1"/>
  <c r="K1514" i="10" s="1"/>
  <c r="N1515" i="10"/>
  <c r="I1516" i="10"/>
  <c r="J1517" i="10"/>
  <c r="B1518" i="10"/>
  <c r="E1517" i="10" a="1"/>
  <c r="E1517" i="10" s="1"/>
  <c r="C1517" i="10" a="1"/>
  <c r="C1517" i="10" s="1"/>
  <c r="D1517" i="10" a="1"/>
  <c r="D1517" i="10" s="1"/>
  <c r="P645" i="10"/>
  <c r="N646" i="10"/>
  <c r="M646" i="10" s="1" a="1"/>
  <c r="M646" i="10" s="1"/>
  <c r="L646" i="10" s="1"/>
  <c r="K646" i="10" s="1"/>
  <c r="O647" i="10"/>
  <c r="J647" i="10" s="1"/>
  <c r="H647" i="10"/>
  <c r="I647" i="10" s="1"/>
  <c r="E649" i="10" a="1"/>
  <c r="E649" i="10" s="1"/>
  <c r="D649" i="10" a="1"/>
  <c r="D649" i="10" s="1"/>
  <c r="C649" i="10" a="1"/>
  <c r="C649" i="10" s="1"/>
  <c r="Q648" i="10"/>
  <c r="G648" i="10"/>
  <c r="D645" i="1"/>
  <c r="A644" i="1"/>
  <c r="N1516" i="10" l="1"/>
  <c r="P1515" i="10"/>
  <c r="M1515" i="10" a="1"/>
  <c r="M1515" i="10" s="1"/>
  <c r="L1515" i="10" s="1"/>
  <c r="K1515" i="10" s="1"/>
  <c r="J1518" i="10"/>
  <c r="I1517" i="10"/>
  <c r="B1519" i="10"/>
  <c r="C1518" i="10" a="1"/>
  <c r="C1518" i="10" s="1"/>
  <c r="D1518" i="10" a="1"/>
  <c r="D1518" i="10" s="1"/>
  <c r="E1518" i="10" a="1"/>
  <c r="E1518" i="10" s="1"/>
  <c r="N647" i="10"/>
  <c r="M647" i="10" s="1" a="1"/>
  <c r="M647" i="10" s="1"/>
  <c r="L647" i="10" s="1"/>
  <c r="K647" i="10" s="1"/>
  <c r="P646" i="10"/>
  <c r="E650" i="10" a="1"/>
  <c r="E650" i="10" s="1"/>
  <c r="C650" i="10" a="1"/>
  <c r="C650" i="10" s="1"/>
  <c r="D650" i="10" a="1"/>
  <c r="D650" i="10" s="1"/>
  <c r="Q649" i="10"/>
  <c r="G649" i="10"/>
  <c r="O648" i="10"/>
  <c r="J648" i="10" s="1"/>
  <c r="H648" i="10"/>
  <c r="I648" i="10" s="1"/>
  <c r="D646" i="1"/>
  <c r="A645" i="1"/>
  <c r="N1517" i="10" l="1"/>
  <c r="M1516" i="10" a="1"/>
  <c r="M1516" i="10" s="1"/>
  <c r="L1516" i="10" s="1"/>
  <c r="K1516" i="10" s="1"/>
  <c r="P1516" i="10"/>
  <c r="I1518" i="10"/>
  <c r="J1519" i="10"/>
  <c r="B1520" i="10"/>
  <c r="C1519" i="10" a="1"/>
  <c r="C1519" i="10" s="1"/>
  <c r="D1519" i="10" a="1"/>
  <c r="D1519" i="10" s="1"/>
  <c r="E1519" i="10" a="1"/>
  <c r="E1519" i="10" s="1"/>
  <c r="P647" i="10"/>
  <c r="N648" i="10"/>
  <c r="M648" i="10" s="1" a="1"/>
  <c r="M648" i="10" s="1"/>
  <c r="L648" i="10" s="1"/>
  <c r="K648" i="10" s="1"/>
  <c r="H649" i="10"/>
  <c r="I649" i="10" s="1"/>
  <c r="O649" i="10"/>
  <c r="J649" i="10" s="1"/>
  <c r="E651" i="10" a="1"/>
  <c r="E651" i="10" s="1"/>
  <c r="C651" i="10" a="1"/>
  <c r="C651" i="10" s="1"/>
  <c r="D651" i="10" a="1"/>
  <c r="D651" i="10" s="1"/>
  <c r="G650" i="10"/>
  <c r="Q650" i="10"/>
  <c r="D647" i="1"/>
  <c r="A646" i="1"/>
  <c r="N1518" i="10" l="1"/>
  <c r="P1517" i="10"/>
  <c r="M1517" i="10" a="1"/>
  <c r="M1517" i="10" s="1"/>
  <c r="L1517" i="10" s="1"/>
  <c r="K1517" i="10" s="1"/>
  <c r="B1521" i="10"/>
  <c r="D1520" i="10" a="1"/>
  <c r="D1520" i="10" s="1"/>
  <c r="E1520" i="10" a="1"/>
  <c r="E1520" i="10" s="1"/>
  <c r="C1520" i="10" a="1"/>
  <c r="C1520" i="10" s="1"/>
  <c r="J1520" i="10"/>
  <c r="I1519" i="10"/>
  <c r="N649" i="10"/>
  <c r="M649" i="10" s="1" a="1"/>
  <c r="M649" i="10" s="1"/>
  <c r="L649" i="10" s="1"/>
  <c r="K649" i="10" s="1"/>
  <c r="P648" i="10"/>
  <c r="E652" i="10" a="1"/>
  <c r="E652" i="10" s="1"/>
  <c r="D652" i="10" a="1"/>
  <c r="D652" i="10" s="1"/>
  <c r="C652" i="10" a="1"/>
  <c r="C652" i="10" s="1"/>
  <c r="G651" i="10"/>
  <c r="Q651" i="10"/>
  <c r="H650" i="10"/>
  <c r="I650" i="10" s="1"/>
  <c r="O650" i="10"/>
  <c r="J650" i="10" s="1"/>
  <c r="D648" i="1"/>
  <c r="A647" i="1"/>
  <c r="N1519" i="10" l="1"/>
  <c r="P1518" i="10"/>
  <c r="M1518" i="10" a="1"/>
  <c r="M1518" i="10" s="1"/>
  <c r="L1518" i="10" s="1"/>
  <c r="K1518" i="10" s="1"/>
  <c r="J1521" i="10"/>
  <c r="I1520" i="10"/>
  <c r="B1522" i="10"/>
  <c r="C1521" i="10" a="1"/>
  <c r="C1521" i="10" s="1"/>
  <c r="D1521" i="10" a="1"/>
  <c r="D1521" i="10" s="1"/>
  <c r="E1521" i="10" a="1"/>
  <c r="E1521" i="10" s="1"/>
  <c r="P649" i="10"/>
  <c r="N650" i="10"/>
  <c r="M650" i="10" s="1" a="1"/>
  <c r="M650" i="10" s="1"/>
  <c r="L650" i="10" s="1"/>
  <c r="K650" i="10" s="1"/>
  <c r="O651" i="10"/>
  <c r="J651" i="10" s="1"/>
  <c r="H651" i="10"/>
  <c r="I651" i="10" s="1"/>
  <c r="E653" i="10" a="1"/>
  <c r="E653" i="10" s="1"/>
  <c r="C653" i="10" a="1"/>
  <c r="C653" i="10" s="1"/>
  <c r="D653" i="10" a="1"/>
  <c r="D653" i="10" s="1"/>
  <c r="G652" i="10"/>
  <c r="Q652" i="10"/>
  <c r="D649" i="1"/>
  <c r="A648" i="1"/>
  <c r="N1520" i="10" l="1"/>
  <c r="P1519" i="10"/>
  <c r="M1519" i="10" a="1"/>
  <c r="M1519" i="10" s="1"/>
  <c r="L1519" i="10" s="1"/>
  <c r="K1519" i="10" s="1"/>
  <c r="B1523" i="10"/>
  <c r="E1522" i="10" a="1"/>
  <c r="E1522" i="10" s="1"/>
  <c r="C1522" i="10" a="1"/>
  <c r="C1522" i="10" s="1"/>
  <c r="D1522" i="10" a="1"/>
  <c r="D1522" i="10" s="1"/>
  <c r="I1521" i="10"/>
  <c r="J1522" i="10"/>
  <c r="P650" i="10"/>
  <c r="N651" i="10"/>
  <c r="M651" i="10" s="1" a="1"/>
  <c r="M651" i="10" s="1"/>
  <c r="L651" i="10" s="1"/>
  <c r="K651" i="10" s="1"/>
  <c r="G653" i="10"/>
  <c r="Q653" i="10"/>
  <c r="H652" i="10"/>
  <c r="I652" i="10" s="1"/>
  <c r="O652" i="10"/>
  <c r="J652" i="10" s="1"/>
  <c r="E654" i="10" a="1"/>
  <c r="E654" i="10" s="1"/>
  <c r="C654" i="10" a="1"/>
  <c r="C654" i="10" s="1"/>
  <c r="D654" i="10" a="1"/>
  <c r="D654" i="10" s="1"/>
  <c r="D650" i="1"/>
  <c r="A649" i="1"/>
  <c r="N1521" i="10" l="1"/>
  <c r="M1520" i="10" a="1"/>
  <c r="M1520" i="10" s="1"/>
  <c r="L1520" i="10" s="1"/>
  <c r="K1520" i="10" s="1"/>
  <c r="P1520" i="10"/>
  <c r="J1523" i="10"/>
  <c r="I1522" i="10"/>
  <c r="B1524" i="10"/>
  <c r="D1523" i="10" a="1"/>
  <c r="D1523" i="10" s="1"/>
  <c r="E1523" i="10" a="1"/>
  <c r="E1523" i="10" s="1"/>
  <c r="C1523" i="10" a="1"/>
  <c r="C1523" i="10" s="1"/>
  <c r="P651" i="10"/>
  <c r="N652" i="10"/>
  <c r="P652" i="10" s="1"/>
  <c r="E655" i="10" a="1"/>
  <c r="E655" i="10" s="1"/>
  <c r="D655" i="10" a="1"/>
  <c r="D655" i="10" s="1"/>
  <c r="C655" i="10" a="1"/>
  <c r="C655" i="10" s="1"/>
  <c r="H653" i="10"/>
  <c r="I653" i="10" s="1"/>
  <c r="O653" i="10"/>
  <c r="J653" i="10" s="1"/>
  <c r="Q654" i="10"/>
  <c r="G654" i="10"/>
  <c r="D651" i="1"/>
  <c r="A650" i="1"/>
  <c r="P1521" i="10" l="1"/>
  <c r="M1521" i="10" a="1"/>
  <c r="M1521" i="10" s="1"/>
  <c r="L1521" i="10" s="1"/>
  <c r="K1521" i="10" s="1"/>
  <c r="N1522" i="10"/>
  <c r="I1523" i="10"/>
  <c r="J1524" i="10"/>
  <c r="B1525" i="10"/>
  <c r="C1524" i="10" a="1"/>
  <c r="C1524" i="10" s="1"/>
  <c r="D1524" i="10" a="1"/>
  <c r="D1524" i="10" s="1"/>
  <c r="E1524" i="10" a="1"/>
  <c r="E1524" i="10" s="1"/>
  <c r="N653" i="10"/>
  <c r="P653" i="10" s="1"/>
  <c r="M652" i="10" a="1"/>
  <c r="M652" i="10" s="1"/>
  <c r="L652" i="10" s="1"/>
  <c r="K652" i="10" s="1"/>
  <c r="E656" i="10" a="1"/>
  <c r="E656" i="10" s="1"/>
  <c r="C656" i="10" a="1"/>
  <c r="C656" i="10" s="1"/>
  <c r="D656" i="10" a="1"/>
  <c r="D656" i="10" s="1"/>
  <c r="G655" i="10"/>
  <c r="Q655" i="10"/>
  <c r="H654" i="10"/>
  <c r="I654" i="10" s="1"/>
  <c r="O654" i="10"/>
  <c r="J654" i="10" s="1"/>
  <c r="D652" i="1"/>
  <c r="A651" i="1"/>
  <c r="N1523" i="10" l="1"/>
  <c r="P1522" i="10"/>
  <c r="M1522" i="10" a="1"/>
  <c r="M1522" i="10" s="1"/>
  <c r="L1522" i="10" s="1"/>
  <c r="K1522" i="10" s="1"/>
  <c r="B1526" i="10"/>
  <c r="E1525" i="10" a="1"/>
  <c r="E1525" i="10" s="1"/>
  <c r="C1525" i="10" a="1"/>
  <c r="C1525" i="10" s="1"/>
  <c r="D1525" i="10" a="1"/>
  <c r="D1525" i="10" s="1"/>
  <c r="I1524" i="10"/>
  <c r="J1525" i="10"/>
  <c r="N654" i="10"/>
  <c r="P654" i="10" s="1"/>
  <c r="M653" i="10" a="1"/>
  <c r="M653" i="10" s="1"/>
  <c r="L653" i="10" s="1"/>
  <c r="K653" i="10" s="1"/>
  <c r="H655" i="10"/>
  <c r="I655" i="10" s="1"/>
  <c r="O655" i="10"/>
  <c r="J655" i="10" s="1"/>
  <c r="E657" i="10" a="1"/>
  <c r="E657" i="10" s="1"/>
  <c r="D657" i="10" a="1"/>
  <c r="D657" i="10" s="1"/>
  <c r="C657" i="10" a="1"/>
  <c r="C657" i="10" s="1"/>
  <c r="Q656" i="10"/>
  <c r="G656" i="10"/>
  <c r="D653" i="1"/>
  <c r="A652" i="1"/>
  <c r="P1523" i="10" l="1"/>
  <c r="M1523" i="10" a="1"/>
  <c r="M1523" i="10" s="1"/>
  <c r="L1523" i="10" s="1"/>
  <c r="K1523" i="10" s="1"/>
  <c r="N1524" i="10"/>
  <c r="J1526" i="10"/>
  <c r="I1525" i="10"/>
  <c r="B1527" i="10"/>
  <c r="C1526" i="10" a="1"/>
  <c r="C1526" i="10" s="1"/>
  <c r="D1526" i="10" a="1"/>
  <c r="D1526" i="10" s="1"/>
  <c r="E1526" i="10" a="1"/>
  <c r="E1526" i="10" s="1"/>
  <c r="M654" i="10" a="1"/>
  <c r="M654" i="10" s="1"/>
  <c r="N655" i="10"/>
  <c r="M655" i="10" s="1" a="1"/>
  <c r="M655" i="10" s="1"/>
  <c r="L655" i="10" s="1"/>
  <c r="K655" i="10" s="1"/>
  <c r="L654" i="10"/>
  <c r="K654" i="10" s="1"/>
  <c r="Q657" i="10"/>
  <c r="G657" i="10"/>
  <c r="H656" i="10"/>
  <c r="I656" i="10" s="1"/>
  <c r="O656" i="10"/>
  <c r="J656" i="10" s="1"/>
  <c r="E658" i="10" a="1"/>
  <c r="E658" i="10" s="1"/>
  <c r="D658" i="10" a="1"/>
  <c r="D658" i="10" s="1"/>
  <c r="C658" i="10" a="1"/>
  <c r="C658" i="10" s="1"/>
  <c r="D654" i="1"/>
  <c r="A653" i="1"/>
  <c r="N1525" i="10" l="1"/>
  <c r="M1524" i="10" a="1"/>
  <c r="M1524" i="10" s="1"/>
  <c r="L1524" i="10" s="1"/>
  <c r="K1524" i="10" s="1"/>
  <c r="P1524" i="10"/>
  <c r="B1528" i="10"/>
  <c r="C1527" i="10" a="1"/>
  <c r="C1527" i="10" s="1"/>
  <c r="D1527" i="10" a="1"/>
  <c r="D1527" i="10" s="1"/>
  <c r="E1527" i="10" a="1"/>
  <c r="E1527" i="10" s="1"/>
  <c r="I1526" i="10"/>
  <c r="J1527" i="10"/>
  <c r="P655" i="10"/>
  <c r="N656" i="10"/>
  <c r="M656" i="10" s="1" a="1"/>
  <c r="M656" i="10" s="1"/>
  <c r="L656" i="10" s="1"/>
  <c r="K656" i="10" s="1"/>
  <c r="G658" i="10"/>
  <c r="Q658" i="10"/>
  <c r="E659" i="10" a="1"/>
  <c r="E659" i="10" s="1"/>
  <c r="C659" i="10" a="1"/>
  <c r="C659" i="10" s="1"/>
  <c r="D659" i="10" a="1"/>
  <c r="D659" i="10" s="1"/>
  <c r="H657" i="10"/>
  <c r="I657" i="10" s="1"/>
  <c r="O657" i="10"/>
  <c r="J657" i="10" s="1"/>
  <c r="D655" i="1"/>
  <c r="A654" i="1"/>
  <c r="M1525" i="10" l="1" a="1"/>
  <c r="M1525" i="10" s="1"/>
  <c r="L1525" i="10" s="1"/>
  <c r="K1525" i="10" s="1"/>
  <c r="P1525" i="10"/>
  <c r="N1526" i="10"/>
  <c r="J1528" i="10"/>
  <c r="I1527" i="10"/>
  <c r="B1529" i="10"/>
  <c r="D1528" i="10" a="1"/>
  <c r="D1528" i="10" s="1"/>
  <c r="E1528" i="10" a="1"/>
  <c r="E1528" i="10" s="1"/>
  <c r="C1528" i="10" a="1"/>
  <c r="C1528" i="10" s="1"/>
  <c r="N657" i="10"/>
  <c r="M657" i="10" s="1" a="1"/>
  <c r="M657" i="10" s="1"/>
  <c r="L657" i="10" s="1"/>
  <c r="K657" i="10" s="1"/>
  <c r="P656" i="10"/>
  <c r="E660" i="10" a="1"/>
  <c r="E660" i="10" s="1"/>
  <c r="D660" i="10" a="1"/>
  <c r="D660" i="10" s="1"/>
  <c r="C660" i="10" a="1"/>
  <c r="C660" i="10" s="1"/>
  <c r="G659" i="10"/>
  <c r="Q659" i="10"/>
  <c r="H658" i="10"/>
  <c r="I658" i="10" s="1"/>
  <c r="O658" i="10"/>
  <c r="J658" i="10" s="1"/>
  <c r="D656" i="1"/>
  <c r="A655" i="1"/>
  <c r="N1527" i="10" l="1"/>
  <c r="P1526" i="10"/>
  <c r="M1526" i="10" a="1"/>
  <c r="M1526" i="10" s="1"/>
  <c r="L1526" i="10" s="1"/>
  <c r="K1526" i="10" s="1"/>
  <c r="J1529" i="10"/>
  <c r="I1528" i="10"/>
  <c r="B1530" i="10"/>
  <c r="C1529" i="10" a="1"/>
  <c r="C1529" i="10" s="1"/>
  <c r="D1529" i="10" a="1"/>
  <c r="D1529" i="10" s="1"/>
  <c r="E1529" i="10" a="1"/>
  <c r="E1529" i="10" s="1"/>
  <c r="P657" i="10"/>
  <c r="N658" i="10"/>
  <c r="P658" i="10" s="1"/>
  <c r="O659" i="10"/>
  <c r="J659" i="10" s="1"/>
  <c r="H659" i="10"/>
  <c r="I659" i="10" s="1"/>
  <c r="E661" i="10" a="1"/>
  <c r="E661" i="10" s="1"/>
  <c r="C661" i="10" a="1"/>
  <c r="C661" i="10" s="1"/>
  <c r="D661" i="10" a="1"/>
  <c r="D661" i="10" s="1"/>
  <c r="Q660" i="10"/>
  <c r="G660" i="10"/>
  <c r="D657" i="1"/>
  <c r="A656" i="1"/>
  <c r="N1528" i="10" l="1"/>
  <c r="M1527" i="10" a="1"/>
  <c r="M1527" i="10" s="1"/>
  <c r="L1527" i="10" s="1"/>
  <c r="K1527" i="10" s="1"/>
  <c r="P1527" i="10"/>
  <c r="I1529" i="10"/>
  <c r="J1530" i="10"/>
  <c r="B1531" i="10"/>
  <c r="E1530" i="10" a="1"/>
  <c r="E1530" i="10" s="1"/>
  <c r="C1530" i="10" a="1"/>
  <c r="C1530" i="10" s="1"/>
  <c r="D1530" i="10" a="1"/>
  <c r="D1530" i="10" s="1"/>
  <c r="M658" i="10" a="1"/>
  <c r="M658" i="10" s="1"/>
  <c r="L658" i="10" s="1"/>
  <c r="K658" i="10" s="1"/>
  <c r="O660" i="10"/>
  <c r="J660" i="10" s="1"/>
  <c r="H660" i="10"/>
  <c r="I660" i="10" s="1"/>
  <c r="E662" i="10" a="1"/>
  <c r="E662" i="10" s="1"/>
  <c r="D662" i="10" a="1"/>
  <c r="D662" i="10" s="1"/>
  <c r="C662" i="10" a="1"/>
  <c r="C662" i="10" s="1"/>
  <c r="G661" i="10"/>
  <c r="Q661" i="10"/>
  <c r="N659" i="10"/>
  <c r="D658" i="1"/>
  <c r="A657" i="1"/>
  <c r="N1529" i="10" l="1"/>
  <c r="M1528" i="10" a="1"/>
  <c r="M1528" i="10" s="1"/>
  <c r="L1528" i="10" s="1"/>
  <c r="K1528" i="10" s="1"/>
  <c r="P1528" i="10"/>
  <c r="J1531" i="10"/>
  <c r="I1530" i="10"/>
  <c r="B1532" i="10"/>
  <c r="D1531" i="10" a="1"/>
  <c r="D1531" i="10" s="1"/>
  <c r="E1531" i="10" a="1"/>
  <c r="E1531" i="10" s="1"/>
  <c r="C1531" i="10" a="1"/>
  <c r="C1531" i="10" s="1"/>
  <c r="N660" i="10"/>
  <c r="P660" i="10" s="1"/>
  <c r="O661" i="10"/>
  <c r="J661" i="10" s="1"/>
  <c r="H661" i="10"/>
  <c r="I661" i="10" s="1"/>
  <c r="N661" i="10" s="1"/>
  <c r="E663" i="10" a="1"/>
  <c r="E663" i="10" s="1"/>
  <c r="C663" i="10" a="1"/>
  <c r="C663" i="10" s="1"/>
  <c r="D663" i="10" a="1"/>
  <c r="D663" i="10" s="1"/>
  <c r="M659" i="10" a="1"/>
  <c r="M659" i="10" s="1"/>
  <c r="L659" i="10" s="1"/>
  <c r="K659" i="10" s="1"/>
  <c r="P659" i="10"/>
  <c r="Q662" i="10"/>
  <c r="G662" i="10"/>
  <c r="D659" i="1"/>
  <c r="A658" i="1"/>
  <c r="M1529" i="10" l="1" a="1"/>
  <c r="M1529" i="10" s="1"/>
  <c r="L1529" i="10" s="1"/>
  <c r="K1529" i="10" s="1"/>
  <c r="P1529" i="10"/>
  <c r="N1530" i="10"/>
  <c r="B1533" i="10"/>
  <c r="C1532" i="10" a="1"/>
  <c r="C1532" i="10" s="1"/>
  <c r="D1532" i="10" a="1"/>
  <c r="D1532" i="10" s="1"/>
  <c r="E1532" i="10" a="1"/>
  <c r="E1532" i="10" s="1"/>
  <c r="I1531" i="10"/>
  <c r="J1532" i="10"/>
  <c r="M660" i="10" a="1"/>
  <c r="M660" i="10" s="1"/>
  <c r="L660" i="10" s="1"/>
  <c r="K660" i="10" s="1"/>
  <c r="P661" i="10"/>
  <c r="M661" i="10" a="1"/>
  <c r="M661" i="10" s="1"/>
  <c r="Q663" i="10"/>
  <c r="G663" i="10"/>
  <c r="H662" i="10"/>
  <c r="I662" i="10" s="1"/>
  <c r="O662" i="10"/>
  <c r="J662" i="10" s="1"/>
  <c r="E664" i="10" a="1"/>
  <c r="E664" i="10" s="1"/>
  <c r="C664" i="10" a="1"/>
  <c r="C664" i="10" s="1"/>
  <c r="D664" i="10" a="1"/>
  <c r="D664" i="10" s="1"/>
  <c r="D660" i="1"/>
  <c r="A659" i="1"/>
  <c r="P1530" i="10" l="1"/>
  <c r="M1530" i="10" a="1"/>
  <c r="M1530" i="10" s="1"/>
  <c r="L1530" i="10" s="1"/>
  <c r="K1530" i="10" s="1"/>
  <c r="N1531" i="10"/>
  <c r="I1532" i="10"/>
  <c r="J1533" i="10"/>
  <c r="B1534" i="10"/>
  <c r="E1533" i="10" a="1"/>
  <c r="E1533" i="10" s="1"/>
  <c r="C1533" i="10" a="1"/>
  <c r="C1533" i="10" s="1"/>
  <c r="D1533" i="10" a="1"/>
  <c r="D1533" i="10" s="1"/>
  <c r="N662" i="10"/>
  <c r="P662" i="10" s="1"/>
  <c r="E665" i="10" a="1"/>
  <c r="E665" i="10" s="1"/>
  <c r="D665" i="10" a="1"/>
  <c r="D665" i="10" s="1"/>
  <c r="C665" i="10" a="1"/>
  <c r="C665" i="10" s="1"/>
  <c r="H663" i="10"/>
  <c r="I663" i="10" s="1"/>
  <c r="O663" i="10"/>
  <c r="J663" i="10" s="1"/>
  <c r="L661" i="10"/>
  <c r="K661" i="10" s="1"/>
  <c r="G664" i="10"/>
  <c r="Q664" i="10"/>
  <c r="D661" i="1"/>
  <c r="A660" i="1"/>
  <c r="N1532" i="10" l="1"/>
  <c r="P1531" i="10"/>
  <c r="M1531" i="10" a="1"/>
  <c r="M1531" i="10" s="1"/>
  <c r="L1531" i="10" s="1"/>
  <c r="K1531" i="10" s="1"/>
  <c r="J1534" i="10"/>
  <c r="I1533" i="10"/>
  <c r="B1535" i="10"/>
  <c r="C1534" i="10" a="1"/>
  <c r="C1534" i="10" s="1"/>
  <c r="D1534" i="10" a="1"/>
  <c r="D1534" i="10" s="1"/>
  <c r="E1534" i="10" a="1"/>
  <c r="E1534" i="10" s="1"/>
  <c r="M662" i="10" a="1"/>
  <c r="M662" i="10" s="1"/>
  <c r="L662" i="10" s="1"/>
  <c r="K662" i="10" s="1"/>
  <c r="N663" i="10"/>
  <c r="P663" i="10" s="1"/>
  <c r="E666" i="10" a="1"/>
  <c r="E666" i="10" s="1"/>
  <c r="D666" i="10" a="1"/>
  <c r="D666" i="10" s="1"/>
  <c r="C666" i="10" a="1"/>
  <c r="C666" i="10" s="1"/>
  <c r="Q665" i="10"/>
  <c r="G665" i="10"/>
  <c r="H664" i="10"/>
  <c r="I664" i="10" s="1"/>
  <c r="O664" i="10"/>
  <c r="J664" i="10" s="1"/>
  <c r="D662" i="1"/>
  <c r="A661" i="1"/>
  <c r="N1533" i="10" l="1"/>
  <c r="M1532" i="10" a="1"/>
  <c r="M1532" i="10" s="1"/>
  <c r="L1532" i="10" s="1"/>
  <c r="K1532" i="10" s="1"/>
  <c r="P1532" i="10"/>
  <c r="I1534" i="10"/>
  <c r="J1535" i="10"/>
  <c r="B1536" i="10"/>
  <c r="C1535" i="10" a="1"/>
  <c r="C1535" i="10" s="1"/>
  <c r="D1535" i="10" a="1"/>
  <c r="D1535" i="10" s="1"/>
  <c r="E1535" i="10" a="1"/>
  <c r="E1535" i="10" s="1"/>
  <c r="M663" i="10" a="1"/>
  <c r="M663" i="10" s="1"/>
  <c r="L663" i="10"/>
  <c r="K663" i="10" s="1"/>
  <c r="N664" i="10"/>
  <c r="M664" i="10" s="1" a="1"/>
  <c r="M664" i="10" s="1"/>
  <c r="L664" i="10" s="1"/>
  <c r="K664" i="10" s="1"/>
  <c r="H665" i="10"/>
  <c r="I665" i="10" s="1"/>
  <c r="O665" i="10"/>
  <c r="J665" i="10" s="1"/>
  <c r="E667" i="10" a="1"/>
  <c r="E667" i="10" s="1"/>
  <c r="D667" i="10" a="1"/>
  <c r="D667" i="10" s="1"/>
  <c r="C667" i="10" a="1"/>
  <c r="C667" i="10" s="1"/>
  <c r="Q666" i="10"/>
  <c r="G666" i="10"/>
  <c r="D663" i="1"/>
  <c r="A662" i="1"/>
  <c r="N1534" i="10" l="1"/>
  <c r="P1533" i="10"/>
  <c r="M1533" i="10" a="1"/>
  <c r="M1533" i="10" s="1"/>
  <c r="L1533" i="10" s="1"/>
  <c r="K1533" i="10" s="1"/>
  <c r="J1536" i="10"/>
  <c r="I1535" i="10"/>
  <c r="B1537" i="10"/>
  <c r="D1536" i="10" a="1"/>
  <c r="D1536" i="10" s="1"/>
  <c r="E1536" i="10" a="1"/>
  <c r="E1536" i="10" s="1"/>
  <c r="C1536" i="10" a="1"/>
  <c r="C1536" i="10" s="1"/>
  <c r="N665" i="10"/>
  <c r="M665" i="10" s="1" a="1"/>
  <c r="M665" i="10" s="1"/>
  <c r="L665" i="10" s="1"/>
  <c r="K665" i="10" s="1"/>
  <c r="P664" i="10"/>
  <c r="E668" i="10" a="1"/>
  <c r="E668" i="10" s="1"/>
  <c r="C668" i="10" a="1"/>
  <c r="C668" i="10" s="1"/>
  <c r="D668" i="10" a="1"/>
  <c r="D668" i="10" s="1"/>
  <c r="G667" i="10"/>
  <c r="Q667" i="10"/>
  <c r="O666" i="10"/>
  <c r="J666" i="10" s="1"/>
  <c r="H666" i="10"/>
  <c r="I666" i="10" s="1"/>
  <c r="N666" i="10" s="1"/>
  <c r="D664" i="1"/>
  <c r="A663" i="1"/>
  <c r="N1535" i="10" l="1"/>
  <c r="P1534" i="10"/>
  <c r="M1534" i="10" a="1"/>
  <c r="M1534" i="10" s="1"/>
  <c r="L1534" i="10" s="1"/>
  <c r="K1534" i="10" s="1"/>
  <c r="J1537" i="10"/>
  <c r="I1536" i="10"/>
  <c r="B1538" i="10"/>
  <c r="C1537" i="10" a="1"/>
  <c r="C1537" i="10" s="1"/>
  <c r="D1537" i="10" a="1"/>
  <c r="D1537" i="10" s="1"/>
  <c r="E1537" i="10" a="1"/>
  <c r="E1537" i="10" s="1"/>
  <c r="P665" i="10"/>
  <c r="H667" i="10"/>
  <c r="I667" i="10" s="1"/>
  <c r="O667" i="10"/>
  <c r="J667" i="10" s="1"/>
  <c r="E669" i="10" a="1"/>
  <c r="E669" i="10" s="1"/>
  <c r="C669" i="10" a="1"/>
  <c r="C669" i="10" s="1"/>
  <c r="D669" i="10" a="1"/>
  <c r="D669" i="10" s="1"/>
  <c r="G668" i="10"/>
  <c r="Q668" i="10"/>
  <c r="M666" i="10" a="1"/>
  <c r="M666" i="10" s="1"/>
  <c r="L666" i="10" s="1"/>
  <c r="K666" i="10" s="1"/>
  <c r="P666" i="10"/>
  <c r="D665" i="1"/>
  <c r="A664" i="1"/>
  <c r="N1536" i="10" l="1"/>
  <c r="M1535" i="10" a="1"/>
  <c r="M1535" i="10" s="1"/>
  <c r="L1535" i="10" s="1"/>
  <c r="K1535" i="10" s="1"/>
  <c r="P1535" i="10"/>
  <c r="B1539" i="10"/>
  <c r="E1538" i="10" a="1"/>
  <c r="E1538" i="10" s="1"/>
  <c r="C1538" i="10" a="1"/>
  <c r="C1538" i="10" s="1"/>
  <c r="D1538" i="10" a="1"/>
  <c r="D1538" i="10" s="1"/>
  <c r="I1537" i="10"/>
  <c r="J1538" i="10"/>
  <c r="N667" i="10"/>
  <c r="P667" i="10" s="1"/>
  <c r="O668" i="10"/>
  <c r="J668" i="10" s="1"/>
  <c r="H668" i="10"/>
  <c r="I668" i="10" s="1"/>
  <c r="E670" i="10" a="1"/>
  <c r="E670" i="10" s="1"/>
  <c r="D670" i="10" a="1"/>
  <c r="D670" i="10" s="1"/>
  <c r="C670" i="10" a="1"/>
  <c r="C670" i="10" s="1"/>
  <c r="G669" i="10"/>
  <c r="Q669" i="10"/>
  <c r="D666" i="1"/>
  <c r="A665" i="1"/>
  <c r="N1537" i="10" l="1"/>
  <c r="M1536" i="10" a="1"/>
  <c r="M1536" i="10" s="1"/>
  <c r="L1536" i="10" s="1"/>
  <c r="K1536" i="10" s="1"/>
  <c r="P1536" i="10"/>
  <c r="J1539" i="10"/>
  <c r="I1538" i="10"/>
  <c r="B1540" i="10"/>
  <c r="D1539" i="10" a="1"/>
  <c r="D1539" i="10" s="1"/>
  <c r="E1539" i="10" a="1"/>
  <c r="E1539" i="10" s="1"/>
  <c r="C1539" i="10" a="1"/>
  <c r="C1539" i="10" s="1"/>
  <c r="M667" i="10" a="1"/>
  <c r="M667" i="10" s="1"/>
  <c r="L667" i="10" s="1"/>
  <c r="K667" i="10" s="1"/>
  <c r="N668" i="10"/>
  <c r="P668" i="10" s="1"/>
  <c r="H669" i="10"/>
  <c r="I669" i="10" s="1"/>
  <c r="O669" i="10"/>
  <c r="J669" i="10" s="1"/>
  <c r="E671" i="10" a="1"/>
  <c r="E671" i="10" s="1"/>
  <c r="C671" i="10" a="1"/>
  <c r="C671" i="10" s="1"/>
  <c r="D671" i="10" a="1"/>
  <c r="D671" i="10" s="1"/>
  <c r="Q670" i="10"/>
  <c r="G670" i="10"/>
  <c r="D667" i="1"/>
  <c r="A666" i="1"/>
  <c r="N1538" i="10" l="1"/>
  <c r="M1537" i="10" a="1"/>
  <c r="M1537" i="10" s="1"/>
  <c r="L1537" i="10" s="1"/>
  <c r="K1537" i="10" s="1"/>
  <c r="P1537" i="10"/>
  <c r="I1539" i="10"/>
  <c r="J1540" i="10"/>
  <c r="B1541" i="10"/>
  <c r="C1540" i="10" a="1"/>
  <c r="C1540" i="10" s="1"/>
  <c r="D1540" i="10" a="1"/>
  <c r="D1540" i="10" s="1"/>
  <c r="E1540" i="10" a="1"/>
  <c r="E1540" i="10" s="1"/>
  <c r="N669" i="10"/>
  <c r="P669" i="10" s="1"/>
  <c r="M668" i="10" a="1"/>
  <c r="M668" i="10" s="1"/>
  <c r="L668" i="10" s="1"/>
  <c r="K668" i="10" s="1"/>
  <c r="H670" i="10"/>
  <c r="I670" i="10" s="1"/>
  <c r="O670" i="10"/>
  <c r="J670" i="10" s="1"/>
  <c r="Q671" i="10"/>
  <c r="G671" i="10"/>
  <c r="E672" i="10" a="1"/>
  <c r="E672" i="10" s="1"/>
  <c r="C672" i="10" a="1"/>
  <c r="C672" i="10" s="1"/>
  <c r="D672" i="10" a="1"/>
  <c r="D672" i="10" s="1"/>
  <c r="D668" i="1"/>
  <c r="A667" i="1"/>
  <c r="N1539" i="10" l="1"/>
  <c r="P1538" i="10"/>
  <c r="M1538" i="10" a="1"/>
  <c r="M1538" i="10" s="1"/>
  <c r="L1538" i="10" s="1"/>
  <c r="K1538" i="10" s="1"/>
  <c r="B1542" i="10"/>
  <c r="E1541" i="10" a="1"/>
  <c r="E1541" i="10" s="1"/>
  <c r="C1541" i="10" a="1"/>
  <c r="C1541" i="10" s="1"/>
  <c r="D1541" i="10" a="1"/>
  <c r="D1541" i="10" s="1"/>
  <c r="I1540" i="10"/>
  <c r="J1541" i="10"/>
  <c r="M669" i="10" a="1"/>
  <c r="M669" i="10" s="1"/>
  <c r="L669" i="10" s="1"/>
  <c r="K669" i="10" s="1"/>
  <c r="N670" i="10"/>
  <c r="P670" i="10" s="1"/>
  <c r="Q672" i="10"/>
  <c r="G672" i="10"/>
  <c r="H671" i="10"/>
  <c r="I671" i="10" s="1"/>
  <c r="N671" i="10" s="1"/>
  <c r="O671" i="10"/>
  <c r="J671" i="10" s="1"/>
  <c r="E673" i="10" a="1"/>
  <c r="E673" i="10" s="1"/>
  <c r="D673" i="10" a="1"/>
  <c r="D673" i="10" s="1"/>
  <c r="C673" i="10" a="1"/>
  <c r="C673" i="10" s="1"/>
  <c r="D669" i="1"/>
  <c r="A668" i="1"/>
  <c r="N1540" i="10" l="1"/>
  <c r="P1539" i="10"/>
  <c r="M1539" i="10" a="1"/>
  <c r="M1539" i="10" s="1"/>
  <c r="L1539" i="10" s="1"/>
  <c r="K1539" i="10" s="1"/>
  <c r="J1542" i="10"/>
  <c r="I1541" i="10"/>
  <c r="B1543" i="10"/>
  <c r="C1542" i="10" a="1"/>
  <c r="C1542" i="10" s="1"/>
  <c r="D1542" i="10" a="1"/>
  <c r="D1542" i="10" s="1"/>
  <c r="E1542" i="10" a="1"/>
  <c r="E1542" i="10" s="1"/>
  <c r="M670" i="10" a="1"/>
  <c r="M670" i="10" s="1"/>
  <c r="L670" i="10" s="1"/>
  <c r="K670" i="10" s="1"/>
  <c r="M671" i="10" a="1"/>
  <c r="M671" i="10" s="1"/>
  <c r="P671" i="10"/>
  <c r="Q673" i="10"/>
  <c r="G673" i="10"/>
  <c r="H672" i="10"/>
  <c r="I672" i="10" s="1"/>
  <c r="O672" i="10"/>
  <c r="J672" i="10" s="1"/>
  <c r="E674" i="10" a="1"/>
  <c r="E674" i="10" s="1"/>
  <c r="C674" i="10" a="1"/>
  <c r="C674" i="10" s="1"/>
  <c r="D674" i="10" a="1"/>
  <c r="D674" i="10" s="1"/>
  <c r="D670" i="1"/>
  <c r="A669" i="1"/>
  <c r="N1541" i="10" l="1"/>
  <c r="P1540" i="10"/>
  <c r="M1540" i="10" a="1"/>
  <c r="M1540" i="10" s="1"/>
  <c r="L1540" i="10" s="1"/>
  <c r="K1540" i="10" s="1"/>
  <c r="I1542" i="10"/>
  <c r="J1543" i="10"/>
  <c r="B1544" i="10"/>
  <c r="C1543" i="10" a="1"/>
  <c r="C1543" i="10" s="1"/>
  <c r="D1543" i="10" a="1"/>
  <c r="D1543" i="10" s="1"/>
  <c r="E1543" i="10" a="1"/>
  <c r="E1543" i="10" s="1"/>
  <c r="L671" i="10"/>
  <c r="K671" i="10" s="1"/>
  <c r="N672" i="10"/>
  <c r="M672" i="10" s="1" a="1"/>
  <c r="M672" i="10" s="1"/>
  <c r="G674" i="10"/>
  <c r="Q674" i="10"/>
  <c r="E675" i="10" a="1"/>
  <c r="E675" i="10" s="1"/>
  <c r="C675" i="10" a="1"/>
  <c r="C675" i="10" s="1"/>
  <c r="D675" i="10" a="1"/>
  <c r="D675" i="10" s="1"/>
  <c r="H673" i="10"/>
  <c r="I673" i="10" s="1"/>
  <c r="O673" i="10"/>
  <c r="J673" i="10" s="1"/>
  <c r="D671" i="1"/>
  <c r="A670" i="1"/>
  <c r="N1542" i="10" l="1"/>
  <c r="M1541" i="10" a="1"/>
  <c r="M1541" i="10" s="1"/>
  <c r="L1541" i="10" s="1"/>
  <c r="K1541" i="10" s="1"/>
  <c r="P1541" i="10"/>
  <c r="B1545" i="10"/>
  <c r="D1544" i="10" a="1"/>
  <c r="D1544" i="10" s="1"/>
  <c r="E1544" i="10" a="1"/>
  <c r="E1544" i="10" s="1"/>
  <c r="C1544" i="10" a="1"/>
  <c r="C1544" i="10" s="1"/>
  <c r="J1544" i="10"/>
  <c r="I1543" i="10"/>
  <c r="N673" i="10"/>
  <c r="M673" i="10" s="1" a="1"/>
  <c r="M673" i="10" s="1"/>
  <c r="L673" i="10" s="1"/>
  <c r="K673" i="10" s="1"/>
  <c r="L672" i="10"/>
  <c r="K672" i="10" s="1"/>
  <c r="P672" i="10"/>
  <c r="E676" i="10" a="1"/>
  <c r="E676" i="10" s="1"/>
  <c r="C676" i="10" a="1"/>
  <c r="C676" i="10" s="1"/>
  <c r="D676" i="10" a="1"/>
  <c r="D676" i="10" s="1"/>
  <c r="G675" i="10"/>
  <c r="Q675" i="10"/>
  <c r="H674" i="10"/>
  <c r="I674" i="10" s="1"/>
  <c r="O674" i="10"/>
  <c r="J674" i="10" s="1"/>
  <c r="D672" i="1"/>
  <c r="A671" i="1"/>
  <c r="N1543" i="10" l="1"/>
  <c r="P1542" i="10"/>
  <c r="M1542" i="10" a="1"/>
  <c r="M1542" i="10" s="1"/>
  <c r="L1542" i="10" s="1"/>
  <c r="K1542" i="10" s="1"/>
  <c r="J1545" i="10"/>
  <c r="I1544" i="10"/>
  <c r="B1546" i="10"/>
  <c r="C1545" i="10" a="1"/>
  <c r="C1545" i="10" s="1"/>
  <c r="D1545" i="10" a="1"/>
  <c r="D1545" i="10" s="1"/>
  <c r="E1545" i="10" a="1"/>
  <c r="E1545" i="10" s="1"/>
  <c r="P673" i="10"/>
  <c r="N674" i="10"/>
  <c r="M674" i="10" s="1" a="1"/>
  <c r="M674" i="10" s="1"/>
  <c r="L674" i="10" s="1"/>
  <c r="K674" i="10" s="1"/>
  <c r="H675" i="10"/>
  <c r="I675" i="10" s="1"/>
  <c r="O675" i="10"/>
  <c r="J675" i="10" s="1"/>
  <c r="E677" i="10" a="1"/>
  <c r="E677" i="10" s="1"/>
  <c r="C677" i="10" a="1"/>
  <c r="C677" i="10" s="1"/>
  <c r="D677" i="10" a="1"/>
  <c r="D677" i="10" s="1"/>
  <c r="Q676" i="10"/>
  <c r="G676" i="10"/>
  <c r="D673" i="1"/>
  <c r="A672" i="1"/>
  <c r="N1544" i="10" l="1"/>
  <c r="M1543" i="10" a="1"/>
  <c r="M1543" i="10" s="1"/>
  <c r="L1543" i="10" s="1"/>
  <c r="K1543" i="10" s="1"/>
  <c r="P1543" i="10"/>
  <c r="B1547" i="10"/>
  <c r="E1546" i="10" a="1"/>
  <c r="E1546" i="10" s="1"/>
  <c r="C1546" i="10" a="1"/>
  <c r="C1546" i="10" s="1"/>
  <c r="D1546" i="10" a="1"/>
  <c r="D1546" i="10" s="1"/>
  <c r="I1545" i="10"/>
  <c r="J1546" i="10"/>
  <c r="N675" i="10"/>
  <c r="P675" i="10" s="1"/>
  <c r="P674" i="10"/>
  <c r="O676" i="10"/>
  <c r="J676" i="10" s="1"/>
  <c r="H676" i="10"/>
  <c r="I676" i="10" s="1"/>
  <c r="G677" i="10"/>
  <c r="Q677" i="10"/>
  <c r="E678" i="10" a="1"/>
  <c r="E678" i="10" s="1"/>
  <c r="C678" i="10" a="1"/>
  <c r="C678" i="10" s="1"/>
  <c r="D678" i="10" a="1"/>
  <c r="D678" i="10" s="1"/>
  <c r="D674" i="1"/>
  <c r="A673" i="1"/>
  <c r="N676" i="10" l="1"/>
  <c r="N1545" i="10"/>
  <c r="P1544" i="10"/>
  <c r="M1544" i="10" a="1"/>
  <c r="M1544" i="10" s="1"/>
  <c r="L1544" i="10" s="1"/>
  <c r="K1544" i="10" s="1"/>
  <c r="J1547" i="10"/>
  <c r="I1546" i="10"/>
  <c r="B1548" i="10"/>
  <c r="D1547" i="10" a="1"/>
  <c r="D1547" i="10" s="1"/>
  <c r="E1547" i="10" a="1"/>
  <c r="E1547" i="10" s="1"/>
  <c r="C1547" i="10" a="1"/>
  <c r="C1547" i="10" s="1"/>
  <c r="M675" i="10" a="1"/>
  <c r="M675" i="10" s="1"/>
  <c r="L675" i="10" s="1"/>
  <c r="K675" i="10" s="1"/>
  <c r="P676" i="10"/>
  <c r="M676" i="10" a="1"/>
  <c r="M676" i="10" s="1"/>
  <c r="G678" i="10"/>
  <c r="Q678" i="10"/>
  <c r="H677" i="10"/>
  <c r="I677" i="10" s="1"/>
  <c r="O677" i="10"/>
  <c r="J677" i="10" s="1"/>
  <c r="E679" i="10" a="1"/>
  <c r="E679" i="10" s="1"/>
  <c r="D679" i="10" a="1"/>
  <c r="D679" i="10" s="1"/>
  <c r="C679" i="10" a="1"/>
  <c r="C679" i="10" s="1"/>
  <c r="D675" i="1"/>
  <c r="A674" i="1"/>
  <c r="P1545" i="10" l="1"/>
  <c r="M1545" i="10" a="1"/>
  <c r="M1545" i="10" s="1"/>
  <c r="L1545" i="10" s="1"/>
  <c r="K1545" i="10" s="1"/>
  <c r="N1546" i="10"/>
  <c r="I1547" i="10"/>
  <c r="J1548" i="10"/>
  <c r="B1549" i="10"/>
  <c r="C1548" i="10" a="1"/>
  <c r="C1548" i="10" s="1"/>
  <c r="D1548" i="10" a="1"/>
  <c r="D1548" i="10" s="1"/>
  <c r="E1548" i="10" a="1"/>
  <c r="E1548" i="10" s="1"/>
  <c r="L676" i="10"/>
  <c r="K676" i="10" s="1"/>
  <c r="N677" i="10"/>
  <c r="P677" i="10" s="1"/>
  <c r="Q679" i="10"/>
  <c r="G679" i="10"/>
  <c r="H678" i="10"/>
  <c r="I678" i="10" s="1"/>
  <c r="O678" i="10"/>
  <c r="J678" i="10" s="1"/>
  <c r="E680" i="10" a="1"/>
  <c r="E680" i="10" s="1"/>
  <c r="C680" i="10" a="1"/>
  <c r="C680" i="10" s="1"/>
  <c r="D680" i="10" a="1"/>
  <c r="D680" i="10" s="1"/>
  <c r="D676" i="1"/>
  <c r="A675" i="1"/>
  <c r="N1547" i="10" l="1"/>
  <c r="P1546" i="10"/>
  <c r="M1546" i="10" a="1"/>
  <c r="M1546" i="10" s="1"/>
  <c r="L1546" i="10" s="1"/>
  <c r="K1546" i="10" s="1"/>
  <c r="B1550" i="10"/>
  <c r="E1549" i="10" a="1"/>
  <c r="E1549" i="10" s="1"/>
  <c r="C1549" i="10" a="1"/>
  <c r="C1549" i="10" s="1"/>
  <c r="D1549" i="10" a="1"/>
  <c r="D1549" i="10" s="1"/>
  <c r="I1548" i="10"/>
  <c r="J1549" i="10"/>
  <c r="N678" i="10"/>
  <c r="M678" i="10" s="1" a="1"/>
  <c r="M678" i="10" s="1"/>
  <c r="M677" i="10" a="1"/>
  <c r="M677" i="10" s="1"/>
  <c r="L677" i="10" s="1"/>
  <c r="K677" i="10" s="1"/>
  <c r="E681" i="10" a="1"/>
  <c r="E681" i="10" s="1"/>
  <c r="C681" i="10" a="1"/>
  <c r="C681" i="10" s="1"/>
  <c r="D681" i="10" a="1"/>
  <c r="D681" i="10" s="1"/>
  <c r="O679" i="10"/>
  <c r="J679" i="10" s="1"/>
  <c r="H679" i="10"/>
  <c r="I679" i="10" s="1"/>
  <c r="G680" i="10"/>
  <c r="Q680" i="10"/>
  <c r="D677" i="1"/>
  <c r="A676" i="1"/>
  <c r="N1548" i="10" l="1"/>
  <c r="P1547" i="10"/>
  <c r="M1547" i="10" a="1"/>
  <c r="M1547" i="10" s="1"/>
  <c r="L1547" i="10" s="1"/>
  <c r="K1547" i="10" s="1"/>
  <c r="J1550" i="10"/>
  <c r="I1549" i="10"/>
  <c r="B1551" i="10"/>
  <c r="C1550" i="10" a="1"/>
  <c r="C1550" i="10" s="1"/>
  <c r="D1550" i="10" a="1"/>
  <c r="D1550" i="10" s="1"/>
  <c r="E1550" i="10" a="1"/>
  <c r="E1550" i="10" s="1"/>
  <c r="L678" i="10"/>
  <c r="K678" i="10" s="1"/>
  <c r="P678" i="10"/>
  <c r="N679" i="10"/>
  <c r="P679" i="10" s="1"/>
  <c r="O680" i="10"/>
  <c r="J680" i="10" s="1"/>
  <c r="H680" i="10"/>
  <c r="I680" i="10" s="1"/>
  <c r="E682" i="10" a="1"/>
  <c r="E682" i="10" s="1"/>
  <c r="C682" i="10" a="1"/>
  <c r="C682" i="10" s="1"/>
  <c r="D682" i="10" a="1"/>
  <c r="D682" i="10" s="1"/>
  <c r="Q681" i="10"/>
  <c r="G681" i="10"/>
  <c r="D678" i="1"/>
  <c r="A677" i="1"/>
  <c r="N1549" i="10" l="1"/>
  <c r="M1548" i="10" a="1"/>
  <c r="M1548" i="10" s="1"/>
  <c r="L1548" i="10" s="1"/>
  <c r="K1548" i="10" s="1"/>
  <c r="P1548" i="10"/>
  <c r="I1550" i="10"/>
  <c r="J1551" i="10"/>
  <c r="B1552" i="10"/>
  <c r="C1551" i="10" a="1"/>
  <c r="C1551" i="10" s="1"/>
  <c r="D1551" i="10" a="1"/>
  <c r="D1551" i="10" s="1"/>
  <c r="E1551" i="10" a="1"/>
  <c r="E1551" i="10" s="1"/>
  <c r="N680" i="10"/>
  <c r="P680" i="10" s="1"/>
  <c r="M679" i="10" a="1"/>
  <c r="M679" i="10" s="1"/>
  <c r="L679" i="10" s="1"/>
  <c r="K679" i="10" s="1"/>
  <c r="H681" i="10"/>
  <c r="I681" i="10" s="1"/>
  <c r="O681" i="10"/>
  <c r="J681" i="10" s="1"/>
  <c r="Q682" i="10"/>
  <c r="G682" i="10"/>
  <c r="E683" i="10" a="1"/>
  <c r="E683" i="10" s="1"/>
  <c r="D683" i="10" a="1"/>
  <c r="D683" i="10" s="1"/>
  <c r="C683" i="10" a="1"/>
  <c r="C683" i="10" s="1"/>
  <c r="D679" i="1"/>
  <c r="A678" i="1"/>
  <c r="N1550" i="10" l="1"/>
  <c r="P1549" i="10"/>
  <c r="M1549" i="10" a="1"/>
  <c r="M1549" i="10" s="1"/>
  <c r="L1549" i="10" s="1"/>
  <c r="K1549" i="10" s="1"/>
  <c r="B1553" i="10"/>
  <c r="D1552" i="10" a="1"/>
  <c r="D1552" i="10" s="1"/>
  <c r="E1552" i="10" a="1"/>
  <c r="E1552" i="10" s="1"/>
  <c r="C1552" i="10" a="1"/>
  <c r="C1552" i="10" s="1"/>
  <c r="J1552" i="10"/>
  <c r="I1551" i="10"/>
  <c r="N681" i="10"/>
  <c r="M681" i="10" s="1" a="1"/>
  <c r="M681" i="10" s="1"/>
  <c r="M680" i="10" a="1"/>
  <c r="M680" i="10" s="1"/>
  <c r="L680" i="10" s="1"/>
  <c r="K680" i="10" s="1"/>
  <c r="G683" i="10"/>
  <c r="Q683" i="10"/>
  <c r="H682" i="10"/>
  <c r="I682" i="10" s="1"/>
  <c r="O682" i="10"/>
  <c r="J682" i="10" s="1"/>
  <c r="E684" i="10" a="1"/>
  <c r="E684" i="10" s="1"/>
  <c r="C684" i="10" a="1"/>
  <c r="C684" i="10" s="1"/>
  <c r="D684" i="10" a="1"/>
  <c r="D684" i="10" s="1"/>
  <c r="D680" i="1"/>
  <c r="A679" i="1"/>
  <c r="N1551" i="10" l="1"/>
  <c r="P1550" i="10"/>
  <c r="M1550" i="10" a="1"/>
  <c r="M1550" i="10" s="1"/>
  <c r="L1550" i="10" s="1"/>
  <c r="K1550" i="10" s="1"/>
  <c r="J1553" i="10"/>
  <c r="I1552" i="10"/>
  <c r="B1554" i="10"/>
  <c r="C1553" i="10" a="1"/>
  <c r="C1553" i="10" s="1"/>
  <c r="E1553" i="10" a="1"/>
  <c r="E1553" i="10" s="1"/>
  <c r="D1553" i="10" a="1"/>
  <c r="D1553" i="10" s="1"/>
  <c r="P681" i="10"/>
  <c r="N682" i="10"/>
  <c r="M682" i="10" s="1" a="1"/>
  <c r="M682" i="10" s="1"/>
  <c r="L681" i="10"/>
  <c r="K681" i="10" s="1"/>
  <c r="G684" i="10"/>
  <c r="Q684" i="10"/>
  <c r="E685" i="10" a="1"/>
  <c r="E685" i="10" s="1"/>
  <c r="H683" i="10"/>
  <c r="I683" i="10" s="1"/>
  <c r="O683" i="10"/>
  <c r="J683" i="10" s="1"/>
  <c r="D681" i="1"/>
  <c r="A680" i="1"/>
  <c r="N1552" i="10" l="1"/>
  <c r="M1551" i="10" a="1"/>
  <c r="M1551" i="10" s="1"/>
  <c r="L1551" i="10" s="1"/>
  <c r="K1551" i="10" s="1"/>
  <c r="P1551" i="10"/>
  <c r="B1555" i="10"/>
  <c r="E1554" i="10" a="1"/>
  <c r="E1554" i="10" s="1"/>
  <c r="D1554" i="10" a="1"/>
  <c r="D1554" i="10" s="1"/>
  <c r="C1554" i="10" a="1"/>
  <c r="C1554" i="10" s="1"/>
  <c r="I1553" i="10"/>
  <c r="J1554" i="10"/>
  <c r="L682" i="10"/>
  <c r="K682" i="10" s="1"/>
  <c r="N683" i="10"/>
  <c r="P683" i="10" s="1"/>
  <c r="P682" i="10"/>
  <c r="Q685" i="10"/>
  <c r="G685" i="10"/>
  <c r="E686" i="10" a="1"/>
  <c r="E686" i="10" s="1"/>
  <c r="O684" i="10"/>
  <c r="J684" i="10" s="1"/>
  <c r="H684" i="10"/>
  <c r="I684" i="10" s="1"/>
  <c r="D682" i="1"/>
  <c r="A681" i="1"/>
  <c r="N1553" i="10" l="1"/>
  <c r="M1552" i="10" a="1"/>
  <c r="M1552" i="10" s="1"/>
  <c r="L1552" i="10" s="1"/>
  <c r="K1552" i="10" s="1"/>
  <c r="P1552" i="10"/>
  <c r="M683" i="10" a="1"/>
  <c r="M683" i="10" s="1"/>
  <c r="J1555" i="10"/>
  <c r="I1554" i="10"/>
  <c r="B1556" i="10"/>
  <c r="D1555" i="10" a="1"/>
  <c r="D1555" i="10" s="1"/>
  <c r="C1555" i="10" a="1"/>
  <c r="C1555" i="10" s="1"/>
  <c r="E1555" i="10" a="1"/>
  <c r="E1555" i="10" s="1"/>
  <c r="L683" i="10"/>
  <c r="K683" i="10" s="1"/>
  <c r="G686" i="10"/>
  <c r="Q686" i="10"/>
  <c r="H685" i="10"/>
  <c r="I685" i="10" s="1"/>
  <c r="O685" i="10"/>
  <c r="J685" i="10" s="1"/>
  <c r="N684" i="10"/>
  <c r="P684" i="10" s="1"/>
  <c r="E687" i="10" a="1"/>
  <c r="E687" i="10" s="1"/>
  <c r="D683" i="1"/>
  <c r="A682" i="1"/>
  <c r="N1554" i="10" l="1"/>
  <c r="M1553" i="10" a="1"/>
  <c r="M1553" i="10" s="1"/>
  <c r="L1553" i="10" s="1"/>
  <c r="K1553" i="10" s="1"/>
  <c r="P1553" i="10"/>
  <c r="I1555" i="10"/>
  <c r="J1556" i="10"/>
  <c r="B1557" i="10"/>
  <c r="C1556" i="10" a="1"/>
  <c r="C1556" i="10" s="1"/>
  <c r="D1556" i="10" a="1"/>
  <c r="D1556" i="10" s="1"/>
  <c r="E1556" i="10" a="1"/>
  <c r="E1556" i="10" s="1"/>
  <c r="Q687" i="10"/>
  <c r="G687" i="10"/>
  <c r="H686" i="10"/>
  <c r="I686" i="10" s="1"/>
  <c r="O686" i="10"/>
  <c r="J686" i="10" s="1"/>
  <c r="M684" i="10" a="1"/>
  <c r="M684" i="10" s="1"/>
  <c r="L684" i="10" s="1"/>
  <c r="K684" i="10" s="1"/>
  <c r="N685" i="10"/>
  <c r="E688" i="10" a="1"/>
  <c r="E688" i="10" s="1"/>
  <c r="D684" i="1"/>
  <c r="A683" i="1"/>
  <c r="N1555" i="10" l="1"/>
  <c r="P1554" i="10"/>
  <c r="M1554" i="10" a="1"/>
  <c r="M1554" i="10" s="1"/>
  <c r="L1554" i="10" s="1"/>
  <c r="K1554" i="10" s="1"/>
  <c r="B1558" i="10"/>
  <c r="E1557" i="10" a="1"/>
  <c r="E1557" i="10" s="1"/>
  <c r="C1557" i="10" a="1"/>
  <c r="C1557" i="10" s="1"/>
  <c r="D1557" i="10" a="1"/>
  <c r="D1557" i="10" s="1"/>
  <c r="J1557" i="10"/>
  <c r="I1556" i="10"/>
  <c r="Q688" i="10"/>
  <c r="G688" i="10"/>
  <c r="H687" i="10"/>
  <c r="I687" i="10" s="1"/>
  <c r="O687" i="10"/>
  <c r="J687" i="10" s="1"/>
  <c r="N686" i="10"/>
  <c r="M685" i="10" a="1"/>
  <c r="M685" i="10" s="1"/>
  <c r="L685" i="10" s="1"/>
  <c r="K685" i="10" s="1"/>
  <c r="P685" i="10"/>
  <c r="E689" i="10" a="1"/>
  <c r="E689" i="10" s="1"/>
  <c r="D685" i="1"/>
  <c r="A684" i="1"/>
  <c r="N1556" i="10" l="1"/>
  <c r="P1555" i="10"/>
  <c r="M1555" i="10" a="1"/>
  <c r="M1555" i="10" s="1"/>
  <c r="L1555" i="10" s="1"/>
  <c r="K1555" i="10" s="1"/>
  <c r="J1558" i="10"/>
  <c r="I1557" i="10"/>
  <c r="B1559" i="10"/>
  <c r="C1558" i="10" a="1"/>
  <c r="C1558" i="10" s="1"/>
  <c r="D1558" i="10" a="1"/>
  <c r="D1558" i="10" s="1"/>
  <c r="E1558" i="10" a="1"/>
  <c r="E1558" i="10" s="1"/>
  <c r="O688" i="10"/>
  <c r="J688" i="10" s="1"/>
  <c r="H688" i="10"/>
  <c r="I688" i="10" s="1"/>
  <c r="Q689" i="10"/>
  <c r="G689" i="10"/>
  <c r="M686" i="10" a="1"/>
  <c r="M686" i="10" s="1"/>
  <c r="L686" i="10" s="1"/>
  <c r="K686" i="10" s="1"/>
  <c r="P686" i="10"/>
  <c r="N687" i="10"/>
  <c r="E690" i="10" a="1"/>
  <c r="E690" i="10" s="1"/>
  <c r="D686" i="1"/>
  <c r="A685" i="1"/>
  <c r="N1557" i="10" l="1"/>
  <c r="P1556" i="10"/>
  <c r="M1556" i="10" a="1"/>
  <c r="M1556" i="10" s="1"/>
  <c r="L1556" i="10" s="1"/>
  <c r="K1556" i="10" s="1"/>
  <c r="B1560" i="10"/>
  <c r="D1559" i="10" a="1"/>
  <c r="D1559" i="10" s="1"/>
  <c r="C1559" i="10" a="1"/>
  <c r="C1559" i="10" s="1"/>
  <c r="E1559" i="10" a="1"/>
  <c r="E1559" i="10" s="1"/>
  <c r="I1558" i="10"/>
  <c r="J1559" i="10"/>
  <c r="Q690" i="10"/>
  <c r="G690" i="10"/>
  <c r="H689" i="10"/>
  <c r="I689" i="10" s="1"/>
  <c r="O689" i="10"/>
  <c r="J689" i="10" s="1"/>
  <c r="N688" i="10"/>
  <c r="M687" i="10" a="1"/>
  <c r="M687" i="10" s="1"/>
  <c r="L687" i="10" s="1"/>
  <c r="K687" i="10" s="1"/>
  <c r="P687" i="10"/>
  <c r="E691" i="10" a="1"/>
  <c r="E691" i="10" s="1"/>
  <c r="D687" i="1"/>
  <c r="A686" i="1"/>
  <c r="P1557" i="10" l="1"/>
  <c r="M1557" i="10" a="1"/>
  <c r="M1557" i="10" s="1"/>
  <c r="L1557" i="10" s="1"/>
  <c r="K1557" i="10" s="1"/>
  <c r="N1558" i="10"/>
  <c r="J1560" i="10"/>
  <c r="I1559" i="10"/>
  <c r="B1561" i="10"/>
  <c r="D1560" i="10" a="1"/>
  <c r="D1560" i="10" s="1"/>
  <c r="E1560" i="10" a="1"/>
  <c r="E1560" i="10" s="1"/>
  <c r="C1560" i="10" a="1"/>
  <c r="C1560" i="10" s="1"/>
  <c r="Q691" i="10"/>
  <c r="G691" i="10"/>
  <c r="H690" i="10"/>
  <c r="I690" i="10" s="1"/>
  <c r="O690" i="10"/>
  <c r="J690" i="10" s="1"/>
  <c r="N689" i="10"/>
  <c r="P688" i="10"/>
  <c r="M688" i="10" a="1"/>
  <c r="M688" i="10" s="1"/>
  <c r="L688" i="10" s="1"/>
  <c r="K688" i="10" s="1"/>
  <c r="E692" i="10" a="1"/>
  <c r="E692" i="10" s="1"/>
  <c r="D688" i="1"/>
  <c r="A687" i="1"/>
  <c r="N1559" i="10" l="1"/>
  <c r="P1558" i="10"/>
  <c r="M1558" i="10" a="1"/>
  <c r="M1558" i="10" s="1"/>
  <c r="L1558" i="10" s="1"/>
  <c r="K1558" i="10" s="1"/>
  <c r="I1560" i="10"/>
  <c r="J1561" i="10"/>
  <c r="B1562" i="10"/>
  <c r="C1561" i="10" a="1"/>
  <c r="C1561" i="10" s="1"/>
  <c r="E1561" i="10" a="1"/>
  <c r="E1561" i="10" s="1"/>
  <c r="D1561" i="10" a="1"/>
  <c r="D1561" i="10" s="1"/>
  <c r="H691" i="10"/>
  <c r="I691" i="10" s="1"/>
  <c r="O691" i="10"/>
  <c r="J691" i="10" s="1"/>
  <c r="G692" i="10"/>
  <c r="Q692" i="10"/>
  <c r="N690" i="10"/>
  <c r="P689" i="10"/>
  <c r="M689" i="10" a="1"/>
  <c r="M689" i="10" s="1"/>
  <c r="L689" i="10" s="1"/>
  <c r="K689" i="10" s="1"/>
  <c r="E693" i="10" a="1"/>
  <c r="E693" i="10" s="1"/>
  <c r="D689" i="1"/>
  <c r="A688" i="1"/>
  <c r="N1560" i="10" l="1"/>
  <c r="P1559" i="10"/>
  <c r="M1559" i="10" a="1"/>
  <c r="M1559" i="10" s="1"/>
  <c r="L1559" i="10" s="1"/>
  <c r="K1559" i="10" s="1"/>
  <c r="I1561" i="10"/>
  <c r="J1562" i="10"/>
  <c r="B1563" i="10"/>
  <c r="E1562" i="10" a="1"/>
  <c r="E1562" i="10" s="1"/>
  <c r="C1562" i="10" a="1"/>
  <c r="C1562" i="10" s="1"/>
  <c r="D1562" i="10" a="1"/>
  <c r="D1562" i="10" s="1"/>
  <c r="Q693" i="10"/>
  <c r="G693" i="10"/>
  <c r="H692" i="10"/>
  <c r="I692" i="10" s="1"/>
  <c r="O692" i="10"/>
  <c r="J692" i="10" s="1"/>
  <c r="M690" i="10" a="1"/>
  <c r="M690" i="10" s="1"/>
  <c r="L690" i="10" s="1"/>
  <c r="K690" i="10" s="1"/>
  <c r="P690" i="10"/>
  <c r="N691" i="10"/>
  <c r="E694" i="10" a="1"/>
  <c r="E694" i="10" s="1"/>
  <c r="D690" i="1"/>
  <c r="A689" i="1"/>
  <c r="N1561" i="10" l="1"/>
  <c r="M1560" i="10" a="1"/>
  <c r="M1560" i="10" s="1"/>
  <c r="L1560" i="10" s="1"/>
  <c r="K1560" i="10" s="1"/>
  <c r="P1560" i="10"/>
  <c r="J1563" i="10"/>
  <c r="I1562" i="10"/>
  <c r="B1564" i="10"/>
  <c r="D1563" i="10" a="1"/>
  <c r="D1563" i="10" s="1"/>
  <c r="C1563" i="10" a="1"/>
  <c r="C1563" i="10" s="1"/>
  <c r="E1563" i="10" a="1"/>
  <c r="E1563" i="10" s="1"/>
  <c r="H693" i="10"/>
  <c r="I693" i="10" s="1"/>
  <c r="O693" i="10"/>
  <c r="J693" i="10" s="1"/>
  <c r="G694" i="10"/>
  <c r="Q694" i="10"/>
  <c r="N692" i="10"/>
  <c r="P691" i="10"/>
  <c r="M691" i="10" a="1"/>
  <c r="M691" i="10" s="1"/>
  <c r="L691" i="10" s="1"/>
  <c r="K691" i="10" s="1"/>
  <c r="E695" i="10" a="1"/>
  <c r="E695" i="10" s="1"/>
  <c r="D691" i="1"/>
  <c r="A690" i="1"/>
  <c r="N1562" i="10" l="1"/>
  <c r="M1561" i="10" a="1"/>
  <c r="M1561" i="10" s="1"/>
  <c r="L1561" i="10" s="1"/>
  <c r="K1561" i="10" s="1"/>
  <c r="P1561" i="10"/>
  <c r="I1563" i="10"/>
  <c r="J1564" i="10"/>
  <c r="B1565" i="10"/>
  <c r="C1564" i="10" a="1"/>
  <c r="C1564" i="10" s="1"/>
  <c r="D1564" i="10" a="1"/>
  <c r="D1564" i="10" s="1"/>
  <c r="E1564" i="10" a="1"/>
  <c r="E1564" i="10" s="1"/>
  <c r="Q695" i="10"/>
  <c r="G695" i="10"/>
  <c r="H694" i="10"/>
  <c r="I694" i="10" s="1"/>
  <c r="O694" i="10"/>
  <c r="J694" i="10" s="1"/>
  <c r="P692" i="10"/>
  <c r="M692" i="10" a="1"/>
  <c r="M692" i="10" s="1"/>
  <c r="L692" i="10" s="1"/>
  <c r="K692" i="10" s="1"/>
  <c r="N693" i="10"/>
  <c r="E696" i="10" a="1"/>
  <c r="E696" i="10" s="1"/>
  <c r="D692" i="1"/>
  <c r="A691" i="1"/>
  <c r="N1563" i="10" l="1"/>
  <c r="P1562" i="10"/>
  <c r="M1562" i="10" a="1"/>
  <c r="M1562" i="10" s="1"/>
  <c r="L1562" i="10" s="1"/>
  <c r="K1562" i="10" s="1"/>
  <c r="B1566" i="10"/>
  <c r="E1565" i="10" a="1"/>
  <c r="E1565" i="10" s="1"/>
  <c r="C1565" i="10" a="1"/>
  <c r="C1565" i="10" s="1"/>
  <c r="D1565" i="10" a="1"/>
  <c r="D1565" i="10" s="1"/>
  <c r="J1565" i="10"/>
  <c r="I1564" i="10"/>
  <c r="H695" i="10"/>
  <c r="I695" i="10" s="1"/>
  <c r="O695" i="10"/>
  <c r="J695" i="10" s="1"/>
  <c r="Q696" i="10"/>
  <c r="G696" i="10"/>
  <c r="P693" i="10"/>
  <c r="M693" i="10" a="1"/>
  <c r="M693" i="10" s="1"/>
  <c r="L693" i="10" s="1"/>
  <c r="K693" i="10" s="1"/>
  <c r="N694" i="10"/>
  <c r="E697" i="10" a="1"/>
  <c r="E697" i="10" s="1"/>
  <c r="D693" i="1"/>
  <c r="A692" i="1"/>
  <c r="N1564" i="10" l="1"/>
  <c r="P1563" i="10"/>
  <c r="M1563" i="10" a="1"/>
  <c r="M1563" i="10" s="1"/>
  <c r="L1563" i="10" s="1"/>
  <c r="K1563" i="10" s="1"/>
  <c r="J1566" i="10"/>
  <c r="I1565" i="10"/>
  <c r="B1567" i="10"/>
  <c r="C1566" i="10" a="1"/>
  <c r="C1566" i="10" s="1"/>
  <c r="E1566" i="10" a="1"/>
  <c r="E1566" i="10" s="1"/>
  <c r="D1566" i="10" a="1"/>
  <c r="D1566" i="10" s="1"/>
  <c r="Q697" i="10"/>
  <c r="G697" i="10"/>
  <c r="H696" i="10"/>
  <c r="I696" i="10" s="1"/>
  <c r="O696" i="10"/>
  <c r="J696" i="10" s="1"/>
  <c r="N695" i="10"/>
  <c r="M694" i="10" a="1"/>
  <c r="M694" i="10" s="1"/>
  <c r="L694" i="10" s="1"/>
  <c r="K694" i="10" s="1"/>
  <c r="P694" i="10"/>
  <c r="E698" i="10" a="1"/>
  <c r="E698" i="10" s="1"/>
  <c r="D694" i="1"/>
  <c r="A693" i="1"/>
  <c r="N1565" i="10" l="1"/>
  <c r="M1564" i="10" a="1"/>
  <c r="M1564" i="10" s="1"/>
  <c r="L1564" i="10" s="1"/>
  <c r="K1564" i="10" s="1"/>
  <c r="P1564" i="10"/>
  <c r="B1568" i="10"/>
  <c r="D1567" i="10" a="1"/>
  <c r="D1567" i="10" s="1"/>
  <c r="C1567" i="10" a="1"/>
  <c r="C1567" i="10" s="1"/>
  <c r="E1567" i="10" a="1"/>
  <c r="E1567" i="10" s="1"/>
  <c r="I1566" i="10"/>
  <c r="J1567" i="10"/>
  <c r="Q698" i="10"/>
  <c r="G698" i="10"/>
  <c r="O697" i="10"/>
  <c r="J697" i="10" s="1"/>
  <c r="H697" i="10"/>
  <c r="I697" i="10" s="1"/>
  <c r="M695" i="10" a="1"/>
  <c r="M695" i="10" s="1"/>
  <c r="L695" i="10" s="1"/>
  <c r="K695" i="10" s="1"/>
  <c r="P695" i="10"/>
  <c r="N696" i="10"/>
  <c r="E699" i="10" a="1"/>
  <c r="E699" i="10" s="1"/>
  <c r="D695" i="1"/>
  <c r="A694" i="1"/>
  <c r="M1565" i="10" l="1" a="1"/>
  <c r="M1565" i="10" s="1"/>
  <c r="L1565" i="10" s="1"/>
  <c r="K1565" i="10" s="1"/>
  <c r="P1565" i="10"/>
  <c r="N1566" i="10"/>
  <c r="I1567" i="10"/>
  <c r="J1568" i="10"/>
  <c r="B1569" i="10"/>
  <c r="C1568" i="10" a="1"/>
  <c r="C1568" i="10" s="1"/>
  <c r="D1568" i="10" a="1"/>
  <c r="D1568" i="10" s="1"/>
  <c r="E1568" i="10" a="1"/>
  <c r="E1568" i="10" s="1"/>
  <c r="O698" i="10"/>
  <c r="J698" i="10" s="1"/>
  <c r="H698" i="10"/>
  <c r="I698" i="10" s="1"/>
  <c r="Q699" i="10"/>
  <c r="G699" i="10"/>
  <c r="N697" i="10"/>
  <c r="M696" i="10" a="1"/>
  <c r="M696" i="10" s="1"/>
  <c r="L696" i="10" s="1"/>
  <c r="K696" i="10" s="1"/>
  <c r="P696" i="10"/>
  <c r="E700" i="10" a="1"/>
  <c r="E700" i="10" s="1"/>
  <c r="D696" i="1"/>
  <c r="A695" i="1"/>
  <c r="N1567" i="10" l="1"/>
  <c r="P1566" i="10"/>
  <c r="M1566" i="10" a="1"/>
  <c r="M1566" i="10" s="1"/>
  <c r="L1566" i="10" s="1"/>
  <c r="K1566" i="10" s="1"/>
  <c r="I1568" i="10"/>
  <c r="J1569" i="10"/>
  <c r="B1570" i="10"/>
  <c r="C1569" i="10" a="1"/>
  <c r="C1569" i="10" s="1"/>
  <c r="E1569" i="10" a="1"/>
  <c r="E1569" i="10" s="1"/>
  <c r="D1569" i="10" a="1"/>
  <c r="D1569" i="10" s="1"/>
  <c r="H699" i="10"/>
  <c r="I699" i="10" s="1"/>
  <c r="O699" i="10"/>
  <c r="J699" i="10" s="1"/>
  <c r="G700" i="10"/>
  <c r="Q700" i="10"/>
  <c r="N698" i="10"/>
  <c r="M697" i="10" a="1"/>
  <c r="M697" i="10" s="1"/>
  <c r="L697" i="10" s="1"/>
  <c r="K697" i="10" s="1"/>
  <c r="P697" i="10"/>
  <c r="E701" i="10" a="1"/>
  <c r="E701" i="10" s="1"/>
  <c r="D697" i="1"/>
  <c r="A696" i="1"/>
  <c r="N1568" i="10" l="1"/>
  <c r="M1567" i="10" a="1"/>
  <c r="M1567" i="10" s="1"/>
  <c r="L1567" i="10" s="1"/>
  <c r="K1567" i="10" s="1"/>
  <c r="P1567" i="10"/>
  <c r="I1569" i="10"/>
  <c r="J1570" i="10"/>
  <c r="B1571" i="10"/>
  <c r="C1570" i="10" a="1"/>
  <c r="C1570" i="10" s="1"/>
  <c r="D1570" i="10" a="1"/>
  <c r="D1570" i="10" s="1"/>
  <c r="E1570" i="10" a="1"/>
  <c r="E1570" i="10" s="1"/>
  <c r="Q701" i="10"/>
  <c r="G701" i="10"/>
  <c r="O700" i="10"/>
  <c r="J700" i="10" s="1"/>
  <c r="H700" i="10"/>
  <c r="I700" i="10" s="1"/>
  <c r="N699" i="10"/>
  <c r="M698" i="10" a="1"/>
  <c r="M698" i="10" s="1"/>
  <c r="L698" i="10" s="1"/>
  <c r="K698" i="10" s="1"/>
  <c r="P698" i="10"/>
  <c r="E702" i="10" a="1"/>
  <c r="E702" i="10" s="1"/>
  <c r="D698" i="1"/>
  <c r="A697" i="1"/>
  <c r="N1569" i="10" l="1"/>
  <c r="M1568" i="10" a="1"/>
  <c r="M1568" i="10" s="1"/>
  <c r="L1568" i="10" s="1"/>
  <c r="K1568" i="10" s="1"/>
  <c r="P1568" i="10"/>
  <c r="I1570" i="10"/>
  <c r="J1571" i="10"/>
  <c r="B1572" i="10"/>
  <c r="D1571" i="10" a="1"/>
  <c r="D1571" i="10" s="1"/>
  <c r="C1571" i="10" a="1"/>
  <c r="C1571" i="10" s="1"/>
  <c r="E1571" i="10" a="1"/>
  <c r="E1571" i="10" s="1"/>
  <c r="H701" i="10"/>
  <c r="I701" i="10" s="1"/>
  <c r="O701" i="10"/>
  <c r="J701" i="10" s="1"/>
  <c r="G702" i="10"/>
  <c r="Q702" i="10"/>
  <c r="N700" i="10"/>
  <c r="P699" i="10"/>
  <c r="M699" i="10" a="1"/>
  <c r="M699" i="10" s="1"/>
  <c r="L699" i="10" s="1"/>
  <c r="K699" i="10" s="1"/>
  <c r="E703" i="10" a="1"/>
  <c r="E703" i="10" s="1"/>
  <c r="D699" i="1"/>
  <c r="A698" i="1"/>
  <c r="N1570" i="10" l="1"/>
  <c r="P1569" i="10"/>
  <c r="M1569" i="10" a="1"/>
  <c r="M1569" i="10" s="1"/>
  <c r="L1569" i="10" s="1"/>
  <c r="K1569" i="10" s="1"/>
  <c r="J1572" i="10"/>
  <c r="I1571" i="10"/>
  <c r="B1573" i="10"/>
  <c r="D1572" i="10" a="1"/>
  <c r="D1572" i="10" s="1"/>
  <c r="E1572" i="10" a="1"/>
  <c r="E1572" i="10" s="1"/>
  <c r="C1572" i="10" a="1"/>
  <c r="C1572" i="10" s="1"/>
  <c r="Q703" i="10"/>
  <c r="G703" i="10"/>
  <c r="O702" i="10"/>
  <c r="J702" i="10" s="1"/>
  <c r="H702" i="10"/>
  <c r="I702" i="10" s="1"/>
  <c r="N701" i="10"/>
  <c r="P700" i="10"/>
  <c r="M700" i="10" a="1"/>
  <c r="M700" i="10" s="1"/>
  <c r="L700" i="10" s="1"/>
  <c r="K700" i="10" s="1"/>
  <c r="E704" i="10" a="1"/>
  <c r="E704" i="10" s="1"/>
  <c r="D700" i="1"/>
  <c r="A699" i="1"/>
  <c r="N1571" i="10" l="1"/>
  <c r="P1570" i="10"/>
  <c r="M1570" i="10" a="1"/>
  <c r="M1570" i="10" s="1"/>
  <c r="L1570" i="10" s="1"/>
  <c r="K1570" i="10" s="1"/>
  <c r="J1573" i="10"/>
  <c r="I1572" i="10"/>
  <c r="B1574" i="10"/>
  <c r="C1573" i="10" a="1"/>
  <c r="C1573" i="10" s="1"/>
  <c r="D1573" i="10" a="1"/>
  <c r="D1573" i="10" s="1"/>
  <c r="E1573" i="10" a="1"/>
  <c r="E1573" i="10" s="1"/>
  <c r="H703" i="10"/>
  <c r="I703" i="10" s="1"/>
  <c r="O703" i="10"/>
  <c r="J703" i="10" s="1"/>
  <c r="Q704" i="10"/>
  <c r="G704" i="10"/>
  <c r="N702" i="10"/>
  <c r="M701" i="10" a="1"/>
  <c r="M701" i="10" s="1"/>
  <c r="L701" i="10" s="1"/>
  <c r="K701" i="10" s="1"/>
  <c r="P701" i="10"/>
  <c r="E705" i="10" a="1"/>
  <c r="E705" i="10" s="1"/>
  <c r="D701" i="1"/>
  <c r="A700" i="1"/>
  <c r="N1572" i="10" l="1"/>
  <c r="P1571" i="10"/>
  <c r="M1571" i="10" a="1"/>
  <c r="M1571" i="10" s="1"/>
  <c r="L1571" i="10" s="1"/>
  <c r="K1571" i="10" s="1"/>
  <c r="B1575" i="10"/>
  <c r="E1574" i="10" a="1"/>
  <c r="E1574" i="10" s="1"/>
  <c r="C1574" i="10" a="1"/>
  <c r="C1574" i="10" s="1"/>
  <c r="D1574" i="10" a="1"/>
  <c r="D1574" i="10" s="1"/>
  <c r="I1573" i="10"/>
  <c r="J1574" i="10"/>
  <c r="H704" i="10"/>
  <c r="I704" i="10" s="1"/>
  <c r="O704" i="10"/>
  <c r="J704" i="10" s="1"/>
  <c r="Q705" i="10"/>
  <c r="G705" i="10"/>
  <c r="N703" i="10"/>
  <c r="M702" i="10" a="1"/>
  <c r="M702" i="10" s="1"/>
  <c r="L702" i="10" s="1"/>
  <c r="K702" i="10" s="1"/>
  <c r="P702" i="10"/>
  <c r="E706" i="10" a="1"/>
  <c r="E706" i="10" s="1"/>
  <c r="D702" i="1"/>
  <c r="A701" i="1"/>
  <c r="N1573" i="10" l="1"/>
  <c r="P1572" i="10"/>
  <c r="M1572" i="10" a="1"/>
  <c r="M1572" i="10" s="1"/>
  <c r="L1572" i="10" s="1"/>
  <c r="K1572" i="10" s="1"/>
  <c r="J1575" i="10"/>
  <c r="I1574" i="10"/>
  <c r="B1576" i="10"/>
  <c r="D1575" i="10" a="1"/>
  <c r="D1575" i="10" s="1"/>
  <c r="E1575" i="10" a="1"/>
  <c r="E1575" i="10" s="1"/>
  <c r="C1575" i="10" a="1"/>
  <c r="C1575" i="10" s="1"/>
  <c r="O705" i="10"/>
  <c r="J705" i="10" s="1"/>
  <c r="H705" i="10"/>
  <c r="I705" i="10" s="1"/>
  <c r="Q706" i="10"/>
  <c r="G706" i="10"/>
  <c r="M703" i="10" a="1"/>
  <c r="M703" i="10" s="1"/>
  <c r="L703" i="10" s="1"/>
  <c r="K703" i="10" s="1"/>
  <c r="P703" i="10"/>
  <c r="N704" i="10"/>
  <c r="E707" i="10" a="1"/>
  <c r="E707" i="10" s="1"/>
  <c r="D703" i="1"/>
  <c r="A702" i="1"/>
  <c r="N1574" i="10" l="1"/>
  <c r="M1573" i="10" a="1"/>
  <c r="M1573" i="10" s="1"/>
  <c r="L1573" i="10" s="1"/>
  <c r="K1573" i="10" s="1"/>
  <c r="P1573" i="10"/>
  <c r="I1575" i="10"/>
  <c r="J1576" i="10"/>
  <c r="B1577" i="10"/>
  <c r="C1576" i="10" a="1"/>
  <c r="C1576" i="10" s="1"/>
  <c r="D1576" i="10" a="1"/>
  <c r="D1576" i="10" s="1"/>
  <c r="E1576" i="10" a="1"/>
  <c r="E1576" i="10" s="1"/>
  <c r="Q707" i="10"/>
  <c r="G707" i="10"/>
  <c r="O706" i="10"/>
  <c r="J706" i="10" s="1"/>
  <c r="H706" i="10"/>
  <c r="I706" i="10" s="1"/>
  <c r="N705" i="10"/>
  <c r="P704" i="10"/>
  <c r="M704" i="10" a="1"/>
  <c r="M704" i="10" s="1"/>
  <c r="L704" i="10" s="1"/>
  <c r="K704" i="10" s="1"/>
  <c r="E708" i="10" a="1"/>
  <c r="E708" i="10" s="1"/>
  <c r="D704" i="1"/>
  <c r="A703" i="1"/>
  <c r="N1575" i="10" l="1"/>
  <c r="M1574" i="10" a="1"/>
  <c r="M1574" i="10" s="1"/>
  <c r="L1574" i="10" s="1"/>
  <c r="K1574" i="10" s="1"/>
  <c r="P1574" i="10"/>
  <c r="I1576" i="10"/>
  <c r="J1577" i="10"/>
  <c r="B1578" i="10"/>
  <c r="E1577" i="10" a="1"/>
  <c r="E1577" i="10" s="1"/>
  <c r="C1577" i="10" a="1"/>
  <c r="C1577" i="10" s="1"/>
  <c r="D1577" i="10" a="1"/>
  <c r="D1577" i="10" s="1"/>
  <c r="H707" i="10"/>
  <c r="I707" i="10" s="1"/>
  <c r="O707" i="10"/>
  <c r="J707" i="10" s="1"/>
  <c r="G708" i="10"/>
  <c r="Q708" i="10"/>
  <c r="M705" i="10" a="1"/>
  <c r="M705" i="10" s="1"/>
  <c r="L705" i="10" s="1"/>
  <c r="K705" i="10" s="1"/>
  <c r="P705" i="10"/>
  <c r="N706" i="10"/>
  <c r="E709" i="10" a="1"/>
  <c r="E709" i="10" s="1"/>
  <c r="D705" i="1"/>
  <c r="A704" i="1"/>
  <c r="N1576" i="10" l="1"/>
  <c r="P1575" i="10"/>
  <c r="M1575" i="10" a="1"/>
  <c r="M1575" i="10" s="1"/>
  <c r="L1575" i="10" s="1"/>
  <c r="K1575" i="10" s="1"/>
  <c r="J1578" i="10"/>
  <c r="I1577" i="10"/>
  <c r="B1579" i="10"/>
  <c r="C1578" i="10" a="1"/>
  <c r="C1578" i="10" s="1"/>
  <c r="D1578" i="10" a="1"/>
  <c r="D1578" i="10" s="1"/>
  <c r="E1578" i="10" a="1"/>
  <c r="E1578" i="10" s="1"/>
  <c r="H708" i="10"/>
  <c r="I708" i="10" s="1"/>
  <c r="O708" i="10"/>
  <c r="J708" i="10" s="1"/>
  <c r="Q709" i="10"/>
  <c r="G709" i="10"/>
  <c r="M706" i="10" a="1"/>
  <c r="M706" i="10" s="1"/>
  <c r="L706" i="10" s="1"/>
  <c r="K706" i="10" s="1"/>
  <c r="P706" i="10"/>
  <c r="N707" i="10"/>
  <c r="E710" i="10" a="1"/>
  <c r="E710" i="10" s="1"/>
  <c r="D706" i="1"/>
  <c r="A705" i="1"/>
  <c r="N1577" i="10" l="1"/>
  <c r="P1576" i="10"/>
  <c r="M1576" i="10" a="1"/>
  <c r="M1576" i="10" s="1"/>
  <c r="L1576" i="10" s="1"/>
  <c r="K1576" i="10" s="1"/>
  <c r="I1578" i="10"/>
  <c r="J1579" i="10"/>
  <c r="B1580" i="10"/>
  <c r="C1579" i="10" a="1"/>
  <c r="C1579" i="10" s="1"/>
  <c r="D1579" i="10" a="1"/>
  <c r="D1579" i="10" s="1"/>
  <c r="E1579" i="10" a="1"/>
  <c r="E1579" i="10" s="1"/>
  <c r="G710" i="10"/>
  <c r="Q710" i="10"/>
  <c r="H709" i="10"/>
  <c r="I709" i="10" s="1"/>
  <c r="O709" i="10"/>
  <c r="J709" i="10" s="1"/>
  <c r="N708" i="10"/>
  <c r="P707" i="10"/>
  <c r="M707" i="10" a="1"/>
  <c r="M707" i="10" s="1"/>
  <c r="L707" i="10" s="1"/>
  <c r="K707" i="10" s="1"/>
  <c r="E711" i="10" a="1"/>
  <c r="E711" i="10" s="1"/>
  <c r="D707" i="1"/>
  <c r="A706" i="1"/>
  <c r="N1578" i="10" l="1"/>
  <c r="M1577" i="10" a="1"/>
  <c r="M1577" i="10" s="1"/>
  <c r="L1577" i="10" s="1"/>
  <c r="K1577" i="10" s="1"/>
  <c r="P1577" i="10"/>
  <c r="J1580" i="10"/>
  <c r="I1579" i="10"/>
  <c r="B1581" i="10"/>
  <c r="D1580" i="10" a="1"/>
  <c r="D1580" i="10" s="1"/>
  <c r="E1580" i="10" a="1"/>
  <c r="E1580" i="10" s="1"/>
  <c r="C1580" i="10" a="1"/>
  <c r="C1580" i="10" s="1"/>
  <c r="Q711" i="10"/>
  <c r="G711" i="10"/>
  <c r="H710" i="10"/>
  <c r="I710" i="10" s="1"/>
  <c r="O710" i="10"/>
  <c r="J710" i="10" s="1"/>
  <c r="P708" i="10"/>
  <c r="M708" i="10" a="1"/>
  <c r="M708" i="10" s="1"/>
  <c r="L708" i="10" s="1"/>
  <c r="K708" i="10" s="1"/>
  <c r="N709" i="10"/>
  <c r="E712" i="10" a="1"/>
  <c r="E712" i="10" s="1"/>
  <c r="D708" i="1"/>
  <c r="A707" i="1"/>
  <c r="N1579" i="10" l="1"/>
  <c r="P1578" i="10"/>
  <c r="M1578" i="10" a="1"/>
  <c r="M1578" i="10" s="1"/>
  <c r="L1578" i="10" s="1"/>
  <c r="K1578" i="10" s="1"/>
  <c r="J1581" i="10"/>
  <c r="I1580" i="10"/>
  <c r="B1582" i="10"/>
  <c r="C1581" i="10" a="1"/>
  <c r="C1581" i="10" s="1"/>
  <c r="D1581" i="10" a="1"/>
  <c r="D1581" i="10" s="1"/>
  <c r="E1581" i="10" a="1"/>
  <c r="E1581" i="10" s="1"/>
  <c r="Q712" i="10"/>
  <c r="G712" i="10"/>
  <c r="H711" i="10"/>
  <c r="I711" i="10" s="1"/>
  <c r="O711" i="10"/>
  <c r="J711" i="10" s="1"/>
  <c r="P709" i="10"/>
  <c r="M709" i="10" a="1"/>
  <c r="M709" i="10" s="1"/>
  <c r="L709" i="10" s="1"/>
  <c r="K709" i="10" s="1"/>
  <c r="N710" i="10"/>
  <c r="E713" i="10" a="1"/>
  <c r="E713" i="10" s="1"/>
  <c r="D709" i="1"/>
  <c r="A708" i="1"/>
  <c r="N1580" i="10" l="1"/>
  <c r="P1579" i="10"/>
  <c r="M1579" i="10" a="1"/>
  <c r="M1579" i="10" s="1"/>
  <c r="L1579" i="10" s="1"/>
  <c r="K1579" i="10" s="1"/>
  <c r="B1583" i="10"/>
  <c r="E1582" i="10" a="1"/>
  <c r="E1582" i="10" s="1"/>
  <c r="C1582" i="10" a="1"/>
  <c r="C1582" i="10" s="1"/>
  <c r="D1582" i="10" a="1"/>
  <c r="D1582" i="10" s="1"/>
  <c r="I1581" i="10"/>
  <c r="J1582" i="10"/>
  <c r="O712" i="10"/>
  <c r="J712" i="10" s="1"/>
  <c r="H712" i="10"/>
  <c r="I712" i="10" s="1"/>
  <c r="Q713" i="10"/>
  <c r="G713" i="10"/>
  <c r="N711" i="10"/>
  <c r="M710" i="10" a="1"/>
  <c r="M710" i="10" s="1"/>
  <c r="L710" i="10" s="1"/>
  <c r="K710" i="10" s="1"/>
  <c r="P710" i="10"/>
  <c r="E714" i="10" a="1"/>
  <c r="E714" i="10" s="1"/>
  <c r="D710" i="1"/>
  <c r="A709" i="1"/>
  <c r="N1581" i="10" l="1"/>
  <c r="P1580" i="10"/>
  <c r="M1580" i="10" a="1"/>
  <c r="M1580" i="10" s="1"/>
  <c r="L1580" i="10" s="1"/>
  <c r="K1580" i="10" s="1"/>
  <c r="J1583" i="10"/>
  <c r="I1582" i="10"/>
  <c r="B1584" i="10"/>
  <c r="D1583" i="10" a="1"/>
  <c r="D1583" i="10" s="1"/>
  <c r="E1583" i="10" a="1"/>
  <c r="E1583" i="10" s="1"/>
  <c r="C1583" i="10" a="1"/>
  <c r="C1583" i="10" s="1"/>
  <c r="Q714" i="10"/>
  <c r="G714" i="10"/>
  <c r="H713" i="10"/>
  <c r="I713" i="10" s="1"/>
  <c r="O713" i="10"/>
  <c r="J713" i="10" s="1"/>
  <c r="M711" i="10" a="1"/>
  <c r="M711" i="10" s="1"/>
  <c r="L711" i="10" s="1"/>
  <c r="K711" i="10" s="1"/>
  <c r="P711" i="10"/>
  <c r="N712" i="10"/>
  <c r="E715" i="10" a="1"/>
  <c r="E715" i="10" s="1"/>
  <c r="D711" i="1"/>
  <c r="A710" i="1"/>
  <c r="N1582" i="10" l="1"/>
  <c r="M1581" i="10" a="1"/>
  <c r="M1581" i="10" s="1"/>
  <c r="L1581" i="10" s="1"/>
  <c r="K1581" i="10" s="1"/>
  <c r="P1581" i="10"/>
  <c r="I1583" i="10"/>
  <c r="J1584" i="10"/>
  <c r="B1585" i="10"/>
  <c r="C1584" i="10" a="1"/>
  <c r="C1584" i="10" s="1"/>
  <c r="D1584" i="10" a="1"/>
  <c r="D1584" i="10" s="1"/>
  <c r="E1584" i="10" a="1"/>
  <c r="E1584" i="10" s="1"/>
  <c r="O714" i="10"/>
  <c r="J714" i="10" s="1"/>
  <c r="H714" i="10"/>
  <c r="I714" i="10" s="1"/>
  <c r="Q715" i="10"/>
  <c r="G715" i="10"/>
  <c r="N713" i="10"/>
  <c r="M712" i="10" a="1"/>
  <c r="M712" i="10" s="1"/>
  <c r="L712" i="10" s="1"/>
  <c r="K712" i="10" s="1"/>
  <c r="P712" i="10"/>
  <c r="E716" i="10" a="1"/>
  <c r="E716" i="10" s="1"/>
  <c r="D712" i="1"/>
  <c r="A711" i="1"/>
  <c r="N1583" i="10" l="1"/>
  <c r="P1582" i="10"/>
  <c r="M1582" i="10" a="1"/>
  <c r="M1582" i="10" s="1"/>
  <c r="L1582" i="10" s="1"/>
  <c r="K1582" i="10" s="1"/>
  <c r="I1584" i="10"/>
  <c r="J1585" i="10"/>
  <c r="B1586" i="10"/>
  <c r="E1585" i="10" a="1"/>
  <c r="E1585" i="10" s="1"/>
  <c r="C1585" i="10" a="1"/>
  <c r="C1585" i="10" s="1"/>
  <c r="D1585" i="10" a="1"/>
  <c r="D1585" i="10" s="1"/>
  <c r="G716" i="10"/>
  <c r="Q716" i="10"/>
  <c r="H715" i="10"/>
  <c r="I715" i="10" s="1"/>
  <c r="O715" i="10"/>
  <c r="J715" i="10" s="1"/>
  <c r="N714" i="10"/>
  <c r="M713" i="10" a="1"/>
  <c r="M713" i="10" s="1"/>
  <c r="L713" i="10" s="1"/>
  <c r="K713" i="10" s="1"/>
  <c r="P713" i="10"/>
  <c r="E717" i="10" a="1"/>
  <c r="E717" i="10" s="1"/>
  <c r="D713" i="1"/>
  <c r="A712" i="1"/>
  <c r="N1584" i="10" l="1"/>
  <c r="P1583" i="10"/>
  <c r="M1583" i="10" a="1"/>
  <c r="M1583" i="10" s="1"/>
  <c r="L1583" i="10" s="1"/>
  <c r="K1583" i="10" s="1"/>
  <c r="J1586" i="10"/>
  <c r="I1585" i="10"/>
  <c r="B1587" i="10"/>
  <c r="C1586" i="10" a="1"/>
  <c r="C1586" i="10" s="1"/>
  <c r="D1586" i="10" a="1"/>
  <c r="D1586" i="10" s="1"/>
  <c r="E1586" i="10" a="1"/>
  <c r="E1586" i="10" s="1"/>
  <c r="H716" i="10"/>
  <c r="I716" i="10" s="1"/>
  <c r="O716" i="10"/>
  <c r="J716" i="10" s="1"/>
  <c r="Q717" i="10"/>
  <c r="G717" i="10"/>
  <c r="M714" i="10" a="1"/>
  <c r="M714" i="10" s="1"/>
  <c r="L714" i="10" s="1"/>
  <c r="K714" i="10" s="1"/>
  <c r="P714" i="10"/>
  <c r="N715" i="10"/>
  <c r="E718" i="10" a="1"/>
  <c r="E718" i="10" s="1"/>
  <c r="D714" i="1"/>
  <c r="A713" i="1"/>
  <c r="N1585" i="10" l="1"/>
  <c r="P1584" i="10"/>
  <c r="M1584" i="10" a="1"/>
  <c r="M1584" i="10" s="1"/>
  <c r="L1584" i="10" s="1"/>
  <c r="K1584" i="10" s="1"/>
  <c r="I1586" i="10"/>
  <c r="J1587" i="10"/>
  <c r="B1588" i="10"/>
  <c r="C1587" i="10" a="1"/>
  <c r="C1587" i="10" s="1"/>
  <c r="D1587" i="10" a="1"/>
  <c r="D1587" i="10" s="1"/>
  <c r="E1587" i="10" a="1"/>
  <c r="E1587" i="10" s="1"/>
  <c r="G718" i="10"/>
  <c r="Q718" i="10"/>
  <c r="H717" i="10"/>
  <c r="I717" i="10" s="1"/>
  <c r="O717" i="10"/>
  <c r="J717" i="10" s="1"/>
  <c r="N716" i="10"/>
  <c r="P715" i="10"/>
  <c r="M715" i="10" a="1"/>
  <c r="M715" i="10" s="1"/>
  <c r="L715" i="10" s="1"/>
  <c r="K715" i="10" s="1"/>
  <c r="E719" i="10" a="1"/>
  <c r="E719" i="10" s="1"/>
  <c r="D715" i="1"/>
  <c r="A714" i="1"/>
  <c r="N1586" i="10" l="1"/>
  <c r="P1585" i="10"/>
  <c r="M1585" i="10" a="1"/>
  <c r="M1585" i="10" s="1"/>
  <c r="L1585" i="10" s="1"/>
  <c r="K1585" i="10" s="1"/>
  <c r="J1588" i="10"/>
  <c r="I1587" i="10"/>
  <c r="B1589" i="10"/>
  <c r="D1588" i="10" a="1"/>
  <c r="D1588" i="10" s="1"/>
  <c r="E1588" i="10" a="1"/>
  <c r="E1588" i="10" s="1"/>
  <c r="C1588" i="10" a="1"/>
  <c r="C1588" i="10" s="1"/>
  <c r="Q719" i="10"/>
  <c r="G719" i="10"/>
  <c r="H718" i="10"/>
  <c r="I718" i="10" s="1"/>
  <c r="O718" i="10"/>
  <c r="J718" i="10" s="1"/>
  <c r="P716" i="10"/>
  <c r="M716" i="10" a="1"/>
  <c r="M716" i="10" s="1"/>
  <c r="L716" i="10" s="1"/>
  <c r="K716" i="10" s="1"/>
  <c r="N717" i="10"/>
  <c r="E720" i="10" a="1"/>
  <c r="E720" i="10" s="1"/>
  <c r="D716" i="1"/>
  <c r="A715" i="1"/>
  <c r="N1587" i="10" l="1"/>
  <c r="M1586" i="10" a="1"/>
  <c r="M1586" i="10" s="1"/>
  <c r="L1586" i="10" s="1"/>
  <c r="K1586" i="10" s="1"/>
  <c r="P1586" i="10"/>
  <c r="J1589" i="10"/>
  <c r="I1588" i="10"/>
  <c r="B1590" i="10"/>
  <c r="C1589" i="10" a="1"/>
  <c r="C1589" i="10" s="1"/>
  <c r="D1589" i="10" a="1"/>
  <c r="D1589" i="10" s="1"/>
  <c r="E1589" i="10" a="1"/>
  <c r="E1589" i="10" s="1"/>
  <c r="H719" i="10"/>
  <c r="I719" i="10" s="1"/>
  <c r="O719" i="10"/>
  <c r="J719" i="10" s="1"/>
  <c r="Q720" i="10"/>
  <c r="G720" i="10"/>
  <c r="N718" i="10"/>
  <c r="M717" i="10" a="1"/>
  <c r="M717" i="10" s="1"/>
  <c r="L717" i="10" s="1"/>
  <c r="K717" i="10" s="1"/>
  <c r="P717" i="10"/>
  <c r="E721" i="10" a="1"/>
  <c r="E721" i="10" s="1"/>
  <c r="D717" i="1"/>
  <c r="A716" i="1"/>
  <c r="N1588" i="10" l="1"/>
  <c r="P1587" i="10"/>
  <c r="M1587" i="10" a="1"/>
  <c r="M1587" i="10" s="1"/>
  <c r="L1587" i="10" s="1"/>
  <c r="K1587" i="10" s="1"/>
  <c r="B1591" i="10"/>
  <c r="E1590" i="10" a="1"/>
  <c r="E1590" i="10" s="1"/>
  <c r="C1590" i="10" a="1"/>
  <c r="C1590" i="10" s="1"/>
  <c r="D1590" i="10" a="1"/>
  <c r="D1590" i="10" s="1"/>
  <c r="I1589" i="10"/>
  <c r="J1590" i="10"/>
  <c r="Q721" i="10"/>
  <c r="G721" i="10"/>
  <c r="H720" i="10"/>
  <c r="I720" i="10" s="1"/>
  <c r="O720" i="10"/>
  <c r="J720" i="10" s="1"/>
  <c r="M718" i="10" a="1"/>
  <c r="M718" i="10" s="1"/>
  <c r="L718" i="10" s="1"/>
  <c r="K718" i="10" s="1"/>
  <c r="P718" i="10"/>
  <c r="N719" i="10"/>
  <c r="E722" i="10" a="1"/>
  <c r="E722" i="10" s="1"/>
  <c r="D718" i="1"/>
  <c r="A717" i="1"/>
  <c r="N1589" i="10" l="1"/>
  <c r="P1588" i="10"/>
  <c r="M1588" i="10" a="1"/>
  <c r="M1588" i="10" s="1"/>
  <c r="L1588" i="10" s="1"/>
  <c r="K1588" i="10" s="1"/>
  <c r="J1591" i="10"/>
  <c r="I1590" i="10"/>
  <c r="B1592" i="10"/>
  <c r="D1591" i="10" a="1"/>
  <c r="D1591" i="10" s="1"/>
  <c r="E1591" i="10" a="1"/>
  <c r="E1591" i="10" s="1"/>
  <c r="C1591" i="10" a="1"/>
  <c r="C1591" i="10" s="1"/>
  <c r="H721" i="10"/>
  <c r="I721" i="10" s="1"/>
  <c r="O721" i="10"/>
  <c r="J721" i="10" s="1"/>
  <c r="Q722" i="10"/>
  <c r="G722" i="10"/>
  <c r="N720" i="10"/>
  <c r="M719" i="10" a="1"/>
  <c r="M719" i="10" s="1"/>
  <c r="L719" i="10" s="1"/>
  <c r="K719" i="10" s="1"/>
  <c r="P719" i="10"/>
  <c r="E723" i="10" a="1"/>
  <c r="E723" i="10" s="1"/>
  <c r="D719" i="1"/>
  <c r="A718" i="1"/>
  <c r="N1590" i="10" l="1"/>
  <c r="P1589" i="10"/>
  <c r="M1589" i="10" a="1"/>
  <c r="M1589" i="10" s="1"/>
  <c r="L1589" i="10" s="1"/>
  <c r="K1589" i="10" s="1"/>
  <c r="B1593" i="10"/>
  <c r="C1592" i="10" a="1"/>
  <c r="C1592" i="10" s="1"/>
  <c r="D1592" i="10" a="1"/>
  <c r="D1592" i="10" s="1"/>
  <c r="E1592" i="10" a="1"/>
  <c r="E1592" i="10" s="1"/>
  <c r="I1591" i="10"/>
  <c r="J1592" i="10"/>
  <c r="Q723" i="10"/>
  <c r="G723" i="10"/>
  <c r="H722" i="10"/>
  <c r="I722" i="10" s="1"/>
  <c r="O722" i="10"/>
  <c r="J722" i="10" s="1"/>
  <c r="N721" i="10"/>
  <c r="P720" i="10"/>
  <c r="M720" i="10" a="1"/>
  <c r="M720" i="10" s="1"/>
  <c r="L720" i="10" s="1"/>
  <c r="K720" i="10" s="1"/>
  <c r="E724" i="10" a="1"/>
  <c r="E724" i="10" s="1"/>
  <c r="D720" i="1"/>
  <c r="A719" i="1"/>
  <c r="M1590" i="10" l="1" a="1"/>
  <c r="M1590" i="10" s="1"/>
  <c r="L1590" i="10" s="1"/>
  <c r="K1590" i="10" s="1"/>
  <c r="P1590" i="10"/>
  <c r="N1591" i="10"/>
  <c r="I1592" i="10"/>
  <c r="J1593" i="10"/>
  <c r="B1594" i="10"/>
  <c r="E1593" i="10" a="1"/>
  <c r="E1593" i="10" s="1"/>
  <c r="C1593" i="10" a="1"/>
  <c r="C1593" i="10" s="1"/>
  <c r="D1593" i="10" a="1"/>
  <c r="D1593" i="10" s="1"/>
  <c r="H723" i="10"/>
  <c r="I723" i="10" s="1"/>
  <c r="O723" i="10"/>
  <c r="J723" i="10" s="1"/>
  <c r="G724" i="10"/>
  <c r="Q724" i="10"/>
  <c r="N722" i="10"/>
  <c r="M721" i="10" a="1"/>
  <c r="M721" i="10" s="1"/>
  <c r="L721" i="10" s="1"/>
  <c r="K721" i="10" s="1"/>
  <c r="P721" i="10"/>
  <c r="E725" i="10" a="1"/>
  <c r="E725" i="10" s="1"/>
  <c r="D721" i="1"/>
  <c r="A720" i="1"/>
  <c r="N1592" i="10" l="1"/>
  <c r="P1591" i="10"/>
  <c r="M1591" i="10" a="1"/>
  <c r="M1591" i="10" s="1"/>
  <c r="L1591" i="10" s="1"/>
  <c r="K1591" i="10" s="1"/>
  <c r="J1594" i="10"/>
  <c r="I1593" i="10"/>
  <c r="B1595" i="10"/>
  <c r="C1594" i="10" a="1"/>
  <c r="C1594" i="10" s="1"/>
  <c r="D1594" i="10" a="1"/>
  <c r="D1594" i="10" s="1"/>
  <c r="E1594" i="10" a="1"/>
  <c r="E1594" i="10" s="1"/>
  <c r="O724" i="10"/>
  <c r="J724" i="10" s="1"/>
  <c r="H724" i="10"/>
  <c r="I724" i="10" s="1"/>
  <c r="Q725" i="10"/>
  <c r="G725" i="10"/>
  <c r="M722" i="10" a="1"/>
  <c r="M722" i="10" s="1"/>
  <c r="L722" i="10" s="1"/>
  <c r="K722" i="10" s="1"/>
  <c r="P722" i="10"/>
  <c r="N723" i="10"/>
  <c r="E726" i="10" a="1"/>
  <c r="E726" i="10" s="1"/>
  <c r="D722" i="1"/>
  <c r="A721" i="1"/>
  <c r="N1593" i="10" l="1"/>
  <c r="P1592" i="10"/>
  <c r="M1592" i="10" a="1"/>
  <c r="M1592" i="10" s="1"/>
  <c r="L1592" i="10" s="1"/>
  <c r="K1592" i="10" s="1"/>
  <c r="B1596" i="10"/>
  <c r="C1595" i="10" a="1"/>
  <c r="C1595" i="10" s="1"/>
  <c r="D1595" i="10" a="1"/>
  <c r="D1595" i="10" s="1"/>
  <c r="E1595" i="10" a="1"/>
  <c r="E1595" i="10" s="1"/>
  <c r="I1594" i="10"/>
  <c r="J1595" i="10"/>
  <c r="G726" i="10"/>
  <c r="Q726" i="10"/>
  <c r="H725" i="10"/>
  <c r="I725" i="10" s="1"/>
  <c r="O725" i="10"/>
  <c r="J725" i="10" s="1"/>
  <c r="P723" i="10"/>
  <c r="M723" i="10" a="1"/>
  <c r="M723" i="10" s="1"/>
  <c r="L723" i="10" s="1"/>
  <c r="K723" i="10" s="1"/>
  <c r="N724" i="10"/>
  <c r="E727" i="10" a="1"/>
  <c r="E727" i="10" s="1"/>
  <c r="D723" i="1"/>
  <c r="A722" i="1"/>
  <c r="M1593" i="10" l="1" a="1"/>
  <c r="M1593" i="10" s="1"/>
  <c r="L1593" i="10" s="1"/>
  <c r="K1593" i="10" s="1"/>
  <c r="P1593" i="10"/>
  <c r="N1594" i="10"/>
  <c r="J1596" i="10"/>
  <c r="I1595" i="10"/>
  <c r="B1597" i="10"/>
  <c r="D1596" i="10" a="1"/>
  <c r="D1596" i="10" s="1"/>
  <c r="E1596" i="10" a="1"/>
  <c r="E1596" i="10" s="1"/>
  <c r="C1596" i="10" a="1"/>
  <c r="C1596" i="10" s="1"/>
  <c r="O726" i="10"/>
  <c r="J726" i="10" s="1"/>
  <c r="H726" i="10"/>
  <c r="I726" i="10" s="1"/>
  <c r="Q727" i="10"/>
  <c r="G727" i="10"/>
  <c r="P724" i="10"/>
  <c r="M724" i="10" a="1"/>
  <c r="M724" i="10" s="1"/>
  <c r="L724" i="10" s="1"/>
  <c r="K724" i="10" s="1"/>
  <c r="N725" i="10"/>
  <c r="E728" i="10" a="1"/>
  <c r="E728" i="10" s="1"/>
  <c r="D724" i="1"/>
  <c r="A723" i="1"/>
  <c r="N1595" i="10" l="1"/>
  <c r="M1594" i="10" a="1"/>
  <c r="M1594" i="10" s="1"/>
  <c r="L1594" i="10" s="1"/>
  <c r="K1594" i="10" s="1"/>
  <c r="P1594" i="10"/>
  <c r="J1597" i="10"/>
  <c r="I1596" i="10"/>
  <c r="B1598" i="10"/>
  <c r="C1597" i="10" a="1"/>
  <c r="C1597" i="10" s="1"/>
  <c r="D1597" i="10" a="1"/>
  <c r="D1597" i="10" s="1"/>
  <c r="E1597" i="10" a="1"/>
  <c r="E1597" i="10" s="1"/>
  <c r="Q728" i="10"/>
  <c r="G728" i="10"/>
  <c r="H727" i="10"/>
  <c r="I727" i="10" s="1"/>
  <c r="O727" i="10"/>
  <c r="J727" i="10" s="1"/>
  <c r="N726" i="10"/>
  <c r="P725" i="10"/>
  <c r="M725" i="10" a="1"/>
  <c r="M725" i="10" s="1"/>
  <c r="L725" i="10" s="1"/>
  <c r="K725" i="10" s="1"/>
  <c r="E729" i="10" a="1"/>
  <c r="E729" i="10" s="1"/>
  <c r="D725" i="1"/>
  <c r="A724" i="1"/>
  <c r="N1596" i="10" l="1"/>
  <c r="P1595" i="10"/>
  <c r="M1595" i="10" a="1"/>
  <c r="M1595" i="10" s="1"/>
  <c r="L1595" i="10" s="1"/>
  <c r="K1595" i="10" s="1"/>
  <c r="I1597" i="10"/>
  <c r="J1598" i="10"/>
  <c r="B1599" i="10"/>
  <c r="E1598" i="10" a="1"/>
  <c r="E1598" i="10" s="1"/>
  <c r="C1598" i="10" a="1"/>
  <c r="C1598" i="10" s="1"/>
  <c r="D1598" i="10" a="1"/>
  <c r="D1598" i="10" s="1"/>
  <c r="O728" i="10"/>
  <c r="J728" i="10" s="1"/>
  <c r="H728" i="10"/>
  <c r="I728" i="10" s="1"/>
  <c r="Q729" i="10"/>
  <c r="G729" i="10"/>
  <c r="M726" i="10" a="1"/>
  <c r="M726" i="10" s="1"/>
  <c r="L726" i="10" s="1"/>
  <c r="K726" i="10" s="1"/>
  <c r="P726" i="10"/>
  <c r="N727" i="10"/>
  <c r="E730" i="10" a="1"/>
  <c r="E730" i="10" s="1"/>
  <c r="D726" i="1"/>
  <c r="A725" i="1"/>
  <c r="N1597" i="10" l="1"/>
  <c r="P1596" i="10"/>
  <c r="M1596" i="10" a="1"/>
  <c r="M1596" i="10" s="1"/>
  <c r="L1596" i="10" s="1"/>
  <c r="K1596" i="10" s="1"/>
  <c r="J1599" i="10"/>
  <c r="I1598" i="10"/>
  <c r="B1600" i="10"/>
  <c r="D1599" i="10" a="1"/>
  <c r="D1599" i="10" s="1"/>
  <c r="E1599" i="10" a="1"/>
  <c r="E1599" i="10" s="1"/>
  <c r="C1599" i="10" a="1"/>
  <c r="C1599" i="10" s="1"/>
  <c r="H729" i="10"/>
  <c r="I729" i="10" s="1"/>
  <c r="O729" i="10"/>
  <c r="J729" i="10" s="1"/>
  <c r="Q730" i="10"/>
  <c r="G730" i="10"/>
  <c r="N728" i="10"/>
  <c r="M727" i="10" a="1"/>
  <c r="M727" i="10" s="1"/>
  <c r="L727" i="10" s="1"/>
  <c r="K727" i="10" s="1"/>
  <c r="P727" i="10"/>
  <c r="E731" i="10" a="1"/>
  <c r="E731" i="10" s="1"/>
  <c r="D727" i="1"/>
  <c r="A726" i="1"/>
  <c r="N1598" i="10" l="1"/>
  <c r="P1597" i="10"/>
  <c r="M1597" i="10" a="1"/>
  <c r="M1597" i="10" s="1"/>
  <c r="L1597" i="10" s="1"/>
  <c r="K1597" i="10" s="1"/>
  <c r="I1599" i="10"/>
  <c r="J1600" i="10"/>
  <c r="B1601" i="10"/>
  <c r="C1600" i="10" a="1"/>
  <c r="C1600" i="10" s="1"/>
  <c r="D1600" i="10" a="1"/>
  <c r="D1600" i="10" s="1"/>
  <c r="E1600" i="10" a="1"/>
  <c r="E1600" i="10" s="1"/>
  <c r="Q731" i="10"/>
  <c r="G731" i="10"/>
  <c r="H730" i="10"/>
  <c r="I730" i="10" s="1"/>
  <c r="O730" i="10"/>
  <c r="J730" i="10" s="1"/>
  <c r="M728" i="10" a="1"/>
  <c r="M728" i="10" s="1"/>
  <c r="L728" i="10" s="1"/>
  <c r="K728" i="10" s="1"/>
  <c r="P728" i="10"/>
  <c r="N729" i="10"/>
  <c r="E732" i="10" a="1"/>
  <c r="E732" i="10" s="1"/>
  <c r="D728" i="1"/>
  <c r="A727" i="1"/>
  <c r="N1599" i="10" l="1"/>
  <c r="M1598" i="10" a="1"/>
  <c r="M1598" i="10" s="1"/>
  <c r="L1598" i="10" s="1"/>
  <c r="K1598" i="10" s="1"/>
  <c r="P1598" i="10"/>
  <c r="I1600" i="10"/>
  <c r="J1601" i="10"/>
  <c r="B1602" i="10"/>
  <c r="E1601" i="10" a="1"/>
  <c r="E1601" i="10" s="1"/>
  <c r="C1601" i="10" a="1"/>
  <c r="C1601" i="10" s="1"/>
  <c r="D1601" i="10" a="1"/>
  <c r="D1601" i="10" s="1"/>
  <c r="H731" i="10"/>
  <c r="I731" i="10" s="1"/>
  <c r="O731" i="10"/>
  <c r="J731" i="10" s="1"/>
  <c r="G732" i="10"/>
  <c r="Q732" i="10"/>
  <c r="N730" i="10"/>
  <c r="M729" i="10" a="1"/>
  <c r="M729" i="10" s="1"/>
  <c r="L729" i="10" s="1"/>
  <c r="K729" i="10" s="1"/>
  <c r="P729" i="10"/>
  <c r="E733" i="10" a="1"/>
  <c r="E733" i="10" s="1"/>
  <c r="D729" i="1"/>
  <c r="A728" i="1"/>
  <c r="N1600" i="10" l="1"/>
  <c r="P1599" i="10"/>
  <c r="M1599" i="10" a="1"/>
  <c r="M1599" i="10" s="1"/>
  <c r="L1599" i="10" s="1"/>
  <c r="K1599" i="10" s="1"/>
  <c r="J1602" i="10"/>
  <c r="I1601" i="10"/>
  <c r="B1603" i="10"/>
  <c r="C1602" i="10" a="1"/>
  <c r="C1602" i="10" s="1"/>
  <c r="D1602" i="10" a="1"/>
  <c r="D1602" i="10" s="1"/>
  <c r="E1602" i="10" a="1"/>
  <c r="E1602" i="10" s="1"/>
  <c r="O732" i="10"/>
  <c r="J732" i="10" s="1"/>
  <c r="H732" i="10"/>
  <c r="I732" i="10" s="1"/>
  <c r="Q733" i="10"/>
  <c r="G733" i="10"/>
  <c r="M730" i="10" a="1"/>
  <c r="M730" i="10" s="1"/>
  <c r="L730" i="10" s="1"/>
  <c r="K730" i="10" s="1"/>
  <c r="P730" i="10"/>
  <c r="N731" i="10"/>
  <c r="E734" i="10" a="1"/>
  <c r="E734" i="10" s="1"/>
  <c r="D730" i="1"/>
  <c r="A729" i="1"/>
  <c r="N1601" i="10" l="1"/>
  <c r="P1600" i="10"/>
  <c r="M1600" i="10" a="1"/>
  <c r="M1600" i="10" s="1"/>
  <c r="L1600" i="10" s="1"/>
  <c r="K1600" i="10" s="1"/>
  <c r="I1602" i="10"/>
  <c r="J1603" i="10"/>
  <c r="B1604" i="10"/>
  <c r="C1603" i="10" a="1"/>
  <c r="C1603" i="10" s="1"/>
  <c r="D1603" i="10" a="1"/>
  <c r="D1603" i="10" s="1"/>
  <c r="E1603" i="10" a="1"/>
  <c r="E1603" i="10" s="1"/>
  <c r="G734" i="10"/>
  <c r="Q734" i="10"/>
  <c r="O733" i="10"/>
  <c r="J733" i="10" s="1"/>
  <c r="H733" i="10"/>
  <c r="I733" i="10" s="1"/>
  <c r="N732" i="10"/>
  <c r="P731" i="10"/>
  <c r="M731" i="10" a="1"/>
  <c r="M731" i="10" s="1"/>
  <c r="L731" i="10" s="1"/>
  <c r="K731" i="10" s="1"/>
  <c r="E735" i="10" a="1"/>
  <c r="E735" i="10" s="1"/>
  <c r="D731" i="1"/>
  <c r="A730" i="1"/>
  <c r="N1602" i="10" l="1"/>
  <c r="P1601" i="10"/>
  <c r="M1601" i="10" a="1"/>
  <c r="M1601" i="10" s="1"/>
  <c r="L1601" i="10" s="1"/>
  <c r="K1601" i="10" s="1"/>
  <c r="J1604" i="10"/>
  <c r="I1603" i="10"/>
  <c r="B1605" i="10"/>
  <c r="D1604" i="10" a="1"/>
  <c r="D1604" i="10" s="1"/>
  <c r="E1604" i="10" a="1"/>
  <c r="E1604" i="10" s="1"/>
  <c r="C1604" i="10" a="1"/>
  <c r="C1604" i="10" s="1"/>
  <c r="Q735" i="10"/>
  <c r="G735" i="10"/>
  <c r="O734" i="10"/>
  <c r="J734" i="10" s="1"/>
  <c r="H734" i="10"/>
  <c r="I734" i="10" s="1"/>
  <c r="P732" i="10"/>
  <c r="M732" i="10" a="1"/>
  <c r="M732" i="10" s="1"/>
  <c r="L732" i="10" s="1"/>
  <c r="K732" i="10" s="1"/>
  <c r="N733" i="10"/>
  <c r="E736" i="10" a="1"/>
  <c r="E736" i="10" s="1"/>
  <c r="D732" i="1"/>
  <c r="A731" i="1"/>
  <c r="N1603" i="10" l="1"/>
  <c r="P1602" i="10"/>
  <c r="M1602" i="10" a="1"/>
  <c r="M1602" i="10" s="1"/>
  <c r="L1602" i="10" s="1"/>
  <c r="K1602" i="10" s="1"/>
  <c r="B1606" i="10"/>
  <c r="C1605" i="10" a="1"/>
  <c r="C1605" i="10" s="1"/>
  <c r="D1605" i="10" a="1"/>
  <c r="D1605" i="10" s="1"/>
  <c r="E1605" i="10" a="1"/>
  <c r="E1605" i="10" s="1"/>
  <c r="J1605" i="10"/>
  <c r="I1604" i="10"/>
  <c r="H735" i="10"/>
  <c r="I735" i="10" s="1"/>
  <c r="O735" i="10"/>
  <c r="J735" i="10" s="1"/>
  <c r="Q736" i="10"/>
  <c r="G736" i="10"/>
  <c r="N734" i="10"/>
  <c r="M733" i="10" a="1"/>
  <c r="M733" i="10" s="1"/>
  <c r="L733" i="10" s="1"/>
  <c r="K733" i="10" s="1"/>
  <c r="P733" i="10"/>
  <c r="E737" i="10" a="1"/>
  <c r="E737" i="10" s="1"/>
  <c r="D733" i="1"/>
  <c r="A732" i="1"/>
  <c r="N1604" i="10" l="1"/>
  <c r="P1603" i="10"/>
  <c r="M1603" i="10" a="1"/>
  <c r="M1603" i="10" s="1"/>
  <c r="L1603" i="10" s="1"/>
  <c r="K1603" i="10" s="1"/>
  <c r="I1605" i="10"/>
  <c r="J1606" i="10"/>
  <c r="B1607" i="10"/>
  <c r="E1606" i="10" a="1"/>
  <c r="E1606" i="10" s="1"/>
  <c r="C1606" i="10" a="1"/>
  <c r="C1606" i="10" s="1"/>
  <c r="D1606" i="10" a="1"/>
  <c r="D1606" i="10" s="1"/>
  <c r="Q737" i="10"/>
  <c r="G737" i="10"/>
  <c r="O736" i="10"/>
  <c r="J736" i="10" s="1"/>
  <c r="H736" i="10"/>
  <c r="I736" i="10" s="1"/>
  <c r="M734" i="10" a="1"/>
  <c r="M734" i="10" s="1"/>
  <c r="L734" i="10" s="1"/>
  <c r="K734" i="10" s="1"/>
  <c r="P734" i="10"/>
  <c r="N735" i="10"/>
  <c r="E738" i="10" a="1"/>
  <c r="E738" i="10" s="1"/>
  <c r="D734" i="1"/>
  <c r="A733" i="1"/>
  <c r="N1605" i="10" l="1"/>
  <c r="P1604" i="10"/>
  <c r="M1604" i="10" a="1"/>
  <c r="M1604" i="10" s="1"/>
  <c r="L1604" i="10" s="1"/>
  <c r="K1604" i="10" s="1"/>
  <c r="B1608" i="10"/>
  <c r="D1607" i="10" a="1"/>
  <c r="D1607" i="10" s="1"/>
  <c r="E1607" i="10" a="1"/>
  <c r="E1607" i="10" s="1"/>
  <c r="C1607" i="10" a="1"/>
  <c r="C1607" i="10" s="1"/>
  <c r="J1607" i="10"/>
  <c r="I1606" i="10"/>
  <c r="O737" i="10"/>
  <c r="J737" i="10" s="1"/>
  <c r="H737" i="10"/>
  <c r="I737" i="10" s="1"/>
  <c r="Q738" i="10"/>
  <c r="G738" i="10"/>
  <c r="M735" i="10" a="1"/>
  <c r="M735" i="10" s="1"/>
  <c r="L735" i="10" s="1"/>
  <c r="K735" i="10" s="1"/>
  <c r="P735" i="10"/>
  <c r="N736" i="10"/>
  <c r="E739" i="10" a="1"/>
  <c r="E739" i="10" s="1"/>
  <c r="D735" i="1"/>
  <c r="A734" i="1"/>
  <c r="N1606" i="10" l="1"/>
  <c r="P1605" i="10"/>
  <c r="M1605" i="10" a="1"/>
  <c r="M1605" i="10" s="1"/>
  <c r="L1605" i="10" s="1"/>
  <c r="K1605" i="10" s="1"/>
  <c r="I1607" i="10"/>
  <c r="J1608" i="10"/>
  <c r="B1609" i="10"/>
  <c r="C1608" i="10" a="1"/>
  <c r="C1608" i="10" s="1"/>
  <c r="D1608" i="10" a="1"/>
  <c r="D1608" i="10" s="1"/>
  <c r="E1608" i="10" a="1"/>
  <c r="E1608" i="10" s="1"/>
  <c r="Q739" i="10"/>
  <c r="G739" i="10"/>
  <c r="H738" i="10"/>
  <c r="I738" i="10" s="1"/>
  <c r="O738" i="10"/>
  <c r="J738" i="10" s="1"/>
  <c r="N737" i="10"/>
  <c r="P736" i="10"/>
  <c r="M736" i="10" a="1"/>
  <c r="M736" i="10" s="1"/>
  <c r="L736" i="10" s="1"/>
  <c r="K736" i="10" s="1"/>
  <c r="E740" i="10" a="1"/>
  <c r="E740" i="10" s="1"/>
  <c r="D736" i="1"/>
  <c r="A735" i="1"/>
  <c r="N1607" i="10" l="1"/>
  <c r="M1606" i="10" a="1"/>
  <c r="M1606" i="10" s="1"/>
  <c r="L1606" i="10" s="1"/>
  <c r="K1606" i="10" s="1"/>
  <c r="P1606" i="10"/>
  <c r="B1610" i="10"/>
  <c r="E1609" i="10" a="1"/>
  <c r="E1609" i="10" s="1"/>
  <c r="C1609" i="10" a="1"/>
  <c r="C1609" i="10" s="1"/>
  <c r="D1609" i="10" a="1"/>
  <c r="D1609" i="10" s="1"/>
  <c r="I1608" i="10"/>
  <c r="J1609" i="10"/>
  <c r="H739" i="10"/>
  <c r="I739" i="10" s="1"/>
  <c r="O739" i="10"/>
  <c r="J739" i="10" s="1"/>
  <c r="G740" i="10"/>
  <c r="Q740" i="10"/>
  <c r="N738" i="10"/>
  <c r="M737" i="10" a="1"/>
  <c r="M737" i="10" s="1"/>
  <c r="L737" i="10" s="1"/>
  <c r="K737" i="10" s="1"/>
  <c r="P737" i="10"/>
  <c r="E741" i="10" a="1"/>
  <c r="E741" i="10" s="1"/>
  <c r="D737" i="1"/>
  <c r="A736" i="1"/>
  <c r="N1608" i="10" l="1"/>
  <c r="P1607" i="10"/>
  <c r="M1607" i="10" a="1"/>
  <c r="M1607" i="10" s="1"/>
  <c r="L1607" i="10" s="1"/>
  <c r="K1607" i="10" s="1"/>
  <c r="J1610" i="10"/>
  <c r="I1609" i="10"/>
  <c r="B1611" i="10"/>
  <c r="C1610" i="10" a="1"/>
  <c r="C1610" i="10" s="1"/>
  <c r="D1610" i="10" a="1"/>
  <c r="D1610" i="10" s="1"/>
  <c r="E1610" i="10" a="1"/>
  <c r="E1610" i="10" s="1"/>
  <c r="H740" i="10"/>
  <c r="I740" i="10" s="1"/>
  <c r="O740" i="10"/>
  <c r="J740" i="10" s="1"/>
  <c r="Q741" i="10"/>
  <c r="G741" i="10"/>
  <c r="M738" i="10" a="1"/>
  <c r="M738" i="10" s="1"/>
  <c r="L738" i="10" s="1"/>
  <c r="K738" i="10" s="1"/>
  <c r="P738" i="10"/>
  <c r="N739" i="10"/>
  <c r="E742" i="10" a="1"/>
  <c r="E742" i="10" s="1"/>
  <c r="D738" i="1"/>
  <c r="A737" i="1"/>
  <c r="N1609" i="10" l="1"/>
  <c r="P1608" i="10"/>
  <c r="M1608" i="10" a="1"/>
  <c r="M1608" i="10" s="1"/>
  <c r="L1608" i="10" s="1"/>
  <c r="K1608" i="10" s="1"/>
  <c r="B1612" i="10"/>
  <c r="C1611" i="10" a="1"/>
  <c r="C1611" i="10" s="1"/>
  <c r="D1611" i="10" a="1"/>
  <c r="D1611" i="10" s="1"/>
  <c r="E1611" i="10" a="1"/>
  <c r="E1611" i="10" s="1"/>
  <c r="I1610" i="10"/>
  <c r="J1611" i="10"/>
  <c r="G742" i="10"/>
  <c r="Q742" i="10"/>
  <c r="O741" i="10"/>
  <c r="J741" i="10" s="1"/>
  <c r="H741" i="10"/>
  <c r="I741" i="10" s="1"/>
  <c r="N740" i="10"/>
  <c r="P739" i="10"/>
  <c r="M739" i="10" a="1"/>
  <c r="M739" i="10" s="1"/>
  <c r="L739" i="10" s="1"/>
  <c r="K739" i="10" s="1"/>
  <c r="E743" i="10" a="1"/>
  <c r="E743" i="10" s="1"/>
  <c r="D739" i="1"/>
  <c r="A738" i="1"/>
  <c r="M1609" i="10" l="1" a="1"/>
  <c r="M1609" i="10" s="1"/>
  <c r="L1609" i="10" s="1"/>
  <c r="K1609" i="10" s="1"/>
  <c r="P1609" i="10"/>
  <c r="N1610" i="10"/>
  <c r="J1612" i="10"/>
  <c r="I1611" i="10"/>
  <c r="B1613" i="10"/>
  <c r="D1612" i="10" a="1"/>
  <c r="D1612" i="10" s="1"/>
  <c r="E1612" i="10" a="1"/>
  <c r="E1612" i="10" s="1"/>
  <c r="C1612" i="10" a="1"/>
  <c r="C1612" i="10" s="1"/>
  <c r="Q743" i="10"/>
  <c r="G743" i="10"/>
  <c r="H742" i="10"/>
  <c r="I742" i="10" s="1"/>
  <c r="O742" i="10"/>
  <c r="J742" i="10" s="1"/>
  <c r="N741" i="10"/>
  <c r="P740" i="10"/>
  <c r="M740" i="10" a="1"/>
  <c r="M740" i="10" s="1"/>
  <c r="L740" i="10" s="1"/>
  <c r="K740" i="10" s="1"/>
  <c r="E744" i="10" a="1"/>
  <c r="E744" i="10" s="1"/>
  <c r="D740" i="1"/>
  <c r="A739" i="1"/>
  <c r="N1611" i="10" l="1"/>
  <c r="P1610" i="10"/>
  <c r="M1610" i="10" a="1"/>
  <c r="M1610" i="10" s="1"/>
  <c r="L1610" i="10" s="1"/>
  <c r="K1610" i="10" s="1"/>
  <c r="B1614" i="10"/>
  <c r="C1613" i="10" a="1"/>
  <c r="C1613" i="10" s="1"/>
  <c r="D1613" i="10" a="1"/>
  <c r="D1613" i="10" s="1"/>
  <c r="E1613" i="10" a="1"/>
  <c r="E1613" i="10" s="1"/>
  <c r="J1613" i="10"/>
  <c r="I1612" i="10"/>
  <c r="H743" i="10"/>
  <c r="I743" i="10" s="1"/>
  <c r="O743" i="10"/>
  <c r="J743" i="10" s="1"/>
  <c r="Q744" i="10"/>
  <c r="G744" i="10"/>
  <c r="P741" i="10"/>
  <c r="M741" i="10" a="1"/>
  <c r="M741" i="10" s="1"/>
  <c r="L741" i="10" s="1"/>
  <c r="K741" i="10" s="1"/>
  <c r="N742" i="10"/>
  <c r="E745" i="10" a="1"/>
  <c r="E745" i="10" s="1"/>
  <c r="D741" i="1"/>
  <c r="A740" i="1"/>
  <c r="N1612" i="10" l="1"/>
  <c r="P1611" i="10"/>
  <c r="M1611" i="10" a="1"/>
  <c r="M1611" i="10" s="1"/>
  <c r="L1611" i="10" s="1"/>
  <c r="K1611" i="10" s="1"/>
  <c r="I1613" i="10"/>
  <c r="J1614" i="10"/>
  <c r="B1615" i="10"/>
  <c r="E1614" i="10" a="1"/>
  <c r="E1614" i="10" s="1"/>
  <c r="C1614" i="10" a="1"/>
  <c r="C1614" i="10" s="1"/>
  <c r="D1614" i="10" a="1"/>
  <c r="D1614" i="10" s="1"/>
  <c r="H744" i="10"/>
  <c r="I744" i="10" s="1"/>
  <c r="O744" i="10"/>
  <c r="J744" i="10" s="1"/>
  <c r="Q745" i="10"/>
  <c r="G745" i="10"/>
  <c r="M742" i="10" a="1"/>
  <c r="M742" i="10" s="1"/>
  <c r="L742" i="10" s="1"/>
  <c r="K742" i="10" s="1"/>
  <c r="P742" i="10"/>
  <c r="N743" i="10"/>
  <c r="E746" i="10" a="1"/>
  <c r="E746" i="10" s="1"/>
  <c r="D742" i="1"/>
  <c r="A741" i="1"/>
  <c r="N1613" i="10" l="1"/>
  <c r="P1612" i="10"/>
  <c r="M1612" i="10" a="1"/>
  <c r="M1612" i="10" s="1"/>
  <c r="L1612" i="10" s="1"/>
  <c r="K1612" i="10" s="1"/>
  <c r="J1615" i="10"/>
  <c r="I1614" i="10"/>
  <c r="B1616" i="10"/>
  <c r="D1615" i="10" a="1"/>
  <c r="D1615" i="10" s="1"/>
  <c r="E1615" i="10" a="1"/>
  <c r="E1615" i="10" s="1"/>
  <c r="C1615" i="10" a="1"/>
  <c r="C1615" i="10" s="1"/>
  <c r="H745" i="10"/>
  <c r="I745" i="10" s="1"/>
  <c r="O745" i="10"/>
  <c r="J745" i="10" s="1"/>
  <c r="Q746" i="10"/>
  <c r="G746" i="10"/>
  <c r="M743" i="10" a="1"/>
  <c r="M743" i="10" s="1"/>
  <c r="L743" i="10" s="1"/>
  <c r="K743" i="10" s="1"/>
  <c r="P743" i="10"/>
  <c r="N744" i="10"/>
  <c r="E747" i="10" a="1"/>
  <c r="E747" i="10" s="1"/>
  <c r="D743" i="1"/>
  <c r="A742" i="1"/>
  <c r="N1614" i="10" l="1"/>
  <c r="P1613" i="10"/>
  <c r="M1613" i="10" a="1"/>
  <c r="M1613" i="10" s="1"/>
  <c r="L1613" i="10" s="1"/>
  <c r="K1613" i="10" s="1"/>
  <c r="B1617" i="10"/>
  <c r="C1616" i="10" a="1"/>
  <c r="C1616" i="10" s="1"/>
  <c r="D1616" i="10" a="1"/>
  <c r="D1616" i="10" s="1"/>
  <c r="E1616" i="10" a="1"/>
  <c r="E1616" i="10" s="1"/>
  <c r="I1615" i="10"/>
  <c r="J1616" i="10"/>
  <c r="H746" i="10"/>
  <c r="I746" i="10" s="1"/>
  <c r="O746" i="10"/>
  <c r="J746" i="10" s="1"/>
  <c r="Q747" i="10"/>
  <c r="G747" i="10"/>
  <c r="N745" i="10"/>
  <c r="M744" i="10" a="1"/>
  <c r="M744" i="10" s="1"/>
  <c r="L744" i="10" s="1"/>
  <c r="K744" i="10" s="1"/>
  <c r="P744" i="10"/>
  <c r="D744" i="1"/>
  <c r="A743" i="1"/>
  <c r="M1614" i="10" l="1" a="1"/>
  <c r="M1614" i="10" s="1"/>
  <c r="L1614" i="10" s="1"/>
  <c r="K1614" i="10" s="1"/>
  <c r="P1614" i="10"/>
  <c r="N1615" i="10"/>
  <c r="I1616" i="10"/>
  <c r="J1617" i="10"/>
  <c r="B1618" i="10"/>
  <c r="E1617" i="10" a="1"/>
  <c r="E1617" i="10" s="1"/>
  <c r="C1617" i="10" a="1"/>
  <c r="C1617" i="10" s="1"/>
  <c r="D1617" i="10" a="1"/>
  <c r="D1617" i="10" s="1"/>
  <c r="H747" i="10"/>
  <c r="I747" i="10" s="1"/>
  <c r="I748" i="10" s="1"/>
  <c r="O747" i="10"/>
  <c r="J747" i="10" s="1"/>
  <c r="J748" i="10" s="1"/>
  <c r="J749" i="10" s="1"/>
  <c r="J750" i="10" s="1"/>
  <c r="J751" i="10" s="1"/>
  <c r="J752" i="10" s="1"/>
  <c r="J753" i="10" s="1"/>
  <c r="J754" i="10" s="1"/>
  <c r="J755" i="10" s="1"/>
  <c r="J756" i="10" s="1"/>
  <c r="J757" i="10" s="1"/>
  <c r="J758" i="10" s="1"/>
  <c r="J759" i="10" s="1"/>
  <c r="J760" i="10" s="1"/>
  <c r="J761" i="10" s="1"/>
  <c r="J762" i="10" s="1"/>
  <c r="J763" i="10" s="1"/>
  <c r="J764" i="10" s="1"/>
  <c r="J765" i="10" s="1"/>
  <c r="J766" i="10" s="1"/>
  <c r="J767" i="10" s="1"/>
  <c r="J768" i="10" s="1"/>
  <c r="J769" i="10" s="1"/>
  <c r="J770" i="10" s="1"/>
  <c r="J771" i="10" s="1"/>
  <c r="J772" i="10" s="1"/>
  <c r="J773" i="10" s="1"/>
  <c r="J774" i="10" s="1"/>
  <c r="J775" i="10" s="1"/>
  <c r="J776" i="10" s="1"/>
  <c r="J777" i="10" s="1"/>
  <c r="J778" i="10" s="1"/>
  <c r="J779" i="10" s="1"/>
  <c r="J780" i="10" s="1"/>
  <c r="J781" i="10" s="1"/>
  <c r="J782" i="10" s="1"/>
  <c r="J783" i="10" s="1"/>
  <c r="J784" i="10" s="1"/>
  <c r="J785" i="10" s="1"/>
  <c r="J786" i="10" s="1"/>
  <c r="J787" i="10" s="1"/>
  <c r="J788" i="10" s="1"/>
  <c r="J789" i="10" s="1"/>
  <c r="J790" i="10" s="1"/>
  <c r="J791" i="10" s="1"/>
  <c r="J792" i="10" s="1"/>
  <c r="J793" i="10" s="1"/>
  <c r="J794" i="10" s="1"/>
  <c r="J795" i="10" s="1"/>
  <c r="J796" i="10" s="1"/>
  <c r="J797" i="10" s="1"/>
  <c r="J798" i="10" s="1"/>
  <c r="J799" i="10" s="1"/>
  <c r="J800" i="10" s="1"/>
  <c r="J801" i="10" s="1"/>
  <c r="J802" i="10" s="1"/>
  <c r="J803" i="10" s="1"/>
  <c r="J804" i="10" s="1"/>
  <c r="J805" i="10" s="1"/>
  <c r="J806" i="10" s="1"/>
  <c r="J807" i="10" s="1"/>
  <c r="J808" i="10" s="1"/>
  <c r="J809" i="10" s="1"/>
  <c r="J810" i="10" s="1"/>
  <c r="J811" i="10" s="1"/>
  <c r="J812" i="10" s="1"/>
  <c r="J813" i="10" s="1"/>
  <c r="J814" i="10" s="1"/>
  <c r="J815" i="10" s="1"/>
  <c r="J816" i="10" s="1"/>
  <c r="J817" i="10" s="1"/>
  <c r="J818" i="10" s="1"/>
  <c r="J819" i="10" s="1"/>
  <c r="J820" i="10" s="1"/>
  <c r="J821" i="10" s="1"/>
  <c r="J822" i="10" s="1"/>
  <c r="J823" i="10" s="1"/>
  <c r="J824" i="10" s="1"/>
  <c r="J825" i="10" s="1"/>
  <c r="J826" i="10" s="1"/>
  <c r="J827" i="10" s="1"/>
  <c r="J828" i="10" s="1"/>
  <c r="J829" i="10" s="1"/>
  <c r="J830" i="10" s="1"/>
  <c r="J831" i="10" s="1"/>
  <c r="J832" i="10" s="1"/>
  <c r="J833" i="10" s="1"/>
  <c r="J834" i="10" s="1"/>
  <c r="J835" i="10" s="1"/>
  <c r="J836" i="10" s="1"/>
  <c r="J837" i="10" s="1"/>
  <c r="J838" i="10" s="1"/>
  <c r="J839" i="10" s="1"/>
  <c r="J840" i="10" s="1"/>
  <c r="J841" i="10" s="1"/>
  <c r="J842" i="10" s="1"/>
  <c r="J843" i="10" s="1"/>
  <c r="J844" i="10" s="1"/>
  <c r="J845" i="10" s="1"/>
  <c r="J846" i="10" s="1"/>
  <c r="J847" i="10" s="1"/>
  <c r="J848" i="10" s="1"/>
  <c r="J849" i="10" s="1"/>
  <c r="J850" i="10" s="1"/>
  <c r="J851" i="10" s="1"/>
  <c r="J852" i="10" s="1"/>
  <c r="J853" i="10" s="1"/>
  <c r="J854" i="10" s="1"/>
  <c r="J855" i="10" s="1"/>
  <c r="J856" i="10" s="1"/>
  <c r="J857" i="10" s="1"/>
  <c r="J858" i="10" s="1"/>
  <c r="J859" i="10" s="1"/>
  <c r="J860" i="10" s="1"/>
  <c r="J861" i="10" s="1"/>
  <c r="J862" i="10" s="1"/>
  <c r="J863" i="10" s="1"/>
  <c r="J864" i="10" s="1"/>
  <c r="J865" i="10" s="1"/>
  <c r="J866" i="10" s="1"/>
  <c r="J867" i="10" s="1"/>
  <c r="J868" i="10" s="1"/>
  <c r="J869" i="10" s="1"/>
  <c r="J870" i="10" s="1"/>
  <c r="J871" i="10" s="1"/>
  <c r="J872" i="10" s="1"/>
  <c r="J873" i="10" s="1"/>
  <c r="J874" i="10" s="1"/>
  <c r="J875" i="10" s="1"/>
  <c r="J876" i="10" s="1"/>
  <c r="J877" i="10" s="1"/>
  <c r="J878" i="10" s="1"/>
  <c r="J879" i="10" s="1"/>
  <c r="J880" i="10" s="1"/>
  <c r="J881" i="10" s="1"/>
  <c r="J882" i="10" s="1"/>
  <c r="J883" i="10" s="1"/>
  <c r="J884" i="10" s="1"/>
  <c r="J885" i="10" s="1"/>
  <c r="J886" i="10" s="1"/>
  <c r="J887" i="10" s="1"/>
  <c r="J888" i="10" s="1"/>
  <c r="J889" i="10" s="1"/>
  <c r="J890" i="10" s="1"/>
  <c r="J891" i="10" s="1"/>
  <c r="J892" i="10" s="1"/>
  <c r="J893" i="10" s="1"/>
  <c r="J894" i="10" s="1"/>
  <c r="J895" i="10" s="1"/>
  <c r="J896" i="10" s="1"/>
  <c r="J897" i="10" s="1"/>
  <c r="J898" i="10" s="1"/>
  <c r="J899" i="10" s="1"/>
  <c r="J900" i="10" s="1"/>
  <c r="J901" i="10" s="1"/>
  <c r="J902" i="10" s="1"/>
  <c r="J903" i="10" s="1"/>
  <c r="J904" i="10" s="1"/>
  <c r="J905" i="10" s="1"/>
  <c r="J906" i="10" s="1"/>
  <c r="J907" i="10" s="1"/>
  <c r="J908" i="10" s="1"/>
  <c r="J909" i="10" s="1"/>
  <c r="J910" i="10" s="1"/>
  <c r="J911" i="10" s="1"/>
  <c r="J912" i="10" s="1"/>
  <c r="J913" i="10" s="1"/>
  <c r="J914" i="10" s="1"/>
  <c r="J915" i="10" s="1"/>
  <c r="J916" i="10" s="1"/>
  <c r="J917" i="10" s="1"/>
  <c r="J918" i="10" s="1"/>
  <c r="J919" i="10" s="1"/>
  <c r="J920" i="10" s="1"/>
  <c r="J921" i="10" s="1"/>
  <c r="J922" i="10" s="1"/>
  <c r="J923" i="10" s="1"/>
  <c r="J924" i="10" s="1"/>
  <c r="J925" i="10" s="1"/>
  <c r="J926" i="10" s="1"/>
  <c r="J927" i="10" s="1"/>
  <c r="J928" i="10" s="1"/>
  <c r="J929" i="10" s="1"/>
  <c r="J930" i="10" s="1"/>
  <c r="J931" i="10" s="1"/>
  <c r="J932" i="10" s="1"/>
  <c r="J933" i="10" s="1"/>
  <c r="J934" i="10" s="1"/>
  <c r="J935" i="10" s="1"/>
  <c r="J936" i="10" s="1"/>
  <c r="J937" i="10" s="1"/>
  <c r="J938" i="10" s="1"/>
  <c r="J939" i="10" s="1"/>
  <c r="J940" i="10" s="1"/>
  <c r="J941" i="10" s="1"/>
  <c r="J942" i="10" s="1"/>
  <c r="J943" i="10" s="1"/>
  <c r="J944" i="10" s="1"/>
  <c r="J945" i="10" s="1"/>
  <c r="J946" i="10" s="1"/>
  <c r="J947" i="10" s="1"/>
  <c r="J948" i="10" s="1"/>
  <c r="J949" i="10" s="1"/>
  <c r="J950" i="10" s="1"/>
  <c r="J951" i="10" s="1"/>
  <c r="J952" i="10" s="1"/>
  <c r="J953" i="10" s="1"/>
  <c r="J954" i="10" s="1"/>
  <c r="J955" i="10" s="1"/>
  <c r="J956" i="10" s="1"/>
  <c r="J957" i="10" s="1"/>
  <c r="J958" i="10" s="1"/>
  <c r="J959" i="10" s="1"/>
  <c r="J960" i="10" s="1"/>
  <c r="J961" i="10" s="1"/>
  <c r="J962" i="10" s="1"/>
  <c r="J963" i="10" s="1"/>
  <c r="J964" i="10" s="1"/>
  <c r="J965" i="10" s="1"/>
  <c r="J966" i="10" s="1"/>
  <c r="N746" i="10"/>
  <c r="P745" i="10"/>
  <c r="M745" i="10" a="1"/>
  <c r="M745" i="10" s="1"/>
  <c r="L745" i="10" s="1"/>
  <c r="K745" i="10" s="1"/>
  <c r="D745" i="1"/>
  <c r="A744" i="1"/>
  <c r="N1616" i="10" l="1"/>
  <c r="P1615" i="10"/>
  <c r="M1615" i="10" a="1"/>
  <c r="M1615" i="10" s="1"/>
  <c r="L1615" i="10" s="1"/>
  <c r="K1615" i="10" s="1"/>
  <c r="J1618" i="10"/>
  <c r="I1617" i="10"/>
  <c r="B1619" i="10"/>
  <c r="C1618" i="10" a="1"/>
  <c r="C1618" i="10" s="1"/>
  <c r="D1618" i="10" a="1"/>
  <c r="D1618" i="10" s="1"/>
  <c r="E1618" i="10" a="1"/>
  <c r="E1618" i="10" s="1"/>
  <c r="N748" i="10"/>
  <c r="I749" i="10"/>
  <c r="N747" i="10"/>
  <c r="M746" i="10" a="1"/>
  <c r="M746" i="10" s="1"/>
  <c r="L746" i="10" s="1"/>
  <c r="K746" i="10" s="1"/>
  <c r="P746" i="10"/>
  <c r="D746" i="1"/>
  <c r="A745" i="1"/>
  <c r="N1617" i="10" l="1"/>
  <c r="P1616" i="10"/>
  <c r="M1616" i="10" a="1"/>
  <c r="M1616" i="10" s="1"/>
  <c r="L1616" i="10" s="1"/>
  <c r="K1616" i="10" s="1"/>
  <c r="B1620" i="10"/>
  <c r="C1619" i="10" a="1"/>
  <c r="C1619" i="10" s="1"/>
  <c r="D1619" i="10" a="1"/>
  <c r="D1619" i="10" s="1"/>
  <c r="E1619" i="10" a="1"/>
  <c r="E1619" i="10" s="1"/>
  <c r="I1618" i="10"/>
  <c r="J1619" i="10"/>
  <c r="P748" i="10"/>
  <c r="M748" i="10" a="1"/>
  <c r="M748" i="10" s="1"/>
  <c r="N749" i="10"/>
  <c r="I750" i="10"/>
  <c r="P747" i="10"/>
  <c r="M747" i="10" a="1"/>
  <c r="M747" i="10" s="1"/>
  <c r="L747" i="10" s="1"/>
  <c r="K747" i="10" s="1"/>
  <c r="D747" i="1"/>
  <c r="A746" i="1"/>
  <c r="M1617" i="10" l="1" a="1"/>
  <c r="M1617" i="10" s="1"/>
  <c r="L1617" i="10" s="1"/>
  <c r="K1617" i="10" s="1"/>
  <c r="P1617" i="10"/>
  <c r="N1618" i="10"/>
  <c r="J1620" i="10"/>
  <c r="I1619" i="10"/>
  <c r="B1621" i="10"/>
  <c r="D1620" i="10" a="1"/>
  <c r="D1620" i="10" s="1"/>
  <c r="E1620" i="10" a="1"/>
  <c r="E1620" i="10" s="1"/>
  <c r="C1620" i="10" a="1"/>
  <c r="C1620" i="10" s="1"/>
  <c r="N750" i="10"/>
  <c r="I751" i="10"/>
  <c r="M749" i="10" a="1"/>
  <c r="M749" i="10" s="1"/>
  <c r="P749" i="10"/>
  <c r="L748" i="10"/>
  <c r="K748" i="10" s="1"/>
  <c r="D748" i="1"/>
  <c r="A747" i="1"/>
  <c r="N1619" i="10" l="1"/>
  <c r="P1618" i="10"/>
  <c r="M1618" i="10" a="1"/>
  <c r="M1618" i="10" s="1"/>
  <c r="L1618" i="10" s="1"/>
  <c r="K1618" i="10" s="1"/>
  <c r="J1621" i="10"/>
  <c r="I1620" i="10"/>
  <c r="B1622" i="10"/>
  <c r="C1621" i="10" a="1"/>
  <c r="C1621" i="10" s="1"/>
  <c r="D1621" i="10" a="1"/>
  <c r="D1621" i="10" s="1"/>
  <c r="E1621" i="10" a="1"/>
  <c r="E1621" i="10" s="1"/>
  <c r="L749" i="10"/>
  <c r="K749" i="10" s="1"/>
  <c r="M750" i="10" a="1"/>
  <c r="M750" i="10" s="1"/>
  <c r="L750" i="10" s="1"/>
  <c r="K750" i="10" s="1"/>
  <c r="P750" i="10"/>
  <c r="I752" i="10"/>
  <c r="N751" i="10"/>
  <c r="D749" i="1"/>
  <c r="A748" i="1"/>
  <c r="N1620" i="10" l="1"/>
  <c r="P1619" i="10"/>
  <c r="M1619" i="10" a="1"/>
  <c r="M1619" i="10" s="1"/>
  <c r="L1619" i="10" s="1"/>
  <c r="K1619" i="10" s="1"/>
  <c r="B1623" i="10"/>
  <c r="E1622" i="10" a="1"/>
  <c r="E1622" i="10" s="1"/>
  <c r="C1622" i="10" a="1"/>
  <c r="C1622" i="10" s="1"/>
  <c r="D1622" i="10" a="1"/>
  <c r="D1622" i="10" s="1"/>
  <c r="I1621" i="10"/>
  <c r="J1622" i="10"/>
  <c r="P751" i="10"/>
  <c r="M751" i="10" a="1"/>
  <c r="M751" i="10" s="1"/>
  <c r="L751" i="10" s="1"/>
  <c r="K751" i="10" s="1"/>
  <c r="N752" i="10"/>
  <c r="I753" i="10"/>
  <c r="D750" i="1"/>
  <c r="A749" i="1"/>
  <c r="P1620" i="10" l="1"/>
  <c r="M1620" i="10" a="1"/>
  <c r="M1620" i="10" s="1"/>
  <c r="L1620" i="10" s="1"/>
  <c r="K1620" i="10" s="1"/>
  <c r="N1621" i="10"/>
  <c r="J1623" i="10"/>
  <c r="I1622" i="10"/>
  <c r="B1624" i="10"/>
  <c r="D1623" i="10" a="1"/>
  <c r="D1623" i="10" s="1"/>
  <c r="E1623" i="10" a="1"/>
  <c r="E1623" i="10" s="1"/>
  <c r="C1623" i="10" a="1"/>
  <c r="C1623" i="10" s="1"/>
  <c r="I754" i="10"/>
  <c r="N753" i="10"/>
  <c r="M752" i="10" a="1"/>
  <c r="M752" i="10" s="1"/>
  <c r="L752" i="10" s="1"/>
  <c r="K752" i="10" s="1"/>
  <c r="P752" i="10"/>
  <c r="D751" i="1"/>
  <c r="A750" i="1"/>
  <c r="N1622" i="10" l="1"/>
  <c r="P1621" i="10"/>
  <c r="M1621" i="10" a="1"/>
  <c r="M1621" i="10" s="1"/>
  <c r="L1621" i="10" s="1"/>
  <c r="K1621" i="10" s="1"/>
  <c r="I1623" i="10"/>
  <c r="J1624" i="10"/>
  <c r="B1625" i="10"/>
  <c r="C1624" i="10" a="1"/>
  <c r="C1624" i="10" s="1"/>
  <c r="D1624" i="10" a="1"/>
  <c r="D1624" i="10" s="1"/>
  <c r="E1624" i="10" a="1"/>
  <c r="E1624" i="10" s="1"/>
  <c r="N754" i="10"/>
  <c r="I755" i="10"/>
  <c r="M753" i="10" a="1"/>
  <c r="M753" i="10" s="1"/>
  <c r="L753" i="10" s="1"/>
  <c r="K753" i="10" s="1"/>
  <c r="P753" i="10"/>
  <c r="D752" i="1"/>
  <c r="A751" i="1"/>
  <c r="N1623" i="10" l="1"/>
  <c r="M1622" i="10" a="1"/>
  <c r="M1622" i="10" s="1"/>
  <c r="L1622" i="10" s="1"/>
  <c r="K1622" i="10" s="1"/>
  <c r="P1622" i="10"/>
  <c r="I1624" i="10"/>
  <c r="J1625" i="10"/>
  <c r="B1626" i="10"/>
  <c r="E1625" i="10" a="1"/>
  <c r="E1625" i="10" s="1"/>
  <c r="C1625" i="10" a="1"/>
  <c r="C1625" i="10" s="1"/>
  <c r="D1625" i="10" a="1"/>
  <c r="D1625" i="10" s="1"/>
  <c r="M754" i="10" a="1"/>
  <c r="M754" i="10" s="1"/>
  <c r="L754" i="10" s="1"/>
  <c r="K754" i="10" s="1"/>
  <c r="P754" i="10"/>
  <c r="I756" i="10"/>
  <c r="N755" i="10"/>
  <c r="D753" i="1"/>
  <c r="A752" i="1"/>
  <c r="N1624" i="10" l="1"/>
  <c r="P1623" i="10"/>
  <c r="M1623" i="10" a="1"/>
  <c r="M1623" i="10" s="1"/>
  <c r="L1623" i="10" s="1"/>
  <c r="K1623" i="10" s="1"/>
  <c r="J1626" i="10"/>
  <c r="I1625" i="10"/>
  <c r="B1627" i="10"/>
  <c r="C1626" i="10" a="1"/>
  <c r="C1626" i="10" s="1"/>
  <c r="D1626" i="10" a="1"/>
  <c r="D1626" i="10" s="1"/>
  <c r="E1626" i="10" a="1"/>
  <c r="E1626" i="10" s="1"/>
  <c r="P755" i="10"/>
  <c r="M755" i="10" a="1"/>
  <c r="M755" i="10" s="1"/>
  <c r="L755" i="10" s="1"/>
  <c r="K755" i="10" s="1"/>
  <c r="N756" i="10"/>
  <c r="I757" i="10"/>
  <c r="D754" i="1"/>
  <c r="A753" i="1"/>
  <c r="N1625" i="10" l="1"/>
  <c r="P1624" i="10"/>
  <c r="M1624" i="10" a="1"/>
  <c r="M1624" i="10" s="1"/>
  <c r="L1624" i="10" s="1"/>
  <c r="K1624" i="10" s="1"/>
  <c r="B1628" i="10"/>
  <c r="C1627" i="10" a="1"/>
  <c r="C1627" i="10" s="1"/>
  <c r="D1627" i="10" a="1"/>
  <c r="D1627" i="10" s="1"/>
  <c r="E1627" i="10" a="1"/>
  <c r="E1627" i="10" s="1"/>
  <c r="I1626" i="10"/>
  <c r="J1627" i="10"/>
  <c r="N757" i="10"/>
  <c r="I758" i="10"/>
  <c r="M756" i="10" a="1"/>
  <c r="M756" i="10" s="1"/>
  <c r="L756" i="10" s="1"/>
  <c r="K756" i="10" s="1"/>
  <c r="P756" i="10"/>
  <c r="D755" i="1"/>
  <c r="A754" i="1"/>
  <c r="P1625" i="10" l="1"/>
  <c r="M1625" i="10" a="1"/>
  <c r="M1625" i="10" s="1"/>
  <c r="L1625" i="10" s="1"/>
  <c r="K1625" i="10" s="1"/>
  <c r="N1626" i="10"/>
  <c r="J1628" i="10"/>
  <c r="I1627" i="10"/>
  <c r="B1629" i="10"/>
  <c r="D1628" i="10" a="1"/>
  <c r="D1628" i="10" s="1"/>
  <c r="E1628" i="10" a="1"/>
  <c r="E1628" i="10" s="1"/>
  <c r="C1628" i="10" a="1"/>
  <c r="C1628" i="10" s="1"/>
  <c r="N758" i="10"/>
  <c r="I759" i="10"/>
  <c r="M757" i="10" a="1"/>
  <c r="M757" i="10" s="1"/>
  <c r="L757" i="10" s="1"/>
  <c r="K757" i="10" s="1"/>
  <c r="P757" i="10"/>
  <c r="D756" i="1"/>
  <c r="A755" i="1"/>
  <c r="N1627" i="10" l="1"/>
  <c r="M1626" i="10" a="1"/>
  <c r="M1626" i="10" s="1"/>
  <c r="L1626" i="10" s="1"/>
  <c r="K1626" i="10" s="1"/>
  <c r="P1626" i="10"/>
  <c r="J1629" i="10"/>
  <c r="I1628" i="10"/>
  <c r="B1630" i="10"/>
  <c r="C1629" i="10" a="1"/>
  <c r="C1629" i="10" s="1"/>
  <c r="D1629" i="10" a="1"/>
  <c r="D1629" i="10" s="1"/>
  <c r="E1629" i="10" a="1"/>
  <c r="E1629" i="10" s="1"/>
  <c r="N759" i="10"/>
  <c r="I760" i="10"/>
  <c r="M758" i="10" a="1"/>
  <c r="M758" i="10" s="1"/>
  <c r="L758" i="10" s="1"/>
  <c r="K758" i="10" s="1"/>
  <c r="P758" i="10"/>
  <c r="D757" i="1"/>
  <c r="A756" i="1"/>
  <c r="N1628" i="10" l="1"/>
  <c r="M1627" i="10" a="1"/>
  <c r="M1627" i="10" s="1"/>
  <c r="L1627" i="10" s="1"/>
  <c r="K1627" i="10" s="1"/>
  <c r="P1627" i="10"/>
  <c r="B1631" i="10"/>
  <c r="E1630" i="10" a="1"/>
  <c r="E1630" i="10" s="1"/>
  <c r="C1630" i="10" a="1"/>
  <c r="C1630" i="10" s="1"/>
  <c r="D1630" i="10" a="1"/>
  <c r="D1630" i="10" s="1"/>
  <c r="I1629" i="10"/>
  <c r="J1630" i="10"/>
  <c r="M759" i="10" a="1"/>
  <c r="M759" i="10" s="1"/>
  <c r="L759" i="10" s="1"/>
  <c r="K759" i="10" s="1"/>
  <c r="P759" i="10"/>
  <c r="N760" i="10"/>
  <c r="I761" i="10"/>
  <c r="D758" i="1"/>
  <c r="A757" i="1"/>
  <c r="N1629" i="10" l="1"/>
  <c r="P1628" i="10"/>
  <c r="M1628" i="10" a="1"/>
  <c r="M1628" i="10" s="1"/>
  <c r="L1628" i="10" s="1"/>
  <c r="K1628" i="10" s="1"/>
  <c r="J1631" i="10"/>
  <c r="I1630" i="10"/>
  <c r="B1632" i="10"/>
  <c r="D1631" i="10" a="1"/>
  <c r="D1631" i="10" s="1"/>
  <c r="E1631" i="10" a="1"/>
  <c r="E1631" i="10" s="1"/>
  <c r="C1631" i="10" a="1"/>
  <c r="C1631" i="10" s="1"/>
  <c r="I762" i="10"/>
  <c r="N761" i="10"/>
  <c r="M760" i="10" a="1"/>
  <c r="M760" i="10" s="1"/>
  <c r="L760" i="10" s="1"/>
  <c r="K760" i="10" s="1"/>
  <c r="P760" i="10"/>
  <c r="D759" i="1"/>
  <c r="A758" i="1"/>
  <c r="N1630" i="10" l="1"/>
  <c r="P1629" i="10"/>
  <c r="M1629" i="10" a="1"/>
  <c r="M1629" i="10" s="1"/>
  <c r="L1629" i="10" s="1"/>
  <c r="K1629" i="10" s="1"/>
  <c r="I1631" i="10"/>
  <c r="J1632" i="10"/>
  <c r="B1633" i="10"/>
  <c r="C1632" i="10" a="1"/>
  <c r="C1632" i="10" s="1"/>
  <c r="D1632" i="10" a="1"/>
  <c r="D1632" i="10" s="1"/>
  <c r="E1632" i="10" a="1"/>
  <c r="E1632" i="10" s="1"/>
  <c r="N762" i="10"/>
  <c r="I763" i="10"/>
  <c r="M761" i="10" a="1"/>
  <c r="M761" i="10" s="1"/>
  <c r="L761" i="10" s="1"/>
  <c r="K761" i="10" s="1"/>
  <c r="P761" i="10"/>
  <c r="D760" i="1"/>
  <c r="A759" i="1"/>
  <c r="N1631" i="10" l="1"/>
  <c r="M1630" i="10" a="1"/>
  <c r="M1630" i="10" s="1"/>
  <c r="L1630" i="10" s="1"/>
  <c r="K1630" i="10" s="1"/>
  <c r="P1630" i="10"/>
  <c r="I1632" i="10"/>
  <c r="J1633" i="10"/>
  <c r="B1634" i="10"/>
  <c r="E1633" i="10" a="1"/>
  <c r="E1633" i="10" s="1"/>
  <c r="C1633" i="10" a="1"/>
  <c r="C1633" i="10" s="1"/>
  <c r="D1633" i="10" a="1"/>
  <c r="D1633" i="10" s="1"/>
  <c r="M762" i="10" a="1"/>
  <c r="M762" i="10" s="1"/>
  <c r="L762" i="10" s="1"/>
  <c r="K762" i="10" s="1"/>
  <c r="P762" i="10"/>
  <c r="N763" i="10"/>
  <c r="I764" i="10"/>
  <c r="D761" i="1"/>
  <c r="A760" i="1"/>
  <c r="N1632" i="10" l="1"/>
  <c r="P1631" i="10"/>
  <c r="M1631" i="10" a="1"/>
  <c r="M1631" i="10" s="1"/>
  <c r="L1631" i="10" s="1"/>
  <c r="K1631" i="10" s="1"/>
  <c r="J1634" i="10"/>
  <c r="I1633" i="10"/>
  <c r="B1635" i="10"/>
  <c r="C1634" i="10" a="1"/>
  <c r="C1634" i="10" s="1"/>
  <c r="D1634" i="10" a="1"/>
  <c r="D1634" i="10" s="1"/>
  <c r="E1634" i="10" a="1"/>
  <c r="E1634" i="10" s="1"/>
  <c r="N764" i="10"/>
  <c r="I765" i="10"/>
  <c r="P763" i="10"/>
  <c r="M763" i="10" a="1"/>
  <c r="M763" i="10" s="1"/>
  <c r="L763" i="10" s="1"/>
  <c r="K763" i="10" s="1"/>
  <c r="D762" i="1"/>
  <c r="A761" i="1"/>
  <c r="P1632" i="10" l="1"/>
  <c r="M1632" i="10" a="1"/>
  <c r="M1632" i="10" s="1"/>
  <c r="L1632" i="10" s="1"/>
  <c r="K1632" i="10" s="1"/>
  <c r="N1633" i="10"/>
  <c r="B1636" i="10"/>
  <c r="C1635" i="10" a="1"/>
  <c r="C1635" i="10" s="1"/>
  <c r="D1635" i="10" a="1"/>
  <c r="D1635" i="10" s="1"/>
  <c r="E1635" i="10" a="1"/>
  <c r="E1635" i="10" s="1"/>
  <c r="I1634" i="10"/>
  <c r="J1635" i="10"/>
  <c r="N765" i="10"/>
  <c r="I766" i="10"/>
  <c r="M764" i="10" a="1"/>
  <c r="M764" i="10" s="1"/>
  <c r="L764" i="10" s="1"/>
  <c r="K764" i="10" s="1"/>
  <c r="P764" i="10"/>
  <c r="D763" i="1"/>
  <c r="A762" i="1"/>
  <c r="P1633" i="10" l="1"/>
  <c r="M1633" i="10" a="1"/>
  <c r="M1633" i="10" s="1"/>
  <c r="L1633" i="10" s="1"/>
  <c r="K1633" i="10" s="1"/>
  <c r="N1634" i="10"/>
  <c r="J1636" i="10"/>
  <c r="I1635" i="10"/>
  <c r="B1637" i="10"/>
  <c r="D1636" i="10" a="1"/>
  <c r="D1636" i="10" s="1"/>
  <c r="E1636" i="10" a="1"/>
  <c r="E1636" i="10" s="1"/>
  <c r="C1636" i="10" a="1"/>
  <c r="C1636" i="10" s="1"/>
  <c r="M765" i="10" a="1"/>
  <c r="M765" i="10" s="1"/>
  <c r="L765" i="10" s="1"/>
  <c r="K765" i="10" s="1"/>
  <c r="P765" i="10"/>
  <c r="N766" i="10"/>
  <c r="I767" i="10"/>
  <c r="D764" i="1"/>
  <c r="A763" i="1"/>
  <c r="N1635" i="10" l="1"/>
  <c r="M1634" i="10" a="1"/>
  <c r="M1634" i="10" s="1"/>
  <c r="L1634" i="10" s="1"/>
  <c r="K1634" i="10" s="1"/>
  <c r="P1634" i="10"/>
  <c r="B1638" i="10"/>
  <c r="C1637" i="10" a="1"/>
  <c r="C1637" i="10" s="1"/>
  <c r="D1637" i="10" a="1"/>
  <c r="D1637" i="10" s="1"/>
  <c r="E1637" i="10" a="1"/>
  <c r="E1637" i="10" s="1"/>
  <c r="J1637" i="10"/>
  <c r="I1636" i="10"/>
  <c r="I768" i="10"/>
  <c r="N767" i="10"/>
  <c r="M766" i="10" a="1"/>
  <c r="M766" i="10" s="1"/>
  <c r="L766" i="10" s="1"/>
  <c r="K766" i="10" s="1"/>
  <c r="P766" i="10"/>
  <c r="D765" i="1"/>
  <c r="A764" i="1"/>
  <c r="P1635" i="10" l="1"/>
  <c r="M1635" i="10" a="1"/>
  <c r="M1635" i="10" s="1"/>
  <c r="L1635" i="10" s="1"/>
  <c r="K1635" i="10" s="1"/>
  <c r="N1636" i="10"/>
  <c r="I1637" i="10"/>
  <c r="J1638" i="10"/>
  <c r="B1639" i="10"/>
  <c r="E1638" i="10" a="1"/>
  <c r="E1638" i="10" s="1"/>
  <c r="C1638" i="10" a="1"/>
  <c r="C1638" i="10" s="1"/>
  <c r="D1638" i="10" a="1"/>
  <c r="D1638" i="10" s="1"/>
  <c r="N768" i="10"/>
  <c r="I769" i="10"/>
  <c r="P767" i="10"/>
  <c r="M767" i="10" a="1"/>
  <c r="M767" i="10" s="1"/>
  <c r="L767" i="10" s="1"/>
  <c r="K767" i="10" s="1"/>
  <c r="D766" i="1"/>
  <c r="A765" i="1"/>
  <c r="N1637" i="10" l="1"/>
  <c r="P1636" i="10"/>
  <c r="M1636" i="10" a="1"/>
  <c r="M1636" i="10" s="1"/>
  <c r="L1636" i="10" s="1"/>
  <c r="K1636" i="10" s="1"/>
  <c r="J1639" i="10"/>
  <c r="I1638" i="10"/>
  <c r="B1640" i="10"/>
  <c r="D1639" i="10" a="1"/>
  <c r="D1639" i="10" s="1"/>
  <c r="E1639" i="10" a="1"/>
  <c r="E1639" i="10" s="1"/>
  <c r="C1639" i="10" a="1"/>
  <c r="C1639" i="10" s="1"/>
  <c r="M768" i="10" a="1"/>
  <c r="M768" i="10" s="1"/>
  <c r="L768" i="10" s="1"/>
  <c r="K768" i="10" s="1"/>
  <c r="P768" i="10"/>
  <c r="I770" i="10"/>
  <c r="N769" i="10"/>
  <c r="D767" i="1"/>
  <c r="A766" i="1"/>
  <c r="N1638" i="10" l="1"/>
  <c r="P1637" i="10"/>
  <c r="M1637" i="10" a="1"/>
  <c r="M1637" i="10" s="1"/>
  <c r="L1637" i="10" s="1"/>
  <c r="K1637" i="10" s="1"/>
  <c r="I1639" i="10"/>
  <c r="J1640" i="10"/>
  <c r="B1641" i="10"/>
  <c r="C1640" i="10" a="1"/>
  <c r="C1640" i="10" s="1"/>
  <c r="D1640" i="10" a="1"/>
  <c r="D1640" i="10" s="1"/>
  <c r="E1640" i="10" a="1"/>
  <c r="E1640" i="10" s="1"/>
  <c r="M769" i="10" a="1"/>
  <c r="M769" i="10" s="1"/>
  <c r="L769" i="10" s="1"/>
  <c r="K769" i="10" s="1"/>
  <c r="P769" i="10"/>
  <c r="N770" i="10"/>
  <c r="I771" i="10"/>
  <c r="D768" i="1"/>
  <c r="A767" i="1"/>
  <c r="N1639" i="10" l="1"/>
  <c r="M1638" i="10" a="1"/>
  <c r="M1638" i="10" s="1"/>
  <c r="L1638" i="10" s="1"/>
  <c r="K1638" i="10" s="1"/>
  <c r="P1638" i="10"/>
  <c r="B1642" i="10"/>
  <c r="E1641" i="10" a="1"/>
  <c r="E1641" i="10" s="1"/>
  <c r="C1641" i="10" a="1"/>
  <c r="C1641" i="10" s="1"/>
  <c r="D1641" i="10" a="1"/>
  <c r="D1641" i="10" s="1"/>
  <c r="I1640" i="10"/>
  <c r="J1641" i="10"/>
  <c r="I772" i="10"/>
  <c r="N771" i="10"/>
  <c r="M770" i="10" a="1"/>
  <c r="M770" i="10" s="1"/>
  <c r="L770" i="10" s="1"/>
  <c r="K770" i="10" s="1"/>
  <c r="P770" i="10"/>
  <c r="D769" i="1"/>
  <c r="A768" i="1"/>
  <c r="N1640" i="10" l="1"/>
  <c r="P1639" i="10"/>
  <c r="M1639" i="10" a="1"/>
  <c r="M1639" i="10" s="1"/>
  <c r="L1639" i="10" s="1"/>
  <c r="K1639" i="10" s="1"/>
  <c r="J1642" i="10"/>
  <c r="I1641" i="10"/>
  <c r="B1643" i="10"/>
  <c r="C1642" i="10" a="1"/>
  <c r="C1642" i="10" s="1"/>
  <c r="D1642" i="10" a="1"/>
  <c r="D1642" i="10" s="1"/>
  <c r="E1642" i="10" a="1"/>
  <c r="E1642" i="10" s="1"/>
  <c r="M771" i="10" a="1"/>
  <c r="M771" i="10" s="1"/>
  <c r="L771" i="10" s="1"/>
  <c r="K771" i="10" s="1"/>
  <c r="P771" i="10"/>
  <c r="N772" i="10"/>
  <c r="I773" i="10"/>
  <c r="D770" i="1"/>
  <c r="A769" i="1"/>
  <c r="N1641" i="10" l="1"/>
  <c r="P1640" i="10"/>
  <c r="M1640" i="10" a="1"/>
  <c r="M1640" i="10" s="1"/>
  <c r="L1640" i="10" s="1"/>
  <c r="K1640" i="10" s="1"/>
  <c r="B1644" i="10"/>
  <c r="C1643" i="10" a="1"/>
  <c r="C1643" i="10" s="1"/>
  <c r="D1643" i="10" a="1"/>
  <c r="D1643" i="10" s="1"/>
  <c r="E1643" i="10" a="1"/>
  <c r="E1643" i="10" s="1"/>
  <c r="I1642" i="10"/>
  <c r="J1643" i="10"/>
  <c r="I774" i="10"/>
  <c r="N773" i="10"/>
  <c r="M772" i="10" a="1"/>
  <c r="M772" i="10" s="1"/>
  <c r="L772" i="10" s="1"/>
  <c r="K772" i="10" s="1"/>
  <c r="P772" i="10"/>
  <c r="D771" i="1"/>
  <c r="A770" i="1"/>
  <c r="P1641" i="10" l="1"/>
  <c r="M1641" i="10" a="1"/>
  <c r="M1641" i="10" s="1"/>
  <c r="L1641" i="10" s="1"/>
  <c r="K1641" i="10" s="1"/>
  <c r="N1642" i="10"/>
  <c r="J1644" i="10"/>
  <c r="I1643" i="10"/>
  <c r="B1645" i="10"/>
  <c r="D1644" i="10" a="1"/>
  <c r="D1644" i="10" s="1"/>
  <c r="E1644" i="10" a="1"/>
  <c r="E1644" i="10" s="1"/>
  <c r="C1644" i="10" a="1"/>
  <c r="C1644" i="10" s="1"/>
  <c r="N774" i="10"/>
  <c r="I775" i="10"/>
  <c r="M773" i="10" a="1"/>
  <c r="M773" i="10" s="1"/>
  <c r="L773" i="10" s="1"/>
  <c r="K773" i="10" s="1"/>
  <c r="P773" i="10"/>
  <c r="D772" i="1"/>
  <c r="A771" i="1"/>
  <c r="N1643" i="10" l="1"/>
  <c r="P1642" i="10"/>
  <c r="M1642" i="10" a="1"/>
  <c r="M1642" i="10" s="1"/>
  <c r="L1642" i="10" s="1"/>
  <c r="K1642" i="10" s="1"/>
  <c r="J1645" i="10"/>
  <c r="I1644" i="10"/>
  <c r="B1646" i="10"/>
  <c r="C1645" i="10" a="1"/>
  <c r="C1645" i="10" s="1"/>
  <c r="D1645" i="10" a="1"/>
  <c r="D1645" i="10" s="1"/>
  <c r="E1645" i="10" a="1"/>
  <c r="E1645" i="10" s="1"/>
  <c r="P774" i="10"/>
  <c r="M774" i="10" a="1"/>
  <c r="M774" i="10" s="1"/>
  <c r="L774" i="10" s="1"/>
  <c r="K774" i="10" s="1"/>
  <c r="I776" i="10"/>
  <c r="N775" i="10"/>
  <c r="D773" i="1"/>
  <c r="A772" i="1"/>
  <c r="N1644" i="10" l="1"/>
  <c r="M1643" i="10" a="1"/>
  <c r="M1643" i="10" s="1"/>
  <c r="L1643" i="10" s="1"/>
  <c r="K1643" i="10" s="1"/>
  <c r="P1643" i="10"/>
  <c r="I1645" i="10"/>
  <c r="J1646" i="10"/>
  <c r="B1647" i="10"/>
  <c r="E1646" i="10" a="1"/>
  <c r="E1646" i="10" s="1"/>
  <c r="C1646" i="10" a="1"/>
  <c r="C1646" i="10" s="1"/>
  <c r="D1646" i="10" a="1"/>
  <c r="D1646" i="10" s="1"/>
  <c r="P775" i="10"/>
  <c r="M775" i="10" a="1"/>
  <c r="M775" i="10" s="1"/>
  <c r="L775" i="10" s="1"/>
  <c r="K775" i="10" s="1"/>
  <c r="N776" i="10"/>
  <c r="I777" i="10"/>
  <c r="D774" i="1"/>
  <c r="A773" i="1"/>
  <c r="N1645" i="10" l="1"/>
  <c r="P1644" i="10"/>
  <c r="M1644" i="10" a="1"/>
  <c r="M1644" i="10" s="1"/>
  <c r="L1644" i="10" s="1"/>
  <c r="K1644" i="10" s="1"/>
  <c r="J1647" i="10"/>
  <c r="I1646" i="10"/>
  <c r="B1648" i="10"/>
  <c r="D1647" i="10" a="1"/>
  <c r="D1647" i="10" s="1"/>
  <c r="E1647" i="10" a="1"/>
  <c r="E1647" i="10" s="1"/>
  <c r="C1647" i="10" a="1"/>
  <c r="C1647" i="10" s="1"/>
  <c r="I778" i="10"/>
  <c r="N777" i="10"/>
  <c r="P776" i="10"/>
  <c r="M776" i="10" a="1"/>
  <c r="M776" i="10" s="1"/>
  <c r="L776" i="10" s="1"/>
  <c r="K776" i="10" s="1"/>
  <c r="D775" i="1"/>
  <c r="A774" i="1"/>
  <c r="N1646" i="10" l="1"/>
  <c r="P1645" i="10"/>
  <c r="M1645" i="10" a="1"/>
  <c r="M1645" i="10" s="1"/>
  <c r="L1645" i="10" s="1"/>
  <c r="K1645" i="10" s="1"/>
  <c r="B1649" i="10"/>
  <c r="C1648" i="10" a="1"/>
  <c r="C1648" i="10" s="1"/>
  <c r="D1648" i="10" a="1"/>
  <c r="D1648" i="10" s="1"/>
  <c r="E1648" i="10" a="1"/>
  <c r="E1648" i="10" s="1"/>
  <c r="J1648" i="10"/>
  <c r="I1647" i="10"/>
  <c r="N778" i="10"/>
  <c r="I779" i="10"/>
  <c r="M777" i="10" a="1"/>
  <c r="M777" i="10" s="1"/>
  <c r="L777" i="10" s="1"/>
  <c r="K777" i="10" s="1"/>
  <c r="P777" i="10"/>
  <c r="D776" i="1"/>
  <c r="A775" i="1"/>
  <c r="P1646" i="10" l="1"/>
  <c r="M1646" i="10" a="1"/>
  <c r="M1646" i="10" s="1"/>
  <c r="L1646" i="10" s="1"/>
  <c r="K1646" i="10" s="1"/>
  <c r="N1647" i="10"/>
  <c r="I1648" i="10"/>
  <c r="J1649" i="10"/>
  <c r="B1650" i="10"/>
  <c r="E1649" i="10" a="1"/>
  <c r="E1649" i="10" s="1"/>
  <c r="D1649" i="10" a="1"/>
  <c r="D1649" i="10" s="1"/>
  <c r="C1649" i="10" a="1"/>
  <c r="C1649" i="10" s="1"/>
  <c r="M778" i="10" a="1"/>
  <c r="M778" i="10" s="1"/>
  <c r="L778" i="10" s="1"/>
  <c r="K778" i="10" s="1"/>
  <c r="P778" i="10"/>
  <c r="I780" i="10"/>
  <c r="N779" i="10"/>
  <c r="D777" i="1"/>
  <c r="A776" i="1"/>
  <c r="N1648" i="10" l="1"/>
  <c r="P1647" i="10"/>
  <c r="M1647" i="10" a="1"/>
  <c r="M1647" i="10" s="1"/>
  <c r="L1647" i="10" s="1"/>
  <c r="K1647" i="10" s="1"/>
  <c r="J1650" i="10"/>
  <c r="I1649" i="10"/>
  <c r="B1651" i="10"/>
  <c r="D1650" i="10" a="1"/>
  <c r="D1650" i="10" s="1"/>
  <c r="C1650" i="10" a="1"/>
  <c r="C1650" i="10" s="1"/>
  <c r="E1650" i="10" a="1"/>
  <c r="E1650" i="10" s="1"/>
  <c r="P779" i="10"/>
  <c r="M779" i="10" a="1"/>
  <c r="M779" i="10" s="1"/>
  <c r="L779" i="10" s="1"/>
  <c r="K779" i="10" s="1"/>
  <c r="N780" i="10"/>
  <c r="I781" i="10"/>
  <c r="D778" i="1"/>
  <c r="A777" i="1"/>
  <c r="N1649" i="10" l="1"/>
  <c r="P1648" i="10"/>
  <c r="M1648" i="10" a="1"/>
  <c r="M1648" i="10" s="1"/>
  <c r="L1648" i="10" s="1"/>
  <c r="K1648" i="10" s="1"/>
  <c r="I1650" i="10"/>
  <c r="J1651" i="10"/>
  <c r="B1652" i="10"/>
  <c r="C1651" i="10" a="1"/>
  <c r="C1651" i="10" s="1"/>
  <c r="E1651" i="10" a="1"/>
  <c r="E1651" i="10" s="1"/>
  <c r="D1651" i="10" a="1"/>
  <c r="D1651" i="10" s="1"/>
  <c r="I782" i="10"/>
  <c r="N781" i="10"/>
  <c r="P780" i="10"/>
  <c r="M780" i="10" a="1"/>
  <c r="M780" i="10" s="1"/>
  <c r="L780" i="10" s="1"/>
  <c r="K780" i="10" s="1"/>
  <c r="D779" i="1"/>
  <c r="A778" i="1"/>
  <c r="N1650" i="10" l="1"/>
  <c r="M1649" i="10" a="1"/>
  <c r="M1649" i="10" s="1"/>
  <c r="L1649" i="10" s="1"/>
  <c r="K1649" i="10" s="1"/>
  <c r="P1649" i="10"/>
  <c r="I1651" i="10"/>
  <c r="J1652" i="10"/>
  <c r="B1653" i="10"/>
  <c r="E1652" i="10" a="1"/>
  <c r="E1652" i="10" s="1"/>
  <c r="C1652" i="10" a="1"/>
  <c r="C1652" i="10" s="1"/>
  <c r="D1652" i="10" a="1"/>
  <c r="D1652" i="10" s="1"/>
  <c r="M781" i="10" a="1"/>
  <c r="M781" i="10" s="1"/>
  <c r="L781" i="10" s="1"/>
  <c r="K781" i="10" s="1"/>
  <c r="P781" i="10"/>
  <c r="N782" i="10"/>
  <c r="I783" i="10"/>
  <c r="D780" i="1"/>
  <c r="A779" i="1"/>
  <c r="N1651" i="10" l="1"/>
  <c r="P1650" i="10"/>
  <c r="M1650" i="10" a="1"/>
  <c r="M1650" i="10" s="1"/>
  <c r="L1650" i="10" s="1"/>
  <c r="K1650" i="10" s="1"/>
  <c r="J1653" i="10"/>
  <c r="I1652" i="10"/>
  <c r="B1654" i="10"/>
  <c r="C1653" i="10" a="1"/>
  <c r="C1653" i="10" s="1"/>
  <c r="D1653" i="10" a="1"/>
  <c r="D1653" i="10" s="1"/>
  <c r="E1653" i="10" a="1"/>
  <c r="E1653" i="10" s="1"/>
  <c r="M782" i="10" a="1"/>
  <c r="M782" i="10" s="1"/>
  <c r="L782" i="10" s="1"/>
  <c r="K782" i="10" s="1"/>
  <c r="P782" i="10"/>
  <c r="I784" i="10"/>
  <c r="N783" i="10"/>
  <c r="D781" i="1"/>
  <c r="A780" i="1"/>
  <c r="N1652" i="10" l="1"/>
  <c r="P1651" i="10"/>
  <c r="M1651" i="10" a="1"/>
  <c r="M1651" i="10" s="1"/>
  <c r="L1651" i="10" s="1"/>
  <c r="K1651" i="10" s="1"/>
  <c r="I1653" i="10"/>
  <c r="J1654" i="10"/>
  <c r="B1655" i="10"/>
  <c r="D1654" i="10" a="1"/>
  <c r="D1654" i="10" s="1"/>
  <c r="E1654" i="10" a="1"/>
  <c r="E1654" i="10" s="1"/>
  <c r="C1654" i="10" a="1"/>
  <c r="C1654" i="10" s="1"/>
  <c r="P783" i="10"/>
  <c r="M783" i="10" a="1"/>
  <c r="M783" i="10" s="1"/>
  <c r="L783" i="10" s="1"/>
  <c r="K783" i="10" s="1"/>
  <c r="I785" i="10"/>
  <c r="N784" i="10"/>
  <c r="D782" i="1"/>
  <c r="A781" i="1"/>
  <c r="N1653" i="10" l="1"/>
  <c r="P1652" i="10"/>
  <c r="M1652" i="10" a="1"/>
  <c r="M1652" i="10" s="1"/>
  <c r="L1652" i="10" s="1"/>
  <c r="K1652" i="10" s="1"/>
  <c r="B1656" i="10"/>
  <c r="E1655" i="10" a="1"/>
  <c r="E1655" i="10" s="1"/>
  <c r="C1655" i="10" a="1"/>
  <c r="C1655" i="10" s="1"/>
  <c r="D1655" i="10" a="1"/>
  <c r="D1655" i="10" s="1"/>
  <c r="J1655" i="10"/>
  <c r="I1654" i="10"/>
  <c r="M784" i="10" a="1"/>
  <c r="M784" i="10" s="1"/>
  <c r="L784" i="10" s="1"/>
  <c r="K784" i="10" s="1"/>
  <c r="P784" i="10"/>
  <c r="N785" i="10"/>
  <c r="I786" i="10"/>
  <c r="D783" i="1"/>
  <c r="A782" i="1"/>
  <c r="N1654" i="10" l="1"/>
  <c r="P1653" i="10"/>
  <c r="M1653" i="10" a="1"/>
  <c r="M1653" i="10" s="1"/>
  <c r="L1653" i="10" s="1"/>
  <c r="K1653" i="10" s="1"/>
  <c r="J1656" i="10"/>
  <c r="I1655" i="10"/>
  <c r="B1657" i="10"/>
  <c r="C1656" i="10" a="1"/>
  <c r="C1656" i="10" s="1"/>
  <c r="D1656" i="10" a="1"/>
  <c r="D1656" i="10" s="1"/>
  <c r="E1656" i="10" a="1"/>
  <c r="E1656" i="10" s="1"/>
  <c r="N786" i="10"/>
  <c r="I787" i="10"/>
  <c r="M785" i="10" a="1"/>
  <c r="M785" i="10" s="1"/>
  <c r="L785" i="10" s="1"/>
  <c r="K785" i="10" s="1"/>
  <c r="P785" i="10"/>
  <c r="D784" i="1"/>
  <c r="A783" i="1"/>
  <c r="N1655" i="10" l="1"/>
  <c r="P1654" i="10"/>
  <c r="M1654" i="10" a="1"/>
  <c r="M1654" i="10" s="1"/>
  <c r="L1654" i="10" s="1"/>
  <c r="K1654" i="10" s="1"/>
  <c r="I1656" i="10"/>
  <c r="J1657" i="10"/>
  <c r="B1658" i="10"/>
  <c r="D1657" i="10" a="1"/>
  <c r="D1657" i="10" s="1"/>
  <c r="C1657" i="10" a="1"/>
  <c r="C1657" i="10" s="1"/>
  <c r="E1657" i="10" a="1"/>
  <c r="E1657" i="10" s="1"/>
  <c r="P786" i="10"/>
  <c r="M786" i="10" a="1"/>
  <c r="M786" i="10" s="1"/>
  <c r="L786" i="10" s="1"/>
  <c r="K786" i="10" s="1"/>
  <c r="I788" i="10"/>
  <c r="N787" i="10"/>
  <c r="D785" i="1"/>
  <c r="A784" i="1"/>
  <c r="N1656" i="10" l="1"/>
  <c r="P1655" i="10"/>
  <c r="M1655" i="10" a="1"/>
  <c r="M1655" i="10" s="1"/>
  <c r="L1655" i="10" s="1"/>
  <c r="K1655" i="10" s="1"/>
  <c r="I1657" i="10"/>
  <c r="J1658" i="10"/>
  <c r="B1659" i="10"/>
  <c r="C1658" i="10" a="1"/>
  <c r="C1658" i="10" s="1"/>
  <c r="D1658" i="10" a="1"/>
  <c r="D1658" i="10" s="1"/>
  <c r="E1658" i="10" a="1"/>
  <c r="E1658" i="10" s="1"/>
  <c r="P787" i="10"/>
  <c r="M787" i="10" a="1"/>
  <c r="M787" i="10" s="1"/>
  <c r="L787" i="10" s="1"/>
  <c r="K787" i="10" s="1"/>
  <c r="N788" i="10"/>
  <c r="I789" i="10"/>
  <c r="D786" i="1"/>
  <c r="A785" i="1"/>
  <c r="N1657" i="10" l="1"/>
  <c r="P1656" i="10"/>
  <c r="M1656" i="10" a="1"/>
  <c r="M1656" i="10" s="1"/>
  <c r="L1656" i="10" s="1"/>
  <c r="K1656" i="10" s="1"/>
  <c r="B1660" i="10"/>
  <c r="C1659" i="10" a="1"/>
  <c r="C1659" i="10" s="1"/>
  <c r="E1659" i="10" a="1"/>
  <c r="E1659" i="10" s="1"/>
  <c r="D1659" i="10" a="1"/>
  <c r="D1659" i="10" s="1"/>
  <c r="I1658" i="10"/>
  <c r="J1659" i="10"/>
  <c r="I790" i="10"/>
  <c r="N789" i="10"/>
  <c r="M788" i="10" a="1"/>
  <c r="M788" i="10" s="1"/>
  <c r="L788" i="10" s="1"/>
  <c r="K788" i="10" s="1"/>
  <c r="P788" i="10"/>
  <c r="D787" i="1"/>
  <c r="A786" i="1"/>
  <c r="P1657" i="10" l="1"/>
  <c r="M1657" i="10" a="1"/>
  <c r="M1657" i="10" s="1"/>
  <c r="L1657" i="10" s="1"/>
  <c r="K1657" i="10" s="1"/>
  <c r="N1658" i="10"/>
  <c r="J1660" i="10"/>
  <c r="I1659" i="10"/>
  <c r="B1661" i="10"/>
  <c r="C1660" i="10" a="1"/>
  <c r="C1660" i="10" s="1"/>
  <c r="D1660" i="10" a="1"/>
  <c r="D1660" i="10" s="1"/>
  <c r="E1660" i="10" a="1"/>
  <c r="E1660" i="10" s="1"/>
  <c r="N790" i="10"/>
  <c r="I791" i="10"/>
  <c r="M789" i="10" a="1"/>
  <c r="M789" i="10" s="1"/>
  <c r="L789" i="10" s="1"/>
  <c r="K789" i="10" s="1"/>
  <c r="P789" i="10"/>
  <c r="D788" i="1"/>
  <c r="A787" i="1"/>
  <c r="N1659" i="10" l="1"/>
  <c r="P1658" i="10"/>
  <c r="M1658" i="10" a="1"/>
  <c r="M1658" i="10" s="1"/>
  <c r="L1658" i="10" s="1"/>
  <c r="K1658" i="10" s="1"/>
  <c r="J1661" i="10"/>
  <c r="I1660" i="10"/>
  <c r="B1662" i="10"/>
  <c r="D1661" i="10" a="1"/>
  <c r="D1661" i="10" s="1"/>
  <c r="C1661" i="10" a="1"/>
  <c r="C1661" i="10" s="1"/>
  <c r="E1661" i="10" a="1"/>
  <c r="E1661" i="10" s="1"/>
  <c r="M790" i="10" a="1"/>
  <c r="M790" i="10" s="1"/>
  <c r="L790" i="10" s="1"/>
  <c r="K790" i="10" s="1"/>
  <c r="P790" i="10"/>
  <c r="I792" i="10"/>
  <c r="N791" i="10"/>
  <c r="D789" i="1"/>
  <c r="A788" i="1"/>
  <c r="N1660" i="10" l="1"/>
  <c r="P1659" i="10"/>
  <c r="M1659" i="10" a="1"/>
  <c r="M1659" i="10" s="1"/>
  <c r="L1659" i="10" s="1"/>
  <c r="K1659" i="10" s="1"/>
  <c r="I1661" i="10"/>
  <c r="J1662" i="10"/>
  <c r="B1663" i="10"/>
  <c r="C1662" i="10" a="1"/>
  <c r="C1662" i="10" s="1"/>
  <c r="D1662" i="10" a="1"/>
  <c r="D1662" i="10" s="1"/>
  <c r="E1662" i="10" a="1"/>
  <c r="E1662" i="10" s="1"/>
  <c r="N792" i="10"/>
  <c r="I793" i="10"/>
  <c r="P791" i="10"/>
  <c r="M791" i="10" a="1"/>
  <c r="M791" i="10" s="1"/>
  <c r="L791" i="10" s="1"/>
  <c r="K791" i="10" s="1"/>
  <c r="D790" i="1"/>
  <c r="A789" i="1"/>
  <c r="N1661" i="10" l="1"/>
  <c r="P1660" i="10"/>
  <c r="M1660" i="10" a="1"/>
  <c r="M1660" i="10" s="1"/>
  <c r="L1660" i="10" s="1"/>
  <c r="K1660" i="10" s="1"/>
  <c r="B1664" i="10"/>
  <c r="C1663" i="10" a="1"/>
  <c r="C1663" i="10" s="1"/>
  <c r="D1663" i="10" a="1"/>
  <c r="D1663" i="10" s="1"/>
  <c r="E1663" i="10" a="1"/>
  <c r="E1663" i="10" s="1"/>
  <c r="I1662" i="10"/>
  <c r="J1663" i="10"/>
  <c r="P792" i="10"/>
  <c r="M792" i="10" a="1"/>
  <c r="M792" i="10" s="1"/>
  <c r="L792" i="10" s="1"/>
  <c r="K792" i="10" s="1"/>
  <c r="I794" i="10"/>
  <c r="N793" i="10"/>
  <c r="D791" i="1"/>
  <c r="A790" i="1"/>
  <c r="P1661" i="10" l="1"/>
  <c r="M1661" i="10" a="1"/>
  <c r="M1661" i="10" s="1"/>
  <c r="L1661" i="10" s="1"/>
  <c r="K1661" i="10" s="1"/>
  <c r="N1662" i="10"/>
  <c r="I1663" i="10"/>
  <c r="J1664" i="10"/>
  <c r="B1665" i="10"/>
  <c r="C1664" i="10" a="1"/>
  <c r="C1664" i="10" s="1"/>
  <c r="D1664" i="10" a="1"/>
  <c r="D1664" i="10" s="1"/>
  <c r="E1664" i="10" a="1"/>
  <c r="E1664" i="10" s="1"/>
  <c r="M793" i="10" a="1"/>
  <c r="M793" i="10" s="1"/>
  <c r="L793" i="10" s="1"/>
  <c r="K793" i="10" s="1"/>
  <c r="P793" i="10"/>
  <c r="N794" i="10"/>
  <c r="I795" i="10"/>
  <c r="D792" i="1"/>
  <c r="A791" i="1"/>
  <c r="N1663" i="10" l="1"/>
  <c r="P1662" i="10"/>
  <c r="M1662" i="10" a="1"/>
  <c r="M1662" i="10" s="1"/>
  <c r="L1662" i="10" s="1"/>
  <c r="K1662" i="10" s="1"/>
  <c r="B1666" i="10"/>
  <c r="E1665" i="10" a="1"/>
  <c r="E1665" i="10" s="1"/>
  <c r="C1665" i="10" a="1"/>
  <c r="C1665" i="10" s="1"/>
  <c r="D1665" i="10" a="1"/>
  <c r="D1665" i="10" s="1"/>
  <c r="I1664" i="10"/>
  <c r="J1665" i="10"/>
  <c r="M794" i="10" a="1"/>
  <c r="M794" i="10" s="1"/>
  <c r="L794" i="10" s="1"/>
  <c r="K794" i="10" s="1"/>
  <c r="P794" i="10"/>
  <c r="N795" i="10"/>
  <c r="I796" i="10"/>
  <c r="D793" i="1"/>
  <c r="A792" i="1"/>
  <c r="N1664" i="10" l="1"/>
  <c r="P1663" i="10"/>
  <c r="M1663" i="10" a="1"/>
  <c r="M1663" i="10" s="1"/>
  <c r="L1663" i="10" s="1"/>
  <c r="K1663" i="10" s="1"/>
  <c r="J1666" i="10"/>
  <c r="I1665" i="10"/>
  <c r="B1667" i="10"/>
  <c r="C1666" i="10" a="1"/>
  <c r="C1666" i="10" s="1"/>
  <c r="D1666" i="10" a="1"/>
  <c r="D1666" i="10" s="1"/>
  <c r="E1666" i="10" a="1"/>
  <c r="E1666" i="10" s="1"/>
  <c r="N796" i="10"/>
  <c r="I797" i="10"/>
  <c r="P795" i="10"/>
  <c r="M795" i="10" a="1"/>
  <c r="M795" i="10" s="1"/>
  <c r="L795" i="10" s="1"/>
  <c r="K795" i="10" s="1"/>
  <c r="D794" i="1"/>
  <c r="A793" i="1"/>
  <c r="P1664" i="10" l="1"/>
  <c r="M1664" i="10" a="1"/>
  <c r="M1664" i="10" s="1"/>
  <c r="L1664" i="10" s="1"/>
  <c r="K1664" i="10" s="1"/>
  <c r="N1665" i="10"/>
  <c r="I1666" i="10"/>
  <c r="J1667" i="10"/>
  <c r="B1668" i="10"/>
  <c r="C1667" i="10" a="1"/>
  <c r="C1667" i="10" s="1"/>
  <c r="D1667" i="10" a="1"/>
  <c r="D1667" i="10" s="1"/>
  <c r="E1667" i="10" a="1"/>
  <c r="E1667" i="10" s="1"/>
  <c r="I798" i="10"/>
  <c r="N797" i="10"/>
  <c r="M796" i="10" a="1"/>
  <c r="M796" i="10" s="1"/>
  <c r="L796" i="10" s="1"/>
  <c r="K796" i="10" s="1"/>
  <c r="P796" i="10"/>
  <c r="D795" i="1"/>
  <c r="A794" i="1"/>
  <c r="N1666" i="10" l="1"/>
  <c r="P1665" i="10"/>
  <c r="M1665" i="10" a="1"/>
  <c r="M1665" i="10" s="1"/>
  <c r="L1665" i="10" s="1"/>
  <c r="K1665" i="10" s="1"/>
  <c r="B1669" i="10"/>
  <c r="D1668" i="10" a="1"/>
  <c r="D1668" i="10" s="1"/>
  <c r="E1668" i="10" a="1"/>
  <c r="E1668" i="10" s="1"/>
  <c r="C1668" i="10" a="1"/>
  <c r="C1668" i="10" s="1"/>
  <c r="J1668" i="10"/>
  <c r="I1667" i="10"/>
  <c r="N798" i="10"/>
  <c r="I799" i="10"/>
  <c r="M797" i="10" a="1"/>
  <c r="M797" i="10" s="1"/>
  <c r="L797" i="10" s="1"/>
  <c r="K797" i="10" s="1"/>
  <c r="P797" i="10"/>
  <c r="D796" i="1"/>
  <c r="A795" i="1"/>
  <c r="N1667" i="10" l="1"/>
  <c r="P1666" i="10"/>
  <c r="M1666" i="10" a="1"/>
  <c r="M1666" i="10" s="1"/>
  <c r="L1666" i="10" s="1"/>
  <c r="K1666" i="10" s="1"/>
  <c r="J1669" i="10"/>
  <c r="I1668" i="10"/>
  <c r="B1670" i="10"/>
  <c r="C1669" i="10" a="1"/>
  <c r="C1669" i="10" s="1"/>
  <c r="D1669" i="10" a="1"/>
  <c r="D1669" i="10" s="1"/>
  <c r="E1669" i="10" a="1"/>
  <c r="E1669" i="10" s="1"/>
  <c r="I800" i="10"/>
  <c r="N799" i="10"/>
  <c r="M798" i="10" a="1"/>
  <c r="M798" i="10" s="1"/>
  <c r="L798" i="10" s="1"/>
  <c r="K798" i="10" s="1"/>
  <c r="P798" i="10"/>
  <c r="D797" i="1"/>
  <c r="A796" i="1"/>
  <c r="N1668" i="10" l="1"/>
  <c r="M1667" i="10" a="1"/>
  <c r="M1667" i="10" s="1"/>
  <c r="L1667" i="10" s="1"/>
  <c r="K1667" i="10" s="1"/>
  <c r="P1667" i="10"/>
  <c r="I1669" i="10"/>
  <c r="J1670" i="10"/>
  <c r="B1671" i="10"/>
  <c r="E1670" i="10" a="1"/>
  <c r="E1670" i="10" s="1"/>
  <c r="C1670" i="10" a="1"/>
  <c r="C1670" i="10" s="1"/>
  <c r="D1670" i="10" a="1"/>
  <c r="D1670" i="10" s="1"/>
  <c r="N800" i="10"/>
  <c r="I801" i="10"/>
  <c r="P799" i="10"/>
  <c r="M799" i="10" a="1"/>
  <c r="M799" i="10" s="1"/>
  <c r="L799" i="10" s="1"/>
  <c r="K799" i="10" s="1"/>
  <c r="D798" i="1"/>
  <c r="A797" i="1"/>
  <c r="N1669" i="10" l="1"/>
  <c r="M1668" i="10" a="1"/>
  <c r="M1668" i="10" s="1"/>
  <c r="L1668" i="10" s="1"/>
  <c r="K1668" i="10" s="1"/>
  <c r="P1668" i="10"/>
  <c r="J1671" i="10"/>
  <c r="I1670" i="10"/>
  <c r="B1672" i="10"/>
  <c r="D1671" i="10" a="1"/>
  <c r="D1671" i="10" s="1"/>
  <c r="E1671" i="10" a="1"/>
  <c r="E1671" i="10" s="1"/>
  <c r="C1671" i="10" a="1"/>
  <c r="C1671" i="10" s="1"/>
  <c r="M800" i="10" a="1"/>
  <c r="M800" i="10" s="1"/>
  <c r="L800" i="10" s="1"/>
  <c r="K800" i="10" s="1"/>
  <c r="P800" i="10"/>
  <c r="I802" i="10"/>
  <c r="N801" i="10"/>
  <c r="D799" i="1"/>
  <c r="A798" i="1"/>
  <c r="N1670" i="10" l="1"/>
  <c r="P1669" i="10"/>
  <c r="M1669" i="10" a="1"/>
  <c r="M1669" i="10" s="1"/>
  <c r="L1669" i="10" s="1"/>
  <c r="K1669" i="10" s="1"/>
  <c r="I1671" i="10"/>
  <c r="J1672" i="10"/>
  <c r="B1673" i="10"/>
  <c r="C1672" i="10" a="1"/>
  <c r="C1672" i="10" s="1"/>
  <c r="D1672" i="10" a="1"/>
  <c r="D1672" i="10" s="1"/>
  <c r="E1672" i="10" a="1"/>
  <c r="E1672" i="10" s="1"/>
  <c r="M801" i="10" a="1"/>
  <c r="M801" i="10" s="1"/>
  <c r="L801" i="10" s="1"/>
  <c r="K801" i="10" s="1"/>
  <c r="P801" i="10"/>
  <c r="N802" i="10"/>
  <c r="I803" i="10"/>
  <c r="D800" i="1"/>
  <c r="A799" i="1"/>
  <c r="N1671" i="10" l="1"/>
  <c r="P1670" i="10"/>
  <c r="M1670" i="10" a="1"/>
  <c r="M1670" i="10" s="1"/>
  <c r="L1670" i="10" s="1"/>
  <c r="K1670" i="10" s="1"/>
  <c r="B1674" i="10"/>
  <c r="E1673" i="10" a="1"/>
  <c r="E1673" i="10" s="1"/>
  <c r="C1673" i="10" a="1"/>
  <c r="C1673" i="10" s="1"/>
  <c r="D1673" i="10" a="1"/>
  <c r="D1673" i="10" s="1"/>
  <c r="I1672" i="10"/>
  <c r="J1673" i="10"/>
  <c r="I804" i="10"/>
  <c r="N803" i="10"/>
  <c r="M802" i="10" a="1"/>
  <c r="M802" i="10" s="1"/>
  <c r="L802" i="10" s="1"/>
  <c r="K802" i="10" s="1"/>
  <c r="P802" i="10"/>
  <c r="D801" i="1"/>
  <c r="A800" i="1"/>
  <c r="N1672" i="10" l="1"/>
  <c r="M1671" i="10" a="1"/>
  <c r="M1671" i="10" s="1"/>
  <c r="L1671" i="10" s="1"/>
  <c r="K1671" i="10" s="1"/>
  <c r="P1671" i="10"/>
  <c r="J1674" i="10"/>
  <c r="I1673" i="10"/>
  <c r="B1675" i="10"/>
  <c r="C1674" i="10" a="1"/>
  <c r="C1674" i="10" s="1"/>
  <c r="D1674" i="10" a="1"/>
  <c r="D1674" i="10" s="1"/>
  <c r="E1674" i="10" a="1"/>
  <c r="E1674" i="10" s="1"/>
  <c r="N804" i="10"/>
  <c r="I805" i="10"/>
  <c r="M803" i="10" a="1"/>
  <c r="M803" i="10" s="1"/>
  <c r="L803" i="10" s="1"/>
  <c r="K803" i="10" s="1"/>
  <c r="P803" i="10"/>
  <c r="D802" i="1"/>
  <c r="A801" i="1"/>
  <c r="N1673" i="10" l="1"/>
  <c r="P1672" i="10"/>
  <c r="M1672" i="10" a="1"/>
  <c r="M1672" i="10" s="1"/>
  <c r="L1672" i="10" s="1"/>
  <c r="K1672" i="10" s="1"/>
  <c r="I1674" i="10"/>
  <c r="J1675" i="10"/>
  <c r="B1676" i="10"/>
  <c r="C1675" i="10" a="1"/>
  <c r="C1675" i="10" s="1"/>
  <c r="D1675" i="10" a="1"/>
  <c r="D1675" i="10" s="1"/>
  <c r="E1675" i="10" a="1"/>
  <c r="E1675" i="10" s="1"/>
  <c r="M804" i="10" a="1"/>
  <c r="M804" i="10" s="1"/>
  <c r="L804" i="10" s="1"/>
  <c r="K804" i="10" s="1"/>
  <c r="P804" i="10"/>
  <c r="I806" i="10"/>
  <c r="N805" i="10"/>
  <c r="D803" i="1"/>
  <c r="A802" i="1"/>
  <c r="N1674" i="10" l="1"/>
  <c r="P1673" i="10"/>
  <c r="M1673" i="10" a="1"/>
  <c r="M1673" i="10" s="1"/>
  <c r="L1673" i="10" s="1"/>
  <c r="K1673" i="10" s="1"/>
  <c r="B1677" i="10"/>
  <c r="D1676" i="10" a="1"/>
  <c r="D1676" i="10" s="1"/>
  <c r="E1676" i="10" a="1"/>
  <c r="E1676" i="10" s="1"/>
  <c r="C1676" i="10" a="1"/>
  <c r="C1676" i="10" s="1"/>
  <c r="J1676" i="10"/>
  <c r="I1675" i="10"/>
  <c r="M805" i="10" a="1"/>
  <c r="M805" i="10" s="1"/>
  <c r="L805" i="10" s="1"/>
  <c r="K805" i="10" s="1"/>
  <c r="P805" i="10"/>
  <c r="N806" i="10"/>
  <c r="I807" i="10"/>
  <c r="D804" i="1"/>
  <c r="A803" i="1"/>
  <c r="N1675" i="10" l="1"/>
  <c r="P1674" i="10"/>
  <c r="M1674" i="10" a="1"/>
  <c r="M1674" i="10" s="1"/>
  <c r="L1674" i="10" s="1"/>
  <c r="K1674" i="10" s="1"/>
  <c r="J1677" i="10"/>
  <c r="I1676" i="10"/>
  <c r="B1678" i="10"/>
  <c r="C1677" i="10" a="1"/>
  <c r="C1677" i="10" s="1"/>
  <c r="D1677" i="10" a="1"/>
  <c r="D1677" i="10" s="1"/>
  <c r="E1677" i="10" a="1"/>
  <c r="E1677" i="10" s="1"/>
  <c r="M806" i="10" a="1"/>
  <c r="M806" i="10" s="1"/>
  <c r="L806" i="10" s="1"/>
  <c r="K806" i="10" s="1"/>
  <c r="P806" i="10"/>
  <c r="I808" i="10"/>
  <c r="N807" i="10"/>
  <c r="D805" i="1"/>
  <c r="A804" i="1"/>
  <c r="N1676" i="10" l="1"/>
  <c r="M1675" i="10" a="1"/>
  <c r="M1675" i="10" s="1"/>
  <c r="L1675" i="10" s="1"/>
  <c r="K1675" i="10" s="1"/>
  <c r="P1675" i="10"/>
  <c r="B1679" i="10"/>
  <c r="E1678" i="10" a="1"/>
  <c r="E1678" i="10" s="1"/>
  <c r="C1678" i="10" a="1"/>
  <c r="C1678" i="10" s="1"/>
  <c r="D1678" i="10" a="1"/>
  <c r="D1678" i="10" s="1"/>
  <c r="I1677" i="10"/>
  <c r="J1678" i="10"/>
  <c r="P807" i="10"/>
  <c r="M807" i="10" a="1"/>
  <c r="M807" i="10" s="1"/>
  <c r="L807" i="10" s="1"/>
  <c r="K807" i="10" s="1"/>
  <c r="N808" i="10"/>
  <c r="I809" i="10"/>
  <c r="D806" i="1"/>
  <c r="A805" i="1"/>
  <c r="N1677" i="10" l="1"/>
  <c r="M1676" i="10" a="1"/>
  <c r="M1676" i="10" s="1"/>
  <c r="L1676" i="10" s="1"/>
  <c r="K1676" i="10" s="1"/>
  <c r="P1676" i="10"/>
  <c r="J1679" i="10"/>
  <c r="I1678" i="10"/>
  <c r="B1680" i="10"/>
  <c r="D1679" i="10" a="1"/>
  <c r="D1679" i="10" s="1"/>
  <c r="E1679" i="10" a="1"/>
  <c r="E1679" i="10" s="1"/>
  <c r="C1679" i="10" a="1"/>
  <c r="C1679" i="10" s="1"/>
  <c r="I810" i="10"/>
  <c r="I811" i="10" s="1"/>
  <c r="N809" i="10"/>
  <c r="P808" i="10"/>
  <c r="M808" i="10" a="1"/>
  <c r="M808" i="10" s="1"/>
  <c r="L808" i="10" s="1"/>
  <c r="K808" i="10" s="1"/>
  <c r="D807" i="1"/>
  <c r="A806" i="1"/>
  <c r="N1678" i="10" l="1"/>
  <c r="P1677" i="10"/>
  <c r="M1677" i="10" a="1"/>
  <c r="M1677" i="10" s="1"/>
  <c r="L1677" i="10" s="1"/>
  <c r="K1677" i="10" s="1"/>
  <c r="I1679" i="10"/>
  <c r="J1680" i="10"/>
  <c r="B1681" i="10"/>
  <c r="C1680" i="10" a="1"/>
  <c r="C1680" i="10" s="1"/>
  <c r="D1680" i="10" a="1"/>
  <c r="D1680" i="10" s="1"/>
  <c r="E1680" i="10" a="1"/>
  <c r="E1680" i="10" s="1"/>
  <c r="N811" i="10"/>
  <c r="I812" i="10"/>
  <c r="N810" i="10"/>
  <c r="M809" i="10" a="1"/>
  <c r="M809" i="10" s="1"/>
  <c r="L809" i="10" s="1"/>
  <c r="K809" i="10" s="1"/>
  <c r="P809" i="10"/>
  <c r="D808" i="1"/>
  <c r="A807" i="1"/>
  <c r="N1679" i="10" l="1"/>
  <c r="P1678" i="10"/>
  <c r="M1678" i="10" a="1"/>
  <c r="M1678" i="10" s="1"/>
  <c r="L1678" i="10" s="1"/>
  <c r="K1678" i="10" s="1"/>
  <c r="B1682" i="10"/>
  <c r="E1681" i="10" a="1"/>
  <c r="E1681" i="10" s="1"/>
  <c r="C1681" i="10" a="1"/>
  <c r="C1681" i="10" s="1"/>
  <c r="D1681" i="10" a="1"/>
  <c r="D1681" i="10" s="1"/>
  <c r="I1680" i="10"/>
  <c r="J1681" i="10"/>
  <c r="I813" i="10"/>
  <c r="N812" i="10"/>
  <c r="M811" i="10" a="1"/>
  <c r="M811" i="10" s="1"/>
  <c r="P811" i="10"/>
  <c r="M810" i="10" a="1"/>
  <c r="M810" i="10" s="1"/>
  <c r="L810" i="10" s="1"/>
  <c r="K810" i="10" s="1"/>
  <c r="P810" i="10"/>
  <c r="D809" i="1"/>
  <c r="A808" i="1"/>
  <c r="N1680" i="10" l="1"/>
  <c r="M1679" i="10" a="1"/>
  <c r="M1679" i="10" s="1"/>
  <c r="L1679" i="10" s="1"/>
  <c r="K1679" i="10" s="1"/>
  <c r="P1679" i="10"/>
  <c r="J1682" i="10"/>
  <c r="I1681" i="10"/>
  <c r="B1683" i="10"/>
  <c r="C1682" i="10" a="1"/>
  <c r="C1682" i="10" s="1"/>
  <c r="D1682" i="10" a="1"/>
  <c r="D1682" i="10" s="1"/>
  <c r="E1682" i="10" a="1"/>
  <c r="E1682" i="10" s="1"/>
  <c r="L811" i="10"/>
  <c r="K811" i="10" s="1"/>
  <c r="M812" i="10" a="1"/>
  <c r="M812" i="10" s="1"/>
  <c r="L812" i="10" s="1"/>
  <c r="K812" i="10" s="1"/>
  <c r="P812" i="10"/>
  <c r="N813" i="10"/>
  <c r="I814" i="10"/>
  <c r="D810" i="1"/>
  <c r="A809" i="1"/>
  <c r="N1681" i="10" l="1"/>
  <c r="P1680" i="10"/>
  <c r="M1680" i="10" a="1"/>
  <c r="M1680" i="10" s="1"/>
  <c r="L1680" i="10" s="1"/>
  <c r="K1680" i="10" s="1"/>
  <c r="I1682" i="10"/>
  <c r="J1683" i="10"/>
  <c r="B1684" i="10"/>
  <c r="C1683" i="10" a="1"/>
  <c r="C1683" i="10" s="1"/>
  <c r="D1683" i="10" a="1"/>
  <c r="D1683" i="10" s="1"/>
  <c r="E1683" i="10" a="1"/>
  <c r="E1683" i="10" s="1"/>
  <c r="I815" i="10"/>
  <c r="N814" i="10"/>
  <c r="M813" i="10" a="1"/>
  <c r="M813" i="10" s="1"/>
  <c r="L813" i="10" s="1"/>
  <c r="K813" i="10" s="1"/>
  <c r="P813" i="10"/>
  <c r="D811" i="1"/>
  <c r="A810" i="1"/>
  <c r="N1682" i="10" l="1"/>
  <c r="P1681" i="10"/>
  <c r="M1681" i="10" a="1"/>
  <c r="M1681" i="10" s="1"/>
  <c r="L1681" i="10" s="1"/>
  <c r="K1681" i="10" s="1"/>
  <c r="B1685" i="10"/>
  <c r="D1684" i="10" a="1"/>
  <c r="D1684" i="10" s="1"/>
  <c r="E1684" i="10" a="1"/>
  <c r="E1684" i="10" s="1"/>
  <c r="C1684" i="10" a="1"/>
  <c r="C1684" i="10" s="1"/>
  <c r="J1684" i="10"/>
  <c r="I1683" i="10"/>
  <c r="M814" i="10" a="1"/>
  <c r="M814" i="10" s="1"/>
  <c r="L814" i="10" s="1"/>
  <c r="K814" i="10" s="1"/>
  <c r="P814" i="10"/>
  <c r="N815" i="10"/>
  <c r="I816" i="10"/>
  <c r="D812" i="1"/>
  <c r="A811" i="1"/>
  <c r="N1683" i="10" l="1"/>
  <c r="P1682" i="10"/>
  <c r="M1682" i="10" a="1"/>
  <c r="M1682" i="10" s="1"/>
  <c r="L1682" i="10" s="1"/>
  <c r="K1682" i="10" s="1"/>
  <c r="J1685" i="10"/>
  <c r="I1684" i="10"/>
  <c r="B1686" i="10"/>
  <c r="C1685" i="10" a="1"/>
  <c r="C1685" i="10" s="1"/>
  <c r="D1685" i="10" a="1"/>
  <c r="D1685" i="10" s="1"/>
  <c r="E1685" i="10" a="1"/>
  <c r="E1685" i="10" s="1"/>
  <c r="M815" i="10" a="1"/>
  <c r="M815" i="10" s="1"/>
  <c r="L815" i="10" s="1"/>
  <c r="K815" i="10" s="1"/>
  <c r="P815" i="10"/>
  <c r="I817" i="10"/>
  <c r="N816" i="10"/>
  <c r="D813" i="1"/>
  <c r="A812" i="1"/>
  <c r="N1684" i="10" l="1"/>
  <c r="M1683" i="10" a="1"/>
  <c r="M1683" i="10" s="1"/>
  <c r="L1683" i="10" s="1"/>
  <c r="K1683" i="10" s="1"/>
  <c r="P1683" i="10"/>
  <c r="I1685" i="10"/>
  <c r="J1686" i="10"/>
  <c r="B1687" i="10"/>
  <c r="E1686" i="10" a="1"/>
  <c r="E1686" i="10" s="1"/>
  <c r="C1686" i="10" a="1"/>
  <c r="C1686" i="10" s="1"/>
  <c r="D1686" i="10" a="1"/>
  <c r="D1686" i="10" s="1"/>
  <c r="P816" i="10"/>
  <c r="M816" i="10" a="1"/>
  <c r="M816" i="10" s="1"/>
  <c r="L816" i="10" s="1"/>
  <c r="K816" i="10" s="1"/>
  <c r="N817" i="10"/>
  <c r="I818" i="10"/>
  <c r="D814" i="1"/>
  <c r="A813" i="1"/>
  <c r="N1685" i="10" l="1"/>
  <c r="M1684" i="10" a="1"/>
  <c r="M1684" i="10" s="1"/>
  <c r="L1684" i="10" s="1"/>
  <c r="K1684" i="10" s="1"/>
  <c r="P1684" i="10"/>
  <c r="J1687" i="10"/>
  <c r="I1686" i="10"/>
  <c r="B1688" i="10"/>
  <c r="D1687" i="10" a="1"/>
  <c r="D1687" i="10" s="1"/>
  <c r="E1687" i="10" a="1"/>
  <c r="E1687" i="10" s="1"/>
  <c r="C1687" i="10" a="1"/>
  <c r="C1687" i="10" s="1"/>
  <c r="N818" i="10"/>
  <c r="I819" i="10"/>
  <c r="M817" i="10" a="1"/>
  <c r="M817" i="10" s="1"/>
  <c r="L817" i="10" s="1"/>
  <c r="K817" i="10" s="1"/>
  <c r="P817" i="10"/>
  <c r="D815" i="1"/>
  <c r="A814" i="1"/>
  <c r="N1686" i="10" l="1"/>
  <c r="P1685" i="10"/>
  <c r="M1685" i="10" a="1"/>
  <c r="M1685" i="10" s="1"/>
  <c r="L1685" i="10" s="1"/>
  <c r="K1685" i="10" s="1"/>
  <c r="B1689" i="10"/>
  <c r="C1688" i="10" a="1"/>
  <c r="C1688" i="10" s="1"/>
  <c r="D1688" i="10" a="1"/>
  <c r="D1688" i="10" s="1"/>
  <c r="E1688" i="10" a="1"/>
  <c r="E1688" i="10" s="1"/>
  <c r="I1687" i="10"/>
  <c r="J1688" i="10"/>
  <c r="M818" i="10" a="1"/>
  <c r="M818" i="10" s="1"/>
  <c r="L818" i="10" s="1"/>
  <c r="K818" i="10" s="1"/>
  <c r="P818" i="10"/>
  <c r="N819" i="10"/>
  <c r="I820" i="10"/>
  <c r="D816" i="1"/>
  <c r="A815" i="1"/>
  <c r="P1686" i="10" l="1"/>
  <c r="M1686" i="10" a="1"/>
  <c r="M1686" i="10" s="1"/>
  <c r="L1686" i="10" s="1"/>
  <c r="K1686" i="10" s="1"/>
  <c r="N1687" i="10"/>
  <c r="I1688" i="10"/>
  <c r="J1689" i="10"/>
  <c r="B1690" i="10"/>
  <c r="E1689" i="10" a="1"/>
  <c r="E1689" i="10" s="1"/>
  <c r="C1689" i="10" a="1"/>
  <c r="C1689" i="10" s="1"/>
  <c r="D1689" i="10" a="1"/>
  <c r="D1689" i="10" s="1"/>
  <c r="I821" i="10"/>
  <c r="N820" i="10"/>
  <c r="M819" i="10" a="1"/>
  <c r="M819" i="10" s="1"/>
  <c r="L819" i="10" s="1"/>
  <c r="K819" i="10" s="1"/>
  <c r="P819" i="10"/>
  <c r="D817" i="1"/>
  <c r="A816" i="1"/>
  <c r="N1688" i="10" l="1"/>
  <c r="P1687" i="10"/>
  <c r="M1687" i="10" a="1"/>
  <c r="M1687" i="10" s="1"/>
  <c r="L1687" i="10" s="1"/>
  <c r="K1687" i="10" s="1"/>
  <c r="J1690" i="10"/>
  <c r="I1689" i="10"/>
  <c r="B1691" i="10"/>
  <c r="C1690" i="10" a="1"/>
  <c r="C1690" i="10" s="1"/>
  <c r="D1690" i="10" a="1"/>
  <c r="D1690" i="10" s="1"/>
  <c r="E1690" i="10" a="1"/>
  <c r="E1690" i="10" s="1"/>
  <c r="N821" i="10"/>
  <c r="I822" i="10"/>
  <c r="P820" i="10"/>
  <c r="M820" i="10" a="1"/>
  <c r="M820" i="10" s="1"/>
  <c r="L820" i="10" s="1"/>
  <c r="K820" i="10" s="1"/>
  <c r="D818" i="1"/>
  <c r="A817" i="1"/>
  <c r="N1689" i="10" l="1"/>
  <c r="P1688" i="10"/>
  <c r="M1688" i="10" a="1"/>
  <c r="M1688" i="10" s="1"/>
  <c r="L1688" i="10" s="1"/>
  <c r="K1688" i="10" s="1"/>
  <c r="I1690" i="10"/>
  <c r="J1691" i="10"/>
  <c r="B1692" i="10"/>
  <c r="C1691" i="10" a="1"/>
  <c r="C1691" i="10" s="1"/>
  <c r="D1691" i="10" a="1"/>
  <c r="D1691" i="10" s="1"/>
  <c r="E1691" i="10" a="1"/>
  <c r="E1691" i="10" s="1"/>
  <c r="M821" i="10" a="1"/>
  <c r="M821" i="10" s="1"/>
  <c r="L821" i="10" s="1"/>
  <c r="K821" i="10" s="1"/>
  <c r="P821" i="10"/>
  <c r="I823" i="10"/>
  <c r="N822" i="10"/>
  <c r="D819" i="1"/>
  <c r="A818" i="1"/>
  <c r="N1690" i="10" l="1"/>
  <c r="P1689" i="10"/>
  <c r="M1689" i="10" a="1"/>
  <c r="M1689" i="10" s="1"/>
  <c r="L1689" i="10" s="1"/>
  <c r="K1689" i="10" s="1"/>
  <c r="B1693" i="10"/>
  <c r="D1692" i="10" a="1"/>
  <c r="D1692" i="10" s="1"/>
  <c r="E1692" i="10" a="1"/>
  <c r="E1692" i="10" s="1"/>
  <c r="C1692" i="10" a="1"/>
  <c r="C1692" i="10" s="1"/>
  <c r="J1692" i="10"/>
  <c r="I1691" i="10"/>
  <c r="N823" i="10"/>
  <c r="I824" i="10"/>
  <c r="M822" i="10" a="1"/>
  <c r="M822" i="10" s="1"/>
  <c r="L822" i="10" s="1"/>
  <c r="K822" i="10" s="1"/>
  <c r="P822" i="10"/>
  <c r="D820" i="1"/>
  <c r="A819" i="1"/>
  <c r="N1691" i="10" l="1"/>
  <c r="P1690" i="10"/>
  <c r="M1690" i="10" a="1"/>
  <c r="M1690" i="10" s="1"/>
  <c r="L1690" i="10" s="1"/>
  <c r="K1690" i="10" s="1"/>
  <c r="J1693" i="10"/>
  <c r="I1692" i="10"/>
  <c r="B1694" i="10"/>
  <c r="C1693" i="10" a="1"/>
  <c r="C1693" i="10" s="1"/>
  <c r="D1693" i="10" a="1"/>
  <c r="D1693" i="10" s="1"/>
  <c r="E1693" i="10" a="1"/>
  <c r="E1693" i="10" s="1"/>
  <c r="M823" i="10" a="1"/>
  <c r="M823" i="10" s="1"/>
  <c r="L823" i="10" s="1"/>
  <c r="K823" i="10" s="1"/>
  <c r="P823" i="10"/>
  <c r="N824" i="10"/>
  <c r="I825" i="10"/>
  <c r="D821" i="1"/>
  <c r="A820" i="1"/>
  <c r="N1692" i="10" l="1"/>
  <c r="P1691" i="10"/>
  <c r="M1691" i="10" a="1"/>
  <c r="M1691" i="10" s="1"/>
  <c r="L1691" i="10" s="1"/>
  <c r="K1691" i="10" s="1"/>
  <c r="I1693" i="10"/>
  <c r="J1694" i="10"/>
  <c r="B1695" i="10"/>
  <c r="E1694" i="10" a="1"/>
  <c r="E1694" i="10" s="1"/>
  <c r="C1694" i="10" a="1"/>
  <c r="C1694" i="10" s="1"/>
  <c r="D1694" i="10" a="1"/>
  <c r="D1694" i="10" s="1"/>
  <c r="I826" i="10"/>
  <c r="N825" i="10"/>
  <c r="M824" i="10" a="1"/>
  <c r="M824" i="10" s="1"/>
  <c r="L824" i="10" s="1"/>
  <c r="K824" i="10" s="1"/>
  <c r="P824" i="10"/>
  <c r="D822" i="1"/>
  <c r="A821" i="1"/>
  <c r="N1693" i="10" l="1"/>
  <c r="P1692" i="10"/>
  <c r="M1692" i="10" a="1"/>
  <c r="M1692" i="10" s="1"/>
  <c r="L1692" i="10" s="1"/>
  <c r="K1692" i="10" s="1"/>
  <c r="J1695" i="10"/>
  <c r="I1694" i="10"/>
  <c r="B1696" i="10"/>
  <c r="D1695" i="10" a="1"/>
  <c r="D1695" i="10" s="1"/>
  <c r="E1695" i="10" a="1"/>
  <c r="E1695" i="10" s="1"/>
  <c r="C1695" i="10" a="1"/>
  <c r="C1695" i="10" s="1"/>
  <c r="M825" i="10" a="1"/>
  <c r="M825" i="10" s="1"/>
  <c r="L825" i="10" s="1"/>
  <c r="K825" i="10" s="1"/>
  <c r="P825" i="10"/>
  <c r="N826" i="10"/>
  <c r="I827" i="10"/>
  <c r="D823" i="1"/>
  <c r="A822" i="1"/>
  <c r="N1694" i="10" l="1"/>
  <c r="P1693" i="10"/>
  <c r="M1693" i="10" a="1"/>
  <c r="M1693" i="10" s="1"/>
  <c r="L1693" i="10" s="1"/>
  <c r="K1693" i="10" s="1"/>
  <c r="I1695" i="10"/>
  <c r="J1696" i="10"/>
  <c r="B1697" i="10"/>
  <c r="C1696" i="10" a="1"/>
  <c r="C1696" i="10" s="1"/>
  <c r="D1696" i="10" a="1"/>
  <c r="D1696" i="10" s="1"/>
  <c r="E1696" i="10" a="1"/>
  <c r="E1696" i="10" s="1"/>
  <c r="N827" i="10"/>
  <c r="I828" i="10"/>
  <c r="M826" i="10" a="1"/>
  <c r="M826" i="10" s="1"/>
  <c r="L826" i="10" s="1"/>
  <c r="K826" i="10" s="1"/>
  <c r="P826" i="10"/>
  <c r="D824" i="1"/>
  <c r="A823" i="1"/>
  <c r="N1695" i="10" l="1"/>
  <c r="P1694" i="10"/>
  <c r="M1694" i="10" a="1"/>
  <c r="M1694" i="10" s="1"/>
  <c r="L1694" i="10" s="1"/>
  <c r="K1694" i="10" s="1"/>
  <c r="B1698" i="10"/>
  <c r="E1697" i="10" a="1"/>
  <c r="E1697" i="10" s="1"/>
  <c r="C1697" i="10" a="1"/>
  <c r="C1697" i="10" s="1"/>
  <c r="D1697" i="10" a="1"/>
  <c r="D1697" i="10" s="1"/>
  <c r="I1696" i="10"/>
  <c r="J1697" i="10"/>
  <c r="M827" i="10" a="1"/>
  <c r="M827" i="10" s="1"/>
  <c r="L827" i="10" s="1"/>
  <c r="K827" i="10" s="1"/>
  <c r="P827" i="10"/>
  <c r="I829" i="10"/>
  <c r="N828" i="10"/>
  <c r="D825" i="1"/>
  <c r="A824" i="1"/>
  <c r="N1696" i="10" l="1"/>
  <c r="P1695" i="10"/>
  <c r="M1695" i="10" a="1"/>
  <c r="M1695" i="10" s="1"/>
  <c r="L1695" i="10" s="1"/>
  <c r="K1695" i="10" s="1"/>
  <c r="J1698" i="10"/>
  <c r="I1697" i="10"/>
  <c r="B1699" i="10"/>
  <c r="C1698" i="10" a="1"/>
  <c r="C1698" i="10" s="1"/>
  <c r="D1698" i="10" a="1"/>
  <c r="D1698" i="10" s="1"/>
  <c r="E1698" i="10" a="1"/>
  <c r="E1698" i="10" s="1"/>
  <c r="P828" i="10"/>
  <c r="M828" i="10" a="1"/>
  <c r="M828" i="10" s="1"/>
  <c r="L828" i="10" s="1"/>
  <c r="K828" i="10" s="1"/>
  <c r="N829" i="10"/>
  <c r="I830" i="10"/>
  <c r="D826" i="1"/>
  <c r="A825" i="1"/>
  <c r="N1697" i="10" l="1"/>
  <c r="P1696" i="10"/>
  <c r="M1696" i="10" a="1"/>
  <c r="M1696" i="10" s="1"/>
  <c r="L1696" i="10" s="1"/>
  <c r="K1696" i="10" s="1"/>
  <c r="I1698" i="10"/>
  <c r="J1699" i="10"/>
  <c r="B1700" i="10"/>
  <c r="C1699" i="10" a="1"/>
  <c r="C1699" i="10" s="1"/>
  <c r="D1699" i="10" a="1"/>
  <c r="D1699" i="10" s="1"/>
  <c r="E1699" i="10" a="1"/>
  <c r="E1699" i="10" s="1"/>
  <c r="I831" i="10"/>
  <c r="N830" i="10"/>
  <c r="M829" i="10" a="1"/>
  <c r="M829" i="10" s="1"/>
  <c r="L829" i="10" s="1"/>
  <c r="K829" i="10" s="1"/>
  <c r="P829" i="10"/>
  <c r="D827" i="1"/>
  <c r="A826" i="1"/>
  <c r="N1698" i="10" l="1"/>
  <c r="P1697" i="10"/>
  <c r="M1697" i="10" a="1"/>
  <c r="M1697" i="10" s="1"/>
  <c r="L1697" i="10" s="1"/>
  <c r="K1697" i="10" s="1"/>
  <c r="B1701" i="10"/>
  <c r="D1700" i="10" a="1"/>
  <c r="D1700" i="10" s="1"/>
  <c r="E1700" i="10" a="1"/>
  <c r="E1700" i="10" s="1"/>
  <c r="C1700" i="10" a="1"/>
  <c r="C1700" i="10" s="1"/>
  <c r="J1700" i="10"/>
  <c r="I1699" i="10"/>
  <c r="N831" i="10"/>
  <c r="I832" i="10"/>
  <c r="M830" i="10" a="1"/>
  <c r="M830" i="10" s="1"/>
  <c r="L830" i="10" s="1"/>
  <c r="K830" i="10" s="1"/>
  <c r="P830" i="10"/>
  <c r="D828" i="1"/>
  <c r="A827" i="1"/>
  <c r="N1699" i="10" l="1"/>
  <c r="P1698" i="10"/>
  <c r="M1698" i="10" a="1"/>
  <c r="M1698" i="10" s="1"/>
  <c r="L1698" i="10" s="1"/>
  <c r="K1698" i="10" s="1"/>
  <c r="J1701" i="10"/>
  <c r="I1700" i="10"/>
  <c r="B1702" i="10"/>
  <c r="C1701" i="10" a="1"/>
  <c r="C1701" i="10" s="1"/>
  <c r="D1701" i="10" a="1"/>
  <c r="D1701" i="10" s="1"/>
  <c r="E1701" i="10" a="1"/>
  <c r="E1701" i="10" s="1"/>
  <c r="M831" i="10" a="1"/>
  <c r="M831" i="10" s="1"/>
  <c r="L831" i="10" s="1"/>
  <c r="K831" i="10" s="1"/>
  <c r="P831" i="10"/>
  <c r="I833" i="10"/>
  <c r="N832" i="10"/>
  <c r="D829" i="1"/>
  <c r="A828" i="1"/>
  <c r="N1700" i="10" l="1"/>
  <c r="P1699" i="10"/>
  <c r="M1699" i="10" a="1"/>
  <c r="M1699" i="10" s="1"/>
  <c r="L1699" i="10" s="1"/>
  <c r="K1699" i="10" s="1"/>
  <c r="I1701" i="10"/>
  <c r="J1702" i="10"/>
  <c r="B1703" i="10"/>
  <c r="E1702" i="10" a="1"/>
  <c r="E1702" i="10" s="1"/>
  <c r="C1702" i="10" a="1"/>
  <c r="C1702" i="10" s="1"/>
  <c r="D1702" i="10" a="1"/>
  <c r="D1702" i="10" s="1"/>
  <c r="P832" i="10"/>
  <c r="M832" i="10" a="1"/>
  <c r="M832" i="10" s="1"/>
  <c r="L832" i="10" s="1"/>
  <c r="K832" i="10" s="1"/>
  <c r="N833" i="10"/>
  <c r="I834" i="10"/>
  <c r="D830" i="1"/>
  <c r="A829" i="1"/>
  <c r="N1701" i="10" l="1"/>
  <c r="P1700" i="10"/>
  <c r="M1700" i="10" a="1"/>
  <c r="M1700" i="10" s="1"/>
  <c r="L1700" i="10" s="1"/>
  <c r="K1700" i="10" s="1"/>
  <c r="J1703" i="10"/>
  <c r="I1702" i="10"/>
  <c r="B1704" i="10"/>
  <c r="D1703" i="10" a="1"/>
  <c r="D1703" i="10" s="1"/>
  <c r="E1703" i="10" a="1"/>
  <c r="E1703" i="10" s="1"/>
  <c r="C1703" i="10" a="1"/>
  <c r="C1703" i="10" s="1"/>
  <c r="M833" i="10" a="1"/>
  <c r="M833" i="10" s="1"/>
  <c r="L833" i="10" s="1"/>
  <c r="K833" i="10" s="1"/>
  <c r="P833" i="10"/>
  <c r="N834" i="10"/>
  <c r="I835" i="10"/>
  <c r="D831" i="1"/>
  <c r="A830" i="1"/>
  <c r="N1702" i="10" l="1"/>
  <c r="P1701" i="10"/>
  <c r="M1701" i="10" a="1"/>
  <c r="M1701" i="10" s="1"/>
  <c r="L1701" i="10" s="1"/>
  <c r="K1701" i="10" s="1"/>
  <c r="I1703" i="10"/>
  <c r="J1704" i="10"/>
  <c r="B1705" i="10"/>
  <c r="C1704" i="10" a="1"/>
  <c r="C1704" i="10" s="1"/>
  <c r="D1704" i="10" a="1"/>
  <c r="D1704" i="10" s="1"/>
  <c r="E1704" i="10" a="1"/>
  <c r="E1704" i="10" s="1"/>
  <c r="N835" i="10"/>
  <c r="I836" i="10"/>
  <c r="M834" i="10" a="1"/>
  <c r="M834" i="10" s="1"/>
  <c r="L834" i="10" s="1"/>
  <c r="K834" i="10" s="1"/>
  <c r="P834" i="10"/>
  <c r="D832" i="1"/>
  <c r="A831" i="1"/>
  <c r="N1703" i="10" l="1"/>
  <c r="P1702" i="10"/>
  <c r="M1702" i="10" a="1"/>
  <c r="M1702" i="10" s="1"/>
  <c r="L1702" i="10" s="1"/>
  <c r="K1702" i="10" s="1"/>
  <c r="B1706" i="10"/>
  <c r="E1705" i="10" a="1"/>
  <c r="E1705" i="10" s="1"/>
  <c r="C1705" i="10" a="1"/>
  <c r="C1705" i="10" s="1"/>
  <c r="D1705" i="10" a="1"/>
  <c r="D1705" i="10" s="1"/>
  <c r="I1704" i="10"/>
  <c r="J1705" i="10"/>
  <c r="I837" i="10"/>
  <c r="N836" i="10"/>
  <c r="M835" i="10" a="1"/>
  <c r="M835" i="10" s="1"/>
  <c r="L835" i="10" s="1"/>
  <c r="K835" i="10" s="1"/>
  <c r="P835" i="10"/>
  <c r="D833" i="1"/>
  <c r="A832" i="1"/>
  <c r="N1704" i="10" l="1"/>
  <c r="M1703" i="10" a="1"/>
  <c r="M1703" i="10" s="1"/>
  <c r="L1703" i="10" s="1"/>
  <c r="K1703" i="10" s="1"/>
  <c r="P1703" i="10"/>
  <c r="J1706" i="10"/>
  <c r="I1705" i="10"/>
  <c r="B1707" i="10"/>
  <c r="C1706" i="10" a="1"/>
  <c r="C1706" i="10" s="1"/>
  <c r="D1706" i="10" a="1"/>
  <c r="D1706" i="10" s="1"/>
  <c r="E1706" i="10" a="1"/>
  <c r="E1706" i="10" s="1"/>
  <c r="P836" i="10"/>
  <c r="M836" i="10" a="1"/>
  <c r="M836" i="10" s="1"/>
  <c r="L836" i="10" s="1"/>
  <c r="K836" i="10" s="1"/>
  <c r="N837" i="10"/>
  <c r="I838" i="10"/>
  <c r="D834" i="1"/>
  <c r="A833" i="1"/>
  <c r="N1705" i="10" l="1"/>
  <c r="P1704" i="10"/>
  <c r="M1704" i="10" a="1"/>
  <c r="M1704" i="10" s="1"/>
  <c r="L1704" i="10" s="1"/>
  <c r="K1704" i="10" s="1"/>
  <c r="I1706" i="10"/>
  <c r="J1707" i="10"/>
  <c r="B1708" i="10"/>
  <c r="C1707" i="10" a="1"/>
  <c r="C1707" i="10" s="1"/>
  <c r="D1707" i="10" a="1"/>
  <c r="D1707" i="10" s="1"/>
  <c r="E1707" i="10" a="1"/>
  <c r="E1707" i="10" s="1"/>
  <c r="I839" i="10"/>
  <c r="N838" i="10"/>
  <c r="M837" i="10" a="1"/>
  <c r="M837" i="10" s="1"/>
  <c r="L837" i="10" s="1"/>
  <c r="K837" i="10" s="1"/>
  <c r="P837" i="10"/>
  <c r="D835" i="1"/>
  <c r="A834" i="1"/>
  <c r="N1706" i="10" l="1"/>
  <c r="P1705" i="10"/>
  <c r="M1705" i="10" a="1"/>
  <c r="M1705" i="10" s="1"/>
  <c r="L1705" i="10" s="1"/>
  <c r="K1705" i="10" s="1"/>
  <c r="B1709" i="10"/>
  <c r="D1708" i="10" a="1"/>
  <c r="D1708" i="10" s="1"/>
  <c r="E1708" i="10" a="1"/>
  <c r="E1708" i="10" s="1"/>
  <c r="C1708" i="10" a="1"/>
  <c r="C1708" i="10" s="1"/>
  <c r="J1708" i="10"/>
  <c r="I1707" i="10"/>
  <c r="N839" i="10"/>
  <c r="I840" i="10"/>
  <c r="M838" i="10" a="1"/>
  <c r="M838" i="10" s="1"/>
  <c r="L838" i="10" s="1"/>
  <c r="K838" i="10" s="1"/>
  <c r="P838" i="10"/>
  <c r="D836" i="1"/>
  <c r="A835" i="1"/>
  <c r="N1707" i="10" l="1"/>
  <c r="P1706" i="10"/>
  <c r="M1706" i="10" a="1"/>
  <c r="M1706" i="10" s="1"/>
  <c r="L1706" i="10" s="1"/>
  <c r="K1706" i="10" s="1"/>
  <c r="J1709" i="10"/>
  <c r="I1708" i="10"/>
  <c r="B1710" i="10"/>
  <c r="C1709" i="10" a="1"/>
  <c r="C1709" i="10" s="1"/>
  <c r="D1709" i="10" a="1"/>
  <c r="D1709" i="10" s="1"/>
  <c r="E1709" i="10" a="1"/>
  <c r="E1709" i="10" s="1"/>
  <c r="I841" i="10"/>
  <c r="N840" i="10"/>
  <c r="M839" i="10" a="1"/>
  <c r="M839" i="10" s="1"/>
  <c r="L839" i="10" s="1"/>
  <c r="K839" i="10" s="1"/>
  <c r="P839" i="10"/>
  <c r="D837" i="1"/>
  <c r="A836" i="1"/>
  <c r="N1708" i="10" l="1"/>
  <c r="P1707" i="10"/>
  <c r="M1707" i="10" a="1"/>
  <c r="M1707" i="10" s="1"/>
  <c r="L1707" i="10" s="1"/>
  <c r="K1707" i="10" s="1"/>
  <c r="B1711" i="10"/>
  <c r="E1710" i="10" a="1"/>
  <c r="E1710" i="10" s="1"/>
  <c r="C1710" i="10" a="1"/>
  <c r="C1710" i="10" s="1"/>
  <c r="D1710" i="10" a="1"/>
  <c r="D1710" i="10" s="1"/>
  <c r="I1709" i="10"/>
  <c r="J1710" i="10"/>
  <c r="N841" i="10"/>
  <c r="I842" i="10"/>
  <c r="P840" i="10"/>
  <c r="M840" i="10" a="1"/>
  <c r="M840" i="10" s="1"/>
  <c r="L840" i="10" s="1"/>
  <c r="K840" i="10" s="1"/>
  <c r="D838" i="1"/>
  <c r="A837" i="1"/>
  <c r="N1709" i="10" l="1"/>
  <c r="M1708" i="10" a="1"/>
  <c r="M1708" i="10" s="1"/>
  <c r="L1708" i="10" s="1"/>
  <c r="K1708" i="10" s="1"/>
  <c r="P1708" i="10"/>
  <c r="J1711" i="10"/>
  <c r="I1710" i="10"/>
  <c r="B1712" i="10"/>
  <c r="D1711" i="10" a="1"/>
  <c r="D1711" i="10" s="1"/>
  <c r="E1711" i="10" a="1"/>
  <c r="E1711" i="10" s="1"/>
  <c r="C1711" i="10" a="1"/>
  <c r="C1711" i="10" s="1"/>
  <c r="M841" i="10" a="1"/>
  <c r="M841" i="10" s="1"/>
  <c r="L841" i="10" s="1"/>
  <c r="K841" i="10" s="1"/>
  <c r="P841" i="10"/>
  <c r="N842" i="10"/>
  <c r="I843" i="10"/>
  <c r="D839" i="1"/>
  <c r="A838" i="1"/>
  <c r="N1710" i="10" l="1"/>
  <c r="P1709" i="10"/>
  <c r="M1709" i="10" a="1"/>
  <c r="M1709" i="10" s="1"/>
  <c r="L1709" i="10" s="1"/>
  <c r="K1709" i="10" s="1"/>
  <c r="I1711" i="10"/>
  <c r="J1712" i="10"/>
  <c r="B1713" i="10"/>
  <c r="C1712" i="10" a="1"/>
  <c r="C1712" i="10" s="1"/>
  <c r="D1712" i="10" a="1"/>
  <c r="D1712" i="10" s="1"/>
  <c r="E1712" i="10" a="1"/>
  <c r="E1712" i="10" s="1"/>
  <c r="M842" i="10" a="1"/>
  <c r="M842" i="10" s="1"/>
  <c r="L842" i="10" s="1"/>
  <c r="K842" i="10" s="1"/>
  <c r="P842" i="10"/>
  <c r="N843" i="10"/>
  <c r="I844" i="10"/>
  <c r="D840" i="1"/>
  <c r="A839" i="1"/>
  <c r="N1711" i="10" l="1"/>
  <c r="P1710" i="10"/>
  <c r="M1710" i="10" a="1"/>
  <c r="M1710" i="10" s="1"/>
  <c r="L1710" i="10" s="1"/>
  <c r="K1710" i="10" s="1"/>
  <c r="B1714" i="10"/>
  <c r="E1713" i="10" a="1"/>
  <c r="E1713" i="10" s="1"/>
  <c r="C1713" i="10" a="1"/>
  <c r="C1713" i="10" s="1"/>
  <c r="D1713" i="10" a="1"/>
  <c r="D1713" i="10" s="1"/>
  <c r="I1712" i="10"/>
  <c r="J1713" i="10"/>
  <c r="I845" i="10"/>
  <c r="N844" i="10"/>
  <c r="M843" i="10" a="1"/>
  <c r="M843" i="10" s="1"/>
  <c r="L843" i="10" s="1"/>
  <c r="K843" i="10" s="1"/>
  <c r="P843" i="10"/>
  <c r="D841" i="1"/>
  <c r="A840" i="1"/>
  <c r="N1712" i="10" l="1"/>
  <c r="M1711" i="10" a="1"/>
  <c r="M1711" i="10" s="1"/>
  <c r="L1711" i="10" s="1"/>
  <c r="K1711" i="10" s="1"/>
  <c r="P1711" i="10"/>
  <c r="J1714" i="10"/>
  <c r="I1713" i="10"/>
  <c r="B1715" i="10"/>
  <c r="C1714" i="10" a="1"/>
  <c r="C1714" i="10" s="1"/>
  <c r="D1714" i="10" a="1"/>
  <c r="D1714" i="10" s="1"/>
  <c r="E1714" i="10" a="1"/>
  <c r="E1714" i="10" s="1"/>
  <c r="N845" i="10"/>
  <c r="I846" i="10"/>
  <c r="M844" i="10" a="1"/>
  <c r="M844" i="10" s="1"/>
  <c r="L844" i="10" s="1"/>
  <c r="K844" i="10" s="1"/>
  <c r="P844" i="10"/>
  <c r="D842" i="1"/>
  <c r="A841" i="1"/>
  <c r="N1713" i="10" l="1"/>
  <c r="M1712" i="10" a="1"/>
  <c r="M1712" i="10" s="1"/>
  <c r="L1712" i="10" s="1"/>
  <c r="K1712" i="10" s="1"/>
  <c r="P1712" i="10"/>
  <c r="I1714" i="10"/>
  <c r="J1715" i="10"/>
  <c r="B1716" i="10"/>
  <c r="C1715" i="10" a="1"/>
  <c r="C1715" i="10" s="1"/>
  <c r="D1715" i="10" a="1"/>
  <c r="D1715" i="10" s="1"/>
  <c r="E1715" i="10" a="1"/>
  <c r="E1715" i="10" s="1"/>
  <c r="I847" i="10"/>
  <c r="N846" i="10"/>
  <c r="M845" i="10" a="1"/>
  <c r="M845" i="10" s="1"/>
  <c r="L845" i="10" s="1"/>
  <c r="K845" i="10" s="1"/>
  <c r="P845" i="10"/>
  <c r="D843" i="1"/>
  <c r="A842" i="1"/>
  <c r="N1714" i="10" l="1"/>
  <c r="P1713" i="10"/>
  <c r="M1713" i="10" a="1"/>
  <c r="M1713" i="10" s="1"/>
  <c r="L1713" i="10" s="1"/>
  <c r="K1713" i="10" s="1"/>
  <c r="B1717" i="10"/>
  <c r="D1716" i="10" a="1"/>
  <c r="D1716" i="10" s="1"/>
  <c r="E1716" i="10" a="1"/>
  <c r="E1716" i="10" s="1"/>
  <c r="C1716" i="10" a="1"/>
  <c r="C1716" i="10" s="1"/>
  <c r="J1716" i="10"/>
  <c r="I1715" i="10"/>
  <c r="M846" i="10" a="1"/>
  <c r="M846" i="10" s="1"/>
  <c r="L846" i="10" s="1"/>
  <c r="K846" i="10" s="1"/>
  <c r="P846" i="10"/>
  <c r="N847" i="10"/>
  <c r="I848" i="10"/>
  <c r="D844" i="1"/>
  <c r="A843" i="1"/>
  <c r="N1715" i="10" l="1"/>
  <c r="P1714" i="10"/>
  <c r="M1714" i="10" a="1"/>
  <c r="M1714" i="10" s="1"/>
  <c r="L1714" i="10" s="1"/>
  <c r="K1714" i="10" s="1"/>
  <c r="J1717" i="10"/>
  <c r="I1716" i="10"/>
  <c r="B1718" i="10"/>
  <c r="C1717" i="10" a="1"/>
  <c r="C1717" i="10" s="1"/>
  <c r="D1717" i="10" a="1"/>
  <c r="D1717" i="10" s="1"/>
  <c r="E1717" i="10" a="1"/>
  <c r="E1717" i="10" s="1"/>
  <c r="I849" i="10"/>
  <c r="N848" i="10"/>
  <c r="M847" i="10" a="1"/>
  <c r="M847" i="10" s="1"/>
  <c r="L847" i="10" s="1"/>
  <c r="K847" i="10" s="1"/>
  <c r="P847" i="10"/>
  <c r="D845" i="1"/>
  <c r="A844" i="1"/>
  <c r="N1716" i="10" l="1"/>
  <c r="P1715" i="10"/>
  <c r="M1715" i="10" a="1"/>
  <c r="M1715" i="10" s="1"/>
  <c r="L1715" i="10" s="1"/>
  <c r="K1715" i="10" s="1"/>
  <c r="I1717" i="10"/>
  <c r="J1718" i="10"/>
  <c r="B1719" i="10"/>
  <c r="E1718" i="10" a="1"/>
  <c r="E1718" i="10" s="1"/>
  <c r="C1718" i="10" a="1"/>
  <c r="C1718" i="10" s="1"/>
  <c r="D1718" i="10" a="1"/>
  <c r="D1718" i="10" s="1"/>
  <c r="N849" i="10"/>
  <c r="I850" i="10"/>
  <c r="P848" i="10"/>
  <c r="M848" i="10" a="1"/>
  <c r="M848" i="10" s="1"/>
  <c r="L848" i="10" s="1"/>
  <c r="K848" i="10" s="1"/>
  <c r="D846" i="1"/>
  <c r="A845" i="1"/>
  <c r="N1717" i="10" l="1"/>
  <c r="M1716" i="10" a="1"/>
  <c r="M1716" i="10" s="1"/>
  <c r="L1716" i="10" s="1"/>
  <c r="K1716" i="10" s="1"/>
  <c r="P1716" i="10"/>
  <c r="B1720" i="10"/>
  <c r="D1719" i="10" a="1"/>
  <c r="D1719" i="10" s="1"/>
  <c r="E1719" i="10" a="1"/>
  <c r="E1719" i="10" s="1"/>
  <c r="C1719" i="10" a="1"/>
  <c r="C1719" i="10" s="1"/>
  <c r="J1719" i="10"/>
  <c r="I1718" i="10"/>
  <c r="I851" i="10"/>
  <c r="N850" i="10"/>
  <c r="M849" i="10" a="1"/>
  <c r="M849" i="10" s="1"/>
  <c r="L849" i="10" s="1"/>
  <c r="K849" i="10" s="1"/>
  <c r="P849" i="10"/>
  <c r="D847" i="1"/>
  <c r="A846" i="1"/>
  <c r="N1718" i="10" l="1"/>
  <c r="P1717" i="10"/>
  <c r="M1717" i="10" a="1"/>
  <c r="M1717" i="10" s="1"/>
  <c r="L1717" i="10" s="1"/>
  <c r="K1717" i="10" s="1"/>
  <c r="I1719" i="10"/>
  <c r="J1720" i="10"/>
  <c r="B1721" i="10"/>
  <c r="C1720" i="10" a="1"/>
  <c r="C1720" i="10" s="1"/>
  <c r="D1720" i="10" a="1"/>
  <c r="D1720" i="10" s="1"/>
  <c r="E1720" i="10" a="1"/>
  <c r="E1720" i="10" s="1"/>
  <c r="M850" i="10" a="1"/>
  <c r="M850" i="10" s="1"/>
  <c r="L850" i="10" s="1"/>
  <c r="K850" i="10" s="1"/>
  <c r="P850" i="10"/>
  <c r="N851" i="10"/>
  <c r="I852" i="10"/>
  <c r="D848" i="1"/>
  <c r="A847" i="1"/>
  <c r="P1718" i="10" l="1"/>
  <c r="M1718" i="10" a="1"/>
  <c r="M1718" i="10" s="1"/>
  <c r="L1718" i="10" s="1"/>
  <c r="K1718" i="10" s="1"/>
  <c r="N1719" i="10"/>
  <c r="B1722" i="10"/>
  <c r="E1721" i="10" a="1"/>
  <c r="E1721" i="10" s="1"/>
  <c r="C1721" i="10" a="1"/>
  <c r="C1721" i="10" s="1"/>
  <c r="D1721" i="10" a="1"/>
  <c r="D1721" i="10" s="1"/>
  <c r="I1720" i="10"/>
  <c r="J1721" i="10"/>
  <c r="I853" i="10"/>
  <c r="N852" i="10"/>
  <c r="M851" i="10" a="1"/>
  <c r="M851" i="10" s="1"/>
  <c r="L851" i="10" s="1"/>
  <c r="K851" i="10" s="1"/>
  <c r="P851" i="10"/>
  <c r="D849" i="1"/>
  <c r="A848" i="1"/>
  <c r="N1720" i="10" l="1"/>
  <c r="M1719" i="10" a="1"/>
  <c r="M1719" i="10" s="1"/>
  <c r="L1719" i="10" s="1"/>
  <c r="K1719" i="10" s="1"/>
  <c r="P1719" i="10"/>
  <c r="J1722" i="10"/>
  <c r="I1721" i="10"/>
  <c r="B1723" i="10"/>
  <c r="C1722" i="10" a="1"/>
  <c r="C1722" i="10" s="1"/>
  <c r="D1722" i="10" a="1"/>
  <c r="D1722" i="10" s="1"/>
  <c r="E1722" i="10" a="1"/>
  <c r="E1722" i="10" s="1"/>
  <c r="P852" i="10"/>
  <c r="M852" i="10" a="1"/>
  <c r="M852" i="10" s="1"/>
  <c r="L852" i="10" s="1"/>
  <c r="K852" i="10" s="1"/>
  <c r="N853" i="10"/>
  <c r="I854" i="10"/>
  <c r="D850" i="1"/>
  <c r="A849" i="1"/>
  <c r="N1721" i="10" l="1"/>
  <c r="M1720" i="10" a="1"/>
  <c r="M1720" i="10" s="1"/>
  <c r="L1720" i="10" s="1"/>
  <c r="K1720" i="10" s="1"/>
  <c r="P1720" i="10"/>
  <c r="I1722" i="10"/>
  <c r="J1723" i="10"/>
  <c r="B1724" i="10"/>
  <c r="C1723" i="10" a="1"/>
  <c r="C1723" i="10" s="1"/>
  <c r="D1723" i="10" a="1"/>
  <c r="D1723" i="10" s="1"/>
  <c r="E1723" i="10" a="1"/>
  <c r="E1723" i="10" s="1"/>
  <c r="I855" i="10"/>
  <c r="N854" i="10"/>
  <c r="M853" i="10" a="1"/>
  <c r="M853" i="10" s="1"/>
  <c r="L853" i="10" s="1"/>
  <c r="K853" i="10" s="1"/>
  <c r="P853" i="10"/>
  <c r="D851" i="1"/>
  <c r="A850" i="1"/>
  <c r="N1722" i="10" l="1"/>
  <c r="P1721" i="10"/>
  <c r="M1721" i="10" a="1"/>
  <c r="M1721" i="10" s="1"/>
  <c r="L1721" i="10" s="1"/>
  <c r="K1721" i="10" s="1"/>
  <c r="J1724" i="10"/>
  <c r="I1723" i="10"/>
  <c r="B1725" i="10"/>
  <c r="D1724" i="10" a="1"/>
  <c r="D1724" i="10" s="1"/>
  <c r="E1724" i="10" a="1"/>
  <c r="E1724" i="10" s="1"/>
  <c r="C1724" i="10" a="1"/>
  <c r="C1724" i="10" s="1"/>
  <c r="M854" i="10" a="1"/>
  <c r="M854" i="10" s="1"/>
  <c r="L854" i="10" s="1"/>
  <c r="K854" i="10" s="1"/>
  <c r="P854" i="10"/>
  <c r="N855" i="10"/>
  <c r="I856" i="10"/>
  <c r="D852" i="1"/>
  <c r="A851" i="1"/>
  <c r="N1723" i="10" l="1"/>
  <c r="P1722" i="10"/>
  <c r="M1722" i="10" a="1"/>
  <c r="M1722" i="10" s="1"/>
  <c r="L1722" i="10" s="1"/>
  <c r="K1722" i="10" s="1"/>
  <c r="J1725" i="10"/>
  <c r="I1724" i="10"/>
  <c r="B1726" i="10"/>
  <c r="C1725" i="10" a="1"/>
  <c r="C1725" i="10" s="1"/>
  <c r="D1725" i="10" a="1"/>
  <c r="D1725" i="10" s="1"/>
  <c r="E1725" i="10" a="1"/>
  <c r="E1725" i="10" s="1"/>
  <c r="N856" i="10"/>
  <c r="I857" i="10"/>
  <c r="M855" i="10" a="1"/>
  <c r="M855" i="10" s="1"/>
  <c r="L855" i="10" s="1"/>
  <c r="K855" i="10" s="1"/>
  <c r="P855" i="10"/>
  <c r="D853" i="1"/>
  <c r="A852" i="1"/>
  <c r="N1724" i="10" l="1"/>
  <c r="P1723" i="10"/>
  <c r="M1723" i="10" a="1"/>
  <c r="M1723" i="10" s="1"/>
  <c r="L1723" i="10" s="1"/>
  <c r="K1723" i="10" s="1"/>
  <c r="B1727" i="10"/>
  <c r="E1726" i="10" a="1"/>
  <c r="E1726" i="10" s="1"/>
  <c r="C1726" i="10" a="1"/>
  <c r="C1726" i="10" s="1"/>
  <c r="D1726" i="10" a="1"/>
  <c r="D1726" i="10" s="1"/>
  <c r="I1725" i="10"/>
  <c r="J1726" i="10"/>
  <c r="M856" i="10" a="1"/>
  <c r="M856" i="10" s="1"/>
  <c r="L856" i="10" s="1"/>
  <c r="K856" i="10" s="1"/>
  <c r="P856" i="10"/>
  <c r="N857" i="10"/>
  <c r="I858" i="10"/>
  <c r="D854" i="1"/>
  <c r="A853" i="1"/>
  <c r="M1724" i="10" l="1" a="1"/>
  <c r="M1724" i="10" s="1"/>
  <c r="L1724" i="10" s="1"/>
  <c r="K1724" i="10" s="1"/>
  <c r="P1724" i="10"/>
  <c r="N1725" i="10"/>
  <c r="J1727" i="10"/>
  <c r="I1726" i="10"/>
  <c r="B1728" i="10"/>
  <c r="D1727" i="10" a="1"/>
  <c r="D1727" i="10" s="1"/>
  <c r="E1727" i="10" a="1"/>
  <c r="E1727" i="10" s="1"/>
  <c r="C1727" i="10" a="1"/>
  <c r="C1727" i="10" s="1"/>
  <c r="M857" i="10" a="1"/>
  <c r="M857" i="10" s="1"/>
  <c r="L857" i="10" s="1"/>
  <c r="K857" i="10" s="1"/>
  <c r="P857" i="10"/>
  <c r="N858" i="10"/>
  <c r="I859" i="10"/>
  <c r="D855" i="1"/>
  <c r="A854" i="1"/>
  <c r="N1726" i="10" l="1"/>
  <c r="P1725" i="10"/>
  <c r="M1725" i="10" a="1"/>
  <c r="M1725" i="10" s="1"/>
  <c r="L1725" i="10" s="1"/>
  <c r="K1725" i="10" s="1"/>
  <c r="B1729" i="10"/>
  <c r="C1728" i="10" a="1"/>
  <c r="C1728" i="10" s="1"/>
  <c r="E1728" i="10" a="1"/>
  <c r="E1728" i="10" s="1"/>
  <c r="D1728" i="10" a="1"/>
  <c r="D1728" i="10" s="1"/>
  <c r="I1727" i="10"/>
  <c r="J1728" i="10"/>
  <c r="N859" i="10"/>
  <c r="I860" i="10"/>
  <c r="M858" i="10" a="1"/>
  <c r="M858" i="10" s="1"/>
  <c r="L858" i="10" s="1"/>
  <c r="K858" i="10" s="1"/>
  <c r="P858" i="10"/>
  <c r="D856" i="1"/>
  <c r="A855" i="1"/>
  <c r="P1726" i="10" l="1"/>
  <c r="M1726" i="10" a="1"/>
  <c r="M1726" i="10" s="1"/>
  <c r="L1726" i="10" s="1"/>
  <c r="K1726" i="10" s="1"/>
  <c r="N1727" i="10"/>
  <c r="I1728" i="10"/>
  <c r="J1729" i="10"/>
  <c r="B1730" i="10"/>
  <c r="E1729" i="10" a="1"/>
  <c r="E1729" i="10" s="1"/>
  <c r="C1729" i="10" a="1"/>
  <c r="C1729" i="10" s="1"/>
  <c r="D1729" i="10" a="1"/>
  <c r="D1729" i="10" s="1"/>
  <c r="I861" i="10"/>
  <c r="N860" i="10"/>
  <c r="M859" i="10" a="1"/>
  <c r="M859" i="10" s="1"/>
  <c r="L859" i="10" s="1"/>
  <c r="K859" i="10" s="1"/>
  <c r="P859" i="10"/>
  <c r="D857" i="1"/>
  <c r="A856" i="1"/>
  <c r="N1728" i="10" l="1"/>
  <c r="M1727" i="10" a="1"/>
  <c r="M1727" i="10" s="1"/>
  <c r="L1727" i="10" s="1"/>
  <c r="K1727" i="10" s="1"/>
  <c r="P1727" i="10"/>
  <c r="J1730" i="10"/>
  <c r="I1729" i="10"/>
  <c r="B1731" i="10"/>
  <c r="C1730" i="10" a="1"/>
  <c r="C1730" i="10" s="1"/>
  <c r="D1730" i="10" a="1"/>
  <c r="D1730" i="10" s="1"/>
  <c r="E1730" i="10" a="1"/>
  <c r="E1730" i="10" s="1"/>
  <c r="P860" i="10"/>
  <c r="M860" i="10" a="1"/>
  <c r="M860" i="10" s="1"/>
  <c r="L860" i="10" s="1"/>
  <c r="K860" i="10" s="1"/>
  <c r="N861" i="10"/>
  <c r="I862" i="10"/>
  <c r="D858" i="1"/>
  <c r="A857" i="1"/>
  <c r="N1729" i="10" l="1"/>
  <c r="M1728" i="10" a="1"/>
  <c r="M1728" i="10" s="1"/>
  <c r="L1728" i="10" s="1"/>
  <c r="K1728" i="10" s="1"/>
  <c r="P1728" i="10"/>
  <c r="B1732" i="10"/>
  <c r="C1731" i="10" a="1"/>
  <c r="C1731" i="10" s="1"/>
  <c r="D1731" i="10" a="1"/>
  <c r="D1731" i="10" s="1"/>
  <c r="E1731" i="10" a="1"/>
  <c r="E1731" i="10" s="1"/>
  <c r="I1730" i="10"/>
  <c r="J1731" i="10"/>
  <c r="I863" i="10"/>
  <c r="N862" i="10"/>
  <c r="M861" i="10" a="1"/>
  <c r="M861" i="10" s="1"/>
  <c r="L861" i="10" s="1"/>
  <c r="K861" i="10" s="1"/>
  <c r="P861" i="10"/>
  <c r="D859" i="1"/>
  <c r="A858" i="1"/>
  <c r="P1729" i="10" l="1"/>
  <c r="M1729" i="10" a="1"/>
  <c r="M1729" i="10" s="1"/>
  <c r="L1729" i="10" s="1"/>
  <c r="K1729" i="10" s="1"/>
  <c r="N1730" i="10"/>
  <c r="J1732" i="10"/>
  <c r="I1731" i="10"/>
  <c r="B1733" i="10"/>
  <c r="D1732" i="10" a="1"/>
  <c r="D1732" i="10" s="1"/>
  <c r="E1732" i="10" a="1"/>
  <c r="E1732" i="10" s="1"/>
  <c r="C1732" i="10" a="1"/>
  <c r="C1732" i="10" s="1"/>
  <c r="N863" i="10"/>
  <c r="I864" i="10"/>
  <c r="M862" i="10" a="1"/>
  <c r="M862" i="10" s="1"/>
  <c r="L862" i="10" s="1"/>
  <c r="K862" i="10" s="1"/>
  <c r="P862" i="10"/>
  <c r="D860" i="1"/>
  <c r="A859" i="1"/>
  <c r="P1730" i="10" l="1"/>
  <c r="M1730" i="10" a="1"/>
  <c r="M1730" i="10" s="1"/>
  <c r="L1730" i="10" s="1"/>
  <c r="K1730" i="10" s="1"/>
  <c r="N1731" i="10"/>
  <c r="B1734" i="10"/>
  <c r="C1733" i="10" a="1"/>
  <c r="C1733" i="10" s="1"/>
  <c r="D1733" i="10" a="1"/>
  <c r="D1733" i="10" s="1"/>
  <c r="E1733" i="10" a="1"/>
  <c r="E1733" i="10" s="1"/>
  <c r="J1733" i="10"/>
  <c r="I1732" i="10"/>
  <c r="I865" i="10"/>
  <c r="N864" i="10"/>
  <c r="M863" i="10" a="1"/>
  <c r="M863" i="10" s="1"/>
  <c r="L863" i="10" s="1"/>
  <c r="K863" i="10" s="1"/>
  <c r="P863" i="10"/>
  <c r="D861" i="1"/>
  <c r="A860" i="1"/>
  <c r="P1731" i="10" l="1"/>
  <c r="M1731" i="10" a="1"/>
  <c r="M1731" i="10" s="1"/>
  <c r="L1731" i="10" s="1"/>
  <c r="K1731" i="10" s="1"/>
  <c r="N1732" i="10"/>
  <c r="I1733" i="10"/>
  <c r="J1734" i="10"/>
  <c r="B1735" i="10"/>
  <c r="E1734" i="10" a="1"/>
  <c r="E1734" i="10" s="1"/>
  <c r="D1734" i="10" a="1"/>
  <c r="D1734" i="10" s="1"/>
  <c r="C1734" i="10" a="1"/>
  <c r="C1734" i="10" s="1"/>
  <c r="N865" i="10"/>
  <c r="I866" i="10"/>
  <c r="P864" i="10"/>
  <c r="M864" i="10" a="1"/>
  <c r="M864" i="10" s="1"/>
  <c r="L864" i="10" s="1"/>
  <c r="K864" i="10" s="1"/>
  <c r="D862" i="1"/>
  <c r="A861" i="1"/>
  <c r="N1733" i="10" l="1"/>
  <c r="M1732" i="10" a="1"/>
  <c r="M1732" i="10" s="1"/>
  <c r="L1732" i="10" s="1"/>
  <c r="K1732" i="10" s="1"/>
  <c r="P1732" i="10"/>
  <c r="I1734" i="10"/>
  <c r="J1735" i="10"/>
  <c r="B1736" i="10"/>
  <c r="C1735" i="10" a="1"/>
  <c r="C1735" i="10" s="1"/>
  <c r="D1735" i="10" a="1"/>
  <c r="D1735" i="10" s="1"/>
  <c r="E1735" i="10" a="1"/>
  <c r="E1735" i="10" s="1"/>
  <c r="M865" i="10" a="1"/>
  <c r="M865" i="10" s="1"/>
  <c r="L865" i="10" s="1"/>
  <c r="K865" i="10" s="1"/>
  <c r="P865" i="10"/>
  <c r="N866" i="10"/>
  <c r="I867" i="10"/>
  <c r="D863" i="1"/>
  <c r="A862" i="1"/>
  <c r="N1734" i="10" l="1"/>
  <c r="P1733" i="10"/>
  <c r="M1733" i="10" a="1"/>
  <c r="M1733" i="10" s="1"/>
  <c r="L1733" i="10" s="1"/>
  <c r="K1733" i="10" s="1"/>
  <c r="B1737" i="10"/>
  <c r="C1736" i="10" a="1"/>
  <c r="C1736" i="10" s="1"/>
  <c r="E1736" i="10" a="1"/>
  <c r="E1736" i="10" s="1"/>
  <c r="D1736" i="10" a="1"/>
  <c r="D1736" i="10" s="1"/>
  <c r="I1735" i="10"/>
  <c r="J1736" i="10"/>
  <c r="M866" i="10" a="1"/>
  <c r="M866" i="10" s="1"/>
  <c r="L866" i="10" s="1"/>
  <c r="K866" i="10" s="1"/>
  <c r="P866" i="10"/>
  <c r="N867" i="10"/>
  <c r="I868" i="10"/>
  <c r="D864" i="1"/>
  <c r="A863" i="1"/>
  <c r="P1734" i="10" l="1"/>
  <c r="M1734" i="10" a="1"/>
  <c r="M1734" i="10" s="1"/>
  <c r="L1734" i="10" s="1"/>
  <c r="K1734" i="10" s="1"/>
  <c r="N1735" i="10"/>
  <c r="I1736" i="10"/>
  <c r="J1737" i="10"/>
  <c r="B1738" i="10"/>
  <c r="C1737" i="10" a="1"/>
  <c r="C1737" i="10" s="1"/>
  <c r="D1737" i="10" a="1"/>
  <c r="D1737" i="10" s="1"/>
  <c r="E1737" i="10" a="1"/>
  <c r="E1737" i="10" s="1"/>
  <c r="I869" i="10"/>
  <c r="N868" i="10"/>
  <c r="M867" i="10" a="1"/>
  <c r="M867" i="10" s="1"/>
  <c r="L867" i="10" s="1"/>
  <c r="K867" i="10" s="1"/>
  <c r="P867" i="10"/>
  <c r="D865" i="1"/>
  <c r="A864" i="1"/>
  <c r="N1736" i="10" l="1"/>
  <c r="M1735" i="10" a="1"/>
  <c r="M1735" i="10" s="1"/>
  <c r="L1735" i="10" s="1"/>
  <c r="K1735" i="10" s="1"/>
  <c r="P1735" i="10"/>
  <c r="J1738" i="10"/>
  <c r="I1737" i="10"/>
  <c r="B1739" i="10"/>
  <c r="C1738" i="10" a="1"/>
  <c r="C1738" i="10" s="1"/>
  <c r="D1738" i="10" a="1"/>
  <c r="D1738" i="10" s="1"/>
  <c r="E1738" i="10" a="1"/>
  <c r="E1738" i="10" s="1"/>
  <c r="N869" i="10"/>
  <c r="I870" i="10"/>
  <c r="P868" i="10"/>
  <c r="M868" i="10" a="1"/>
  <c r="M868" i="10" s="1"/>
  <c r="L868" i="10" s="1"/>
  <c r="K868" i="10" s="1"/>
  <c r="D866" i="1"/>
  <c r="A865" i="1"/>
  <c r="N1737" i="10" l="1"/>
  <c r="M1736" i="10" a="1"/>
  <c r="M1736" i="10" s="1"/>
  <c r="L1736" i="10" s="1"/>
  <c r="K1736" i="10" s="1"/>
  <c r="P1736" i="10"/>
  <c r="J1739" i="10"/>
  <c r="I1738" i="10"/>
  <c r="B1740" i="10"/>
  <c r="D1739" i="10" a="1"/>
  <c r="D1739" i="10" s="1"/>
  <c r="C1739" i="10" a="1"/>
  <c r="C1739" i="10" s="1"/>
  <c r="E1739" i="10" a="1"/>
  <c r="E1739" i="10" s="1"/>
  <c r="I871" i="10"/>
  <c r="I872" i="10" s="1"/>
  <c r="N870" i="10"/>
  <c r="M869" i="10" a="1"/>
  <c r="M869" i="10" s="1"/>
  <c r="L869" i="10" s="1"/>
  <c r="K869" i="10" s="1"/>
  <c r="P869" i="10"/>
  <c r="D867" i="1"/>
  <c r="A866" i="1"/>
  <c r="N1738" i="10" l="1"/>
  <c r="N872" i="10"/>
  <c r="I873" i="10"/>
  <c r="P1737" i="10"/>
  <c r="M1737" i="10" a="1"/>
  <c r="M1737" i="10" s="1"/>
  <c r="L1737" i="10" s="1"/>
  <c r="K1737" i="10" s="1"/>
  <c r="J1740" i="10"/>
  <c r="I1739" i="10"/>
  <c r="B1741" i="10"/>
  <c r="D1740" i="10" a="1"/>
  <c r="D1740" i="10" s="1"/>
  <c r="E1740" i="10" a="1"/>
  <c r="E1740" i="10" s="1"/>
  <c r="C1740" i="10" a="1"/>
  <c r="C1740" i="10" s="1"/>
  <c r="M870" i="10" a="1"/>
  <c r="M870" i="10" s="1"/>
  <c r="L870" i="10" s="1"/>
  <c r="K870" i="10" s="1"/>
  <c r="P870" i="10"/>
  <c r="N871" i="10"/>
  <c r="D868" i="1"/>
  <c r="A867" i="1"/>
  <c r="N873" i="10" l="1"/>
  <c r="I874" i="10"/>
  <c r="P872" i="10"/>
  <c r="M872" i="10" a="1"/>
  <c r="M872" i="10" s="1"/>
  <c r="L872" i="10" s="1"/>
  <c r="K872" i="10" s="1"/>
  <c r="N1739" i="10"/>
  <c r="M1738" i="10" a="1"/>
  <c r="M1738" i="10" s="1"/>
  <c r="L1738" i="10" s="1"/>
  <c r="K1738" i="10" s="1"/>
  <c r="P1738" i="10"/>
  <c r="B1742" i="10"/>
  <c r="E1741" i="10" a="1"/>
  <c r="E1741" i="10" s="1"/>
  <c r="C1741" i="10" a="1"/>
  <c r="C1741" i="10" s="1"/>
  <c r="D1741" i="10" a="1"/>
  <c r="D1741" i="10" s="1"/>
  <c r="J1741" i="10"/>
  <c r="I1740" i="10"/>
  <c r="M871" i="10" a="1"/>
  <c r="M871" i="10" s="1"/>
  <c r="L871" i="10" s="1"/>
  <c r="K871" i="10" s="1"/>
  <c r="P871" i="10"/>
  <c r="D869" i="1"/>
  <c r="A868" i="1"/>
  <c r="M1739" i="10" l="1" a="1"/>
  <c r="M1739" i="10" s="1"/>
  <c r="L1739" i="10" s="1"/>
  <c r="K1739" i="10" s="1"/>
  <c r="P1739" i="10"/>
  <c r="N874" i="10"/>
  <c r="I875" i="10"/>
  <c r="N1740" i="10"/>
  <c r="P873" i="10"/>
  <c r="M873" i="10" a="1"/>
  <c r="M873" i="10" s="1"/>
  <c r="L873" i="10" s="1"/>
  <c r="K873" i="10" s="1"/>
  <c r="I1741" i="10"/>
  <c r="J1742" i="10"/>
  <c r="B1743" i="10"/>
  <c r="E1742" i="10" a="1"/>
  <c r="E1742" i="10" s="1"/>
  <c r="D1742" i="10" a="1"/>
  <c r="D1742" i="10" s="1"/>
  <c r="C1742" i="10" a="1"/>
  <c r="C1742" i="10" s="1"/>
  <c r="D870" i="1"/>
  <c r="A869" i="1"/>
  <c r="M1740" i="10" l="1" a="1"/>
  <c r="M1740" i="10" s="1"/>
  <c r="L1740" i="10" s="1"/>
  <c r="K1740" i="10" s="1"/>
  <c r="P1740" i="10"/>
  <c r="N875" i="10"/>
  <c r="I876" i="10"/>
  <c r="M874" i="10" a="1"/>
  <c r="M874" i="10" s="1"/>
  <c r="L874" i="10" s="1"/>
  <c r="K874" i="10" s="1"/>
  <c r="P874" i="10"/>
  <c r="N1741" i="10"/>
  <c r="B1744" i="10"/>
  <c r="C1743" i="10" a="1"/>
  <c r="C1743" i="10" s="1"/>
  <c r="D1743" i="10" a="1"/>
  <c r="D1743" i="10" s="1"/>
  <c r="E1743" i="10" a="1"/>
  <c r="E1743" i="10" s="1"/>
  <c r="I1742" i="10"/>
  <c r="J1743" i="10"/>
  <c r="D871" i="1"/>
  <c r="A870" i="1"/>
  <c r="N1742" i="10" l="1"/>
  <c r="P875" i="10"/>
  <c r="M875" i="10" a="1"/>
  <c r="M875" i="10" s="1"/>
  <c r="L875" i="10" s="1"/>
  <c r="K875" i="10" s="1"/>
  <c r="N876" i="10"/>
  <c r="I877" i="10"/>
  <c r="P1741" i="10"/>
  <c r="M1741" i="10" a="1"/>
  <c r="M1741" i="10" s="1"/>
  <c r="L1741" i="10" s="1"/>
  <c r="K1741" i="10" s="1"/>
  <c r="I1743" i="10"/>
  <c r="J1744" i="10"/>
  <c r="B1745" i="10"/>
  <c r="C1744" i="10" a="1"/>
  <c r="C1744" i="10" s="1"/>
  <c r="E1744" i="10" a="1"/>
  <c r="E1744" i="10" s="1"/>
  <c r="D1744" i="10" a="1"/>
  <c r="D1744" i="10" s="1"/>
  <c r="D872" i="1"/>
  <c r="A871" i="1"/>
  <c r="N877" i="10" l="1"/>
  <c r="I878" i="10"/>
  <c r="M876" i="10" a="1"/>
  <c r="M876" i="10" s="1"/>
  <c r="L876" i="10" s="1"/>
  <c r="K876" i="10" s="1"/>
  <c r="P876" i="10"/>
  <c r="N1743" i="10"/>
  <c r="P1742" i="10"/>
  <c r="M1742" i="10" a="1"/>
  <c r="M1742" i="10" s="1"/>
  <c r="L1742" i="10" s="1"/>
  <c r="K1742" i="10" s="1"/>
  <c r="B1746" i="10"/>
  <c r="C1745" i="10" a="1"/>
  <c r="C1745" i="10" s="1"/>
  <c r="D1745" i="10" a="1"/>
  <c r="D1745" i="10" s="1"/>
  <c r="E1745" i="10" a="1"/>
  <c r="E1745" i="10" s="1"/>
  <c r="J1745" i="10"/>
  <c r="I1744" i="10"/>
  <c r="D873" i="1"/>
  <c r="A872" i="1"/>
  <c r="M1743" i="10" l="1" a="1"/>
  <c r="M1743" i="10" s="1"/>
  <c r="L1743" i="10" s="1"/>
  <c r="K1743" i="10" s="1"/>
  <c r="P1743" i="10"/>
  <c r="N878" i="10"/>
  <c r="I879" i="10"/>
  <c r="M877" i="10" a="1"/>
  <c r="M877" i="10" s="1"/>
  <c r="L877" i="10" s="1"/>
  <c r="K877" i="10" s="1"/>
  <c r="P877" i="10"/>
  <c r="N1744" i="10"/>
  <c r="J1746" i="10"/>
  <c r="I1745" i="10"/>
  <c r="B1747" i="10"/>
  <c r="C1746" i="10" a="1"/>
  <c r="C1746" i="10" s="1"/>
  <c r="D1746" i="10" a="1"/>
  <c r="D1746" i="10" s="1"/>
  <c r="E1746" i="10" a="1"/>
  <c r="E1746" i="10" s="1"/>
  <c r="D874" i="1"/>
  <c r="A873" i="1"/>
  <c r="N879" i="10" l="1"/>
  <c r="I880" i="10"/>
  <c r="M878" i="10" a="1"/>
  <c r="M878" i="10" s="1"/>
  <c r="L878" i="10" s="1"/>
  <c r="K878" i="10" s="1"/>
  <c r="P878" i="10"/>
  <c r="N1745" i="10"/>
  <c r="P1744" i="10"/>
  <c r="M1744" i="10" a="1"/>
  <c r="M1744" i="10" s="1"/>
  <c r="L1744" i="10" s="1"/>
  <c r="K1744" i="10" s="1"/>
  <c r="I1746" i="10"/>
  <c r="J1747" i="10"/>
  <c r="B1748" i="10"/>
  <c r="C1747" i="10" a="1"/>
  <c r="C1747" i="10" s="1"/>
  <c r="D1747" i="10" a="1"/>
  <c r="D1747" i="10" s="1"/>
  <c r="E1747" i="10" a="1"/>
  <c r="E1747" i="10" s="1"/>
  <c r="D875" i="1"/>
  <c r="A874" i="1"/>
  <c r="P1745" i="10" l="1"/>
  <c r="M1745" i="10" a="1"/>
  <c r="M1745" i="10" s="1"/>
  <c r="L1745" i="10" s="1"/>
  <c r="K1745" i="10" s="1"/>
  <c r="N880" i="10"/>
  <c r="I881" i="10"/>
  <c r="N1746" i="10"/>
  <c r="P879" i="10"/>
  <c r="M879" i="10" a="1"/>
  <c r="M879" i="10" s="1"/>
  <c r="L879" i="10" s="1"/>
  <c r="K879" i="10" s="1"/>
  <c r="I1747" i="10"/>
  <c r="J1748" i="10"/>
  <c r="B1749" i="10"/>
  <c r="E1748" i="10" a="1"/>
  <c r="E1748" i="10" s="1"/>
  <c r="C1748" i="10" a="1"/>
  <c r="C1748" i="10" s="1"/>
  <c r="D1748" i="10" a="1"/>
  <c r="D1748" i="10" s="1"/>
  <c r="D876" i="1"/>
  <c r="A875" i="1"/>
  <c r="P1746" i="10" l="1"/>
  <c r="M1746" i="10" a="1"/>
  <c r="M1746" i="10" s="1"/>
  <c r="L1746" i="10" s="1"/>
  <c r="K1746" i="10" s="1"/>
  <c r="N881" i="10"/>
  <c r="I882" i="10"/>
  <c r="P880" i="10"/>
  <c r="M880" i="10" a="1"/>
  <c r="M880" i="10" s="1"/>
  <c r="L880" i="10" s="1"/>
  <c r="K880" i="10" s="1"/>
  <c r="N1747" i="10"/>
  <c r="B1750" i="10"/>
  <c r="C1749" i="10" a="1"/>
  <c r="C1749" i="10" s="1"/>
  <c r="D1749" i="10" a="1"/>
  <c r="D1749" i="10" s="1"/>
  <c r="E1749" i="10" a="1"/>
  <c r="E1749" i="10" s="1"/>
  <c r="J1749" i="10"/>
  <c r="I1748" i="10"/>
  <c r="D877" i="1"/>
  <c r="A876" i="1"/>
  <c r="P881" i="10" l="1"/>
  <c r="M881" i="10" a="1"/>
  <c r="M881" i="10" s="1"/>
  <c r="L881" i="10" s="1"/>
  <c r="K881" i="10" s="1"/>
  <c r="N1748" i="10"/>
  <c r="N882" i="10"/>
  <c r="I883" i="10"/>
  <c r="M1747" i="10" a="1"/>
  <c r="M1747" i="10" s="1"/>
  <c r="L1747" i="10" s="1"/>
  <c r="K1747" i="10" s="1"/>
  <c r="P1747" i="10"/>
  <c r="I1749" i="10"/>
  <c r="J1750" i="10"/>
  <c r="B1751" i="10"/>
  <c r="D1750" i="10" a="1"/>
  <c r="D1750" i="10" s="1"/>
  <c r="C1750" i="10" a="1"/>
  <c r="C1750" i="10" s="1"/>
  <c r="E1750" i="10" a="1"/>
  <c r="E1750" i="10" s="1"/>
  <c r="D878" i="1"/>
  <c r="A877" i="1"/>
  <c r="N883" i="10" l="1"/>
  <c r="I884" i="10"/>
  <c r="P882" i="10"/>
  <c r="M882" i="10" a="1"/>
  <c r="M882" i="10" s="1"/>
  <c r="L882" i="10" s="1"/>
  <c r="K882" i="10" s="1"/>
  <c r="M1748" i="10" a="1"/>
  <c r="M1748" i="10" s="1"/>
  <c r="L1748" i="10" s="1"/>
  <c r="K1748" i="10" s="1"/>
  <c r="P1748" i="10"/>
  <c r="N1749" i="10"/>
  <c r="B1752" i="10"/>
  <c r="C1751" i="10" a="1"/>
  <c r="C1751" i="10" s="1"/>
  <c r="D1751" i="10" a="1"/>
  <c r="D1751" i="10" s="1"/>
  <c r="E1751" i="10" a="1"/>
  <c r="E1751" i="10" s="1"/>
  <c r="I1750" i="10"/>
  <c r="J1751" i="10"/>
  <c r="D879" i="1"/>
  <c r="A878" i="1"/>
  <c r="N1750" i="10" l="1"/>
  <c r="N884" i="10"/>
  <c r="I885" i="10"/>
  <c r="P883" i="10"/>
  <c r="M883" i="10" a="1"/>
  <c r="M883" i="10" s="1"/>
  <c r="L883" i="10" s="1"/>
  <c r="K883" i="10" s="1"/>
  <c r="P1749" i="10"/>
  <c r="M1749" i="10" a="1"/>
  <c r="M1749" i="10" s="1"/>
  <c r="L1749" i="10" s="1"/>
  <c r="K1749" i="10" s="1"/>
  <c r="I1751" i="10"/>
  <c r="J1752" i="10"/>
  <c r="B1753" i="10"/>
  <c r="C1752" i="10" a="1"/>
  <c r="C1752" i="10" s="1"/>
  <c r="D1752" i="10" a="1"/>
  <c r="D1752" i="10" s="1"/>
  <c r="E1752" i="10" a="1"/>
  <c r="E1752" i="10" s="1"/>
  <c r="D880" i="1"/>
  <c r="A879" i="1"/>
  <c r="N885" i="10" l="1"/>
  <c r="I886" i="10"/>
  <c r="M884" i="10" a="1"/>
  <c r="M884" i="10" s="1"/>
  <c r="L884" i="10" s="1"/>
  <c r="K884" i="10" s="1"/>
  <c r="P884" i="10"/>
  <c r="N1751" i="10"/>
  <c r="M1750" i="10" a="1"/>
  <c r="M1750" i="10" s="1"/>
  <c r="L1750" i="10" s="1"/>
  <c r="K1750" i="10" s="1"/>
  <c r="P1750" i="10"/>
  <c r="B1754" i="10"/>
  <c r="D1753" i="10" a="1"/>
  <c r="D1753" i="10" s="1"/>
  <c r="E1753" i="10" a="1"/>
  <c r="E1753" i="10" s="1"/>
  <c r="C1753" i="10" a="1"/>
  <c r="C1753" i="10" s="1"/>
  <c r="J1753" i="10"/>
  <c r="I1752" i="10"/>
  <c r="D881" i="1"/>
  <c r="A880" i="1"/>
  <c r="P1751" i="10" l="1"/>
  <c r="M1751" i="10" a="1"/>
  <c r="M1751" i="10" s="1"/>
  <c r="L1751" i="10" s="1"/>
  <c r="K1751" i="10" s="1"/>
  <c r="N1752" i="10"/>
  <c r="N886" i="10"/>
  <c r="I887" i="10"/>
  <c r="P885" i="10"/>
  <c r="M885" i="10" a="1"/>
  <c r="M885" i="10" s="1"/>
  <c r="L885" i="10" s="1"/>
  <c r="K885" i="10" s="1"/>
  <c r="J1754" i="10"/>
  <c r="I1753" i="10"/>
  <c r="B1755" i="10"/>
  <c r="C1754" i="10" a="1"/>
  <c r="C1754" i="10" s="1"/>
  <c r="D1754" i="10" a="1"/>
  <c r="D1754" i="10" s="1"/>
  <c r="E1754" i="10" a="1"/>
  <c r="E1754" i="10" s="1"/>
  <c r="D882" i="1"/>
  <c r="A881" i="1"/>
  <c r="N887" i="10" l="1"/>
  <c r="I888" i="10"/>
  <c r="P886" i="10"/>
  <c r="M886" i="10" a="1"/>
  <c r="M886" i="10" s="1"/>
  <c r="L886" i="10" s="1"/>
  <c r="K886" i="10" s="1"/>
  <c r="N1753" i="10"/>
  <c r="M1752" i="10" a="1"/>
  <c r="M1752" i="10" s="1"/>
  <c r="L1752" i="10" s="1"/>
  <c r="K1752" i="10" s="1"/>
  <c r="P1752" i="10"/>
  <c r="I1754" i="10"/>
  <c r="J1755" i="10"/>
  <c r="B1756" i="10"/>
  <c r="E1755" i="10" a="1"/>
  <c r="E1755" i="10" s="1"/>
  <c r="C1755" i="10" a="1"/>
  <c r="C1755" i="10" s="1"/>
  <c r="D1755" i="10" a="1"/>
  <c r="D1755" i="10" s="1"/>
  <c r="D883" i="1"/>
  <c r="A882" i="1"/>
  <c r="M1753" i="10" l="1" a="1"/>
  <c r="M1753" i="10" s="1"/>
  <c r="L1753" i="10" s="1"/>
  <c r="K1753" i="10" s="1"/>
  <c r="P1753" i="10"/>
  <c r="N1754" i="10"/>
  <c r="N888" i="10"/>
  <c r="I889" i="10"/>
  <c r="P887" i="10"/>
  <c r="M887" i="10" a="1"/>
  <c r="M887" i="10" s="1"/>
  <c r="L887" i="10" s="1"/>
  <c r="K887" i="10" s="1"/>
  <c r="B1757" i="10"/>
  <c r="D1756" i="10" a="1"/>
  <c r="D1756" i="10" s="1"/>
  <c r="E1756" i="10" a="1"/>
  <c r="E1756" i="10" s="1"/>
  <c r="C1756" i="10" a="1"/>
  <c r="C1756" i="10" s="1"/>
  <c r="J1756" i="10"/>
  <c r="I1755" i="10"/>
  <c r="D884" i="1"/>
  <c r="A883" i="1"/>
  <c r="N1755" i="10" l="1"/>
  <c r="N889" i="10"/>
  <c r="I890" i="10"/>
  <c r="P888" i="10"/>
  <c r="M888" i="10" a="1"/>
  <c r="M888" i="10" s="1"/>
  <c r="L888" i="10" s="1"/>
  <c r="K888" i="10" s="1"/>
  <c r="P1754" i="10"/>
  <c r="M1754" i="10" a="1"/>
  <c r="M1754" i="10" s="1"/>
  <c r="L1754" i="10" s="1"/>
  <c r="K1754" i="10" s="1"/>
  <c r="I1756" i="10"/>
  <c r="J1757" i="10"/>
  <c r="B1758" i="10"/>
  <c r="C1757" i="10" a="1"/>
  <c r="C1757" i="10" s="1"/>
  <c r="D1757" i="10" a="1"/>
  <c r="D1757" i="10" s="1"/>
  <c r="E1757" i="10" a="1"/>
  <c r="E1757" i="10" s="1"/>
  <c r="D885" i="1"/>
  <c r="A884" i="1"/>
  <c r="N890" i="10" l="1"/>
  <c r="I891" i="10"/>
  <c r="M889" i="10" a="1"/>
  <c r="M889" i="10" s="1"/>
  <c r="L889" i="10" s="1"/>
  <c r="K889" i="10" s="1"/>
  <c r="P889" i="10"/>
  <c r="N1756" i="10"/>
  <c r="P1755" i="10"/>
  <c r="M1755" i="10" a="1"/>
  <c r="M1755" i="10" s="1"/>
  <c r="L1755" i="10" s="1"/>
  <c r="K1755" i="10" s="1"/>
  <c r="B1759" i="10"/>
  <c r="E1758" i="10" a="1"/>
  <c r="E1758" i="10" s="1"/>
  <c r="C1758" i="10" a="1"/>
  <c r="C1758" i="10" s="1"/>
  <c r="D1758" i="10" a="1"/>
  <c r="D1758" i="10" s="1"/>
  <c r="I1757" i="10"/>
  <c r="J1758" i="10"/>
  <c r="D886" i="1"/>
  <c r="A885" i="1"/>
  <c r="P1756" i="10" l="1"/>
  <c r="M1756" i="10" a="1"/>
  <c r="M1756" i="10" s="1"/>
  <c r="L1756" i="10" s="1"/>
  <c r="K1756" i="10" s="1"/>
  <c r="N1757" i="10"/>
  <c r="N891" i="10"/>
  <c r="I892" i="10"/>
  <c r="P890" i="10"/>
  <c r="M890" i="10" a="1"/>
  <c r="M890" i="10" s="1"/>
  <c r="L890" i="10" s="1"/>
  <c r="K890" i="10" s="1"/>
  <c r="J1759" i="10"/>
  <c r="I1758" i="10"/>
  <c r="B1760" i="10"/>
  <c r="C1759" i="10" a="1"/>
  <c r="C1759" i="10" s="1"/>
  <c r="D1759" i="10" a="1"/>
  <c r="D1759" i="10" s="1"/>
  <c r="E1759" i="10" a="1"/>
  <c r="E1759" i="10" s="1"/>
  <c r="D887" i="1"/>
  <c r="A886" i="1"/>
  <c r="N892" i="10" l="1"/>
  <c r="I893" i="10"/>
  <c r="P891" i="10"/>
  <c r="M891" i="10" a="1"/>
  <c r="M891" i="10" s="1"/>
  <c r="L891" i="10" s="1"/>
  <c r="K891" i="10" s="1"/>
  <c r="M1757" i="10" a="1"/>
  <c r="M1757" i="10" s="1"/>
  <c r="L1757" i="10" s="1"/>
  <c r="K1757" i="10" s="1"/>
  <c r="P1757" i="10"/>
  <c r="N1758" i="10"/>
  <c r="I1759" i="10"/>
  <c r="J1760" i="10"/>
  <c r="B1761" i="10"/>
  <c r="C1760" i="10" a="1"/>
  <c r="C1760" i="10" s="1"/>
  <c r="D1760" i="10" a="1"/>
  <c r="D1760" i="10" s="1"/>
  <c r="E1760" i="10" a="1"/>
  <c r="E1760" i="10" s="1"/>
  <c r="D888" i="1"/>
  <c r="A887" i="1"/>
  <c r="N893" i="10" l="1"/>
  <c r="I894" i="10"/>
  <c r="N1759" i="10"/>
  <c r="P892" i="10"/>
  <c r="M892" i="10" a="1"/>
  <c r="M892" i="10" s="1"/>
  <c r="L892" i="10" s="1"/>
  <c r="K892" i="10" s="1"/>
  <c r="P1758" i="10"/>
  <c r="M1758" i="10" a="1"/>
  <c r="M1758" i="10" s="1"/>
  <c r="L1758" i="10" s="1"/>
  <c r="K1758" i="10" s="1"/>
  <c r="J1761" i="10"/>
  <c r="I1760" i="10"/>
  <c r="B1762" i="10"/>
  <c r="D1761" i="10" a="1"/>
  <c r="D1761" i="10" s="1"/>
  <c r="E1761" i="10" a="1"/>
  <c r="E1761" i="10" s="1"/>
  <c r="C1761" i="10" a="1"/>
  <c r="C1761" i="10" s="1"/>
  <c r="D889" i="1"/>
  <c r="A888" i="1"/>
  <c r="P1759" i="10" l="1"/>
  <c r="M1759" i="10" a="1"/>
  <c r="M1759" i="10" s="1"/>
  <c r="L1759" i="10" s="1"/>
  <c r="K1759" i="10" s="1"/>
  <c r="N1760" i="10"/>
  <c r="N894" i="10"/>
  <c r="I895" i="10"/>
  <c r="P893" i="10"/>
  <c r="M893" i="10" a="1"/>
  <c r="M893" i="10" s="1"/>
  <c r="L893" i="10" s="1"/>
  <c r="K893" i="10" s="1"/>
  <c r="J1762" i="10"/>
  <c r="I1761" i="10"/>
  <c r="B1763" i="10"/>
  <c r="C1762" i="10" a="1"/>
  <c r="C1762" i="10" s="1"/>
  <c r="D1762" i="10" a="1"/>
  <c r="D1762" i="10" s="1"/>
  <c r="E1762" i="10" a="1"/>
  <c r="E1762" i="10" s="1"/>
  <c r="D890" i="1"/>
  <c r="A889" i="1"/>
  <c r="N895" i="10" l="1"/>
  <c r="I896" i="10"/>
  <c r="P894" i="10"/>
  <c r="M894" i="10" a="1"/>
  <c r="M894" i="10" s="1"/>
  <c r="L894" i="10" s="1"/>
  <c r="K894" i="10" s="1"/>
  <c r="P1760" i="10"/>
  <c r="M1760" i="10" a="1"/>
  <c r="M1760" i="10" s="1"/>
  <c r="L1760" i="10" s="1"/>
  <c r="K1760" i="10" s="1"/>
  <c r="N1761" i="10"/>
  <c r="I1762" i="10"/>
  <c r="J1763" i="10"/>
  <c r="B1764" i="10"/>
  <c r="E1763" i="10" a="1"/>
  <c r="E1763" i="10" s="1"/>
  <c r="C1763" i="10" a="1"/>
  <c r="C1763" i="10" s="1"/>
  <c r="D1763" i="10" a="1"/>
  <c r="D1763" i="10" s="1"/>
  <c r="D891" i="1"/>
  <c r="A890" i="1"/>
  <c r="P1761" i="10" l="1"/>
  <c r="M1761" i="10" a="1"/>
  <c r="M1761" i="10" s="1"/>
  <c r="L1761" i="10" s="1"/>
  <c r="K1761" i="10" s="1"/>
  <c r="N1762" i="10"/>
  <c r="N896" i="10"/>
  <c r="I897" i="10"/>
  <c r="P895" i="10"/>
  <c r="M895" i="10" a="1"/>
  <c r="M895" i="10" s="1"/>
  <c r="L895" i="10" s="1"/>
  <c r="K895" i="10" s="1"/>
  <c r="J1764" i="10"/>
  <c r="I1763" i="10"/>
  <c r="B1765" i="10"/>
  <c r="D1764" i="10" a="1"/>
  <c r="D1764" i="10" s="1"/>
  <c r="E1764" i="10" a="1"/>
  <c r="E1764" i="10" s="1"/>
  <c r="C1764" i="10" a="1"/>
  <c r="C1764" i="10" s="1"/>
  <c r="D892" i="1"/>
  <c r="A891" i="1"/>
  <c r="N897" i="10" l="1"/>
  <c r="I898" i="10"/>
  <c r="P896" i="10"/>
  <c r="M896" i="10" a="1"/>
  <c r="M896" i="10" s="1"/>
  <c r="L896" i="10" s="1"/>
  <c r="K896" i="10" s="1"/>
  <c r="N1763" i="10"/>
  <c r="P1762" i="10"/>
  <c r="M1762" i="10" a="1"/>
  <c r="M1762" i="10" s="1"/>
  <c r="L1762" i="10" s="1"/>
  <c r="K1762" i="10" s="1"/>
  <c r="I1764" i="10"/>
  <c r="J1765" i="10"/>
  <c r="B1766" i="10"/>
  <c r="C1765" i="10" a="1"/>
  <c r="C1765" i="10" s="1"/>
  <c r="D1765" i="10" a="1"/>
  <c r="D1765" i="10" s="1"/>
  <c r="E1765" i="10" a="1"/>
  <c r="E1765" i="10" s="1"/>
  <c r="D893" i="1"/>
  <c r="A892" i="1"/>
  <c r="P1763" i="10" l="1"/>
  <c r="M1763" i="10" a="1"/>
  <c r="M1763" i="10" s="1"/>
  <c r="L1763" i="10" s="1"/>
  <c r="K1763" i="10" s="1"/>
  <c r="N898" i="10"/>
  <c r="I899" i="10"/>
  <c r="N1764" i="10"/>
  <c r="M897" i="10" a="1"/>
  <c r="M897" i="10" s="1"/>
  <c r="L897" i="10" s="1"/>
  <c r="K897" i="10" s="1"/>
  <c r="P897" i="10"/>
  <c r="B1767" i="10"/>
  <c r="E1766" i="10" a="1"/>
  <c r="E1766" i="10" s="1"/>
  <c r="C1766" i="10" a="1"/>
  <c r="C1766" i="10" s="1"/>
  <c r="D1766" i="10" a="1"/>
  <c r="D1766" i="10" s="1"/>
  <c r="I1765" i="10"/>
  <c r="J1766" i="10"/>
  <c r="D894" i="1"/>
  <c r="A893" i="1"/>
  <c r="M1764" i="10" l="1" a="1"/>
  <c r="M1764" i="10" s="1"/>
  <c r="L1764" i="10" s="1"/>
  <c r="K1764" i="10" s="1"/>
  <c r="P1764" i="10"/>
  <c r="N1765" i="10"/>
  <c r="P898" i="10"/>
  <c r="M898" i="10" a="1"/>
  <c r="M898" i="10" s="1"/>
  <c r="L898" i="10" s="1"/>
  <c r="K898" i="10" s="1"/>
  <c r="N899" i="10"/>
  <c r="I900" i="10"/>
  <c r="J1767" i="10"/>
  <c r="I1766" i="10"/>
  <c r="B1768" i="10"/>
  <c r="C1767" i="10" a="1"/>
  <c r="C1767" i="10" s="1"/>
  <c r="D1767" i="10" a="1"/>
  <c r="D1767" i="10" s="1"/>
  <c r="E1767" i="10" a="1"/>
  <c r="E1767" i="10" s="1"/>
  <c r="D895" i="1"/>
  <c r="A894" i="1"/>
  <c r="P899" i="10" l="1"/>
  <c r="M899" i="10" a="1"/>
  <c r="M899" i="10" s="1"/>
  <c r="L899" i="10" s="1"/>
  <c r="K899" i="10" s="1"/>
  <c r="N900" i="10"/>
  <c r="I901" i="10"/>
  <c r="M1765" i="10" a="1"/>
  <c r="M1765" i="10" s="1"/>
  <c r="L1765" i="10" s="1"/>
  <c r="K1765" i="10" s="1"/>
  <c r="P1765" i="10"/>
  <c r="N1766" i="10"/>
  <c r="I1767" i="10"/>
  <c r="J1768" i="10"/>
  <c r="B1769" i="10"/>
  <c r="C1768" i="10" a="1"/>
  <c r="C1768" i="10" s="1"/>
  <c r="D1768" i="10" a="1"/>
  <c r="D1768" i="10" s="1"/>
  <c r="E1768" i="10" a="1"/>
  <c r="E1768" i="10" s="1"/>
  <c r="D896" i="1"/>
  <c r="A895" i="1"/>
  <c r="N1767" i="10" l="1"/>
  <c r="N901" i="10"/>
  <c r="I902" i="10"/>
  <c r="P900" i="10"/>
  <c r="M900" i="10" a="1"/>
  <c r="M900" i="10" s="1"/>
  <c r="L900" i="10" s="1"/>
  <c r="K900" i="10" s="1"/>
  <c r="P1766" i="10"/>
  <c r="M1766" i="10" a="1"/>
  <c r="M1766" i="10" s="1"/>
  <c r="L1766" i="10" s="1"/>
  <c r="K1766" i="10" s="1"/>
  <c r="J1769" i="10"/>
  <c r="I1768" i="10"/>
  <c r="B1770" i="10"/>
  <c r="D1769" i="10" a="1"/>
  <c r="D1769" i="10" s="1"/>
  <c r="E1769" i="10" a="1"/>
  <c r="E1769" i="10" s="1"/>
  <c r="C1769" i="10" a="1"/>
  <c r="C1769" i="10" s="1"/>
  <c r="D897" i="1"/>
  <c r="A896" i="1"/>
  <c r="N902" i="10" l="1"/>
  <c r="I903" i="10"/>
  <c r="N1768" i="10"/>
  <c r="P901" i="10"/>
  <c r="M901" i="10" a="1"/>
  <c r="M901" i="10" s="1"/>
  <c r="L901" i="10" s="1"/>
  <c r="K901" i="10" s="1"/>
  <c r="P1767" i="10"/>
  <c r="M1767" i="10" a="1"/>
  <c r="M1767" i="10" s="1"/>
  <c r="L1767" i="10" s="1"/>
  <c r="K1767" i="10" s="1"/>
  <c r="J1770" i="10"/>
  <c r="I1769" i="10"/>
  <c r="B1771" i="10"/>
  <c r="C1770" i="10" a="1"/>
  <c r="C1770" i="10" s="1"/>
  <c r="D1770" i="10" a="1"/>
  <c r="D1770" i="10" s="1"/>
  <c r="E1770" i="10" a="1"/>
  <c r="E1770" i="10" s="1"/>
  <c r="D898" i="1"/>
  <c r="A897" i="1"/>
  <c r="N1769" i="10" l="1"/>
  <c r="M1768" i="10" a="1"/>
  <c r="M1768" i="10" s="1"/>
  <c r="L1768" i="10" s="1"/>
  <c r="K1768" i="10" s="1"/>
  <c r="P1768" i="10"/>
  <c r="N903" i="10"/>
  <c r="I904" i="10"/>
  <c r="P902" i="10"/>
  <c r="M902" i="10" a="1"/>
  <c r="M902" i="10" s="1"/>
  <c r="L902" i="10" s="1"/>
  <c r="K902" i="10" s="1"/>
  <c r="B1772" i="10"/>
  <c r="E1771" i="10" a="1"/>
  <c r="E1771" i="10" s="1"/>
  <c r="C1771" i="10" a="1"/>
  <c r="C1771" i="10" s="1"/>
  <c r="D1771" i="10" a="1"/>
  <c r="D1771" i="10" s="1"/>
  <c r="I1770" i="10"/>
  <c r="J1771" i="10"/>
  <c r="D899" i="1"/>
  <c r="A898" i="1"/>
  <c r="N904" i="10" l="1"/>
  <c r="I905" i="10"/>
  <c r="P903" i="10"/>
  <c r="M903" i="10" a="1"/>
  <c r="M903" i="10" s="1"/>
  <c r="L903" i="10" s="1"/>
  <c r="K903" i="10" s="1"/>
  <c r="N1770" i="10"/>
  <c r="M1769" i="10" a="1"/>
  <c r="M1769" i="10" s="1"/>
  <c r="L1769" i="10" s="1"/>
  <c r="K1769" i="10" s="1"/>
  <c r="P1769" i="10"/>
  <c r="J1772" i="10"/>
  <c r="I1771" i="10"/>
  <c r="B1773" i="10"/>
  <c r="D1772" i="10" a="1"/>
  <c r="D1772" i="10" s="1"/>
  <c r="E1772" i="10" a="1"/>
  <c r="E1772" i="10" s="1"/>
  <c r="C1772" i="10" a="1"/>
  <c r="C1772" i="10" s="1"/>
  <c r="D900" i="1"/>
  <c r="A899" i="1"/>
  <c r="P1770" i="10" l="1"/>
  <c r="M1770" i="10" a="1"/>
  <c r="M1770" i="10" s="1"/>
  <c r="L1770" i="10" s="1"/>
  <c r="K1770" i="10" s="1"/>
  <c r="N1771" i="10"/>
  <c r="N905" i="10"/>
  <c r="I906" i="10"/>
  <c r="P904" i="10"/>
  <c r="M904" i="10" a="1"/>
  <c r="M904" i="10" s="1"/>
  <c r="L904" i="10" s="1"/>
  <c r="K904" i="10" s="1"/>
  <c r="I1772" i="10"/>
  <c r="J1773" i="10"/>
  <c r="B1774" i="10"/>
  <c r="C1773" i="10" a="1"/>
  <c r="C1773" i="10" s="1"/>
  <c r="D1773" i="10" a="1"/>
  <c r="D1773" i="10" s="1"/>
  <c r="E1773" i="10" a="1"/>
  <c r="E1773" i="10" s="1"/>
  <c r="D901" i="1"/>
  <c r="A900" i="1"/>
  <c r="N906" i="10" l="1"/>
  <c r="I907" i="10"/>
  <c r="P905" i="10"/>
  <c r="M905" i="10" a="1"/>
  <c r="M905" i="10" s="1"/>
  <c r="L905" i="10" s="1"/>
  <c r="K905" i="10" s="1"/>
  <c r="P1771" i="10"/>
  <c r="M1771" i="10" a="1"/>
  <c r="M1771" i="10" s="1"/>
  <c r="L1771" i="10" s="1"/>
  <c r="K1771" i="10" s="1"/>
  <c r="N1772" i="10"/>
  <c r="I1773" i="10"/>
  <c r="J1774" i="10"/>
  <c r="B1775" i="10"/>
  <c r="E1774" i="10" a="1"/>
  <c r="E1774" i="10" s="1"/>
  <c r="C1774" i="10" a="1"/>
  <c r="C1774" i="10" s="1"/>
  <c r="D1774" i="10" a="1"/>
  <c r="D1774" i="10" s="1"/>
  <c r="D902" i="1"/>
  <c r="A901" i="1"/>
  <c r="N1773" i="10" l="1"/>
  <c r="N907" i="10"/>
  <c r="I908" i="10"/>
  <c r="P906" i="10"/>
  <c r="M906" i="10" a="1"/>
  <c r="M906" i="10" s="1"/>
  <c r="L906" i="10" s="1"/>
  <c r="K906" i="10" s="1"/>
  <c r="P1772" i="10"/>
  <c r="M1772" i="10" a="1"/>
  <c r="M1772" i="10" s="1"/>
  <c r="L1772" i="10" s="1"/>
  <c r="K1772" i="10" s="1"/>
  <c r="J1775" i="10"/>
  <c r="I1774" i="10"/>
  <c r="B1776" i="10"/>
  <c r="C1775" i="10" a="1"/>
  <c r="C1775" i="10" s="1"/>
  <c r="D1775" i="10" a="1"/>
  <c r="D1775" i="10" s="1"/>
  <c r="E1775" i="10" a="1"/>
  <c r="E1775" i="10" s="1"/>
  <c r="D903" i="1"/>
  <c r="A902" i="1"/>
  <c r="N908" i="10" l="1"/>
  <c r="I909" i="10"/>
  <c r="N1774" i="10"/>
  <c r="P907" i="10"/>
  <c r="M907" i="10" a="1"/>
  <c r="M907" i="10" s="1"/>
  <c r="L907" i="10" s="1"/>
  <c r="K907" i="10" s="1"/>
  <c r="P1773" i="10"/>
  <c r="M1773" i="10" a="1"/>
  <c r="M1773" i="10" s="1"/>
  <c r="L1773" i="10" s="1"/>
  <c r="K1773" i="10" s="1"/>
  <c r="B1777" i="10"/>
  <c r="C1776" i="10" a="1"/>
  <c r="C1776" i="10" s="1"/>
  <c r="D1776" i="10" a="1"/>
  <c r="D1776" i="10" s="1"/>
  <c r="E1776" i="10" a="1"/>
  <c r="E1776" i="10" s="1"/>
  <c r="I1775" i="10"/>
  <c r="J1776" i="10"/>
  <c r="D904" i="1"/>
  <c r="A903" i="1"/>
  <c r="P1774" i="10" l="1"/>
  <c r="M1774" i="10" a="1"/>
  <c r="M1774" i="10" s="1"/>
  <c r="L1774" i="10" s="1"/>
  <c r="K1774" i="10" s="1"/>
  <c r="N1775" i="10"/>
  <c r="N909" i="10"/>
  <c r="I910" i="10"/>
  <c r="M908" i="10" a="1"/>
  <c r="M908" i="10" s="1"/>
  <c r="L908" i="10" s="1"/>
  <c r="K908" i="10" s="1"/>
  <c r="P908" i="10"/>
  <c r="J1777" i="10"/>
  <c r="I1776" i="10"/>
  <c r="B1778" i="10"/>
  <c r="D1777" i="10" a="1"/>
  <c r="D1777" i="10" s="1"/>
  <c r="E1777" i="10" a="1"/>
  <c r="E1777" i="10" s="1"/>
  <c r="C1777" i="10" a="1"/>
  <c r="C1777" i="10" s="1"/>
  <c r="D905" i="1"/>
  <c r="A904" i="1"/>
  <c r="N910" i="10" l="1"/>
  <c r="I911" i="10"/>
  <c r="M909" i="10" a="1"/>
  <c r="M909" i="10" s="1"/>
  <c r="L909" i="10" s="1"/>
  <c r="K909" i="10" s="1"/>
  <c r="P909" i="10"/>
  <c r="N1776" i="10"/>
  <c r="P1775" i="10"/>
  <c r="M1775" i="10" a="1"/>
  <c r="M1775" i="10" s="1"/>
  <c r="L1775" i="10" s="1"/>
  <c r="K1775" i="10" s="1"/>
  <c r="J1778" i="10"/>
  <c r="I1777" i="10"/>
  <c r="B1779" i="10"/>
  <c r="C1778" i="10" a="1"/>
  <c r="C1778" i="10" s="1"/>
  <c r="D1778" i="10" a="1"/>
  <c r="D1778" i="10" s="1"/>
  <c r="E1778" i="10" a="1"/>
  <c r="E1778" i="10" s="1"/>
  <c r="D906" i="1"/>
  <c r="A905" i="1"/>
  <c r="M1776" i="10" l="1" a="1"/>
  <c r="M1776" i="10" s="1"/>
  <c r="L1776" i="10" s="1"/>
  <c r="K1776" i="10" s="1"/>
  <c r="P1776" i="10"/>
  <c r="N1777" i="10"/>
  <c r="N911" i="10"/>
  <c r="I912" i="10"/>
  <c r="P910" i="10"/>
  <c r="M910" i="10" a="1"/>
  <c r="M910" i="10" s="1"/>
  <c r="L910" i="10" s="1"/>
  <c r="K910" i="10" s="1"/>
  <c r="B1780" i="10"/>
  <c r="E1779" i="10" a="1"/>
  <c r="E1779" i="10" s="1"/>
  <c r="C1779" i="10" a="1"/>
  <c r="C1779" i="10" s="1"/>
  <c r="D1779" i="10" a="1"/>
  <c r="D1779" i="10" s="1"/>
  <c r="I1778" i="10"/>
  <c r="J1779" i="10"/>
  <c r="D907" i="1"/>
  <c r="A906" i="1"/>
  <c r="N912" i="10" l="1"/>
  <c r="I913" i="10"/>
  <c r="P911" i="10"/>
  <c r="M911" i="10" a="1"/>
  <c r="M911" i="10" s="1"/>
  <c r="L911" i="10" s="1"/>
  <c r="K911" i="10" s="1"/>
  <c r="M1777" i="10" a="1"/>
  <c r="M1777" i="10" s="1"/>
  <c r="L1777" i="10" s="1"/>
  <c r="K1777" i="10" s="1"/>
  <c r="P1777" i="10"/>
  <c r="N1778" i="10"/>
  <c r="J1780" i="10"/>
  <c r="I1779" i="10"/>
  <c r="B1781" i="10"/>
  <c r="D1780" i="10" a="1"/>
  <c r="D1780" i="10" s="1"/>
  <c r="E1780" i="10" a="1"/>
  <c r="E1780" i="10" s="1"/>
  <c r="C1780" i="10" a="1"/>
  <c r="C1780" i="10" s="1"/>
  <c r="D908" i="1"/>
  <c r="A907" i="1"/>
  <c r="N1779" i="10" l="1"/>
  <c r="N913" i="10"/>
  <c r="I914" i="10"/>
  <c r="P912" i="10"/>
  <c r="M912" i="10" a="1"/>
  <c r="M912" i="10" s="1"/>
  <c r="L912" i="10" s="1"/>
  <c r="K912" i="10" s="1"/>
  <c r="P1778" i="10"/>
  <c r="M1778" i="10" a="1"/>
  <c r="M1778" i="10" s="1"/>
  <c r="L1778" i="10" s="1"/>
  <c r="K1778" i="10" s="1"/>
  <c r="B1782" i="10"/>
  <c r="C1781" i="10" a="1"/>
  <c r="C1781" i="10" s="1"/>
  <c r="D1781" i="10" a="1"/>
  <c r="D1781" i="10" s="1"/>
  <c r="E1781" i="10" a="1"/>
  <c r="E1781" i="10" s="1"/>
  <c r="I1780" i="10"/>
  <c r="J1781" i="10"/>
  <c r="D909" i="1"/>
  <c r="A908" i="1"/>
  <c r="N1780" i="10" l="1"/>
  <c r="M913" i="10" a="1"/>
  <c r="M913" i="10" s="1"/>
  <c r="L913" i="10" s="1"/>
  <c r="K913" i="10" s="1"/>
  <c r="P913" i="10"/>
  <c r="N914" i="10"/>
  <c r="I915" i="10"/>
  <c r="P1779" i="10"/>
  <c r="M1779" i="10" a="1"/>
  <c r="M1779" i="10" s="1"/>
  <c r="L1779" i="10" s="1"/>
  <c r="K1779" i="10" s="1"/>
  <c r="I1781" i="10"/>
  <c r="J1782" i="10"/>
  <c r="B1783" i="10"/>
  <c r="E1782" i="10" a="1"/>
  <c r="E1782" i="10" s="1"/>
  <c r="C1782" i="10" a="1"/>
  <c r="C1782" i="10" s="1"/>
  <c r="D1782" i="10" a="1"/>
  <c r="D1782" i="10" s="1"/>
  <c r="D910" i="1"/>
  <c r="A909" i="1"/>
  <c r="N1781" i="10" l="1"/>
  <c r="N915" i="10"/>
  <c r="I916" i="10"/>
  <c r="M914" i="10" a="1"/>
  <c r="M914" i="10" s="1"/>
  <c r="L914" i="10" s="1"/>
  <c r="K914" i="10" s="1"/>
  <c r="P914" i="10"/>
  <c r="M1780" i="10" a="1"/>
  <c r="M1780" i="10" s="1"/>
  <c r="L1780" i="10" s="1"/>
  <c r="K1780" i="10" s="1"/>
  <c r="P1780" i="10"/>
  <c r="B1784" i="10"/>
  <c r="C1783" i="10" a="1"/>
  <c r="C1783" i="10" s="1"/>
  <c r="D1783" i="10" a="1"/>
  <c r="D1783" i="10" s="1"/>
  <c r="E1783" i="10" a="1"/>
  <c r="E1783" i="10" s="1"/>
  <c r="J1783" i="10"/>
  <c r="I1782" i="10"/>
  <c r="D911" i="1"/>
  <c r="A910" i="1"/>
  <c r="N1782" i="10" l="1"/>
  <c r="P915" i="10"/>
  <c r="M915" i="10" a="1"/>
  <c r="M915" i="10" s="1"/>
  <c r="L915" i="10" s="1"/>
  <c r="K915" i="10" s="1"/>
  <c r="N916" i="10"/>
  <c r="I917" i="10"/>
  <c r="M1781" i="10" a="1"/>
  <c r="M1781" i="10" s="1"/>
  <c r="L1781" i="10" s="1"/>
  <c r="K1781" i="10" s="1"/>
  <c r="P1781" i="10"/>
  <c r="I1783" i="10"/>
  <c r="J1784" i="10"/>
  <c r="B1785" i="10"/>
  <c r="C1784" i="10" a="1"/>
  <c r="C1784" i="10" s="1"/>
  <c r="D1784" i="10" a="1"/>
  <c r="D1784" i="10" s="1"/>
  <c r="E1784" i="10" a="1"/>
  <c r="E1784" i="10" s="1"/>
  <c r="D912" i="1"/>
  <c r="A911" i="1"/>
  <c r="N917" i="10" l="1"/>
  <c r="I918" i="10"/>
  <c r="M916" i="10" a="1"/>
  <c r="M916" i="10" s="1"/>
  <c r="L916" i="10" s="1"/>
  <c r="K916" i="10" s="1"/>
  <c r="P916" i="10"/>
  <c r="N1783" i="10"/>
  <c r="P1782" i="10"/>
  <c r="M1782" i="10" a="1"/>
  <c r="M1782" i="10" s="1"/>
  <c r="L1782" i="10" s="1"/>
  <c r="K1782" i="10" s="1"/>
  <c r="J1785" i="10"/>
  <c r="I1784" i="10"/>
  <c r="B1786" i="10"/>
  <c r="D1785" i="10" a="1"/>
  <c r="D1785" i="10" s="1"/>
  <c r="E1785" i="10" a="1"/>
  <c r="E1785" i="10" s="1"/>
  <c r="C1785" i="10" a="1"/>
  <c r="C1785" i="10" s="1"/>
  <c r="D913" i="1"/>
  <c r="A912" i="1"/>
  <c r="P1783" i="10" l="1"/>
  <c r="M1783" i="10" a="1"/>
  <c r="M1783" i="10" s="1"/>
  <c r="L1783" i="10" s="1"/>
  <c r="K1783" i="10" s="1"/>
  <c r="N918" i="10"/>
  <c r="I919" i="10"/>
  <c r="N1784" i="10"/>
  <c r="M917" i="10" a="1"/>
  <c r="M917" i="10" s="1"/>
  <c r="L917" i="10" s="1"/>
  <c r="K917" i="10" s="1"/>
  <c r="P917" i="10"/>
  <c r="B1787" i="10"/>
  <c r="C1786" i="10" a="1"/>
  <c r="C1786" i="10" s="1"/>
  <c r="D1786" i="10" a="1"/>
  <c r="D1786" i="10" s="1"/>
  <c r="E1786" i="10" a="1"/>
  <c r="E1786" i="10" s="1"/>
  <c r="J1786" i="10"/>
  <c r="I1785" i="10"/>
  <c r="D914" i="1"/>
  <c r="A913" i="1"/>
  <c r="N1785" i="10" l="1"/>
  <c r="P1784" i="10"/>
  <c r="M1784" i="10" a="1"/>
  <c r="M1784" i="10" s="1"/>
  <c r="L1784" i="10" s="1"/>
  <c r="K1784" i="10" s="1"/>
  <c r="P918" i="10"/>
  <c r="M918" i="10" a="1"/>
  <c r="M918" i="10" s="1"/>
  <c r="L918" i="10" s="1"/>
  <c r="K918" i="10" s="1"/>
  <c r="N919" i="10"/>
  <c r="I920" i="10"/>
  <c r="I1786" i="10"/>
  <c r="J1787" i="10"/>
  <c r="B1788" i="10"/>
  <c r="E1787" i="10" a="1"/>
  <c r="E1787" i="10" s="1"/>
  <c r="C1787" i="10" a="1"/>
  <c r="C1787" i="10" s="1"/>
  <c r="D1787" i="10" a="1"/>
  <c r="D1787" i="10" s="1"/>
  <c r="D915" i="1"/>
  <c r="A914" i="1"/>
  <c r="P919" i="10" l="1"/>
  <c r="M919" i="10" a="1"/>
  <c r="M919" i="10" s="1"/>
  <c r="L919" i="10" s="1"/>
  <c r="K919" i="10" s="1"/>
  <c r="N1786" i="10"/>
  <c r="M1785" i="10" a="1"/>
  <c r="M1785" i="10" s="1"/>
  <c r="L1785" i="10" s="1"/>
  <c r="K1785" i="10" s="1"/>
  <c r="P1785" i="10"/>
  <c r="N920" i="10"/>
  <c r="I921" i="10"/>
  <c r="B1789" i="10"/>
  <c r="D1788" i="10" a="1"/>
  <c r="D1788" i="10" s="1"/>
  <c r="E1788" i="10" a="1"/>
  <c r="E1788" i="10" s="1"/>
  <c r="C1788" i="10" a="1"/>
  <c r="C1788" i="10" s="1"/>
  <c r="J1788" i="10"/>
  <c r="I1787" i="10"/>
  <c r="D916" i="1"/>
  <c r="A915" i="1"/>
  <c r="P920" i="10" l="1"/>
  <c r="M920" i="10" a="1"/>
  <c r="M920" i="10" s="1"/>
  <c r="L920" i="10" s="1"/>
  <c r="K920" i="10" s="1"/>
  <c r="N1787" i="10"/>
  <c r="P1786" i="10"/>
  <c r="M1786" i="10" a="1"/>
  <c r="M1786" i="10" s="1"/>
  <c r="L1786" i="10" s="1"/>
  <c r="K1786" i="10" s="1"/>
  <c r="N921" i="10"/>
  <c r="I922" i="10"/>
  <c r="I1788" i="10"/>
  <c r="J1789" i="10"/>
  <c r="B1790" i="10"/>
  <c r="C1789" i="10" a="1"/>
  <c r="C1789" i="10" s="1"/>
  <c r="D1789" i="10" a="1"/>
  <c r="D1789" i="10" s="1"/>
  <c r="E1789" i="10" a="1"/>
  <c r="E1789" i="10" s="1"/>
  <c r="D917" i="1"/>
  <c r="A916" i="1"/>
  <c r="M921" i="10" l="1" a="1"/>
  <c r="M921" i="10" s="1"/>
  <c r="L921" i="10" s="1"/>
  <c r="K921" i="10" s="1"/>
  <c r="P921" i="10"/>
  <c r="P1787" i="10"/>
  <c r="M1787" i="10" a="1"/>
  <c r="M1787" i="10" s="1"/>
  <c r="L1787" i="10" s="1"/>
  <c r="K1787" i="10" s="1"/>
  <c r="N1788" i="10"/>
  <c r="N922" i="10"/>
  <c r="I923" i="10"/>
  <c r="I1789" i="10"/>
  <c r="J1790" i="10"/>
  <c r="B1791" i="10"/>
  <c r="E1790" i="10" a="1"/>
  <c r="E1790" i="10" s="1"/>
  <c r="C1790" i="10" a="1"/>
  <c r="C1790" i="10" s="1"/>
  <c r="D1790" i="10" a="1"/>
  <c r="D1790" i="10" s="1"/>
  <c r="D918" i="1"/>
  <c r="A917" i="1"/>
  <c r="P922" i="10" l="1"/>
  <c r="M922" i="10" a="1"/>
  <c r="M922" i="10" s="1"/>
  <c r="L922" i="10" s="1"/>
  <c r="K922" i="10" s="1"/>
  <c r="M1788" i="10" a="1"/>
  <c r="M1788" i="10" s="1"/>
  <c r="L1788" i="10" s="1"/>
  <c r="K1788" i="10" s="1"/>
  <c r="P1788" i="10"/>
  <c r="N923" i="10"/>
  <c r="I924" i="10"/>
  <c r="N1789" i="10"/>
  <c r="B1792" i="10"/>
  <c r="C1791" i="10" a="1"/>
  <c r="C1791" i="10" s="1"/>
  <c r="D1791" i="10" a="1"/>
  <c r="D1791" i="10" s="1"/>
  <c r="E1791" i="10" a="1"/>
  <c r="E1791" i="10" s="1"/>
  <c r="J1791" i="10"/>
  <c r="I1790" i="10"/>
  <c r="D919" i="1"/>
  <c r="A918" i="1"/>
  <c r="N1790" i="10" l="1"/>
  <c r="N924" i="10"/>
  <c r="I925" i="10"/>
  <c r="P923" i="10"/>
  <c r="M923" i="10" a="1"/>
  <c r="M923" i="10" s="1"/>
  <c r="L923" i="10" s="1"/>
  <c r="K923" i="10" s="1"/>
  <c r="M1789" i="10" a="1"/>
  <c r="M1789" i="10" s="1"/>
  <c r="L1789" i="10" s="1"/>
  <c r="K1789" i="10" s="1"/>
  <c r="P1789" i="10"/>
  <c r="I1791" i="10"/>
  <c r="J1792" i="10"/>
  <c r="B1793" i="10"/>
  <c r="C1792" i="10" a="1"/>
  <c r="C1792" i="10" s="1"/>
  <c r="D1792" i="10" a="1"/>
  <c r="D1792" i="10" s="1"/>
  <c r="E1792" i="10" a="1"/>
  <c r="E1792" i="10" s="1"/>
  <c r="D920" i="1"/>
  <c r="A919" i="1"/>
  <c r="N925" i="10" l="1"/>
  <c r="I926" i="10"/>
  <c r="P924" i="10"/>
  <c r="M924" i="10" a="1"/>
  <c r="M924" i="10" s="1"/>
  <c r="L924" i="10" s="1"/>
  <c r="K924" i="10" s="1"/>
  <c r="P1790" i="10"/>
  <c r="M1790" i="10" a="1"/>
  <c r="M1790" i="10" s="1"/>
  <c r="L1790" i="10" s="1"/>
  <c r="K1790" i="10" s="1"/>
  <c r="N1791" i="10"/>
  <c r="J1793" i="10"/>
  <c r="I1792" i="10"/>
  <c r="B1794" i="10"/>
  <c r="D1793" i="10" a="1"/>
  <c r="D1793" i="10" s="1"/>
  <c r="E1793" i="10" a="1"/>
  <c r="E1793" i="10" s="1"/>
  <c r="C1793" i="10" a="1"/>
  <c r="C1793" i="10" s="1"/>
  <c r="D921" i="1"/>
  <c r="A920" i="1"/>
  <c r="N1792" i="10" l="1"/>
  <c r="N926" i="10"/>
  <c r="I927" i="10"/>
  <c r="P925" i="10"/>
  <c r="M925" i="10" a="1"/>
  <c r="M925" i="10" s="1"/>
  <c r="L925" i="10" s="1"/>
  <c r="K925" i="10" s="1"/>
  <c r="P1791" i="10"/>
  <c r="M1791" i="10" a="1"/>
  <c r="M1791" i="10" s="1"/>
  <c r="L1791" i="10" s="1"/>
  <c r="K1791" i="10" s="1"/>
  <c r="J1794" i="10"/>
  <c r="I1793" i="10"/>
  <c r="B1795" i="10"/>
  <c r="C1794" i="10" a="1"/>
  <c r="C1794" i="10" s="1"/>
  <c r="D1794" i="10" a="1"/>
  <c r="D1794" i="10" s="1"/>
  <c r="E1794" i="10" a="1"/>
  <c r="E1794" i="10" s="1"/>
  <c r="D922" i="1"/>
  <c r="A921" i="1"/>
  <c r="N927" i="10" l="1"/>
  <c r="I928" i="10"/>
  <c r="N1793" i="10"/>
  <c r="P926" i="10"/>
  <c r="M926" i="10" a="1"/>
  <c r="M926" i="10" s="1"/>
  <c r="L926" i="10" s="1"/>
  <c r="K926" i="10" s="1"/>
  <c r="M1792" i="10" a="1"/>
  <c r="M1792" i="10" s="1"/>
  <c r="L1792" i="10" s="1"/>
  <c r="K1792" i="10" s="1"/>
  <c r="P1792" i="10"/>
  <c r="I1794" i="10"/>
  <c r="J1795" i="10"/>
  <c r="B1796" i="10"/>
  <c r="E1795" i="10" a="1"/>
  <c r="E1795" i="10" s="1"/>
  <c r="C1795" i="10" a="1"/>
  <c r="C1795" i="10" s="1"/>
  <c r="D1795" i="10" a="1"/>
  <c r="D1795" i="10" s="1"/>
  <c r="D923" i="1"/>
  <c r="A922" i="1"/>
  <c r="M1793" i="10" l="1" a="1"/>
  <c r="M1793" i="10" s="1"/>
  <c r="L1793" i="10" s="1"/>
  <c r="K1793" i="10" s="1"/>
  <c r="P1793" i="10"/>
  <c r="N1794" i="10"/>
  <c r="N928" i="10"/>
  <c r="I929" i="10"/>
  <c r="P927" i="10"/>
  <c r="M927" i="10" a="1"/>
  <c r="M927" i="10" s="1"/>
  <c r="L927" i="10" s="1"/>
  <c r="K927" i="10" s="1"/>
  <c r="J1796" i="10"/>
  <c r="I1795" i="10"/>
  <c r="B1797" i="10"/>
  <c r="D1796" i="10" a="1"/>
  <c r="D1796" i="10" s="1"/>
  <c r="E1796" i="10" a="1"/>
  <c r="E1796" i="10" s="1"/>
  <c r="C1796" i="10" a="1"/>
  <c r="C1796" i="10" s="1"/>
  <c r="D924" i="1"/>
  <c r="A923" i="1"/>
  <c r="N1795" i="10" l="1"/>
  <c r="N929" i="10"/>
  <c r="I930" i="10"/>
  <c r="P928" i="10"/>
  <c r="M928" i="10" a="1"/>
  <c r="M928" i="10" s="1"/>
  <c r="L928" i="10" s="1"/>
  <c r="K928" i="10" s="1"/>
  <c r="P1794" i="10"/>
  <c r="M1794" i="10" a="1"/>
  <c r="M1794" i="10" s="1"/>
  <c r="L1794" i="10" s="1"/>
  <c r="K1794" i="10" s="1"/>
  <c r="B1798" i="10"/>
  <c r="C1797" i="10" a="1"/>
  <c r="C1797" i="10" s="1"/>
  <c r="D1797" i="10" a="1"/>
  <c r="D1797" i="10" s="1"/>
  <c r="E1797" i="10" a="1"/>
  <c r="E1797" i="10" s="1"/>
  <c r="I1796" i="10"/>
  <c r="J1797" i="10"/>
  <c r="D925" i="1"/>
  <c r="A924" i="1"/>
  <c r="N930" i="10" l="1"/>
  <c r="I931" i="10"/>
  <c r="P929" i="10"/>
  <c r="M929" i="10" a="1"/>
  <c r="M929" i="10" s="1"/>
  <c r="L929" i="10" s="1"/>
  <c r="K929" i="10" s="1"/>
  <c r="N1796" i="10"/>
  <c r="P1795" i="10"/>
  <c r="M1795" i="10" a="1"/>
  <c r="M1795" i="10" s="1"/>
  <c r="L1795" i="10" s="1"/>
  <c r="K1795" i="10" s="1"/>
  <c r="I1797" i="10"/>
  <c r="J1798" i="10"/>
  <c r="B1799" i="10"/>
  <c r="E1798" i="10" a="1"/>
  <c r="E1798" i="10" s="1"/>
  <c r="C1798" i="10" a="1"/>
  <c r="C1798" i="10" s="1"/>
  <c r="D1798" i="10" a="1"/>
  <c r="D1798" i="10" s="1"/>
  <c r="D926" i="1"/>
  <c r="A925" i="1"/>
  <c r="P1796" i="10" l="1"/>
  <c r="M1796" i="10" a="1"/>
  <c r="M1796" i="10" s="1"/>
  <c r="L1796" i="10" s="1"/>
  <c r="K1796" i="10" s="1"/>
  <c r="N1797" i="10"/>
  <c r="N931" i="10"/>
  <c r="I932" i="10"/>
  <c r="P930" i="10"/>
  <c r="M930" i="10" a="1"/>
  <c r="M930" i="10" s="1"/>
  <c r="L930" i="10" s="1"/>
  <c r="K930" i="10" s="1"/>
  <c r="B1800" i="10"/>
  <c r="C1799" i="10" a="1"/>
  <c r="C1799" i="10" s="1"/>
  <c r="D1799" i="10" a="1"/>
  <c r="D1799" i="10" s="1"/>
  <c r="E1799" i="10" a="1"/>
  <c r="E1799" i="10" s="1"/>
  <c r="J1799" i="10"/>
  <c r="I1798" i="10"/>
  <c r="D927" i="1"/>
  <c r="A926" i="1"/>
  <c r="N1798" i="10" l="1"/>
  <c r="N932" i="10"/>
  <c r="I933" i="10"/>
  <c r="M1797" i="10" a="1"/>
  <c r="M1797" i="10" s="1"/>
  <c r="L1797" i="10" s="1"/>
  <c r="K1797" i="10" s="1"/>
  <c r="P1797" i="10"/>
  <c r="P931" i="10"/>
  <c r="M931" i="10" a="1"/>
  <c r="M931" i="10" s="1"/>
  <c r="L931" i="10" s="1"/>
  <c r="K931" i="10" s="1"/>
  <c r="I1799" i="10"/>
  <c r="J1800" i="10"/>
  <c r="B1801" i="10"/>
  <c r="C1800" i="10" a="1"/>
  <c r="C1800" i="10" s="1"/>
  <c r="D1800" i="10" a="1"/>
  <c r="D1800" i="10" s="1"/>
  <c r="E1800" i="10" a="1"/>
  <c r="E1800" i="10" s="1"/>
  <c r="D928" i="1"/>
  <c r="A927" i="1"/>
  <c r="N933" i="10" l="1"/>
  <c r="I934" i="10"/>
  <c r="M932" i="10" a="1"/>
  <c r="M932" i="10" s="1"/>
  <c r="L932" i="10" s="1"/>
  <c r="K932" i="10" s="1"/>
  <c r="P932" i="10"/>
  <c r="N1799" i="10"/>
  <c r="P1798" i="10"/>
  <c r="M1798" i="10" a="1"/>
  <c r="M1798" i="10" s="1"/>
  <c r="L1798" i="10" s="1"/>
  <c r="K1798" i="10" s="1"/>
  <c r="J1801" i="10"/>
  <c r="I1800" i="10"/>
  <c r="B1802" i="10"/>
  <c r="D1801" i="10" a="1"/>
  <c r="D1801" i="10" s="1"/>
  <c r="E1801" i="10" a="1"/>
  <c r="E1801" i="10" s="1"/>
  <c r="C1801" i="10" a="1"/>
  <c r="C1801" i="10" s="1"/>
  <c r="D929" i="1"/>
  <c r="A928" i="1"/>
  <c r="P1799" i="10" l="1"/>
  <c r="M1799" i="10" a="1"/>
  <c r="M1799" i="10" s="1"/>
  <c r="L1799" i="10" s="1"/>
  <c r="K1799" i="10" s="1"/>
  <c r="N1800" i="10"/>
  <c r="N934" i="10"/>
  <c r="I935" i="10"/>
  <c r="P933" i="10"/>
  <c r="M933" i="10" a="1"/>
  <c r="M933" i="10" s="1"/>
  <c r="L933" i="10" s="1"/>
  <c r="K933" i="10" s="1"/>
  <c r="J1802" i="10"/>
  <c r="I1801" i="10"/>
  <c r="B1803" i="10"/>
  <c r="C1802" i="10" a="1"/>
  <c r="C1802" i="10" s="1"/>
  <c r="D1802" i="10" a="1"/>
  <c r="D1802" i="10" s="1"/>
  <c r="E1802" i="10" a="1"/>
  <c r="E1802" i="10" s="1"/>
  <c r="D930" i="1"/>
  <c r="A929" i="1"/>
  <c r="N935" i="10" l="1"/>
  <c r="I936" i="10"/>
  <c r="M934" i="10" a="1"/>
  <c r="M934" i="10" s="1"/>
  <c r="L934" i="10" s="1"/>
  <c r="K934" i="10" s="1"/>
  <c r="P934" i="10"/>
  <c r="N1801" i="10"/>
  <c r="P1800" i="10"/>
  <c r="M1800" i="10" a="1"/>
  <c r="M1800" i="10" s="1"/>
  <c r="L1800" i="10" s="1"/>
  <c r="K1800" i="10" s="1"/>
  <c r="B1804" i="10"/>
  <c r="E1803" i="10" a="1"/>
  <c r="E1803" i="10" s="1"/>
  <c r="C1803" i="10" a="1"/>
  <c r="C1803" i="10" s="1"/>
  <c r="D1803" i="10" a="1"/>
  <c r="D1803" i="10" s="1"/>
  <c r="I1802" i="10"/>
  <c r="J1803" i="10"/>
  <c r="D931" i="1"/>
  <c r="A930" i="1"/>
  <c r="P1801" i="10" l="1"/>
  <c r="M1801" i="10" a="1"/>
  <c r="M1801" i="10" s="1"/>
  <c r="L1801" i="10" s="1"/>
  <c r="K1801" i="10" s="1"/>
  <c r="N936" i="10"/>
  <c r="I937" i="10"/>
  <c r="N1802" i="10"/>
  <c r="P935" i="10"/>
  <c r="M935" i="10" a="1"/>
  <c r="M935" i="10" s="1"/>
  <c r="L935" i="10" s="1"/>
  <c r="K935" i="10" s="1"/>
  <c r="J1804" i="10"/>
  <c r="I1803" i="10"/>
  <c r="B1805" i="10"/>
  <c r="D1804" i="10" a="1"/>
  <c r="D1804" i="10" s="1"/>
  <c r="E1804" i="10" a="1"/>
  <c r="E1804" i="10" s="1"/>
  <c r="C1804" i="10" a="1"/>
  <c r="C1804" i="10" s="1"/>
  <c r="D932" i="1"/>
  <c r="A931" i="1"/>
  <c r="P1802" i="10" l="1"/>
  <c r="M1802" i="10" a="1"/>
  <c r="M1802" i="10" s="1"/>
  <c r="L1802" i="10" s="1"/>
  <c r="K1802" i="10" s="1"/>
  <c r="N1803" i="10"/>
  <c r="N937" i="10"/>
  <c r="I938" i="10"/>
  <c r="P936" i="10"/>
  <c r="M936" i="10" a="1"/>
  <c r="M936" i="10" s="1"/>
  <c r="L936" i="10" s="1"/>
  <c r="K936" i="10" s="1"/>
  <c r="I1804" i="10"/>
  <c r="J1805" i="10"/>
  <c r="B1806" i="10"/>
  <c r="C1805" i="10" a="1"/>
  <c r="C1805" i="10" s="1"/>
  <c r="D1805" i="10" a="1"/>
  <c r="D1805" i="10" s="1"/>
  <c r="E1805" i="10" a="1"/>
  <c r="E1805" i="10" s="1"/>
  <c r="D933" i="1"/>
  <c r="A932" i="1"/>
  <c r="N1804" i="10" l="1"/>
  <c r="N938" i="10"/>
  <c r="I939" i="10"/>
  <c r="M937" i="10" a="1"/>
  <c r="M937" i="10" s="1"/>
  <c r="L937" i="10" s="1"/>
  <c r="K937" i="10" s="1"/>
  <c r="P937" i="10"/>
  <c r="P1803" i="10"/>
  <c r="M1803" i="10" a="1"/>
  <c r="M1803" i="10" s="1"/>
  <c r="L1803" i="10" s="1"/>
  <c r="K1803" i="10" s="1"/>
  <c r="I1805" i="10"/>
  <c r="J1806" i="10"/>
  <c r="B1807" i="10"/>
  <c r="E1806" i="10" a="1"/>
  <c r="E1806" i="10" s="1"/>
  <c r="C1806" i="10" a="1"/>
  <c r="C1806" i="10" s="1"/>
  <c r="D1806" i="10" a="1"/>
  <c r="D1806" i="10" s="1"/>
  <c r="D934" i="1"/>
  <c r="A933" i="1"/>
  <c r="N939" i="10" l="1"/>
  <c r="I940" i="10"/>
  <c r="P938" i="10"/>
  <c r="M938" i="10" a="1"/>
  <c r="M938" i="10" s="1"/>
  <c r="L938" i="10" s="1"/>
  <c r="K938" i="10" s="1"/>
  <c r="N1805" i="10"/>
  <c r="M1804" i="10" a="1"/>
  <c r="M1804" i="10" s="1"/>
  <c r="L1804" i="10" s="1"/>
  <c r="K1804" i="10" s="1"/>
  <c r="P1804" i="10"/>
  <c r="J1807" i="10"/>
  <c r="I1806" i="10"/>
  <c r="B1808" i="10"/>
  <c r="C1807" i="10" a="1"/>
  <c r="C1807" i="10" s="1"/>
  <c r="D1807" i="10" a="1"/>
  <c r="D1807" i="10" s="1"/>
  <c r="E1807" i="10" a="1"/>
  <c r="E1807" i="10" s="1"/>
  <c r="D935" i="1"/>
  <c r="A934" i="1"/>
  <c r="M1805" i="10" l="1" a="1"/>
  <c r="M1805" i="10" s="1"/>
  <c r="L1805" i="10" s="1"/>
  <c r="K1805" i="10" s="1"/>
  <c r="P1805" i="10"/>
  <c r="N1806" i="10"/>
  <c r="N940" i="10"/>
  <c r="I941" i="10"/>
  <c r="P939" i="10"/>
  <c r="M939" i="10" a="1"/>
  <c r="M939" i="10" s="1"/>
  <c r="L939" i="10" s="1"/>
  <c r="K939" i="10" s="1"/>
  <c r="I1807" i="10"/>
  <c r="J1808" i="10"/>
  <c r="B1809" i="10"/>
  <c r="C1808" i="10" a="1"/>
  <c r="C1808" i="10" s="1"/>
  <c r="D1808" i="10" a="1"/>
  <c r="D1808" i="10" s="1"/>
  <c r="E1808" i="10" a="1"/>
  <c r="E1808" i="10" s="1"/>
  <c r="D936" i="1"/>
  <c r="A935" i="1"/>
  <c r="N941" i="10" l="1"/>
  <c r="I942" i="10"/>
  <c r="P940" i="10"/>
  <c r="M940" i="10" a="1"/>
  <c r="M940" i="10" s="1"/>
  <c r="L940" i="10" s="1"/>
  <c r="K940" i="10" s="1"/>
  <c r="P1806" i="10"/>
  <c r="M1806" i="10" a="1"/>
  <c r="M1806" i="10" s="1"/>
  <c r="L1806" i="10" s="1"/>
  <c r="K1806" i="10" s="1"/>
  <c r="N1807" i="10"/>
  <c r="J1809" i="10"/>
  <c r="I1808" i="10"/>
  <c r="B1810" i="10"/>
  <c r="D1809" i="10" a="1"/>
  <c r="D1809" i="10" s="1"/>
  <c r="E1809" i="10" a="1"/>
  <c r="E1809" i="10" s="1"/>
  <c r="C1809" i="10" a="1"/>
  <c r="C1809" i="10" s="1"/>
  <c r="D937" i="1"/>
  <c r="A936" i="1"/>
  <c r="N1808" i="10" l="1"/>
  <c r="N942" i="10"/>
  <c r="I943" i="10"/>
  <c r="P941" i="10"/>
  <c r="M941" i="10" a="1"/>
  <c r="M941" i="10" s="1"/>
  <c r="L941" i="10" s="1"/>
  <c r="K941" i="10" s="1"/>
  <c r="P1807" i="10"/>
  <c r="M1807" i="10" a="1"/>
  <c r="M1807" i="10" s="1"/>
  <c r="L1807" i="10" s="1"/>
  <c r="K1807" i="10" s="1"/>
  <c r="J1810" i="10"/>
  <c r="I1809" i="10"/>
  <c r="B1811" i="10"/>
  <c r="C1810" i="10" a="1"/>
  <c r="C1810" i="10" s="1"/>
  <c r="D1810" i="10" a="1"/>
  <c r="D1810" i="10" s="1"/>
  <c r="E1810" i="10" a="1"/>
  <c r="E1810" i="10" s="1"/>
  <c r="D938" i="1"/>
  <c r="A937" i="1"/>
  <c r="N943" i="10" l="1"/>
  <c r="I944" i="10"/>
  <c r="M942" i="10" a="1"/>
  <c r="M942" i="10" s="1"/>
  <c r="L942" i="10" s="1"/>
  <c r="K942" i="10" s="1"/>
  <c r="P942" i="10"/>
  <c r="N1809" i="10"/>
  <c r="P1808" i="10"/>
  <c r="M1808" i="10" a="1"/>
  <c r="M1808" i="10" s="1"/>
  <c r="L1808" i="10" s="1"/>
  <c r="K1808" i="10" s="1"/>
  <c r="B1812" i="10"/>
  <c r="E1811" i="10" a="1"/>
  <c r="E1811" i="10" s="1"/>
  <c r="C1811" i="10" a="1"/>
  <c r="C1811" i="10" s="1"/>
  <c r="D1811" i="10" a="1"/>
  <c r="D1811" i="10" s="1"/>
  <c r="I1810" i="10"/>
  <c r="J1811" i="10"/>
  <c r="D939" i="1"/>
  <c r="A938" i="1"/>
  <c r="N1810" i="10" l="1"/>
  <c r="M1809" i="10" a="1"/>
  <c r="M1809" i="10" s="1"/>
  <c r="L1809" i="10" s="1"/>
  <c r="K1809" i="10" s="1"/>
  <c r="P1809" i="10"/>
  <c r="N944" i="10"/>
  <c r="I945" i="10"/>
  <c r="P943" i="10"/>
  <c r="M943" i="10" a="1"/>
  <c r="M943" i="10" s="1"/>
  <c r="L943" i="10" s="1"/>
  <c r="K943" i="10" s="1"/>
  <c r="J1812" i="10"/>
  <c r="I1811" i="10"/>
  <c r="B1813" i="10"/>
  <c r="D1812" i="10" a="1"/>
  <c r="D1812" i="10" s="1"/>
  <c r="E1812" i="10" a="1"/>
  <c r="E1812" i="10" s="1"/>
  <c r="C1812" i="10" a="1"/>
  <c r="C1812" i="10" s="1"/>
  <c r="D940" i="1"/>
  <c r="A939" i="1"/>
  <c r="N945" i="10" l="1"/>
  <c r="I946" i="10"/>
  <c r="P944" i="10"/>
  <c r="M944" i="10" a="1"/>
  <c r="M944" i="10" s="1"/>
  <c r="L944" i="10" s="1"/>
  <c r="K944" i="10" s="1"/>
  <c r="N1811" i="10"/>
  <c r="P1810" i="10"/>
  <c r="M1810" i="10" a="1"/>
  <c r="M1810" i="10" s="1"/>
  <c r="L1810" i="10" s="1"/>
  <c r="K1810" i="10" s="1"/>
  <c r="I1812" i="10"/>
  <c r="J1813" i="10"/>
  <c r="B1814" i="10"/>
  <c r="C1813" i="10" a="1"/>
  <c r="C1813" i="10" s="1"/>
  <c r="D1813" i="10" a="1"/>
  <c r="D1813" i="10" s="1"/>
  <c r="E1813" i="10" a="1"/>
  <c r="E1813" i="10" s="1"/>
  <c r="D941" i="1"/>
  <c r="A940" i="1"/>
  <c r="P1811" i="10" l="1"/>
  <c r="M1811" i="10" a="1"/>
  <c r="M1811" i="10" s="1"/>
  <c r="L1811" i="10" s="1"/>
  <c r="K1811" i="10" s="1"/>
  <c r="N946" i="10"/>
  <c r="I947" i="10"/>
  <c r="N1812" i="10"/>
  <c r="M945" i="10" a="1"/>
  <c r="M945" i="10" s="1"/>
  <c r="L945" i="10" s="1"/>
  <c r="K945" i="10" s="1"/>
  <c r="P945" i="10"/>
  <c r="I1813" i="10"/>
  <c r="J1814" i="10"/>
  <c r="B1815" i="10"/>
  <c r="E1814" i="10" a="1"/>
  <c r="E1814" i="10" s="1"/>
  <c r="C1814" i="10" a="1"/>
  <c r="C1814" i="10" s="1"/>
  <c r="D1814" i="10" a="1"/>
  <c r="D1814" i="10" s="1"/>
  <c r="D942" i="1"/>
  <c r="A941" i="1"/>
  <c r="M1812" i="10" l="1" a="1"/>
  <c r="M1812" i="10" s="1"/>
  <c r="L1812" i="10" s="1"/>
  <c r="K1812" i="10" s="1"/>
  <c r="P1812" i="10"/>
  <c r="N947" i="10"/>
  <c r="I948" i="10"/>
  <c r="P946" i="10"/>
  <c r="M946" i="10" a="1"/>
  <c r="M946" i="10" s="1"/>
  <c r="L946" i="10" s="1"/>
  <c r="K946" i="10" s="1"/>
  <c r="N1813" i="10"/>
  <c r="J1815" i="10"/>
  <c r="I1814" i="10"/>
  <c r="B1816" i="10"/>
  <c r="C1815" i="10" a="1"/>
  <c r="C1815" i="10" s="1"/>
  <c r="D1815" i="10" a="1"/>
  <c r="D1815" i="10" s="1"/>
  <c r="E1815" i="10" a="1"/>
  <c r="E1815" i="10" s="1"/>
  <c r="D943" i="1"/>
  <c r="A942" i="1"/>
  <c r="N948" i="10" l="1"/>
  <c r="I949" i="10"/>
  <c r="P947" i="10"/>
  <c r="M947" i="10" a="1"/>
  <c r="M947" i="10" s="1"/>
  <c r="L947" i="10" s="1"/>
  <c r="K947" i="10" s="1"/>
  <c r="N1814" i="10"/>
  <c r="M1813" i="10" a="1"/>
  <c r="M1813" i="10" s="1"/>
  <c r="L1813" i="10" s="1"/>
  <c r="K1813" i="10" s="1"/>
  <c r="P1813" i="10"/>
  <c r="B1817" i="10"/>
  <c r="C1816" i="10" a="1"/>
  <c r="C1816" i="10" s="1"/>
  <c r="D1816" i="10" a="1"/>
  <c r="D1816" i="10" s="1"/>
  <c r="E1816" i="10" a="1"/>
  <c r="E1816" i="10" s="1"/>
  <c r="I1815" i="10"/>
  <c r="J1816" i="10"/>
  <c r="D944" i="1"/>
  <c r="A943" i="1"/>
  <c r="P1814" i="10" l="1"/>
  <c r="M1814" i="10" a="1"/>
  <c r="M1814" i="10" s="1"/>
  <c r="L1814" i="10" s="1"/>
  <c r="K1814" i="10" s="1"/>
  <c r="N1815" i="10"/>
  <c r="N949" i="10"/>
  <c r="I950" i="10"/>
  <c r="P948" i="10"/>
  <c r="M948" i="10" a="1"/>
  <c r="M948" i="10" s="1"/>
  <c r="L948" i="10" s="1"/>
  <c r="K948" i="10" s="1"/>
  <c r="J1817" i="10"/>
  <c r="I1816" i="10"/>
  <c r="B1818" i="10"/>
  <c r="D1817" i="10" a="1"/>
  <c r="D1817" i="10" s="1"/>
  <c r="E1817" i="10" a="1"/>
  <c r="E1817" i="10" s="1"/>
  <c r="C1817" i="10" a="1"/>
  <c r="C1817" i="10" s="1"/>
  <c r="D945" i="1"/>
  <c r="A944" i="1"/>
  <c r="N950" i="10" l="1"/>
  <c r="I951" i="10"/>
  <c r="P949" i="10"/>
  <c r="M949" i="10" a="1"/>
  <c r="M949" i="10" s="1"/>
  <c r="L949" i="10" s="1"/>
  <c r="K949" i="10" s="1"/>
  <c r="P1815" i="10"/>
  <c r="M1815" i="10" a="1"/>
  <c r="M1815" i="10" s="1"/>
  <c r="L1815" i="10" s="1"/>
  <c r="K1815" i="10" s="1"/>
  <c r="N1816" i="10"/>
  <c r="J1818" i="10"/>
  <c r="I1817" i="10"/>
  <c r="B1819" i="10"/>
  <c r="C1818" i="10" a="1"/>
  <c r="C1818" i="10" s="1"/>
  <c r="D1818" i="10" a="1"/>
  <c r="D1818" i="10" s="1"/>
  <c r="E1818" i="10" a="1"/>
  <c r="E1818" i="10" s="1"/>
  <c r="D946" i="1"/>
  <c r="A945" i="1"/>
  <c r="N1817" i="10" l="1"/>
  <c r="N951" i="10"/>
  <c r="I952" i="10"/>
  <c r="P950" i="10"/>
  <c r="M950" i="10" a="1"/>
  <c r="M950" i="10" s="1"/>
  <c r="L950" i="10" s="1"/>
  <c r="K950" i="10" s="1"/>
  <c r="P1816" i="10"/>
  <c r="M1816" i="10" a="1"/>
  <c r="M1816" i="10" s="1"/>
  <c r="L1816" i="10" s="1"/>
  <c r="K1816" i="10" s="1"/>
  <c r="I1818" i="10"/>
  <c r="J1819" i="10"/>
  <c r="B1820" i="10"/>
  <c r="E1819" i="10" a="1"/>
  <c r="E1819" i="10" s="1"/>
  <c r="C1819" i="10" a="1"/>
  <c r="C1819" i="10" s="1"/>
  <c r="D1819" i="10" a="1"/>
  <c r="D1819" i="10" s="1"/>
  <c r="D947" i="1"/>
  <c r="A946" i="1"/>
  <c r="N952" i="10" l="1"/>
  <c r="I953" i="10"/>
  <c r="P951" i="10"/>
  <c r="M951" i="10" a="1"/>
  <c r="M951" i="10" s="1"/>
  <c r="L951" i="10" s="1"/>
  <c r="K951" i="10" s="1"/>
  <c r="N1818" i="10"/>
  <c r="P1817" i="10"/>
  <c r="M1817" i="10" a="1"/>
  <c r="M1817" i="10" s="1"/>
  <c r="L1817" i="10" s="1"/>
  <c r="K1817" i="10" s="1"/>
  <c r="B1821" i="10"/>
  <c r="D1820" i="10" a="1"/>
  <c r="D1820" i="10" s="1"/>
  <c r="E1820" i="10" a="1"/>
  <c r="E1820" i="10" s="1"/>
  <c r="C1820" i="10" a="1"/>
  <c r="C1820" i="10" s="1"/>
  <c r="J1820" i="10"/>
  <c r="I1819" i="10"/>
  <c r="D948" i="1"/>
  <c r="A947" i="1"/>
  <c r="P1818" i="10" l="1"/>
  <c r="M1818" i="10" a="1"/>
  <c r="M1818" i="10" s="1"/>
  <c r="L1818" i="10" s="1"/>
  <c r="K1818" i="10" s="1"/>
  <c r="N1819" i="10"/>
  <c r="N953" i="10"/>
  <c r="I954" i="10"/>
  <c r="P952" i="10"/>
  <c r="M952" i="10" a="1"/>
  <c r="M952" i="10" s="1"/>
  <c r="L952" i="10" s="1"/>
  <c r="K952" i="10" s="1"/>
  <c r="B1822" i="10"/>
  <c r="C1821" i="10" a="1"/>
  <c r="C1821" i="10" s="1"/>
  <c r="D1821" i="10" a="1"/>
  <c r="D1821" i="10" s="1"/>
  <c r="E1821" i="10" a="1"/>
  <c r="E1821" i="10" s="1"/>
  <c r="I1820" i="10"/>
  <c r="J1821" i="10"/>
  <c r="D949" i="1"/>
  <c r="A948" i="1"/>
  <c r="N954" i="10" l="1"/>
  <c r="I955" i="10"/>
  <c r="N1820" i="10"/>
  <c r="P1819" i="10"/>
  <c r="M1819" i="10" a="1"/>
  <c r="M1819" i="10" s="1"/>
  <c r="L1819" i="10" s="1"/>
  <c r="K1819" i="10" s="1"/>
  <c r="M953" i="10" a="1"/>
  <c r="M953" i="10" s="1"/>
  <c r="L953" i="10" s="1"/>
  <c r="K953" i="10" s="1"/>
  <c r="P953" i="10"/>
  <c r="I1821" i="10"/>
  <c r="J1822" i="10"/>
  <c r="B1823" i="10"/>
  <c r="E1822" i="10" a="1"/>
  <c r="E1822" i="10" s="1"/>
  <c r="C1822" i="10" a="1"/>
  <c r="C1822" i="10" s="1"/>
  <c r="D1822" i="10" a="1"/>
  <c r="D1822" i="10" s="1"/>
  <c r="D950" i="1"/>
  <c r="A949" i="1"/>
  <c r="P1820" i="10" l="1"/>
  <c r="M1820" i="10" a="1"/>
  <c r="M1820" i="10" s="1"/>
  <c r="L1820" i="10" s="1"/>
  <c r="K1820" i="10" s="1"/>
  <c r="N1821" i="10"/>
  <c r="N955" i="10"/>
  <c r="I956" i="10"/>
  <c r="P954" i="10"/>
  <c r="M954" i="10" a="1"/>
  <c r="M954" i="10" s="1"/>
  <c r="L954" i="10" s="1"/>
  <c r="K954" i="10" s="1"/>
  <c r="B1824" i="10"/>
  <c r="C1823" i="10" a="1"/>
  <c r="C1823" i="10" s="1"/>
  <c r="D1823" i="10" a="1"/>
  <c r="D1823" i="10" s="1"/>
  <c r="E1823" i="10" a="1"/>
  <c r="E1823" i="10" s="1"/>
  <c r="J1823" i="10"/>
  <c r="I1822" i="10"/>
  <c r="D951" i="1"/>
  <c r="A950" i="1"/>
  <c r="N1822" i="10" l="1"/>
  <c r="P955" i="10"/>
  <c r="M955" i="10" a="1"/>
  <c r="M955" i="10" s="1"/>
  <c r="L955" i="10" s="1"/>
  <c r="K955" i="10" s="1"/>
  <c r="N956" i="10"/>
  <c r="I957" i="10"/>
  <c r="P1821" i="10"/>
  <c r="M1821" i="10" a="1"/>
  <c r="M1821" i="10" s="1"/>
  <c r="L1821" i="10" s="1"/>
  <c r="K1821" i="10" s="1"/>
  <c r="B1825" i="10"/>
  <c r="C1824" i="10" a="1"/>
  <c r="C1824" i="10" s="1"/>
  <c r="D1824" i="10" a="1"/>
  <c r="D1824" i="10" s="1"/>
  <c r="E1824" i="10" a="1"/>
  <c r="E1824" i="10" s="1"/>
  <c r="I1823" i="10"/>
  <c r="J1824" i="10"/>
  <c r="D952" i="1"/>
  <c r="A951" i="1"/>
  <c r="N957" i="10" l="1"/>
  <c r="I958" i="10"/>
  <c r="P956" i="10"/>
  <c r="M956" i="10" a="1"/>
  <c r="M956" i="10" s="1"/>
  <c r="L956" i="10" s="1"/>
  <c r="K956" i="10" s="1"/>
  <c r="N1823" i="10"/>
  <c r="P1822" i="10"/>
  <c r="M1822" i="10" a="1"/>
  <c r="M1822" i="10" s="1"/>
  <c r="L1822" i="10" s="1"/>
  <c r="K1822" i="10" s="1"/>
  <c r="J1825" i="10"/>
  <c r="I1824" i="10"/>
  <c r="B1826" i="10"/>
  <c r="D1825" i="10" a="1"/>
  <c r="D1825" i="10" s="1"/>
  <c r="E1825" i="10" a="1"/>
  <c r="E1825" i="10" s="1"/>
  <c r="C1825" i="10" a="1"/>
  <c r="C1825" i="10" s="1"/>
  <c r="D953" i="1"/>
  <c r="A952" i="1"/>
  <c r="P1823" i="10" l="1"/>
  <c r="M1823" i="10" a="1"/>
  <c r="M1823" i="10" s="1"/>
  <c r="L1823" i="10" s="1"/>
  <c r="K1823" i="10" s="1"/>
  <c r="N1824" i="10"/>
  <c r="N958" i="10"/>
  <c r="I959" i="10"/>
  <c r="P957" i="10"/>
  <c r="M957" i="10" a="1"/>
  <c r="M957" i="10" s="1"/>
  <c r="L957" i="10" s="1"/>
  <c r="K957" i="10" s="1"/>
  <c r="J1826" i="10"/>
  <c r="I1825" i="10"/>
  <c r="B1827" i="10"/>
  <c r="C1826" i="10" a="1"/>
  <c r="C1826" i="10" s="1"/>
  <c r="D1826" i="10" a="1"/>
  <c r="D1826" i="10" s="1"/>
  <c r="E1826" i="10" a="1"/>
  <c r="E1826" i="10" s="1"/>
  <c r="D954" i="1"/>
  <c r="A953" i="1"/>
  <c r="P958" i="10" l="1"/>
  <c r="M958" i="10" a="1"/>
  <c r="M958" i="10" s="1"/>
  <c r="L958" i="10" s="1"/>
  <c r="K958" i="10" s="1"/>
  <c r="N959" i="10"/>
  <c r="I960" i="10"/>
  <c r="M1824" i="10" a="1"/>
  <c r="M1824" i="10" s="1"/>
  <c r="L1824" i="10" s="1"/>
  <c r="K1824" i="10" s="1"/>
  <c r="P1824" i="10"/>
  <c r="N1825" i="10"/>
  <c r="I1826" i="10"/>
  <c r="J1827" i="10"/>
  <c r="B1828" i="10"/>
  <c r="E1827" i="10" a="1"/>
  <c r="E1827" i="10" s="1"/>
  <c r="C1827" i="10" a="1"/>
  <c r="C1827" i="10" s="1"/>
  <c r="D1827" i="10" a="1"/>
  <c r="D1827" i="10" s="1"/>
  <c r="D955" i="1"/>
  <c r="A954" i="1"/>
  <c r="N960" i="10" l="1"/>
  <c r="I961" i="10"/>
  <c r="M959" i="10" a="1"/>
  <c r="M959" i="10" s="1"/>
  <c r="L959" i="10" s="1"/>
  <c r="K959" i="10" s="1"/>
  <c r="P959" i="10"/>
  <c r="N1826" i="10"/>
  <c r="M1825" i="10" a="1"/>
  <c r="M1825" i="10" s="1"/>
  <c r="L1825" i="10" s="1"/>
  <c r="K1825" i="10" s="1"/>
  <c r="P1825" i="10"/>
  <c r="B1829" i="10"/>
  <c r="D1828" i="10" a="1"/>
  <c r="D1828" i="10" s="1"/>
  <c r="C1828" i="10" a="1"/>
  <c r="C1828" i="10" s="1"/>
  <c r="E1828" i="10" a="1"/>
  <c r="E1828" i="10" s="1"/>
  <c r="J1828" i="10"/>
  <c r="I1827" i="10"/>
  <c r="D956" i="1"/>
  <c r="A955" i="1"/>
  <c r="P1826" i="10" l="1"/>
  <c r="M1826" i="10" a="1"/>
  <c r="M1826" i="10" s="1"/>
  <c r="L1826" i="10" s="1"/>
  <c r="K1826" i="10" s="1"/>
  <c r="N1827" i="10"/>
  <c r="N961" i="10"/>
  <c r="I962" i="10"/>
  <c r="P960" i="10"/>
  <c r="M960" i="10" a="1"/>
  <c r="M960" i="10" s="1"/>
  <c r="L960" i="10" s="1"/>
  <c r="K960" i="10" s="1"/>
  <c r="I1828" i="10"/>
  <c r="J1829" i="10"/>
  <c r="B1830" i="10"/>
  <c r="C1829" i="10" a="1"/>
  <c r="C1829" i="10" s="1"/>
  <c r="D1829" i="10" a="1"/>
  <c r="D1829" i="10" s="1"/>
  <c r="E1829" i="10" a="1"/>
  <c r="E1829" i="10" s="1"/>
  <c r="D957" i="1"/>
  <c r="A956" i="1"/>
  <c r="N1828" i="10" l="1"/>
  <c r="P961" i="10"/>
  <c r="M961" i="10" a="1"/>
  <c r="M961" i="10" s="1"/>
  <c r="L961" i="10" s="1"/>
  <c r="K961" i="10" s="1"/>
  <c r="N962" i="10"/>
  <c r="I963" i="10"/>
  <c r="P1827" i="10"/>
  <c r="M1827" i="10" a="1"/>
  <c r="M1827" i="10" s="1"/>
  <c r="L1827" i="10" s="1"/>
  <c r="K1827" i="10" s="1"/>
  <c r="I1829" i="10"/>
  <c r="J1830" i="10"/>
  <c r="B1831" i="10"/>
  <c r="C1830" i="10" a="1"/>
  <c r="C1830" i="10" s="1"/>
  <c r="E1830" i="10" a="1"/>
  <c r="E1830" i="10" s="1"/>
  <c r="D1830" i="10" a="1"/>
  <c r="D1830" i="10" s="1"/>
  <c r="D958" i="1"/>
  <c r="A957" i="1"/>
  <c r="N1829" i="10" l="1"/>
  <c r="P962" i="10"/>
  <c r="M962" i="10" a="1"/>
  <c r="M962" i="10" s="1"/>
  <c r="L962" i="10" s="1"/>
  <c r="K962" i="10" s="1"/>
  <c r="N963" i="10"/>
  <c r="I964" i="10"/>
  <c r="P1828" i="10"/>
  <c r="M1828" i="10" a="1"/>
  <c r="M1828" i="10" s="1"/>
  <c r="L1828" i="10" s="1"/>
  <c r="K1828" i="10" s="1"/>
  <c r="J1831" i="10"/>
  <c r="I1830" i="10"/>
  <c r="B1832" i="10"/>
  <c r="C1831" i="10" a="1"/>
  <c r="C1831" i="10" s="1"/>
  <c r="D1831" i="10" a="1"/>
  <c r="D1831" i="10" s="1"/>
  <c r="E1831" i="10" a="1"/>
  <c r="E1831" i="10" s="1"/>
  <c r="D959" i="1"/>
  <c r="A958" i="1"/>
  <c r="N964" i="10" l="1"/>
  <c r="I965" i="10"/>
  <c r="M963" i="10" a="1"/>
  <c r="M963" i="10" s="1"/>
  <c r="L963" i="10" s="1"/>
  <c r="K963" i="10" s="1"/>
  <c r="P963" i="10"/>
  <c r="N1830" i="10"/>
  <c r="P1829" i="10"/>
  <c r="M1829" i="10" a="1"/>
  <c r="M1829" i="10" s="1"/>
  <c r="L1829" i="10" s="1"/>
  <c r="K1829" i="10" s="1"/>
  <c r="B1833" i="10"/>
  <c r="D1832" i="10" a="1"/>
  <c r="D1832" i="10" s="1"/>
  <c r="C1832" i="10" a="1"/>
  <c r="C1832" i="10" s="1"/>
  <c r="E1832" i="10" a="1"/>
  <c r="E1832" i="10" s="1"/>
  <c r="J1832" i="10"/>
  <c r="I1831" i="10"/>
  <c r="D960" i="1"/>
  <c r="A959" i="1"/>
  <c r="P1830" i="10" l="1"/>
  <c r="M1830" i="10" a="1"/>
  <c r="M1830" i="10" s="1"/>
  <c r="L1830" i="10" s="1"/>
  <c r="K1830" i="10" s="1"/>
  <c r="N1831" i="10"/>
  <c r="N965" i="10"/>
  <c r="I966" i="10"/>
  <c r="P964" i="10"/>
  <c r="M964" i="10" a="1"/>
  <c r="M964" i="10" s="1"/>
  <c r="L964" i="10" s="1"/>
  <c r="K964" i="10" s="1"/>
  <c r="J1833" i="10"/>
  <c r="I1832" i="10"/>
  <c r="B1834" i="10"/>
  <c r="D1833" i="10" a="1"/>
  <c r="D1833" i="10" s="1"/>
  <c r="E1833" i="10" a="1"/>
  <c r="E1833" i="10" s="1"/>
  <c r="C1833" i="10" a="1"/>
  <c r="C1833" i="10" s="1"/>
  <c r="D961" i="1"/>
  <c r="A960" i="1"/>
  <c r="N966" i="10" l="1"/>
  <c r="P965" i="10"/>
  <c r="M965" i="10" a="1"/>
  <c r="M965" i="10" s="1"/>
  <c r="L965" i="10" s="1"/>
  <c r="K965" i="10" s="1"/>
  <c r="M1831" i="10" a="1"/>
  <c r="M1831" i="10" s="1"/>
  <c r="L1831" i="10" s="1"/>
  <c r="K1831" i="10" s="1"/>
  <c r="P1831" i="10"/>
  <c r="N1832" i="10"/>
  <c r="I1833" i="10"/>
  <c r="J1834" i="10"/>
  <c r="B1835" i="10"/>
  <c r="E1834" i="10" a="1"/>
  <c r="E1834" i="10" s="1"/>
  <c r="C1834" i="10" a="1"/>
  <c r="C1834" i="10" s="1"/>
  <c r="D1834" i="10" a="1"/>
  <c r="D1834" i="10" s="1"/>
  <c r="D962" i="1"/>
  <c r="A961" i="1"/>
  <c r="P1832" i="10" l="1"/>
  <c r="M1832" i="10" a="1"/>
  <c r="M1832" i="10" s="1"/>
  <c r="L1832" i="10" s="1"/>
  <c r="K1832" i="10" s="1"/>
  <c r="P966" i="10"/>
  <c r="M966" i="10" a="1"/>
  <c r="M966" i="10" s="1"/>
  <c r="L966" i="10" s="1"/>
  <c r="K966" i="10" s="1"/>
  <c r="N1833" i="10"/>
  <c r="I1834" i="10"/>
  <c r="J1835" i="10"/>
  <c r="B1836" i="10"/>
  <c r="E1835" i="10" a="1"/>
  <c r="E1835" i="10" s="1"/>
  <c r="C1835" i="10" a="1"/>
  <c r="C1835" i="10" s="1"/>
  <c r="D1835" i="10" a="1"/>
  <c r="D1835" i="10" s="1"/>
  <c r="D963" i="1"/>
  <c r="A962" i="1"/>
  <c r="N1834" i="10" l="1"/>
  <c r="M1833" i="10" a="1"/>
  <c r="M1833" i="10" s="1"/>
  <c r="L1833" i="10" s="1"/>
  <c r="K1833" i="10" s="1"/>
  <c r="P1833" i="10"/>
  <c r="I1835" i="10"/>
  <c r="J1836" i="10"/>
  <c r="B1837" i="10"/>
  <c r="C1836" i="10" a="1"/>
  <c r="C1836" i="10" s="1"/>
  <c r="D1836" i="10" a="1"/>
  <c r="D1836" i="10" s="1"/>
  <c r="E1836" i="10" a="1"/>
  <c r="E1836" i="10" s="1"/>
  <c r="D964" i="1"/>
  <c r="A963" i="1"/>
  <c r="N1835" i="10" l="1"/>
  <c r="P1834" i="10"/>
  <c r="M1834" i="10" a="1"/>
  <c r="M1834" i="10" s="1"/>
  <c r="L1834" i="10" s="1"/>
  <c r="K1834" i="10" s="1"/>
  <c r="I1836" i="10"/>
  <c r="J1837" i="10"/>
  <c r="B1838" i="10"/>
  <c r="C1837" i="10" a="1"/>
  <c r="C1837" i="10" s="1"/>
  <c r="D1837" i="10" a="1"/>
  <c r="D1837" i="10" s="1"/>
  <c r="E1837" i="10" a="1"/>
  <c r="E1837" i="10" s="1"/>
  <c r="D965" i="1"/>
  <c r="A964" i="1"/>
  <c r="N1836" i="10" l="1"/>
  <c r="P1835" i="10"/>
  <c r="M1835" i="10" a="1"/>
  <c r="M1835" i="10" s="1"/>
  <c r="L1835" i="10" s="1"/>
  <c r="K1835" i="10" s="1"/>
  <c r="B1839" i="10"/>
  <c r="C1838" i="10" a="1"/>
  <c r="C1838" i="10" s="1"/>
  <c r="D1838" i="10" a="1"/>
  <c r="D1838" i="10" s="1"/>
  <c r="E1838" i="10" a="1"/>
  <c r="E1838" i="10" s="1"/>
  <c r="I1837" i="10"/>
  <c r="J1838" i="10"/>
  <c r="D966" i="1"/>
  <c r="A965" i="1"/>
  <c r="N1837" i="10" l="1"/>
  <c r="P1836" i="10"/>
  <c r="M1836" i="10" a="1"/>
  <c r="M1836" i="10" s="1"/>
  <c r="L1836" i="10" s="1"/>
  <c r="K1836" i="10" s="1"/>
  <c r="J1839" i="10"/>
  <c r="I1838" i="10"/>
  <c r="B1840" i="10"/>
  <c r="C1839" i="10" a="1"/>
  <c r="C1839" i="10" s="1"/>
  <c r="D1839" i="10" a="1"/>
  <c r="D1839" i="10" s="1"/>
  <c r="E1839" i="10" a="1"/>
  <c r="E1839" i="10" s="1"/>
  <c r="D967" i="1"/>
  <c r="A966" i="1"/>
  <c r="N1838" i="10" l="1"/>
  <c r="P1837" i="10"/>
  <c r="M1837" i="10" a="1"/>
  <c r="M1837" i="10" s="1"/>
  <c r="L1837" i="10" s="1"/>
  <c r="K1837" i="10" s="1"/>
  <c r="B1841" i="10"/>
  <c r="D1840" i="10" a="1"/>
  <c r="D1840" i="10" s="1"/>
  <c r="C1840" i="10" a="1"/>
  <c r="C1840" i="10" s="1"/>
  <c r="E1840" i="10" a="1"/>
  <c r="E1840" i="10" s="1"/>
  <c r="J1840" i="10"/>
  <c r="I1839" i="10"/>
  <c r="D968" i="1"/>
  <c r="A967" i="1"/>
  <c r="N1839" i="10" l="1"/>
  <c r="P1838" i="10"/>
  <c r="M1838" i="10" a="1"/>
  <c r="M1838" i="10" s="1"/>
  <c r="L1838" i="10" s="1"/>
  <c r="K1838" i="10" s="1"/>
  <c r="J1841" i="10"/>
  <c r="I1840" i="10"/>
  <c r="B1842" i="10"/>
  <c r="D1841" i="10" a="1"/>
  <c r="D1841" i="10" s="1"/>
  <c r="E1841" i="10" a="1"/>
  <c r="E1841" i="10" s="1"/>
  <c r="C1841" i="10" a="1"/>
  <c r="C1841" i="10" s="1"/>
  <c r="D969" i="1"/>
  <c r="A968" i="1"/>
  <c r="N1840" i="10" l="1"/>
  <c r="P1839" i="10"/>
  <c r="M1839" i="10" a="1"/>
  <c r="M1839" i="10" s="1"/>
  <c r="L1839" i="10" s="1"/>
  <c r="K1839" i="10" s="1"/>
  <c r="J1842" i="10"/>
  <c r="I1841" i="10"/>
  <c r="B1843" i="10"/>
  <c r="E1842" i="10" a="1"/>
  <c r="E1842" i="10" s="1"/>
  <c r="C1842" i="10" a="1"/>
  <c r="C1842" i="10" s="1"/>
  <c r="D1842" i="10" a="1"/>
  <c r="D1842" i="10" s="1"/>
  <c r="D970" i="1"/>
  <c r="A969" i="1"/>
  <c r="P1840" i="10" l="1"/>
  <c r="M1840" i="10" a="1"/>
  <c r="M1840" i="10" s="1"/>
  <c r="L1840" i="10" s="1"/>
  <c r="K1840" i="10" s="1"/>
  <c r="N1841" i="10"/>
  <c r="B1844" i="10"/>
  <c r="E1843" i="10" a="1"/>
  <c r="E1843" i="10" s="1"/>
  <c r="D1843" i="10" a="1"/>
  <c r="D1843" i="10" s="1"/>
  <c r="C1843" i="10" a="1"/>
  <c r="C1843" i="10" s="1"/>
  <c r="I1842" i="10"/>
  <c r="J1843" i="10"/>
  <c r="D971" i="1"/>
  <c r="A970" i="1"/>
  <c r="N1842" i="10" l="1"/>
  <c r="M1841" i="10" a="1"/>
  <c r="M1841" i="10" s="1"/>
  <c r="L1841" i="10" s="1"/>
  <c r="K1841" i="10" s="1"/>
  <c r="P1841" i="10"/>
  <c r="I1843" i="10"/>
  <c r="J1844" i="10"/>
  <c r="B1845" i="10"/>
  <c r="C1844" i="10" a="1"/>
  <c r="C1844" i="10" s="1"/>
  <c r="D1844" i="10" a="1"/>
  <c r="D1844" i="10" s="1"/>
  <c r="E1844" i="10" a="1"/>
  <c r="E1844" i="10" s="1"/>
  <c r="D972" i="1"/>
  <c r="A971" i="1"/>
  <c r="N1843" i="10" l="1"/>
  <c r="P1842" i="10"/>
  <c r="M1842" i="10" a="1"/>
  <c r="M1842" i="10" s="1"/>
  <c r="L1842" i="10" s="1"/>
  <c r="K1842" i="10" s="1"/>
  <c r="I1844" i="10"/>
  <c r="J1845" i="10"/>
  <c r="B1846" i="10"/>
  <c r="C1845" i="10" a="1"/>
  <c r="C1845" i="10" s="1"/>
  <c r="E1845" i="10" a="1"/>
  <c r="E1845" i="10" s="1"/>
  <c r="D1845" i="10" a="1"/>
  <c r="D1845" i="10" s="1"/>
  <c r="D973" i="1"/>
  <c r="A972" i="1"/>
  <c r="N1844" i="10" l="1"/>
  <c r="P1843" i="10"/>
  <c r="M1843" i="10" a="1"/>
  <c r="M1843" i="10" s="1"/>
  <c r="L1843" i="10" s="1"/>
  <c r="K1843" i="10" s="1"/>
  <c r="B1847" i="10"/>
  <c r="C1846" i="10" a="1"/>
  <c r="C1846" i="10" s="1"/>
  <c r="D1846" i="10" a="1"/>
  <c r="D1846" i="10" s="1"/>
  <c r="E1846" i="10" a="1"/>
  <c r="E1846" i="10" s="1"/>
  <c r="J1846" i="10"/>
  <c r="I1845" i="10"/>
  <c r="D974" i="1"/>
  <c r="A973" i="1"/>
  <c r="N1845" i="10" l="1"/>
  <c r="P1844" i="10"/>
  <c r="M1844" i="10" a="1"/>
  <c r="M1844" i="10" s="1"/>
  <c r="L1844" i="10" s="1"/>
  <c r="K1844" i="10" s="1"/>
  <c r="J1847" i="10"/>
  <c r="I1846" i="10"/>
  <c r="B1848" i="10"/>
  <c r="C1847" i="10" a="1"/>
  <c r="C1847" i="10" s="1"/>
  <c r="D1847" i="10" a="1"/>
  <c r="D1847" i="10" s="1"/>
  <c r="E1847" i="10" a="1"/>
  <c r="E1847" i="10" s="1"/>
  <c r="D975" i="1"/>
  <c r="A974" i="1"/>
  <c r="N1846" i="10" l="1"/>
  <c r="P1845" i="10"/>
  <c r="M1845" i="10" a="1"/>
  <c r="M1845" i="10" s="1"/>
  <c r="L1845" i="10" s="1"/>
  <c r="K1845" i="10" s="1"/>
  <c r="J1848" i="10"/>
  <c r="I1847" i="10"/>
  <c r="B1849" i="10"/>
  <c r="D1848" i="10" a="1"/>
  <c r="D1848" i="10" s="1"/>
  <c r="C1848" i="10" a="1"/>
  <c r="C1848" i="10" s="1"/>
  <c r="E1848" i="10" a="1"/>
  <c r="E1848" i="10" s="1"/>
  <c r="D976" i="1"/>
  <c r="A975" i="1"/>
  <c r="P1846" i="10" l="1"/>
  <c r="M1846" i="10" a="1"/>
  <c r="M1846" i="10" s="1"/>
  <c r="L1846" i="10" s="1"/>
  <c r="K1846" i="10" s="1"/>
  <c r="N1847" i="10"/>
  <c r="J1849" i="10"/>
  <c r="I1848" i="10"/>
  <c r="B1850" i="10"/>
  <c r="D1849" i="10" a="1"/>
  <c r="D1849" i="10" s="1"/>
  <c r="E1849" i="10" a="1"/>
  <c r="E1849" i="10" s="1"/>
  <c r="C1849" i="10" a="1"/>
  <c r="C1849" i="10" s="1"/>
  <c r="D977" i="1"/>
  <c r="A976" i="1"/>
  <c r="N1848" i="10" l="1"/>
  <c r="P1847" i="10"/>
  <c r="M1847" i="10" a="1"/>
  <c r="M1847" i="10" s="1"/>
  <c r="L1847" i="10" s="1"/>
  <c r="K1847" i="10" s="1"/>
  <c r="J1850" i="10"/>
  <c r="I1849" i="10"/>
  <c r="B1851" i="10"/>
  <c r="E1850" i="10" a="1"/>
  <c r="E1850" i="10" s="1"/>
  <c r="D1850" i="10" a="1"/>
  <c r="D1850" i="10" s="1"/>
  <c r="C1850" i="10" a="1"/>
  <c r="C1850" i="10" s="1"/>
  <c r="D978" i="1"/>
  <c r="A977" i="1"/>
  <c r="N1849" i="10" l="1"/>
  <c r="P1848" i="10"/>
  <c r="M1848" i="10" a="1"/>
  <c r="M1848" i="10" s="1"/>
  <c r="L1848" i="10" s="1"/>
  <c r="K1848" i="10" s="1"/>
  <c r="I1850" i="10"/>
  <c r="J1851" i="10"/>
  <c r="B1852" i="10"/>
  <c r="E1851" i="10" a="1"/>
  <c r="E1851" i="10" s="1"/>
  <c r="D1851" i="10" a="1"/>
  <c r="D1851" i="10" s="1"/>
  <c r="C1851" i="10" a="1"/>
  <c r="C1851" i="10" s="1"/>
  <c r="D979" i="1"/>
  <c r="A978" i="1"/>
  <c r="N1850" i="10" l="1"/>
  <c r="M1849" i="10" a="1"/>
  <c r="M1849" i="10" s="1"/>
  <c r="L1849" i="10" s="1"/>
  <c r="K1849" i="10" s="1"/>
  <c r="P1849" i="10"/>
  <c r="I1851" i="10"/>
  <c r="J1852" i="10"/>
  <c r="B1853" i="10"/>
  <c r="D1852" i="10" a="1"/>
  <c r="D1852" i="10" s="1"/>
  <c r="E1852" i="10" a="1"/>
  <c r="E1852" i="10" s="1"/>
  <c r="C1852" i="10" a="1"/>
  <c r="C1852" i="10" s="1"/>
  <c r="D980" i="1"/>
  <c r="A979" i="1"/>
  <c r="N1851" i="10" l="1"/>
  <c r="P1850" i="10"/>
  <c r="M1850" i="10" a="1"/>
  <c r="M1850" i="10" s="1"/>
  <c r="L1850" i="10" s="1"/>
  <c r="K1850" i="10" s="1"/>
  <c r="I1852" i="10"/>
  <c r="J1853" i="10"/>
  <c r="B1854" i="10"/>
  <c r="C1853" i="10" a="1"/>
  <c r="C1853" i="10" s="1"/>
  <c r="D1853" i="10" a="1"/>
  <c r="D1853" i="10" s="1"/>
  <c r="E1853" i="10" a="1"/>
  <c r="E1853" i="10" s="1"/>
  <c r="D981" i="1"/>
  <c r="A980" i="1"/>
  <c r="N1852" i="10" l="1"/>
  <c r="P1851" i="10"/>
  <c r="M1851" i="10" a="1"/>
  <c r="M1851" i="10" s="1"/>
  <c r="L1851" i="10" s="1"/>
  <c r="K1851" i="10" s="1"/>
  <c r="B1855" i="10"/>
  <c r="C1854" i="10" a="1"/>
  <c r="C1854" i="10" s="1"/>
  <c r="D1854" i="10" a="1"/>
  <c r="D1854" i="10" s="1"/>
  <c r="E1854" i="10" a="1"/>
  <c r="E1854" i="10" s="1"/>
  <c r="I1853" i="10"/>
  <c r="J1854" i="10"/>
  <c r="D982" i="1"/>
  <c r="A981" i="1"/>
  <c r="N1853" i="10" l="1"/>
  <c r="P1852" i="10"/>
  <c r="M1852" i="10" a="1"/>
  <c r="M1852" i="10" s="1"/>
  <c r="L1852" i="10" s="1"/>
  <c r="K1852" i="10" s="1"/>
  <c r="J1855" i="10"/>
  <c r="I1854" i="10"/>
  <c r="B1856" i="10"/>
  <c r="C1855" i="10" a="1"/>
  <c r="C1855" i="10" s="1"/>
  <c r="D1855" i="10" a="1"/>
  <c r="D1855" i="10" s="1"/>
  <c r="E1855" i="10" a="1"/>
  <c r="E1855" i="10" s="1"/>
  <c r="D983" i="1"/>
  <c r="A982" i="1"/>
  <c r="M1853" i="10" l="1" a="1"/>
  <c r="M1853" i="10" s="1"/>
  <c r="L1853" i="10" s="1"/>
  <c r="K1853" i="10" s="1"/>
  <c r="P1853" i="10"/>
  <c r="N1854" i="10"/>
  <c r="B1857" i="10"/>
  <c r="C1856" i="10" a="1"/>
  <c r="C1856" i="10" s="1"/>
  <c r="D1856" i="10" a="1"/>
  <c r="D1856" i="10" s="1"/>
  <c r="E1856" i="10" a="1"/>
  <c r="E1856" i="10" s="1"/>
  <c r="J1856" i="10"/>
  <c r="I1855" i="10"/>
  <c r="D984" i="1"/>
  <c r="A983" i="1"/>
  <c r="P1854" i="10" l="1"/>
  <c r="M1854" i="10" a="1"/>
  <c r="M1854" i="10" s="1"/>
  <c r="L1854" i="10" s="1"/>
  <c r="K1854" i="10" s="1"/>
  <c r="N1855" i="10"/>
  <c r="I1856" i="10"/>
  <c r="J1857" i="10"/>
  <c r="B1858" i="10"/>
  <c r="E1857" i="10" a="1"/>
  <c r="E1857" i="10" s="1"/>
  <c r="C1857" i="10" a="1"/>
  <c r="C1857" i="10" s="1"/>
  <c r="D1857" i="10" a="1"/>
  <c r="D1857" i="10" s="1"/>
  <c r="D985" i="1"/>
  <c r="A984" i="1"/>
  <c r="P1855" i="10" l="1"/>
  <c r="M1855" i="10" a="1"/>
  <c r="M1855" i="10" s="1"/>
  <c r="L1855" i="10" s="1"/>
  <c r="K1855" i="10" s="1"/>
  <c r="N1856" i="10"/>
  <c r="B1859" i="10"/>
  <c r="D1858" i="10" a="1"/>
  <c r="D1858" i="10" s="1"/>
  <c r="E1858" i="10" a="1"/>
  <c r="E1858" i="10" s="1"/>
  <c r="C1858" i="10" a="1"/>
  <c r="C1858" i="10" s="1"/>
  <c r="J1858" i="10"/>
  <c r="I1857" i="10"/>
  <c r="D986" i="1"/>
  <c r="A985" i="1"/>
  <c r="P1856" i="10" l="1"/>
  <c r="M1856" i="10" a="1"/>
  <c r="M1856" i="10" s="1"/>
  <c r="L1856" i="10" s="1"/>
  <c r="K1856" i="10" s="1"/>
  <c r="N1857" i="10"/>
  <c r="I1858" i="10"/>
  <c r="J1859" i="10"/>
  <c r="B1860" i="10"/>
  <c r="C1859" i="10" a="1"/>
  <c r="C1859" i="10" s="1"/>
  <c r="D1859" i="10" a="1"/>
  <c r="D1859" i="10" s="1"/>
  <c r="E1859" i="10" a="1"/>
  <c r="E1859" i="10" s="1"/>
  <c r="D987" i="1"/>
  <c r="A986" i="1"/>
  <c r="P1857" i="10" l="1"/>
  <c r="M1857" i="10" a="1"/>
  <c r="M1857" i="10" s="1"/>
  <c r="L1857" i="10" s="1"/>
  <c r="K1857" i="10" s="1"/>
  <c r="N1858" i="10"/>
  <c r="B1861" i="10"/>
  <c r="E1860" i="10" a="1"/>
  <c r="E1860" i="10" s="1"/>
  <c r="C1860" i="10" a="1"/>
  <c r="C1860" i="10" s="1"/>
  <c r="D1860" i="10" a="1"/>
  <c r="D1860" i="10" s="1"/>
  <c r="I1859" i="10"/>
  <c r="J1860" i="10"/>
  <c r="D988" i="1"/>
  <c r="A987" i="1"/>
  <c r="N1859" i="10" l="1"/>
  <c r="M1858" i="10" a="1"/>
  <c r="M1858" i="10" s="1"/>
  <c r="L1858" i="10" s="1"/>
  <c r="K1858" i="10" s="1"/>
  <c r="P1858" i="10"/>
  <c r="J1861" i="10"/>
  <c r="I1860" i="10"/>
  <c r="B1862" i="10"/>
  <c r="C1861" i="10" a="1"/>
  <c r="C1861" i="10" s="1"/>
  <c r="D1861" i="10" a="1"/>
  <c r="D1861" i="10" s="1"/>
  <c r="E1861" i="10" a="1"/>
  <c r="E1861" i="10" s="1"/>
  <c r="D989" i="1"/>
  <c r="A988" i="1"/>
  <c r="N1860" i="10" l="1"/>
  <c r="M1859" i="10" a="1"/>
  <c r="M1859" i="10" s="1"/>
  <c r="L1859" i="10" s="1"/>
  <c r="K1859" i="10" s="1"/>
  <c r="P1859" i="10"/>
  <c r="I1861" i="10"/>
  <c r="J1862" i="10"/>
  <c r="B1863" i="10"/>
  <c r="C1862" i="10" a="1"/>
  <c r="C1862" i="10" s="1"/>
  <c r="D1862" i="10" a="1"/>
  <c r="D1862" i="10" s="1"/>
  <c r="E1862" i="10" a="1"/>
  <c r="E1862" i="10" s="1"/>
  <c r="D990" i="1"/>
  <c r="A989" i="1"/>
  <c r="N1861" i="10" l="1"/>
  <c r="P1860" i="10"/>
  <c r="M1860" i="10" a="1"/>
  <c r="M1860" i="10" s="1"/>
  <c r="L1860" i="10" s="1"/>
  <c r="K1860" i="10" s="1"/>
  <c r="J1863" i="10"/>
  <c r="I1862" i="10"/>
  <c r="B1864" i="10"/>
  <c r="D1863" i="10" a="1"/>
  <c r="D1863" i="10" s="1"/>
  <c r="E1863" i="10" a="1"/>
  <c r="E1863" i="10" s="1"/>
  <c r="C1863" i="10" a="1"/>
  <c r="C1863" i="10" s="1"/>
  <c r="D991" i="1"/>
  <c r="A990" i="1"/>
  <c r="N1862" i="10" l="1"/>
  <c r="P1861" i="10"/>
  <c r="M1861" i="10" a="1"/>
  <c r="M1861" i="10" s="1"/>
  <c r="L1861" i="10" s="1"/>
  <c r="K1861" i="10" s="1"/>
  <c r="J1864" i="10"/>
  <c r="I1863" i="10"/>
  <c r="B1865" i="10"/>
  <c r="C1864" i="10" a="1"/>
  <c r="C1864" i="10" s="1"/>
  <c r="D1864" i="10" a="1"/>
  <c r="D1864" i="10" s="1"/>
  <c r="E1864" i="10" a="1"/>
  <c r="E1864" i="10" s="1"/>
  <c r="D992" i="1"/>
  <c r="A991" i="1"/>
  <c r="N1863" i="10" l="1"/>
  <c r="M1862" i="10" a="1"/>
  <c r="M1862" i="10" s="1"/>
  <c r="L1862" i="10" s="1"/>
  <c r="K1862" i="10" s="1"/>
  <c r="P1862" i="10"/>
  <c r="I1864" i="10"/>
  <c r="J1865" i="10"/>
  <c r="B1866" i="10"/>
  <c r="E1865" i="10" a="1"/>
  <c r="E1865" i="10" s="1"/>
  <c r="C1865" i="10" a="1"/>
  <c r="C1865" i="10" s="1"/>
  <c r="D1865" i="10" a="1"/>
  <c r="D1865" i="10" s="1"/>
  <c r="D993" i="1"/>
  <c r="A992" i="1"/>
  <c r="N1864" i="10" l="1"/>
  <c r="P1863" i="10"/>
  <c r="M1863" i="10" a="1"/>
  <c r="M1863" i="10" s="1"/>
  <c r="L1863" i="10" s="1"/>
  <c r="K1863" i="10" s="1"/>
  <c r="J1866" i="10"/>
  <c r="I1865" i="10"/>
  <c r="B1867" i="10"/>
  <c r="D1866" i="10" a="1"/>
  <c r="D1866" i="10" s="1"/>
  <c r="E1866" i="10" a="1"/>
  <c r="E1866" i="10" s="1"/>
  <c r="C1866" i="10" a="1"/>
  <c r="C1866" i="10" s="1"/>
  <c r="D994" i="1"/>
  <c r="A993" i="1"/>
  <c r="P1864" i="10" l="1"/>
  <c r="M1864" i="10" a="1"/>
  <c r="M1864" i="10" s="1"/>
  <c r="L1864" i="10" s="1"/>
  <c r="K1864" i="10" s="1"/>
  <c r="N1865" i="10"/>
  <c r="I1866" i="10"/>
  <c r="J1867" i="10"/>
  <c r="B1868" i="10"/>
  <c r="C1867" i="10" a="1"/>
  <c r="C1867" i="10" s="1"/>
  <c r="D1867" i="10" a="1"/>
  <c r="D1867" i="10" s="1"/>
  <c r="E1867" i="10" a="1"/>
  <c r="E1867" i="10" s="1"/>
  <c r="D995" i="1"/>
  <c r="A994" i="1"/>
  <c r="N1866" i="10" l="1"/>
  <c r="P1865" i="10"/>
  <c r="M1865" i="10" a="1"/>
  <c r="M1865" i="10" s="1"/>
  <c r="L1865" i="10" s="1"/>
  <c r="K1865" i="10" s="1"/>
  <c r="I1867" i="10"/>
  <c r="J1868" i="10"/>
  <c r="B1869" i="10"/>
  <c r="E1868" i="10" a="1"/>
  <c r="E1868" i="10" s="1"/>
  <c r="C1868" i="10" a="1"/>
  <c r="C1868" i="10" s="1"/>
  <c r="D1868" i="10" a="1"/>
  <c r="D1868" i="10" s="1"/>
  <c r="D996" i="1"/>
  <c r="A995" i="1"/>
  <c r="N1867" i="10" l="1"/>
  <c r="M1866" i="10" a="1"/>
  <c r="M1866" i="10" s="1"/>
  <c r="L1866" i="10" s="1"/>
  <c r="K1866" i="10" s="1"/>
  <c r="P1866" i="10"/>
  <c r="J1869" i="10"/>
  <c r="I1868" i="10"/>
  <c r="B1870" i="10"/>
  <c r="C1869" i="10" a="1"/>
  <c r="C1869" i="10" s="1"/>
  <c r="D1869" i="10" a="1"/>
  <c r="D1869" i="10" s="1"/>
  <c r="E1869" i="10" a="1"/>
  <c r="E1869" i="10" s="1"/>
  <c r="D997" i="1"/>
  <c r="A996" i="1"/>
  <c r="N1868" i="10" l="1"/>
  <c r="M1867" i="10" a="1"/>
  <c r="M1867" i="10" s="1"/>
  <c r="L1867" i="10" s="1"/>
  <c r="K1867" i="10" s="1"/>
  <c r="P1867" i="10"/>
  <c r="I1869" i="10"/>
  <c r="J1870" i="10"/>
  <c r="B1871" i="10"/>
  <c r="C1870" i="10" a="1"/>
  <c r="C1870" i="10" s="1"/>
  <c r="D1870" i="10" a="1"/>
  <c r="D1870" i="10" s="1"/>
  <c r="E1870" i="10" a="1"/>
  <c r="E1870" i="10" s="1"/>
  <c r="D998" i="1"/>
  <c r="A997" i="1"/>
  <c r="N1869" i="10" l="1"/>
  <c r="P1868" i="10"/>
  <c r="M1868" i="10" a="1"/>
  <c r="M1868" i="10" s="1"/>
  <c r="L1868" i="10" s="1"/>
  <c r="K1868" i="10" s="1"/>
  <c r="B1872" i="10"/>
  <c r="D1871" i="10" a="1"/>
  <c r="D1871" i="10" s="1"/>
  <c r="E1871" i="10" a="1"/>
  <c r="E1871" i="10" s="1"/>
  <c r="C1871" i="10" a="1"/>
  <c r="C1871" i="10" s="1"/>
  <c r="J1871" i="10"/>
  <c r="I1870" i="10"/>
  <c r="D999" i="1"/>
  <c r="A998" i="1"/>
  <c r="N1870" i="10" l="1"/>
  <c r="P1869" i="10"/>
  <c r="M1869" i="10" a="1"/>
  <c r="M1869" i="10" s="1"/>
  <c r="L1869" i="10" s="1"/>
  <c r="K1869" i="10" s="1"/>
  <c r="J1872" i="10"/>
  <c r="I1871" i="10"/>
  <c r="B1873" i="10"/>
  <c r="C1872" i="10" a="1"/>
  <c r="C1872" i="10" s="1"/>
  <c r="D1872" i="10" a="1"/>
  <c r="D1872" i="10" s="1"/>
  <c r="E1872" i="10" a="1"/>
  <c r="E1872" i="10" s="1"/>
  <c r="D1000" i="1"/>
  <c r="A999" i="1"/>
  <c r="M1870" i="10" l="1" a="1"/>
  <c r="M1870" i="10" s="1"/>
  <c r="L1870" i="10" s="1"/>
  <c r="K1870" i="10" s="1"/>
  <c r="P1870" i="10"/>
  <c r="N1871" i="10"/>
  <c r="I1872" i="10"/>
  <c r="J1873" i="10"/>
  <c r="B1874" i="10"/>
  <c r="E1873" i="10" a="1"/>
  <c r="E1873" i="10" s="1"/>
  <c r="C1873" i="10" a="1"/>
  <c r="C1873" i="10" s="1"/>
  <c r="D1873" i="10" a="1"/>
  <c r="D1873" i="10" s="1"/>
  <c r="D1001" i="1"/>
  <c r="A1000" i="1"/>
  <c r="P1871" i="10" l="1"/>
  <c r="M1871" i="10" a="1"/>
  <c r="M1871" i="10" s="1"/>
  <c r="L1871" i="10" s="1"/>
  <c r="K1871" i="10" s="1"/>
  <c r="N1872" i="10"/>
  <c r="J1874" i="10"/>
  <c r="I1873" i="10"/>
  <c r="B1875" i="10"/>
  <c r="D1874" i="10" a="1"/>
  <c r="D1874" i="10" s="1"/>
  <c r="E1874" i="10" a="1"/>
  <c r="E1874" i="10" s="1"/>
  <c r="C1874" i="10" a="1"/>
  <c r="C1874" i="10" s="1"/>
  <c r="D1002" i="1"/>
  <c r="A1001" i="1"/>
  <c r="P1872" i="10" l="1"/>
  <c r="M1872" i="10" a="1"/>
  <c r="M1872" i="10" s="1"/>
  <c r="L1872" i="10" s="1"/>
  <c r="K1872" i="10" s="1"/>
  <c r="N1873" i="10"/>
  <c r="I1874" i="10"/>
  <c r="J1875" i="10"/>
  <c r="B1876" i="10"/>
  <c r="C1875" i="10" a="1"/>
  <c r="C1875" i="10" s="1"/>
  <c r="D1875" i="10" a="1"/>
  <c r="D1875" i="10" s="1"/>
  <c r="E1875" i="10" a="1"/>
  <c r="E1875" i="10" s="1"/>
  <c r="D1003" i="1"/>
  <c r="A1002" i="1"/>
  <c r="N1874" i="10" l="1"/>
  <c r="P1873" i="10"/>
  <c r="M1873" i="10" a="1"/>
  <c r="M1873" i="10" s="1"/>
  <c r="L1873" i="10" s="1"/>
  <c r="K1873" i="10" s="1"/>
  <c r="B1877" i="10"/>
  <c r="E1876" i="10" a="1"/>
  <c r="E1876" i="10" s="1"/>
  <c r="C1876" i="10" a="1"/>
  <c r="C1876" i="10" s="1"/>
  <c r="D1876" i="10" a="1"/>
  <c r="D1876" i="10" s="1"/>
  <c r="I1875" i="10"/>
  <c r="J1876" i="10"/>
  <c r="D1004" i="1"/>
  <c r="A1003" i="1"/>
  <c r="N1875" i="10" l="1"/>
  <c r="M1874" i="10" a="1"/>
  <c r="M1874" i="10" s="1"/>
  <c r="L1874" i="10" s="1"/>
  <c r="K1874" i="10" s="1"/>
  <c r="P1874" i="10"/>
  <c r="J1877" i="10"/>
  <c r="I1876" i="10"/>
  <c r="B1878" i="10"/>
  <c r="C1877" i="10" a="1"/>
  <c r="C1877" i="10" s="1"/>
  <c r="D1877" i="10" a="1"/>
  <c r="D1877" i="10" s="1"/>
  <c r="E1877" i="10" a="1"/>
  <c r="E1877" i="10" s="1"/>
  <c r="D1005" i="1"/>
  <c r="A1004" i="1"/>
  <c r="M1875" i="10" l="1" a="1"/>
  <c r="M1875" i="10" s="1"/>
  <c r="L1875" i="10" s="1"/>
  <c r="K1875" i="10" s="1"/>
  <c r="P1875" i="10"/>
  <c r="N1876" i="10"/>
  <c r="B1879" i="10"/>
  <c r="C1878" i="10" a="1"/>
  <c r="C1878" i="10" s="1"/>
  <c r="D1878" i="10" a="1"/>
  <c r="D1878" i="10" s="1"/>
  <c r="E1878" i="10" a="1"/>
  <c r="E1878" i="10" s="1"/>
  <c r="I1877" i="10"/>
  <c r="J1878" i="10"/>
  <c r="D1006" i="1"/>
  <c r="A1005" i="1"/>
  <c r="N1877" i="10" l="1"/>
  <c r="P1876" i="10"/>
  <c r="M1876" i="10" a="1"/>
  <c r="M1876" i="10" s="1"/>
  <c r="L1876" i="10" s="1"/>
  <c r="K1876" i="10" s="1"/>
  <c r="J1879" i="10"/>
  <c r="I1878" i="10"/>
  <c r="B1880" i="10"/>
  <c r="D1879" i="10" a="1"/>
  <c r="D1879" i="10" s="1"/>
  <c r="E1879" i="10" a="1"/>
  <c r="E1879" i="10" s="1"/>
  <c r="C1879" i="10" a="1"/>
  <c r="C1879" i="10" s="1"/>
  <c r="D1007" i="1"/>
  <c r="A1006" i="1"/>
  <c r="P1877" i="10" l="1"/>
  <c r="M1877" i="10" a="1"/>
  <c r="M1877" i="10" s="1"/>
  <c r="L1877" i="10" s="1"/>
  <c r="K1877" i="10" s="1"/>
  <c r="N1878" i="10"/>
  <c r="J1880" i="10"/>
  <c r="I1879" i="10"/>
  <c r="B1881" i="10"/>
  <c r="C1880" i="10" a="1"/>
  <c r="C1880" i="10" s="1"/>
  <c r="D1880" i="10" a="1"/>
  <c r="D1880" i="10" s="1"/>
  <c r="E1880" i="10" a="1"/>
  <c r="E1880" i="10" s="1"/>
  <c r="D1008" i="1"/>
  <c r="A1007" i="1"/>
  <c r="N1879" i="10" l="1"/>
  <c r="P1878" i="10"/>
  <c r="M1878" i="10" a="1"/>
  <c r="M1878" i="10" s="1"/>
  <c r="L1878" i="10" s="1"/>
  <c r="K1878" i="10" s="1"/>
  <c r="I1880" i="10"/>
  <c r="J1881" i="10"/>
  <c r="B1882" i="10"/>
  <c r="E1881" i="10" a="1"/>
  <c r="E1881" i="10" s="1"/>
  <c r="C1881" i="10" a="1"/>
  <c r="C1881" i="10" s="1"/>
  <c r="D1881" i="10" a="1"/>
  <c r="D1881" i="10" s="1"/>
  <c r="D1009" i="1"/>
  <c r="A1008" i="1"/>
  <c r="N1880" i="10" l="1"/>
  <c r="P1879" i="10"/>
  <c r="M1879" i="10" a="1"/>
  <c r="M1879" i="10" s="1"/>
  <c r="L1879" i="10" s="1"/>
  <c r="K1879" i="10" s="1"/>
  <c r="J1882" i="10"/>
  <c r="I1881" i="10"/>
  <c r="B1883" i="10"/>
  <c r="D1882" i="10" a="1"/>
  <c r="D1882" i="10" s="1"/>
  <c r="E1882" i="10" a="1"/>
  <c r="E1882" i="10" s="1"/>
  <c r="C1882" i="10" a="1"/>
  <c r="C1882" i="10" s="1"/>
  <c r="D1010" i="1"/>
  <c r="A1009" i="1"/>
  <c r="N1881" i="10" l="1"/>
  <c r="P1880" i="10"/>
  <c r="M1880" i="10" a="1"/>
  <c r="M1880" i="10" s="1"/>
  <c r="L1880" i="10" s="1"/>
  <c r="K1880" i="10" s="1"/>
  <c r="B1884" i="10"/>
  <c r="C1883" i="10" a="1"/>
  <c r="C1883" i="10" s="1"/>
  <c r="D1883" i="10" a="1"/>
  <c r="D1883" i="10" s="1"/>
  <c r="E1883" i="10" a="1"/>
  <c r="E1883" i="10" s="1"/>
  <c r="I1882" i="10"/>
  <c r="J1883" i="10"/>
  <c r="D1011" i="1"/>
  <c r="A1010" i="1"/>
  <c r="P1881" i="10" l="1"/>
  <c r="M1881" i="10" a="1"/>
  <c r="M1881" i="10" s="1"/>
  <c r="L1881" i="10" s="1"/>
  <c r="K1881" i="10" s="1"/>
  <c r="N1882" i="10"/>
  <c r="I1883" i="10"/>
  <c r="J1884" i="10"/>
  <c r="B1885" i="10"/>
  <c r="E1884" i="10" a="1"/>
  <c r="E1884" i="10" s="1"/>
  <c r="C1884" i="10" a="1"/>
  <c r="C1884" i="10" s="1"/>
  <c r="D1884" i="10" a="1"/>
  <c r="D1884" i="10" s="1"/>
  <c r="D1012" i="1"/>
  <c r="A1011" i="1"/>
  <c r="M1882" i="10" l="1" a="1"/>
  <c r="M1882" i="10" s="1"/>
  <c r="L1882" i="10" s="1"/>
  <c r="K1882" i="10" s="1"/>
  <c r="P1882" i="10"/>
  <c r="N1883" i="10"/>
  <c r="J1885" i="10"/>
  <c r="I1884" i="10"/>
  <c r="B1886" i="10"/>
  <c r="C1885" i="10" a="1"/>
  <c r="C1885" i="10" s="1"/>
  <c r="D1885" i="10" a="1"/>
  <c r="D1885" i="10" s="1"/>
  <c r="E1885" i="10" a="1"/>
  <c r="E1885" i="10" s="1"/>
  <c r="D1013" i="1"/>
  <c r="A1012" i="1"/>
  <c r="M1883" i="10" l="1" a="1"/>
  <c r="M1883" i="10" s="1"/>
  <c r="L1883" i="10" s="1"/>
  <c r="K1883" i="10" s="1"/>
  <c r="P1883" i="10"/>
  <c r="N1884" i="10"/>
  <c r="I1885" i="10"/>
  <c r="J1886" i="10"/>
  <c r="B1887" i="10"/>
  <c r="C1886" i="10" a="1"/>
  <c r="C1886" i="10" s="1"/>
  <c r="D1886" i="10" a="1"/>
  <c r="D1886" i="10" s="1"/>
  <c r="E1886" i="10" a="1"/>
  <c r="E1886" i="10" s="1"/>
  <c r="D1014" i="1"/>
  <c r="A1013" i="1"/>
  <c r="P1884" i="10" l="1"/>
  <c r="M1884" i="10" a="1"/>
  <c r="M1884" i="10" s="1"/>
  <c r="L1884" i="10" s="1"/>
  <c r="K1884" i="10" s="1"/>
  <c r="N1885" i="10"/>
  <c r="J1887" i="10"/>
  <c r="I1886" i="10"/>
  <c r="B1888" i="10"/>
  <c r="D1887" i="10" a="1"/>
  <c r="D1887" i="10" s="1"/>
  <c r="E1887" i="10" a="1"/>
  <c r="E1887" i="10" s="1"/>
  <c r="C1887" i="10" a="1"/>
  <c r="C1887" i="10" s="1"/>
  <c r="D1015" i="1"/>
  <c r="A1014" i="1"/>
  <c r="N1886" i="10" l="1"/>
  <c r="P1885" i="10"/>
  <c r="M1885" i="10" a="1"/>
  <c r="M1885" i="10" s="1"/>
  <c r="L1885" i="10" s="1"/>
  <c r="K1885" i="10" s="1"/>
  <c r="B1889" i="10"/>
  <c r="C1888" i="10" a="1"/>
  <c r="C1888" i="10" s="1"/>
  <c r="D1888" i="10" a="1"/>
  <c r="D1888" i="10" s="1"/>
  <c r="E1888" i="10" a="1"/>
  <c r="E1888" i="10" s="1"/>
  <c r="J1888" i="10"/>
  <c r="I1887" i="10"/>
  <c r="D1016" i="1"/>
  <c r="A1015" i="1"/>
  <c r="N1887" i="10" l="1"/>
  <c r="M1886" i="10" a="1"/>
  <c r="M1886" i="10" s="1"/>
  <c r="L1886" i="10" s="1"/>
  <c r="K1886" i="10" s="1"/>
  <c r="P1886" i="10"/>
  <c r="I1888" i="10"/>
  <c r="J1889" i="10"/>
  <c r="B1890" i="10"/>
  <c r="E1889" i="10" a="1"/>
  <c r="E1889" i="10" s="1"/>
  <c r="C1889" i="10" a="1"/>
  <c r="C1889" i="10" s="1"/>
  <c r="D1889" i="10" a="1"/>
  <c r="D1889" i="10" s="1"/>
  <c r="D1017" i="1"/>
  <c r="A1016" i="1"/>
  <c r="N1888" i="10" l="1"/>
  <c r="P1887" i="10"/>
  <c r="M1887" i="10" a="1"/>
  <c r="M1887" i="10" s="1"/>
  <c r="L1887" i="10" s="1"/>
  <c r="K1887" i="10" s="1"/>
  <c r="J1890" i="10"/>
  <c r="I1889" i="10"/>
  <c r="B1891" i="10"/>
  <c r="D1890" i="10" a="1"/>
  <c r="D1890" i="10" s="1"/>
  <c r="E1890" i="10" a="1"/>
  <c r="E1890" i="10" s="1"/>
  <c r="C1890" i="10" a="1"/>
  <c r="C1890" i="10" s="1"/>
  <c r="D1018" i="1"/>
  <c r="A1017" i="1"/>
  <c r="N1889" i="10" l="1"/>
  <c r="P1888" i="10"/>
  <c r="M1888" i="10" a="1"/>
  <c r="M1888" i="10" s="1"/>
  <c r="L1888" i="10" s="1"/>
  <c r="K1888" i="10" s="1"/>
  <c r="I1890" i="10"/>
  <c r="J1891" i="10"/>
  <c r="B1892" i="10"/>
  <c r="C1891" i="10" a="1"/>
  <c r="C1891" i="10" s="1"/>
  <c r="D1891" i="10" a="1"/>
  <c r="D1891" i="10" s="1"/>
  <c r="E1891" i="10" a="1"/>
  <c r="E1891" i="10" s="1"/>
  <c r="D1019" i="1"/>
  <c r="A1018" i="1"/>
  <c r="N1890" i="10" l="1"/>
  <c r="P1889" i="10"/>
  <c r="M1889" i="10" a="1"/>
  <c r="M1889" i="10" s="1"/>
  <c r="L1889" i="10" s="1"/>
  <c r="K1889" i="10" s="1"/>
  <c r="I1891" i="10"/>
  <c r="J1892" i="10"/>
  <c r="B1893" i="10"/>
  <c r="E1892" i="10" a="1"/>
  <c r="E1892" i="10" s="1"/>
  <c r="C1892" i="10" a="1"/>
  <c r="C1892" i="10" s="1"/>
  <c r="D1892" i="10" a="1"/>
  <c r="D1892" i="10" s="1"/>
  <c r="D1020" i="1"/>
  <c r="A1019" i="1"/>
  <c r="N1891" i="10" l="1"/>
  <c r="M1890" i="10" a="1"/>
  <c r="M1890" i="10" s="1"/>
  <c r="L1890" i="10" s="1"/>
  <c r="K1890" i="10" s="1"/>
  <c r="P1890" i="10"/>
  <c r="J1893" i="10"/>
  <c r="I1892" i="10"/>
  <c r="B1894" i="10"/>
  <c r="C1893" i="10" a="1"/>
  <c r="C1893" i="10" s="1"/>
  <c r="D1893" i="10" a="1"/>
  <c r="D1893" i="10" s="1"/>
  <c r="E1893" i="10" a="1"/>
  <c r="E1893" i="10" s="1"/>
  <c r="D1021" i="1"/>
  <c r="A1020" i="1"/>
  <c r="N1892" i="10" l="1"/>
  <c r="M1891" i="10" a="1"/>
  <c r="M1891" i="10" s="1"/>
  <c r="L1891" i="10" s="1"/>
  <c r="K1891" i="10" s="1"/>
  <c r="P1891" i="10"/>
  <c r="I1893" i="10"/>
  <c r="J1894" i="10"/>
  <c r="B1895" i="10"/>
  <c r="C1894" i="10" a="1"/>
  <c r="C1894" i="10" s="1"/>
  <c r="D1894" i="10" a="1"/>
  <c r="D1894" i="10" s="1"/>
  <c r="E1894" i="10" a="1"/>
  <c r="E1894" i="10" s="1"/>
  <c r="D1022" i="1"/>
  <c r="A1021" i="1"/>
  <c r="N1893" i="10" l="1"/>
  <c r="P1892" i="10"/>
  <c r="M1892" i="10" a="1"/>
  <c r="M1892" i="10" s="1"/>
  <c r="L1892" i="10" s="1"/>
  <c r="K1892" i="10" s="1"/>
  <c r="B1896" i="10"/>
  <c r="D1895" i="10" a="1"/>
  <c r="D1895" i="10" s="1"/>
  <c r="E1895" i="10" a="1"/>
  <c r="E1895" i="10" s="1"/>
  <c r="C1895" i="10" a="1"/>
  <c r="C1895" i="10" s="1"/>
  <c r="J1895" i="10"/>
  <c r="I1894" i="10"/>
  <c r="D1023" i="1"/>
  <c r="A1022" i="1"/>
  <c r="N1894" i="10" l="1"/>
  <c r="P1893" i="10"/>
  <c r="M1893" i="10" a="1"/>
  <c r="M1893" i="10" s="1"/>
  <c r="L1893" i="10" s="1"/>
  <c r="K1893" i="10" s="1"/>
  <c r="J1896" i="10"/>
  <c r="I1895" i="10"/>
  <c r="B1897" i="10"/>
  <c r="C1896" i="10" a="1"/>
  <c r="C1896" i="10" s="1"/>
  <c r="D1896" i="10" a="1"/>
  <c r="D1896" i="10" s="1"/>
  <c r="E1896" i="10" a="1"/>
  <c r="E1896" i="10" s="1"/>
  <c r="D1024" i="1"/>
  <c r="A1023" i="1"/>
  <c r="N1895" i="10" l="1"/>
  <c r="M1894" i="10" a="1"/>
  <c r="M1894" i="10" s="1"/>
  <c r="L1894" i="10" s="1"/>
  <c r="K1894" i="10" s="1"/>
  <c r="P1894" i="10"/>
  <c r="I1896" i="10"/>
  <c r="J1897" i="10"/>
  <c r="B1898" i="10"/>
  <c r="E1897" i="10" a="1"/>
  <c r="E1897" i="10" s="1"/>
  <c r="C1897" i="10" a="1"/>
  <c r="C1897" i="10" s="1"/>
  <c r="D1897" i="10" a="1"/>
  <c r="D1897" i="10" s="1"/>
  <c r="D1025" i="1"/>
  <c r="A1024" i="1"/>
  <c r="N1896" i="10" l="1"/>
  <c r="P1895" i="10"/>
  <c r="M1895" i="10" a="1"/>
  <c r="M1895" i="10" s="1"/>
  <c r="L1895" i="10" s="1"/>
  <c r="K1895" i="10" s="1"/>
  <c r="J1898" i="10"/>
  <c r="I1897" i="10"/>
  <c r="B1899" i="10"/>
  <c r="D1898" i="10" a="1"/>
  <c r="D1898" i="10" s="1"/>
  <c r="E1898" i="10" a="1"/>
  <c r="E1898" i="10" s="1"/>
  <c r="C1898" i="10" a="1"/>
  <c r="C1898" i="10" s="1"/>
  <c r="D1026" i="1"/>
  <c r="A1025" i="1"/>
  <c r="N1897" i="10" l="1"/>
  <c r="P1896" i="10"/>
  <c r="M1896" i="10" a="1"/>
  <c r="M1896" i="10" s="1"/>
  <c r="L1896" i="10" s="1"/>
  <c r="K1896" i="10" s="1"/>
  <c r="B1900" i="10"/>
  <c r="C1899" i="10" a="1"/>
  <c r="C1899" i="10" s="1"/>
  <c r="D1899" i="10" a="1"/>
  <c r="D1899" i="10" s="1"/>
  <c r="E1899" i="10" a="1"/>
  <c r="E1899" i="10" s="1"/>
  <c r="I1898" i="10"/>
  <c r="J1899" i="10"/>
  <c r="D1027" i="1"/>
  <c r="A1026" i="1"/>
  <c r="P1897" i="10" l="1"/>
  <c r="M1897" i="10" a="1"/>
  <c r="M1897" i="10" s="1"/>
  <c r="L1897" i="10" s="1"/>
  <c r="K1897" i="10" s="1"/>
  <c r="N1898" i="10"/>
  <c r="I1899" i="10"/>
  <c r="J1900" i="10"/>
  <c r="B1901" i="10"/>
  <c r="E1900" i="10" a="1"/>
  <c r="E1900" i="10" s="1"/>
  <c r="C1900" i="10" a="1"/>
  <c r="C1900" i="10" s="1"/>
  <c r="D1900" i="10" a="1"/>
  <c r="D1900" i="10" s="1"/>
  <c r="D1028" i="1"/>
  <c r="A1027" i="1"/>
  <c r="M1898" i="10" l="1" a="1"/>
  <c r="M1898" i="10" s="1"/>
  <c r="L1898" i="10" s="1"/>
  <c r="K1898" i="10" s="1"/>
  <c r="P1898" i="10"/>
  <c r="N1899" i="10"/>
  <c r="J1901" i="10"/>
  <c r="I1900" i="10"/>
  <c r="B1902" i="10"/>
  <c r="C1901" i="10" a="1"/>
  <c r="C1901" i="10" s="1"/>
  <c r="D1901" i="10" a="1"/>
  <c r="D1901" i="10" s="1"/>
  <c r="E1901" i="10" a="1"/>
  <c r="E1901" i="10" s="1"/>
  <c r="D1029" i="1"/>
  <c r="A1028" i="1"/>
  <c r="N1900" i="10" l="1"/>
  <c r="M1899" i="10" a="1"/>
  <c r="M1899" i="10" s="1"/>
  <c r="L1899" i="10" s="1"/>
  <c r="K1899" i="10" s="1"/>
  <c r="P1899" i="10"/>
  <c r="I1901" i="10"/>
  <c r="J1902" i="10"/>
  <c r="B1903" i="10"/>
  <c r="C1902" i="10" a="1"/>
  <c r="C1902" i="10" s="1"/>
  <c r="D1902" i="10" a="1"/>
  <c r="D1902" i="10" s="1"/>
  <c r="E1902" i="10" a="1"/>
  <c r="E1902" i="10" s="1"/>
  <c r="D1030" i="1"/>
  <c r="A1029" i="1"/>
  <c r="N1901" i="10" l="1"/>
  <c r="P1900" i="10"/>
  <c r="M1900" i="10" a="1"/>
  <c r="M1900" i="10" s="1"/>
  <c r="L1900" i="10" s="1"/>
  <c r="K1900" i="10" s="1"/>
  <c r="B1904" i="10"/>
  <c r="D1903" i="10" a="1"/>
  <c r="D1903" i="10" s="1"/>
  <c r="E1903" i="10" a="1"/>
  <c r="E1903" i="10" s="1"/>
  <c r="C1903" i="10" a="1"/>
  <c r="C1903" i="10" s="1"/>
  <c r="J1903" i="10"/>
  <c r="I1902" i="10"/>
  <c r="D1031" i="1"/>
  <c r="A1030" i="1"/>
  <c r="N1902" i="10" l="1"/>
  <c r="P1901" i="10"/>
  <c r="M1901" i="10" a="1"/>
  <c r="M1901" i="10" s="1"/>
  <c r="L1901" i="10" s="1"/>
  <c r="K1901" i="10" s="1"/>
  <c r="J1904" i="10"/>
  <c r="I1903" i="10"/>
  <c r="B1905" i="10"/>
  <c r="C1904" i="10" a="1"/>
  <c r="C1904" i="10" s="1"/>
  <c r="D1904" i="10" a="1"/>
  <c r="D1904" i="10" s="1"/>
  <c r="E1904" i="10" a="1"/>
  <c r="E1904" i="10" s="1"/>
  <c r="D1032" i="1"/>
  <c r="A1031" i="1"/>
  <c r="N1903" i="10" l="1"/>
  <c r="M1902" i="10" a="1"/>
  <c r="M1902" i="10" s="1"/>
  <c r="L1902" i="10" s="1"/>
  <c r="K1902" i="10" s="1"/>
  <c r="P1902" i="10"/>
  <c r="I1904" i="10"/>
  <c r="J1905" i="10"/>
  <c r="B1906" i="10"/>
  <c r="E1905" i="10" a="1"/>
  <c r="E1905" i="10" s="1"/>
  <c r="C1905" i="10" a="1"/>
  <c r="C1905" i="10" s="1"/>
  <c r="D1905" i="10" a="1"/>
  <c r="D1905" i="10" s="1"/>
  <c r="D1033" i="1"/>
  <c r="A1032" i="1"/>
  <c r="N1904" i="10" l="1"/>
  <c r="P1903" i="10"/>
  <c r="M1903" i="10" a="1"/>
  <c r="M1903" i="10" s="1"/>
  <c r="L1903" i="10" s="1"/>
  <c r="K1903" i="10" s="1"/>
  <c r="J1906" i="10"/>
  <c r="I1905" i="10"/>
  <c r="B1907" i="10"/>
  <c r="D1906" i="10" a="1"/>
  <c r="D1906" i="10" s="1"/>
  <c r="E1906" i="10" a="1"/>
  <c r="E1906" i="10" s="1"/>
  <c r="C1906" i="10" a="1"/>
  <c r="C1906" i="10" s="1"/>
  <c r="D1034" i="1"/>
  <c r="A1033" i="1"/>
  <c r="P1904" i="10" l="1"/>
  <c r="M1904" i="10" a="1"/>
  <c r="M1904" i="10" s="1"/>
  <c r="L1904" i="10" s="1"/>
  <c r="K1904" i="10" s="1"/>
  <c r="N1905" i="10"/>
  <c r="B1908" i="10"/>
  <c r="C1907" i="10" a="1"/>
  <c r="C1907" i="10" s="1"/>
  <c r="D1907" i="10" a="1"/>
  <c r="D1907" i="10" s="1"/>
  <c r="E1907" i="10" a="1"/>
  <c r="E1907" i="10" s="1"/>
  <c r="I1906" i="10"/>
  <c r="J1907" i="10"/>
  <c r="D1035" i="1"/>
  <c r="A1034" i="1"/>
  <c r="P1905" i="10" l="1"/>
  <c r="M1905" i="10" a="1"/>
  <c r="M1905" i="10" s="1"/>
  <c r="L1905" i="10" s="1"/>
  <c r="K1905" i="10" s="1"/>
  <c r="N1906" i="10"/>
  <c r="I1907" i="10"/>
  <c r="J1908" i="10"/>
  <c r="B1909" i="10"/>
  <c r="E1908" i="10" a="1"/>
  <c r="E1908" i="10" s="1"/>
  <c r="C1908" i="10" a="1"/>
  <c r="C1908" i="10" s="1"/>
  <c r="D1908" i="10" a="1"/>
  <c r="D1908" i="10" s="1"/>
  <c r="D1036" i="1"/>
  <c r="A1035" i="1"/>
  <c r="N1907" i="10" l="1"/>
  <c r="M1906" i="10" a="1"/>
  <c r="M1906" i="10" s="1"/>
  <c r="L1906" i="10" s="1"/>
  <c r="K1906" i="10" s="1"/>
  <c r="P1906" i="10"/>
  <c r="J1909" i="10"/>
  <c r="I1908" i="10"/>
  <c r="B1910" i="10"/>
  <c r="C1909" i="10" a="1"/>
  <c r="C1909" i="10" s="1"/>
  <c r="D1909" i="10" a="1"/>
  <c r="D1909" i="10" s="1"/>
  <c r="E1909" i="10" a="1"/>
  <c r="E1909" i="10" s="1"/>
  <c r="D1037" i="1"/>
  <c r="A1036" i="1"/>
  <c r="N1908" i="10" l="1"/>
  <c r="M1907" i="10" a="1"/>
  <c r="M1907" i="10" s="1"/>
  <c r="L1907" i="10" s="1"/>
  <c r="K1907" i="10" s="1"/>
  <c r="P1907" i="10"/>
  <c r="I1909" i="10"/>
  <c r="J1910" i="10"/>
  <c r="B1911" i="10"/>
  <c r="C1910" i="10" a="1"/>
  <c r="C1910" i="10" s="1"/>
  <c r="D1910" i="10" a="1"/>
  <c r="D1910" i="10" s="1"/>
  <c r="E1910" i="10" a="1"/>
  <c r="E1910" i="10" s="1"/>
  <c r="D1038" i="1"/>
  <c r="A1037" i="1"/>
  <c r="N1909" i="10" l="1"/>
  <c r="P1908" i="10"/>
  <c r="M1908" i="10" a="1"/>
  <c r="M1908" i="10" s="1"/>
  <c r="L1908" i="10" s="1"/>
  <c r="K1908" i="10" s="1"/>
  <c r="B1912" i="10"/>
  <c r="D1911" i="10" a="1"/>
  <c r="D1911" i="10" s="1"/>
  <c r="E1911" i="10" a="1"/>
  <c r="E1911" i="10" s="1"/>
  <c r="C1911" i="10" a="1"/>
  <c r="C1911" i="10" s="1"/>
  <c r="J1911" i="10"/>
  <c r="I1910" i="10"/>
  <c r="D1039" i="1"/>
  <c r="A1038" i="1"/>
  <c r="N1910" i="10" l="1"/>
  <c r="P1909" i="10"/>
  <c r="M1909" i="10" a="1"/>
  <c r="M1909" i="10" s="1"/>
  <c r="L1909" i="10" s="1"/>
  <c r="K1909" i="10" s="1"/>
  <c r="J1912" i="10"/>
  <c r="I1911" i="10"/>
  <c r="B1913" i="10"/>
  <c r="C1912" i="10" a="1"/>
  <c r="C1912" i="10" s="1"/>
  <c r="D1912" i="10" a="1"/>
  <c r="D1912" i="10" s="1"/>
  <c r="E1912" i="10" a="1"/>
  <c r="E1912" i="10" s="1"/>
  <c r="D1040" i="1"/>
  <c r="A1039" i="1"/>
  <c r="M1910" i="10" l="1" a="1"/>
  <c r="M1910" i="10" s="1"/>
  <c r="L1910" i="10" s="1"/>
  <c r="K1910" i="10" s="1"/>
  <c r="P1910" i="10"/>
  <c r="N1911" i="10"/>
  <c r="B1914" i="10"/>
  <c r="E1913" i="10" a="1"/>
  <c r="E1913" i="10" s="1"/>
  <c r="C1913" i="10" a="1"/>
  <c r="C1913" i="10" s="1"/>
  <c r="D1913" i="10" a="1"/>
  <c r="D1913" i="10" s="1"/>
  <c r="I1912" i="10"/>
  <c r="J1913" i="10"/>
  <c r="D1041" i="1"/>
  <c r="A1040" i="1"/>
  <c r="P1911" i="10" l="1"/>
  <c r="M1911" i="10" a="1"/>
  <c r="M1911" i="10" s="1"/>
  <c r="L1911" i="10" s="1"/>
  <c r="K1911" i="10" s="1"/>
  <c r="N1912" i="10"/>
  <c r="J1914" i="10"/>
  <c r="I1913" i="10"/>
  <c r="B1915" i="10"/>
  <c r="D1914" i="10" a="1"/>
  <c r="D1914" i="10" s="1"/>
  <c r="E1914" i="10" a="1"/>
  <c r="E1914" i="10" s="1"/>
  <c r="C1914" i="10" a="1"/>
  <c r="C1914" i="10" s="1"/>
  <c r="D1042" i="1"/>
  <c r="A1041" i="1"/>
  <c r="P1912" i="10" l="1"/>
  <c r="M1912" i="10" a="1"/>
  <c r="M1912" i="10" s="1"/>
  <c r="L1912" i="10" s="1"/>
  <c r="K1912" i="10" s="1"/>
  <c r="N1913" i="10"/>
  <c r="I1914" i="10"/>
  <c r="J1915" i="10"/>
  <c r="B1916" i="10"/>
  <c r="C1915" i="10" a="1"/>
  <c r="C1915" i="10" s="1"/>
  <c r="D1915" i="10" a="1"/>
  <c r="D1915" i="10" s="1"/>
  <c r="E1915" i="10" a="1"/>
  <c r="E1915" i="10" s="1"/>
  <c r="D1043" i="1"/>
  <c r="A1042" i="1"/>
  <c r="N1914" i="10" l="1"/>
  <c r="P1913" i="10"/>
  <c r="M1913" i="10" a="1"/>
  <c r="M1913" i="10" s="1"/>
  <c r="L1913" i="10" s="1"/>
  <c r="K1913" i="10" s="1"/>
  <c r="I1915" i="10"/>
  <c r="J1916" i="10"/>
  <c r="B1917" i="10"/>
  <c r="E1916" i="10" a="1"/>
  <c r="E1916" i="10" s="1"/>
  <c r="C1916" i="10" a="1"/>
  <c r="C1916" i="10" s="1"/>
  <c r="D1916" i="10" a="1"/>
  <c r="D1916" i="10" s="1"/>
  <c r="D1044" i="1"/>
  <c r="A1043" i="1"/>
  <c r="N1915" i="10" l="1"/>
  <c r="M1914" i="10" a="1"/>
  <c r="M1914" i="10" s="1"/>
  <c r="L1914" i="10" s="1"/>
  <c r="K1914" i="10" s="1"/>
  <c r="P1914" i="10"/>
  <c r="J1917" i="10"/>
  <c r="I1916" i="10"/>
  <c r="B1918" i="10"/>
  <c r="C1917" i="10" a="1"/>
  <c r="C1917" i="10" s="1"/>
  <c r="D1917" i="10" a="1"/>
  <c r="D1917" i="10" s="1"/>
  <c r="E1917" i="10" a="1"/>
  <c r="E1917" i="10" s="1"/>
  <c r="D1045" i="1"/>
  <c r="A1044" i="1"/>
  <c r="M1915" i="10" l="1" a="1"/>
  <c r="M1915" i="10" s="1"/>
  <c r="L1915" i="10" s="1"/>
  <c r="K1915" i="10" s="1"/>
  <c r="P1915" i="10"/>
  <c r="N1916" i="10"/>
  <c r="B1919" i="10"/>
  <c r="C1918" i="10" a="1"/>
  <c r="C1918" i="10" s="1"/>
  <c r="D1918" i="10" a="1"/>
  <c r="D1918" i="10" s="1"/>
  <c r="E1918" i="10" a="1"/>
  <c r="E1918" i="10" s="1"/>
  <c r="I1917" i="10"/>
  <c r="J1918" i="10"/>
  <c r="D1046" i="1"/>
  <c r="A1045" i="1"/>
  <c r="N1917" i="10" l="1"/>
  <c r="P1916" i="10"/>
  <c r="M1916" i="10" a="1"/>
  <c r="M1916" i="10" s="1"/>
  <c r="L1916" i="10" s="1"/>
  <c r="K1916" i="10" s="1"/>
  <c r="J1919" i="10"/>
  <c r="I1918" i="10"/>
  <c r="B1920" i="10"/>
  <c r="D1919" i="10" a="1"/>
  <c r="D1919" i="10" s="1"/>
  <c r="E1919" i="10" a="1"/>
  <c r="E1919" i="10" s="1"/>
  <c r="C1919" i="10" a="1"/>
  <c r="C1919" i="10" s="1"/>
  <c r="D1047" i="1"/>
  <c r="A1046" i="1"/>
  <c r="P1917" i="10" l="1"/>
  <c r="M1917" i="10" a="1"/>
  <c r="M1917" i="10" s="1"/>
  <c r="L1917" i="10" s="1"/>
  <c r="K1917" i="10" s="1"/>
  <c r="N1918" i="10"/>
  <c r="J1920" i="10"/>
  <c r="I1919" i="10"/>
  <c r="B1921" i="10"/>
  <c r="C1920" i="10" a="1"/>
  <c r="C1920" i="10" s="1"/>
  <c r="D1920" i="10" a="1"/>
  <c r="D1920" i="10" s="1"/>
  <c r="E1920" i="10" a="1"/>
  <c r="E1920" i="10" s="1"/>
  <c r="D1048" i="1"/>
  <c r="A1047" i="1"/>
  <c r="M1918" i="10" l="1" a="1"/>
  <c r="M1918" i="10" s="1"/>
  <c r="L1918" i="10" s="1"/>
  <c r="K1918" i="10" s="1"/>
  <c r="P1918" i="10"/>
  <c r="N1919" i="10"/>
  <c r="I1920" i="10"/>
  <c r="J1921" i="10"/>
  <c r="B1922" i="10"/>
  <c r="E1921" i="10" a="1"/>
  <c r="E1921" i="10" s="1"/>
  <c r="C1921" i="10" a="1"/>
  <c r="C1921" i="10" s="1"/>
  <c r="D1921" i="10" a="1"/>
  <c r="D1921" i="10" s="1"/>
  <c r="D1049" i="1"/>
  <c r="A1048" i="1"/>
  <c r="M1919" i="10" l="1" a="1"/>
  <c r="M1919" i="10" s="1"/>
  <c r="L1919" i="10" s="1"/>
  <c r="K1919" i="10" s="1"/>
  <c r="P1919" i="10"/>
  <c r="N1920" i="10"/>
  <c r="J1922" i="10"/>
  <c r="I1921" i="10"/>
  <c r="B1923" i="10"/>
  <c r="D1922" i="10" a="1"/>
  <c r="D1922" i="10" s="1"/>
  <c r="E1922" i="10" a="1"/>
  <c r="E1922" i="10" s="1"/>
  <c r="C1922" i="10" a="1"/>
  <c r="C1922" i="10" s="1"/>
  <c r="D1050" i="1"/>
  <c r="A1049" i="1"/>
  <c r="N1921" i="10" l="1"/>
  <c r="P1920" i="10"/>
  <c r="M1920" i="10" a="1"/>
  <c r="M1920" i="10" s="1"/>
  <c r="L1920" i="10" s="1"/>
  <c r="K1920" i="10" s="1"/>
  <c r="I1922" i="10"/>
  <c r="J1923" i="10"/>
  <c r="B1924" i="10"/>
  <c r="C1923" i="10" a="1"/>
  <c r="C1923" i="10" s="1"/>
  <c r="D1923" i="10" a="1"/>
  <c r="D1923" i="10" s="1"/>
  <c r="E1923" i="10" a="1"/>
  <c r="E1923" i="10" s="1"/>
  <c r="D1051" i="1"/>
  <c r="A1050" i="1"/>
  <c r="N1922" i="10" l="1"/>
  <c r="P1921" i="10"/>
  <c r="M1921" i="10" a="1"/>
  <c r="M1921" i="10" s="1"/>
  <c r="L1921" i="10" s="1"/>
  <c r="K1921" i="10" s="1"/>
  <c r="B1925" i="10"/>
  <c r="E1924" i="10" a="1"/>
  <c r="E1924" i="10" s="1"/>
  <c r="C1924" i="10" a="1"/>
  <c r="C1924" i="10" s="1"/>
  <c r="D1924" i="10" a="1"/>
  <c r="D1924" i="10" s="1"/>
  <c r="I1923" i="10"/>
  <c r="J1924" i="10"/>
  <c r="D1052" i="1"/>
  <c r="A1051" i="1"/>
  <c r="N1923" i="10" l="1"/>
  <c r="P1922" i="10"/>
  <c r="M1922" i="10" a="1"/>
  <c r="M1922" i="10" s="1"/>
  <c r="L1922" i="10" s="1"/>
  <c r="K1922" i="10" s="1"/>
  <c r="J1925" i="10"/>
  <c r="I1924" i="10"/>
  <c r="B1926" i="10"/>
  <c r="C1925" i="10" a="1"/>
  <c r="C1925" i="10" s="1"/>
  <c r="D1925" i="10" a="1"/>
  <c r="D1925" i="10" s="1"/>
  <c r="E1925" i="10" a="1"/>
  <c r="E1925" i="10" s="1"/>
  <c r="D1053" i="1"/>
  <c r="A1052" i="1"/>
  <c r="N1924" i="10" l="1"/>
  <c r="M1923" i="10" a="1"/>
  <c r="M1923" i="10" s="1"/>
  <c r="L1923" i="10" s="1"/>
  <c r="K1923" i="10" s="1"/>
  <c r="P1923" i="10"/>
  <c r="B1927" i="10"/>
  <c r="C1926" i="10" a="1"/>
  <c r="C1926" i="10" s="1"/>
  <c r="D1926" i="10" a="1"/>
  <c r="D1926" i="10" s="1"/>
  <c r="E1926" i="10" a="1"/>
  <c r="E1926" i="10" s="1"/>
  <c r="I1925" i="10"/>
  <c r="J1926" i="10"/>
  <c r="D1054" i="1"/>
  <c r="A1053" i="1"/>
  <c r="P1924" i="10" l="1"/>
  <c r="M1924" i="10" a="1"/>
  <c r="M1924" i="10" s="1"/>
  <c r="L1924" i="10" s="1"/>
  <c r="K1924" i="10" s="1"/>
  <c r="N1925" i="10"/>
  <c r="J1927" i="10"/>
  <c r="I1926" i="10"/>
  <c r="B1928" i="10"/>
  <c r="D1927" i="10" a="1"/>
  <c r="D1927" i="10" s="1"/>
  <c r="E1927" i="10" a="1"/>
  <c r="E1927" i="10" s="1"/>
  <c r="C1927" i="10" a="1"/>
  <c r="C1927" i="10" s="1"/>
  <c r="D1055" i="1"/>
  <c r="A1054" i="1"/>
  <c r="N1926" i="10" l="1"/>
  <c r="P1925" i="10"/>
  <c r="M1925" i="10" a="1"/>
  <c r="M1925" i="10" s="1"/>
  <c r="L1925" i="10" s="1"/>
  <c r="K1925" i="10" s="1"/>
  <c r="J1928" i="10"/>
  <c r="I1927" i="10"/>
  <c r="B1929" i="10"/>
  <c r="C1928" i="10" a="1"/>
  <c r="C1928" i="10" s="1"/>
  <c r="D1928" i="10" a="1"/>
  <c r="D1928" i="10" s="1"/>
  <c r="E1928" i="10" a="1"/>
  <c r="E1928" i="10" s="1"/>
  <c r="D1056" i="1"/>
  <c r="A1055" i="1"/>
  <c r="N1927" i="10" l="1"/>
  <c r="P1926" i="10"/>
  <c r="M1926" i="10" a="1"/>
  <c r="M1926" i="10" s="1"/>
  <c r="L1926" i="10" s="1"/>
  <c r="K1926" i="10" s="1"/>
  <c r="B1930" i="10"/>
  <c r="E1929" i="10" a="1"/>
  <c r="E1929" i="10" s="1"/>
  <c r="C1929" i="10" a="1"/>
  <c r="C1929" i="10" s="1"/>
  <c r="D1929" i="10" a="1"/>
  <c r="D1929" i="10" s="1"/>
  <c r="I1928" i="10"/>
  <c r="J1929" i="10"/>
  <c r="D1057" i="1"/>
  <c r="A1056" i="1"/>
  <c r="M1927" i="10" l="1" a="1"/>
  <c r="M1927" i="10" s="1"/>
  <c r="L1927" i="10" s="1"/>
  <c r="K1927" i="10" s="1"/>
  <c r="P1927" i="10"/>
  <c r="N1928" i="10"/>
  <c r="J1930" i="10"/>
  <c r="I1929" i="10"/>
  <c r="B1931" i="10"/>
  <c r="D1930" i="10" a="1"/>
  <c r="D1930" i="10" s="1"/>
  <c r="E1930" i="10" a="1"/>
  <c r="E1930" i="10" s="1"/>
  <c r="C1930" i="10" a="1"/>
  <c r="C1930" i="10" s="1"/>
  <c r="D1058" i="1"/>
  <c r="A1057" i="1"/>
  <c r="N1929" i="10" l="1"/>
  <c r="P1928" i="10"/>
  <c r="M1928" i="10" a="1"/>
  <c r="M1928" i="10" s="1"/>
  <c r="L1928" i="10" s="1"/>
  <c r="K1928" i="10" s="1"/>
  <c r="I1930" i="10"/>
  <c r="J1931" i="10"/>
  <c r="B1932" i="10"/>
  <c r="C1931" i="10" a="1"/>
  <c r="C1931" i="10" s="1"/>
  <c r="D1931" i="10" a="1"/>
  <c r="D1931" i="10" s="1"/>
  <c r="E1931" i="10" a="1"/>
  <c r="E1931" i="10" s="1"/>
  <c r="D1059" i="1"/>
  <c r="A1058" i="1"/>
  <c r="P1929" i="10" l="1"/>
  <c r="M1929" i="10" a="1"/>
  <c r="M1929" i="10" s="1"/>
  <c r="L1929" i="10" s="1"/>
  <c r="K1929" i="10" s="1"/>
  <c r="N1930" i="10"/>
  <c r="I1931" i="10"/>
  <c r="J1932" i="10"/>
  <c r="B1933" i="10"/>
  <c r="E1932" i="10" a="1"/>
  <c r="E1932" i="10" s="1"/>
  <c r="C1932" i="10" a="1"/>
  <c r="C1932" i="10" s="1"/>
  <c r="D1932" i="10" a="1"/>
  <c r="D1932" i="10" s="1"/>
  <c r="D1060" i="1"/>
  <c r="A1059" i="1"/>
  <c r="N1931" i="10" l="1"/>
  <c r="M1930" i="10" a="1"/>
  <c r="M1930" i="10" s="1"/>
  <c r="L1930" i="10" s="1"/>
  <c r="K1930" i="10" s="1"/>
  <c r="P1930" i="10"/>
  <c r="J1933" i="10"/>
  <c r="I1932" i="10"/>
  <c r="B1934" i="10"/>
  <c r="C1933" i="10" a="1"/>
  <c r="C1933" i="10" s="1"/>
  <c r="D1933" i="10" a="1"/>
  <c r="D1933" i="10" s="1"/>
  <c r="E1933" i="10" a="1"/>
  <c r="E1933" i="10" s="1"/>
  <c r="D1061" i="1"/>
  <c r="A1060" i="1"/>
  <c r="N1932" i="10" l="1"/>
  <c r="P1931" i="10"/>
  <c r="M1931" i="10" a="1"/>
  <c r="M1931" i="10" s="1"/>
  <c r="L1931" i="10" s="1"/>
  <c r="K1931" i="10" s="1"/>
  <c r="I1933" i="10"/>
  <c r="J1934" i="10"/>
  <c r="B1935" i="10"/>
  <c r="C1934" i="10" a="1"/>
  <c r="C1934" i="10" s="1"/>
  <c r="D1934" i="10" a="1"/>
  <c r="D1934" i="10" s="1"/>
  <c r="E1934" i="10" a="1"/>
  <c r="E1934" i="10" s="1"/>
  <c r="D1062" i="1"/>
  <c r="A1061" i="1"/>
  <c r="P1932" i="10" l="1"/>
  <c r="M1932" i="10" a="1"/>
  <c r="M1932" i="10" s="1"/>
  <c r="L1932" i="10" s="1"/>
  <c r="K1932" i="10" s="1"/>
  <c r="N1933" i="10"/>
  <c r="B1936" i="10"/>
  <c r="D1935" i="10" a="1"/>
  <c r="D1935" i="10" s="1"/>
  <c r="E1935" i="10" a="1"/>
  <c r="E1935" i="10" s="1"/>
  <c r="C1935" i="10" a="1"/>
  <c r="C1935" i="10" s="1"/>
  <c r="J1935" i="10"/>
  <c r="I1934" i="10"/>
  <c r="D1063" i="1"/>
  <c r="A1062" i="1"/>
  <c r="P1933" i="10" l="1"/>
  <c r="M1933" i="10" a="1"/>
  <c r="M1933" i="10" s="1"/>
  <c r="L1933" i="10" s="1"/>
  <c r="K1933" i="10" s="1"/>
  <c r="N1934" i="10"/>
  <c r="J1936" i="10"/>
  <c r="I1935" i="10"/>
  <c r="B1937" i="10"/>
  <c r="C1936" i="10" a="1"/>
  <c r="C1936" i="10" s="1"/>
  <c r="D1936" i="10" a="1"/>
  <c r="D1936" i="10" s="1"/>
  <c r="E1936" i="10" a="1"/>
  <c r="E1936" i="10" s="1"/>
  <c r="D1064" i="1"/>
  <c r="A1063" i="1"/>
  <c r="M1934" i="10" l="1" a="1"/>
  <c r="M1934" i="10" s="1"/>
  <c r="L1934" i="10" s="1"/>
  <c r="K1934" i="10" s="1"/>
  <c r="P1934" i="10"/>
  <c r="N1935" i="10"/>
  <c r="I1936" i="10"/>
  <c r="J1937" i="10"/>
  <c r="B1938" i="10"/>
  <c r="E1937" i="10" a="1"/>
  <c r="E1937" i="10" s="1"/>
  <c r="C1937" i="10" a="1"/>
  <c r="C1937" i="10" s="1"/>
  <c r="D1937" i="10" a="1"/>
  <c r="D1937" i="10" s="1"/>
  <c r="D1065" i="1"/>
  <c r="A1064" i="1"/>
  <c r="N1936" i="10" l="1"/>
  <c r="M1935" i="10" a="1"/>
  <c r="M1935" i="10" s="1"/>
  <c r="L1935" i="10" s="1"/>
  <c r="K1935" i="10" s="1"/>
  <c r="P1935" i="10"/>
  <c r="J1938" i="10"/>
  <c r="I1937" i="10"/>
  <c r="B1939" i="10"/>
  <c r="D1938" i="10" a="1"/>
  <c r="D1938" i="10" s="1"/>
  <c r="E1938" i="10" a="1"/>
  <c r="E1938" i="10" s="1"/>
  <c r="C1938" i="10" a="1"/>
  <c r="C1938" i="10" s="1"/>
  <c r="D1066" i="1"/>
  <c r="A1065" i="1"/>
  <c r="N1937" i="10" l="1"/>
  <c r="P1936" i="10"/>
  <c r="M1936" i="10" a="1"/>
  <c r="M1936" i="10" s="1"/>
  <c r="L1936" i="10" s="1"/>
  <c r="K1936" i="10" s="1"/>
  <c r="B1940" i="10"/>
  <c r="C1939" i="10" a="1"/>
  <c r="C1939" i="10" s="1"/>
  <c r="D1939" i="10" a="1"/>
  <c r="D1939" i="10" s="1"/>
  <c r="E1939" i="10" a="1"/>
  <c r="E1939" i="10" s="1"/>
  <c r="I1938" i="10"/>
  <c r="J1939" i="10"/>
  <c r="D1067" i="1"/>
  <c r="A1066" i="1"/>
  <c r="P1937" i="10" l="1"/>
  <c r="M1937" i="10" a="1"/>
  <c r="M1937" i="10" s="1"/>
  <c r="L1937" i="10" s="1"/>
  <c r="K1937" i="10" s="1"/>
  <c r="N1938" i="10"/>
  <c r="I1939" i="10"/>
  <c r="J1940" i="10"/>
  <c r="B1941" i="10"/>
  <c r="E1940" i="10" a="1"/>
  <c r="E1940" i="10" s="1"/>
  <c r="C1940" i="10" a="1"/>
  <c r="C1940" i="10" s="1"/>
  <c r="D1940" i="10" a="1"/>
  <c r="D1940" i="10" s="1"/>
  <c r="D1068" i="1"/>
  <c r="A1067" i="1"/>
  <c r="M1938" i="10" l="1" a="1"/>
  <c r="M1938" i="10" s="1"/>
  <c r="L1938" i="10" s="1"/>
  <c r="K1938" i="10" s="1"/>
  <c r="P1938" i="10"/>
  <c r="N1939" i="10"/>
  <c r="J1941" i="10"/>
  <c r="I1940" i="10"/>
  <c r="B1942" i="10"/>
  <c r="C1941" i="10" a="1"/>
  <c r="C1941" i="10" s="1"/>
  <c r="D1941" i="10" a="1"/>
  <c r="D1941" i="10" s="1"/>
  <c r="E1941" i="10" a="1"/>
  <c r="E1941" i="10" s="1"/>
  <c r="D1069" i="1"/>
  <c r="A1068" i="1"/>
  <c r="N1940" i="10" l="1"/>
  <c r="M1939" i="10" a="1"/>
  <c r="M1939" i="10" s="1"/>
  <c r="L1939" i="10" s="1"/>
  <c r="K1939" i="10" s="1"/>
  <c r="P1939" i="10"/>
  <c r="I1941" i="10"/>
  <c r="J1942" i="10"/>
  <c r="B1943" i="10"/>
  <c r="C1942" i="10" a="1"/>
  <c r="C1942" i="10" s="1"/>
  <c r="D1942" i="10" a="1"/>
  <c r="D1942" i="10" s="1"/>
  <c r="E1942" i="10" a="1"/>
  <c r="E1942" i="10" s="1"/>
  <c r="D1070" i="1"/>
  <c r="A1069" i="1"/>
  <c r="N1941" i="10" l="1"/>
  <c r="P1940" i="10"/>
  <c r="M1940" i="10" a="1"/>
  <c r="M1940" i="10" s="1"/>
  <c r="L1940" i="10" s="1"/>
  <c r="K1940" i="10" s="1"/>
  <c r="B1944" i="10"/>
  <c r="D1943" i="10" a="1"/>
  <c r="D1943" i="10" s="1"/>
  <c r="E1943" i="10" a="1"/>
  <c r="E1943" i="10" s="1"/>
  <c r="C1943" i="10" a="1"/>
  <c r="C1943" i="10" s="1"/>
  <c r="J1943" i="10"/>
  <c r="I1942" i="10"/>
  <c r="D1071" i="1"/>
  <c r="A1070" i="1"/>
  <c r="N1942" i="10" l="1"/>
  <c r="P1941" i="10"/>
  <c r="M1941" i="10" a="1"/>
  <c r="M1941" i="10" s="1"/>
  <c r="L1941" i="10" s="1"/>
  <c r="K1941" i="10" s="1"/>
  <c r="J1944" i="10"/>
  <c r="I1943" i="10"/>
  <c r="B1945" i="10"/>
  <c r="C1944" i="10" a="1"/>
  <c r="C1944" i="10" s="1"/>
  <c r="D1944" i="10" a="1"/>
  <c r="D1944" i="10" s="1"/>
  <c r="E1944" i="10" a="1"/>
  <c r="E1944" i="10" s="1"/>
  <c r="D1072" i="1"/>
  <c r="A1071" i="1"/>
  <c r="N1943" i="10" l="1"/>
  <c r="M1942" i="10" a="1"/>
  <c r="M1942" i="10" s="1"/>
  <c r="L1942" i="10" s="1"/>
  <c r="K1942" i="10" s="1"/>
  <c r="P1942" i="10"/>
  <c r="I1944" i="10"/>
  <c r="J1945" i="10"/>
  <c r="B1946" i="10"/>
  <c r="E1945" i="10" a="1"/>
  <c r="E1945" i="10" s="1"/>
  <c r="C1945" i="10" a="1"/>
  <c r="C1945" i="10" s="1"/>
  <c r="D1945" i="10" a="1"/>
  <c r="D1945" i="10" s="1"/>
  <c r="D1073" i="1"/>
  <c r="A1072" i="1"/>
  <c r="N1944" i="10" l="1"/>
  <c r="M1943" i="10" a="1"/>
  <c r="M1943" i="10" s="1"/>
  <c r="L1943" i="10" s="1"/>
  <c r="K1943" i="10" s="1"/>
  <c r="P1943" i="10"/>
  <c r="J1946" i="10"/>
  <c r="I1945" i="10"/>
  <c r="B1947" i="10"/>
  <c r="D1946" i="10" a="1"/>
  <c r="D1946" i="10" s="1"/>
  <c r="E1946" i="10" a="1"/>
  <c r="E1946" i="10" s="1"/>
  <c r="C1946" i="10" a="1"/>
  <c r="C1946" i="10" s="1"/>
  <c r="D1074" i="1"/>
  <c r="A1073" i="1"/>
  <c r="N1945" i="10" l="1"/>
  <c r="P1944" i="10"/>
  <c r="M1944" i="10" a="1"/>
  <c r="M1944" i="10" s="1"/>
  <c r="L1944" i="10" s="1"/>
  <c r="K1944" i="10" s="1"/>
  <c r="I1946" i="10"/>
  <c r="J1947" i="10"/>
  <c r="B1948" i="10"/>
  <c r="C1947" i="10" a="1"/>
  <c r="C1947" i="10" s="1"/>
  <c r="D1947" i="10" a="1"/>
  <c r="D1947" i="10" s="1"/>
  <c r="E1947" i="10" a="1"/>
  <c r="E1947" i="10" s="1"/>
  <c r="D1075" i="1"/>
  <c r="A1074" i="1"/>
  <c r="N1946" i="10" l="1"/>
  <c r="P1945" i="10"/>
  <c r="M1945" i="10" a="1"/>
  <c r="M1945" i="10" s="1"/>
  <c r="L1945" i="10" s="1"/>
  <c r="K1945" i="10" s="1"/>
  <c r="B1949" i="10"/>
  <c r="E1948" i="10" a="1"/>
  <c r="E1948" i="10" s="1"/>
  <c r="C1948" i="10" a="1"/>
  <c r="C1948" i="10" s="1"/>
  <c r="D1948" i="10" a="1"/>
  <c r="D1948" i="10" s="1"/>
  <c r="I1947" i="10"/>
  <c r="J1948" i="10"/>
  <c r="D1076" i="1"/>
  <c r="A1075" i="1"/>
  <c r="N1947" i="10" l="1"/>
  <c r="P1946" i="10"/>
  <c r="M1946" i="10" a="1"/>
  <c r="M1946" i="10" s="1"/>
  <c r="L1946" i="10" s="1"/>
  <c r="K1946" i="10" s="1"/>
  <c r="J1949" i="10"/>
  <c r="I1948" i="10"/>
  <c r="B1950" i="10"/>
  <c r="C1949" i="10" a="1"/>
  <c r="C1949" i="10" s="1"/>
  <c r="D1949" i="10" a="1"/>
  <c r="D1949" i="10" s="1"/>
  <c r="E1949" i="10" a="1"/>
  <c r="E1949" i="10" s="1"/>
  <c r="D1077" i="1"/>
  <c r="A1076" i="1"/>
  <c r="N1948" i="10" l="1"/>
  <c r="M1947" i="10" a="1"/>
  <c r="M1947" i="10" s="1"/>
  <c r="L1947" i="10" s="1"/>
  <c r="K1947" i="10" s="1"/>
  <c r="P1947" i="10"/>
  <c r="I1949" i="10"/>
  <c r="J1950" i="10"/>
  <c r="B1951" i="10"/>
  <c r="C1950" i="10" a="1"/>
  <c r="C1950" i="10" s="1"/>
  <c r="D1950" i="10" a="1"/>
  <c r="D1950" i="10" s="1"/>
  <c r="E1950" i="10" a="1"/>
  <c r="E1950" i="10" s="1"/>
  <c r="D1078" i="1"/>
  <c r="A1077" i="1"/>
  <c r="N1949" i="10" l="1"/>
  <c r="P1948" i="10"/>
  <c r="M1948" i="10" a="1"/>
  <c r="M1948" i="10" s="1"/>
  <c r="L1948" i="10" s="1"/>
  <c r="K1948" i="10" s="1"/>
  <c r="J1951" i="10"/>
  <c r="I1950" i="10"/>
  <c r="B1952" i="10"/>
  <c r="D1951" i="10" a="1"/>
  <c r="D1951" i="10" s="1"/>
  <c r="E1951" i="10" a="1"/>
  <c r="E1951" i="10" s="1"/>
  <c r="C1951" i="10" a="1"/>
  <c r="C1951" i="10" s="1"/>
  <c r="D1079" i="1"/>
  <c r="A1078" i="1"/>
  <c r="N1950" i="10" l="1"/>
  <c r="P1949" i="10"/>
  <c r="M1949" i="10" a="1"/>
  <c r="M1949" i="10" s="1"/>
  <c r="L1949" i="10" s="1"/>
  <c r="K1949" i="10" s="1"/>
  <c r="J1952" i="10"/>
  <c r="I1951" i="10"/>
  <c r="B1953" i="10"/>
  <c r="C1952" i="10" a="1"/>
  <c r="C1952" i="10" s="1"/>
  <c r="D1952" i="10" a="1"/>
  <c r="D1952" i="10" s="1"/>
  <c r="E1952" i="10" a="1"/>
  <c r="E1952" i="10" s="1"/>
  <c r="D1080" i="1"/>
  <c r="A1079" i="1"/>
  <c r="N1951" i="10" l="1"/>
  <c r="P1950" i="10"/>
  <c r="M1950" i="10" a="1"/>
  <c r="M1950" i="10" s="1"/>
  <c r="L1950" i="10" s="1"/>
  <c r="K1950" i="10" s="1"/>
  <c r="B1954" i="10"/>
  <c r="E1953" i="10" a="1"/>
  <c r="E1953" i="10" s="1"/>
  <c r="C1953" i="10" a="1"/>
  <c r="C1953" i="10" s="1"/>
  <c r="D1953" i="10" a="1"/>
  <c r="D1953" i="10" s="1"/>
  <c r="I1952" i="10"/>
  <c r="J1953" i="10"/>
  <c r="D1081" i="1"/>
  <c r="A1080" i="1"/>
  <c r="N1952" i="10" l="1"/>
  <c r="M1951" i="10" a="1"/>
  <c r="M1951" i="10" s="1"/>
  <c r="L1951" i="10" s="1"/>
  <c r="K1951" i="10" s="1"/>
  <c r="P1951" i="10"/>
  <c r="J1954" i="10"/>
  <c r="I1953" i="10"/>
  <c r="B1955" i="10"/>
  <c r="D1954" i="10" a="1"/>
  <c r="D1954" i="10" s="1"/>
  <c r="E1954" i="10" a="1"/>
  <c r="E1954" i="10" s="1"/>
  <c r="C1954" i="10" a="1"/>
  <c r="C1954" i="10" s="1"/>
  <c r="D1082" i="1"/>
  <c r="A1081" i="1"/>
  <c r="N1953" i="10" l="1"/>
  <c r="P1952" i="10"/>
  <c r="M1952" i="10" a="1"/>
  <c r="M1952" i="10" s="1"/>
  <c r="L1952" i="10" s="1"/>
  <c r="K1952" i="10" s="1"/>
  <c r="I1954" i="10"/>
  <c r="J1955" i="10"/>
  <c r="B1956" i="10"/>
  <c r="C1955" i="10" a="1"/>
  <c r="C1955" i="10" s="1"/>
  <c r="D1955" i="10" a="1"/>
  <c r="D1955" i="10" s="1"/>
  <c r="E1955" i="10" a="1"/>
  <c r="E1955" i="10" s="1"/>
  <c r="D1083" i="1"/>
  <c r="A1082" i="1"/>
  <c r="N1954" i="10" l="1"/>
  <c r="P1953" i="10"/>
  <c r="M1953" i="10" a="1"/>
  <c r="M1953" i="10" s="1"/>
  <c r="L1953" i="10" s="1"/>
  <c r="K1953" i="10" s="1"/>
  <c r="B1957" i="10"/>
  <c r="E1956" i="10" a="1"/>
  <c r="E1956" i="10" s="1"/>
  <c r="C1956" i="10" a="1"/>
  <c r="C1956" i="10" s="1"/>
  <c r="D1956" i="10" a="1"/>
  <c r="D1956" i="10" s="1"/>
  <c r="I1955" i="10"/>
  <c r="J1956" i="10"/>
  <c r="D1084" i="1"/>
  <c r="A1083" i="1"/>
  <c r="N1955" i="10" l="1"/>
  <c r="M1954" i="10" a="1"/>
  <c r="M1954" i="10" s="1"/>
  <c r="L1954" i="10" s="1"/>
  <c r="K1954" i="10" s="1"/>
  <c r="P1954" i="10"/>
  <c r="J1957" i="10"/>
  <c r="I1956" i="10"/>
  <c r="B1958" i="10"/>
  <c r="C1957" i="10" a="1"/>
  <c r="C1957" i="10" s="1"/>
  <c r="D1957" i="10" a="1"/>
  <c r="D1957" i="10" s="1"/>
  <c r="E1957" i="10" a="1"/>
  <c r="E1957" i="10" s="1"/>
  <c r="D1085" i="1"/>
  <c r="A1084" i="1"/>
  <c r="M1955" i="10" l="1" a="1"/>
  <c r="M1955" i="10" s="1"/>
  <c r="L1955" i="10" s="1"/>
  <c r="K1955" i="10" s="1"/>
  <c r="P1955" i="10"/>
  <c r="N1956" i="10"/>
  <c r="B1959" i="10"/>
  <c r="C1958" i="10" a="1"/>
  <c r="C1958" i="10" s="1"/>
  <c r="D1958" i="10" a="1"/>
  <c r="D1958" i="10" s="1"/>
  <c r="E1958" i="10" a="1"/>
  <c r="E1958" i="10" s="1"/>
  <c r="I1957" i="10"/>
  <c r="J1958" i="10"/>
  <c r="D1086" i="1"/>
  <c r="A1085" i="1"/>
  <c r="N1957" i="10" l="1"/>
  <c r="P1956" i="10"/>
  <c r="M1956" i="10" a="1"/>
  <c r="M1956" i="10" s="1"/>
  <c r="L1956" i="10" s="1"/>
  <c r="K1956" i="10" s="1"/>
  <c r="J1959" i="10"/>
  <c r="I1958" i="10"/>
  <c r="B1960" i="10"/>
  <c r="D1959" i="10" a="1"/>
  <c r="D1959" i="10" s="1"/>
  <c r="E1959" i="10" a="1"/>
  <c r="E1959" i="10" s="1"/>
  <c r="C1959" i="10" a="1"/>
  <c r="C1959" i="10" s="1"/>
  <c r="D1087" i="1"/>
  <c r="A1086" i="1"/>
  <c r="N1958" i="10" l="1"/>
  <c r="P1957" i="10"/>
  <c r="M1957" i="10" a="1"/>
  <c r="M1957" i="10" s="1"/>
  <c r="L1957" i="10" s="1"/>
  <c r="K1957" i="10" s="1"/>
  <c r="J1960" i="10"/>
  <c r="I1959" i="10"/>
  <c r="B1961" i="10"/>
  <c r="C1960" i="10" a="1"/>
  <c r="C1960" i="10" s="1"/>
  <c r="D1960" i="10" a="1"/>
  <c r="D1960" i="10" s="1"/>
  <c r="E1960" i="10" a="1"/>
  <c r="E1960" i="10" s="1"/>
  <c r="D1088" i="1"/>
  <c r="A1087" i="1"/>
  <c r="N1959" i="10" l="1"/>
  <c r="P1958" i="10"/>
  <c r="M1958" i="10" a="1"/>
  <c r="M1958" i="10" s="1"/>
  <c r="L1958" i="10" s="1"/>
  <c r="K1958" i="10" s="1"/>
  <c r="I1960" i="10"/>
  <c r="J1961" i="10"/>
  <c r="B1962" i="10"/>
  <c r="E1961" i="10" a="1"/>
  <c r="E1961" i="10" s="1"/>
  <c r="C1961" i="10" a="1"/>
  <c r="C1961" i="10" s="1"/>
  <c r="D1961" i="10" a="1"/>
  <c r="D1961" i="10" s="1"/>
  <c r="D1089" i="1"/>
  <c r="A1088" i="1"/>
  <c r="N1960" i="10" l="1"/>
  <c r="M1959" i="10" a="1"/>
  <c r="M1959" i="10" s="1"/>
  <c r="L1959" i="10" s="1"/>
  <c r="K1959" i="10" s="1"/>
  <c r="P1959" i="10"/>
  <c r="J1962" i="10"/>
  <c r="I1961" i="10"/>
  <c r="B1963" i="10"/>
  <c r="D1962" i="10" a="1"/>
  <c r="D1962" i="10" s="1"/>
  <c r="E1962" i="10" a="1"/>
  <c r="E1962" i="10" s="1"/>
  <c r="C1962" i="10" a="1"/>
  <c r="C1962" i="10" s="1"/>
  <c r="D1090" i="1"/>
  <c r="A1089" i="1"/>
  <c r="N1961" i="10" l="1"/>
  <c r="P1960" i="10"/>
  <c r="M1960" i="10" a="1"/>
  <c r="M1960" i="10" s="1"/>
  <c r="L1960" i="10" s="1"/>
  <c r="K1960" i="10" s="1"/>
  <c r="I1962" i="10"/>
  <c r="J1963" i="10"/>
  <c r="B1964" i="10"/>
  <c r="C1963" i="10" a="1"/>
  <c r="C1963" i="10" s="1"/>
  <c r="D1963" i="10" a="1"/>
  <c r="D1963" i="10" s="1"/>
  <c r="E1963" i="10" a="1"/>
  <c r="E1963" i="10" s="1"/>
  <c r="D1091" i="1"/>
  <c r="A1090" i="1"/>
  <c r="N1962" i="10" l="1"/>
  <c r="P1961" i="10"/>
  <c r="M1961" i="10" a="1"/>
  <c r="M1961" i="10" s="1"/>
  <c r="L1961" i="10" s="1"/>
  <c r="K1961" i="10" s="1"/>
  <c r="I1963" i="10"/>
  <c r="J1964" i="10"/>
  <c r="B1965" i="10"/>
  <c r="E1964" i="10" a="1"/>
  <c r="E1964" i="10" s="1"/>
  <c r="C1964" i="10" a="1"/>
  <c r="C1964" i="10" s="1"/>
  <c r="D1964" i="10" a="1"/>
  <c r="D1964" i="10" s="1"/>
  <c r="D1092" i="1"/>
  <c r="A1091" i="1"/>
  <c r="N1963" i="10" l="1"/>
  <c r="M1962" i="10" a="1"/>
  <c r="M1962" i="10" s="1"/>
  <c r="L1962" i="10" s="1"/>
  <c r="K1962" i="10" s="1"/>
  <c r="P1962" i="10"/>
  <c r="J1965" i="10"/>
  <c r="I1964" i="10"/>
  <c r="B1966" i="10"/>
  <c r="C1965" i="10" a="1"/>
  <c r="C1965" i="10" s="1"/>
  <c r="D1965" i="10" a="1"/>
  <c r="D1965" i="10" s="1"/>
  <c r="E1965" i="10" a="1"/>
  <c r="E1965" i="10" s="1"/>
  <c r="D1093" i="1"/>
  <c r="A1092" i="1"/>
  <c r="M1963" i="10" l="1" a="1"/>
  <c r="M1963" i="10" s="1"/>
  <c r="L1963" i="10" s="1"/>
  <c r="K1963" i="10" s="1"/>
  <c r="P1963" i="10"/>
  <c r="N1964" i="10"/>
  <c r="B1967" i="10"/>
  <c r="C1966" i="10" a="1"/>
  <c r="C1966" i="10" s="1"/>
  <c r="D1966" i="10" a="1"/>
  <c r="D1966" i="10" s="1"/>
  <c r="E1966" i="10" a="1"/>
  <c r="E1966" i="10" s="1"/>
  <c r="I1965" i="10"/>
  <c r="J1966" i="10"/>
  <c r="D1094" i="1"/>
  <c r="A1093" i="1"/>
  <c r="N1965" i="10" l="1"/>
  <c r="P1964" i="10"/>
  <c r="M1964" i="10" a="1"/>
  <c r="M1964" i="10" s="1"/>
  <c r="L1964" i="10" s="1"/>
  <c r="K1964" i="10" s="1"/>
  <c r="J1967" i="10"/>
  <c r="I1966" i="10"/>
  <c r="B1968" i="10"/>
  <c r="D1967" i="10" a="1"/>
  <c r="D1967" i="10" s="1"/>
  <c r="E1967" i="10" a="1"/>
  <c r="E1967" i="10" s="1"/>
  <c r="C1967" i="10" a="1"/>
  <c r="C1967" i="10" s="1"/>
  <c r="D1095" i="1"/>
  <c r="A1094" i="1"/>
  <c r="N1966" i="10" l="1"/>
  <c r="P1965" i="10"/>
  <c r="M1965" i="10" a="1"/>
  <c r="M1965" i="10" s="1"/>
  <c r="L1965" i="10" s="1"/>
  <c r="K1965" i="10" s="1"/>
  <c r="B1969" i="10"/>
  <c r="C1968" i="10" a="1"/>
  <c r="C1968" i="10" s="1"/>
  <c r="D1968" i="10" a="1"/>
  <c r="D1968" i="10" s="1"/>
  <c r="E1968" i="10" a="1"/>
  <c r="E1968" i="10" s="1"/>
  <c r="J1968" i="10"/>
  <c r="I1967" i="10"/>
  <c r="D1096" i="1"/>
  <c r="A1095" i="1"/>
  <c r="N1967" i="10" l="1"/>
  <c r="P1966" i="10"/>
  <c r="M1966" i="10" a="1"/>
  <c r="M1966" i="10" s="1"/>
  <c r="L1966" i="10" s="1"/>
  <c r="K1966" i="10" s="1"/>
  <c r="I1968" i="10"/>
  <c r="J1969" i="10"/>
  <c r="B1970" i="10"/>
  <c r="E1969" i="10" a="1"/>
  <c r="E1969" i="10" s="1"/>
  <c r="C1969" i="10" a="1"/>
  <c r="C1969" i="10" s="1"/>
  <c r="D1969" i="10" a="1"/>
  <c r="D1969" i="10" s="1"/>
  <c r="D1097" i="1"/>
  <c r="A1096" i="1"/>
  <c r="N1968" i="10" l="1"/>
  <c r="M1967" i="10" a="1"/>
  <c r="M1967" i="10" s="1"/>
  <c r="L1967" i="10" s="1"/>
  <c r="K1967" i="10" s="1"/>
  <c r="P1967" i="10"/>
  <c r="J1970" i="10"/>
  <c r="I1969" i="10"/>
  <c r="B1971" i="10"/>
  <c r="D1970" i="10" a="1"/>
  <c r="D1970" i="10" s="1"/>
  <c r="E1970" i="10" a="1"/>
  <c r="E1970" i="10" s="1"/>
  <c r="C1970" i="10" a="1"/>
  <c r="C1970" i="10" s="1"/>
  <c r="D1098" i="1"/>
  <c r="A1097" i="1"/>
  <c r="N1969" i="10" l="1"/>
  <c r="P1968" i="10"/>
  <c r="M1968" i="10" a="1"/>
  <c r="M1968" i="10" s="1"/>
  <c r="L1968" i="10" s="1"/>
  <c r="K1968" i="10" s="1"/>
  <c r="B1972" i="10"/>
  <c r="C1971" i="10" a="1"/>
  <c r="C1971" i="10" s="1"/>
  <c r="D1971" i="10" a="1"/>
  <c r="D1971" i="10" s="1"/>
  <c r="E1971" i="10" a="1"/>
  <c r="E1971" i="10" s="1"/>
  <c r="I1970" i="10"/>
  <c r="J1971" i="10"/>
  <c r="D1099" i="1"/>
  <c r="A1098" i="1"/>
  <c r="P1969" i="10" l="1"/>
  <c r="M1969" i="10" a="1"/>
  <c r="M1969" i="10" s="1"/>
  <c r="L1969" i="10" s="1"/>
  <c r="K1969" i="10" s="1"/>
  <c r="N1970" i="10"/>
  <c r="I1971" i="10"/>
  <c r="J1972" i="10"/>
  <c r="B1973" i="10"/>
  <c r="E1972" i="10" a="1"/>
  <c r="E1972" i="10" s="1"/>
  <c r="C1972" i="10" a="1"/>
  <c r="C1972" i="10" s="1"/>
  <c r="D1972" i="10" a="1"/>
  <c r="D1972" i="10" s="1"/>
  <c r="D1100" i="1"/>
  <c r="A1099" i="1"/>
  <c r="P1970" i="10" l="1"/>
  <c r="M1970" i="10" a="1"/>
  <c r="M1970" i="10" s="1"/>
  <c r="L1970" i="10" s="1"/>
  <c r="K1970" i="10" s="1"/>
  <c r="N1971" i="10"/>
  <c r="J1973" i="10"/>
  <c r="I1972" i="10"/>
  <c r="B1974" i="10"/>
  <c r="C1973" i="10" a="1"/>
  <c r="C1973" i="10" s="1"/>
  <c r="D1973" i="10" a="1"/>
  <c r="D1973" i="10" s="1"/>
  <c r="E1973" i="10" a="1"/>
  <c r="E1973" i="10" s="1"/>
  <c r="D1101" i="1"/>
  <c r="A1100" i="1"/>
  <c r="N1972" i="10" l="1"/>
  <c r="M1971" i="10" a="1"/>
  <c r="M1971" i="10" s="1"/>
  <c r="L1971" i="10" s="1"/>
  <c r="K1971" i="10" s="1"/>
  <c r="P1971" i="10"/>
  <c r="I1973" i="10"/>
  <c r="J1974" i="10"/>
  <c r="B1975" i="10"/>
  <c r="C1974" i="10" a="1"/>
  <c r="C1974" i="10" s="1"/>
  <c r="D1974" i="10" a="1"/>
  <c r="D1974" i="10" s="1"/>
  <c r="E1974" i="10" a="1"/>
  <c r="E1974" i="10" s="1"/>
  <c r="D1102" i="1"/>
  <c r="A1101" i="1"/>
  <c r="N1973" i="10" l="1"/>
  <c r="P1972" i="10"/>
  <c r="M1972" i="10" a="1"/>
  <c r="M1972" i="10" s="1"/>
  <c r="L1972" i="10" s="1"/>
  <c r="K1972" i="10" s="1"/>
  <c r="B1976" i="10"/>
  <c r="D1975" i="10" a="1"/>
  <c r="D1975" i="10" s="1"/>
  <c r="E1975" i="10" a="1"/>
  <c r="E1975" i="10" s="1"/>
  <c r="C1975" i="10" a="1"/>
  <c r="C1975" i="10" s="1"/>
  <c r="J1975" i="10"/>
  <c r="I1974" i="10"/>
  <c r="D1103" i="1"/>
  <c r="A1102" i="1"/>
  <c r="N1974" i="10" l="1"/>
  <c r="P1973" i="10"/>
  <c r="M1973" i="10" a="1"/>
  <c r="M1973" i="10" s="1"/>
  <c r="L1973" i="10" s="1"/>
  <c r="K1973" i="10" s="1"/>
  <c r="J1976" i="10"/>
  <c r="I1975" i="10"/>
  <c r="B1977" i="10"/>
  <c r="C1976" i="10" a="1"/>
  <c r="C1976" i="10" s="1"/>
  <c r="D1976" i="10" a="1"/>
  <c r="D1976" i="10" s="1"/>
  <c r="E1976" i="10" a="1"/>
  <c r="E1976" i="10" s="1"/>
  <c r="D1104" i="1"/>
  <c r="A1103" i="1"/>
  <c r="M1974" i="10" l="1" a="1"/>
  <c r="M1974" i="10" s="1"/>
  <c r="L1974" i="10" s="1"/>
  <c r="K1974" i="10" s="1"/>
  <c r="P1974" i="10"/>
  <c r="N1975" i="10"/>
  <c r="I1976" i="10"/>
  <c r="J1977" i="10"/>
  <c r="B1978" i="10"/>
  <c r="E1977" i="10" a="1"/>
  <c r="E1977" i="10" s="1"/>
  <c r="C1977" i="10" a="1"/>
  <c r="C1977" i="10" s="1"/>
  <c r="D1977" i="10" a="1"/>
  <c r="D1977" i="10" s="1"/>
  <c r="D1105" i="1"/>
  <c r="A1104" i="1"/>
  <c r="N1976" i="10" l="1"/>
  <c r="M1975" i="10" a="1"/>
  <c r="M1975" i="10" s="1"/>
  <c r="L1975" i="10" s="1"/>
  <c r="K1975" i="10" s="1"/>
  <c r="P1975" i="10"/>
  <c r="J1978" i="10"/>
  <c r="I1977" i="10"/>
  <c r="B1979" i="10"/>
  <c r="D1978" i="10" a="1"/>
  <c r="D1978" i="10" s="1"/>
  <c r="E1978" i="10" a="1"/>
  <c r="E1978" i="10" s="1"/>
  <c r="C1978" i="10" a="1"/>
  <c r="C1978" i="10" s="1"/>
  <c r="D1106" i="1"/>
  <c r="A1105" i="1"/>
  <c r="N1977" i="10" l="1"/>
  <c r="P1976" i="10"/>
  <c r="M1976" i="10" a="1"/>
  <c r="M1976" i="10" s="1"/>
  <c r="L1976" i="10" s="1"/>
  <c r="K1976" i="10" s="1"/>
  <c r="B1980" i="10"/>
  <c r="C1979" i="10" a="1"/>
  <c r="C1979" i="10" s="1"/>
  <c r="D1979" i="10" a="1"/>
  <c r="D1979" i="10" s="1"/>
  <c r="E1979" i="10" a="1"/>
  <c r="E1979" i="10" s="1"/>
  <c r="I1978" i="10"/>
  <c r="J1979" i="10"/>
  <c r="D1107" i="1"/>
  <c r="A1106" i="1"/>
  <c r="P1977" i="10" l="1"/>
  <c r="M1977" i="10" a="1"/>
  <c r="M1977" i="10" s="1"/>
  <c r="L1977" i="10" s="1"/>
  <c r="K1977" i="10" s="1"/>
  <c r="N1978" i="10"/>
  <c r="I1979" i="10"/>
  <c r="J1980" i="10"/>
  <c r="B1981" i="10"/>
  <c r="E1980" i="10" a="1"/>
  <c r="E1980" i="10" s="1"/>
  <c r="C1980" i="10" a="1"/>
  <c r="C1980" i="10" s="1"/>
  <c r="D1980" i="10" a="1"/>
  <c r="D1980" i="10" s="1"/>
  <c r="D1108" i="1"/>
  <c r="A1107" i="1"/>
  <c r="P1978" i="10" l="1"/>
  <c r="M1978" i="10" a="1"/>
  <c r="M1978" i="10" s="1"/>
  <c r="L1978" i="10" s="1"/>
  <c r="K1978" i="10" s="1"/>
  <c r="N1979" i="10"/>
  <c r="J1981" i="10"/>
  <c r="I1980" i="10"/>
  <c r="B1982" i="10"/>
  <c r="C1981" i="10" a="1"/>
  <c r="C1981" i="10" s="1"/>
  <c r="D1981" i="10" a="1"/>
  <c r="D1981" i="10" s="1"/>
  <c r="E1981" i="10" a="1"/>
  <c r="E1981" i="10" s="1"/>
  <c r="D1109" i="1"/>
  <c r="A1108" i="1"/>
  <c r="M1979" i="10" l="1" a="1"/>
  <c r="M1979" i="10" s="1"/>
  <c r="L1979" i="10" s="1"/>
  <c r="K1979" i="10" s="1"/>
  <c r="P1979" i="10"/>
  <c r="N1980" i="10"/>
  <c r="B1983" i="10"/>
  <c r="C1982" i="10" a="1"/>
  <c r="C1982" i="10" s="1"/>
  <c r="D1982" i="10" a="1"/>
  <c r="D1982" i="10" s="1"/>
  <c r="E1982" i="10" a="1"/>
  <c r="E1982" i="10" s="1"/>
  <c r="I1981" i="10"/>
  <c r="J1982" i="10"/>
  <c r="D1110" i="1"/>
  <c r="A1109" i="1"/>
  <c r="N1981" i="10" l="1"/>
  <c r="P1980" i="10"/>
  <c r="M1980" i="10" a="1"/>
  <c r="M1980" i="10" s="1"/>
  <c r="L1980" i="10" s="1"/>
  <c r="K1980" i="10" s="1"/>
  <c r="J1983" i="10"/>
  <c r="I1982" i="10"/>
  <c r="B1984" i="10"/>
  <c r="D1983" i="10" a="1"/>
  <c r="D1983" i="10" s="1"/>
  <c r="E1983" i="10" a="1"/>
  <c r="E1983" i="10" s="1"/>
  <c r="C1983" i="10" a="1"/>
  <c r="C1983" i="10" s="1"/>
  <c r="D1111" i="1"/>
  <c r="A1110" i="1"/>
  <c r="N1982" i="10" l="1"/>
  <c r="P1981" i="10"/>
  <c r="M1981" i="10" a="1"/>
  <c r="M1981" i="10" s="1"/>
  <c r="L1981" i="10" s="1"/>
  <c r="K1981" i="10" s="1"/>
  <c r="B1985" i="10"/>
  <c r="C1984" i="10" a="1"/>
  <c r="C1984" i="10" s="1"/>
  <c r="D1984" i="10" a="1"/>
  <c r="D1984" i="10" s="1"/>
  <c r="E1984" i="10" a="1"/>
  <c r="E1984" i="10" s="1"/>
  <c r="J1984" i="10"/>
  <c r="I1983" i="10"/>
  <c r="D1112" i="1"/>
  <c r="A1111" i="1"/>
  <c r="N1983" i="10" l="1"/>
  <c r="M1982" i="10" a="1"/>
  <c r="M1982" i="10" s="1"/>
  <c r="L1982" i="10" s="1"/>
  <c r="K1982" i="10" s="1"/>
  <c r="P1982" i="10"/>
  <c r="I1984" i="10"/>
  <c r="J1985" i="10"/>
  <c r="B1986" i="10"/>
  <c r="E1985" i="10" a="1"/>
  <c r="E1985" i="10" s="1"/>
  <c r="C1985" i="10" a="1"/>
  <c r="C1985" i="10" s="1"/>
  <c r="D1985" i="10" a="1"/>
  <c r="D1985" i="10" s="1"/>
  <c r="D1113" i="1"/>
  <c r="A1112" i="1"/>
  <c r="N1984" i="10" l="1"/>
  <c r="M1983" i="10" a="1"/>
  <c r="M1983" i="10" s="1"/>
  <c r="L1983" i="10" s="1"/>
  <c r="K1983" i="10" s="1"/>
  <c r="P1983" i="10"/>
  <c r="J1986" i="10"/>
  <c r="I1985" i="10"/>
  <c r="B1987" i="10"/>
  <c r="D1986" i="10" a="1"/>
  <c r="D1986" i="10" s="1"/>
  <c r="E1986" i="10" a="1"/>
  <c r="E1986" i="10" s="1"/>
  <c r="C1986" i="10" a="1"/>
  <c r="C1986" i="10" s="1"/>
  <c r="D1114" i="1"/>
  <c r="A1113" i="1"/>
  <c r="N1985" i="10" l="1"/>
  <c r="P1984" i="10"/>
  <c r="M1984" i="10" a="1"/>
  <c r="M1984" i="10" s="1"/>
  <c r="L1984" i="10" s="1"/>
  <c r="K1984" i="10" s="1"/>
  <c r="B1988" i="10"/>
  <c r="C1987" i="10" a="1"/>
  <c r="C1987" i="10" s="1"/>
  <c r="D1987" i="10" a="1"/>
  <c r="D1987" i="10" s="1"/>
  <c r="E1987" i="10" a="1"/>
  <c r="E1987" i="10" s="1"/>
  <c r="I1986" i="10"/>
  <c r="J1987" i="10"/>
  <c r="D1115" i="1"/>
  <c r="A1114" i="1"/>
  <c r="P1985" i="10" l="1"/>
  <c r="M1985" i="10" a="1"/>
  <c r="M1985" i="10" s="1"/>
  <c r="L1985" i="10" s="1"/>
  <c r="K1985" i="10" s="1"/>
  <c r="N1986" i="10"/>
  <c r="I1987" i="10"/>
  <c r="J1988" i="10"/>
  <c r="B1989" i="10"/>
  <c r="E1988" i="10" a="1"/>
  <c r="E1988" i="10" s="1"/>
  <c r="C1988" i="10" a="1"/>
  <c r="C1988" i="10" s="1"/>
  <c r="D1988" i="10" a="1"/>
  <c r="D1988" i="10" s="1"/>
  <c r="D1116" i="1"/>
  <c r="A1115" i="1"/>
  <c r="N1987" i="10" l="1"/>
  <c r="P1986" i="10"/>
  <c r="M1986" i="10" a="1"/>
  <c r="M1986" i="10" s="1"/>
  <c r="L1986" i="10" s="1"/>
  <c r="K1986" i="10" s="1"/>
  <c r="J1989" i="10"/>
  <c r="I1988" i="10"/>
  <c r="B1990" i="10"/>
  <c r="C1989" i="10" a="1"/>
  <c r="C1989" i="10" s="1"/>
  <c r="D1989" i="10" a="1"/>
  <c r="D1989" i="10" s="1"/>
  <c r="E1989" i="10" a="1"/>
  <c r="E1989" i="10" s="1"/>
  <c r="D1117" i="1"/>
  <c r="A1116" i="1"/>
  <c r="N1988" i="10" l="1"/>
  <c r="M1987" i="10" a="1"/>
  <c r="M1987" i="10" s="1"/>
  <c r="L1987" i="10" s="1"/>
  <c r="K1987" i="10" s="1"/>
  <c r="P1987" i="10"/>
  <c r="I1989" i="10"/>
  <c r="J1990" i="10"/>
  <c r="B1991" i="10"/>
  <c r="C1990" i="10" a="1"/>
  <c r="C1990" i="10" s="1"/>
  <c r="D1990" i="10" a="1"/>
  <c r="D1990" i="10" s="1"/>
  <c r="E1990" i="10" a="1"/>
  <c r="E1990" i="10" s="1"/>
  <c r="D1118" i="1"/>
  <c r="A1117" i="1"/>
  <c r="N1989" i="10" l="1"/>
  <c r="P1988" i="10"/>
  <c r="M1988" i="10" a="1"/>
  <c r="M1988" i="10" s="1"/>
  <c r="L1988" i="10" s="1"/>
  <c r="K1988" i="10" s="1"/>
  <c r="B1992" i="10"/>
  <c r="D1991" i="10" a="1"/>
  <c r="D1991" i="10" s="1"/>
  <c r="E1991" i="10" a="1"/>
  <c r="E1991" i="10" s="1"/>
  <c r="C1991" i="10" a="1"/>
  <c r="C1991" i="10" s="1"/>
  <c r="J1991" i="10"/>
  <c r="I1990" i="10"/>
  <c r="D1119" i="1"/>
  <c r="A1118" i="1"/>
  <c r="N1990" i="10" l="1"/>
  <c r="P1989" i="10"/>
  <c r="M1989" i="10" a="1"/>
  <c r="M1989" i="10" s="1"/>
  <c r="L1989" i="10" s="1"/>
  <c r="K1989" i="10" s="1"/>
  <c r="J1992" i="10"/>
  <c r="I1991" i="10"/>
  <c r="B1993" i="10"/>
  <c r="C1992" i="10" a="1"/>
  <c r="C1992" i="10" s="1"/>
  <c r="D1992" i="10" a="1"/>
  <c r="D1992" i="10" s="1"/>
  <c r="E1992" i="10" a="1"/>
  <c r="E1992" i="10" s="1"/>
  <c r="D1120" i="1"/>
  <c r="A1119" i="1"/>
  <c r="M1990" i="10" l="1" a="1"/>
  <c r="M1990" i="10" s="1"/>
  <c r="L1990" i="10" s="1"/>
  <c r="K1990" i="10" s="1"/>
  <c r="P1990" i="10"/>
  <c r="N1991" i="10"/>
  <c r="I1992" i="10"/>
  <c r="J1993" i="10"/>
  <c r="B1994" i="10"/>
  <c r="E1993" i="10" a="1"/>
  <c r="E1993" i="10" s="1"/>
  <c r="C1993" i="10" a="1"/>
  <c r="C1993" i="10" s="1"/>
  <c r="D1993" i="10" a="1"/>
  <c r="D1993" i="10" s="1"/>
  <c r="D1121" i="1"/>
  <c r="A1120" i="1"/>
  <c r="N1992" i="10" l="1"/>
  <c r="M1991" i="10" a="1"/>
  <c r="M1991" i="10" s="1"/>
  <c r="L1991" i="10" s="1"/>
  <c r="K1991" i="10" s="1"/>
  <c r="P1991" i="10"/>
  <c r="J1994" i="10"/>
  <c r="I1993" i="10"/>
  <c r="B1995" i="10"/>
  <c r="D1994" i="10" a="1"/>
  <c r="D1994" i="10" s="1"/>
  <c r="E1994" i="10" a="1"/>
  <c r="E1994" i="10" s="1"/>
  <c r="C1994" i="10" a="1"/>
  <c r="C1994" i="10" s="1"/>
  <c r="D1122" i="1"/>
  <c r="A1121" i="1"/>
  <c r="N1993" i="10" l="1"/>
  <c r="M1992" i="10" a="1"/>
  <c r="M1992" i="10" s="1"/>
  <c r="L1992" i="10" s="1"/>
  <c r="K1992" i="10" s="1"/>
  <c r="P1992" i="10"/>
  <c r="I1994" i="10"/>
  <c r="J1995" i="10"/>
  <c r="B1996" i="10"/>
  <c r="C1995" i="10" a="1"/>
  <c r="C1995" i="10" s="1"/>
  <c r="D1995" i="10" a="1"/>
  <c r="D1995" i="10" s="1"/>
  <c r="E1995" i="10" a="1"/>
  <c r="E1995" i="10" s="1"/>
  <c r="D1123" i="1"/>
  <c r="A1122" i="1"/>
  <c r="N1994" i="10" l="1"/>
  <c r="P1993" i="10"/>
  <c r="M1993" i="10" a="1"/>
  <c r="M1993" i="10" s="1"/>
  <c r="L1993" i="10" s="1"/>
  <c r="K1993" i="10" s="1"/>
  <c r="I1995" i="10"/>
  <c r="J1996" i="10"/>
  <c r="B1997" i="10"/>
  <c r="E1996" i="10" a="1"/>
  <c r="E1996" i="10" s="1"/>
  <c r="C1996" i="10" a="1"/>
  <c r="C1996" i="10" s="1"/>
  <c r="D1996" i="10" a="1"/>
  <c r="D1996" i="10" s="1"/>
  <c r="D1124" i="1"/>
  <c r="A1123" i="1"/>
  <c r="N1995" i="10" l="1"/>
  <c r="P1994" i="10"/>
  <c r="M1994" i="10" a="1"/>
  <c r="M1994" i="10" s="1"/>
  <c r="L1994" i="10" s="1"/>
  <c r="K1994" i="10" s="1"/>
  <c r="J1997" i="10"/>
  <c r="I1996" i="10"/>
  <c r="B1998" i="10"/>
  <c r="C1997" i="10" a="1"/>
  <c r="C1997" i="10" s="1"/>
  <c r="D1997" i="10" a="1"/>
  <c r="D1997" i="10" s="1"/>
  <c r="E1997" i="10" a="1"/>
  <c r="E1997" i="10" s="1"/>
  <c r="D1125" i="1"/>
  <c r="A1124" i="1"/>
  <c r="N1996" i="10" l="1"/>
  <c r="M1995" i="10" a="1"/>
  <c r="M1995" i="10" s="1"/>
  <c r="L1995" i="10" s="1"/>
  <c r="K1995" i="10" s="1"/>
  <c r="P1995" i="10"/>
  <c r="B1999" i="10"/>
  <c r="C1998" i="10" a="1"/>
  <c r="C1998" i="10" s="1"/>
  <c r="D1998" i="10" a="1"/>
  <c r="D1998" i="10" s="1"/>
  <c r="E1998" i="10" a="1"/>
  <c r="E1998" i="10" s="1"/>
  <c r="I1997" i="10"/>
  <c r="J1998" i="10"/>
  <c r="D1126" i="1"/>
  <c r="A1125" i="1"/>
  <c r="P1996" i="10" l="1"/>
  <c r="M1996" i="10" a="1"/>
  <c r="M1996" i="10" s="1"/>
  <c r="L1996" i="10" s="1"/>
  <c r="K1996" i="10" s="1"/>
  <c r="N1997" i="10"/>
  <c r="J1999" i="10"/>
  <c r="I1998" i="10"/>
  <c r="B2000" i="10"/>
  <c r="D1999" i="10" a="1"/>
  <c r="D1999" i="10" s="1"/>
  <c r="E1999" i="10" a="1"/>
  <c r="E1999" i="10" s="1"/>
  <c r="C1999" i="10" a="1"/>
  <c r="C1999" i="10" s="1"/>
  <c r="D1127" i="1"/>
  <c r="A1126" i="1"/>
  <c r="N1998" i="10" l="1"/>
  <c r="P1997" i="10"/>
  <c r="M1997" i="10" a="1"/>
  <c r="M1997" i="10" s="1"/>
  <c r="L1997" i="10" s="1"/>
  <c r="K1997" i="10" s="1"/>
  <c r="J2000" i="10"/>
  <c r="I1999" i="10"/>
  <c r="B2001" i="10"/>
  <c r="C2000" i="10" a="1"/>
  <c r="C2000" i="10" s="1"/>
  <c r="D2000" i="10" a="1"/>
  <c r="D2000" i="10" s="1"/>
  <c r="E2000" i="10" a="1"/>
  <c r="E2000" i="10" s="1"/>
  <c r="D1128" i="1"/>
  <c r="A1127" i="1"/>
  <c r="N1999" i="10" l="1"/>
  <c r="P1998" i="10"/>
  <c r="M1998" i="10" a="1"/>
  <c r="M1998" i="10" s="1"/>
  <c r="L1998" i="10" s="1"/>
  <c r="K1998" i="10" s="1"/>
  <c r="I2000" i="10"/>
  <c r="J2001" i="10"/>
  <c r="B2002" i="10"/>
  <c r="E2001" i="10" a="1"/>
  <c r="E2001" i="10" s="1"/>
  <c r="C2001" i="10" a="1"/>
  <c r="C2001" i="10" s="1"/>
  <c r="D2001" i="10" a="1"/>
  <c r="D2001" i="10" s="1"/>
  <c r="D1129" i="1"/>
  <c r="A1128" i="1"/>
  <c r="N2000" i="10" l="1"/>
  <c r="M1999" i="10" a="1"/>
  <c r="M1999" i="10" s="1"/>
  <c r="L1999" i="10" s="1"/>
  <c r="K1999" i="10" s="1"/>
  <c r="P1999" i="10"/>
  <c r="J2002" i="10"/>
  <c r="I2001" i="10"/>
  <c r="B2003" i="10"/>
  <c r="D2002" i="10" a="1"/>
  <c r="D2002" i="10" s="1"/>
  <c r="E2002" i="10" a="1"/>
  <c r="E2002" i="10" s="1"/>
  <c r="C2002" i="10" a="1"/>
  <c r="C2002" i="10" s="1"/>
  <c r="D1130" i="1"/>
  <c r="A1129" i="1"/>
  <c r="N2001" i="10" l="1"/>
  <c r="P2000" i="10"/>
  <c r="M2000" i="10" a="1"/>
  <c r="M2000" i="10" s="1"/>
  <c r="L2000" i="10" s="1"/>
  <c r="K2000" i="10" s="1"/>
  <c r="B2004" i="10"/>
  <c r="C2003" i="10" a="1"/>
  <c r="C2003" i="10" s="1"/>
  <c r="E2003" i="10" a="1"/>
  <c r="E2003" i="10" s="1"/>
  <c r="D2003" i="10" a="1"/>
  <c r="D2003" i="10" s="1"/>
  <c r="I2002" i="10"/>
  <c r="J2003" i="10"/>
  <c r="D1131" i="1"/>
  <c r="A1130" i="1"/>
  <c r="P2001" i="10" l="1"/>
  <c r="M2001" i="10" a="1"/>
  <c r="M2001" i="10" s="1"/>
  <c r="L2001" i="10" s="1"/>
  <c r="K2001" i="10" s="1"/>
  <c r="N2002" i="10"/>
  <c r="I2003" i="10"/>
  <c r="J2004" i="10"/>
  <c r="B2005" i="10"/>
  <c r="E2004" i="10" a="1"/>
  <c r="E2004" i="10" s="1"/>
  <c r="C2004" i="10" a="1"/>
  <c r="C2004" i="10" s="1"/>
  <c r="D2004" i="10" a="1"/>
  <c r="D2004" i="10" s="1"/>
  <c r="D1132" i="1"/>
  <c r="A1131" i="1"/>
  <c r="P2002" i="10" l="1"/>
  <c r="M2002" i="10" a="1"/>
  <c r="M2002" i="10" s="1"/>
  <c r="L2002" i="10" s="1"/>
  <c r="K2002" i="10" s="1"/>
  <c r="N2003" i="10"/>
  <c r="J2005" i="10"/>
  <c r="I2004" i="10"/>
  <c r="B2006" i="10"/>
  <c r="C2005" i="10" a="1"/>
  <c r="C2005" i="10" s="1"/>
  <c r="D2005" i="10" a="1"/>
  <c r="D2005" i="10" s="1"/>
  <c r="E2005" i="10" a="1"/>
  <c r="E2005" i="10" s="1"/>
  <c r="D1133" i="1"/>
  <c r="A1132" i="1"/>
  <c r="N2004" i="10" l="1"/>
  <c r="M2003" i="10" a="1"/>
  <c r="M2003" i="10" s="1"/>
  <c r="L2003" i="10" s="1"/>
  <c r="K2003" i="10" s="1"/>
  <c r="P2003" i="10"/>
  <c r="I2005" i="10"/>
  <c r="J2006" i="10"/>
  <c r="B2007" i="10"/>
  <c r="C2006" i="10" a="1"/>
  <c r="C2006" i="10" s="1"/>
  <c r="D2006" i="10" a="1"/>
  <c r="D2006" i="10" s="1"/>
  <c r="E2006" i="10" a="1"/>
  <c r="E2006" i="10" s="1"/>
  <c r="D1134" i="1"/>
  <c r="A1133" i="1"/>
  <c r="N2005" i="10" l="1"/>
  <c r="P2004" i="10"/>
  <c r="M2004" i="10" a="1"/>
  <c r="M2004" i="10" s="1"/>
  <c r="L2004" i="10" s="1"/>
  <c r="K2004" i="10" s="1"/>
  <c r="B2008" i="10"/>
  <c r="D2007" i="10" a="1"/>
  <c r="D2007" i="10" s="1"/>
  <c r="E2007" i="10" a="1"/>
  <c r="E2007" i="10" s="1"/>
  <c r="C2007" i="10" a="1"/>
  <c r="C2007" i="10" s="1"/>
  <c r="J2007" i="10"/>
  <c r="I2006" i="10"/>
  <c r="D1135" i="1"/>
  <c r="A1134" i="1"/>
  <c r="N2006" i="10" l="1"/>
  <c r="P2005" i="10"/>
  <c r="M2005" i="10" a="1"/>
  <c r="M2005" i="10" s="1"/>
  <c r="L2005" i="10" s="1"/>
  <c r="K2005" i="10" s="1"/>
  <c r="J2008" i="10"/>
  <c r="I2007" i="10"/>
  <c r="B2009" i="10"/>
  <c r="C2008" i="10" a="1"/>
  <c r="C2008" i="10" s="1"/>
  <c r="D2008" i="10" a="1"/>
  <c r="D2008" i="10" s="1"/>
  <c r="E2008" i="10" a="1"/>
  <c r="E2008" i="10" s="1"/>
  <c r="D1136" i="1"/>
  <c r="A1135" i="1"/>
  <c r="P2006" i="10" l="1"/>
  <c r="M2006" i="10" a="1"/>
  <c r="M2006" i="10" s="1"/>
  <c r="L2006" i="10" s="1"/>
  <c r="K2006" i="10" s="1"/>
  <c r="N2007" i="10"/>
  <c r="I2008" i="10"/>
  <c r="J2009" i="10"/>
  <c r="B2010" i="10"/>
  <c r="E2009" i="10" a="1"/>
  <c r="E2009" i="10" s="1"/>
  <c r="D2009" i="10" a="1"/>
  <c r="D2009" i="10" s="1"/>
  <c r="C2009" i="10" a="1"/>
  <c r="C2009" i="10" s="1"/>
  <c r="D1137" i="1"/>
  <c r="A1136" i="1"/>
  <c r="P2007" i="10" l="1"/>
  <c r="M2007" i="10" a="1"/>
  <c r="M2007" i="10" s="1"/>
  <c r="L2007" i="10" s="1"/>
  <c r="K2007" i="10" s="1"/>
  <c r="N2008" i="10"/>
  <c r="J2010" i="10"/>
  <c r="I2009" i="10"/>
  <c r="B2011" i="10"/>
  <c r="D2010" i="10" a="1"/>
  <c r="D2010" i="10" s="1"/>
  <c r="E2010" i="10" a="1"/>
  <c r="E2010" i="10" s="1"/>
  <c r="C2010" i="10" a="1"/>
  <c r="C2010" i="10" s="1"/>
  <c r="D1138" i="1"/>
  <c r="A1137" i="1"/>
  <c r="N2009" i="10" l="1"/>
  <c r="P2008" i="10"/>
  <c r="M2008" i="10" a="1"/>
  <c r="M2008" i="10" s="1"/>
  <c r="L2008" i="10" s="1"/>
  <c r="K2008" i="10" s="1"/>
  <c r="I2010" i="10"/>
  <c r="J2011" i="10"/>
  <c r="B2012" i="10"/>
  <c r="C2011" i="10" a="1"/>
  <c r="C2011" i="10" s="1"/>
  <c r="E2011" i="10" a="1"/>
  <c r="E2011" i="10" s="1"/>
  <c r="D2011" i="10" a="1"/>
  <c r="D2011" i="10" s="1"/>
  <c r="D1139" i="1"/>
  <c r="A1138" i="1"/>
  <c r="N2010" i="10" l="1"/>
  <c r="P2009" i="10"/>
  <c r="M2009" i="10" a="1"/>
  <c r="M2009" i="10" s="1"/>
  <c r="L2009" i="10" s="1"/>
  <c r="K2009" i="10" s="1"/>
  <c r="I2011" i="10"/>
  <c r="J2012" i="10"/>
  <c r="B2013" i="10"/>
  <c r="E2012" i="10" a="1"/>
  <c r="E2012" i="10" s="1"/>
  <c r="C2012" i="10" a="1"/>
  <c r="C2012" i="10" s="1"/>
  <c r="D2012" i="10" a="1"/>
  <c r="D2012" i="10" s="1"/>
  <c r="D1140" i="1"/>
  <c r="A1139" i="1"/>
  <c r="N2011" i="10" l="1"/>
  <c r="P2010" i="10"/>
  <c r="M2010" i="10" a="1"/>
  <c r="M2010" i="10" s="1"/>
  <c r="L2010" i="10" s="1"/>
  <c r="K2010" i="10" s="1"/>
  <c r="J2013" i="10"/>
  <c r="I2012" i="10"/>
  <c r="B2014" i="10"/>
  <c r="C2013" i="10" a="1"/>
  <c r="C2013" i="10" s="1"/>
  <c r="D2013" i="10" a="1"/>
  <c r="D2013" i="10" s="1"/>
  <c r="E2013" i="10" a="1"/>
  <c r="E2013" i="10" s="1"/>
  <c r="D1141" i="1"/>
  <c r="A1140" i="1"/>
  <c r="N2012" i="10" l="1"/>
  <c r="M2011" i="10" a="1"/>
  <c r="M2011" i="10" s="1"/>
  <c r="L2011" i="10" s="1"/>
  <c r="K2011" i="10" s="1"/>
  <c r="P2011" i="10"/>
  <c r="I2013" i="10"/>
  <c r="J2014" i="10"/>
  <c r="B2015" i="10"/>
  <c r="C2014" i="10" a="1"/>
  <c r="C2014" i="10" s="1"/>
  <c r="D2014" i="10" a="1"/>
  <c r="D2014" i="10" s="1"/>
  <c r="E2014" i="10" a="1"/>
  <c r="E2014" i="10" s="1"/>
  <c r="D1142" i="1"/>
  <c r="A1141" i="1"/>
  <c r="N2013" i="10" l="1"/>
  <c r="P2012" i="10"/>
  <c r="M2012" i="10" a="1"/>
  <c r="M2012" i="10" s="1"/>
  <c r="L2012" i="10" s="1"/>
  <c r="K2012" i="10" s="1"/>
  <c r="B2016" i="10"/>
  <c r="D2015" i="10" a="1"/>
  <c r="D2015" i="10" s="1"/>
  <c r="E2015" i="10" a="1"/>
  <c r="E2015" i="10" s="1"/>
  <c r="C2015" i="10" a="1"/>
  <c r="C2015" i="10" s="1"/>
  <c r="J2015" i="10"/>
  <c r="I2014" i="10"/>
  <c r="D1143" i="1"/>
  <c r="A1142" i="1"/>
  <c r="N2014" i="10" l="1"/>
  <c r="P2013" i="10"/>
  <c r="M2013" i="10" a="1"/>
  <c r="M2013" i="10" s="1"/>
  <c r="L2013" i="10" s="1"/>
  <c r="K2013" i="10" s="1"/>
  <c r="J2016" i="10"/>
  <c r="I2015" i="10"/>
  <c r="B2017" i="10"/>
  <c r="C2016" i="10" a="1"/>
  <c r="C2016" i="10" s="1"/>
  <c r="D2016" i="10" a="1"/>
  <c r="D2016" i="10" s="1"/>
  <c r="E2016" i="10" a="1"/>
  <c r="E2016" i="10" s="1"/>
  <c r="D1144" i="1"/>
  <c r="A1143" i="1"/>
  <c r="N2015" i="10" l="1"/>
  <c r="P2014" i="10"/>
  <c r="M2014" i="10" a="1"/>
  <c r="M2014" i="10" s="1"/>
  <c r="L2014" i="10" s="1"/>
  <c r="K2014" i="10" s="1"/>
  <c r="I2016" i="10"/>
  <c r="J2017" i="10"/>
  <c r="B2018" i="10"/>
  <c r="E2017" i="10" a="1"/>
  <c r="E2017" i="10" s="1"/>
  <c r="D2017" i="10" a="1"/>
  <c r="D2017" i="10" s="1"/>
  <c r="C2017" i="10" a="1"/>
  <c r="C2017" i="10" s="1"/>
  <c r="D1145" i="1"/>
  <c r="A1144" i="1"/>
  <c r="N2016" i="10" l="1"/>
  <c r="M2015" i="10" a="1"/>
  <c r="M2015" i="10" s="1"/>
  <c r="L2015" i="10" s="1"/>
  <c r="K2015" i="10" s="1"/>
  <c r="P2015" i="10"/>
  <c r="J2018" i="10"/>
  <c r="I2017" i="10"/>
  <c r="B2019" i="10"/>
  <c r="D2018" i="10" a="1"/>
  <c r="D2018" i="10" s="1"/>
  <c r="E2018" i="10" a="1"/>
  <c r="E2018" i="10" s="1"/>
  <c r="C2018" i="10" a="1"/>
  <c r="C2018" i="10" s="1"/>
  <c r="D1146" i="1"/>
  <c r="A1145" i="1"/>
  <c r="N2017" i="10" l="1"/>
  <c r="P2016" i="10"/>
  <c r="M2016" i="10" a="1"/>
  <c r="M2016" i="10" s="1"/>
  <c r="L2016" i="10" s="1"/>
  <c r="K2016" i="10" s="1"/>
  <c r="I2018" i="10"/>
  <c r="J2019" i="10"/>
  <c r="B2020" i="10"/>
  <c r="C2019" i="10" a="1"/>
  <c r="C2019" i="10" s="1"/>
  <c r="E2019" i="10" a="1"/>
  <c r="E2019" i="10" s="1"/>
  <c r="D2019" i="10" a="1"/>
  <c r="D2019" i="10" s="1"/>
  <c r="D1147" i="1"/>
  <c r="A1146" i="1"/>
  <c r="N2018" i="10" l="1"/>
  <c r="P2017" i="10"/>
  <c r="M2017" i="10" a="1"/>
  <c r="M2017" i="10" s="1"/>
  <c r="L2017" i="10" s="1"/>
  <c r="K2017" i="10" s="1"/>
  <c r="J2020" i="10"/>
  <c r="I2019" i="10"/>
  <c r="B2021" i="10"/>
  <c r="C2020" i="10" a="1"/>
  <c r="C2020" i="10" s="1"/>
  <c r="D2020" i="10" a="1"/>
  <c r="D2020" i="10" s="1"/>
  <c r="E2020" i="10" a="1"/>
  <c r="E2020" i="10" s="1"/>
  <c r="D1148" i="1"/>
  <c r="A1147" i="1"/>
  <c r="N2019" i="10" l="1"/>
  <c r="P2018" i="10"/>
  <c r="M2018" i="10" a="1"/>
  <c r="M2018" i="10" s="1"/>
  <c r="L2018" i="10" s="1"/>
  <c r="K2018" i="10" s="1"/>
  <c r="J2021" i="10"/>
  <c r="I2020" i="10"/>
  <c r="B2022" i="10"/>
  <c r="C2021" i="10" a="1"/>
  <c r="C2021" i="10" s="1"/>
  <c r="D2021" i="10" a="1"/>
  <c r="D2021" i="10" s="1"/>
  <c r="E2021" i="10" a="1"/>
  <c r="E2021" i="10" s="1"/>
  <c r="D1149" i="1"/>
  <c r="A1148" i="1"/>
  <c r="N2020" i="10" l="1"/>
  <c r="P2019" i="10"/>
  <c r="M2019" i="10" a="1"/>
  <c r="M2019" i="10" s="1"/>
  <c r="L2019" i="10" s="1"/>
  <c r="K2019" i="10" s="1"/>
  <c r="J2022" i="10"/>
  <c r="I2021" i="10"/>
  <c r="B2023" i="10"/>
  <c r="D2022" i="10" a="1"/>
  <c r="D2022" i="10" s="1"/>
  <c r="C2022" i="10" a="1"/>
  <c r="C2022" i="10" s="1"/>
  <c r="E2022" i="10" a="1"/>
  <c r="E2022" i="10" s="1"/>
  <c r="D1150" i="1"/>
  <c r="A1149" i="1"/>
  <c r="N2021" i="10" l="1"/>
  <c r="P2020" i="10"/>
  <c r="M2020" i="10" a="1"/>
  <c r="M2020" i="10" s="1"/>
  <c r="L2020" i="10" s="1"/>
  <c r="K2020" i="10" s="1"/>
  <c r="J2023" i="10"/>
  <c r="I2022" i="10"/>
  <c r="B2024" i="10"/>
  <c r="D2023" i="10" a="1"/>
  <c r="D2023" i="10" s="1"/>
  <c r="E2023" i="10" a="1"/>
  <c r="E2023" i="10" s="1"/>
  <c r="C2023" i="10" a="1"/>
  <c r="C2023" i="10" s="1"/>
  <c r="D1151" i="1"/>
  <c r="A1150" i="1"/>
  <c r="N2022" i="10" l="1"/>
  <c r="P2021" i="10"/>
  <c r="M2021" i="10" a="1"/>
  <c r="M2021" i="10" s="1"/>
  <c r="L2021" i="10" s="1"/>
  <c r="K2021" i="10" s="1"/>
  <c r="J2024" i="10"/>
  <c r="I2023" i="10"/>
  <c r="B2025" i="10"/>
  <c r="E2024" i="10" a="1"/>
  <c r="E2024" i="10" s="1"/>
  <c r="C2024" i="10" a="1"/>
  <c r="C2024" i="10" s="1"/>
  <c r="D2024" i="10" a="1"/>
  <c r="D2024" i="10" s="1"/>
  <c r="D1152" i="1"/>
  <c r="A1151" i="1"/>
  <c r="M2022" i="10" l="1" a="1"/>
  <c r="M2022" i="10" s="1"/>
  <c r="L2022" i="10" s="1"/>
  <c r="K2022" i="10" s="1"/>
  <c r="P2022" i="10"/>
  <c r="N2023" i="10"/>
  <c r="I2024" i="10"/>
  <c r="J2025" i="10"/>
  <c r="B2026" i="10"/>
  <c r="E2025" i="10" a="1"/>
  <c r="E2025" i="10" s="1"/>
  <c r="D2025" i="10" a="1"/>
  <c r="D2025" i="10" s="1"/>
  <c r="C2025" i="10" a="1"/>
  <c r="C2025" i="10" s="1"/>
  <c r="D1153" i="1"/>
  <c r="A1152" i="1"/>
  <c r="N2024" i="10" l="1"/>
  <c r="M2023" i="10" a="1"/>
  <c r="M2023" i="10" s="1"/>
  <c r="L2023" i="10" s="1"/>
  <c r="K2023" i="10" s="1"/>
  <c r="P2023" i="10"/>
  <c r="I2025" i="10"/>
  <c r="J2026" i="10"/>
  <c r="B2027" i="10"/>
  <c r="C2026" i="10" a="1"/>
  <c r="C2026" i="10" s="1"/>
  <c r="D2026" i="10" a="1"/>
  <c r="D2026" i="10" s="1"/>
  <c r="E2026" i="10" a="1"/>
  <c r="E2026" i="10" s="1"/>
  <c r="D1154" i="1"/>
  <c r="A1153" i="1"/>
  <c r="N2025" i="10" l="1"/>
  <c r="P2024" i="10"/>
  <c r="M2024" i="10" a="1"/>
  <c r="M2024" i="10" s="1"/>
  <c r="L2024" i="10" s="1"/>
  <c r="K2024" i="10" s="1"/>
  <c r="B2028" i="10"/>
  <c r="C2027" i="10" a="1"/>
  <c r="C2027" i="10" s="1"/>
  <c r="D2027" i="10" a="1"/>
  <c r="D2027" i="10" s="1"/>
  <c r="E2027" i="10" a="1"/>
  <c r="E2027" i="10" s="1"/>
  <c r="I2026" i="10"/>
  <c r="J2027" i="10"/>
  <c r="D1155" i="1"/>
  <c r="A1154" i="1"/>
  <c r="P2025" i="10" l="1"/>
  <c r="M2025" i="10" a="1"/>
  <c r="M2025" i="10" s="1"/>
  <c r="L2025" i="10" s="1"/>
  <c r="K2025" i="10" s="1"/>
  <c r="N2026" i="10"/>
  <c r="J2028" i="10"/>
  <c r="I2027" i="10"/>
  <c r="B2029" i="10"/>
  <c r="C2028" i="10" a="1"/>
  <c r="C2028" i="10" s="1"/>
  <c r="E2028" i="10" a="1"/>
  <c r="E2028" i="10" s="1"/>
  <c r="D2028" i="10" a="1"/>
  <c r="D2028" i="10" s="1"/>
  <c r="D1156" i="1"/>
  <c r="A1155" i="1"/>
  <c r="N2027" i="10" l="1"/>
  <c r="P2026" i="10"/>
  <c r="M2026" i="10" a="1"/>
  <c r="M2026" i="10" s="1"/>
  <c r="L2026" i="10" s="1"/>
  <c r="K2026" i="10" s="1"/>
  <c r="I2028" i="10"/>
  <c r="J2029" i="10"/>
  <c r="B2030" i="10"/>
  <c r="E2029" i="10" a="1"/>
  <c r="E2029" i="10" s="1"/>
  <c r="C2029" i="10" a="1"/>
  <c r="C2029" i="10" s="1"/>
  <c r="D2029" i="10" a="1"/>
  <c r="D2029" i="10" s="1"/>
  <c r="D1157" i="1"/>
  <c r="A1156" i="1"/>
  <c r="N2028" i="10" l="1"/>
  <c r="M2027" i="10" a="1"/>
  <c r="M2027" i="10" s="1"/>
  <c r="L2027" i="10" s="1"/>
  <c r="K2027" i="10" s="1"/>
  <c r="P2027" i="10"/>
  <c r="J2030" i="10"/>
  <c r="I2029" i="10"/>
  <c r="B2031" i="10"/>
  <c r="D2030" i="10" a="1"/>
  <c r="D2030" i="10" s="1"/>
  <c r="E2030" i="10" a="1"/>
  <c r="E2030" i="10" s="1"/>
  <c r="C2030" i="10" a="1"/>
  <c r="C2030" i="10" s="1"/>
  <c r="D1158" i="1"/>
  <c r="A1157" i="1"/>
  <c r="N2029" i="10" l="1"/>
  <c r="P2028" i="10"/>
  <c r="M2028" i="10" a="1"/>
  <c r="M2028" i="10" s="1"/>
  <c r="L2028" i="10" s="1"/>
  <c r="K2028" i="10" s="1"/>
  <c r="I2030" i="10"/>
  <c r="J2031" i="10"/>
  <c r="B2032" i="10"/>
  <c r="C2031" i="10" a="1"/>
  <c r="C2031" i="10" s="1"/>
  <c r="D2031" i="10" a="1"/>
  <c r="D2031" i="10" s="1"/>
  <c r="E2031" i="10" a="1"/>
  <c r="E2031" i="10" s="1"/>
  <c r="D1159" i="1"/>
  <c r="A1158" i="1"/>
  <c r="N2030" i="10" l="1"/>
  <c r="P2029" i="10"/>
  <c r="M2029" i="10" a="1"/>
  <c r="M2029" i="10" s="1"/>
  <c r="L2029" i="10" s="1"/>
  <c r="K2029" i="10" s="1"/>
  <c r="I2031" i="10"/>
  <c r="J2032" i="10"/>
  <c r="B2033" i="10"/>
  <c r="E2032" i="10" a="1"/>
  <c r="E2032" i="10" s="1"/>
  <c r="C2032" i="10" a="1"/>
  <c r="C2032" i="10" s="1"/>
  <c r="D2032" i="10" a="1"/>
  <c r="D2032" i="10" s="1"/>
  <c r="D1160" i="1"/>
  <c r="A1159" i="1"/>
  <c r="N2031" i="10" l="1"/>
  <c r="M2030" i="10" a="1"/>
  <c r="M2030" i="10" s="1"/>
  <c r="L2030" i="10" s="1"/>
  <c r="K2030" i="10" s="1"/>
  <c r="P2030" i="10"/>
  <c r="J2033" i="10"/>
  <c r="I2032" i="10"/>
  <c r="B2034" i="10"/>
  <c r="C2033" i="10" a="1"/>
  <c r="C2033" i="10" s="1"/>
  <c r="D2033" i="10" a="1"/>
  <c r="D2033" i="10" s="1"/>
  <c r="E2033" i="10" a="1"/>
  <c r="E2033" i="10" s="1"/>
  <c r="D1161" i="1"/>
  <c r="A1160" i="1"/>
  <c r="N2032" i="10" l="1"/>
  <c r="P2031" i="10"/>
  <c r="M2031" i="10" a="1"/>
  <c r="M2031" i="10" s="1"/>
  <c r="L2031" i="10" s="1"/>
  <c r="K2031" i="10" s="1"/>
  <c r="I2033" i="10"/>
  <c r="J2034" i="10"/>
  <c r="B2035" i="10"/>
  <c r="C2034" i="10" a="1"/>
  <c r="C2034" i="10" s="1"/>
  <c r="D2034" i="10" a="1"/>
  <c r="D2034" i="10" s="1"/>
  <c r="E2034" i="10" a="1"/>
  <c r="E2034" i="10" s="1"/>
  <c r="D1162" i="1"/>
  <c r="A1161" i="1"/>
  <c r="N2033" i="10" l="1"/>
  <c r="P2032" i="10"/>
  <c r="M2032" i="10" a="1"/>
  <c r="M2032" i="10" s="1"/>
  <c r="L2032" i="10" s="1"/>
  <c r="K2032" i="10" s="1"/>
  <c r="J2035" i="10"/>
  <c r="I2034" i="10"/>
  <c r="B2036" i="10"/>
  <c r="D2035" i="10" a="1"/>
  <c r="D2035" i="10" s="1"/>
  <c r="E2035" i="10" a="1"/>
  <c r="E2035" i="10" s="1"/>
  <c r="C2035" i="10" a="1"/>
  <c r="C2035" i="10" s="1"/>
  <c r="D1163" i="1"/>
  <c r="A1162" i="1"/>
  <c r="P2033" i="10" l="1"/>
  <c r="M2033" i="10" a="1"/>
  <c r="M2033" i="10" s="1"/>
  <c r="L2033" i="10" s="1"/>
  <c r="K2033" i="10" s="1"/>
  <c r="N2034" i="10"/>
  <c r="J2036" i="10"/>
  <c r="I2035" i="10"/>
  <c r="B2037" i="10"/>
  <c r="C2036" i="10" a="1"/>
  <c r="C2036" i="10" s="1"/>
  <c r="D2036" i="10" a="1"/>
  <c r="D2036" i="10" s="1"/>
  <c r="E2036" i="10" a="1"/>
  <c r="E2036" i="10" s="1"/>
  <c r="D1164" i="1"/>
  <c r="A1163" i="1"/>
  <c r="M2034" i="10" l="1" a="1"/>
  <c r="M2034" i="10" s="1"/>
  <c r="L2034" i="10" s="1"/>
  <c r="K2034" i="10" s="1"/>
  <c r="P2034" i="10"/>
  <c r="N2035" i="10"/>
  <c r="B2038" i="10"/>
  <c r="E2037" i="10" a="1"/>
  <c r="E2037" i="10" s="1"/>
  <c r="C2037" i="10" a="1"/>
  <c r="C2037" i="10" s="1"/>
  <c r="D2037" i="10" a="1"/>
  <c r="D2037" i="10" s="1"/>
  <c r="I2036" i="10"/>
  <c r="J2037" i="10"/>
  <c r="D1165" i="1"/>
  <c r="A1164" i="1"/>
  <c r="N2036" i="10" l="1"/>
  <c r="M2035" i="10" a="1"/>
  <c r="M2035" i="10" s="1"/>
  <c r="L2035" i="10" s="1"/>
  <c r="K2035" i="10" s="1"/>
  <c r="P2035" i="10"/>
  <c r="J2038" i="10"/>
  <c r="I2037" i="10"/>
  <c r="B2039" i="10"/>
  <c r="D2038" i="10" a="1"/>
  <c r="D2038" i="10" s="1"/>
  <c r="E2038" i="10" a="1"/>
  <c r="E2038" i="10" s="1"/>
  <c r="C2038" i="10" a="1"/>
  <c r="C2038" i="10" s="1"/>
  <c r="D1166" i="1"/>
  <c r="A1165" i="1"/>
  <c r="N2037" i="10" l="1"/>
  <c r="P2036" i="10"/>
  <c r="M2036" i="10" a="1"/>
  <c r="M2036" i="10" s="1"/>
  <c r="L2036" i="10" s="1"/>
  <c r="K2036" i="10" s="1"/>
  <c r="I2038" i="10"/>
  <c r="J2039" i="10"/>
  <c r="B2040" i="10"/>
  <c r="C2039" i="10" a="1"/>
  <c r="C2039" i="10" s="1"/>
  <c r="D2039" i="10" a="1"/>
  <c r="D2039" i="10" s="1"/>
  <c r="E2039" i="10" a="1"/>
  <c r="E2039" i="10" s="1"/>
  <c r="D1167" i="1"/>
  <c r="A1166" i="1"/>
  <c r="N2038" i="10" l="1"/>
  <c r="P2037" i="10"/>
  <c r="M2037" i="10" a="1"/>
  <c r="M2037" i="10" s="1"/>
  <c r="L2037" i="10" s="1"/>
  <c r="K2037" i="10" s="1"/>
  <c r="I2039" i="10"/>
  <c r="J2040" i="10"/>
  <c r="B2041" i="10"/>
  <c r="E2040" i="10" a="1"/>
  <c r="E2040" i="10" s="1"/>
  <c r="C2040" i="10" a="1"/>
  <c r="C2040" i="10" s="1"/>
  <c r="D2040" i="10" a="1"/>
  <c r="D2040" i="10" s="1"/>
  <c r="D1168" i="1"/>
  <c r="A1167" i="1"/>
  <c r="N2039" i="10" l="1"/>
  <c r="M2038" i="10" a="1"/>
  <c r="M2038" i="10" s="1"/>
  <c r="L2038" i="10" s="1"/>
  <c r="K2038" i="10" s="1"/>
  <c r="P2038" i="10"/>
  <c r="J2041" i="10"/>
  <c r="I2040" i="10"/>
  <c r="B2042" i="10"/>
  <c r="C2041" i="10" a="1"/>
  <c r="C2041" i="10" s="1"/>
  <c r="D2041" i="10" a="1"/>
  <c r="D2041" i="10" s="1"/>
  <c r="E2041" i="10" a="1"/>
  <c r="E2041" i="10" s="1"/>
  <c r="D1169" i="1"/>
  <c r="A1168" i="1"/>
  <c r="N2040" i="10" l="1"/>
  <c r="P2039" i="10"/>
  <c r="M2039" i="10" a="1"/>
  <c r="M2039" i="10" s="1"/>
  <c r="L2039" i="10" s="1"/>
  <c r="K2039" i="10" s="1"/>
  <c r="I2041" i="10"/>
  <c r="J2042" i="10"/>
  <c r="B2043" i="10"/>
  <c r="C2042" i="10" a="1"/>
  <c r="C2042" i="10" s="1"/>
  <c r="D2042" i="10" a="1"/>
  <c r="D2042" i="10" s="1"/>
  <c r="E2042" i="10" a="1"/>
  <c r="E2042" i="10" s="1"/>
  <c r="D1170" i="1"/>
  <c r="A1169" i="1"/>
  <c r="N2041" i="10" l="1"/>
  <c r="P2040" i="10"/>
  <c r="M2040" i="10" a="1"/>
  <c r="M2040" i="10" s="1"/>
  <c r="L2040" i="10" s="1"/>
  <c r="K2040" i="10" s="1"/>
  <c r="J2043" i="10"/>
  <c r="I2042" i="10"/>
  <c r="B2044" i="10"/>
  <c r="D2043" i="10" a="1"/>
  <c r="D2043" i="10" s="1"/>
  <c r="E2043" i="10" a="1"/>
  <c r="E2043" i="10" s="1"/>
  <c r="C2043" i="10" a="1"/>
  <c r="C2043" i="10" s="1"/>
  <c r="D1171" i="1"/>
  <c r="A1170" i="1"/>
  <c r="N2042" i="10" l="1"/>
  <c r="P2041" i="10"/>
  <c r="M2041" i="10" a="1"/>
  <c r="M2041" i="10" s="1"/>
  <c r="L2041" i="10" s="1"/>
  <c r="K2041" i="10" s="1"/>
  <c r="J2044" i="10"/>
  <c r="I2043" i="10"/>
  <c r="B2045" i="10"/>
  <c r="C2044" i="10" a="1"/>
  <c r="C2044" i="10" s="1"/>
  <c r="D2044" i="10" a="1"/>
  <c r="D2044" i="10" s="1"/>
  <c r="E2044" i="10" a="1"/>
  <c r="E2044" i="10" s="1"/>
  <c r="D1172" i="1"/>
  <c r="A1171" i="1"/>
  <c r="M2042" i="10" l="1" a="1"/>
  <c r="M2042" i="10" s="1"/>
  <c r="L2042" i="10" s="1"/>
  <c r="K2042" i="10" s="1"/>
  <c r="P2042" i="10"/>
  <c r="N2043" i="10"/>
  <c r="I2044" i="10"/>
  <c r="J2045" i="10"/>
  <c r="B2046" i="10"/>
  <c r="E2045" i="10" a="1"/>
  <c r="E2045" i="10" s="1"/>
  <c r="C2045" i="10" a="1"/>
  <c r="C2045" i="10" s="1"/>
  <c r="D2045" i="10" a="1"/>
  <c r="D2045" i="10" s="1"/>
  <c r="D1173" i="1"/>
  <c r="A1172" i="1"/>
  <c r="M2043" i="10" l="1" a="1"/>
  <c r="M2043" i="10" s="1"/>
  <c r="L2043" i="10" s="1"/>
  <c r="K2043" i="10" s="1"/>
  <c r="P2043" i="10"/>
  <c r="N2044" i="10"/>
  <c r="J2046" i="10"/>
  <c r="I2045" i="10"/>
  <c r="B2047" i="10"/>
  <c r="D2046" i="10" a="1"/>
  <c r="D2046" i="10" s="1"/>
  <c r="E2046" i="10" a="1"/>
  <c r="E2046" i="10" s="1"/>
  <c r="C2046" i="10" a="1"/>
  <c r="C2046" i="10" s="1"/>
  <c r="D1174" i="1"/>
  <c r="A1173" i="1"/>
  <c r="N2045" i="10" l="1"/>
  <c r="P2044" i="10"/>
  <c r="M2044" i="10" a="1"/>
  <c r="M2044" i="10" s="1"/>
  <c r="L2044" i="10" s="1"/>
  <c r="K2044" i="10" s="1"/>
  <c r="I2046" i="10"/>
  <c r="J2047" i="10"/>
  <c r="B2048" i="10"/>
  <c r="C2047" i="10" a="1"/>
  <c r="C2047" i="10" s="1"/>
  <c r="D2047" i="10" a="1"/>
  <c r="D2047" i="10" s="1"/>
  <c r="E2047" i="10" a="1"/>
  <c r="E2047" i="10" s="1"/>
  <c r="D1175" i="1"/>
  <c r="A1174" i="1"/>
  <c r="N2046" i="10" l="1"/>
  <c r="P2045" i="10"/>
  <c r="M2045" i="10" a="1"/>
  <c r="M2045" i="10" s="1"/>
  <c r="L2045" i="10" s="1"/>
  <c r="K2045" i="10" s="1"/>
  <c r="I2047" i="10"/>
  <c r="J2048" i="10"/>
  <c r="B2049" i="10"/>
  <c r="E2048" i="10" a="1"/>
  <c r="E2048" i="10" s="1"/>
  <c r="C2048" i="10" a="1"/>
  <c r="C2048" i="10" s="1"/>
  <c r="D2048" i="10" a="1"/>
  <c r="D2048" i="10" s="1"/>
  <c r="D1176" i="1"/>
  <c r="A1175" i="1"/>
  <c r="N2047" i="10" l="1"/>
  <c r="P2046" i="10"/>
  <c r="M2046" i="10" a="1"/>
  <c r="M2046" i="10" s="1"/>
  <c r="L2046" i="10" s="1"/>
  <c r="K2046" i="10" s="1"/>
  <c r="J2049" i="10"/>
  <c r="I2048" i="10"/>
  <c r="B2050" i="10"/>
  <c r="C2049" i="10" a="1"/>
  <c r="C2049" i="10" s="1"/>
  <c r="D2049" i="10" a="1"/>
  <c r="D2049" i="10" s="1"/>
  <c r="E2049" i="10" a="1"/>
  <c r="E2049" i="10" s="1"/>
  <c r="D1177" i="1"/>
  <c r="A1176" i="1"/>
  <c r="N2048" i="10" l="1"/>
  <c r="P2047" i="10"/>
  <c r="M2047" i="10" a="1"/>
  <c r="M2047" i="10" s="1"/>
  <c r="L2047" i="10" s="1"/>
  <c r="K2047" i="10" s="1"/>
  <c r="I2049" i="10"/>
  <c r="J2050" i="10"/>
  <c r="B2051" i="10"/>
  <c r="C2050" i="10" a="1"/>
  <c r="C2050" i="10" s="1"/>
  <c r="D2050" i="10" a="1"/>
  <c r="D2050" i="10" s="1"/>
  <c r="E2050" i="10" a="1"/>
  <c r="E2050" i="10" s="1"/>
  <c r="D1178" i="1"/>
  <c r="A1177" i="1"/>
  <c r="P2048" i="10" l="1"/>
  <c r="M2048" i="10" a="1"/>
  <c r="M2048" i="10" s="1"/>
  <c r="L2048" i="10" s="1"/>
  <c r="K2048" i="10" s="1"/>
  <c r="N2049" i="10"/>
  <c r="J2051" i="10"/>
  <c r="I2050" i="10"/>
  <c r="B2052" i="10"/>
  <c r="D2051" i="10" a="1"/>
  <c r="D2051" i="10" s="1"/>
  <c r="E2051" i="10" a="1"/>
  <c r="E2051" i="10" s="1"/>
  <c r="C2051" i="10" a="1"/>
  <c r="C2051" i="10" s="1"/>
  <c r="D1179" i="1"/>
  <c r="A1178" i="1"/>
  <c r="P2049" i="10" l="1"/>
  <c r="M2049" i="10" a="1"/>
  <c r="M2049" i="10" s="1"/>
  <c r="L2049" i="10" s="1"/>
  <c r="K2049" i="10" s="1"/>
  <c r="N2050" i="10"/>
  <c r="J2052" i="10"/>
  <c r="I2051" i="10"/>
  <c r="B2053" i="10"/>
  <c r="C2052" i="10" a="1"/>
  <c r="C2052" i="10" s="1"/>
  <c r="D2052" i="10" a="1"/>
  <c r="D2052" i="10" s="1"/>
  <c r="E2052" i="10" a="1"/>
  <c r="E2052" i="10" s="1"/>
  <c r="D1180" i="1"/>
  <c r="A1179" i="1"/>
  <c r="P2050" i="10" l="1"/>
  <c r="M2050" i="10" a="1"/>
  <c r="M2050" i="10" s="1"/>
  <c r="L2050" i="10" s="1"/>
  <c r="K2050" i="10" s="1"/>
  <c r="N2051" i="10"/>
  <c r="I2052" i="10"/>
  <c r="J2053" i="10"/>
  <c r="B2054" i="10"/>
  <c r="E2053" i="10" a="1"/>
  <c r="E2053" i="10" s="1"/>
  <c r="C2053" i="10" a="1"/>
  <c r="C2053" i="10" s="1"/>
  <c r="D2053" i="10" a="1"/>
  <c r="D2053" i="10" s="1"/>
  <c r="D1181" i="1"/>
  <c r="A1180" i="1"/>
  <c r="P2051" i="10" l="1"/>
  <c r="M2051" i="10" a="1"/>
  <c r="M2051" i="10" s="1"/>
  <c r="L2051" i="10" s="1"/>
  <c r="K2051" i="10" s="1"/>
  <c r="N2052" i="10"/>
  <c r="J2054" i="10"/>
  <c r="I2053" i="10"/>
  <c r="B2055" i="10"/>
  <c r="D2054" i="10" a="1"/>
  <c r="D2054" i="10" s="1"/>
  <c r="E2054" i="10" a="1"/>
  <c r="E2054" i="10" s="1"/>
  <c r="C2054" i="10" a="1"/>
  <c r="C2054" i="10" s="1"/>
  <c r="D1182" i="1"/>
  <c r="A1181" i="1"/>
  <c r="P2052" i="10" l="1"/>
  <c r="M2052" i="10" a="1"/>
  <c r="M2052" i="10" s="1"/>
  <c r="L2052" i="10" s="1"/>
  <c r="K2052" i="10" s="1"/>
  <c r="N2053" i="10"/>
  <c r="I2054" i="10"/>
  <c r="J2055" i="10"/>
  <c r="B2056" i="10"/>
  <c r="C2055" i="10" a="1"/>
  <c r="C2055" i="10" s="1"/>
  <c r="D2055" i="10" a="1"/>
  <c r="D2055" i="10" s="1"/>
  <c r="E2055" i="10" a="1"/>
  <c r="E2055" i="10" s="1"/>
  <c r="D1183" i="1"/>
  <c r="A1182" i="1"/>
  <c r="N2054" i="10" l="1"/>
  <c r="P2053" i="10"/>
  <c r="M2053" i="10" a="1"/>
  <c r="M2053" i="10" s="1"/>
  <c r="L2053" i="10" s="1"/>
  <c r="K2053" i="10" s="1"/>
  <c r="I2055" i="10"/>
  <c r="J2056" i="10"/>
  <c r="B2057" i="10"/>
  <c r="E2056" i="10" a="1"/>
  <c r="E2056" i="10" s="1"/>
  <c r="C2056" i="10" a="1"/>
  <c r="C2056" i="10" s="1"/>
  <c r="D2056" i="10" a="1"/>
  <c r="D2056" i="10" s="1"/>
  <c r="D1184" i="1"/>
  <c r="A1183" i="1"/>
  <c r="N2055" i="10" l="1"/>
  <c r="P2054" i="10"/>
  <c r="M2054" i="10" a="1"/>
  <c r="M2054" i="10" s="1"/>
  <c r="L2054" i="10" s="1"/>
  <c r="K2054" i="10" s="1"/>
  <c r="J2057" i="10"/>
  <c r="I2056" i="10"/>
  <c r="B2058" i="10"/>
  <c r="C2057" i="10" a="1"/>
  <c r="C2057" i="10" s="1"/>
  <c r="D2057" i="10" a="1"/>
  <c r="D2057" i="10" s="1"/>
  <c r="E2057" i="10" a="1"/>
  <c r="E2057" i="10" s="1"/>
  <c r="D1185" i="1"/>
  <c r="A1184" i="1"/>
  <c r="N2056" i="10" l="1"/>
  <c r="M2055" i="10" a="1"/>
  <c r="M2055" i="10" s="1"/>
  <c r="L2055" i="10" s="1"/>
  <c r="K2055" i="10" s="1"/>
  <c r="P2055" i="10"/>
  <c r="I2057" i="10"/>
  <c r="J2058" i="10"/>
  <c r="B2059" i="10"/>
  <c r="C2058" i="10" a="1"/>
  <c r="C2058" i="10" s="1"/>
  <c r="D2058" i="10" a="1"/>
  <c r="D2058" i="10" s="1"/>
  <c r="E2058" i="10" a="1"/>
  <c r="E2058" i="10" s="1"/>
  <c r="D1186" i="1"/>
  <c r="A1185" i="1"/>
  <c r="N2057" i="10" l="1"/>
  <c r="P2056" i="10"/>
  <c r="M2056" i="10" a="1"/>
  <c r="M2056" i="10" s="1"/>
  <c r="L2056" i="10" s="1"/>
  <c r="K2056" i="10" s="1"/>
  <c r="J2059" i="10"/>
  <c r="I2058" i="10"/>
  <c r="B2060" i="10"/>
  <c r="D2059" i="10" a="1"/>
  <c r="D2059" i="10" s="1"/>
  <c r="E2059" i="10" a="1"/>
  <c r="E2059" i="10" s="1"/>
  <c r="C2059" i="10" a="1"/>
  <c r="C2059" i="10" s="1"/>
  <c r="D1187" i="1"/>
  <c r="A1186" i="1"/>
  <c r="N2058" i="10" l="1"/>
  <c r="P2057" i="10"/>
  <c r="M2057" i="10" a="1"/>
  <c r="M2057" i="10" s="1"/>
  <c r="L2057" i="10" s="1"/>
  <c r="K2057" i="10" s="1"/>
  <c r="B2061" i="10"/>
  <c r="C2060" i="10" a="1"/>
  <c r="C2060" i="10" s="1"/>
  <c r="D2060" i="10" a="1"/>
  <c r="D2060" i="10" s="1"/>
  <c r="E2060" i="10" a="1"/>
  <c r="E2060" i="10" s="1"/>
  <c r="J2060" i="10"/>
  <c r="I2059" i="10"/>
  <c r="D1188" i="1"/>
  <c r="A1187" i="1"/>
  <c r="N2059" i="10" l="1"/>
  <c r="P2058" i="10"/>
  <c r="M2058" i="10" a="1"/>
  <c r="M2058" i="10" s="1"/>
  <c r="L2058" i="10" s="1"/>
  <c r="K2058" i="10" s="1"/>
  <c r="I2060" i="10"/>
  <c r="J2061" i="10"/>
  <c r="B2062" i="10"/>
  <c r="E2061" i="10" a="1"/>
  <c r="E2061" i="10" s="1"/>
  <c r="C2061" i="10" a="1"/>
  <c r="C2061" i="10" s="1"/>
  <c r="D2061" i="10" a="1"/>
  <c r="D2061" i="10" s="1"/>
  <c r="D1189" i="1"/>
  <c r="A1188" i="1"/>
  <c r="N2060" i="10" l="1"/>
  <c r="M2059" i="10" a="1"/>
  <c r="M2059" i="10" s="1"/>
  <c r="L2059" i="10" s="1"/>
  <c r="K2059" i="10" s="1"/>
  <c r="P2059" i="10"/>
  <c r="J2062" i="10"/>
  <c r="I2061" i="10"/>
  <c r="B2063" i="10"/>
  <c r="D2062" i="10" a="1"/>
  <c r="D2062" i="10" s="1"/>
  <c r="E2062" i="10" a="1"/>
  <c r="E2062" i="10" s="1"/>
  <c r="C2062" i="10" a="1"/>
  <c r="C2062" i="10" s="1"/>
  <c r="D1190" i="1"/>
  <c r="A1189" i="1"/>
  <c r="N2061" i="10" l="1"/>
  <c r="P2060" i="10"/>
  <c r="M2060" i="10" a="1"/>
  <c r="M2060" i="10" s="1"/>
  <c r="L2060" i="10" s="1"/>
  <c r="K2060" i="10" s="1"/>
  <c r="I2062" i="10"/>
  <c r="J2063" i="10"/>
  <c r="B2064" i="10"/>
  <c r="C2063" i="10" a="1"/>
  <c r="C2063" i="10" s="1"/>
  <c r="D2063" i="10" a="1"/>
  <c r="D2063" i="10" s="1"/>
  <c r="E2063" i="10" a="1"/>
  <c r="E2063" i="10" s="1"/>
  <c r="D1191" i="1"/>
  <c r="A1190" i="1"/>
  <c r="N2062" i="10" l="1"/>
  <c r="P2061" i="10"/>
  <c r="M2061" i="10" a="1"/>
  <c r="M2061" i="10" s="1"/>
  <c r="L2061" i="10" s="1"/>
  <c r="K2061" i="10" s="1"/>
  <c r="I2063" i="10"/>
  <c r="J2064" i="10"/>
  <c r="B2065" i="10"/>
  <c r="E2064" i="10" a="1"/>
  <c r="E2064" i="10" s="1"/>
  <c r="C2064" i="10" a="1"/>
  <c r="C2064" i="10" s="1"/>
  <c r="D2064" i="10" a="1"/>
  <c r="D2064" i="10" s="1"/>
  <c r="D1192" i="1"/>
  <c r="A1191" i="1"/>
  <c r="N2063" i="10" l="1"/>
  <c r="M2062" i="10" a="1"/>
  <c r="M2062" i="10" s="1"/>
  <c r="L2062" i="10" s="1"/>
  <c r="K2062" i="10" s="1"/>
  <c r="P2062" i="10"/>
  <c r="J2065" i="10"/>
  <c r="I2064" i="10"/>
  <c r="B2066" i="10"/>
  <c r="C2065" i="10" a="1"/>
  <c r="C2065" i="10" s="1"/>
  <c r="D2065" i="10" a="1"/>
  <c r="D2065" i="10" s="1"/>
  <c r="E2065" i="10" a="1"/>
  <c r="E2065" i="10" s="1"/>
  <c r="D1193" i="1"/>
  <c r="A1192" i="1"/>
  <c r="P2063" i="10" l="1"/>
  <c r="M2063" i="10" a="1"/>
  <c r="M2063" i="10" s="1"/>
  <c r="L2063" i="10" s="1"/>
  <c r="K2063" i="10" s="1"/>
  <c r="N2064" i="10"/>
  <c r="I2065" i="10"/>
  <c r="J2066" i="10"/>
  <c r="B2067" i="10"/>
  <c r="C2066" i="10" a="1"/>
  <c r="C2066" i="10" s="1"/>
  <c r="D2066" i="10" a="1"/>
  <c r="D2066" i="10" s="1"/>
  <c r="E2066" i="10" a="1"/>
  <c r="E2066" i="10" s="1"/>
  <c r="D1194" i="1"/>
  <c r="A1193" i="1"/>
  <c r="P2064" i="10" l="1"/>
  <c r="M2064" i="10" a="1"/>
  <c r="M2064" i="10" s="1"/>
  <c r="L2064" i="10" s="1"/>
  <c r="K2064" i="10" s="1"/>
  <c r="N2065" i="10"/>
  <c r="J2067" i="10"/>
  <c r="I2066" i="10"/>
  <c r="B2068" i="10"/>
  <c r="D2067" i="10" a="1"/>
  <c r="D2067" i="10" s="1"/>
  <c r="E2067" i="10" a="1"/>
  <c r="E2067" i="10" s="1"/>
  <c r="C2067" i="10" a="1"/>
  <c r="C2067" i="10" s="1"/>
  <c r="D1195" i="1"/>
  <c r="A1194" i="1"/>
  <c r="P2065" i="10" l="1"/>
  <c r="M2065" i="10" a="1"/>
  <c r="M2065" i="10" s="1"/>
  <c r="L2065" i="10" s="1"/>
  <c r="K2065" i="10" s="1"/>
  <c r="N2066" i="10"/>
  <c r="J2068" i="10"/>
  <c r="I2067" i="10"/>
  <c r="B2069" i="10"/>
  <c r="C2068" i="10" a="1"/>
  <c r="C2068" i="10" s="1"/>
  <c r="D2068" i="10" a="1"/>
  <c r="D2068" i="10" s="1"/>
  <c r="E2068" i="10" a="1"/>
  <c r="E2068" i="10" s="1"/>
  <c r="D1196" i="1"/>
  <c r="A1195" i="1"/>
  <c r="N2067" i="10" l="1"/>
  <c r="M2066" i="10" a="1"/>
  <c r="M2066" i="10" s="1"/>
  <c r="L2066" i="10" s="1"/>
  <c r="K2066" i="10" s="1"/>
  <c r="P2066" i="10"/>
  <c r="I2068" i="10"/>
  <c r="J2069" i="10"/>
  <c r="B2070" i="10"/>
  <c r="E2069" i="10" a="1"/>
  <c r="E2069" i="10" s="1"/>
  <c r="C2069" i="10" a="1"/>
  <c r="C2069" i="10" s="1"/>
  <c r="D2069" i="10" a="1"/>
  <c r="D2069" i="10" s="1"/>
  <c r="D1197" i="1"/>
  <c r="A1196" i="1"/>
  <c r="N2068" i="10" l="1"/>
  <c r="M2067" i="10" a="1"/>
  <c r="M2067" i="10" s="1"/>
  <c r="L2067" i="10" s="1"/>
  <c r="K2067" i="10" s="1"/>
  <c r="P2067" i="10"/>
  <c r="J2070" i="10"/>
  <c r="I2069" i="10"/>
  <c r="B2071" i="10"/>
  <c r="D2070" i="10" a="1"/>
  <c r="D2070" i="10" s="1"/>
  <c r="E2070" i="10" a="1"/>
  <c r="E2070" i="10" s="1"/>
  <c r="C2070" i="10" a="1"/>
  <c r="C2070" i="10" s="1"/>
  <c r="D1198" i="1"/>
  <c r="A1197" i="1"/>
  <c r="N2069" i="10" l="1"/>
  <c r="P2068" i="10"/>
  <c r="M2068" i="10" a="1"/>
  <c r="M2068" i="10" s="1"/>
  <c r="L2068" i="10" s="1"/>
  <c r="K2068" i="10" s="1"/>
  <c r="I2070" i="10"/>
  <c r="J2071" i="10"/>
  <c r="B2072" i="10"/>
  <c r="C2071" i="10" a="1"/>
  <c r="C2071" i="10" s="1"/>
  <c r="D2071" i="10" a="1"/>
  <c r="D2071" i="10" s="1"/>
  <c r="E2071" i="10" a="1"/>
  <c r="E2071" i="10" s="1"/>
  <c r="D1199" i="1"/>
  <c r="A1198" i="1"/>
  <c r="N2070" i="10" l="1"/>
  <c r="P2069" i="10"/>
  <c r="M2069" i="10" a="1"/>
  <c r="M2069" i="10" s="1"/>
  <c r="L2069" i="10" s="1"/>
  <c r="K2069" i="10" s="1"/>
  <c r="I2071" i="10"/>
  <c r="J2072" i="10"/>
  <c r="B2073" i="10"/>
  <c r="E2072" i="10" a="1"/>
  <c r="E2072" i="10" s="1"/>
  <c r="C2072" i="10" a="1"/>
  <c r="C2072" i="10" s="1"/>
  <c r="D2072" i="10" a="1"/>
  <c r="D2072" i="10" s="1"/>
  <c r="D1200" i="1"/>
  <c r="A1199" i="1"/>
  <c r="N2071" i="10" l="1"/>
  <c r="P2070" i="10"/>
  <c r="M2070" i="10" a="1"/>
  <c r="M2070" i="10" s="1"/>
  <c r="L2070" i="10" s="1"/>
  <c r="K2070" i="10" s="1"/>
  <c r="J2073" i="10"/>
  <c r="I2072" i="10"/>
  <c r="B2074" i="10"/>
  <c r="C2073" i="10" a="1"/>
  <c r="C2073" i="10" s="1"/>
  <c r="D2073" i="10" a="1"/>
  <c r="D2073" i="10" s="1"/>
  <c r="E2073" i="10" a="1"/>
  <c r="E2073" i="10" s="1"/>
  <c r="D1201" i="1"/>
  <c r="A1200" i="1"/>
  <c r="N2072" i="10" l="1"/>
  <c r="P2071" i="10"/>
  <c r="M2071" i="10" a="1"/>
  <c r="M2071" i="10" s="1"/>
  <c r="L2071" i="10" s="1"/>
  <c r="K2071" i="10" s="1"/>
  <c r="I2073" i="10"/>
  <c r="J2074" i="10"/>
  <c r="B2075" i="10"/>
  <c r="C2074" i="10" a="1"/>
  <c r="C2074" i="10" s="1"/>
  <c r="D2074" i="10" a="1"/>
  <c r="D2074" i="10" s="1"/>
  <c r="E2074" i="10" a="1"/>
  <c r="E2074" i="10" s="1"/>
  <c r="D1202" i="1"/>
  <c r="A1201" i="1"/>
  <c r="N2073" i="10" l="1"/>
  <c r="P2072" i="10"/>
  <c r="M2072" i="10" a="1"/>
  <c r="M2072" i="10" s="1"/>
  <c r="L2072" i="10" s="1"/>
  <c r="K2072" i="10" s="1"/>
  <c r="J2075" i="10"/>
  <c r="I2074" i="10"/>
  <c r="B2076" i="10"/>
  <c r="D2075" i="10" a="1"/>
  <c r="D2075" i="10" s="1"/>
  <c r="E2075" i="10" a="1"/>
  <c r="E2075" i="10" s="1"/>
  <c r="C2075" i="10" a="1"/>
  <c r="C2075" i="10" s="1"/>
  <c r="D1203" i="1"/>
  <c r="A1202" i="1"/>
  <c r="N2074" i="10" l="1"/>
  <c r="P2073" i="10"/>
  <c r="M2073" i="10" a="1"/>
  <c r="M2073" i="10" s="1"/>
  <c r="L2073" i="10" s="1"/>
  <c r="K2073" i="10" s="1"/>
  <c r="J2076" i="10"/>
  <c r="I2075" i="10"/>
  <c r="B2077" i="10"/>
  <c r="C2076" i="10" a="1"/>
  <c r="C2076" i="10" s="1"/>
  <c r="D2076" i="10" a="1"/>
  <c r="D2076" i="10" s="1"/>
  <c r="E2076" i="10" a="1"/>
  <c r="E2076" i="10" s="1"/>
  <c r="D1204" i="1"/>
  <c r="A1203" i="1"/>
  <c r="N2075" i="10" l="1"/>
  <c r="P2074" i="10"/>
  <c r="M2074" i="10" a="1"/>
  <c r="M2074" i="10" s="1"/>
  <c r="L2074" i="10" s="1"/>
  <c r="K2074" i="10" s="1"/>
  <c r="I2076" i="10"/>
  <c r="J2077" i="10"/>
  <c r="B2078" i="10"/>
  <c r="E2077" i="10" a="1"/>
  <c r="E2077" i="10" s="1"/>
  <c r="C2077" i="10" a="1"/>
  <c r="C2077" i="10" s="1"/>
  <c r="D2077" i="10" a="1"/>
  <c r="D2077" i="10" s="1"/>
  <c r="D1205" i="1"/>
  <c r="A1204" i="1"/>
  <c r="N2076" i="10" l="1"/>
  <c r="P2075" i="10"/>
  <c r="M2075" i="10" a="1"/>
  <c r="M2075" i="10" s="1"/>
  <c r="L2075" i="10" s="1"/>
  <c r="K2075" i="10" s="1"/>
  <c r="J2078" i="10"/>
  <c r="I2077" i="10"/>
  <c r="B2079" i="10"/>
  <c r="D2078" i="10" a="1"/>
  <c r="D2078" i="10" s="1"/>
  <c r="E2078" i="10" a="1"/>
  <c r="E2078" i="10" s="1"/>
  <c r="C2078" i="10" a="1"/>
  <c r="C2078" i="10" s="1"/>
  <c r="D1206" i="1"/>
  <c r="A1205" i="1"/>
  <c r="P2076" i="10" l="1"/>
  <c r="M2076" i="10" a="1"/>
  <c r="M2076" i="10" s="1"/>
  <c r="L2076" i="10" s="1"/>
  <c r="K2076" i="10" s="1"/>
  <c r="N2077" i="10"/>
  <c r="I2078" i="10"/>
  <c r="J2079" i="10"/>
  <c r="B2080" i="10"/>
  <c r="C2079" i="10" a="1"/>
  <c r="C2079" i="10" s="1"/>
  <c r="D2079" i="10" a="1"/>
  <c r="D2079" i="10" s="1"/>
  <c r="E2079" i="10" a="1"/>
  <c r="E2079" i="10" s="1"/>
  <c r="D1207" i="1"/>
  <c r="A1206" i="1"/>
  <c r="N2078" i="10" l="1"/>
  <c r="P2077" i="10"/>
  <c r="M2077" i="10" a="1"/>
  <c r="M2077" i="10" s="1"/>
  <c r="L2077" i="10" s="1"/>
  <c r="K2077" i="10" s="1"/>
  <c r="I2079" i="10"/>
  <c r="J2080" i="10"/>
  <c r="B2081" i="10"/>
  <c r="E2080" i="10" a="1"/>
  <c r="E2080" i="10" s="1"/>
  <c r="C2080" i="10" a="1"/>
  <c r="C2080" i="10" s="1"/>
  <c r="D2080" i="10" a="1"/>
  <c r="D2080" i="10" s="1"/>
  <c r="D1208" i="1"/>
  <c r="A1207" i="1"/>
  <c r="N2079" i="10" l="1"/>
  <c r="M2078" i="10" a="1"/>
  <c r="M2078" i="10" s="1"/>
  <c r="L2078" i="10" s="1"/>
  <c r="K2078" i="10" s="1"/>
  <c r="P2078" i="10"/>
  <c r="B2082" i="10"/>
  <c r="C2081" i="10" a="1"/>
  <c r="C2081" i="10" s="1"/>
  <c r="D2081" i="10" a="1"/>
  <c r="D2081" i="10" s="1"/>
  <c r="E2081" i="10" a="1"/>
  <c r="E2081" i="10" s="1"/>
  <c r="J2081" i="10"/>
  <c r="I2080" i="10"/>
  <c r="D1209" i="1"/>
  <c r="A1208" i="1"/>
  <c r="N2080" i="10" l="1"/>
  <c r="P2079" i="10"/>
  <c r="M2079" i="10" a="1"/>
  <c r="M2079" i="10" s="1"/>
  <c r="L2079" i="10" s="1"/>
  <c r="K2079" i="10" s="1"/>
  <c r="I2081" i="10"/>
  <c r="J2082" i="10"/>
  <c r="B2083" i="10"/>
  <c r="C2082" i="10" a="1"/>
  <c r="C2082" i="10" s="1"/>
  <c r="D2082" i="10" a="1"/>
  <c r="D2082" i="10" s="1"/>
  <c r="E2082" i="10" a="1"/>
  <c r="E2082" i="10" s="1"/>
  <c r="D1210" i="1"/>
  <c r="A1209" i="1"/>
  <c r="P2080" i="10" l="1"/>
  <c r="M2080" i="10" a="1"/>
  <c r="M2080" i="10" s="1"/>
  <c r="L2080" i="10" s="1"/>
  <c r="K2080" i="10" s="1"/>
  <c r="N2081" i="10"/>
  <c r="B2084" i="10"/>
  <c r="D2083" i="10" a="1"/>
  <c r="D2083" i="10" s="1"/>
  <c r="E2083" i="10" a="1"/>
  <c r="E2083" i="10" s="1"/>
  <c r="C2083" i="10" a="1"/>
  <c r="C2083" i="10" s="1"/>
  <c r="J2083" i="10"/>
  <c r="I2082" i="10"/>
  <c r="D1211" i="1"/>
  <c r="A1210" i="1"/>
  <c r="P2081" i="10" l="1"/>
  <c r="M2081" i="10" a="1"/>
  <c r="M2081" i="10" s="1"/>
  <c r="L2081" i="10" s="1"/>
  <c r="K2081" i="10" s="1"/>
  <c r="N2082" i="10"/>
  <c r="J2084" i="10"/>
  <c r="I2083" i="10"/>
  <c r="B2085" i="10"/>
  <c r="C2084" i="10" a="1"/>
  <c r="C2084" i="10" s="1"/>
  <c r="D2084" i="10" a="1"/>
  <c r="D2084" i="10" s="1"/>
  <c r="E2084" i="10" a="1"/>
  <c r="E2084" i="10" s="1"/>
  <c r="D1212" i="1"/>
  <c r="A1211" i="1"/>
  <c r="M2082" i="10" l="1" a="1"/>
  <c r="M2082" i="10" s="1"/>
  <c r="L2082" i="10" s="1"/>
  <c r="K2082" i="10" s="1"/>
  <c r="P2082" i="10"/>
  <c r="N2083" i="10"/>
  <c r="I2084" i="10"/>
  <c r="J2085" i="10"/>
  <c r="B2086" i="10"/>
  <c r="E2085" i="10" a="1"/>
  <c r="E2085" i="10" s="1"/>
  <c r="C2085" i="10" a="1"/>
  <c r="C2085" i="10" s="1"/>
  <c r="D2085" i="10" a="1"/>
  <c r="D2085" i="10" s="1"/>
  <c r="D1213" i="1"/>
  <c r="A1212" i="1"/>
  <c r="M2083" i="10" l="1" a="1"/>
  <c r="M2083" i="10" s="1"/>
  <c r="L2083" i="10" s="1"/>
  <c r="K2083" i="10" s="1"/>
  <c r="P2083" i="10"/>
  <c r="N2084" i="10"/>
  <c r="J2086" i="10"/>
  <c r="I2085" i="10"/>
  <c r="B2087" i="10"/>
  <c r="D2086" i="10" a="1"/>
  <c r="D2086" i="10" s="1"/>
  <c r="E2086" i="10" a="1"/>
  <c r="E2086" i="10" s="1"/>
  <c r="C2086" i="10" a="1"/>
  <c r="C2086" i="10" s="1"/>
  <c r="D1214" i="1"/>
  <c r="A1213" i="1"/>
  <c r="N2085" i="10" l="1"/>
  <c r="P2084" i="10"/>
  <c r="M2084" i="10" a="1"/>
  <c r="M2084" i="10" s="1"/>
  <c r="L2084" i="10" s="1"/>
  <c r="K2084" i="10" s="1"/>
  <c r="I2086" i="10"/>
  <c r="J2087" i="10"/>
  <c r="B2088" i="10"/>
  <c r="C2087" i="10" a="1"/>
  <c r="C2087" i="10" s="1"/>
  <c r="D2087" i="10" a="1"/>
  <c r="D2087" i="10" s="1"/>
  <c r="E2087" i="10" a="1"/>
  <c r="E2087" i="10" s="1"/>
  <c r="D1215" i="1"/>
  <c r="A1214" i="1"/>
  <c r="P2085" i="10" l="1"/>
  <c r="M2085" i="10" a="1"/>
  <c r="M2085" i="10" s="1"/>
  <c r="L2085" i="10" s="1"/>
  <c r="K2085" i="10" s="1"/>
  <c r="N2086" i="10"/>
  <c r="I2087" i="10"/>
  <c r="J2088" i="10"/>
  <c r="B2089" i="10"/>
  <c r="E2088" i="10" a="1"/>
  <c r="E2088" i="10" s="1"/>
  <c r="C2088" i="10" a="1"/>
  <c r="C2088" i="10" s="1"/>
  <c r="D2088" i="10" a="1"/>
  <c r="D2088" i="10" s="1"/>
  <c r="D1216" i="1"/>
  <c r="A1215" i="1"/>
  <c r="P2086" i="10" l="1"/>
  <c r="M2086" i="10" a="1"/>
  <c r="M2086" i="10" s="1"/>
  <c r="L2086" i="10" s="1"/>
  <c r="K2086" i="10" s="1"/>
  <c r="N2087" i="10"/>
  <c r="J2089" i="10"/>
  <c r="I2088" i="10"/>
  <c r="B2090" i="10"/>
  <c r="C2089" i="10" a="1"/>
  <c r="C2089" i="10" s="1"/>
  <c r="D2089" i="10" a="1"/>
  <c r="D2089" i="10" s="1"/>
  <c r="E2089" i="10" a="1"/>
  <c r="E2089" i="10" s="1"/>
  <c r="D1217" i="1"/>
  <c r="A1216" i="1"/>
  <c r="P2087" i="10" l="1"/>
  <c r="M2087" i="10" a="1"/>
  <c r="M2087" i="10" s="1"/>
  <c r="L2087" i="10" s="1"/>
  <c r="K2087" i="10" s="1"/>
  <c r="N2088" i="10"/>
  <c r="I2089" i="10"/>
  <c r="J2090" i="10"/>
  <c r="B2091" i="10"/>
  <c r="C2090" i="10" a="1"/>
  <c r="C2090" i="10" s="1"/>
  <c r="D2090" i="10" a="1"/>
  <c r="D2090" i="10" s="1"/>
  <c r="E2090" i="10" a="1"/>
  <c r="E2090" i="10" s="1"/>
  <c r="D1218" i="1"/>
  <c r="A1217" i="1"/>
  <c r="N2089" i="10" l="1"/>
  <c r="P2088" i="10"/>
  <c r="M2088" i="10" a="1"/>
  <c r="M2088" i="10" s="1"/>
  <c r="L2088" i="10" s="1"/>
  <c r="K2088" i="10" s="1"/>
  <c r="J2091" i="10"/>
  <c r="I2090" i="10"/>
  <c r="B2092" i="10"/>
  <c r="D2091" i="10" a="1"/>
  <c r="D2091" i="10" s="1"/>
  <c r="E2091" i="10" a="1"/>
  <c r="E2091" i="10" s="1"/>
  <c r="C2091" i="10" a="1"/>
  <c r="C2091" i="10" s="1"/>
  <c r="D1219" i="1"/>
  <c r="A1218" i="1"/>
  <c r="N2090" i="10" l="1"/>
  <c r="P2089" i="10"/>
  <c r="M2089" i="10" a="1"/>
  <c r="M2089" i="10" s="1"/>
  <c r="L2089" i="10" s="1"/>
  <c r="K2089" i="10" s="1"/>
  <c r="B2093" i="10"/>
  <c r="C2092" i="10" a="1"/>
  <c r="C2092" i="10" s="1"/>
  <c r="D2092" i="10" a="1"/>
  <c r="D2092" i="10" s="1"/>
  <c r="E2092" i="10" a="1"/>
  <c r="E2092" i="10" s="1"/>
  <c r="J2092" i="10"/>
  <c r="I2091" i="10"/>
  <c r="D1220" i="1"/>
  <c r="A1219" i="1"/>
  <c r="N2091" i="10" l="1"/>
  <c r="P2090" i="10"/>
  <c r="M2090" i="10" a="1"/>
  <c r="M2090" i="10" s="1"/>
  <c r="L2090" i="10" s="1"/>
  <c r="K2090" i="10" s="1"/>
  <c r="I2092" i="10"/>
  <c r="J2093" i="10"/>
  <c r="B2094" i="10"/>
  <c r="E2093" i="10" a="1"/>
  <c r="E2093" i="10" s="1"/>
  <c r="C2093" i="10" a="1"/>
  <c r="C2093" i="10" s="1"/>
  <c r="D2093" i="10" a="1"/>
  <c r="D2093" i="10" s="1"/>
  <c r="D1221" i="1"/>
  <c r="A1220" i="1"/>
  <c r="N2092" i="10" l="1"/>
  <c r="P2091" i="10"/>
  <c r="M2091" i="10" a="1"/>
  <c r="M2091" i="10" s="1"/>
  <c r="L2091" i="10" s="1"/>
  <c r="K2091" i="10" s="1"/>
  <c r="J2094" i="10"/>
  <c r="I2093" i="10"/>
  <c r="B2095" i="10"/>
  <c r="D2094" i="10" a="1"/>
  <c r="D2094" i="10" s="1"/>
  <c r="E2094" i="10" a="1"/>
  <c r="E2094" i="10" s="1"/>
  <c r="C2094" i="10" a="1"/>
  <c r="C2094" i="10" s="1"/>
  <c r="D1222" i="1"/>
  <c r="A1221" i="1"/>
  <c r="N2093" i="10" l="1"/>
  <c r="P2092" i="10"/>
  <c r="M2092" i="10" a="1"/>
  <c r="M2092" i="10" s="1"/>
  <c r="L2092" i="10" s="1"/>
  <c r="K2092" i="10" s="1"/>
  <c r="I2094" i="10"/>
  <c r="J2095" i="10"/>
  <c r="B2096" i="10"/>
  <c r="C2095" i="10" a="1"/>
  <c r="C2095" i="10" s="1"/>
  <c r="D2095" i="10" a="1"/>
  <c r="D2095" i="10" s="1"/>
  <c r="E2095" i="10" a="1"/>
  <c r="E2095" i="10" s="1"/>
  <c r="D1223" i="1"/>
  <c r="A1222" i="1"/>
  <c r="N2094" i="10" l="1"/>
  <c r="P2093" i="10"/>
  <c r="M2093" i="10" a="1"/>
  <c r="M2093" i="10" s="1"/>
  <c r="L2093" i="10" s="1"/>
  <c r="K2093" i="10" s="1"/>
  <c r="I2095" i="10"/>
  <c r="J2096" i="10"/>
  <c r="B2097" i="10"/>
  <c r="E2096" i="10" a="1"/>
  <c r="E2096" i="10" s="1"/>
  <c r="C2096" i="10" a="1"/>
  <c r="C2096" i="10" s="1"/>
  <c r="D2096" i="10" a="1"/>
  <c r="D2096" i="10" s="1"/>
  <c r="D1224" i="1"/>
  <c r="A1223" i="1"/>
  <c r="N2095" i="10" l="1"/>
  <c r="M2094" i="10" a="1"/>
  <c r="M2094" i="10" s="1"/>
  <c r="L2094" i="10" s="1"/>
  <c r="K2094" i="10" s="1"/>
  <c r="P2094" i="10"/>
  <c r="J2097" i="10"/>
  <c r="I2096" i="10"/>
  <c r="B2098" i="10"/>
  <c r="C2097" i="10" a="1"/>
  <c r="C2097" i="10" s="1"/>
  <c r="D2097" i="10" a="1"/>
  <c r="D2097" i="10" s="1"/>
  <c r="E2097" i="10" a="1"/>
  <c r="E2097" i="10" s="1"/>
  <c r="D1225" i="1"/>
  <c r="A1224" i="1"/>
  <c r="N2096" i="10" l="1"/>
  <c r="P2095" i="10"/>
  <c r="M2095" i="10" a="1"/>
  <c r="M2095" i="10" s="1"/>
  <c r="L2095" i="10" s="1"/>
  <c r="K2095" i="10" s="1"/>
  <c r="I2097" i="10"/>
  <c r="J2098" i="10"/>
  <c r="B2099" i="10"/>
  <c r="C2098" i="10" a="1"/>
  <c r="C2098" i="10" s="1"/>
  <c r="D2098" i="10" a="1"/>
  <c r="D2098" i="10" s="1"/>
  <c r="E2098" i="10" a="1"/>
  <c r="E2098" i="10" s="1"/>
  <c r="D1226" i="1"/>
  <c r="A1225" i="1"/>
  <c r="N2097" i="10" l="1"/>
  <c r="P2096" i="10"/>
  <c r="M2096" i="10" a="1"/>
  <c r="M2096" i="10" s="1"/>
  <c r="L2096" i="10" s="1"/>
  <c r="K2096" i="10" s="1"/>
  <c r="B2100" i="10"/>
  <c r="D2099" i="10" a="1"/>
  <c r="D2099" i="10" s="1"/>
  <c r="E2099" i="10" a="1"/>
  <c r="E2099" i="10" s="1"/>
  <c r="C2099" i="10" a="1"/>
  <c r="C2099" i="10" s="1"/>
  <c r="J2099" i="10"/>
  <c r="I2098" i="10"/>
  <c r="D1227" i="1"/>
  <c r="A1226" i="1"/>
  <c r="N2098" i="10" l="1"/>
  <c r="P2097" i="10"/>
  <c r="M2097" i="10" a="1"/>
  <c r="M2097" i="10" s="1"/>
  <c r="L2097" i="10" s="1"/>
  <c r="K2097" i="10" s="1"/>
  <c r="J2100" i="10"/>
  <c r="I2099" i="10"/>
  <c r="B2101" i="10"/>
  <c r="C2100" i="10" a="1"/>
  <c r="C2100" i="10" s="1"/>
  <c r="D2100" i="10" a="1"/>
  <c r="D2100" i="10" s="1"/>
  <c r="E2100" i="10" a="1"/>
  <c r="E2100" i="10" s="1"/>
  <c r="D1228" i="1"/>
  <c r="A1227" i="1"/>
  <c r="N2099" i="10" l="1"/>
  <c r="M2098" i="10" a="1"/>
  <c r="M2098" i="10" s="1"/>
  <c r="L2098" i="10" s="1"/>
  <c r="K2098" i="10" s="1"/>
  <c r="P2098" i="10"/>
  <c r="I2100" i="10"/>
  <c r="J2101" i="10"/>
  <c r="B2102" i="10"/>
  <c r="E2101" i="10" a="1"/>
  <c r="E2101" i="10" s="1"/>
  <c r="C2101" i="10" a="1"/>
  <c r="C2101" i="10" s="1"/>
  <c r="D2101" i="10" a="1"/>
  <c r="D2101" i="10" s="1"/>
  <c r="D1229" i="1"/>
  <c r="A1228" i="1"/>
  <c r="N2100" i="10" l="1"/>
  <c r="M2099" i="10" a="1"/>
  <c r="M2099" i="10" s="1"/>
  <c r="L2099" i="10" s="1"/>
  <c r="K2099" i="10" s="1"/>
  <c r="P2099" i="10"/>
  <c r="J2102" i="10"/>
  <c r="I2101" i="10"/>
  <c r="B2103" i="10"/>
  <c r="D2102" i="10" a="1"/>
  <c r="D2102" i="10" s="1"/>
  <c r="E2102" i="10" a="1"/>
  <c r="E2102" i="10" s="1"/>
  <c r="C2102" i="10" a="1"/>
  <c r="C2102" i="10" s="1"/>
  <c r="D1230" i="1"/>
  <c r="A1229" i="1"/>
  <c r="N2101" i="10" l="1"/>
  <c r="P2100" i="10"/>
  <c r="M2100" i="10" a="1"/>
  <c r="M2100" i="10" s="1"/>
  <c r="L2100" i="10" s="1"/>
  <c r="K2100" i="10" s="1"/>
  <c r="I2102" i="10"/>
  <c r="J2103" i="10"/>
  <c r="B2104" i="10"/>
  <c r="C2103" i="10" a="1"/>
  <c r="C2103" i="10" s="1"/>
  <c r="D2103" i="10" a="1"/>
  <c r="D2103" i="10" s="1"/>
  <c r="E2103" i="10" a="1"/>
  <c r="E2103" i="10" s="1"/>
  <c r="D1231" i="1"/>
  <c r="A1230" i="1"/>
  <c r="P2101" i="10" l="1"/>
  <c r="M2101" i="10" a="1"/>
  <c r="M2101" i="10" s="1"/>
  <c r="L2101" i="10" s="1"/>
  <c r="K2101" i="10" s="1"/>
  <c r="N2102" i="10"/>
  <c r="I2103" i="10"/>
  <c r="J2104" i="10"/>
  <c r="B2105" i="10"/>
  <c r="E2104" i="10" a="1"/>
  <c r="E2104" i="10" s="1"/>
  <c r="C2104" i="10" a="1"/>
  <c r="C2104" i="10" s="1"/>
  <c r="D2104" i="10" a="1"/>
  <c r="D2104" i="10" s="1"/>
  <c r="D1232" i="1"/>
  <c r="A1231" i="1"/>
  <c r="P2102" i="10" l="1"/>
  <c r="M2102" i="10" a="1"/>
  <c r="M2102" i="10" s="1"/>
  <c r="L2102" i="10" s="1"/>
  <c r="K2102" i="10" s="1"/>
  <c r="N2103" i="10"/>
  <c r="J2105" i="10"/>
  <c r="I2104" i="10"/>
  <c r="B2106" i="10"/>
  <c r="C2105" i="10" a="1"/>
  <c r="C2105" i="10" s="1"/>
  <c r="D2105" i="10" a="1"/>
  <c r="D2105" i="10" s="1"/>
  <c r="E2105" i="10" a="1"/>
  <c r="E2105" i="10" s="1"/>
  <c r="D1233" i="1"/>
  <c r="A1232" i="1"/>
  <c r="P2103" i="10" l="1"/>
  <c r="M2103" i="10" a="1"/>
  <c r="M2103" i="10" s="1"/>
  <c r="L2103" i="10" s="1"/>
  <c r="K2103" i="10" s="1"/>
  <c r="N2104" i="10"/>
  <c r="B2107" i="10"/>
  <c r="C2106" i="10" a="1"/>
  <c r="C2106" i="10" s="1"/>
  <c r="D2106" i="10" a="1"/>
  <c r="D2106" i="10" s="1"/>
  <c r="E2106" i="10" a="1"/>
  <c r="E2106" i="10" s="1"/>
  <c r="I2105" i="10"/>
  <c r="J2106" i="10"/>
  <c r="D1234" i="1"/>
  <c r="A1233" i="1"/>
  <c r="P2104" i="10" l="1"/>
  <c r="M2104" i="10" a="1"/>
  <c r="M2104" i="10" s="1"/>
  <c r="L2104" i="10" s="1"/>
  <c r="K2104" i="10" s="1"/>
  <c r="N2105" i="10"/>
  <c r="J2107" i="10"/>
  <c r="I2106" i="10"/>
  <c r="B2108" i="10"/>
  <c r="D2107" i="10" a="1"/>
  <c r="D2107" i="10" s="1"/>
  <c r="E2107" i="10" a="1"/>
  <c r="E2107" i="10" s="1"/>
  <c r="C2107" i="10" a="1"/>
  <c r="C2107" i="10" s="1"/>
  <c r="D1235" i="1"/>
  <c r="A1234" i="1"/>
  <c r="N2106" i="10" l="1"/>
  <c r="P2105" i="10"/>
  <c r="M2105" i="10" a="1"/>
  <c r="M2105" i="10" s="1"/>
  <c r="L2105" i="10" s="1"/>
  <c r="K2105" i="10" s="1"/>
  <c r="B2109" i="10"/>
  <c r="C2108" i="10" a="1"/>
  <c r="C2108" i="10" s="1"/>
  <c r="D2108" i="10" a="1"/>
  <c r="D2108" i="10" s="1"/>
  <c r="E2108" i="10" a="1"/>
  <c r="E2108" i="10" s="1"/>
  <c r="J2108" i="10"/>
  <c r="I2107" i="10"/>
  <c r="D1236" i="1"/>
  <c r="A1235" i="1"/>
  <c r="N2107" i="10" l="1"/>
  <c r="P2106" i="10"/>
  <c r="M2106" i="10" a="1"/>
  <c r="M2106" i="10" s="1"/>
  <c r="L2106" i="10" s="1"/>
  <c r="K2106" i="10" s="1"/>
  <c r="I2108" i="10"/>
  <c r="J2109" i="10"/>
  <c r="B2110" i="10"/>
  <c r="E2109" i="10" a="1"/>
  <c r="E2109" i="10" s="1"/>
  <c r="C2109" i="10" a="1"/>
  <c r="C2109" i="10" s="1"/>
  <c r="D2109" i="10" a="1"/>
  <c r="D2109" i="10" s="1"/>
  <c r="D1237" i="1"/>
  <c r="A1236" i="1"/>
  <c r="N2108" i="10" l="1"/>
  <c r="M2107" i="10" a="1"/>
  <c r="M2107" i="10" s="1"/>
  <c r="L2107" i="10" s="1"/>
  <c r="K2107" i="10" s="1"/>
  <c r="P2107" i="10"/>
  <c r="J2110" i="10"/>
  <c r="I2109" i="10"/>
  <c r="B2111" i="10"/>
  <c r="D2110" i="10" a="1"/>
  <c r="D2110" i="10" s="1"/>
  <c r="E2110" i="10" a="1"/>
  <c r="E2110" i="10" s="1"/>
  <c r="C2110" i="10" a="1"/>
  <c r="C2110" i="10" s="1"/>
  <c r="D1238" i="1"/>
  <c r="A1237" i="1"/>
  <c r="N2109" i="10" l="1"/>
  <c r="P2108" i="10"/>
  <c r="M2108" i="10" a="1"/>
  <c r="M2108" i="10" s="1"/>
  <c r="L2108" i="10" s="1"/>
  <c r="K2108" i="10" s="1"/>
  <c r="I2110" i="10"/>
  <c r="J2111" i="10"/>
  <c r="B2112" i="10"/>
  <c r="C2111" i="10" a="1"/>
  <c r="C2111" i="10" s="1"/>
  <c r="D2111" i="10" a="1"/>
  <c r="D2111" i="10" s="1"/>
  <c r="E2111" i="10" a="1"/>
  <c r="E2111" i="10" s="1"/>
  <c r="D1239" i="1"/>
  <c r="A1238" i="1"/>
  <c r="N2110" i="10" l="1"/>
  <c r="P2109" i="10"/>
  <c r="M2109" i="10" a="1"/>
  <c r="M2109" i="10" s="1"/>
  <c r="L2109" i="10" s="1"/>
  <c r="K2109" i="10" s="1"/>
  <c r="B2113" i="10"/>
  <c r="E2112" i="10" a="1"/>
  <c r="E2112" i="10" s="1"/>
  <c r="C2112" i="10" a="1"/>
  <c r="C2112" i="10" s="1"/>
  <c r="D2112" i="10" a="1"/>
  <c r="D2112" i="10" s="1"/>
  <c r="I2111" i="10"/>
  <c r="J2112" i="10"/>
  <c r="D1240" i="1"/>
  <c r="A1239" i="1"/>
  <c r="N2111" i="10" l="1"/>
  <c r="M2110" i="10" a="1"/>
  <c r="M2110" i="10" s="1"/>
  <c r="L2110" i="10" s="1"/>
  <c r="K2110" i="10" s="1"/>
  <c r="P2110" i="10"/>
  <c r="J2113" i="10"/>
  <c r="I2112" i="10"/>
  <c r="B2114" i="10"/>
  <c r="C2113" i="10" a="1"/>
  <c r="C2113" i="10" s="1"/>
  <c r="D2113" i="10" a="1"/>
  <c r="D2113" i="10" s="1"/>
  <c r="E2113" i="10" a="1"/>
  <c r="E2113" i="10" s="1"/>
  <c r="D1241" i="1"/>
  <c r="A1240" i="1"/>
  <c r="P2111" i="10" l="1"/>
  <c r="M2111" i="10" a="1"/>
  <c r="M2111" i="10" s="1"/>
  <c r="L2111" i="10" s="1"/>
  <c r="K2111" i="10" s="1"/>
  <c r="N2112" i="10"/>
  <c r="B2115" i="10"/>
  <c r="C2114" i="10" a="1"/>
  <c r="C2114" i="10" s="1"/>
  <c r="D2114" i="10" a="1"/>
  <c r="D2114" i="10" s="1"/>
  <c r="E2114" i="10" a="1"/>
  <c r="E2114" i="10" s="1"/>
  <c r="I2113" i="10"/>
  <c r="J2114" i="10"/>
  <c r="D1242" i="1"/>
  <c r="A1241" i="1"/>
  <c r="P2112" i="10" l="1"/>
  <c r="M2112" i="10" a="1"/>
  <c r="M2112" i="10" s="1"/>
  <c r="L2112" i="10" s="1"/>
  <c r="K2112" i="10" s="1"/>
  <c r="N2113" i="10"/>
  <c r="J2115" i="10"/>
  <c r="I2114" i="10"/>
  <c r="B2116" i="10"/>
  <c r="D2115" i="10" a="1"/>
  <c r="D2115" i="10" s="1"/>
  <c r="E2115" i="10" a="1"/>
  <c r="E2115" i="10" s="1"/>
  <c r="C2115" i="10" a="1"/>
  <c r="C2115" i="10" s="1"/>
  <c r="D1243" i="1"/>
  <c r="A1242" i="1"/>
  <c r="N2114" i="10" l="1"/>
  <c r="P2113" i="10"/>
  <c r="M2113" i="10" a="1"/>
  <c r="M2113" i="10" s="1"/>
  <c r="L2113" i="10" s="1"/>
  <c r="K2113" i="10" s="1"/>
  <c r="J2116" i="10"/>
  <c r="I2115" i="10"/>
  <c r="B2117" i="10"/>
  <c r="C2116" i="10" a="1"/>
  <c r="C2116" i="10" s="1"/>
  <c r="D2116" i="10" a="1"/>
  <c r="D2116" i="10" s="1"/>
  <c r="E2116" i="10" a="1"/>
  <c r="E2116" i="10" s="1"/>
  <c r="D1244" i="1"/>
  <c r="A1243" i="1"/>
  <c r="N2115" i="10" l="1"/>
  <c r="M2114" i="10" a="1"/>
  <c r="M2114" i="10" s="1"/>
  <c r="L2114" i="10" s="1"/>
  <c r="K2114" i="10" s="1"/>
  <c r="P2114" i="10"/>
  <c r="I2116" i="10"/>
  <c r="J2117" i="10"/>
  <c r="B2118" i="10"/>
  <c r="E2117" i="10" a="1"/>
  <c r="E2117" i="10" s="1"/>
  <c r="C2117" i="10" a="1"/>
  <c r="C2117" i="10" s="1"/>
  <c r="D2117" i="10" a="1"/>
  <c r="D2117" i="10" s="1"/>
  <c r="D1245" i="1"/>
  <c r="A1244" i="1"/>
  <c r="N2116" i="10" l="1"/>
  <c r="M2115" i="10" a="1"/>
  <c r="M2115" i="10" s="1"/>
  <c r="L2115" i="10" s="1"/>
  <c r="K2115" i="10" s="1"/>
  <c r="P2115" i="10"/>
  <c r="J2118" i="10"/>
  <c r="I2117" i="10"/>
  <c r="B2119" i="10"/>
  <c r="D2118" i="10" a="1"/>
  <c r="D2118" i="10" s="1"/>
  <c r="E2118" i="10" a="1"/>
  <c r="E2118" i="10" s="1"/>
  <c r="C2118" i="10" a="1"/>
  <c r="C2118" i="10" s="1"/>
  <c r="D1246" i="1"/>
  <c r="A1245" i="1"/>
  <c r="N2117" i="10" l="1"/>
  <c r="P2116" i="10"/>
  <c r="M2116" i="10" a="1"/>
  <c r="M2116" i="10" s="1"/>
  <c r="L2116" i="10" s="1"/>
  <c r="K2116" i="10" s="1"/>
  <c r="I2118" i="10"/>
  <c r="J2119" i="10"/>
  <c r="B2120" i="10"/>
  <c r="C2119" i="10" a="1"/>
  <c r="C2119" i="10" s="1"/>
  <c r="D2119" i="10" a="1"/>
  <c r="D2119" i="10" s="1"/>
  <c r="E2119" i="10" a="1"/>
  <c r="E2119" i="10" s="1"/>
  <c r="D1247" i="1"/>
  <c r="A1246" i="1"/>
  <c r="N2118" i="10" l="1"/>
  <c r="P2117" i="10"/>
  <c r="M2117" i="10" a="1"/>
  <c r="M2117" i="10" s="1"/>
  <c r="L2117" i="10" s="1"/>
  <c r="K2117" i="10" s="1"/>
  <c r="B2121" i="10"/>
  <c r="C2120" i="10" a="1"/>
  <c r="C2120" i="10" s="1"/>
  <c r="E2120" i="10" a="1"/>
  <c r="E2120" i="10" s="1"/>
  <c r="D2120" i="10" a="1"/>
  <c r="D2120" i="10" s="1"/>
  <c r="I2119" i="10"/>
  <c r="J2120" i="10"/>
  <c r="D1248" i="1"/>
  <c r="A1247" i="1"/>
  <c r="M2118" i="10" l="1" a="1"/>
  <c r="M2118" i="10" s="1"/>
  <c r="L2118" i="10" s="1"/>
  <c r="K2118" i="10" s="1"/>
  <c r="P2118" i="10"/>
  <c r="N2119" i="10"/>
  <c r="J2121" i="10"/>
  <c r="I2120" i="10"/>
  <c r="B2122" i="10"/>
  <c r="C2121" i="10" a="1"/>
  <c r="C2121" i="10" s="1"/>
  <c r="D2121" i="10" a="1"/>
  <c r="D2121" i="10" s="1"/>
  <c r="E2121" i="10" a="1"/>
  <c r="E2121" i="10" s="1"/>
  <c r="D1249" i="1"/>
  <c r="A1248" i="1"/>
  <c r="N2120" i="10" l="1"/>
  <c r="P2119" i="10"/>
  <c r="M2119" i="10" a="1"/>
  <c r="M2119" i="10" s="1"/>
  <c r="L2119" i="10" s="1"/>
  <c r="K2119" i="10" s="1"/>
  <c r="B2123" i="10"/>
  <c r="C2122" i="10" a="1"/>
  <c r="C2122" i="10" s="1"/>
  <c r="D2122" i="10" a="1"/>
  <c r="D2122" i="10" s="1"/>
  <c r="E2122" i="10" a="1"/>
  <c r="E2122" i="10" s="1"/>
  <c r="J2122" i="10"/>
  <c r="I2121" i="10"/>
  <c r="D1250" i="1"/>
  <c r="A1249" i="1"/>
  <c r="N2121" i="10" l="1"/>
  <c r="P2120" i="10"/>
  <c r="M2120" i="10" a="1"/>
  <c r="M2120" i="10" s="1"/>
  <c r="L2120" i="10" s="1"/>
  <c r="K2120" i="10" s="1"/>
  <c r="J2123" i="10"/>
  <c r="I2122" i="10"/>
  <c r="B2124" i="10"/>
  <c r="D2123" i="10" a="1"/>
  <c r="D2123" i="10" s="1"/>
  <c r="E2123" i="10" a="1"/>
  <c r="E2123" i="10" s="1"/>
  <c r="C2123" i="10" a="1"/>
  <c r="C2123" i="10" s="1"/>
  <c r="D1251" i="1"/>
  <c r="A1250" i="1"/>
  <c r="N2122" i="10" l="1"/>
  <c r="P2121" i="10"/>
  <c r="M2121" i="10" a="1"/>
  <c r="M2121" i="10" s="1"/>
  <c r="L2121" i="10" s="1"/>
  <c r="K2121" i="10" s="1"/>
  <c r="J2124" i="10"/>
  <c r="I2123" i="10"/>
  <c r="B2125" i="10"/>
  <c r="D2124" i="10" a="1"/>
  <c r="D2124" i="10" s="1"/>
  <c r="E2124" i="10" a="1"/>
  <c r="E2124" i="10" s="1"/>
  <c r="C2124" i="10" a="1"/>
  <c r="C2124" i="10" s="1"/>
  <c r="D1252" i="1"/>
  <c r="A1251" i="1"/>
  <c r="N2123" i="10" l="1"/>
  <c r="P2122" i="10"/>
  <c r="M2122" i="10" a="1"/>
  <c r="M2122" i="10" s="1"/>
  <c r="L2122" i="10" s="1"/>
  <c r="K2122" i="10" s="1"/>
  <c r="I2124" i="10"/>
  <c r="J2125" i="10"/>
  <c r="B2126" i="10"/>
  <c r="E2125" i="10" a="1"/>
  <c r="E2125" i="10" s="1"/>
  <c r="C2125" i="10" a="1"/>
  <c r="C2125" i="10" s="1"/>
  <c r="D2125" i="10" a="1"/>
  <c r="D2125" i="10" s="1"/>
  <c r="D1253" i="1"/>
  <c r="A1252" i="1"/>
  <c r="N2124" i="10" l="1"/>
  <c r="P2123" i="10"/>
  <c r="M2123" i="10" a="1"/>
  <c r="M2123" i="10" s="1"/>
  <c r="L2123" i="10" s="1"/>
  <c r="K2123" i="10" s="1"/>
  <c r="B2127" i="10"/>
  <c r="E2126" i="10" a="1"/>
  <c r="E2126" i="10" s="1"/>
  <c r="D2126" i="10" a="1"/>
  <c r="D2126" i="10" s="1"/>
  <c r="C2126" i="10" a="1"/>
  <c r="C2126" i="10" s="1"/>
  <c r="I2125" i="10"/>
  <c r="J2126" i="10"/>
  <c r="D1254" i="1"/>
  <c r="A1253" i="1"/>
  <c r="N2125" i="10" l="1"/>
  <c r="P2124" i="10"/>
  <c r="M2124" i="10" a="1"/>
  <c r="M2124" i="10" s="1"/>
  <c r="L2124" i="10" s="1"/>
  <c r="K2124" i="10" s="1"/>
  <c r="I2126" i="10"/>
  <c r="J2127" i="10"/>
  <c r="B2128" i="10"/>
  <c r="C2127" i="10" a="1"/>
  <c r="C2127" i="10" s="1"/>
  <c r="D2127" i="10" a="1"/>
  <c r="D2127" i="10" s="1"/>
  <c r="E2127" i="10" a="1"/>
  <c r="E2127" i="10" s="1"/>
  <c r="D1255" i="1"/>
  <c r="A1254" i="1"/>
  <c r="N2126" i="10" l="1"/>
  <c r="P2125" i="10"/>
  <c r="M2125" i="10" a="1"/>
  <c r="M2125" i="10" s="1"/>
  <c r="L2125" i="10" s="1"/>
  <c r="K2125" i="10" s="1"/>
  <c r="I2127" i="10"/>
  <c r="J2128" i="10"/>
  <c r="B2129" i="10"/>
  <c r="C2128" i="10" a="1"/>
  <c r="C2128" i="10" s="1"/>
  <c r="D2128" i="10" a="1"/>
  <c r="D2128" i="10" s="1"/>
  <c r="E2128" i="10" a="1"/>
  <c r="E2128" i="10" s="1"/>
  <c r="D1256" i="1"/>
  <c r="A1255" i="1"/>
  <c r="N2127" i="10" l="1"/>
  <c r="M2126" i="10" a="1"/>
  <c r="M2126" i="10" s="1"/>
  <c r="L2126" i="10" s="1"/>
  <c r="K2126" i="10" s="1"/>
  <c r="P2126" i="10"/>
  <c r="J2129" i="10"/>
  <c r="I2128" i="10"/>
  <c r="B2130" i="10"/>
  <c r="C2129" i="10" a="1"/>
  <c r="C2129" i="10" s="1"/>
  <c r="D2129" i="10" a="1"/>
  <c r="D2129" i="10" s="1"/>
  <c r="E2129" i="10" a="1"/>
  <c r="E2129" i="10" s="1"/>
  <c r="D1257" i="1"/>
  <c r="A1256" i="1"/>
  <c r="P2127" i="10" l="1"/>
  <c r="M2127" i="10" a="1"/>
  <c r="M2127" i="10" s="1"/>
  <c r="L2127" i="10" s="1"/>
  <c r="K2127" i="10" s="1"/>
  <c r="N2128" i="10"/>
  <c r="J2130" i="10"/>
  <c r="I2129" i="10"/>
  <c r="B2131" i="10"/>
  <c r="C2130" i="10" a="1"/>
  <c r="C2130" i="10" s="1"/>
  <c r="D2130" i="10" a="1"/>
  <c r="D2130" i="10" s="1"/>
  <c r="E2130" i="10" a="1"/>
  <c r="E2130" i="10" s="1"/>
  <c r="D1258" i="1"/>
  <c r="A1257" i="1"/>
  <c r="N2129" i="10" l="1"/>
  <c r="P2128" i="10"/>
  <c r="M2128" i="10" a="1"/>
  <c r="M2128" i="10" s="1"/>
  <c r="L2128" i="10" s="1"/>
  <c r="K2128" i="10" s="1"/>
  <c r="J2131" i="10"/>
  <c r="I2130" i="10"/>
  <c r="B2132" i="10"/>
  <c r="D2131" i="10" a="1"/>
  <c r="D2131" i="10" s="1"/>
  <c r="E2131" i="10" a="1"/>
  <c r="E2131" i="10" s="1"/>
  <c r="C2131" i="10" a="1"/>
  <c r="C2131" i="10" s="1"/>
  <c r="D1259" i="1"/>
  <c r="A1258" i="1"/>
  <c r="N2130" i="10" l="1"/>
  <c r="P2129" i="10"/>
  <c r="M2129" i="10" a="1"/>
  <c r="M2129" i="10" s="1"/>
  <c r="L2129" i="10" s="1"/>
  <c r="K2129" i="10" s="1"/>
  <c r="J2132" i="10"/>
  <c r="I2131" i="10"/>
  <c r="B2133" i="10"/>
  <c r="D2132" i="10" a="1"/>
  <c r="D2132" i="10" s="1"/>
  <c r="E2132" i="10" a="1"/>
  <c r="E2132" i="10" s="1"/>
  <c r="C2132" i="10" a="1"/>
  <c r="C2132" i="10" s="1"/>
  <c r="D1260" i="1"/>
  <c r="A1259" i="1"/>
  <c r="M2130" i="10" l="1" a="1"/>
  <c r="M2130" i="10" s="1"/>
  <c r="L2130" i="10" s="1"/>
  <c r="K2130" i="10" s="1"/>
  <c r="P2130" i="10"/>
  <c r="N2131" i="10"/>
  <c r="I2132" i="10"/>
  <c r="J2133" i="10"/>
  <c r="B2134" i="10"/>
  <c r="E2133" i="10" a="1"/>
  <c r="E2133" i="10" s="1"/>
  <c r="C2133" i="10" a="1"/>
  <c r="C2133" i="10" s="1"/>
  <c r="D2133" i="10" a="1"/>
  <c r="D2133" i="10" s="1"/>
  <c r="D1261" i="1"/>
  <c r="A1260" i="1"/>
  <c r="P2131" i="10" l="1"/>
  <c r="M2131" i="10" a="1"/>
  <c r="M2131" i="10" s="1"/>
  <c r="L2131" i="10" s="1"/>
  <c r="K2131" i="10" s="1"/>
  <c r="N2132" i="10"/>
  <c r="I2133" i="10"/>
  <c r="J2134" i="10"/>
  <c r="B2135" i="10"/>
  <c r="E2134" i="10" a="1"/>
  <c r="E2134" i="10" s="1"/>
  <c r="D2134" i="10" a="1"/>
  <c r="D2134" i="10" s="1"/>
  <c r="C2134" i="10" a="1"/>
  <c r="C2134" i="10" s="1"/>
  <c r="D1262" i="1"/>
  <c r="A1261" i="1"/>
  <c r="P2132" i="10" l="1"/>
  <c r="M2132" i="10" a="1"/>
  <c r="M2132" i="10" s="1"/>
  <c r="L2132" i="10" s="1"/>
  <c r="K2132" i="10" s="1"/>
  <c r="N2133" i="10"/>
  <c r="I2134" i="10"/>
  <c r="J2135" i="10"/>
  <c r="B2136" i="10"/>
  <c r="C2135" i="10" a="1"/>
  <c r="C2135" i="10" s="1"/>
  <c r="D2135" i="10" a="1"/>
  <c r="D2135" i="10" s="1"/>
  <c r="E2135" i="10" a="1"/>
  <c r="E2135" i="10" s="1"/>
  <c r="D1263" i="1"/>
  <c r="A1262" i="1"/>
  <c r="N2134" i="10" l="1"/>
  <c r="P2133" i="10"/>
  <c r="M2133" i="10" a="1"/>
  <c r="M2133" i="10" s="1"/>
  <c r="L2133" i="10" s="1"/>
  <c r="K2133" i="10" s="1"/>
  <c r="B2137" i="10"/>
  <c r="C2136" i="10" a="1"/>
  <c r="C2136" i="10" s="1"/>
  <c r="D2136" i="10" a="1"/>
  <c r="D2136" i="10" s="1"/>
  <c r="E2136" i="10" a="1"/>
  <c r="E2136" i="10" s="1"/>
  <c r="I2135" i="10"/>
  <c r="J2136" i="10"/>
  <c r="D1264" i="1"/>
  <c r="A1263" i="1"/>
  <c r="P2134" i="10" l="1"/>
  <c r="M2134" i="10" a="1"/>
  <c r="M2134" i="10" s="1"/>
  <c r="L2134" i="10" s="1"/>
  <c r="K2134" i="10" s="1"/>
  <c r="N2135" i="10"/>
  <c r="J2137" i="10"/>
  <c r="I2136" i="10"/>
  <c r="B2138" i="10"/>
  <c r="C2137" i="10" a="1"/>
  <c r="C2137" i="10" s="1"/>
  <c r="D2137" i="10" a="1"/>
  <c r="D2137" i="10" s="1"/>
  <c r="E2137" i="10" a="1"/>
  <c r="E2137" i="10" s="1"/>
  <c r="D1265" i="1"/>
  <c r="A1264" i="1"/>
  <c r="P2135" i="10" l="1"/>
  <c r="M2135" i="10" a="1"/>
  <c r="M2135" i="10" s="1"/>
  <c r="L2135" i="10" s="1"/>
  <c r="K2135" i="10" s="1"/>
  <c r="N2136" i="10"/>
  <c r="J2138" i="10"/>
  <c r="I2137" i="10"/>
  <c r="B2139" i="10"/>
  <c r="C2138" i="10" a="1"/>
  <c r="C2138" i="10" s="1"/>
  <c r="D2138" i="10" a="1"/>
  <c r="D2138" i="10" s="1"/>
  <c r="E2138" i="10" a="1"/>
  <c r="E2138" i="10" s="1"/>
  <c r="D1266" i="1"/>
  <c r="A1265" i="1"/>
  <c r="P2136" i="10" l="1"/>
  <c r="M2136" i="10" a="1"/>
  <c r="M2136" i="10" s="1"/>
  <c r="L2136" i="10" s="1"/>
  <c r="K2136" i="10" s="1"/>
  <c r="N2137" i="10"/>
  <c r="J2139" i="10"/>
  <c r="I2138" i="10"/>
  <c r="B2140" i="10"/>
  <c r="D2139" i="10" a="1"/>
  <c r="D2139" i="10" s="1"/>
  <c r="E2139" i="10" a="1"/>
  <c r="E2139" i="10" s="1"/>
  <c r="C2139" i="10" a="1"/>
  <c r="C2139" i="10" s="1"/>
  <c r="D1267" i="1"/>
  <c r="A1266" i="1"/>
  <c r="N2138" i="10" l="1"/>
  <c r="M2137" i="10" a="1"/>
  <c r="M2137" i="10" s="1"/>
  <c r="L2137" i="10" s="1"/>
  <c r="K2137" i="10" s="1"/>
  <c r="P2137" i="10"/>
  <c r="J2140" i="10"/>
  <c r="I2139" i="10"/>
  <c r="B2141" i="10"/>
  <c r="D2140" i="10" a="1"/>
  <c r="D2140" i="10" s="1"/>
  <c r="E2140" i="10" a="1"/>
  <c r="E2140" i="10" s="1"/>
  <c r="C2140" i="10" a="1"/>
  <c r="C2140" i="10" s="1"/>
  <c r="D1268" i="1"/>
  <c r="A1267" i="1"/>
  <c r="N2139" i="10" l="1"/>
  <c r="P2138" i="10"/>
  <c r="M2138" i="10" a="1"/>
  <c r="M2138" i="10" s="1"/>
  <c r="L2138" i="10" s="1"/>
  <c r="K2138" i="10" s="1"/>
  <c r="I2140" i="10"/>
  <c r="J2141" i="10"/>
  <c r="B2142" i="10"/>
  <c r="E2141" i="10" a="1"/>
  <c r="E2141" i="10" s="1"/>
  <c r="C2141" i="10" a="1"/>
  <c r="C2141" i="10" s="1"/>
  <c r="D2141" i="10" a="1"/>
  <c r="D2141" i="10" s="1"/>
  <c r="D1269" i="1"/>
  <c r="A1268" i="1"/>
  <c r="N2140" i="10" l="1"/>
  <c r="M2139" i="10" a="1"/>
  <c r="M2139" i="10" s="1"/>
  <c r="L2139" i="10" s="1"/>
  <c r="K2139" i="10" s="1"/>
  <c r="P2139" i="10"/>
  <c r="I2141" i="10"/>
  <c r="J2142" i="10"/>
  <c r="B2143" i="10"/>
  <c r="E2142" i="10" a="1"/>
  <c r="E2142" i="10" s="1"/>
  <c r="C2142" i="10" a="1"/>
  <c r="C2142" i="10" s="1"/>
  <c r="D2142" i="10" a="1"/>
  <c r="D2142" i="10" s="1"/>
  <c r="D1270" i="1"/>
  <c r="A1269" i="1"/>
  <c r="N2141" i="10" l="1"/>
  <c r="P2140" i="10"/>
  <c r="M2140" i="10" a="1"/>
  <c r="M2140" i="10" s="1"/>
  <c r="L2140" i="10" s="1"/>
  <c r="K2140" i="10" s="1"/>
  <c r="I2142" i="10"/>
  <c r="J2143" i="10"/>
  <c r="B2144" i="10"/>
  <c r="C2143" i="10" a="1"/>
  <c r="C2143" i="10" s="1"/>
  <c r="D2143" i="10" a="1"/>
  <c r="D2143" i="10" s="1"/>
  <c r="E2143" i="10" a="1"/>
  <c r="E2143" i="10" s="1"/>
  <c r="D1271" i="1"/>
  <c r="A1270" i="1"/>
  <c r="N2142" i="10" l="1"/>
  <c r="P2141" i="10"/>
  <c r="M2141" i="10" a="1"/>
  <c r="M2141" i="10" s="1"/>
  <c r="L2141" i="10" s="1"/>
  <c r="K2141" i="10" s="1"/>
  <c r="B2145" i="10"/>
  <c r="C2144" i="10" a="1"/>
  <c r="C2144" i="10" s="1"/>
  <c r="D2144" i="10" a="1"/>
  <c r="D2144" i="10" s="1"/>
  <c r="E2144" i="10" a="1"/>
  <c r="E2144" i="10" s="1"/>
  <c r="I2143" i="10"/>
  <c r="J2144" i="10"/>
  <c r="D1272" i="1"/>
  <c r="A1271" i="1"/>
  <c r="M2142" i="10" l="1" a="1"/>
  <c r="M2142" i="10" s="1"/>
  <c r="L2142" i="10" s="1"/>
  <c r="K2142" i="10" s="1"/>
  <c r="P2142" i="10"/>
  <c r="N2143" i="10"/>
  <c r="J2145" i="10"/>
  <c r="I2144" i="10"/>
  <c r="B2146" i="10"/>
  <c r="C2145" i="10" a="1"/>
  <c r="C2145" i="10" s="1"/>
  <c r="D2145" i="10" a="1"/>
  <c r="D2145" i="10" s="1"/>
  <c r="E2145" i="10" a="1"/>
  <c r="E2145" i="10" s="1"/>
  <c r="D1273" i="1"/>
  <c r="A1272" i="1"/>
  <c r="N2144" i="10" l="1"/>
  <c r="P2143" i="10"/>
  <c r="M2143" i="10" a="1"/>
  <c r="M2143" i="10" s="1"/>
  <c r="L2143" i="10" s="1"/>
  <c r="K2143" i="10" s="1"/>
  <c r="B2147" i="10"/>
  <c r="C2146" i="10" a="1"/>
  <c r="C2146" i="10" s="1"/>
  <c r="D2146" i="10" a="1"/>
  <c r="D2146" i="10" s="1"/>
  <c r="E2146" i="10" a="1"/>
  <c r="E2146" i="10" s="1"/>
  <c r="J2146" i="10"/>
  <c r="I2145" i="10"/>
  <c r="D1274" i="1"/>
  <c r="A1273" i="1"/>
  <c r="N2145" i="10" l="1"/>
  <c r="P2144" i="10"/>
  <c r="M2144" i="10" a="1"/>
  <c r="M2144" i="10" s="1"/>
  <c r="L2144" i="10" s="1"/>
  <c r="K2144" i="10" s="1"/>
  <c r="J2147" i="10"/>
  <c r="I2146" i="10"/>
  <c r="B2148" i="10"/>
  <c r="D2147" i="10" a="1"/>
  <c r="D2147" i="10" s="1"/>
  <c r="E2147" i="10" a="1"/>
  <c r="E2147" i="10" s="1"/>
  <c r="C2147" i="10" a="1"/>
  <c r="C2147" i="10" s="1"/>
  <c r="D1275" i="1"/>
  <c r="A1274" i="1"/>
  <c r="N2146" i="10" l="1"/>
  <c r="M2145" i="10" a="1"/>
  <c r="M2145" i="10" s="1"/>
  <c r="L2145" i="10" s="1"/>
  <c r="K2145" i="10" s="1"/>
  <c r="P2145" i="10"/>
  <c r="J2148" i="10"/>
  <c r="I2147" i="10"/>
  <c r="B2149" i="10"/>
  <c r="D2148" i="10" a="1"/>
  <c r="D2148" i="10" s="1"/>
  <c r="E2148" i="10" a="1"/>
  <c r="E2148" i="10" s="1"/>
  <c r="C2148" i="10" a="1"/>
  <c r="C2148" i="10" s="1"/>
  <c r="D1276" i="1"/>
  <c r="A1275" i="1"/>
  <c r="N2147" i="10" l="1"/>
  <c r="P2146" i="10"/>
  <c r="M2146" i="10" a="1"/>
  <c r="M2146" i="10" s="1"/>
  <c r="L2146" i="10" s="1"/>
  <c r="K2146" i="10" s="1"/>
  <c r="I2148" i="10"/>
  <c r="J2149" i="10"/>
  <c r="B2150" i="10"/>
  <c r="E2149" i="10" a="1"/>
  <c r="E2149" i="10" s="1"/>
  <c r="C2149" i="10" a="1"/>
  <c r="C2149" i="10" s="1"/>
  <c r="D2149" i="10" a="1"/>
  <c r="D2149" i="10" s="1"/>
  <c r="D1277" i="1"/>
  <c r="A1276" i="1"/>
  <c r="N2148" i="10" l="1"/>
  <c r="M2147" i="10" a="1"/>
  <c r="M2147" i="10" s="1"/>
  <c r="L2147" i="10" s="1"/>
  <c r="K2147" i="10" s="1"/>
  <c r="P2147" i="10"/>
  <c r="I2149" i="10"/>
  <c r="J2150" i="10"/>
  <c r="B2151" i="10"/>
  <c r="E2150" i="10" a="1"/>
  <c r="E2150" i="10" s="1"/>
  <c r="C2150" i="10" a="1"/>
  <c r="C2150" i="10" s="1"/>
  <c r="D2150" i="10" a="1"/>
  <c r="D2150" i="10" s="1"/>
  <c r="D1278" i="1"/>
  <c r="A1277" i="1"/>
  <c r="N2149" i="10" l="1"/>
  <c r="P2148" i="10"/>
  <c r="M2148" i="10" a="1"/>
  <c r="M2148" i="10" s="1"/>
  <c r="L2148" i="10" s="1"/>
  <c r="K2148" i="10" s="1"/>
  <c r="J2151" i="10"/>
  <c r="I2150" i="10"/>
  <c r="B2152" i="10"/>
  <c r="C2151" i="10" a="1"/>
  <c r="C2151" i="10" s="1"/>
  <c r="D2151" i="10" a="1"/>
  <c r="D2151" i="10" s="1"/>
  <c r="E2151" i="10" a="1"/>
  <c r="E2151" i="10" s="1"/>
  <c r="D1279" i="1"/>
  <c r="A1278" i="1"/>
  <c r="N2150" i="10" l="1"/>
  <c r="P2149" i="10"/>
  <c r="M2149" i="10" a="1"/>
  <c r="M2149" i="10" s="1"/>
  <c r="L2149" i="10" s="1"/>
  <c r="K2149" i="10" s="1"/>
  <c r="I2151" i="10"/>
  <c r="J2152" i="10"/>
  <c r="B2153" i="10"/>
  <c r="C2152" i="10" a="1"/>
  <c r="C2152" i="10" s="1"/>
  <c r="E2152" i="10" a="1"/>
  <c r="E2152" i="10" s="1"/>
  <c r="D2152" i="10" a="1"/>
  <c r="D2152" i="10" s="1"/>
  <c r="D1280" i="1"/>
  <c r="A1279" i="1"/>
  <c r="M2150" i="10" l="1" a="1"/>
  <c r="M2150" i="10" s="1"/>
  <c r="L2150" i="10" s="1"/>
  <c r="K2150" i="10" s="1"/>
  <c r="P2150" i="10"/>
  <c r="N2151" i="10"/>
  <c r="J2153" i="10"/>
  <c r="I2152" i="10"/>
  <c r="B2154" i="10"/>
  <c r="D2153" i="10" a="1"/>
  <c r="D2153" i="10" s="1"/>
  <c r="E2153" i="10" a="1"/>
  <c r="E2153" i="10" s="1"/>
  <c r="C2153" i="10" a="1"/>
  <c r="C2153" i="10" s="1"/>
  <c r="D1281" i="1"/>
  <c r="A1281" i="1" s="1"/>
  <c r="A1280" i="1"/>
  <c r="P2151" i="10" l="1"/>
  <c r="M2151" i="10" a="1"/>
  <c r="M2151" i="10" s="1"/>
  <c r="L2151" i="10" s="1"/>
  <c r="K2151" i="10" s="1"/>
  <c r="N2152" i="10"/>
  <c r="B2155" i="10"/>
  <c r="C2154" i="10" a="1"/>
  <c r="C2154" i="10" s="1"/>
  <c r="D2154" i="10" a="1"/>
  <c r="D2154" i="10" s="1"/>
  <c r="E2154" i="10" a="1"/>
  <c r="E2154" i="10" s="1"/>
  <c r="J2154" i="10"/>
  <c r="I2153" i="10"/>
  <c r="S4" i="10"/>
  <c r="S5" i="10" s="1"/>
  <c r="N2153" i="10" l="1"/>
  <c r="P2152" i="10"/>
  <c r="M2152" i="10" a="1"/>
  <c r="M2152" i="10" s="1"/>
  <c r="L2152" i="10" s="1"/>
  <c r="K2152" i="10" s="1"/>
  <c r="I2154" i="10"/>
  <c r="J2155" i="10"/>
  <c r="B2156" i="10"/>
  <c r="E2155" i="10" a="1"/>
  <c r="E2155" i="10" s="1"/>
  <c r="C2155" i="10" a="1"/>
  <c r="C2155" i="10" s="1"/>
  <c r="D2155" i="10" a="1"/>
  <c r="D2155" i="10" s="1"/>
  <c r="N2154" i="10" l="1"/>
  <c r="P2153" i="10"/>
  <c r="M2153" i="10" a="1"/>
  <c r="M2153" i="10" s="1"/>
  <c r="L2153" i="10" s="1"/>
  <c r="K2153" i="10" s="1"/>
  <c r="J2156" i="10"/>
  <c r="I2155" i="10"/>
  <c r="B2157" i="10"/>
  <c r="D2156" i="10" a="1"/>
  <c r="D2156" i="10" s="1"/>
  <c r="E2156" i="10" a="1"/>
  <c r="E2156" i="10" s="1"/>
  <c r="C2156" i="10" a="1"/>
  <c r="C2156" i="10" s="1"/>
  <c r="P2154" i="10" l="1"/>
  <c r="M2154" i="10" a="1"/>
  <c r="M2154" i="10" s="1"/>
  <c r="L2154" i="10" s="1"/>
  <c r="K2154" i="10" s="1"/>
  <c r="N2155" i="10"/>
  <c r="B2158" i="10"/>
  <c r="C2157" i="10" a="1"/>
  <c r="C2157" i="10" s="1"/>
  <c r="D2157" i="10" a="1"/>
  <c r="D2157" i="10" s="1"/>
  <c r="E2157" i="10" a="1"/>
  <c r="E2157" i="10" s="1"/>
  <c r="I2156" i="10"/>
  <c r="J2157" i="10"/>
  <c r="M2155" i="10" l="1" a="1"/>
  <c r="M2155" i="10" s="1"/>
  <c r="L2155" i="10" s="1"/>
  <c r="K2155" i="10" s="1"/>
  <c r="P2155" i="10"/>
  <c r="N2156" i="10"/>
  <c r="I2157" i="10"/>
  <c r="J2158" i="10"/>
  <c r="B2159" i="10"/>
  <c r="C2158" i="10" a="1"/>
  <c r="C2158" i="10" s="1"/>
  <c r="D2158" i="10" a="1"/>
  <c r="D2158" i="10" s="1"/>
  <c r="E2158" i="10" a="1"/>
  <c r="E2158" i="10" s="1"/>
  <c r="N2157" i="10" l="1"/>
  <c r="P2156" i="10"/>
  <c r="M2156" i="10" a="1"/>
  <c r="M2156" i="10" s="1"/>
  <c r="L2156" i="10" s="1"/>
  <c r="K2156" i="10" s="1"/>
  <c r="B2160" i="10"/>
  <c r="C2159" i="10" a="1"/>
  <c r="C2159" i="10" s="1"/>
  <c r="E2159" i="10" a="1"/>
  <c r="E2159" i="10" s="1"/>
  <c r="D2159" i="10" a="1"/>
  <c r="D2159" i="10" s="1"/>
  <c r="J2159" i="10"/>
  <c r="I2158" i="10"/>
  <c r="N2158" i="10" l="1"/>
  <c r="P2157" i="10"/>
  <c r="M2157" i="10" a="1"/>
  <c r="M2157" i="10" s="1"/>
  <c r="L2157" i="10" s="1"/>
  <c r="K2157" i="10" s="1"/>
  <c r="J2160" i="10"/>
  <c r="I2159" i="10"/>
  <c r="B2161" i="10"/>
  <c r="C2160" i="10" a="1"/>
  <c r="C2160" i="10" s="1"/>
  <c r="E2160" i="10" a="1"/>
  <c r="E2160" i="10" s="1"/>
  <c r="D2160" i="10" a="1"/>
  <c r="D2160" i="10" s="1"/>
  <c r="N2159" i="10" l="1"/>
  <c r="M2158" i="10" a="1"/>
  <c r="M2158" i="10" s="1"/>
  <c r="L2158" i="10" s="1"/>
  <c r="K2158" i="10" s="1"/>
  <c r="P2158" i="10"/>
  <c r="B2162" i="10"/>
  <c r="D2161" i="10" a="1"/>
  <c r="D2161" i="10" s="1"/>
  <c r="C2161" i="10" a="1"/>
  <c r="C2161" i="10" s="1"/>
  <c r="E2161" i="10" a="1"/>
  <c r="E2161" i="10" s="1"/>
  <c r="J2161" i="10"/>
  <c r="I2160" i="10"/>
  <c r="N2160" i="10" l="1"/>
  <c r="M2159" i="10" a="1"/>
  <c r="M2159" i="10" s="1"/>
  <c r="L2159" i="10" s="1"/>
  <c r="K2159" i="10" s="1"/>
  <c r="P2159" i="10"/>
  <c r="J2162" i="10"/>
  <c r="I2161" i="10"/>
  <c r="B2163" i="10"/>
  <c r="D2162" i="10" a="1"/>
  <c r="D2162" i="10" s="1"/>
  <c r="C2162" i="10" a="1"/>
  <c r="C2162" i="10" s="1"/>
  <c r="E2162" i="10" a="1"/>
  <c r="E2162" i="10" s="1"/>
  <c r="N2161" i="10" l="1"/>
  <c r="P2160" i="10"/>
  <c r="M2160" i="10" a="1"/>
  <c r="M2160" i="10" s="1"/>
  <c r="L2160" i="10" s="1"/>
  <c r="K2160" i="10" s="1"/>
  <c r="I2162" i="10"/>
  <c r="J2163" i="10"/>
  <c r="B2164" i="10"/>
  <c r="E2163" i="10" a="1"/>
  <c r="E2163" i="10" s="1"/>
  <c r="C2163" i="10" a="1"/>
  <c r="C2163" i="10" s="1"/>
  <c r="D2163" i="10" a="1"/>
  <c r="D2163" i="10" s="1"/>
  <c r="N2162" i="10" l="1"/>
  <c r="P2161" i="10"/>
  <c r="M2161" i="10" a="1"/>
  <c r="M2161" i="10" s="1"/>
  <c r="L2161" i="10" s="1"/>
  <c r="K2161" i="10" s="1"/>
  <c r="I2163" i="10"/>
  <c r="J2164" i="10"/>
  <c r="B2165" i="10"/>
  <c r="E2164" i="10" a="1"/>
  <c r="E2164" i="10" s="1"/>
  <c r="C2164" i="10" a="1"/>
  <c r="C2164" i="10" s="1"/>
  <c r="D2164" i="10" a="1"/>
  <c r="D2164" i="10" s="1"/>
  <c r="M2162" i="10" l="1" a="1"/>
  <c r="M2162" i="10" s="1"/>
  <c r="L2162" i="10" s="1"/>
  <c r="K2162" i="10" s="1"/>
  <c r="P2162" i="10"/>
  <c r="N2163" i="10"/>
  <c r="I2164" i="10"/>
  <c r="J2165" i="10"/>
  <c r="B2166" i="10"/>
  <c r="D2165" i="10" a="1"/>
  <c r="D2165" i="10" s="1"/>
  <c r="C2165" i="10" a="1"/>
  <c r="C2165" i="10" s="1"/>
  <c r="E2165" i="10" a="1"/>
  <c r="E2165" i="10" s="1"/>
  <c r="N2164" i="10" l="1"/>
  <c r="M2163" i="10" a="1"/>
  <c r="M2163" i="10" s="1"/>
  <c r="L2163" i="10" s="1"/>
  <c r="K2163" i="10" s="1"/>
  <c r="P2163" i="10"/>
  <c r="B2167" i="10"/>
  <c r="C2166" i="10" a="1"/>
  <c r="C2166" i="10" s="1"/>
  <c r="D2166" i="10" a="1"/>
  <c r="D2166" i="10" s="1"/>
  <c r="E2166" i="10" a="1"/>
  <c r="E2166" i="10" s="1"/>
  <c r="I2165" i="10"/>
  <c r="J2166" i="10"/>
  <c r="P2164" i="10" l="1"/>
  <c r="M2164" i="10" a="1"/>
  <c r="M2164" i="10" s="1"/>
  <c r="L2164" i="10" s="1"/>
  <c r="K2164" i="10" s="1"/>
  <c r="N2165" i="10"/>
  <c r="I2166" i="10"/>
  <c r="J2167" i="10"/>
  <c r="B2168" i="10"/>
  <c r="C2167" i="10" a="1"/>
  <c r="C2167" i="10" s="1"/>
  <c r="E2167" i="10" a="1"/>
  <c r="E2167" i="10" s="1"/>
  <c r="D2167" i="10" a="1"/>
  <c r="D2167" i="10" s="1"/>
  <c r="N2166" i="10" l="1"/>
  <c r="P2165" i="10"/>
  <c r="M2165" i="10" a="1"/>
  <c r="M2165" i="10" s="1"/>
  <c r="L2165" i="10" s="1"/>
  <c r="K2165" i="10" s="1"/>
  <c r="J2168" i="10"/>
  <c r="I2167" i="10"/>
  <c r="B2169" i="10"/>
  <c r="C2168" i="10" a="1"/>
  <c r="C2168" i="10" s="1"/>
  <c r="E2168" i="10" a="1"/>
  <c r="E2168" i="10" s="1"/>
  <c r="D2168" i="10" a="1"/>
  <c r="D2168" i="10" s="1"/>
  <c r="N2167" i="10" l="1"/>
  <c r="P2166" i="10"/>
  <c r="M2166" i="10" a="1"/>
  <c r="M2166" i="10" s="1"/>
  <c r="L2166" i="10" s="1"/>
  <c r="K2166" i="10" s="1"/>
  <c r="J2169" i="10"/>
  <c r="I2168" i="10"/>
  <c r="B2170" i="10"/>
  <c r="D2169" i="10" a="1"/>
  <c r="D2169" i="10" s="1"/>
  <c r="C2169" i="10" a="1"/>
  <c r="C2169" i="10" s="1"/>
  <c r="E2169" i="10" a="1"/>
  <c r="E2169" i="10" s="1"/>
  <c r="N2168" i="10" l="1"/>
  <c r="P2167" i="10"/>
  <c r="M2167" i="10" a="1"/>
  <c r="M2167" i="10" s="1"/>
  <c r="L2167" i="10" s="1"/>
  <c r="K2167" i="10" s="1"/>
  <c r="J2170" i="10"/>
  <c r="I2169" i="10"/>
  <c r="B2171" i="10"/>
  <c r="D2170" i="10" a="1"/>
  <c r="D2170" i="10" s="1"/>
  <c r="E2170" i="10" a="1"/>
  <c r="E2170" i="10" s="1"/>
  <c r="C2170" i="10" a="1"/>
  <c r="C2170" i="10" s="1"/>
  <c r="N2169" i="10" l="1"/>
  <c r="P2168" i="10"/>
  <c r="M2168" i="10" a="1"/>
  <c r="M2168" i="10" s="1"/>
  <c r="L2168" i="10" s="1"/>
  <c r="K2168" i="10" s="1"/>
  <c r="J2171" i="10"/>
  <c r="I2170" i="10"/>
  <c r="B2172" i="10"/>
  <c r="E2171" i="10" a="1"/>
  <c r="E2171" i="10" s="1"/>
  <c r="C2171" i="10" a="1"/>
  <c r="C2171" i="10" s="1"/>
  <c r="D2171" i="10" a="1"/>
  <c r="D2171" i="10" s="1"/>
  <c r="P2169" i="10" l="1"/>
  <c r="M2169" i="10" a="1"/>
  <c r="M2169" i="10" s="1"/>
  <c r="L2169" i="10" s="1"/>
  <c r="K2169" i="10" s="1"/>
  <c r="N2170" i="10"/>
  <c r="B2173" i="10"/>
  <c r="E2172" i="10" a="1"/>
  <c r="E2172" i="10" s="1"/>
  <c r="C2172" i="10" a="1"/>
  <c r="C2172" i="10" s="1"/>
  <c r="D2172" i="10" a="1"/>
  <c r="D2172" i="10" s="1"/>
  <c r="J2172" i="10"/>
  <c r="I2171" i="10"/>
  <c r="P2170" i="10" l="1"/>
  <c r="M2170" i="10" a="1"/>
  <c r="M2170" i="10" s="1"/>
  <c r="L2170" i="10" s="1"/>
  <c r="K2170" i="10" s="1"/>
  <c r="N2171" i="10"/>
  <c r="I2172" i="10"/>
  <c r="J2173" i="10"/>
  <c r="B2174" i="10"/>
  <c r="D2173" i="10" a="1"/>
  <c r="D2173" i="10" s="1"/>
  <c r="C2173" i="10" a="1"/>
  <c r="C2173" i="10" s="1"/>
  <c r="E2173" i="10" a="1"/>
  <c r="E2173" i="10" s="1"/>
  <c r="N2172" i="10" l="1"/>
  <c r="P2171" i="10"/>
  <c r="M2171" i="10" a="1"/>
  <c r="M2171" i="10" s="1"/>
  <c r="L2171" i="10" s="1"/>
  <c r="K2171" i="10" s="1"/>
  <c r="I2173" i="10"/>
  <c r="J2174" i="10"/>
  <c r="B2175" i="10"/>
  <c r="E2174" i="10" a="1"/>
  <c r="E2174" i="10" s="1"/>
  <c r="C2174" i="10" a="1"/>
  <c r="C2174" i="10" s="1"/>
  <c r="D2174" i="10" a="1"/>
  <c r="D2174" i="10" s="1"/>
  <c r="N2173" i="10" l="1"/>
  <c r="P2172" i="10"/>
  <c r="M2172" i="10" a="1"/>
  <c r="M2172" i="10" s="1"/>
  <c r="L2172" i="10" s="1"/>
  <c r="K2172" i="10" s="1"/>
  <c r="J2175" i="10"/>
  <c r="I2174" i="10"/>
  <c r="B2176" i="10"/>
  <c r="C2175" i="10" a="1"/>
  <c r="C2175" i="10" s="1"/>
  <c r="E2175" i="10" a="1"/>
  <c r="E2175" i="10" s="1"/>
  <c r="D2175" i="10" a="1"/>
  <c r="D2175" i="10" s="1"/>
  <c r="P2173" i="10" l="1"/>
  <c r="M2173" i="10" a="1"/>
  <c r="M2173" i="10" s="1"/>
  <c r="L2173" i="10" s="1"/>
  <c r="K2173" i="10" s="1"/>
  <c r="N2174" i="10"/>
  <c r="I2175" i="10"/>
  <c r="J2176" i="10"/>
  <c r="B2177" i="10"/>
  <c r="C2176" i="10" a="1"/>
  <c r="C2176" i="10" s="1"/>
  <c r="D2176" i="10" a="1"/>
  <c r="D2176" i="10" s="1"/>
  <c r="E2176" i="10" a="1"/>
  <c r="E2176" i="10" s="1"/>
  <c r="N2175" i="10" l="1"/>
  <c r="M2174" i="10" a="1"/>
  <c r="M2174" i="10" s="1"/>
  <c r="L2174" i="10" s="1"/>
  <c r="K2174" i="10" s="1"/>
  <c r="P2174" i="10"/>
  <c r="J2177" i="10"/>
  <c r="I2176" i="10"/>
  <c r="B2178" i="10"/>
  <c r="D2177" i="10" a="1"/>
  <c r="D2177" i="10" s="1"/>
  <c r="E2177" i="10" a="1"/>
  <c r="E2177" i="10" s="1"/>
  <c r="C2177" i="10" a="1"/>
  <c r="C2177" i="10" s="1"/>
  <c r="N2176" i="10" l="1"/>
  <c r="P2175" i="10"/>
  <c r="M2175" i="10" a="1"/>
  <c r="M2175" i="10" s="1"/>
  <c r="L2175" i="10" s="1"/>
  <c r="K2175" i="10" s="1"/>
  <c r="I2177" i="10"/>
  <c r="J2178" i="10"/>
  <c r="B2179" i="10"/>
  <c r="D2178" i="10" a="1"/>
  <c r="D2178" i="10" s="1"/>
  <c r="E2178" i="10" a="1"/>
  <c r="E2178" i="10" s="1"/>
  <c r="C2178" i="10" a="1"/>
  <c r="C2178" i="10" s="1"/>
  <c r="N2177" i="10" l="1"/>
  <c r="P2176" i="10"/>
  <c r="M2176" i="10" a="1"/>
  <c r="M2176" i="10" s="1"/>
  <c r="L2176" i="10" s="1"/>
  <c r="K2176" i="10" s="1"/>
  <c r="B2180" i="10"/>
  <c r="E2179" i="10" a="1"/>
  <c r="E2179" i="10" s="1"/>
  <c r="C2179" i="10" a="1"/>
  <c r="C2179" i="10" s="1"/>
  <c r="D2179" i="10" a="1"/>
  <c r="D2179" i="10" s="1"/>
  <c r="I2178" i="10"/>
  <c r="J2179" i="10"/>
  <c r="N2178" i="10" l="1"/>
  <c r="M2177" i="10" a="1"/>
  <c r="M2177" i="10" s="1"/>
  <c r="L2177" i="10" s="1"/>
  <c r="K2177" i="10" s="1"/>
  <c r="P2177" i="10"/>
  <c r="J2180" i="10"/>
  <c r="I2179" i="10"/>
  <c r="B2181" i="10"/>
  <c r="C2180" i="10" a="1"/>
  <c r="C2180" i="10" s="1"/>
  <c r="D2180" i="10" a="1"/>
  <c r="D2180" i="10" s="1"/>
  <c r="E2180" i="10" a="1"/>
  <c r="E2180" i="10" s="1"/>
  <c r="M2178" i="10" l="1" a="1"/>
  <c r="M2178" i="10" s="1"/>
  <c r="L2178" i="10" s="1"/>
  <c r="K2178" i="10" s="1"/>
  <c r="P2178" i="10"/>
  <c r="N2179" i="10"/>
  <c r="B2182" i="10"/>
  <c r="D2181" i="10" a="1"/>
  <c r="D2181" i="10" s="1"/>
  <c r="C2181" i="10" a="1"/>
  <c r="C2181" i="10" s="1"/>
  <c r="E2181" i="10" a="1"/>
  <c r="E2181" i="10" s="1"/>
  <c r="I2180" i="10"/>
  <c r="J2181" i="10"/>
  <c r="N2180" i="10" l="1"/>
  <c r="M2179" i="10" a="1"/>
  <c r="M2179" i="10" s="1"/>
  <c r="L2179" i="10" s="1"/>
  <c r="K2179" i="10" s="1"/>
  <c r="P2179" i="10"/>
  <c r="I2181" i="10"/>
  <c r="J2182" i="10"/>
  <c r="B2183" i="10"/>
  <c r="C2182" i="10" a="1"/>
  <c r="C2182" i="10" s="1"/>
  <c r="D2182" i="10" a="1"/>
  <c r="D2182" i="10" s="1"/>
  <c r="E2182" i="10" a="1"/>
  <c r="E2182" i="10" s="1"/>
  <c r="N2181" i="10" l="1"/>
  <c r="P2180" i="10"/>
  <c r="M2180" i="10" a="1"/>
  <c r="M2180" i="10" s="1"/>
  <c r="L2180" i="10" s="1"/>
  <c r="K2180" i="10" s="1"/>
  <c r="I2182" i="10"/>
  <c r="J2183" i="10"/>
  <c r="B2184" i="10"/>
  <c r="C2183" i="10" a="1"/>
  <c r="C2183" i="10" s="1"/>
  <c r="E2183" i="10" a="1"/>
  <c r="E2183" i="10" s="1"/>
  <c r="D2183" i="10" a="1"/>
  <c r="D2183" i="10" s="1"/>
  <c r="N2182" i="10" l="1"/>
  <c r="P2181" i="10"/>
  <c r="M2181" i="10" a="1"/>
  <c r="M2181" i="10" s="1"/>
  <c r="L2181" i="10" s="1"/>
  <c r="K2181" i="10" s="1"/>
  <c r="I2183" i="10"/>
  <c r="J2184" i="10"/>
  <c r="B2185" i="10"/>
  <c r="C2184" i="10" a="1"/>
  <c r="C2184" i="10" s="1"/>
  <c r="D2184" i="10" a="1"/>
  <c r="D2184" i="10" s="1"/>
  <c r="E2184" i="10" a="1"/>
  <c r="E2184" i="10" s="1"/>
  <c r="N2183" i="10" l="1"/>
  <c r="M2182" i="10" a="1"/>
  <c r="M2182" i="10" s="1"/>
  <c r="L2182" i="10" s="1"/>
  <c r="K2182" i="10" s="1"/>
  <c r="P2182" i="10"/>
  <c r="B2186" i="10"/>
  <c r="D2185" i="10" a="1"/>
  <c r="D2185" i="10" s="1"/>
  <c r="E2185" i="10" a="1"/>
  <c r="E2185" i="10" s="1"/>
  <c r="C2185" i="10" a="1"/>
  <c r="C2185" i="10" s="1"/>
  <c r="J2185" i="10"/>
  <c r="I2184" i="10"/>
  <c r="M2183" i="10" l="1" a="1"/>
  <c r="M2183" i="10" s="1"/>
  <c r="L2183" i="10" s="1"/>
  <c r="K2183" i="10" s="1"/>
  <c r="P2183" i="10"/>
  <c r="N2184" i="10"/>
  <c r="J2186" i="10"/>
  <c r="I2185" i="10"/>
  <c r="B2187" i="10"/>
  <c r="D2186" i="10" a="1"/>
  <c r="D2186" i="10" s="1"/>
  <c r="E2186" i="10" a="1"/>
  <c r="E2186" i="10" s="1"/>
  <c r="C2186" i="10" a="1"/>
  <c r="C2186" i="10" s="1"/>
  <c r="P2184" i="10" l="1"/>
  <c r="M2184" i="10" a="1"/>
  <c r="M2184" i="10" s="1"/>
  <c r="L2184" i="10" s="1"/>
  <c r="K2184" i="10" s="1"/>
  <c r="N2185" i="10"/>
  <c r="I2186" i="10"/>
  <c r="J2187" i="10"/>
  <c r="B2188" i="10"/>
  <c r="E2187" i="10" a="1"/>
  <c r="E2187" i="10" s="1"/>
  <c r="C2187" i="10" a="1"/>
  <c r="C2187" i="10" s="1"/>
  <c r="D2187" i="10" a="1"/>
  <c r="D2187" i="10" s="1"/>
  <c r="M2185" i="10" l="1" a="1"/>
  <c r="M2185" i="10" s="1"/>
  <c r="L2185" i="10" s="1"/>
  <c r="K2185" i="10" s="1"/>
  <c r="P2185" i="10"/>
  <c r="N2186" i="10"/>
  <c r="I2187" i="10"/>
  <c r="J2188" i="10"/>
  <c r="B2189" i="10"/>
  <c r="E2188" i="10" a="1"/>
  <c r="E2188" i="10" s="1"/>
  <c r="C2188" i="10" a="1"/>
  <c r="C2188" i="10" s="1"/>
  <c r="D2188" i="10" a="1"/>
  <c r="D2188" i="10" s="1"/>
  <c r="M2186" i="10" l="1" a="1"/>
  <c r="M2186" i="10" s="1"/>
  <c r="L2186" i="10" s="1"/>
  <c r="K2186" i="10" s="1"/>
  <c r="P2186" i="10"/>
  <c r="N2187" i="10"/>
  <c r="I2188" i="10"/>
  <c r="J2189" i="10"/>
  <c r="B2190" i="10"/>
  <c r="D2189" i="10" a="1"/>
  <c r="D2189" i="10" s="1"/>
  <c r="E2189" i="10" a="1"/>
  <c r="E2189" i="10" s="1"/>
  <c r="C2189" i="10" a="1"/>
  <c r="C2189" i="10" s="1"/>
  <c r="N2188" i="10" l="1"/>
  <c r="P2187" i="10"/>
  <c r="M2187" i="10" a="1"/>
  <c r="M2187" i="10" s="1"/>
  <c r="L2187" i="10" s="1"/>
  <c r="K2187" i="10" s="1"/>
  <c r="B2191" i="10"/>
  <c r="E2190" i="10" a="1"/>
  <c r="E2190" i="10" s="1"/>
  <c r="C2190" i="10" a="1"/>
  <c r="C2190" i="10" s="1"/>
  <c r="D2190" i="10" a="1"/>
  <c r="D2190" i="10" s="1"/>
  <c r="I2189" i="10"/>
  <c r="J2190" i="10"/>
  <c r="P2188" i="10" l="1"/>
  <c r="M2188" i="10" a="1"/>
  <c r="M2188" i="10" s="1"/>
  <c r="L2188" i="10" s="1"/>
  <c r="K2188" i="10" s="1"/>
  <c r="N2189" i="10"/>
  <c r="I2190" i="10"/>
  <c r="J2191" i="10"/>
  <c r="B2192" i="10"/>
  <c r="C2191" i="10" a="1"/>
  <c r="C2191" i="10" s="1"/>
  <c r="E2191" i="10" a="1"/>
  <c r="E2191" i="10" s="1"/>
  <c r="D2191" i="10" a="1"/>
  <c r="D2191" i="10" s="1"/>
  <c r="P2189" i="10" l="1"/>
  <c r="M2189" i="10" a="1"/>
  <c r="M2189" i="10" s="1"/>
  <c r="L2189" i="10" s="1"/>
  <c r="K2189" i="10" s="1"/>
  <c r="N2190" i="10"/>
  <c r="J2192" i="10"/>
  <c r="I2191" i="10"/>
  <c r="B2193" i="10"/>
  <c r="C2192" i="10" a="1"/>
  <c r="C2192" i="10" s="1"/>
  <c r="D2192" i="10" a="1"/>
  <c r="D2192" i="10" s="1"/>
  <c r="E2192" i="10" a="1"/>
  <c r="E2192" i="10" s="1"/>
  <c r="P2190" i="10" l="1"/>
  <c r="M2190" i="10" a="1"/>
  <c r="M2190" i="10" s="1"/>
  <c r="L2190" i="10" s="1"/>
  <c r="K2190" i="10" s="1"/>
  <c r="N2191" i="10"/>
  <c r="J2193" i="10"/>
  <c r="I2192" i="10"/>
  <c r="B2194" i="10"/>
  <c r="D2193" i="10" a="1"/>
  <c r="D2193" i="10" s="1"/>
  <c r="E2193" i="10" a="1"/>
  <c r="E2193" i="10" s="1"/>
  <c r="C2193" i="10" a="1"/>
  <c r="C2193" i="10" s="1"/>
  <c r="P2191" i="10" l="1"/>
  <c r="M2191" i="10" a="1"/>
  <c r="M2191" i="10" s="1"/>
  <c r="L2191" i="10" s="1"/>
  <c r="K2191" i="10" s="1"/>
  <c r="N2192" i="10"/>
  <c r="I2193" i="10"/>
  <c r="J2194" i="10"/>
  <c r="B2195" i="10"/>
  <c r="C2194" i="10" a="1"/>
  <c r="C2194" i="10" s="1"/>
  <c r="D2194" i="10" a="1"/>
  <c r="D2194" i="10" s="1"/>
  <c r="E2194" i="10" a="1"/>
  <c r="E2194" i="10" s="1"/>
  <c r="N2193" i="10" l="1"/>
  <c r="P2192" i="10"/>
  <c r="M2192" i="10" a="1"/>
  <c r="M2192" i="10" s="1"/>
  <c r="L2192" i="10" s="1"/>
  <c r="K2192" i="10" s="1"/>
  <c r="I2194" i="10"/>
  <c r="J2195" i="10"/>
  <c r="B2196" i="10"/>
  <c r="E2195" i="10" a="1"/>
  <c r="E2195" i="10" s="1"/>
  <c r="C2195" i="10" a="1"/>
  <c r="C2195" i="10" s="1"/>
  <c r="D2195" i="10" a="1"/>
  <c r="D2195" i="10" s="1"/>
  <c r="N2194" i="10" l="1"/>
  <c r="M2193" i="10" a="1"/>
  <c r="M2193" i="10" s="1"/>
  <c r="L2193" i="10" s="1"/>
  <c r="K2193" i="10" s="1"/>
  <c r="P2193" i="10"/>
  <c r="J2196" i="10"/>
  <c r="I2195" i="10"/>
  <c r="B2197" i="10"/>
  <c r="C2196" i="10" a="1"/>
  <c r="C2196" i="10" s="1"/>
  <c r="D2196" i="10" a="1"/>
  <c r="D2196" i="10" s="1"/>
  <c r="E2196" i="10" a="1"/>
  <c r="E2196" i="10" s="1"/>
  <c r="N2195" i="10" l="1"/>
  <c r="M2194" i="10" a="1"/>
  <c r="M2194" i="10" s="1"/>
  <c r="L2194" i="10" s="1"/>
  <c r="K2194" i="10" s="1"/>
  <c r="P2194" i="10"/>
  <c r="I2196" i="10"/>
  <c r="J2197" i="10"/>
  <c r="B2198" i="10"/>
  <c r="D2197" i="10" a="1"/>
  <c r="D2197" i="10" s="1"/>
  <c r="C2197" i="10" a="1"/>
  <c r="C2197" i="10" s="1"/>
  <c r="E2197" i="10" a="1"/>
  <c r="E2197" i="10" s="1"/>
  <c r="N2196" i="10" l="1"/>
  <c r="M2195" i="10" a="1"/>
  <c r="M2195" i="10" s="1"/>
  <c r="L2195" i="10" s="1"/>
  <c r="K2195" i="10" s="1"/>
  <c r="P2195" i="10"/>
  <c r="I2197" i="10"/>
  <c r="J2198" i="10"/>
  <c r="B2199" i="10"/>
  <c r="C2198" i="10" a="1"/>
  <c r="C2198" i="10" s="1"/>
  <c r="D2198" i="10" a="1"/>
  <c r="D2198" i="10" s="1"/>
  <c r="E2198" i="10" a="1"/>
  <c r="E2198" i="10" s="1"/>
  <c r="N2197" i="10" l="1"/>
  <c r="P2196" i="10"/>
  <c r="M2196" i="10" a="1"/>
  <c r="M2196" i="10" s="1"/>
  <c r="L2196" i="10" s="1"/>
  <c r="K2196" i="10" s="1"/>
  <c r="I2198" i="10"/>
  <c r="J2199" i="10"/>
  <c r="B2200" i="10"/>
  <c r="C2199" i="10" a="1"/>
  <c r="C2199" i="10" s="1"/>
  <c r="E2199" i="10" a="1"/>
  <c r="E2199" i="10" s="1"/>
  <c r="D2199" i="10" a="1"/>
  <c r="D2199" i="10" s="1"/>
  <c r="N2198" i="10" l="1"/>
  <c r="P2197" i="10"/>
  <c r="M2197" i="10" a="1"/>
  <c r="M2197" i="10" s="1"/>
  <c r="L2197" i="10" s="1"/>
  <c r="K2197" i="10" s="1"/>
  <c r="I2199" i="10"/>
  <c r="J2200" i="10"/>
  <c r="B2201" i="10"/>
  <c r="C2200" i="10" a="1"/>
  <c r="C2200" i="10" s="1"/>
  <c r="D2200" i="10" a="1"/>
  <c r="D2200" i="10" s="1"/>
  <c r="E2200" i="10" a="1"/>
  <c r="E2200" i="10" s="1"/>
  <c r="M2198" i="10" l="1" a="1"/>
  <c r="M2198" i="10" s="1"/>
  <c r="L2198" i="10" s="1"/>
  <c r="K2198" i="10" s="1"/>
  <c r="P2198" i="10"/>
  <c r="N2199" i="10"/>
  <c r="J2201" i="10"/>
  <c r="I2200" i="10"/>
  <c r="B2202" i="10"/>
  <c r="D2201" i="10" a="1"/>
  <c r="D2201" i="10" s="1"/>
  <c r="C2201" i="10" a="1"/>
  <c r="C2201" i="10" s="1"/>
  <c r="E2201" i="10" a="1"/>
  <c r="E2201" i="10" s="1"/>
  <c r="P2199" i="10" l="1"/>
  <c r="M2199" i="10" a="1"/>
  <c r="M2199" i="10" s="1"/>
  <c r="L2199" i="10" s="1"/>
  <c r="K2199" i="10" s="1"/>
  <c r="N2200" i="10"/>
  <c r="I2201" i="10"/>
  <c r="J2202" i="10"/>
  <c r="B2203" i="10"/>
  <c r="C2202" i="10" a="1"/>
  <c r="C2202" i="10" s="1"/>
  <c r="D2202" i="10" a="1"/>
  <c r="D2202" i="10" s="1"/>
  <c r="E2202" i="10" a="1"/>
  <c r="E2202" i="10" s="1"/>
  <c r="N2201" i="10" l="1"/>
  <c r="P2200" i="10"/>
  <c r="M2200" i="10" a="1"/>
  <c r="M2200" i="10" s="1"/>
  <c r="L2200" i="10" s="1"/>
  <c r="K2200" i="10" s="1"/>
  <c r="J2203" i="10"/>
  <c r="I2202" i="10"/>
  <c r="B2204" i="10"/>
  <c r="D2203" i="10" a="1"/>
  <c r="D2203" i="10" s="1"/>
  <c r="C2203" i="10" a="1"/>
  <c r="C2203" i="10" s="1"/>
  <c r="E2203" i="10" a="1"/>
  <c r="E2203" i="10" s="1"/>
  <c r="N2202" i="10" l="1"/>
  <c r="P2201" i="10"/>
  <c r="M2201" i="10" a="1"/>
  <c r="M2201" i="10" s="1"/>
  <c r="L2201" i="10" s="1"/>
  <c r="K2201" i="10" s="1"/>
  <c r="J2204" i="10"/>
  <c r="I2203" i="10"/>
  <c r="B2205" i="10"/>
  <c r="C2204" i="10" a="1"/>
  <c r="C2204" i="10" s="1"/>
  <c r="D2204" i="10" a="1"/>
  <c r="D2204" i="10" s="1"/>
  <c r="E2204" i="10" a="1"/>
  <c r="E2204" i="10" s="1"/>
  <c r="N2203" i="10" l="1"/>
  <c r="P2202" i="10"/>
  <c r="M2202" i="10" a="1"/>
  <c r="M2202" i="10" s="1"/>
  <c r="L2202" i="10" s="1"/>
  <c r="K2202" i="10" s="1"/>
  <c r="B2206" i="10"/>
  <c r="E2205" i="10" a="1"/>
  <c r="E2205" i="10" s="1"/>
  <c r="D2205" i="10" a="1"/>
  <c r="D2205" i="10" s="1"/>
  <c r="C2205" i="10" a="1"/>
  <c r="C2205" i="10" s="1"/>
  <c r="J2205" i="10"/>
  <c r="I2204" i="10"/>
  <c r="N2204" i="10" l="1"/>
  <c r="P2203" i="10"/>
  <c r="M2203" i="10" a="1"/>
  <c r="M2203" i="10" s="1"/>
  <c r="L2203" i="10" s="1"/>
  <c r="K2203" i="10" s="1"/>
  <c r="J2206" i="10"/>
  <c r="I2205" i="10"/>
  <c r="B2207" i="10"/>
  <c r="D2206" i="10" a="1"/>
  <c r="D2206" i="10" s="1"/>
  <c r="E2206" i="10" a="1"/>
  <c r="E2206" i="10" s="1"/>
  <c r="C2206" i="10" a="1"/>
  <c r="C2206" i="10" s="1"/>
  <c r="N2205" i="10" l="1"/>
  <c r="P2204" i="10"/>
  <c r="M2204" i="10" a="1"/>
  <c r="M2204" i="10" s="1"/>
  <c r="L2204" i="10" s="1"/>
  <c r="K2204" i="10" s="1"/>
  <c r="B2208" i="10"/>
  <c r="C2207" i="10" a="1"/>
  <c r="C2207" i="10" s="1"/>
  <c r="E2207" i="10" a="1"/>
  <c r="E2207" i="10" s="1"/>
  <c r="D2207" i="10" a="1"/>
  <c r="D2207" i="10" s="1"/>
  <c r="I2206" i="10"/>
  <c r="J2207" i="10"/>
  <c r="P2205" i="10" l="1"/>
  <c r="M2205" i="10" a="1"/>
  <c r="M2205" i="10" s="1"/>
  <c r="L2205" i="10" s="1"/>
  <c r="K2205" i="10" s="1"/>
  <c r="N2206" i="10"/>
  <c r="I2207" i="10"/>
  <c r="J2208" i="10"/>
  <c r="B2209" i="10"/>
  <c r="E2208" i="10" a="1"/>
  <c r="E2208" i="10" s="1"/>
  <c r="C2208" i="10" a="1"/>
  <c r="C2208" i="10" s="1"/>
  <c r="D2208" i="10" a="1"/>
  <c r="D2208" i="10" s="1"/>
  <c r="P2206" i="10" l="1"/>
  <c r="M2206" i="10" a="1"/>
  <c r="M2206" i="10" s="1"/>
  <c r="L2206" i="10" s="1"/>
  <c r="K2206" i="10" s="1"/>
  <c r="N2207" i="10"/>
  <c r="J2209" i="10"/>
  <c r="I2208" i="10"/>
  <c r="B2210" i="10"/>
  <c r="C2209" i="10" a="1"/>
  <c r="C2209" i="10" s="1"/>
  <c r="D2209" i="10" a="1"/>
  <c r="D2209" i="10" s="1"/>
  <c r="E2209" i="10" a="1"/>
  <c r="E2209" i="10" s="1"/>
  <c r="N2208" i="10" l="1"/>
  <c r="P2207" i="10"/>
  <c r="M2207" i="10" a="1"/>
  <c r="M2207" i="10" s="1"/>
  <c r="L2207" i="10" s="1"/>
  <c r="K2207" i="10" s="1"/>
  <c r="B2211" i="10"/>
  <c r="C2210" i="10" a="1"/>
  <c r="C2210" i="10" s="1"/>
  <c r="D2210" i="10" a="1"/>
  <c r="D2210" i="10" s="1"/>
  <c r="E2210" i="10" a="1"/>
  <c r="E2210" i="10" s="1"/>
  <c r="I2209" i="10"/>
  <c r="J2210" i="10"/>
  <c r="M2208" i="10" l="1" a="1"/>
  <c r="M2208" i="10" s="1"/>
  <c r="L2208" i="10" s="1"/>
  <c r="K2208" i="10" s="1"/>
  <c r="P2208" i="10"/>
  <c r="N2209" i="10"/>
  <c r="J2211" i="10"/>
  <c r="I2210" i="10"/>
  <c r="B2212" i="10"/>
  <c r="D2211" i="10" a="1"/>
  <c r="D2211" i="10" s="1"/>
  <c r="E2211" i="10" a="1"/>
  <c r="E2211" i="10" s="1"/>
  <c r="C2211" i="10" a="1"/>
  <c r="C2211" i="10" s="1"/>
  <c r="N2210" i="10" l="1"/>
  <c r="P2209" i="10"/>
  <c r="M2209" i="10" a="1"/>
  <c r="M2209" i="10" s="1"/>
  <c r="L2209" i="10" s="1"/>
  <c r="K2209" i="10" s="1"/>
  <c r="J2212" i="10"/>
  <c r="I2211" i="10"/>
  <c r="B2213" i="10"/>
  <c r="C2212" i="10" a="1"/>
  <c r="C2212" i="10" s="1"/>
  <c r="D2212" i="10" a="1"/>
  <c r="D2212" i="10" s="1"/>
  <c r="E2212" i="10" a="1"/>
  <c r="E2212" i="10" s="1"/>
  <c r="M2210" i="10" l="1" a="1"/>
  <c r="M2210" i="10" s="1"/>
  <c r="L2210" i="10" s="1"/>
  <c r="K2210" i="10" s="1"/>
  <c r="P2210" i="10"/>
  <c r="N2211" i="10"/>
  <c r="J2213" i="10"/>
  <c r="I2212" i="10"/>
  <c r="B2214" i="10"/>
  <c r="E2213" i="10" a="1"/>
  <c r="E2213" i="10" s="1"/>
  <c r="D2213" i="10" a="1"/>
  <c r="D2213" i="10" s="1"/>
  <c r="C2213" i="10" a="1"/>
  <c r="C2213" i="10" s="1"/>
  <c r="P2211" i="10" l="1"/>
  <c r="M2211" i="10" a="1"/>
  <c r="M2211" i="10" s="1"/>
  <c r="L2211" i="10" s="1"/>
  <c r="K2211" i="10" s="1"/>
  <c r="N2212" i="10"/>
  <c r="J2214" i="10"/>
  <c r="I2213" i="10"/>
  <c r="B2215" i="10"/>
  <c r="D2214" i="10" a="1"/>
  <c r="D2214" i="10" s="1"/>
  <c r="E2214" i="10" a="1"/>
  <c r="E2214" i="10" s="1"/>
  <c r="C2214" i="10" a="1"/>
  <c r="C2214" i="10" s="1"/>
  <c r="N2213" i="10" l="1"/>
  <c r="M2212" i="10" a="1"/>
  <c r="M2212" i="10" s="1"/>
  <c r="L2212" i="10" s="1"/>
  <c r="K2212" i="10" s="1"/>
  <c r="P2212" i="10"/>
  <c r="I2214" i="10"/>
  <c r="J2215" i="10"/>
  <c r="B2216" i="10"/>
  <c r="E2215" i="10" a="1"/>
  <c r="E2215" i="10" s="1"/>
  <c r="C2215" i="10" a="1"/>
  <c r="C2215" i="10" s="1"/>
  <c r="D2215" i="10" a="1"/>
  <c r="D2215" i="10" s="1"/>
  <c r="N2214" i="10" l="1"/>
  <c r="P2213" i="10"/>
  <c r="M2213" i="10" a="1"/>
  <c r="M2213" i="10" s="1"/>
  <c r="L2213" i="10" s="1"/>
  <c r="K2213" i="10" s="1"/>
  <c r="I2215" i="10"/>
  <c r="J2216" i="10"/>
  <c r="B2217" i="10"/>
  <c r="E2216" i="10" a="1"/>
  <c r="E2216" i="10" s="1"/>
  <c r="C2216" i="10" a="1"/>
  <c r="C2216" i="10" s="1"/>
  <c r="D2216" i="10" a="1"/>
  <c r="D2216" i="10" s="1"/>
  <c r="N2215" i="10" l="1"/>
  <c r="P2214" i="10"/>
  <c r="M2214" i="10" a="1"/>
  <c r="M2214" i="10" s="1"/>
  <c r="L2214" i="10" s="1"/>
  <c r="K2214" i="10" s="1"/>
  <c r="J2217" i="10"/>
  <c r="I2216" i="10"/>
  <c r="B2218" i="10"/>
  <c r="C2217" i="10" a="1"/>
  <c r="C2217" i="10" s="1"/>
  <c r="D2217" i="10" a="1"/>
  <c r="D2217" i="10" s="1"/>
  <c r="E2217" i="10" a="1"/>
  <c r="E2217" i="10" s="1"/>
  <c r="P2215" i="10" l="1"/>
  <c r="M2215" i="10" a="1"/>
  <c r="M2215" i="10" s="1"/>
  <c r="L2215" i="10" s="1"/>
  <c r="K2215" i="10" s="1"/>
  <c r="N2216" i="10"/>
  <c r="I2217" i="10"/>
  <c r="J2218" i="10"/>
  <c r="B2219" i="10"/>
  <c r="C2218" i="10" a="1"/>
  <c r="C2218" i="10" s="1"/>
  <c r="D2218" i="10" a="1"/>
  <c r="D2218" i="10" s="1"/>
  <c r="E2218" i="10" a="1"/>
  <c r="E2218" i="10" s="1"/>
  <c r="N2217" i="10" l="1"/>
  <c r="M2216" i="10" a="1"/>
  <c r="M2216" i="10" s="1"/>
  <c r="L2216" i="10" s="1"/>
  <c r="K2216" i="10" s="1"/>
  <c r="P2216" i="10"/>
  <c r="J2219" i="10"/>
  <c r="I2218" i="10"/>
  <c r="B2220" i="10"/>
  <c r="D2219" i="10" a="1"/>
  <c r="D2219" i="10" s="1"/>
  <c r="E2219" i="10" a="1"/>
  <c r="E2219" i="10" s="1"/>
  <c r="C2219" i="10" a="1"/>
  <c r="C2219" i="10" s="1"/>
  <c r="N2218" i="10" l="1"/>
  <c r="M2217" i="10" a="1"/>
  <c r="M2217" i="10" s="1"/>
  <c r="L2217" i="10" s="1"/>
  <c r="K2217" i="10" s="1"/>
  <c r="P2217" i="10"/>
  <c r="B2221" i="10"/>
  <c r="C2220" i="10" a="1"/>
  <c r="C2220" i="10" s="1"/>
  <c r="D2220" i="10" a="1"/>
  <c r="D2220" i="10" s="1"/>
  <c r="E2220" i="10" a="1"/>
  <c r="E2220" i="10" s="1"/>
  <c r="J2220" i="10"/>
  <c r="I2219" i="10"/>
  <c r="N2219" i="10" l="1"/>
  <c r="M2218" i="10" a="1"/>
  <c r="M2218" i="10" s="1"/>
  <c r="L2218" i="10" s="1"/>
  <c r="K2218" i="10" s="1"/>
  <c r="P2218" i="10"/>
  <c r="J2221" i="10"/>
  <c r="I2220" i="10"/>
  <c r="B2222" i="10"/>
  <c r="E2221" i="10" a="1"/>
  <c r="E2221" i="10" s="1"/>
  <c r="C2221" i="10" a="1"/>
  <c r="C2221" i="10" s="1"/>
  <c r="D2221" i="10" a="1"/>
  <c r="D2221" i="10" s="1"/>
  <c r="N2220" i="10" l="1"/>
  <c r="P2219" i="10"/>
  <c r="M2219" i="10" a="1"/>
  <c r="M2219" i="10" s="1"/>
  <c r="L2219" i="10" s="1"/>
  <c r="K2219" i="10" s="1"/>
  <c r="J2222" i="10"/>
  <c r="I2221" i="10"/>
  <c r="B2223" i="10"/>
  <c r="D2222" i="10" a="1"/>
  <c r="D2222" i="10" s="1"/>
  <c r="E2222" i="10" a="1"/>
  <c r="E2222" i="10" s="1"/>
  <c r="C2222" i="10" a="1"/>
  <c r="C2222" i="10" s="1"/>
  <c r="N2221" i="10" l="1"/>
  <c r="M2220" i="10" a="1"/>
  <c r="M2220" i="10" s="1"/>
  <c r="L2220" i="10" s="1"/>
  <c r="K2220" i="10" s="1"/>
  <c r="P2220" i="10"/>
  <c r="I2222" i="10"/>
  <c r="J2223" i="10"/>
  <c r="B2224" i="10"/>
  <c r="E2223" i="10" a="1"/>
  <c r="E2223" i="10" s="1"/>
  <c r="C2223" i="10" a="1"/>
  <c r="C2223" i="10" s="1"/>
  <c r="D2223" i="10" a="1"/>
  <c r="D2223" i="10" s="1"/>
  <c r="N2222" i="10" l="1"/>
  <c r="M2221" i="10" a="1"/>
  <c r="M2221" i="10" s="1"/>
  <c r="L2221" i="10" s="1"/>
  <c r="K2221" i="10" s="1"/>
  <c r="P2221" i="10"/>
  <c r="I2223" i="10"/>
  <c r="J2224" i="10"/>
  <c r="B2225" i="10"/>
  <c r="E2224" i="10" a="1"/>
  <c r="E2224" i="10" s="1"/>
  <c r="C2224" i="10" a="1"/>
  <c r="C2224" i="10" s="1"/>
  <c r="D2224" i="10" a="1"/>
  <c r="D2224" i="10" s="1"/>
  <c r="N2223" i="10" l="1"/>
  <c r="P2222" i="10"/>
  <c r="M2222" i="10" a="1"/>
  <c r="M2222" i="10" s="1"/>
  <c r="L2222" i="10" s="1"/>
  <c r="K2222" i="10" s="1"/>
  <c r="J2225" i="10"/>
  <c r="I2224" i="10"/>
  <c r="B2226" i="10"/>
  <c r="C2225" i="10" a="1"/>
  <c r="C2225" i="10" s="1"/>
  <c r="D2225" i="10" a="1"/>
  <c r="D2225" i="10" s="1"/>
  <c r="E2225" i="10" a="1"/>
  <c r="E2225" i="10" s="1"/>
  <c r="N2224" i="10" l="1"/>
  <c r="P2223" i="10"/>
  <c r="M2223" i="10" a="1"/>
  <c r="M2223" i="10" s="1"/>
  <c r="L2223" i="10" s="1"/>
  <c r="K2223" i="10" s="1"/>
  <c r="I2225" i="10"/>
  <c r="J2226" i="10"/>
  <c r="B2227" i="10"/>
  <c r="C2226" i="10" a="1"/>
  <c r="C2226" i="10" s="1"/>
  <c r="D2226" i="10" a="1"/>
  <c r="D2226" i="10" s="1"/>
  <c r="E2226" i="10" a="1"/>
  <c r="E2226" i="10" s="1"/>
  <c r="N2225" i="10" l="1"/>
  <c r="M2224" i="10" a="1"/>
  <c r="M2224" i="10" s="1"/>
  <c r="L2224" i="10" s="1"/>
  <c r="K2224" i="10" s="1"/>
  <c r="P2224" i="10"/>
  <c r="J2227" i="10"/>
  <c r="I2226" i="10"/>
  <c r="B2228" i="10"/>
  <c r="D2227" i="10" a="1"/>
  <c r="D2227" i="10" s="1"/>
  <c r="E2227" i="10" a="1"/>
  <c r="E2227" i="10" s="1"/>
  <c r="C2227" i="10" a="1"/>
  <c r="C2227" i="10" s="1"/>
  <c r="N2226" i="10" l="1"/>
  <c r="M2225" i="10" a="1"/>
  <c r="M2225" i="10" s="1"/>
  <c r="L2225" i="10" s="1"/>
  <c r="K2225" i="10" s="1"/>
  <c r="P2225" i="10"/>
  <c r="J2228" i="10"/>
  <c r="I2227" i="10"/>
  <c r="B2229" i="10"/>
  <c r="C2228" i="10" a="1"/>
  <c r="C2228" i="10" s="1"/>
  <c r="D2228" i="10" a="1"/>
  <c r="D2228" i="10" s="1"/>
  <c r="E2228" i="10" a="1"/>
  <c r="E2228" i="10" s="1"/>
  <c r="N2227" i="10" l="1"/>
  <c r="M2226" i="10" a="1"/>
  <c r="M2226" i="10" s="1"/>
  <c r="L2226" i="10" s="1"/>
  <c r="K2226" i="10" s="1"/>
  <c r="P2226" i="10"/>
  <c r="J2229" i="10"/>
  <c r="I2228" i="10"/>
  <c r="B2230" i="10"/>
  <c r="E2229" i="10" a="1"/>
  <c r="E2229" i="10" s="1"/>
  <c r="D2229" i="10" a="1"/>
  <c r="D2229" i="10" s="1"/>
  <c r="C2229" i="10" a="1"/>
  <c r="C2229" i="10" s="1"/>
  <c r="N2228" i="10" l="1"/>
  <c r="P2227" i="10"/>
  <c r="M2227" i="10" a="1"/>
  <c r="M2227" i="10" s="1"/>
  <c r="L2227" i="10" s="1"/>
  <c r="K2227" i="10" s="1"/>
  <c r="B2231" i="10"/>
  <c r="D2230" i="10" a="1"/>
  <c r="D2230" i="10" s="1"/>
  <c r="E2230" i="10" a="1"/>
  <c r="E2230" i="10" s="1"/>
  <c r="C2230" i="10" a="1"/>
  <c r="C2230" i="10" s="1"/>
  <c r="J2230" i="10"/>
  <c r="I2229" i="10"/>
  <c r="N2229" i="10" l="1"/>
  <c r="M2228" i="10" a="1"/>
  <c r="M2228" i="10" s="1"/>
  <c r="L2228" i="10" s="1"/>
  <c r="K2228" i="10" s="1"/>
  <c r="P2228" i="10"/>
  <c r="I2230" i="10"/>
  <c r="J2231" i="10"/>
  <c r="B2232" i="10"/>
  <c r="E2231" i="10" a="1"/>
  <c r="E2231" i="10" s="1"/>
  <c r="C2231" i="10" a="1"/>
  <c r="C2231" i="10" s="1"/>
  <c r="D2231" i="10" a="1"/>
  <c r="D2231" i="10" s="1"/>
  <c r="N2230" i="10" l="1"/>
  <c r="M2229" i="10" a="1"/>
  <c r="M2229" i="10" s="1"/>
  <c r="L2229" i="10" s="1"/>
  <c r="K2229" i="10" s="1"/>
  <c r="P2229" i="10"/>
  <c r="I2231" i="10"/>
  <c r="J2232" i="10"/>
  <c r="B2233" i="10"/>
  <c r="E2232" i="10" a="1"/>
  <c r="E2232" i="10" s="1"/>
  <c r="C2232" i="10" a="1"/>
  <c r="C2232" i="10" s="1"/>
  <c r="D2232" i="10" a="1"/>
  <c r="D2232" i="10" s="1"/>
  <c r="N2231" i="10" l="1"/>
  <c r="P2230" i="10"/>
  <c r="M2230" i="10" a="1"/>
  <c r="M2230" i="10" s="1"/>
  <c r="L2230" i="10" s="1"/>
  <c r="K2230" i="10" s="1"/>
  <c r="J2233" i="10"/>
  <c r="I2232" i="10"/>
  <c r="B2234" i="10"/>
  <c r="C2233" i="10" a="1"/>
  <c r="C2233" i="10" s="1"/>
  <c r="D2233" i="10" a="1"/>
  <c r="D2233" i="10" s="1"/>
  <c r="E2233" i="10" a="1"/>
  <c r="E2233" i="10" s="1"/>
  <c r="N2232" i="10" l="1"/>
  <c r="P2231" i="10"/>
  <c r="M2231" i="10" a="1"/>
  <c r="M2231" i="10" s="1"/>
  <c r="L2231" i="10" s="1"/>
  <c r="K2231" i="10" s="1"/>
  <c r="I2233" i="10"/>
  <c r="J2234" i="10"/>
  <c r="B2235" i="10"/>
  <c r="C2234" i="10" a="1"/>
  <c r="C2234" i="10" s="1"/>
  <c r="D2234" i="10" a="1"/>
  <c r="D2234" i="10" s="1"/>
  <c r="E2234" i="10" a="1"/>
  <c r="E2234" i="10" s="1"/>
  <c r="N2233" i="10" l="1"/>
  <c r="M2232" i="10" a="1"/>
  <c r="M2232" i="10" s="1"/>
  <c r="L2232" i="10" s="1"/>
  <c r="K2232" i="10" s="1"/>
  <c r="P2232" i="10"/>
  <c r="J2235" i="10"/>
  <c r="I2234" i="10"/>
  <c r="B2236" i="10"/>
  <c r="D2235" i="10" a="1"/>
  <c r="D2235" i="10" s="1"/>
  <c r="C2235" i="10" a="1"/>
  <c r="C2235" i="10" s="1"/>
  <c r="E2235" i="10" a="1"/>
  <c r="E2235" i="10" s="1"/>
  <c r="M2233" i="10" l="1" a="1"/>
  <c r="M2233" i="10" s="1"/>
  <c r="L2233" i="10" s="1"/>
  <c r="K2233" i="10" s="1"/>
  <c r="P2233" i="10"/>
  <c r="N2234" i="10"/>
  <c r="J2236" i="10"/>
  <c r="I2235" i="10"/>
  <c r="B2237" i="10"/>
  <c r="C2236" i="10" a="1"/>
  <c r="C2236" i="10" s="1"/>
  <c r="D2236" i="10" a="1"/>
  <c r="D2236" i="10" s="1"/>
  <c r="E2236" i="10" a="1"/>
  <c r="E2236" i="10" s="1"/>
  <c r="M2234" i="10" l="1" a="1"/>
  <c r="M2234" i="10" s="1"/>
  <c r="L2234" i="10" s="1"/>
  <c r="K2234" i="10" s="1"/>
  <c r="P2234" i="10"/>
  <c r="N2235" i="10"/>
  <c r="J2237" i="10"/>
  <c r="I2236" i="10"/>
  <c r="B2238" i="10"/>
  <c r="E2237" i="10" a="1"/>
  <c r="E2237" i="10" s="1"/>
  <c r="D2237" i="10" a="1"/>
  <c r="D2237" i="10" s="1"/>
  <c r="C2237" i="10" a="1"/>
  <c r="C2237" i="10" s="1"/>
  <c r="N2236" i="10" l="1"/>
  <c r="P2235" i="10"/>
  <c r="M2235" i="10" a="1"/>
  <c r="M2235" i="10" s="1"/>
  <c r="L2235" i="10" s="1"/>
  <c r="K2235" i="10" s="1"/>
  <c r="I2237" i="10"/>
  <c r="J2238" i="10"/>
  <c r="B2239" i="10"/>
  <c r="D2238" i="10" a="1"/>
  <c r="D2238" i="10" s="1"/>
  <c r="E2238" i="10" a="1"/>
  <c r="E2238" i="10" s="1"/>
  <c r="C2238" i="10" a="1"/>
  <c r="C2238" i="10" s="1"/>
  <c r="M2236" i="10" l="1" a="1"/>
  <c r="M2236" i="10" s="1"/>
  <c r="L2236" i="10" s="1"/>
  <c r="K2236" i="10" s="1"/>
  <c r="P2236" i="10"/>
  <c r="N2237" i="10"/>
  <c r="B2240" i="10"/>
  <c r="C2239" i="10" a="1"/>
  <c r="C2239" i="10" s="1"/>
  <c r="E2239" i="10" a="1"/>
  <c r="E2239" i="10" s="1"/>
  <c r="D2239" i="10" a="1"/>
  <c r="D2239" i="10" s="1"/>
  <c r="I2238" i="10"/>
  <c r="J2239" i="10"/>
  <c r="N2238" i="10" l="1"/>
  <c r="M2237" i="10" a="1"/>
  <c r="M2237" i="10" s="1"/>
  <c r="L2237" i="10" s="1"/>
  <c r="K2237" i="10" s="1"/>
  <c r="P2237" i="10"/>
  <c r="I2239" i="10"/>
  <c r="J2240" i="10"/>
  <c r="B2241" i="10"/>
  <c r="C2240" i="10" a="1"/>
  <c r="C2240" i="10" s="1"/>
  <c r="D2240" i="10" a="1"/>
  <c r="D2240" i="10" s="1"/>
  <c r="E2240" i="10" a="1"/>
  <c r="E2240" i="10" s="1"/>
  <c r="N2239" i="10" l="1"/>
  <c r="P2238" i="10"/>
  <c r="M2238" i="10" a="1"/>
  <c r="M2238" i="10" s="1"/>
  <c r="L2238" i="10" s="1"/>
  <c r="K2238" i="10" s="1"/>
  <c r="B2242" i="10"/>
  <c r="C2241" i="10" a="1"/>
  <c r="C2241" i="10" s="1"/>
  <c r="D2241" i="10" a="1"/>
  <c r="D2241" i="10" s="1"/>
  <c r="E2241" i="10" a="1"/>
  <c r="E2241" i="10" s="1"/>
  <c r="J2241" i="10"/>
  <c r="I2240" i="10"/>
  <c r="N2240" i="10" l="1"/>
  <c r="P2239" i="10"/>
  <c r="M2239" i="10" a="1"/>
  <c r="M2239" i="10" s="1"/>
  <c r="L2239" i="10" s="1"/>
  <c r="K2239" i="10" s="1"/>
  <c r="J2242" i="10"/>
  <c r="I2241" i="10"/>
  <c r="B2243" i="10"/>
  <c r="C2242" i="10" a="1"/>
  <c r="C2242" i="10" s="1"/>
  <c r="D2242" i="10" a="1"/>
  <c r="D2242" i="10" s="1"/>
  <c r="E2242" i="10" a="1"/>
  <c r="E2242" i="10" s="1"/>
  <c r="P2240" i="10" l="1"/>
  <c r="M2240" i="10" a="1"/>
  <c r="M2240" i="10" s="1"/>
  <c r="L2240" i="10" s="1"/>
  <c r="K2240" i="10" s="1"/>
  <c r="N2241" i="10"/>
  <c r="J2243" i="10"/>
  <c r="I2242" i="10"/>
  <c r="B2244" i="10"/>
  <c r="B2245" i="10" s="1"/>
  <c r="B2246" i="10" s="1"/>
  <c r="B2247" i="10" s="1"/>
  <c r="B2248" i="10" s="1"/>
  <c r="B2249" i="10" s="1"/>
  <c r="B2250" i="10" s="1"/>
  <c r="B2251" i="10" s="1"/>
  <c r="B2252" i="10" s="1"/>
  <c r="B2253" i="10" s="1"/>
  <c r="B2254" i="10" s="1"/>
  <c r="B2255" i="10" s="1"/>
  <c r="B2256" i="10" s="1"/>
  <c r="B2257" i="10" s="1"/>
  <c r="B2258" i="10" s="1"/>
  <c r="B2259" i="10" s="1"/>
  <c r="B2260" i="10" s="1"/>
  <c r="B2261" i="10" s="1"/>
  <c r="B2262" i="10" s="1"/>
  <c r="B2263" i="10" s="1"/>
  <c r="B2264" i="10" s="1"/>
  <c r="B2265" i="10" s="1"/>
  <c r="B2266" i="10" s="1"/>
  <c r="B2267" i="10" s="1"/>
  <c r="B2268" i="10" s="1"/>
  <c r="B2269" i="10" s="1"/>
  <c r="B2270" i="10" s="1"/>
  <c r="B2271" i="10" s="1"/>
  <c r="B2272" i="10" s="1"/>
  <c r="B2273" i="10" s="1"/>
  <c r="B2274" i="10" s="1"/>
  <c r="B2275" i="10" s="1"/>
  <c r="B2276" i="10" s="1"/>
  <c r="B2277" i="10" s="1"/>
  <c r="B2278" i="10" s="1"/>
  <c r="B2279" i="10" s="1"/>
  <c r="B2280" i="10" s="1"/>
  <c r="B2281" i="10" s="1"/>
  <c r="B2282" i="10" s="1"/>
  <c r="B2283" i="10" s="1"/>
  <c r="B2284" i="10" s="1"/>
  <c r="B2285" i="10" s="1"/>
  <c r="B2286" i="10" s="1"/>
  <c r="B2287" i="10" s="1"/>
  <c r="B2288" i="10" s="1"/>
  <c r="B2289" i="10" s="1"/>
  <c r="B2290" i="10" s="1"/>
  <c r="B2291" i="10" s="1"/>
  <c r="B2292" i="10" s="1"/>
  <c r="B2293" i="10" s="1"/>
  <c r="B2294" i="10" s="1"/>
  <c r="B2295" i="10" s="1"/>
  <c r="B2296" i="10" s="1"/>
  <c r="B2297" i="10" s="1"/>
  <c r="B2298" i="10" s="1"/>
  <c r="B2299" i="10" s="1"/>
  <c r="B2300" i="10" s="1"/>
  <c r="B2301" i="10" s="1"/>
  <c r="B2302" i="10" s="1"/>
  <c r="B2303" i="10" s="1"/>
  <c r="B2304" i="10" s="1"/>
  <c r="B2305" i="10" s="1"/>
  <c r="B2306" i="10" s="1"/>
  <c r="B2307" i="10" s="1"/>
  <c r="B2308" i="10" s="1"/>
  <c r="B2309" i="10" s="1"/>
  <c r="B2310" i="10" s="1"/>
  <c r="B2311" i="10" s="1"/>
  <c r="B2312" i="10" s="1"/>
  <c r="B2313" i="10" s="1"/>
  <c r="B2314" i="10" s="1"/>
  <c r="B2315" i="10" s="1"/>
  <c r="B2316" i="10" s="1"/>
  <c r="B2317" i="10" s="1"/>
  <c r="B2318" i="10" s="1"/>
  <c r="B2319" i="10" s="1"/>
  <c r="B2320" i="10" s="1"/>
  <c r="B2321" i="10" s="1"/>
  <c r="B2322" i="10" s="1"/>
  <c r="B2323" i="10" s="1"/>
  <c r="B2324" i="10" s="1"/>
  <c r="B2325" i="10" s="1"/>
  <c r="B2326" i="10" s="1"/>
  <c r="B2327" i="10" s="1"/>
  <c r="B2328" i="10" s="1"/>
  <c r="B2329" i="10" s="1"/>
  <c r="B2330" i="10" s="1"/>
  <c r="B2331" i="10" s="1"/>
  <c r="B2332" i="10" s="1"/>
  <c r="B2333" i="10" s="1"/>
  <c r="B2334" i="10" s="1"/>
  <c r="B2335" i="10" s="1"/>
  <c r="B2336" i="10" s="1"/>
  <c r="B2337" i="10" s="1"/>
  <c r="B2338" i="10" s="1"/>
  <c r="B2339" i="10" s="1"/>
  <c r="B2340" i="10" s="1"/>
  <c r="B2341" i="10" s="1"/>
  <c r="B2342" i="10" s="1"/>
  <c r="B2343" i="10" s="1"/>
  <c r="B2344" i="10" s="1"/>
  <c r="B2345" i="10" s="1"/>
  <c r="B2346" i="10" s="1"/>
  <c r="B2347" i="10" s="1"/>
  <c r="B2348" i="10" s="1"/>
  <c r="B2349" i="10" s="1"/>
  <c r="B2350" i="10" s="1"/>
  <c r="B2351" i="10" s="1"/>
  <c r="B2352" i="10" s="1"/>
  <c r="B2353" i="10" s="1"/>
  <c r="B2354" i="10" s="1"/>
  <c r="B2355" i="10" s="1"/>
  <c r="B2356" i="10" s="1"/>
  <c r="B2357" i="10" s="1"/>
  <c r="B2358" i="10" s="1"/>
  <c r="B2359" i="10" s="1"/>
  <c r="B2360" i="10" s="1"/>
  <c r="B2361" i="10" s="1"/>
  <c r="B2362" i="10" s="1"/>
  <c r="B2363" i="10" s="1"/>
  <c r="B2364" i="10" s="1"/>
  <c r="B2365" i="10" s="1"/>
  <c r="B2366" i="10" s="1"/>
  <c r="B2367" i="10" s="1"/>
  <c r="B2368" i="10" s="1"/>
  <c r="B2369" i="10" s="1"/>
  <c r="B2370" i="10" s="1"/>
  <c r="B2371" i="10" s="1"/>
  <c r="B2372" i="10" s="1"/>
  <c r="B2373" i="10" s="1"/>
  <c r="B2374" i="10" s="1"/>
  <c r="B2375" i="10" s="1"/>
  <c r="B2376" i="10" s="1"/>
  <c r="B2377" i="10" s="1"/>
  <c r="B2378" i="10" s="1"/>
  <c r="B2379" i="10" s="1"/>
  <c r="B2380" i="10" s="1"/>
  <c r="B2381" i="10" s="1"/>
  <c r="B2382" i="10" s="1"/>
  <c r="B2383" i="10" s="1"/>
  <c r="B2384" i="10" s="1"/>
  <c r="B2385" i="10" s="1"/>
  <c r="B2386" i="10" s="1"/>
  <c r="B2387" i="10" s="1"/>
  <c r="B2388" i="10" s="1"/>
  <c r="B2389" i="10" s="1"/>
  <c r="B2390" i="10" s="1"/>
  <c r="B2391" i="10" s="1"/>
  <c r="B2392" i="10" s="1"/>
  <c r="B2393" i="10" s="1"/>
  <c r="B2394" i="10" s="1"/>
  <c r="B2395" i="10" s="1"/>
  <c r="B2396" i="10" s="1"/>
  <c r="B2397" i="10" s="1"/>
  <c r="B2398" i="10" s="1"/>
  <c r="B2399" i="10" s="1"/>
  <c r="B2400" i="10" s="1"/>
  <c r="B2401" i="10" s="1"/>
  <c r="B2402" i="10" s="1"/>
  <c r="B2403" i="10" s="1"/>
  <c r="B2404" i="10" s="1"/>
  <c r="B2405" i="10" s="1"/>
  <c r="B2406" i="10" s="1"/>
  <c r="B2407" i="10" s="1"/>
  <c r="B2408" i="10" s="1"/>
  <c r="B2409" i="10" s="1"/>
  <c r="B2410" i="10" s="1"/>
  <c r="B2411" i="10" s="1"/>
  <c r="B2412" i="10" s="1"/>
  <c r="B2413" i="10" s="1"/>
  <c r="B2414" i="10" s="1"/>
  <c r="B2415" i="10" s="1"/>
  <c r="B2416" i="10" s="1"/>
  <c r="B2417" i="10" s="1"/>
  <c r="B2418" i="10" s="1"/>
  <c r="B2419" i="10" s="1"/>
  <c r="B2420" i="10" s="1"/>
  <c r="B2421" i="10" s="1"/>
  <c r="B2422" i="10" s="1"/>
  <c r="B2423" i="10" s="1"/>
  <c r="B2424" i="10" s="1"/>
  <c r="B2425" i="10" s="1"/>
  <c r="B2426" i="10" s="1"/>
  <c r="B2427" i="10" s="1"/>
  <c r="B2428" i="10" s="1"/>
  <c r="B2429" i="10" s="1"/>
  <c r="B2430" i="10" s="1"/>
  <c r="B2431" i="10" s="1"/>
  <c r="B2432" i="10" s="1"/>
  <c r="B2433" i="10" s="1"/>
  <c r="B2434" i="10" s="1"/>
  <c r="B2435" i="10" s="1"/>
  <c r="B2436" i="10" s="1"/>
  <c r="B2437" i="10" s="1"/>
  <c r="B2438" i="10" s="1"/>
  <c r="B2439" i="10" s="1"/>
  <c r="B2440" i="10" s="1"/>
  <c r="B2441" i="10" s="1"/>
  <c r="B2442" i="10" s="1"/>
  <c r="B2443" i="10" s="1"/>
  <c r="B2444" i="10" s="1"/>
  <c r="B2445" i="10" s="1"/>
  <c r="B2446" i="10" s="1"/>
  <c r="B2447" i="10" s="1"/>
  <c r="B2448" i="10" s="1"/>
  <c r="B2449" i="10" s="1"/>
  <c r="B2450" i="10" s="1"/>
  <c r="B2451" i="10" s="1"/>
  <c r="B2452" i="10" s="1"/>
  <c r="B2453" i="10" s="1"/>
  <c r="B2454" i="10" s="1"/>
  <c r="B2455" i="10" s="1"/>
  <c r="B2456" i="10" s="1"/>
  <c r="B2457" i="10" s="1"/>
  <c r="B2458" i="10" s="1"/>
  <c r="B2459" i="10" s="1"/>
  <c r="B2460" i="10" s="1"/>
  <c r="B2461" i="10" s="1"/>
  <c r="B2462" i="10" s="1"/>
  <c r="B2463" i="10" s="1"/>
  <c r="B2464" i="10" s="1"/>
  <c r="B2465" i="10" s="1"/>
  <c r="B2466" i="10" s="1"/>
  <c r="B2467" i="10" s="1"/>
  <c r="B2468" i="10" s="1"/>
  <c r="B2469" i="10" s="1"/>
  <c r="B2470" i="10" s="1"/>
  <c r="B2471" i="10" s="1"/>
  <c r="B2472" i="10" s="1"/>
  <c r="B2473" i="10" s="1"/>
  <c r="B2474" i="10" s="1"/>
  <c r="B2475" i="10" s="1"/>
  <c r="B2476" i="10" s="1"/>
  <c r="B2477" i="10" s="1"/>
  <c r="B2478" i="10" s="1"/>
  <c r="B2479" i="10" s="1"/>
  <c r="B2480" i="10" s="1"/>
  <c r="B2481" i="10" s="1"/>
  <c r="B2482" i="10" s="1"/>
  <c r="B2483" i="10" s="1"/>
  <c r="B2484" i="10" s="1"/>
  <c r="B2485" i="10" s="1"/>
  <c r="B2486" i="10" s="1"/>
  <c r="B2487" i="10" s="1"/>
  <c r="B2488" i="10" s="1"/>
  <c r="B2489" i="10" s="1"/>
  <c r="B2490" i="10" s="1"/>
  <c r="B2491" i="10" s="1"/>
  <c r="B2492" i="10" s="1"/>
  <c r="B2493" i="10" s="1"/>
  <c r="B2494" i="10" s="1"/>
  <c r="B2495" i="10" s="1"/>
  <c r="B2496" i="10" s="1"/>
  <c r="B2497" i="10" s="1"/>
  <c r="B2498" i="10" s="1"/>
  <c r="B2499" i="10" s="1"/>
  <c r="B2500" i="10" s="1"/>
  <c r="B2501" i="10" s="1"/>
  <c r="B2502" i="10" s="1"/>
  <c r="B2503" i="10" s="1"/>
  <c r="B2504" i="10" s="1"/>
  <c r="B2505" i="10" s="1"/>
  <c r="B2506" i="10" s="1"/>
  <c r="B2507" i="10" s="1"/>
  <c r="B2508" i="10" s="1"/>
  <c r="B2509" i="10" s="1"/>
  <c r="B2510" i="10" s="1"/>
  <c r="B2511" i="10" s="1"/>
  <c r="B2512" i="10" s="1"/>
  <c r="B2513" i="10" s="1"/>
  <c r="B2514" i="10" s="1"/>
  <c r="B2515" i="10" s="1"/>
  <c r="B2516" i="10" s="1"/>
  <c r="B2517" i="10" s="1"/>
  <c r="B2518" i="10" s="1"/>
  <c r="B2519" i="10" s="1"/>
  <c r="B2520" i="10" s="1"/>
  <c r="B2521" i="10" s="1"/>
  <c r="B2522" i="10" s="1"/>
  <c r="B2523" i="10" s="1"/>
  <c r="B2524" i="10" s="1"/>
  <c r="B2525" i="10" s="1"/>
  <c r="B2526" i="10" s="1"/>
  <c r="B2527" i="10" s="1"/>
  <c r="B2528" i="10" s="1"/>
  <c r="B2529" i="10" s="1"/>
  <c r="B2530" i="10" s="1"/>
  <c r="B2531" i="10" s="1"/>
  <c r="B2532" i="10" s="1"/>
  <c r="B2533" i="10" s="1"/>
  <c r="B2534" i="10" s="1"/>
  <c r="B2535" i="10" s="1"/>
  <c r="B2536" i="10" s="1"/>
  <c r="B2537" i="10" s="1"/>
  <c r="B2538" i="10" s="1"/>
  <c r="B2539" i="10" s="1"/>
  <c r="B2540" i="10" s="1"/>
  <c r="B2541" i="10" s="1"/>
  <c r="B2542" i="10" s="1"/>
  <c r="B2543" i="10" s="1"/>
  <c r="B2544" i="10" s="1"/>
  <c r="B2545" i="10" s="1"/>
  <c r="B2546" i="10" s="1"/>
  <c r="B2547" i="10" s="1"/>
  <c r="B2548" i="10" s="1"/>
  <c r="B2549" i="10" s="1"/>
  <c r="B2550" i="10" s="1"/>
  <c r="B2551" i="10" s="1"/>
  <c r="B2552" i="10" s="1"/>
  <c r="B2553" i="10" s="1"/>
  <c r="B2554" i="10" s="1"/>
  <c r="B2555" i="10" s="1"/>
  <c r="B2556" i="10" s="1"/>
  <c r="B2557" i="10" s="1"/>
  <c r="B2558" i="10" s="1"/>
  <c r="B2559" i="10" s="1"/>
  <c r="B2560" i="10" s="1"/>
  <c r="B2561" i="10" s="1"/>
  <c r="B2562" i="10" s="1"/>
  <c r="B2563" i="10" s="1"/>
  <c r="B2564" i="10" s="1"/>
  <c r="B2565" i="10" s="1"/>
  <c r="B2566" i="10" s="1"/>
  <c r="B2567" i="10" s="1"/>
  <c r="B2568" i="10" s="1"/>
  <c r="B2569" i="10" s="1"/>
  <c r="B2570" i="10" s="1"/>
  <c r="B2571" i="10" s="1"/>
  <c r="B2572" i="10" s="1"/>
  <c r="B2573" i="10" s="1"/>
  <c r="B2574" i="10" s="1"/>
  <c r="B2575" i="10" s="1"/>
  <c r="B2576" i="10" s="1"/>
  <c r="B2577" i="10" s="1"/>
  <c r="B2578" i="10" s="1"/>
  <c r="B2579" i="10" s="1"/>
  <c r="B2580" i="10" s="1"/>
  <c r="B2581" i="10" s="1"/>
  <c r="B2582" i="10" s="1"/>
  <c r="B2583" i="10" s="1"/>
  <c r="B2584" i="10" s="1"/>
  <c r="B2585" i="10" s="1"/>
  <c r="B2586" i="10" s="1"/>
  <c r="B2587" i="10" s="1"/>
  <c r="B2588" i="10" s="1"/>
  <c r="B2589" i="10" s="1"/>
  <c r="B2590" i="10" s="1"/>
  <c r="B2591" i="10" s="1"/>
  <c r="B2592" i="10" s="1"/>
  <c r="B2593" i="10" s="1"/>
  <c r="B2594" i="10" s="1"/>
  <c r="B2595" i="10" s="1"/>
  <c r="B2596" i="10" s="1"/>
  <c r="B2597" i="10" s="1"/>
  <c r="B2598" i="10" s="1"/>
  <c r="B2599" i="10" s="1"/>
  <c r="B2600" i="10" s="1"/>
  <c r="B2601" i="10" s="1"/>
  <c r="B2602" i="10" s="1"/>
  <c r="B2603" i="10" s="1"/>
  <c r="B2604" i="10" s="1"/>
  <c r="B2605" i="10" s="1"/>
  <c r="B2606" i="10" s="1"/>
  <c r="B2607" i="10" s="1"/>
  <c r="B2608" i="10" s="1"/>
  <c r="B2609" i="10" s="1"/>
  <c r="B2610" i="10" s="1"/>
  <c r="B2611" i="10" s="1"/>
  <c r="B2612" i="10" s="1"/>
  <c r="B2613" i="10" s="1"/>
  <c r="B2614" i="10" s="1"/>
  <c r="B2615" i="10" s="1"/>
  <c r="B2616" i="10" s="1"/>
  <c r="B2617" i="10" s="1"/>
  <c r="B2618" i="10" s="1"/>
  <c r="B2619" i="10" s="1"/>
  <c r="B2620" i="10" s="1"/>
  <c r="B2621" i="10" s="1"/>
  <c r="B2622" i="10" s="1"/>
  <c r="B2623" i="10" s="1"/>
  <c r="B2624" i="10" s="1"/>
  <c r="B2625" i="10" s="1"/>
  <c r="B2626" i="10" s="1"/>
  <c r="B2627" i="10" s="1"/>
  <c r="B2628" i="10" s="1"/>
  <c r="B2629" i="10" s="1"/>
  <c r="B2630" i="10" s="1"/>
  <c r="B2631" i="10" s="1"/>
  <c r="B2632" i="10" s="1"/>
  <c r="B2633" i="10" s="1"/>
  <c r="B2634" i="10" s="1"/>
  <c r="B2635" i="10" s="1"/>
  <c r="B2636" i="10" s="1"/>
  <c r="B2637" i="10" s="1"/>
  <c r="B2638" i="10" s="1"/>
  <c r="B2639" i="10" s="1"/>
  <c r="B2640" i="10" s="1"/>
  <c r="B2641" i="10" s="1"/>
  <c r="B2642" i="10" s="1"/>
  <c r="B2643" i="10" s="1"/>
  <c r="B2644" i="10" s="1"/>
  <c r="B2645" i="10" s="1"/>
  <c r="B2646" i="10" s="1"/>
  <c r="B2647" i="10" s="1"/>
  <c r="B2648" i="10" s="1"/>
  <c r="B2649" i="10" s="1"/>
  <c r="B2650" i="10" s="1"/>
  <c r="B2651" i="10" s="1"/>
  <c r="B2652" i="10" s="1"/>
  <c r="B2653" i="10" s="1"/>
  <c r="B2654" i="10" s="1"/>
  <c r="B2655" i="10" s="1"/>
  <c r="B2656" i="10" s="1"/>
  <c r="B2657" i="10" s="1"/>
  <c r="B2658" i="10" s="1"/>
  <c r="B2659" i="10" s="1"/>
  <c r="B2660" i="10" s="1"/>
  <c r="B2661" i="10" s="1"/>
  <c r="B2662" i="10" s="1"/>
  <c r="B2663" i="10" s="1"/>
  <c r="B2664" i="10" s="1"/>
  <c r="B2665" i="10" s="1"/>
  <c r="B2666" i="10" s="1"/>
  <c r="B2667" i="10" s="1"/>
  <c r="B2668" i="10" s="1"/>
  <c r="B2669" i="10" s="1"/>
  <c r="B2670" i="10" s="1"/>
  <c r="B2671" i="10" s="1"/>
  <c r="B2672" i="10" s="1"/>
  <c r="B2673" i="10" s="1"/>
  <c r="B2674" i="10" s="1"/>
  <c r="B2675" i="10" s="1"/>
  <c r="B2676" i="10" s="1"/>
  <c r="B2677" i="10" s="1"/>
  <c r="B2678" i="10" s="1"/>
  <c r="B2679" i="10" s="1"/>
  <c r="B2680" i="10" s="1"/>
  <c r="B2681" i="10" s="1"/>
  <c r="B2682" i="10" s="1"/>
  <c r="B2683" i="10" s="1"/>
  <c r="B2684" i="10" s="1"/>
  <c r="B2685" i="10" s="1"/>
  <c r="B2686" i="10" s="1"/>
  <c r="B2687" i="10" s="1"/>
  <c r="B2688" i="10" s="1"/>
  <c r="B2689" i="10" s="1"/>
  <c r="B2690" i="10" s="1"/>
  <c r="B2691" i="10" s="1"/>
  <c r="B2692" i="10" s="1"/>
  <c r="B2693" i="10" s="1"/>
  <c r="B2694" i="10" s="1"/>
  <c r="B2695" i="10" s="1"/>
  <c r="B2696" i="10" s="1"/>
  <c r="B2697" i="10" s="1"/>
  <c r="B2698" i="10" s="1"/>
  <c r="B2699" i="10" s="1"/>
  <c r="B2700" i="10" s="1"/>
  <c r="B2701" i="10" s="1"/>
  <c r="B2702" i="10" s="1"/>
  <c r="B2703" i="10" s="1"/>
  <c r="B2704" i="10" s="1"/>
  <c r="B2705" i="10" s="1"/>
  <c r="B2706" i="10" s="1"/>
  <c r="B2707" i="10" s="1"/>
  <c r="B2708" i="10" s="1"/>
  <c r="B2709" i="10" s="1"/>
  <c r="B2710" i="10" s="1"/>
  <c r="B2711" i="10" s="1"/>
  <c r="B2712" i="10" s="1"/>
  <c r="B2713" i="10" s="1"/>
  <c r="B2714" i="10" s="1"/>
  <c r="B2715" i="10" s="1"/>
  <c r="B2716" i="10" s="1"/>
  <c r="B2717" i="10" s="1"/>
  <c r="B2718" i="10" s="1"/>
  <c r="B2719" i="10" s="1"/>
  <c r="B2720" i="10" s="1"/>
  <c r="B2721" i="10" s="1"/>
  <c r="B2722" i="10" s="1"/>
  <c r="B2723" i="10" s="1"/>
  <c r="B2724" i="10" s="1"/>
  <c r="B2725" i="10" s="1"/>
  <c r="B2726" i="10" s="1"/>
  <c r="B2727" i="10" s="1"/>
  <c r="B2728" i="10" s="1"/>
  <c r="B2729" i="10" s="1"/>
  <c r="B2730" i="10" s="1"/>
  <c r="B2731" i="10" s="1"/>
  <c r="B2732" i="10" s="1"/>
  <c r="B2733" i="10" s="1"/>
  <c r="B2734" i="10" s="1"/>
  <c r="B2735" i="10" s="1"/>
  <c r="B2736" i="10" s="1"/>
  <c r="B2737" i="10" s="1"/>
  <c r="B2738" i="10" s="1"/>
  <c r="B2739" i="10" s="1"/>
  <c r="B2740" i="10" s="1"/>
  <c r="B2741" i="10" s="1"/>
  <c r="B2742" i="10" s="1"/>
  <c r="B2743" i="10" s="1"/>
  <c r="B2744" i="10" s="1"/>
  <c r="B2745" i="10" s="1"/>
  <c r="B2746" i="10" s="1"/>
  <c r="B2747" i="10" s="1"/>
  <c r="B2748" i="10" s="1"/>
  <c r="B2749" i="10" s="1"/>
  <c r="B2750" i="10" s="1"/>
  <c r="B2751" i="10" s="1"/>
  <c r="B2752" i="10" s="1"/>
  <c r="B2753" i="10" s="1"/>
  <c r="B2754" i="10" s="1"/>
  <c r="B2755" i="10" s="1"/>
  <c r="B2756" i="10" s="1"/>
  <c r="B2757" i="10" s="1"/>
  <c r="B2758" i="10" s="1"/>
  <c r="B2759" i="10" s="1"/>
  <c r="B2760" i="10" s="1"/>
  <c r="B2761" i="10" s="1"/>
  <c r="B2762" i="10" s="1"/>
  <c r="B2763" i="10" s="1"/>
  <c r="B2764" i="10" s="1"/>
  <c r="B2765" i="10" s="1"/>
  <c r="B2766" i="10" s="1"/>
  <c r="B2767" i="10" s="1"/>
  <c r="B2768" i="10" s="1"/>
  <c r="B2769" i="10" s="1"/>
  <c r="B2770" i="10" s="1"/>
  <c r="B2771" i="10" s="1"/>
  <c r="B2772" i="10" s="1"/>
  <c r="B2773" i="10" s="1"/>
  <c r="B2774" i="10" s="1"/>
  <c r="B2775" i="10" s="1"/>
  <c r="B2776" i="10" s="1"/>
  <c r="B2777" i="10" s="1"/>
  <c r="B2778" i="10" s="1"/>
  <c r="B2779" i="10" s="1"/>
  <c r="B2780" i="10" s="1"/>
  <c r="B2781" i="10" s="1"/>
  <c r="B2782" i="10" s="1"/>
  <c r="B2783" i="10" s="1"/>
  <c r="B2784" i="10" s="1"/>
  <c r="B2785" i="10" s="1"/>
  <c r="B2786" i="10" s="1"/>
  <c r="B2787" i="10" s="1"/>
  <c r="B2788" i="10" s="1"/>
  <c r="B2789" i="10" s="1"/>
  <c r="B2790" i="10" s="1"/>
  <c r="B2791" i="10" s="1"/>
  <c r="B2792" i="10" s="1"/>
  <c r="B2793" i="10" s="1"/>
  <c r="B2794" i="10" s="1"/>
  <c r="B2795" i="10" s="1"/>
  <c r="B2796" i="10" s="1"/>
  <c r="B2797" i="10" s="1"/>
  <c r="B2798" i="10" s="1"/>
  <c r="B2799" i="10" s="1"/>
  <c r="B2800" i="10" s="1"/>
  <c r="B2801" i="10" s="1"/>
  <c r="B2802" i="10" s="1"/>
  <c r="B2803" i="10" s="1"/>
  <c r="B2804" i="10" s="1"/>
  <c r="B2805" i="10" s="1"/>
  <c r="B2806" i="10" s="1"/>
  <c r="B2807" i="10" s="1"/>
  <c r="B2808" i="10" s="1"/>
  <c r="B2809" i="10" s="1"/>
  <c r="B2810" i="10" s="1"/>
  <c r="B2811" i="10" s="1"/>
  <c r="B2812" i="10" s="1"/>
  <c r="B2813" i="10" s="1"/>
  <c r="B2814" i="10" s="1"/>
  <c r="B2815" i="10" s="1"/>
  <c r="B2816" i="10" s="1"/>
  <c r="B2817" i="10" s="1"/>
  <c r="B2818" i="10" s="1"/>
  <c r="B2819" i="10" s="1"/>
  <c r="B2820" i="10" s="1"/>
  <c r="B2821" i="10" s="1"/>
  <c r="B2822" i="10" s="1"/>
  <c r="B2823" i="10" s="1"/>
  <c r="B2824" i="10" s="1"/>
  <c r="B2825" i="10" s="1"/>
  <c r="B2826" i="10" s="1"/>
  <c r="B2827" i="10" s="1"/>
  <c r="B2828" i="10" s="1"/>
  <c r="B2829" i="10" s="1"/>
  <c r="B2830" i="10" s="1"/>
  <c r="B2831" i="10" s="1"/>
  <c r="B2832" i="10" s="1"/>
  <c r="B2833" i="10" s="1"/>
  <c r="B2834" i="10" s="1"/>
  <c r="B2835" i="10" s="1"/>
  <c r="B2836" i="10" s="1"/>
  <c r="B2837" i="10" s="1"/>
  <c r="B2838" i="10" s="1"/>
  <c r="B2839" i="10" s="1"/>
  <c r="B2840" i="10" s="1"/>
  <c r="B2841" i="10" s="1"/>
  <c r="B2842" i="10" s="1"/>
  <c r="B2843" i="10" s="1"/>
  <c r="B2844" i="10" s="1"/>
  <c r="B2845" i="10" s="1"/>
  <c r="B2846" i="10" s="1"/>
  <c r="B2847" i="10" s="1"/>
  <c r="B2848" i="10" s="1"/>
  <c r="B2849" i="10" s="1"/>
  <c r="B2850" i="10" s="1"/>
  <c r="B2851" i="10" s="1"/>
  <c r="B2852" i="10" s="1"/>
  <c r="B2853" i="10" s="1"/>
  <c r="B2854" i="10" s="1"/>
  <c r="B2855" i="10" s="1"/>
  <c r="B2856" i="10" s="1"/>
  <c r="B2857" i="10" s="1"/>
  <c r="B2858" i="10" s="1"/>
  <c r="B2859" i="10" s="1"/>
  <c r="B2860" i="10" s="1"/>
  <c r="B2861" i="10" s="1"/>
  <c r="B2862" i="10" s="1"/>
  <c r="B2863" i="10" s="1"/>
  <c r="B2864" i="10" s="1"/>
  <c r="B2865" i="10" s="1"/>
  <c r="B2866" i="10" s="1"/>
  <c r="B2867" i="10" s="1"/>
  <c r="B2868" i="10" s="1"/>
  <c r="B2869" i="10" s="1"/>
  <c r="B2870" i="10" s="1"/>
  <c r="B2871" i="10" s="1"/>
  <c r="B2872" i="10" s="1"/>
  <c r="B2873" i="10" s="1"/>
  <c r="B2874" i="10" s="1"/>
  <c r="B2875" i="10" s="1"/>
  <c r="B2876" i="10" s="1"/>
  <c r="B2877" i="10" s="1"/>
  <c r="B2878" i="10" s="1"/>
  <c r="B2879" i="10" s="1"/>
  <c r="B2880" i="10" s="1"/>
  <c r="B2881" i="10" s="1"/>
  <c r="B2882" i="10" s="1"/>
  <c r="B2883" i="10" s="1"/>
  <c r="B2884" i="10" s="1"/>
  <c r="B2885" i="10" s="1"/>
  <c r="B2886" i="10" s="1"/>
  <c r="B2887" i="10" s="1"/>
  <c r="B2888" i="10" s="1"/>
  <c r="B2889" i="10" s="1"/>
  <c r="B2890" i="10" s="1"/>
  <c r="B2891" i="10" s="1"/>
  <c r="B2892" i="10" s="1"/>
  <c r="B2893" i="10" s="1"/>
  <c r="B2894" i="10" s="1"/>
  <c r="B2895" i="10" s="1"/>
  <c r="B2896" i="10" s="1"/>
  <c r="B2897" i="10" s="1"/>
  <c r="B2898" i="10" s="1"/>
  <c r="B2899" i="10" s="1"/>
  <c r="B2900" i="10" s="1"/>
  <c r="B2901" i="10" s="1"/>
  <c r="B2902" i="10" s="1"/>
  <c r="B2903" i="10" s="1"/>
  <c r="B2904" i="10" s="1"/>
  <c r="B2905" i="10" s="1"/>
  <c r="B2906" i="10" s="1"/>
  <c r="B2907" i="10" s="1"/>
  <c r="B2908" i="10" s="1"/>
  <c r="B2909" i="10" s="1"/>
  <c r="B2910" i="10" s="1"/>
  <c r="B2911" i="10" s="1"/>
  <c r="B2912" i="10" s="1"/>
  <c r="B2913" i="10" s="1"/>
  <c r="B2914" i="10" s="1"/>
  <c r="B2915" i="10" s="1"/>
  <c r="B2916" i="10" s="1"/>
  <c r="B2917" i="10" s="1"/>
  <c r="B2918" i="10" s="1"/>
  <c r="B2919" i="10" s="1"/>
  <c r="B2920" i="10" s="1"/>
  <c r="B2921" i="10" s="1"/>
  <c r="B2922" i="10" s="1"/>
  <c r="B2923" i="10" s="1"/>
  <c r="B2924" i="10" s="1"/>
  <c r="B2925" i="10" s="1"/>
  <c r="B2926" i="10" s="1"/>
  <c r="B2927" i="10" s="1"/>
  <c r="B2928" i="10" s="1"/>
  <c r="B2929" i="10" s="1"/>
  <c r="B2930" i="10" s="1"/>
  <c r="B2931" i="10" s="1"/>
  <c r="B2932" i="10" s="1"/>
  <c r="B2933" i="10" s="1"/>
  <c r="B2934" i="10" s="1"/>
  <c r="B2935" i="10" s="1"/>
  <c r="B2936" i="10" s="1"/>
  <c r="B2937" i="10" s="1"/>
  <c r="B2938" i="10" s="1"/>
  <c r="B2939" i="10" s="1"/>
  <c r="B2940" i="10" s="1"/>
  <c r="B2941" i="10" s="1"/>
  <c r="B2942" i="10" s="1"/>
  <c r="B2943" i="10" s="1"/>
  <c r="B2944" i="10" s="1"/>
  <c r="B2945" i="10" s="1"/>
  <c r="B2946" i="10" s="1"/>
  <c r="B2947" i="10" s="1"/>
  <c r="B2948" i="10" s="1"/>
  <c r="B2949" i="10" s="1"/>
  <c r="B2950" i="10" s="1"/>
  <c r="B2951" i="10" s="1"/>
  <c r="B2952" i="10" s="1"/>
  <c r="B2953" i="10" s="1"/>
  <c r="B2954" i="10" s="1"/>
  <c r="B2955" i="10" s="1"/>
  <c r="B2956" i="10" s="1"/>
  <c r="B2957" i="10" s="1"/>
  <c r="B2958" i="10" s="1"/>
  <c r="B2959" i="10" s="1"/>
  <c r="B2960" i="10" s="1"/>
  <c r="B2961" i="10" s="1"/>
  <c r="B2962" i="10" s="1"/>
  <c r="B2963" i="10" s="1"/>
  <c r="B2964" i="10" s="1"/>
  <c r="B2965" i="10" s="1"/>
  <c r="B2966" i="10" s="1"/>
  <c r="B2967" i="10" s="1"/>
  <c r="B2968" i="10" s="1"/>
  <c r="B2969" i="10" s="1"/>
  <c r="B2970" i="10" s="1"/>
  <c r="B2971" i="10" s="1"/>
  <c r="B2972" i="10" s="1"/>
  <c r="B2973" i="10" s="1"/>
  <c r="B2974" i="10" s="1"/>
  <c r="B2975" i="10" s="1"/>
  <c r="B2976" i="10" s="1"/>
  <c r="B2977" i="10" s="1"/>
  <c r="B2978" i="10" s="1"/>
  <c r="B2979" i="10" s="1"/>
  <c r="B2980" i="10" s="1"/>
  <c r="B2981" i="10" s="1"/>
  <c r="B2982" i="10" s="1"/>
  <c r="B2983" i="10" s="1"/>
  <c r="B2984" i="10" s="1"/>
  <c r="B2985" i="10" s="1"/>
  <c r="B2986" i="10" s="1"/>
  <c r="B2987" i="10" s="1"/>
  <c r="B2988" i="10" s="1"/>
  <c r="B2989" i="10" s="1"/>
  <c r="B2990" i="10" s="1"/>
  <c r="B2991" i="10" s="1"/>
  <c r="B2992" i="10" s="1"/>
  <c r="B2993" i="10" s="1"/>
  <c r="B2994" i="10" s="1"/>
  <c r="B2995" i="10" s="1"/>
  <c r="B2996" i="10" s="1"/>
  <c r="B2997" i="10" s="1"/>
  <c r="B2998" i="10" s="1"/>
  <c r="B2999" i="10" s="1"/>
  <c r="B3000" i="10" s="1"/>
  <c r="B3001" i="10" s="1"/>
  <c r="B3002" i="10" s="1"/>
  <c r="B3003" i="10" s="1"/>
  <c r="B3004" i="10" s="1"/>
  <c r="B3005" i="10" s="1"/>
  <c r="B3006" i="10" s="1"/>
  <c r="B3007" i="10" s="1"/>
  <c r="B3008" i="10" s="1"/>
  <c r="B3009" i="10" s="1"/>
  <c r="B3010" i="10" s="1"/>
  <c r="B3011" i="10" s="1"/>
  <c r="B3012" i="10" s="1"/>
  <c r="B3013" i="10" s="1"/>
  <c r="B3014" i="10" s="1"/>
  <c r="B3015" i="10" s="1"/>
  <c r="B3016" i="10" s="1"/>
  <c r="B3017" i="10" s="1"/>
  <c r="B3018" i="10" s="1"/>
  <c r="B3019" i="10" s="1"/>
  <c r="B3020" i="10" s="1"/>
  <c r="B3021" i="10" s="1"/>
  <c r="B3022" i="10" s="1"/>
  <c r="B3023" i="10" s="1"/>
  <c r="B3024" i="10" s="1"/>
  <c r="B3025" i="10" s="1"/>
  <c r="B3026" i="10" s="1"/>
  <c r="B3027" i="10" s="1"/>
  <c r="B3028" i="10" s="1"/>
  <c r="B3029" i="10" s="1"/>
  <c r="B3030" i="10" s="1"/>
  <c r="B3031" i="10" s="1"/>
  <c r="B3032" i="10" s="1"/>
  <c r="B3033" i="10" s="1"/>
  <c r="B3034" i="10" s="1"/>
  <c r="B3035" i="10" s="1"/>
  <c r="B3036" i="10" s="1"/>
  <c r="B3037" i="10" s="1"/>
  <c r="B3038" i="10" s="1"/>
  <c r="B3039" i="10" s="1"/>
  <c r="B3040" i="10" s="1"/>
  <c r="B3041" i="10" s="1"/>
  <c r="B3042" i="10" s="1"/>
  <c r="B3043" i="10" s="1"/>
  <c r="B3044" i="10" s="1"/>
  <c r="B3045" i="10" s="1"/>
  <c r="B3046" i="10" s="1"/>
  <c r="B3047" i="10" s="1"/>
  <c r="B3048" i="10" s="1"/>
  <c r="B3049" i="10" s="1"/>
  <c r="B3050" i="10" s="1"/>
  <c r="B3051" i="10" s="1"/>
  <c r="B3052" i="10" s="1"/>
  <c r="B3053" i="10" s="1"/>
  <c r="B3054" i="10" s="1"/>
  <c r="B3055" i="10" s="1"/>
  <c r="B3056" i="10" s="1"/>
  <c r="B3057" i="10" s="1"/>
  <c r="B3058" i="10" s="1"/>
  <c r="B3059" i="10" s="1"/>
  <c r="B3060" i="10" s="1"/>
  <c r="B3061" i="10" s="1"/>
  <c r="B3062" i="10" s="1"/>
  <c r="B3063" i="10" s="1"/>
  <c r="B3064" i="10" s="1"/>
  <c r="B3065" i="10" s="1"/>
  <c r="B3066" i="10" s="1"/>
  <c r="B3067" i="10" s="1"/>
  <c r="B3068" i="10" s="1"/>
  <c r="B3069" i="10" s="1"/>
  <c r="B3070" i="10" s="1"/>
  <c r="B3071" i="10" s="1"/>
  <c r="B3072" i="10" s="1"/>
  <c r="B3073" i="10" s="1"/>
  <c r="B3074" i="10" s="1"/>
  <c r="B3075" i="10" s="1"/>
  <c r="B3076" i="10" s="1"/>
  <c r="B3077" i="10" s="1"/>
  <c r="B3078" i="10" s="1"/>
  <c r="B3079" i="10" s="1"/>
  <c r="B3080" i="10" s="1"/>
  <c r="B3081" i="10" s="1"/>
  <c r="B3082" i="10" s="1"/>
  <c r="B3083" i="10" s="1"/>
  <c r="B3084" i="10" s="1"/>
  <c r="B3085" i="10" s="1"/>
  <c r="B3086" i="10" s="1"/>
  <c r="B3087" i="10" s="1"/>
  <c r="B3088" i="10" s="1"/>
  <c r="B3089" i="10" s="1"/>
  <c r="B3090" i="10" s="1"/>
  <c r="B3091" i="10" s="1"/>
  <c r="B3092" i="10" s="1"/>
  <c r="B3093" i="10" s="1"/>
  <c r="B3094" i="10" s="1"/>
  <c r="B3095" i="10" s="1"/>
  <c r="B3096" i="10" s="1"/>
  <c r="B3097" i="10" s="1"/>
  <c r="B3098" i="10" s="1"/>
  <c r="B3099" i="10" s="1"/>
  <c r="B3100" i="10" s="1"/>
  <c r="B3101" i="10" s="1"/>
  <c r="B3102" i="10" s="1"/>
  <c r="B3103" i="10" s="1"/>
  <c r="B3104" i="10" s="1"/>
  <c r="B3105" i="10" s="1"/>
  <c r="B3106" i="10" s="1"/>
  <c r="B3107" i="10" s="1"/>
  <c r="B3108" i="10" s="1"/>
  <c r="B3109" i="10" s="1"/>
  <c r="B3110" i="10" s="1"/>
  <c r="B3111" i="10" s="1"/>
  <c r="B3112" i="10" s="1"/>
  <c r="B3113" i="10" s="1"/>
  <c r="B3114" i="10" s="1"/>
  <c r="B3115" i="10" s="1"/>
  <c r="B3116" i="10" s="1"/>
  <c r="B3117" i="10" s="1"/>
  <c r="B3118" i="10" s="1"/>
  <c r="B3119" i="10" s="1"/>
  <c r="B3120" i="10" s="1"/>
  <c r="B3121" i="10" s="1"/>
  <c r="B3122" i="10" s="1"/>
  <c r="B3123" i="10" s="1"/>
  <c r="B3124" i="10" s="1"/>
  <c r="B3125" i="10" s="1"/>
  <c r="B3126" i="10" s="1"/>
  <c r="B3127" i="10" s="1"/>
  <c r="B3128" i="10" s="1"/>
  <c r="B3129" i="10" s="1"/>
  <c r="B3130" i="10" s="1"/>
  <c r="B3131" i="10" s="1"/>
  <c r="B3132" i="10" s="1"/>
  <c r="B3133" i="10" s="1"/>
  <c r="B3134" i="10" s="1"/>
  <c r="B3135" i="10" s="1"/>
  <c r="B3136" i="10" s="1"/>
  <c r="B3137" i="10" s="1"/>
  <c r="B3138" i="10" s="1"/>
  <c r="B3139" i="10" s="1"/>
  <c r="B3140" i="10" s="1"/>
  <c r="B3141" i="10" s="1"/>
  <c r="B3142" i="10" s="1"/>
  <c r="B3143" i="10" s="1"/>
  <c r="B3144" i="10" s="1"/>
  <c r="B3145" i="10" s="1"/>
  <c r="B3146" i="10" s="1"/>
  <c r="B3147" i="10" s="1"/>
  <c r="B3148" i="10" s="1"/>
  <c r="B3149" i="10" s="1"/>
  <c r="B3150" i="10" s="1"/>
  <c r="B3151" i="10" s="1"/>
  <c r="B3152" i="10" s="1"/>
  <c r="B3153" i="10" s="1"/>
  <c r="B3154" i="10" s="1"/>
  <c r="B3155" i="10" s="1"/>
  <c r="B3156" i="10" s="1"/>
  <c r="B3157" i="10" s="1"/>
  <c r="B3158" i="10" s="1"/>
  <c r="B3159" i="10" s="1"/>
  <c r="B3160" i="10" s="1"/>
  <c r="B3161" i="10" s="1"/>
  <c r="B3162" i="10" s="1"/>
  <c r="B3163" i="10" s="1"/>
  <c r="B3164" i="10" s="1"/>
  <c r="B3165" i="10" s="1"/>
  <c r="B3166" i="10" s="1"/>
  <c r="B3167" i="10" s="1"/>
  <c r="B3168" i="10" s="1"/>
  <c r="B3169" i="10" s="1"/>
  <c r="B3170" i="10" s="1"/>
  <c r="B3171" i="10" s="1"/>
  <c r="B3172" i="10" s="1"/>
  <c r="B3173" i="10" s="1"/>
  <c r="B3174" i="10" s="1"/>
  <c r="B3175" i="10" s="1"/>
  <c r="B3176" i="10" s="1"/>
  <c r="B3177" i="10" s="1"/>
  <c r="B3178" i="10" s="1"/>
  <c r="B3179" i="10" s="1"/>
  <c r="B3180" i="10" s="1"/>
  <c r="B3181" i="10" s="1"/>
  <c r="B3182" i="10" s="1"/>
  <c r="B3183" i="10" s="1"/>
  <c r="B3184" i="10" s="1"/>
  <c r="B3185" i="10" s="1"/>
  <c r="B3186" i="10" s="1"/>
  <c r="B3187" i="10" s="1"/>
  <c r="B3188" i="10" s="1"/>
  <c r="B3189" i="10" s="1"/>
  <c r="B3190" i="10" s="1"/>
  <c r="B3191" i="10" s="1"/>
  <c r="B3192" i="10" s="1"/>
  <c r="B3193" i="10" s="1"/>
  <c r="B3194" i="10" s="1"/>
  <c r="B3195" i="10" s="1"/>
  <c r="B3196" i="10" s="1"/>
  <c r="B3197" i="10" s="1"/>
  <c r="B3198" i="10" s="1"/>
  <c r="B3199" i="10" s="1"/>
  <c r="B3200" i="10" s="1"/>
  <c r="B3201" i="10" s="1"/>
  <c r="B3202" i="10" s="1"/>
  <c r="B3203" i="10" s="1"/>
  <c r="B3204" i="10" s="1"/>
  <c r="B3205" i="10" s="1"/>
  <c r="B3206" i="10" s="1"/>
  <c r="B3207" i="10" s="1"/>
  <c r="B3208" i="10" s="1"/>
  <c r="B3209" i="10" s="1"/>
  <c r="B3210" i="10" s="1"/>
  <c r="B3211" i="10" s="1"/>
  <c r="B3212" i="10" s="1"/>
  <c r="B3213" i="10" s="1"/>
  <c r="B3214" i="10" s="1"/>
  <c r="B3215" i="10" s="1"/>
  <c r="B3216" i="10" s="1"/>
  <c r="B3217" i="10" s="1"/>
  <c r="B3218" i="10" s="1"/>
  <c r="B3219" i="10" s="1"/>
  <c r="B3220" i="10" s="1"/>
  <c r="B3221" i="10" s="1"/>
  <c r="B3222" i="10" s="1"/>
  <c r="B3223" i="10" s="1"/>
  <c r="B3224" i="10" s="1"/>
  <c r="B3225" i="10" s="1"/>
  <c r="B3226" i="10" s="1"/>
  <c r="B3227" i="10" s="1"/>
  <c r="B3228" i="10" s="1"/>
  <c r="B3229" i="10" s="1"/>
  <c r="B3230" i="10" s="1"/>
  <c r="B3231" i="10" s="1"/>
  <c r="B3232" i="10" s="1"/>
  <c r="B3233" i="10" s="1"/>
  <c r="B3234" i="10" s="1"/>
  <c r="B3235" i="10" s="1"/>
  <c r="B3236" i="10" s="1"/>
  <c r="B3237" i="10" s="1"/>
  <c r="B3238" i="10" s="1"/>
  <c r="B3239" i="10" s="1"/>
  <c r="B3240" i="10" s="1"/>
  <c r="B3241" i="10" s="1"/>
  <c r="B3242" i="10" s="1"/>
  <c r="B3243" i="10" s="1"/>
  <c r="B3244" i="10" s="1"/>
  <c r="B3245" i="10" s="1"/>
  <c r="B3246" i="10" s="1"/>
  <c r="B3247" i="10" s="1"/>
  <c r="B3248" i="10" s="1"/>
  <c r="B3249" i="10" s="1"/>
  <c r="B3250" i="10" s="1"/>
  <c r="B3251" i="10" s="1"/>
  <c r="B3252" i="10" s="1"/>
  <c r="B3253" i="10" s="1"/>
  <c r="B3254" i="10" s="1"/>
  <c r="B3255" i="10" s="1"/>
  <c r="B3256" i="10" s="1"/>
  <c r="B3257" i="10" s="1"/>
  <c r="B3258" i="10" s="1"/>
  <c r="B3259" i="10" s="1"/>
  <c r="B3260" i="10" s="1"/>
  <c r="B3261" i="10" s="1"/>
  <c r="B3262" i="10" s="1"/>
  <c r="B3263" i="10" s="1"/>
  <c r="B3264" i="10" s="1"/>
  <c r="B3265" i="10" s="1"/>
  <c r="B3266" i="10" s="1"/>
  <c r="B3267" i="10" s="1"/>
  <c r="B3268" i="10" s="1"/>
  <c r="B3269" i="10" s="1"/>
  <c r="B3270" i="10" s="1"/>
  <c r="B3271" i="10" s="1"/>
  <c r="B3272" i="10" s="1"/>
  <c r="B3273" i="10" s="1"/>
  <c r="B3274" i="10" s="1"/>
  <c r="B3275" i="10" s="1"/>
  <c r="B3276" i="10" s="1"/>
  <c r="B3277" i="10" s="1"/>
  <c r="B3278" i="10" s="1"/>
  <c r="B3279" i="10" s="1"/>
  <c r="B3280" i="10" s="1"/>
  <c r="B3281" i="10" s="1"/>
  <c r="B3282" i="10" s="1"/>
  <c r="B3283" i="10" s="1"/>
  <c r="B3284" i="10" s="1"/>
  <c r="B3285" i="10" s="1"/>
  <c r="B3286" i="10" s="1"/>
  <c r="B3287" i="10" s="1"/>
  <c r="B3288" i="10" s="1"/>
  <c r="B3289" i="10" s="1"/>
  <c r="B3290" i="10" s="1"/>
  <c r="B3291" i="10" s="1"/>
  <c r="B3292" i="10" s="1"/>
  <c r="B3293" i="10" s="1"/>
  <c r="B3294" i="10" s="1"/>
  <c r="B3295" i="10" s="1"/>
  <c r="B3296" i="10" s="1"/>
  <c r="B3297" i="10" s="1"/>
  <c r="B3298" i="10" s="1"/>
  <c r="B3299" i="10" s="1"/>
  <c r="B3300" i="10" s="1"/>
  <c r="B3301" i="10" s="1"/>
  <c r="B3302" i="10" s="1"/>
  <c r="B3303" i="10" s="1"/>
  <c r="B3304" i="10" s="1"/>
  <c r="B3305" i="10" s="1"/>
  <c r="B3306" i="10" s="1"/>
  <c r="B3307" i="10" s="1"/>
  <c r="B3308" i="10" s="1"/>
  <c r="B3309" i="10" s="1"/>
  <c r="B3310" i="10" s="1"/>
  <c r="B3311" i="10" s="1"/>
  <c r="B3312" i="10" s="1"/>
  <c r="B3313" i="10" s="1"/>
  <c r="B3314" i="10" s="1"/>
  <c r="B3315" i="10" s="1"/>
  <c r="B3316" i="10" s="1"/>
  <c r="B3317" i="10" s="1"/>
  <c r="B3318" i="10" s="1"/>
  <c r="B3319" i="10" s="1"/>
  <c r="B3320" i="10" s="1"/>
  <c r="B3321" i="10" s="1"/>
  <c r="B3322" i="10" s="1"/>
  <c r="B3323" i="10" s="1"/>
  <c r="B3324" i="10" s="1"/>
  <c r="B3325" i="10" s="1"/>
  <c r="B3326" i="10" s="1"/>
  <c r="B3327" i="10" s="1"/>
  <c r="B3328" i="10" s="1"/>
  <c r="B3329" i="10" s="1"/>
  <c r="B3330" i="10" s="1"/>
  <c r="B3331" i="10" s="1"/>
  <c r="B3332" i="10" s="1"/>
  <c r="B3333" i="10" s="1"/>
  <c r="B3334" i="10" s="1"/>
  <c r="B3335" i="10" s="1"/>
  <c r="B3336" i="10" s="1"/>
  <c r="B3337" i="10" s="1"/>
  <c r="B3338" i="10" s="1"/>
  <c r="B3339" i="10" s="1"/>
  <c r="B3340" i="10" s="1"/>
  <c r="B3341" i="10" s="1"/>
  <c r="B3342" i="10" s="1"/>
  <c r="B3343" i="10" s="1"/>
  <c r="B3344" i="10" s="1"/>
  <c r="B3345" i="10" s="1"/>
  <c r="B3346" i="10" s="1"/>
  <c r="B3347" i="10" s="1"/>
  <c r="B3348" i="10" s="1"/>
  <c r="B3349" i="10" s="1"/>
  <c r="B3350" i="10" s="1"/>
  <c r="B3351" i="10" s="1"/>
  <c r="B3352" i="10" s="1"/>
  <c r="B3353" i="10" s="1"/>
  <c r="B3354" i="10" s="1"/>
  <c r="B3355" i="10" s="1"/>
  <c r="B3356" i="10" s="1"/>
  <c r="B3357" i="10" s="1"/>
  <c r="B3358" i="10" s="1"/>
  <c r="B3359" i="10" s="1"/>
  <c r="B3360" i="10" s="1"/>
  <c r="B3361" i="10" s="1"/>
  <c r="B3362" i="10" s="1"/>
  <c r="B3363" i="10" s="1"/>
  <c r="B3364" i="10" s="1"/>
  <c r="B3365" i="10" s="1"/>
  <c r="B3366" i="10" s="1"/>
  <c r="B3367" i="10" s="1"/>
  <c r="B3368" i="10" s="1"/>
  <c r="B3369" i="10" s="1"/>
  <c r="B3370" i="10" s="1"/>
  <c r="B3371" i="10" s="1"/>
  <c r="B3372" i="10" s="1"/>
  <c r="B3373" i="10" s="1"/>
  <c r="B3374" i="10" s="1"/>
  <c r="B3375" i="10" s="1"/>
  <c r="B3376" i="10" s="1"/>
  <c r="B3377" i="10" s="1"/>
  <c r="B3378" i="10" s="1"/>
  <c r="B3379" i="10" s="1"/>
  <c r="B3380" i="10" s="1"/>
  <c r="B3381" i="10" s="1"/>
  <c r="B3382" i="10" s="1"/>
  <c r="B3383" i="10" s="1"/>
  <c r="B3384" i="10" s="1"/>
  <c r="B3385" i="10" s="1"/>
  <c r="B3386" i="10" s="1"/>
  <c r="B3387" i="10" s="1"/>
  <c r="B3388" i="10" s="1"/>
  <c r="B3389" i="10" s="1"/>
  <c r="B3390" i="10" s="1"/>
  <c r="B3391" i="10" s="1"/>
  <c r="B3392" i="10" s="1"/>
  <c r="B3393" i="10" s="1"/>
  <c r="B3394" i="10" s="1"/>
  <c r="B3395" i="10" s="1"/>
  <c r="B3396" i="10" s="1"/>
  <c r="B3397" i="10" s="1"/>
  <c r="B3398" i="10" s="1"/>
  <c r="B3399" i="10" s="1"/>
  <c r="B3400" i="10" s="1"/>
  <c r="B3401" i="10" s="1"/>
  <c r="B3402" i="10" s="1"/>
  <c r="B3403" i="10" s="1"/>
  <c r="B3404" i="10" s="1"/>
  <c r="B3405" i="10" s="1"/>
  <c r="B3406" i="10" s="1"/>
  <c r="B3407" i="10" s="1"/>
  <c r="B3408" i="10" s="1"/>
  <c r="B3409" i="10" s="1"/>
  <c r="B3410" i="10" s="1"/>
  <c r="B3411" i="10" s="1"/>
  <c r="B3412" i="10" s="1"/>
  <c r="B3413" i="10" s="1"/>
  <c r="B3414" i="10" s="1"/>
  <c r="B3415" i="10" s="1"/>
  <c r="B3416" i="10" s="1"/>
  <c r="B3417" i="10" s="1"/>
  <c r="B3418" i="10" s="1"/>
  <c r="B3419" i="10" s="1"/>
  <c r="B3420" i="10" s="1"/>
  <c r="B3421" i="10" s="1"/>
  <c r="B3422" i="10" s="1"/>
  <c r="B3423" i="10" s="1"/>
  <c r="B3424" i="10" s="1"/>
  <c r="B3425" i="10" s="1"/>
  <c r="B3426" i="10" s="1"/>
  <c r="B3427" i="10" s="1"/>
  <c r="B3428" i="10" s="1"/>
  <c r="B3429" i="10" s="1"/>
  <c r="B3430" i="10" s="1"/>
  <c r="B3431" i="10" s="1"/>
  <c r="B3432" i="10" s="1"/>
  <c r="B3433" i="10" s="1"/>
  <c r="B3434" i="10" s="1"/>
  <c r="B3435" i="10" s="1"/>
  <c r="B3436" i="10" s="1"/>
  <c r="B3437" i="10" s="1"/>
  <c r="B3438" i="10" s="1"/>
  <c r="B3439" i="10" s="1"/>
  <c r="B3440" i="10" s="1"/>
  <c r="B3441" i="10" s="1"/>
  <c r="B3442" i="10" s="1"/>
  <c r="B3443" i="10" s="1"/>
  <c r="B3444" i="10" s="1"/>
  <c r="B3445" i="10" s="1"/>
  <c r="B3446" i="10" s="1"/>
  <c r="B3447" i="10" s="1"/>
  <c r="B3448" i="10" s="1"/>
  <c r="B3449" i="10" s="1"/>
  <c r="B3450" i="10" s="1"/>
  <c r="B3451" i="10" s="1"/>
  <c r="B3452" i="10" s="1"/>
  <c r="B3453" i="10" s="1"/>
  <c r="B3454" i="10" s="1"/>
  <c r="B3455" i="10" s="1"/>
  <c r="B3456" i="10" s="1"/>
  <c r="B3457" i="10" s="1"/>
  <c r="B3458" i="10" s="1"/>
  <c r="B3459" i="10" s="1"/>
  <c r="B3460" i="10" s="1"/>
  <c r="B3461" i="10" s="1"/>
  <c r="B3462" i="10" s="1"/>
  <c r="B3463" i="10" s="1"/>
  <c r="B3464" i="10" s="1"/>
  <c r="B3465" i="10" s="1"/>
  <c r="B3466" i="10" s="1"/>
  <c r="B3467" i="10" s="1"/>
  <c r="B3468" i="10" s="1"/>
  <c r="B3469" i="10" s="1"/>
  <c r="B3470" i="10" s="1"/>
  <c r="B3471" i="10" s="1"/>
  <c r="B3472" i="10" s="1"/>
  <c r="B3473" i="10" s="1"/>
  <c r="B3474" i="10" s="1"/>
  <c r="B3475" i="10" s="1"/>
  <c r="B3476" i="10" s="1"/>
  <c r="B3477" i="10" s="1"/>
  <c r="B3478" i="10" s="1"/>
  <c r="B3479" i="10" s="1"/>
  <c r="B3480" i="10" s="1"/>
  <c r="B3481" i="10" s="1"/>
  <c r="B3482" i="10" s="1"/>
  <c r="B3483" i="10" s="1"/>
  <c r="B3484" i="10" s="1"/>
  <c r="B3485" i="10" s="1"/>
  <c r="B3486" i="10" s="1"/>
  <c r="B3487" i="10" s="1"/>
  <c r="B3488" i="10" s="1"/>
  <c r="B3489" i="10" s="1"/>
  <c r="B3490" i="10" s="1"/>
  <c r="B3491" i="10" s="1"/>
  <c r="B3492" i="10" s="1"/>
  <c r="B3493" i="10" s="1"/>
  <c r="B3494" i="10" s="1"/>
  <c r="B3495" i="10" s="1"/>
  <c r="B3496" i="10" s="1"/>
  <c r="B3497" i="10" s="1"/>
  <c r="B3498" i="10" s="1"/>
  <c r="B3499" i="10" s="1"/>
  <c r="B3500" i="10" s="1"/>
  <c r="B3501" i="10" s="1"/>
  <c r="B3502" i="10" s="1"/>
  <c r="B3503" i="10" s="1"/>
  <c r="B3504" i="10" s="1"/>
  <c r="B3505" i="10" s="1"/>
  <c r="B3506" i="10" s="1"/>
  <c r="B3507" i="10" s="1"/>
  <c r="B3508" i="10" s="1"/>
  <c r="B3509" i="10" s="1"/>
  <c r="B3510" i="10" s="1"/>
  <c r="B3511" i="10" s="1"/>
  <c r="B3512" i="10" s="1"/>
  <c r="B3513" i="10" s="1"/>
  <c r="B3514" i="10" s="1"/>
  <c r="B3515" i="10" s="1"/>
  <c r="B3516" i="10" s="1"/>
  <c r="B3517" i="10" s="1"/>
  <c r="B3518" i="10" s="1"/>
  <c r="B3519" i="10" s="1"/>
  <c r="B3520" i="10" s="1"/>
  <c r="B3521" i="10" s="1"/>
  <c r="B3522" i="10" s="1"/>
  <c r="B3523" i="10" s="1"/>
  <c r="B3524" i="10" s="1"/>
  <c r="B3525" i="10" s="1"/>
  <c r="B3526" i="10" s="1"/>
  <c r="B3527" i="10" s="1"/>
  <c r="B3528" i="10" s="1"/>
  <c r="B3529" i="10" s="1"/>
  <c r="B3530" i="10" s="1"/>
  <c r="B3531" i="10" s="1"/>
  <c r="B3532" i="10" s="1"/>
  <c r="B3533" i="10" s="1"/>
  <c r="B3534" i="10" s="1"/>
  <c r="B3535" i="10" s="1"/>
  <c r="B3536" i="10" s="1"/>
  <c r="B3537" i="10" s="1"/>
  <c r="B3538" i="10" s="1"/>
  <c r="B3539" i="10" s="1"/>
  <c r="B3540" i="10" s="1"/>
  <c r="B3541" i="10" s="1"/>
  <c r="B3542" i="10" s="1"/>
  <c r="B3543" i="10" s="1"/>
  <c r="B3544" i="10" s="1"/>
  <c r="B3545" i="10" s="1"/>
  <c r="B3546" i="10" s="1"/>
  <c r="B3547" i="10" s="1"/>
  <c r="B3548" i="10" s="1"/>
  <c r="B3549" i="10" s="1"/>
  <c r="B3550" i="10" s="1"/>
  <c r="B3551" i="10" s="1"/>
  <c r="B3552" i="10" s="1"/>
  <c r="B3553" i="10" s="1"/>
  <c r="B3554" i="10" s="1"/>
  <c r="B3555" i="10" s="1"/>
  <c r="B3556" i="10" s="1"/>
  <c r="B3557" i="10" s="1"/>
  <c r="B3558" i="10" s="1"/>
  <c r="B3559" i="10" s="1"/>
  <c r="B3560" i="10" s="1"/>
  <c r="B3561" i="10" s="1"/>
  <c r="B3562" i="10" s="1"/>
  <c r="B3563" i="10" s="1"/>
  <c r="B3564" i="10" s="1"/>
  <c r="B3565" i="10" s="1"/>
  <c r="B3566" i="10" s="1"/>
  <c r="B3567" i="10" s="1"/>
  <c r="B3568" i="10" s="1"/>
  <c r="B3569" i="10" s="1"/>
  <c r="B3570" i="10" s="1"/>
  <c r="B3571" i="10" s="1"/>
  <c r="B3572" i="10" s="1"/>
  <c r="B3573" i="10" s="1"/>
  <c r="B3574" i="10" s="1"/>
  <c r="B3575" i="10" s="1"/>
  <c r="B3576" i="10" s="1"/>
  <c r="B3577" i="10" s="1"/>
  <c r="B3578" i="10" s="1"/>
  <c r="B3579" i="10" s="1"/>
  <c r="B3580" i="10" s="1"/>
  <c r="B3581" i="10" s="1"/>
  <c r="B3582" i="10" s="1"/>
  <c r="B3583" i="10" s="1"/>
  <c r="B3584" i="10" s="1"/>
  <c r="B3585" i="10" s="1"/>
  <c r="B3586" i="10" s="1"/>
  <c r="B3587" i="10" s="1"/>
  <c r="B3588" i="10" s="1"/>
  <c r="B3589" i="10" s="1"/>
  <c r="B3590" i="10" s="1"/>
  <c r="B3591" i="10" s="1"/>
  <c r="B3592" i="10" s="1"/>
  <c r="B3593" i="10" s="1"/>
  <c r="B3594" i="10" s="1"/>
  <c r="B3595" i="10" s="1"/>
  <c r="B3596" i="10" s="1"/>
  <c r="B3597" i="10" s="1"/>
  <c r="B3598" i="10" s="1"/>
  <c r="B3599" i="10" s="1"/>
  <c r="B3600" i="10" s="1"/>
  <c r="B3601" i="10" s="1"/>
  <c r="B3602" i="10" s="1"/>
  <c r="B3603" i="10" s="1"/>
  <c r="B3604" i="10" s="1"/>
  <c r="B3605" i="10" s="1"/>
  <c r="B3606" i="10" s="1"/>
  <c r="B3607" i="10" s="1"/>
  <c r="B3608" i="10" s="1"/>
  <c r="B3609" i="10" s="1"/>
  <c r="B3610" i="10" s="1"/>
  <c r="B3611" i="10" s="1"/>
  <c r="B3612" i="10" s="1"/>
  <c r="B3613" i="10" s="1"/>
  <c r="B3614" i="10" s="1"/>
  <c r="B3615" i="10" s="1"/>
  <c r="B3616" i="10" s="1"/>
  <c r="B3617" i="10" s="1"/>
  <c r="B3618" i="10" s="1"/>
  <c r="B3619" i="10" s="1"/>
  <c r="B3620" i="10" s="1"/>
  <c r="B3621" i="10" s="1"/>
  <c r="B3622" i="10" s="1"/>
  <c r="B3623" i="10" s="1"/>
  <c r="B3624" i="10" s="1"/>
  <c r="B3625" i="10" s="1"/>
  <c r="B3626" i="10" s="1"/>
  <c r="B3627" i="10" s="1"/>
  <c r="B3628" i="10" s="1"/>
  <c r="B3629" i="10" s="1"/>
  <c r="B3630" i="10" s="1"/>
  <c r="B3631" i="10" s="1"/>
  <c r="B3632" i="10" s="1"/>
  <c r="B3633" i="10" s="1"/>
  <c r="B3634" i="10" s="1"/>
  <c r="B3635" i="10" s="1"/>
  <c r="B3636" i="10" s="1"/>
  <c r="B3637" i="10" s="1"/>
  <c r="B3638" i="10" s="1"/>
  <c r="B3639" i="10" s="1"/>
  <c r="B3640" i="10" s="1"/>
  <c r="B3641" i="10" s="1"/>
  <c r="B3642" i="10" s="1"/>
  <c r="B3643" i="10" s="1"/>
  <c r="B3644" i="10" s="1"/>
  <c r="B3645" i="10" s="1"/>
  <c r="B3646" i="10" s="1"/>
  <c r="B3647" i="10" s="1"/>
  <c r="B3648" i="10" s="1"/>
  <c r="B3649" i="10" s="1"/>
  <c r="B3650" i="10" s="1"/>
  <c r="B3651" i="10" s="1"/>
  <c r="B3652" i="10" s="1"/>
  <c r="B3653" i="10" s="1"/>
  <c r="B3654" i="10" s="1"/>
  <c r="B3655" i="10" s="1"/>
  <c r="B3656" i="10" s="1"/>
  <c r="B3657" i="10" s="1"/>
  <c r="B3658" i="10" s="1"/>
  <c r="B3659" i="10" s="1"/>
  <c r="B3660" i="10" s="1"/>
  <c r="B3661" i="10" s="1"/>
  <c r="B3662" i="10" s="1"/>
  <c r="B3663" i="10" s="1"/>
  <c r="B3664" i="10" s="1"/>
  <c r="B3665" i="10" s="1"/>
  <c r="B3666" i="10" s="1"/>
  <c r="B3667" i="10" s="1"/>
  <c r="B3668" i="10" s="1"/>
  <c r="B3669" i="10" s="1"/>
  <c r="B3670" i="10" s="1"/>
  <c r="B3671" i="10" s="1"/>
  <c r="B3672" i="10" s="1"/>
  <c r="B3673" i="10" s="1"/>
  <c r="B3674" i="10" s="1"/>
  <c r="B3675" i="10" s="1"/>
  <c r="B3676" i="10" s="1"/>
  <c r="B3677" i="10" s="1"/>
  <c r="B3678" i="10" s="1"/>
  <c r="B3679" i="10" s="1"/>
  <c r="B3680" i="10" s="1"/>
  <c r="B3681" i="10" s="1"/>
  <c r="B3682" i="10" s="1"/>
  <c r="B3683" i="10" s="1"/>
  <c r="B3684" i="10" s="1"/>
  <c r="B3685" i="10" s="1"/>
  <c r="B3686" i="10" s="1"/>
  <c r="B3687" i="10" s="1"/>
  <c r="B3688" i="10" s="1"/>
  <c r="B3689" i="10" s="1"/>
  <c r="B3690" i="10" s="1"/>
  <c r="B3691" i="10" s="1"/>
  <c r="B3692" i="10" s="1"/>
  <c r="B3693" i="10" s="1"/>
  <c r="B3694" i="10" s="1"/>
  <c r="B3695" i="10" s="1"/>
  <c r="B3696" i="10" s="1"/>
  <c r="B3697" i="10" s="1"/>
  <c r="B3698" i="10" s="1"/>
  <c r="B3699" i="10" s="1"/>
  <c r="B3700" i="10" s="1"/>
  <c r="B3701" i="10" s="1"/>
  <c r="B3702" i="10" s="1"/>
  <c r="B3703" i="10" s="1"/>
  <c r="B3704" i="10" s="1"/>
  <c r="B3705" i="10" s="1"/>
  <c r="B3706" i="10" s="1"/>
  <c r="B3707" i="10" s="1"/>
  <c r="B3708" i="10" s="1"/>
  <c r="B3709" i="10" s="1"/>
  <c r="B3710" i="10" s="1"/>
  <c r="B3711" i="10" s="1"/>
  <c r="B3712" i="10" s="1"/>
  <c r="B3713" i="10" s="1"/>
  <c r="B3714" i="10" s="1"/>
  <c r="B3715" i="10" s="1"/>
  <c r="B3716" i="10" s="1"/>
  <c r="B3717" i="10" s="1"/>
  <c r="B3718" i="10" s="1"/>
  <c r="B3719" i="10" s="1"/>
  <c r="B3720" i="10" s="1"/>
  <c r="B3721" i="10" s="1"/>
  <c r="B3722" i="10" s="1"/>
  <c r="B3723" i="10" s="1"/>
  <c r="B3724" i="10" s="1"/>
  <c r="B3725" i="10" s="1"/>
  <c r="B3726" i="10" s="1"/>
  <c r="B3727" i="10" s="1"/>
  <c r="B3728" i="10" s="1"/>
  <c r="B3729" i="10" s="1"/>
  <c r="B3730" i="10" s="1"/>
  <c r="B3731" i="10" s="1"/>
  <c r="B3732" i="10" s="1"/>
  <c r="B3733" i="10" s="1"/>
  <c r="B3734" i="10" s="1"/>
  <c r="B3735" i="10" s="1"/>
  <c r="B3736" i="10" s="1"/>
  <c r="B3737" i="10" s="1"/>
  <c r="B3738" i="10" s="1"/>
  <c r="B3739" i="10" s="1"/>
  <c r="B3740" i="10" s="1"/>
  <c r="B3741" i="10" s="1"/>
  <c r="B3742" i="10" s="1"/>
  <c r="B3743" i="10" s="1"/>
  <c r="B3744" i="10" s="1"/>
  <c r="B3745" i="10" s="1"/>
  <c r="B3746" i="10" s="1"/>
  <c r="B3747" i="10" s="1"/>
  <c r="B3748" i="10" s="1"/>
  <c r="B3749" i="10" s="1"/>
  <c r="B3750" i="10" s="1"/>
  <c r="B3751" i="10" s="1"/>
  <c r="B3752" i="10" s="1"/>
  <c r="B3753" i="10" s="1"/>
  <c r="B3754" i="10" s="1"/>
  <c r="B3755" i="10" s="1"/>
  <c r="B3756" i="10" s="1"/>
  <c r="B3757" i="10" s="1"/>
  <c r="B3758" i="10" s="1"/>
  <c r="B3759" i="10" s="1"/>
  <c r="B3760" i="10" s="1"/>
  <c r="B3761" i="10" s="1"/>
  <c r="B3762" i="10" s="1"/>
  <c r="B3763" i="10" s="1"/>
  <c r="B3764" i="10" s="1"/>
  <c r="B3765" i="10" s="1"/>
  <c r="B3766" i="10" s="1"/>
  <c r="B3767" i="10" s="1"/>
  <c r="B3768" i="10" s="1"/>
  <c r="B3769" i="10" s="1"/>
  <c r="B3770" i="10" s="1"/>
  <c r="B3771" i="10" s="1"/>
  <c r="B3772" i="10" s="1"/>
  <c r="B3773" i="10" s="1"/>
  <c r="B3774" i="10" s="1"/>
  <c r="B3775" i="10" s="1"/>
  <c r="B3776" i="10" s="1"/>
  <c r="B3777" i="10" s="1"/>
  <c r="B3778" i="10" s="1"/>
  <c r="B3779" i="10" s="1"/>
  <c r="B3780" i="10" s="1"/>
  <c r="B3781" i="10" s="1"/>
  <c r="B3782" i="10" s="1"/>
  <c r="B3783" i="10" s="1"/>
  <c r="B3784" i="10" s="1"/>
  <c r="B3785" i="10" s="1"/>
  <c r="B3786" i="10" s="1"/>
  <c r="B3787" i="10" s="1"/>
  <c r="B3788" i="10" s="1"/>
  <c r="B3789" i="10" s="1"/>
  <c r="B3790" i="10" s="1"/>
  <c r="B3791" i="10" s="1"/>
  <c r="B3792" i="10" s="1"/>
  <c r="B3793" i="10" s="1"/>
  <c r="B3794" i="10" s="1"/>
  <c r="B3795" i="10" s="1"/>
  <c r="B3796" i="10" s="1"/>
  <c r="B3797" i="10" s="1"/>
  <c r="B3798" i="10" s="1"/>
  <c r="B3799" i="10" s="1"/>
  <c r="B3800" i="10" s="1"/>
  <c r="B3801" i="10" s="1"/>
  <c r="B3802" i="10" s="1"/>
  <c r="B3803" i="10" s="1"/>
  <c r="B3804" i="10" s="1"/>
  <c r="B3805" i="10" s="1"/>
  <c r="B3806" i="10" s="1"/>
  <c r="B3807" i="10" s="1"/>
  <c r="B3808" i="10" s="1"/>
  <c r="B3809" i="10" s="1"/>
  <c r="B3810" i="10" s="1"/>
  <c r="B3811" i="10" s="1"/>
  <c r="B3812" i="10" s="1"/>
  <c r="B3813" i="10" s="1"/>
  <c r="B3814" i="10" s="1"/>
  <c r="B3815" i="10" s="1"/>
  <c r="B3816" i="10" s="1"/>
  <c r="B3817" i="10" s="1"/>
  <c r="B3818" i="10" s="1"/>
  <c r="B3819" i="10" s="1"/>
  <c r="B3820" i="10" s="1"/>
  <c r="B3821" i="10" s="1"/>
  <c r="B3822" i="10" s="1"/>
  <c r="B3823" i="10" s="1"/>
  <c r="B3824" i="10" s="1"/>
  <c r="B3825" i="10" s="1"/>
  <c r="B3826" i="10" s="1"/>
  <c r="B3827" i="10" s="1"/>
  <c r="B3828" i="10" s="1"/>
  <c r="B3829" i="10" s="1"/>
  <c r="B3830" i="10" s="1"/>
  <c r="B3831" i="10" s="1"/>
  <c r="B3832" i="10" s="1"/>
  <c r="B3833" i="10" s="1"/>
  <c r="B3834" i="10" s="1"/>
  <c r="B3835" i="10" s="1"/>
  <c r="B3836" i="10" s="1"/>
  <c r="B3837" i="10" s="1"/>
  <c r="B3838" i="10" s="1"/>
  <c r="B3839" i="10" s="1"/>
  <c r="B3840" i="10" s="1"/>
  <c r="B3841" i="10" s="1"/>
  <c r="B3842" i="10" s="1"/>
  <c r="B3843" i="10" s="1"/>
  <c r="B3844" i="10" s="1"/>
  <c r="B3845" i="10" s="1"/>
  <c r="B3846" i="10" s="1"/>
  <c r="B3847" i="10" s="1"/>
  <c r="B3848" i="10" s="1"/>
  <c r="B3849" i="10" s="1"/>
  <c r="B3850" i="10" s="1"/>
  <c r="B3851" i="10" s="1"/>
  <c r="B3852" i="10" s="1"/>
  <c r="B3853" i="10" s="1"/>
  <c r="B3854" i="10" s="1"/>
  <c r="B3855" i="10" s="1"/>
  <c r="B3856" i="10" s="1"/>
  <c r="B3857" i="10" s="1"/>
  <c r="B3858" i="10" s="1"/>
  <c r="B3859" i="10" s="1"/>
  <c r="B3860" i="10" s="1"/>
  <c r="B3861" i="10" s="1"/>
  <c r="B3862" i="10" s="1"/>
  <c r="B3863" i="10" s="1"/>
  <c r="B3864" i="10" s="1"/>
  <c r="B3865" i="10" s="1"/>
  <c r="B3866" i="10" s="1"/>
  <c r="B3867" i="10" s="1"/>
  <c r="B3868" i="10" s="1"/>
  <c r="B3869" i="10" s="1"/>
  <c r="B3870" i="10" s="1"/>
  <c r="B3871" i="10" s="1"/>
  <c r="B3872" i="10" s="1"/>
  <c r="B3873" i="10" s="1"/>
  <c r="B3874" i="10" s="1"/>
  <c r="B3875" i="10" s="1"/>
  <c r="B3876" i="10" s="1"/>
  <c r="B3877" i="10" s="1"/>
  <c r="B3878" i="10" s="1"/>
  <c r="B3879" i="10" s="1"/>
  <c r="B3880" i="10" s="1"/>
  <c r="B3881" i="10" s="1"/>
  <c r="B3882" i="10" s="1"/>
  <c r="B3883" i="10" s="1"/>
  <c r="B3884" i="10" s="1"/>
  <c r="B3885" i="10" s="1"/>
  <c r="B3886" i="10" s="1"/>
  <c r="B3887" i="10" s="1"/>
  <c r="B3888" i="10" s="1"/>
  <c r="B3889" i="10" s="1"/>
  <c r="B3890" i="10" s="1"/>
  <c r="B3891" i="10" s="1"/>
  <c r="B3892" i="10" s="1"/>
  <c r="B3893" i="10" s="1"/>
  <c r="B3894" i="10" s="1"/>
  <c r="B3895" i="10" s="1"/>
  <c r="B3896" i="10" s="1"/>
  <c r="B3897" i="10" s="1"/>
  <c r="B3898" i="10" s="1"/>
  <c r="B3899" i="10" s="1"/>
  <c r="B3900" i="10" s="1"/>
  <c r="B3901" i="10" s="1"/>
  <c r="B3902" i="10" s="1"/>
  <c r="B3903" i="10" s="1"/>
  <c r="B3904" i="10" s="1"/>
  <c r="B3905" i="10" s="1"/>
  <c r="B3906" i="10" s="1"/>
  <c r="B3907" i="10" s="1"/>
  <c r="B3908" i="10" s="1"/>
  <c r="B3909" i="10" s="1"/>
  <c r="B3910" i="10" s="1"/>
  <c r="B3911" i="10" s="1"/>
  <c r="B3912" i="10" s="1"/>
  <c r="B3913" i="10" s="1"/>
  <c r="B3914" i="10" s="1"/>
  <c r="B3915" i="10" s="1"/>
  <c r="B3916" i="10" s="1"/>
  <c r="B3917" i="10" s="1"/>
  <c r="B3918" i="10" s="1"/>
  <c r="B3919" i="10" s="1"/>
  <c r="B3920" i="10" s="1"/>
  <c r="B3921" i="10" s="1"/>
  <c r="B3922" i="10" s="1"/>
  <c r="B3923" i="10" s="1"/>
  <c r="B3924" i="10" s="1"/>
  <c r="B3925" i="10" s="1"/>
  <c r="B3926" i="10" s="1"/>
  <c r="B3927" i="10" s="1"/>
  <c r="B3928" i="10" s="1"/>
  <c r="B3929" i="10" s="1"/>
  <c r="B3930" i="10" s="1"/>
  <c r="B3931" i="10" s="1"/>
  <c r="B3932" i="10" s="1"/>
  <c r="B3933" i="10" s="1"/>
  <c r="B3934" i="10" s="1"/>
  <c r="B3935" i="10" s="1"/>
  <c r="B3936" i="10" s="1"/>
  <c r="B3937" i="10" s="1"/>
  <c r="B3938" i="10" s="1"/>
  <c r="B3939" i="10" s="1"/>
  <c r="B3940" i="10" s="1"/>
  <c r="B3941" i="10" s="1"/>
  <c r="B3942" i="10" s="1"/>
  <c r="B3943" i="10" s="1"/>
  <c r="B3944" i="10" s="1"/>
  <c r="B3945" i="10" s="1"/>
  <c r="B3946" i="10" s="1"/>
  <c r="B3947" i="10" s="1"/>
  <c r="B3948" i="10" s="1"/>
  <c r="B3949" i="10" s="1"/>
  <c r="B3950" i="10" s="1"/>
  <c r="B3951" i="10" s="1"/>
  <c r="B3952" i="10" s="1"/>
  <c r="B3953" i="10" s="1"/>
  <c r="B3954" i="10" s="1"/>
  <c r="B3955" i="10" s="1"/>
  <c r="B3956" i="10" s="1"/>
  <c r="B3957" i="10" s="1"/>
  <c r="B3958" i="10" s="1"/>
  <c r="B3959" i="10" s="1"/>
  <c r="B3960" i="10" s="1"/>
  <c r="B3961" i="10" s="1"/>
  <c r="B3962" i="10" s="1"/>
  <c r="B3963" i="10" s="1"/>
  <c r="B3964" i="10" s="1"/>
  <c r="B3965" i="10" s="1"/>
  <c r="B3966" i="10" s="1"/>
  <c r="B3967" i="10" s="1"/>
  <c r="B3968" i="10" s="1"/>
  <c r="B3969" i="10" s="1"/>
  <c r="B3970" i="10" s="1"/>
  <c r="B3971" i="10" s="1"/>
  <c r="B3972" i="10" s="1"/>
  <c r="B3973" i="10" s="1"/>
  <c r="B3974" i="10" s="1"/>
  <c r="B3975" i="10" s="1"/>
  <c r="B3976" i="10" s="1"/>
  <c r="B3977" i="10" s="1"/>
  <c r="B3978" i="10" s="1"/>
  <c r="B3979" i="10" s="1"/>
  <c r="B3980" i="10" s="1"/>
  <c r="B3981" i="10" s="1"/>
  <c r="B3982" i="10" s="1"/>
  <c r="B3983" i="10" s="1"/>
  <c r="B3984" i="10" s="1"/>
  <c r="B3985" i="10" s="1"/>
  <c r="B3986" i="10" s="1"/>
  <c r="B3987" i="10" s="1"/>
  <c r="B3988" i="10" s="1"/>
  <c r="B3989" i="10" s="1"/>
  <c r="B3990" i="10" s="1"/>
  <c r="B3991" i="10" s="1"/>
  <c r="B3992" i="10" s="1"/>
  <c r="B3993" i="10" s="1"/>
  <c r="B3994" i="10" s="1"/>
  <c r="B3995" i="10" s="1"/>
  <c r="B3996" i="10" s="1"/>
  <c r="B3997" i="10" s="1"/>
  <c r="B3998" i="10" s="1"/>
  <c r="B3999" i="10" s="1"/>
  <c r="B4000" i="10" s="1"/>
  <c r="B4001" i="10" s="1"/>
  <c r="B4002" i="10" s="1"/>
  <c r="B4003" i="10" s="1"/>
  <c r="B4004" i="10" s="1"/>
  <c r="B4005" i="10" s="1"/>
  <c r="B4006" i="10" s="1"/>
  <c r="B4007" i="10" s="1"/>
  <c r="B4008" i="10" s="1"/>
  <c r="B4009" i="10" s="1"/>
  <c r="B4010" i="10" s="1"/>
  <c r="B4011" i="10" s="1"/>
  <c r="B4012" i="10" s="1"/>
  <c r="B4013" i="10" s="1"/>
  <c r="B4014" i="10" s="1"/>
  <c r="B4015" i="10" s="1"/>
  <c r="B4016" i="10" s="1"/>
  <c r="B4017" i="10" s="1"/>
  <c r="B4018" i="10" s="1"/>
  <c r="B4019" i="10" s="1"/>
  <c r="B4020" i="10" s="1"/>
  <c r="B4021" i="10" s="1"/>
  <c r="B4022" i="10" s="1"/>
  <c r="B4023" i="10" s="1"/>
  <c r="B4024" i="10" s="1"/>
  <c r="B4025" i="10" s="1"/>
  <c r="B4026" i="10" s="1"/>
  <c r="B4027" i="10" s="1"/>
  <c r="B4028" i="10" s="1"/>
  <c r="B4029" i="10" s="1"/>
  <c r="B4030" i="10" s="1"/>
  <c r="B4031" i="10" s="1"/>
  <c r="B4032" i="10" s="1"/>
  <c r="B4033" i="10" s="1"/>
  <c r="B4034" i="10" s="1"/>
  <c r="B4035" i="10" s="1"/>
  <c r="B4036" i="10" s="1"/>
  <c r="B4037" i="10" s="1"/>
  <c r="B4038" i="10" s="1"/>
  <c r="B4039" i="10" s="1"/>
  <c r="B4040" i="10" s="1"/>
  <c r="B4041" i="10" s="1"/>
  <c r="B4042" i="10" s="1"/>
  <c r="B4043" i="10" s="1"/>
  <c r="B4044" i="10" s="1"/>
  <c r="B4045" i="10" s="1"/>
  <c r="B4046" i="10" s="1"/>
  <c r="B4047" i="10" s="1"/>
  <c r="B4048" i="10" s="1"/>
  <c r="B4049" i="10" s="1"/>
  <c r="B4050" i="10" s="1"/>
  <c r="B4051" i="10" s="1"/>
  <c r="B4052" i="10" s="1"/>
  <c r="B4053" i="10" s="1"/>
  <c r="B4054" i="10" s="1"/>
  <c r="B4055" i="10" s="1"/>
  <c r="B4056" i="10" s="1"/>
  <c r="B4057" i="10" s="1"/>
  <c r="B4058" i="10" s="1"/>
  <c r="B4059" i="10" s="1"/>
  <c r="B4060" i="10" s="1"/>
  <c r="B4061" i="10" s="1"/>
  <c r="B4062" i="10" s="1"/>
  <c r="B4063" i="10" s="1"/>
  <c r="B4064" i="10" s="1"/>
  <c r="B4065" i="10" s="1"/>
  <c r="B4066" i="10" s="1"/>
  <c r="B4067" i="10" s="1"/>
  <c r="B4068" i="10" s="1"/>
  <c r="B4069" i="10" s="1"/>
  <c r="B4070" i="10" s="1"/>
  <c r="D2243" i="10" a="1"/>
  <c r="D2243" i="10" s="1"/>
  <c r="E2243" i="10" a="1"/>
  <c r="E2243" i="10" s="1"/>
  <c r="C2243" i="10" a="1"/>
  <c r="C2243" i="10" s="1"/>
  <c r="N2242" i="10" l="1"/>
  <c r="P2241" i="10"/>
  <c r="M2241" i="10" a="1"/>
  <c r="M2241" i="10" s="1"/>
  <c r="L2241" i="10" s="1"/>
  <c r="K2241" i="10" s="1"/>
  <c r="I2243" i="10"/>
  <c r="N2243" i="10" l="1"/>
  <c r="P2242" i="10"/>
  <c r="M2242" i="10" a="1"/>
  <c r="M2242" i="10" s="1"/>
  <c r="L2242" i="10" s="1"/>
  <c r="K2242" i="10" s="1"/>
  <c r="P2243" i="10" l="1"/>
  <c r="M2243" i="10" a="1"/>
  <c r="M2243" i="10" s="1"/>
  <c r="L2243" i="10" s="1"/>
  <c r="K2243"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<sst xmlns="http://schemas.openxmlformats.org/spreadsheetml/2006/main" count="13004" uniqueCount="2012">
  <si>
    <t>Clave_Mun_n</t>
  </si>
  <si>
    <t>Clave_Municipio</t>
  </si>
  <si>
    <t>Clave_Depto</t>
  </si>
  <si>
    <t>ID</t>
  </si>
  <si>
    <t>Fecha</t>
  </si>
  <si>
    <t>ID_Depto</t>
  </si>
  <si>
    <t>Departamento</t>
  </si>
  <si>
    <t>Municipio</t>
  </si>
  <si>
    <t>ID_Municipio</t>
  </si>
  <si>
    <t>Sexo</t>
  </si>
  <si>
    <t>Edad</t>
  </si>
  <si>
    <t>Centro_de_Salud</t>
  </si>
  <si>
    <t>Tipo_de_caso</t>
  </si>
  <si>
    <t>X</t>
  </si>
  <si>
    <t>Y</t>
  </si>
  <si>
    <t>País</t>
  </si>
  <si>
    <t>Valle</t>
  </si>
  <si>
    <t>Aramecina</t>
  </si>
  <si>
    <t>Masculino</t>
  </si>
  <si>
    <t>No Informado</t>
  </si>
  <si>
    <t>Confirmado</t>
  </si>
  <si>
    <t>HONDURAS</t>
  </si>
  <si>
    <t>Cortes</t>
  </si>
  <si>
    <t>San Pedro Sula</t>
  </si>
  <si>
    <t xml:space="preserve"> </t>
  </si>
  <si>
    <t>Choloma</t>
  </si>
  <si>
    <t>Femenino</t>
  </si>
  <si>
    <t>Choluteca</t>
  </si>
  <si>
    <t>Comayagua</t>
  </si>
  <si>
    <t>El Paraiso</t>
  </si>
  <si>
    <t>Danli</t>
  </si>
  <si>
    <t>Francisco Morazan</t>
  </si>
  <si>
    <t>Distrito Central</t>
  </si>
  <si>
    <t>0.8</t>
  </si>
  <si>
    <t>0.4</t>
  </si>
  <si>
    <t>Yoro</t>
  </si>
  <si>
    <t>El Progreso</t>
  </si>
  <si>
    <t>El Triunfo</t>
  </si>
  <si>
    <t>Atlantida</t>
  </si>
  <si>
    <t>Esparta</t>
  </si>
  <si>
    <t>Goascoran</t>
  </si>
  <si>
    <t>Lempira</t>
  </si>
  <si>
    <t>Gracias</t>
  </si>
  <si>
    <t>Santa Barbara</t>
  </si>
  <si>
    <t>Ilama</t>
  </si>
  <si>
    <t>Intibuca</t>
  </si>
  <si>
    <t>La Ceiba</t>
  </si>
  <si>
    <t>La Lima</t>
  </si>
  <si>
    <t>La Paz</t>
  </si>
  <si>
    <t>La Union</t>
  </si>
  <si>
    <t>Langue</t>
  </si>
  <si>
    <t>Las Vegas</t>
  </si>
  <si>
    <t>Lepaterique</t>
  </si>
  <si>
    <t>Macuelizo</t>
  </si>
  <si>
    <t>Namasigue</t>
  </si>
  <si>
    <t>Copan</t>
  </si>
  <si>
    <t>Nueva Arcadia</t>
  </si>
  <si>
    <t>Omoa</t>
  </si>
  <si>
    <t>Pespire</t>
  </si>
  <si>
    <t>Petoa</t>
  </si>
  <si>
    <t>Pimienta</t>
  </si>
  <si>
    <t>Potrerillos</t>
  </si>
  <si>
    <t>Puerto Cortes</t>
  </si>
  <si>
    <t>San Antonio de Cortes</t>
  </si>
  <si>
    <t>San Francisco</t>
  </si>
  <si>
    <t>San Francisco de Yojoa</t>
  </si>
  <si>
    <t>San Manuel</t>
  </si>
  <si>
    <t/>
  </si>
  <si>
    <t>San Pedro SuLa</t>
  </si>
  <si>
    <t>San Sebastian</t>
  </si>
  <si>
    <t>Santa Ana</t>
  </si>
  <si>
    <t>Santa Ana de Yusguare</t>
  </si>
  <si>
    <t>Santa Cruz de Yojoa</t>
  </si>
  <si>
    <t>Colon</t>
  </si>
  <si>
    <t>Santa Fe</t>
  </si>
  <si>
    <t>Santa Rita</t>
  </si>
  <si>
    <t>Siguatepeque</t>
  </si>
  <si>
    <t>Sonaguera</t>
  </si>
  <si>
    <t>Tatumbla</t>
  </si>
  <si>
    <t>Taulabe</t>
  </si>
  <si>
    <t>Tela</t>
  </si>
  <si>
    <t>Tocoa</t>
  </si>
  <si>
    <t>Trujillo</t>
  </si>
  <si>
    <t>Villanueva</t>
  </si>
  <si>
    <t>0.7</t>
  </si>
  <si>
    <t>0.5</t>
  </si>
  <si>
    <t>San Antonio</t>
  </si>
  <si>
    <t>Orocuina</t>
  </si>
  <si>
    <t>Olancho</t>
  </si>
  <si>
    <t>Juticalpa</t>
  </si>
  <si>
    <t>Ocotepeque</t>
  </si>
  <si>
    <t>Hospital Leonardo Martínez</t>
  </si>
  <si>
    <t>Muerte</t>
  </si>
  <si>
    <t>Hospital Mario Catarino Rivas</t>
  </si>
  <si>
    <t>Instituto Hondureño de Seguridad
Social (IHSS)</t>
  </si>
  <si>
    <t>Hospital
Leonardo Martínez</t>
  </si>
  <si>
    <t>Instituto Hondureño de Seguridad Social
(IHSS) en Tegucigalpa</t>
  </si>
  <si>
    <t>No informado.</t>
  </si>
  <si>
    <t>Recuperado</t>
  </si>
  <si>
    <t>El Porvenir</t>
  </si>
  <si>
    <t>CASOS CONFIRMADOS</t>
  </si>
  <si>
    <t>FALLECIDOS</t>
  </si>
  <si>
    <t>RECUPERADOS</t>
  </si>
  <si>
    <t>Etiquetas de fila</t>
  </si>
  <si>
    <t>Cuenta de ID</t>
  </si>
  <si>
    <t>(en blanco)</t>
  </si>
  <si>
    <t>Total general</t>
  </si>
  <si>
    <t>Pais_cod3</t>
  </si>
  <si>
    <t>Pais</t>
  </si>
  <si>
    <t>Admin1_id</t>
  </si>
  <si>
    <t>CodigoDepto</t>
  </si>
  <si>
    <t>Admin2_id</t>
  </si>
  <si>
    <t>CodigoMuni</t>
  </si>
  <si>
    <t>Lat_2</t>
  </si>
  <si>
    <t>Long_2</t>
  </si>
  <si>
    <t>IDRegional</t>
  </si>
  <si>
    <t>Clave búsqueda</t>
  </si>
  <si>
    <t>Link</t>
  </si>
  <si>
    <t>Id_Depto</t>
  </si>
  <si>
    <t>SEXO</t>
  </si>
  <si>
    <t>HND</t>
  </si>
  <si>
    <t>Honduras</t>
  </si>
  <si>
    <t>01</t>
  </si>
  <si>
    <t>Atlántida</t>
  </si>
  <si>
    <t>0101</t>
  </si>
  <si>
    <t>HND-0101</t>
  </si>
  <si>
    <t>Municipio de La Ceiba + Departamento de Atlantida + Honduras</t>
  </si>
  <si>
    <t>https://www.google.com/maps/place/Municipio de La Ceiba + Departamento de Atlantida + Honduras</t>
  </si>
  <si>
    <t>0102</t>
  </si>
  <si>
    <t>HND-0102</t>
  </si>
  <si>
    <t>Municipio de El Porvenir + Departamento de Atlantida + Honduras</t>
  </si>
  <si>
    <t>https://www.google.com/maps/place/Municipio de El Porvenir + Departamento de Atlantida + Honduras</t>
  </si>
  <si>
    <t>0103</t>
  </si>
  <si>
    <t>HND-0103</t>
  </si>
  <si>
    <t>Municipio de Esparta + Departamento de Atlantida + Honduras</t>
  </si>
  <si>
    <t>https://www.google.com/maps/place/Municipio de Esparta + Departamento de Atlantida + Honduras</t>
  </si>
  <si>
    <t>0104</t>
  </si>
  <si>
    <t>Jutiapa</t>
  </si>
  <si>
    <t>HND-0104</t>
  </si>
  <si>
    <t>Municipio de Jutiapa + Departamento de Atlantida + Honduras</t>
  </si>
  <si>
    <t>https://www.google.com/maps/place/Municipio de Jutiapa + Departamento de Atlantida + Honduras</t>
  </si>
  <si>
    <t>0105</t>
  </si>
  <si>
    <t>La Masica</t>
  </si>
  <si>
    <t>HND-0105</t>
  </si>
  <si>
    <t>Municipio de La Masica + Departamento de Atlantida + Honduras</t>
  </si>
  <si>
    <t>https://www.google.com/maps/place/Municipio de La Masica + Departamento de Atlantida + Honduras</t>
  </si>
  <si>
    <t>0106</t>
  </si>
  <si>
    <t>HND-0106</t>
  </si>
  <si>
    <t>Municipio de San Francisco + Departamento de Atlantida + Honduras</t>
  </si>
  <si>
    <t>https://www.google.com/maps/place/Municipio de San Francisco + Departamento de Atlantida + Honduras</t>
  </si>
  <si>
    <t>0107</t>
  </si>
  <si>
    <t>HND-0107</t>
  </si>
  <si>
    <t>Municipio de Tela + Departamento de Atlantida + Honduras</t>
  </si>
  <si>
    <t>https://www.google.com/maps/place/Municipio de Tela + Departamento de Atlantida + Honduras</t>
  </si>
  <si>
    <t>0108</t>
  </si>
  <si>
    <t>Arizona</t>
  </si>
  <si>
    <t>HND-0108</t>
  </si>
  <si>
    <t>Municipio de Arizona + Departamento de Atlantida + Honduras</t>
  </si>
  <si>
    <t>https://www.google.com/maps/place/Municipio de Arizona + Departamento de Atlantida + Honduras</t>
  </si>
  <si>
    <t>02</t>
  </si>
  <si>
    <t>Colón</t>
  </si>
  <si>
    <t>0201</t>
  </si>
  <si>
    <t>HND-0201</t>
  </si>
  <si>
    <t>Municipio de Trujillo + Departamento de Colon + Honduras</t>
  </si>
  <si>
    <t>https://www.google.com/maps/place/Municipio de Trujillo + Departamento de Colon + Honduras</t>
  </si>
  <si>
    <t>Gracias a Dios</t>
  </si>
  <si>
    <t>0202</t>
  </si>
  <si>
    <t>Balfate</t>
  </si>
  <si>
    <t>HND-0202</t>
  </si>
  <si>
    <t>Municipio de Balfate + Departamento de Colon + Honduras</t>
  </si>
  <si>
    <t>https://www.google.com/maps/place/Municipio de Balfate + Departamento de Colon + Honduras</t>
  </si>
  <si>
    <t>0203</t>
  </si>
  <si>
    <t>Iriona</t>
  </si>
  <si>
    <t>HND-0203</t>
  </si>
  <si>
    <t>Municipio de Iriona + Departamento de Colon + Honduras</t>
  </si>
  <si>
    <t>https://www.google.com/maps/place/Municipio de Iriona + Departamento de Colon + Honduras</t>
  </si>
  <si>
    <t>Islas de La Bahia</t>
  </si>
  <si>
    <t>0204</t>
  </si>
  <si>
    <t>Limon</t>
  </si>
  <si>
    <t>HND-0204</t>
  </si>
  <si>
    <t>Municipio de Limon + Departamento de Colon + Honduras</t>
  </si>
  <si>
    <t>https://www.google.com/maps/place/Municipio de Limon + Departamento de Colon + Honduras</t>
  </si>
  <si>
    <t>0205</t>
  </si>
  <si>
    <t>Saba</t>
  </si>
  <si>
    <t>HND-0205</t>
  </si>
  <si>
    <t>Municipio de Saba + Departamento de Colon + Honduras</t>
  </si>
  <si>
    <t>https://www.google.com/maps/place/Municipio de Saba + Departamento de Colon + Honduras</t>
  </si>
  <si>
    <t>0206</t>
  </si>
  <si>
    <t>HND-0206</t>
  </si>
  <si>
    <t>Municipio de Santa Fe + Departamento de Colon + Honduras</t>
  </si>
  <si>
    <t>https://www.google.com/maps/place/Municipio de Santa Fe + Departamento de Colon + Honduras</t>
  </si>
  <si>
    <t>0207</t>
  </si>
  <si>
    <t>Santa Rosa de Aguan</t>
  </si>
  <si>
    <t>HND-0207</t>
  </si>
  <si>
    <t>Municipio de Santa Rosa de Aguan + Departamento de Colon + Honduras</t>
  </si>
  <si>
    <t>https://www.google.com/maps/place/Municipio de Santa Rosa de Aguan + Departamento de Colon + Honduras</t>
  </si>
  <si>
    <t>0208</t>
  </si>
  <si>
    <t>HND-0208</t>
  </si>
  <si>
    <t>Municipio de Sonaguera + Departamento de Colon + Honduras</t>
  </si>
  <si>
    <t>https://www.google.com/maps/place/Municipio de Sonaguera + Departamento de Colon + Honduras</t>
  </si>
  <si>
    <t>0209</t>
  </si>
  <si>
    <t>HND-0209</t>
  </si>
  <si>
    <t>Municipio de Tocoa + Departamento de Colon + Honduras</t>
  </si>
  <si>
    <t>https://www.google.com/maps/place/Municipio de Tocoa + Departamento de Colon + Honduras</t>
  </si>
  <si>
    <t>0210</t>
  </si>
  <si>
    <t>Bonito Oriental</t>
  </si>
  <si>
    <t>HND-0210</t>
  </si>
  <si>
    <t>Municipio de Bonito Oriental + Departamento de Colon + Honduras</t>
  </si>
  <si>
    <t>https://www.google.com/maps/place/Municipio de Bonito Oriental + Departamento de Colon + Honduras</t>
  </si>
  <si>
    <t>03</t>
  </si>
  <si>
    <t>0301</t>
  </si>
  <si>
    <t>HND-0301</t>
  </si>
  <si>
    <t>Municipio de Comayagua + Departamento de Comayagua + Honduras</t>
  </si>
  <si>
    <t>https://www.google.com/maps/place/Municipio de Comayagua + Departamento de Comayagua + Honduras</t>
  </si>
  <si>
    <t>0302</t>
  </si>
  <si>
    <t>Ajuterique</t>
  </si>
  <si>
    <t>HND-0302</t>
  </si>
  <si>
    <t>Municipio de Ajuterique + Departamento de Comayagua + Honduras</t>
  </si>
  <si>
    <t>https://www.google.com/maps/place/Municipio de Ajuterique + Departamento de Comayagua + Honduras</t>
  </si>
  <si>
    <t>0303</t>
  </si>
  <si>
    <t>El Rosario</t>
  </si>
  <si>
    <t>HND-0303</t>
  </si>
  <si>
    <t>Municipio de El Rosario + Departamento de Comayagua + Honduras</t>
  </si>
  <si>
    <t>https://www.google.com/maps/place/Municipio de El Rosario + Departamento de Comayagua + Honduras</t>
  </si>
  <si>
    <t>0304</t>
  </si>
  <si>
    <t>Esquias</t>
  </si>
  <si>
    <t>HND-0304</t>
  </si>
  <si>
    <t>Municipio de Esquias + Departamento de Comayagua + Honduras</t>
  </si>
  <si>
    <t>https://www.google.com/maps/place/Municipio de Esquias + Departamento de Comayagua + Honduras</t>
  </si>
  <si>
    <t>0305</t>
  </si>
  <si>
    <t>Humuya</t>
  </si>
  <si>
    <t>HND-0305</t>
  </si>
  <si>
    <t>Municipio de Humuya + Departamento de Comayagua + Honduras</t>
  </si>
  <si>
    <t>https://www.google.com/maps/place/Municipio de Humuya + Departamento de Comayagua + Honduras</t>
  </si>
  <si>
    <t>0306</t>
  </si>
  <si>
    <t>La Libertad</t>
  </si>
  <si>
    <t>HND-0306</t>
  </si>
  <si>
    <t>Municipio de La Libertad + Departamento de Comayagua + Honduras</t>
  </si>
  <si>
    <t>https://www.google.com/maps/place/Municipio de La Libertad + Departamento de Comayagua + Honduras</t>
  </si>
  <si>
    <t>0307</t>
  </si>
  <si>
    <t>Lamani</t>
  </si>
  <si>
    <t>HND-0307</t>
  </si>
  <si>
    <t>Municipio de Lamani + Departamento de Comayagua + Honduras</t>
  </si>
  <si>
    <t>https://www.google.com/maps/place/Municipio de Lamani + Departamento de Comayagua + Honduras</t>
  </si>
  <si>
    <t>0308</t>
  </si>
  <si>
    <t>La Trinidad</t>
  </si>
  <si>
    <t>HND-0308</t>
  </si>
  <si>
    <t>Municipio de La Trinidad + Departamento de Comayagua + Honduras</t>
  </si>
  <si>
    <t>https://www.google.com/maps/place/Municipio de La Trinidad + Departamento de Comayagua + Honduras</t>
  </si>
  <si>
    <t>0309</t>
  </si>
  <si>
    <t>Lejamani</t>
  </si>
  <si>
    <t>HND-0309</t>
  </si>
  <si>
    <t>Municipio de Lejamani + Departamento de Comayagua + Honduras</t>
  </si>
  <si>
    <t>https://www.google.com/maps/place/Municipio de Lejamani + Departamento de Comayagua + Honduras</t>
  </si>
  <si>
    <t>0310</t>
  </si>
  <si>
    <t>Meambar</t>
  </si>
  <si>
    <t>HND-0310</t>
  </si>
  <si>
    <t>Municipio de Meambar + Departamento de Comayagua + Honduras</t>
  </si>
  <si>
    <t>https://www.google.com/maps/place/Municipio de Meambar + Departamento de Comayagua + Honduras</t>
  </si>
  <si>
    <t>0311</t>
  </si>
  <si>
    <t>Minas de Oro</t>
  </si>
  <si>
    <t>HND-0311</t>
  </si>
  <si>
    <t>Municipio de Minas de Oro + Departamento de Comayagua + Honduras</t>
  </si>
  <si>
    <t>https://www.google.com/maps/place/Municipio de Minas de Oro + Departamento de Comayagua + Honduras</t>
  </si>
  <si>
    <t>0312</t>
  </si>
  <si>
    <t>Ojos de Agua</t>
  </si>
  <si>
    <t>HND-0312</t>
  </si>
  <si>
    <t>Municipio de Ojos de Agua + Departamento de Comayagua + Honduras</t>
  </si>
  <si>
    <t>https://www.google.com/maps/place/Municipio de Ojos de Agua + Departamento de Comayagua + Honduras</t>
  </si>
  <si>
    <t>0313</t>
  </si>
  <si>
    <t>San Jerónimo</t>
  </si>
  <si>
    <t>HND-0313</t>
  </si>
  <si>
    <t>Municipio de San Jerónimo + Departamento de Comayagua + Honduras</t>
  </si>
  <si>
    <t>https://www.google.com/maps/place/Municipio de San Jerónimo + Departamento de Comayagua + Honduras</t>
  </si>
  <si>
    <t>0314</t>
  </si>
  <si>
    <t>San Jose de Comayagua</t>
  </si>
  <si>
    <t>HND-0314</t>
  </si>
  <si>
    <t>Municipio de San Jose de Comayagua + Departamento de Comayagua + Honduras</t>
  </si>
  <si>
    <t>https://www.google.com/maps/place/Municipio de San Jose de Comayagua + Departamento de Comayagua + Honduras</t>
  </si>
  <si>
    <t>0315</t>
  </si>
  <si>
    <t>San Jose del Potrero</t>
  </si>
  <si>
    <t>HND-0315</t>
  </si>
  <si>
    <t>Municipio de San Jose del Potrero + Departamento de Comayagua + Honduras</t>
  </si>
  <si>
    <t>https://www.google.com/maps/place/Municipio de San Jose del Potrero + Departamento de Comayagua + Honduras</t>
  </si>
  <si>
    <t>0316</t>
  </si>
  <si>
    <t>San Luis</t>
  </si>
  <si>
    <t>HND-0316</t>
  </si>
  <si>
    <t>Municipio de San Luis + Departamento de Comayagua + Honduras</t>
  </si>
  <si>
    <t>https://www.google.com/maps/place/Municipio de San Luis + Departamento de Comayagua + Honduras</t>
  </si>
  <si>
    <t>0317</t>
  </si>
  <si>
    <t>HND-0317</t>
  </si>
  <si>
    <t>Municipio de San Sebastian + Departamento de Comayagua + Honduras</t>
  </si>
  <si>
    <t>https://www.google.com/maps/place/Municipio de San Sebastian + Departamento de Comayagua + Honduras</t>
  </si>
  <si>
    <t>0318</t>
  </si>
  <si>
    <t>HND-0318</t>
  </si>
  <si>
    <t>Municipio de Siguatepeque + Departamento de Comayagua + Honduras</t>
  </si>
  <si>
    <t>https://www.google.com/maps/place/Municipio de Siguatepeque + Departamento de Comayagua + Honduras</t>
  </si>
  <si>
    <t>0319</t>
  </si>
  <si>
    <t>Villa de San Antonio</t>
  </si>
  <si>
    <t>HND-0319</t>
  </si>
  <si>
    <t>Municipio de Villa de San Antonio + Departamento de Comayagua + Honduras</t>
  </si>
  <si>
    <t>https://www.google.com/maps/place/Municipio de Villa de San Antonio + Departamento de Comayagua + Honduras</t>
  </si>
  <si>
    <t>0320</t>
  </si>
  <si>
    <t>Las Lajas</t>
  </si>
  <si>
    <t>HND-0320</t>
  </si>
  <si>
    <t>Municipio de Las Lajas + Departamento de Comayagua + Honduras</t>
  </si>
  <si>
    <t>https://www.google.com/maps/place/Municipio de Las Lajas + Departamento de Comayagua + Honduras</t>
  </si>
  <si>
    <t>0321</t>
  </si>
  <si>
    <t>HND-0321</t>
  </si>
  <si>
    <t>Municipio de Taulabe + Departamento de Comayagua + Honduras</t>
  </si>
  <si>
    <t>https://www.google.com/maps/place/Municipio de Taulabe + Departamento de Comayagua + Honduras</t>
  </si>
  <si>
    <t>04</t>
  </si>
  <si>
    <t>Copán</t>
  </si>
  <si>
    <t>0401</t>
  </si>
  <si>
    <t>Santa Rosa de Copan</t>
  </si>
  <si>
    <t>HND-0401</t>
  </si>
  <si>
    <t>Municipio de Santa Rosa de Copan + Departamento de Copan + Honduras</t>
  </si>
  <si>
    <t>https://www.google.com/maps/place/Municipio de Santa Rosa de Copan + Departamento de Copan + Honduras</t>
  </si>
  <si>
    <t>0402</t>
  </si>
  <si>
    <t>Cabana</t>
  </si>
  <si>
    <t>HND-0402</t>
  </si>
  <si>
    <t>Municipio de Cabana + Departamento de Copan + Honduras</t>
  </si>
  <si>
    <t>https://www.google.com/maps/place/Municipio de Cabana + Departamento de Copan + Honduras</t>
  </si>
  <si>
    <t>0403</t>
  </si>
  <si>
    <t>Concepción</t>
  </si>
  <si>
    <t>HND-0403</t>
  </si>
  <si>
    <t>Municipio de Concepción + Departamento de Copan + Honduras</t>
  </si>
  <si>
    <t>https://www.google.com/maps/place/Municipio de Concepción + Departamento de Copan + Honduras</t>
  </si>
  <si>
    <t>0404</t>
  </si>
  <si>
    <t>Copan Ruinas</t>
  </si>
  <si>
    <t>HND-0404</t>
  </si>
  <si>
    <t>Municipio de Copan Ruinas + Departamento de Copan + Honduras</t>
  </si>
  <si>
    <t>https://www.google.com/maps/place/Municipio de Copan Ruinas + Departamento de Copan + Honduras</t>
  </si>
  <si>
    <t>0405</t>
  </si>
  <si>
    <t>Corquin</t>
  </si>
  <si>
    <t>HND-0405</t>
  </si>
  <si>
    <t>Municipio de Corquin + Departamento de Copan + Honduras</t>
  </si>
  <si>
    <t>https://www.google.com/maps/place/Municipio de Corquin + Departamento de Copan + Honduras</t>
  </si>
  <si>
    <t>0406</t>
  </si>
  <si>
    <t>Cucuyagua</t>
  </si>
  <si>
    <t>HND-0406</t>
  </si>
  <si>
    <t>Municipio de Cucuyagua + Departamento de Copan + Honduras</t>
  </si>
  <si>
    <t>https://www.google.com/maps/place/Municipio de Cucuyagua + Departamento de Copan + Honduras</t>
  </si>
  <si>
    <t>0407</t>
  </si>
  <si>
    <t>Dolores</t>
  </si>
  <si>
    <t>HND-0407</t>
  </si>
  <si>
    <t>Municipio de Dolores + Departamento de Copan + Honduras</t>
  </si>
  <si>
    <t>https://www.google.com/maps/place/Municipio de Dolores + Departamento de Copan + Honduras</t>
  </si>
  <si>
    <t>0408</t>
  </si>
  <si>
    <t>Dulce Nombre</t>
  </si>
  <si>
    <t>HND-0408</t>
  </si>
  <si>
    <t>Municipio de Dulce Nombre + Departamento de Copan + Honduras</t>
  </si>
  <si>
    <t>https://www.google.com/maps/place/Municipio de Dulce Nombre + Departamento de Copan + Honduras</t>
  </si>
  <si>
    <t>0409</t>
  </si>
  <si>
    <t>HND-0409</t>
  </si>
  <si>
    <t>Municipio de El Paraiso + Departamento de Copan + Honduras</t>
  </si>
  <si>
    <t>https://www.google.com/maps/place/Municipio de El Paraiso + Departamento de Copan + Honduras</t>
  </si>
  <si>
    <t>0410</t>
  </si>
  <si>
    <t>Florida</t>
  </si>
  <si>
    <t>HND-0410</t>
  </si>
  <si>
    <t>Municipio de Florida + Departamento de Copan + Honduras</t>
  </si>
  <si>
    <t>https://www.google.com/maps/place/Municipio de Florida + Departamento de Copan + Honduras</t>
  </si>
  <si>
    <t>0411</t>
  </si>
  <si>
    <t>La Jigua</t>
  </si>
  <si>
    <t>HND-0411</t>
  </si>
  <si>
    <t>Municipio de La Jigua + Departamento de Copan + Honduras</t>
  </si>
  <si>
    <t>https://www.google.com/maps/place/Municipio de La Jigua + Departamento de Copan + Honduras</t>
  </si>
  <si>
    <t>0412</t>
  </si>
  <si>
    <t>HND-0412</t>
  </si>
  <si>
    <t>Municipio de La Union + Departamento de Copan + Honduras</t>
  </si>
  <si>
    <t>https://www.google.com/maps/place/Municipio de La Union + Departamento de Copan + Honduras</t>
  </si>
  <si>
    <t>0413</t>
  </si>
  <si>
    <t>HND-0413</t>
  </si>
  <si>
    <t>Municipio de Nueva Arcadia + Departamento de Copan + Honduras</t>
  </si>
  <si>
    <t>https://www.google.com/maps/place/Municipio de Nueva Arcadia + Departamento de Copan + Honduras</t>
  </si>
  <si>
    <t>0414</t>
  </si>
  <si>
    <t>San Agustin</t>
  </si>
  <si>
    <t>HND-0414</t>
  </si>
  <si>
    <t>Municipio de San Agustin + Departamento de Copan + Honduras</t>
  </si>
  <si>
    <t>https://www.google.com/maps/place/Municipio de San Agustin + Departamento de Copan + Honduras</t>
  </si>
  <si>
    <t>0415</t>
  </si>
  <si>
    <t>HND-0415</t>
  </si>
  <si>
    <t>Municipio de San Antonio + Departamento de Copan + Honduras</t>
  </si>
  <si>
    <t>https://www.google.com/maps/place/Municipio de San Antonio + Departamento de Copan + Honduras</t>
  </si>
  <si>
    <t>0416</t>
  </si>
  <si>
    <t>San Jeronimo</t>
  </si>
  <si>
    <t>HND-0416</t>
  </si>
  <si>
    <t>Municipio de San Jeronimo + Departamento de Copan + Honduras</t>
  </si>
  <si>
    <t>https://www.google.com/maps/place/Municipio de San Jeronimo + Departamento de Copan + Honduras</t>
  </si>
  <si>
    <t>0417</t>
  </si>
  <si>
    <t>San Jose</t>
  </si>
  <si>
    <t>HND-0417</t>
  </si>
  <si>
    <t>Municipio de San Jose + Departamento de Copan + Honduras</t>
  </si>
  <si>
    <t>https://www.google.com/maps/place/Municipio de San Jose + Departamento de Copan + Honduras</t>
  </si>
  <si>
    <t>0418</t>
  </si>
  <si>
    <t>San Juan de Opoa</t>
  </si>
  <si>
    <t>HND-0418</t>
  </si>
  <si>
    <t>Municipio de San Juan de Opoa + Departamento de Copan + Honduras</t>
  </si>
  <si>
    <t>https://www.google.com/maps/place/Municipio de San Juan de Opoa + Departamento de Copan + Honduras</t>
  </si>
  <si>
    <t>0419</t>
  </si>
  <si>
    <t>San Nicolas</t>
  </si>
  <si>
    <t>HND-0419</t>
  </si>
  <si>
    <t>Municipio de San Nicolas + Departamento de Copan + Honduras</t>
  </si>
  <si>
    <t>https://www.google.com/maps/place/Municipio de San Nicolas + Departamento de Copan + Honduras</t>
  </si>
  <si>
    <t>0420</t>
  </si>
  <si>
    <t>San Pedro</t>
  </si>
  <si>
    <t>HND-0420</t>
  </si>
  <si>
    <t>Municipio de San Pedro + Departamento de Copan + Honduras</t>
  </si>
  <si>
    <t>https://www.google.com/maps/place/Municipio de San Pedro + Departamento de Copan + Honduras</t>
  </si>
  <si>
    <t>0421</t>
  </si>
  <si>
    <t>HND-0421</t>
  </si>
  <si>
    <t>Municipio de Santa Rita + Departamento de Copan + Honduras</t>
  </si>
  <si>
    <t>https://www.google.com/maps/place/Municipio de Santa Rita + Departamento de Copan + Honduras</t>
  </si>
  <si>
    <t>0422</t>
  </si>
  <si>
    <t>Trinidad de Copan</t>
  </si>
  <si>
    <t>HND-0422</t>
  </si>
  <si>
    <t>Municipio de Trinidad de Copan + Departamento de Copan + Honduras</t>
  </si>
  <si>
    <t>https://www.google.com/maps/place/Municipio de Trinidad de Copan + Departamento de Copan + Honduras</t>
  </si>
  <si>
    <t>0423</t>
  </si>
  <si>
    <t>Veracruz</t>
  </si>
  <si>
    <t>HND-0423</t>
  </si>
  <si>
    <t>Municipio de Veracruz + Departamento de Copan + Honduras</t>
  </si>
  <si>
    <t>https://www.google.com/maps/place/Municipio de Veracruz + Departamento de Copan + Honduras</t>
  </si>
  <si>
    <t>05</t>
  </si>
  <si>
    <t>Cortés</t>
  </si>
  <si>
    <t>0501</t>
  </si>
  <si>
    <t>HND-0501</t>
  </si>
  <si>
    <t>Municipio de San Pedro Sula + Departamento de Cortes + Honduras</t>
  </si>
  <si>
    <t>https://www.google.com/maps/place/Municipio de San Pedro Sula + Departamento de Cortes + Honduras</t>
  </si>
  <si>
    <t>0502</t>
  </si>
  <si>
    <t>HND-0502</t>
  </si>
  <si>
    <t>Municipio de Choloma + Departamento de Cortes + Honduras</t>
  </si>
  <si>
    <t>https://www.google.com/maps/place/Municipio de Choloma + Departamento de Cortes + Honduras</t>
  </si>
  <si>
    <t>0503</t>
  </si>
  <si>
    <t>HND-0503</t>
  </si>
  <si>
    <t>Municipio de Omoa + Departamento de Cortes + Honduras</t>
  </si>
  <si>
    <t>https://www.google.com/maps/place/Municipio de Omoa + Departamento de Cortes + Honduras</t>
  </si>
  <si>
    <t>0504</t>
  </si>
  <si>
    <t>HND-0504</t>
  </si>
  <si>
    <t>Municipio de Pimienta + Departamento de Cortes + Honduras</t>
  </si>
  <si>
    <t>https://www.google.com/maps/place/Municipio de Pimienta + Departamento de Cortes + Honduras</t>
  </si>
  <si>
    <t>0505</t>
  </si>
  <si>
    <t>HND-0505</t>
  </si>
  <si>
    <t>Municipio de Potrerillos + Departamento de Cortes + Honduras</t>
  </si>
  <si>
    <t>https://www.google.com/maps/place/Municipio de Potrerillos + Departamento de Cortes + Honduras</t>
  </si>
  <si>
    <t>0506</t>
  </si>
  <si>
    <t>HND-0506</t>
  </si>
  <si>
    <t>Municipio de Puerto Cortes + Departamento de Cortes + Honduras</t>
  </si>
  <si>
    <t>https://www.google.com/maps/place/Municipio de Puerto Cortes + Departamento de Cortes + Honduras</t>
  </si>
  <si>
    <t>0507</t>
  </si>
  <si>
    <t>HND-0507</t>
  </si>
  <si>
    <t>Municipio de San Antonio de Cortes + Departamento de Cortes + Honduras</t>
  </si>
  <si>
    <t>https://www.google.com/maps/place/Municipio de San Antonio de Cortes + Departamento de Cortes + Honduras</t>
  </si>
  <si>
    <t>0508</t>
  </si>
  <si>
    <t>HND-0508</t>
  </si>
  <si>
    <t>Municipio de San Francisco de Yojoa + Departamento de Cortes + Honduras</t>
  </si>
  <si>
    <t>https://www.google.com/maps/place/Municipio de San Francisco de Yojoa + Departamento de Cortes + Honduras</t>
  </si>
  <si>
    <t>0509</t>
  </si>
  <si>
    <t>HND-0509</t>
  </si>
  <si>
    <t>Municipio de San Manuel + Departamento de Cortes + Honduras</t>
  </si>
  <si>
    <t>https://www.google.com/maps/place/Municipio de San Manuel + Departamento de Cortes + Honduras</t>
  </si>
  <si>
    <t>0510</t>
  </si>
  <si>
    <t>HND-0510</t>
  </si>
  <si>
    <t>Municipio de Santa Cruz de Yojoa + Departamento de Cortes + Honduras</t>
  </si>
  <si>
    <t>https://www.google.com/maps/place/Municipio de Santa Cruz de Yojoa + Departamento de Cortes + Honduras</t>
  </si>
  <si>
    <t>0511</t>
  </si>
  <si>
    <t>HND-0511</t>
  </si>
  <si>
    <t>Municipio de Villanueva + Departamento de Cortes + Honduras</t>
  </si>
  <si>
    <t>https://www.google.com/maps/place/Municipio de Villanueva + Departamento de Cortes + Honduras</t>
  </si>
  <si>
    <t>0512</t>
  </si>
  <si>
    <t>HND-0512</t>
  </si>
  <si>
    <t>Municipio de La Lima + Departamento de Cortes + Honduras</t>
  </si>
  <si>
    <t>https://www.google.com/maps/place/Municipio de La Lima + Departamento de Cortes + Honduras</t>
  </si>
  <si>
    <t>06</t>
  </si>
  <si>
    <t>0601</t>
  </si>
  <si>
    <t>HND-0601</t>
  </si>
  <si>
    <t>Municipio de Choluteca + Departamento de Choluteca + Honduras</t>
  </si>
  <si>
    <t>https://www.google.com/maps/place/Municipio de Choluteca + Departamento de Choluteca + Honduras</t>
  </si>
  <si>
    <t>0602</t>
  </si>
  <si>
    <t>Apacilagua</t>
  </si>
  <si>
    <t>HND-0602</t>
  </si>
  <si>
    <t>Municipio de Apacilagua + Departamento de Choluteca + Honduras</t>
  </si>
  <si>
    <t>https://www.google.com/maps/place/Municipio de Apacilagua + Departamento de Choluteca + Honduras</t>
  </si>
  <si>
    <t>0603</t>
  </si>
  <si>
    <t>Concepcion de Maria</t>
  </si>
  <si>
    <t>HND-0603</t>
  </si>
  <si>
    <t>Municipio de Concepcion de Maria + Departamento de Choluteca + Honduras</t>
  </si>
  <si>
    <t>https://www.google.com/maps/place/Municipio de Concepcion de Maria + Departamento de Choluteca + Honduras</t>
  </si>
  <si>
    <t>0604</t>
  </si>
  <si>
    <t>Duyure</t>
  </si>
  <si>
    <t>HND-0604</t>
  </si>
  <si>
    <t>Municipio de Duyure + Departamento de Choluteca + Honduras</t>
  </si>
  <si>
    <t>https://www.google.com/maps/place/Municipio de Duyure + Departamento de Choluteca + Honduras</t>
  </si>
  <si>
    <t>0605</t>
  </si>
  <si>
    <t>El Corpus</t>
  </si>
  <si>
    <t>HND-0605</t>
  </si>
  <si>
    <t>Municipio de El Corpus + Departamento de Choluteca + Honduras</t>
  </si>
  <si>
    <t>https://www.google.com/maps/place/Municipio de El Corpus + Departamento de Choluteca + Honduras</t>
  </si>
  <si>
    <t>0606</t>
  </si>
  <si>
    <t>HND-0606</t>
  </si>
  <si>
    <t>Municipio de El Triunfo + Departamento de Choluteca + Honduras</t>
  </si>
  <si>
    <t>https://www.google.com/maps/place/Municipio de El Triunfo + Departamento de Choluteca + Honduras</t>
  </si>
  <si>
    <t>0607</t>
  </si>
  <si>
    <t>Marcovia</t>
  </si>
  <si>
    <t>HND-0607</t>
  </si>
  <si>
    <t>Municipio de Marcovia + Departamento de Choluteca + Honduras</t>
  </si>
  <si>
    <t>https://www.google.com/maps/place/Municipio de Marcovia + Departamento de Choluteca + Honduras</t>
  </si>
  <si>
    <t>0608</t>
  </si>
  <si>
    <t>Morolica</t>
  </si>
  <si>
    <t>HND-0608</t>
  </si>
  <si>
    <t>Municipio de Morolica + Departamento de Choluteca + Honduras</t>
  </si>
  <si>
    <t>https://www.google.com/maps/place/Municipio de Morolica + Departamento de Choluteca + Honduras</t>
  </si>
  <si>
    <t>0609</t>
  </si>
  <si>
    <t>HND-0609</t>
  </si>
  <si>
    <t>Municipio de Namasigue + Departamento de Choluteca + Honduras</t>
  </si>
  <si>
    <t>https://www.google.com/maps/place/Municipio de Namasigue + Departamento de Choluteca + Honduras</t>
  </si>
  <si>
    <t>0610</t>
  </si>
  <si>
    <t>HND-0610</t>
  </si>
  <si>
    <t>Municipio de Orocuina + Departamento de Choluteca + Honduras</t>
  </si>
  <si>
    <t>https://www.google.com/maps/place/Municipio de Orocuina + Departamento de Choluteca + Honduras</t>
  </si>
  <si>
    <t>0611</t>
  </si>
  <si>
    <t>HND-0611</t>
  </si>
  <si>
    <t>Municipio de Pespire + Departamento de Choluteca + Honduras</t>
  </si>
  <si>
    <t>https://www.google.com/maps/place/Municipio de Pespire + Departamento de Choluteca + Honduras</t>
  </si>
  <si>
    <t>0612</t>
  </si>
  <si>
    <t>San Antonio de Flores</t>
  </si>
  <si>
    <t>HND-0612</t>
  </si>
  <si>
    <t>Municipio de San Antonio de Flores + Departamento de Choluteca + Honduras</t>
  </si>
  <si>
    <t>https://www.google.com/maps/place/Municipio de San Antonio de Flores + Departamento de Choluteca + Honduras</t>
  </si>
  <si>
    <t>0613</t>
  </si>
  <si>
    <t>San Isidro</t>
  </si>
  <si>
    <t>HND-0613</t>
  </si>
  <si>
    <t>Municipio de San Isidro + Departamento de Choluteca + Honduras</t>
  </si>
  <si>
    <t>https://www.google.com/maps/place/Municipio de San Isidro + Departamento de Choluteca + Honduras</t>
  </si>
  <si>
    <t>0614</t>
  </si>
  <si>
    <t>HND-0614</t>
  </si>
  <si>
    <t>Municipio de San Jose + Departamento de Choluteca + Honduras</t>
  </si>
  <si>
    <t>https://www.google.com/maps/place/Municipio de San Jose + Departamento de Choluteca + Honduras</t>
  </si>
  <si>
    <t>0615</t>
  </si>
  <si>
    <t>San Marcos de Colon</t>
  </si>
  <si>
    <t>HND-0615</t>
  </si>
  <si>
    <t>Municipio de San Marcos de Colon + Departamento de Choluteca + Honduras</t>
  </si>
  <si>
    <t>https://www.google.com/maps/place/Municipio de San Marcos de Colon + Departamento de Choluteca + Honduras</t>
  </si>
  <si>
    <t>0616</t>
  </si>
  <si>
    <t>HND-0616</t>
  </si>
  <si>
    <t>Municipio de Santa Ana de Yusguare + Departamento de Choluteca + Honduras</t>
  </si>
  <si>
    <t>https://www.google.com/maps/place/Municipio de Santa Ana de Yusguare + Departamento de Choluteca + Honduras</t>
  </si>
  <si>
    <t>07</t>
  </si>
  <si>
    <t>0701</t>
  </si>
  <si>
    <t>Yuscaran</t>
  </si>
  <si>
    <t>HND-0701</t>
  </si>
  <si>
    <t>Municipio de Yuscaran + Departamento de El Paraiso + Honduras</t>
  </si>
  <si>
    <t>https://www.google.com/maps/place/Municipio de Yuscaran + Departamento de El Paraiso + Honduras</t>
  </si>
  <si>
    <t>0702</t>
  </si>
  <si>
    <t>Alauca</t>
  </si>
  <si>
    <t>HND-0702</t>
  </si>
  <si>
    <t>Municipio de Alauca + Departamento de El Paraiso + Honduras</t>
  </si>
  <si>
    <t>https://www.google.com/maps/place/Municipio de Alauca + Departamento de El Paraiso + Honduras</t>
  </si>
  <si>
    <t>0703</t>
  </si>
  <si>
    <t>HND-0703</t>
  </si>
  <si>
    <t>Municipio de Danli + Departamento de El Paraiso + Honduras</t>
  </si>
  <si>
    <t>https://www.google.com/maps/place/Municipio de Danli + Departamento de El Paraiso + Honduras</t>
  </si>
  <si>
    <t>0704</t>
  </si>
  <si>
    <t>HND-0704</t>
  </si>
  <si>
    <t>Municipio de El Paraiso + Departamento de El Paraiso + Honduras</t>
  </si>
  <si>
    <t>https://www.google.com/maps/place/Municipio de El Paraiso + Departamento de El Paraiso + Honduras</t>
  </si>
  <si>
    <t>0705</t>
  </si>
  <si>
    <t>Guinope</t>
  </si>
  <si>
    <t>HND-0705</t>
  </si>
  <si>
    <t>Municipio de Guinope + Departamento de El Paraiso + Honduras</t>
  </si>
  <si>
    <t>https://www.google.com/maps/place/Municipio de Guinope + Departamento de El Paraiso + Honduras</t>
  </si>
  <si>
    <t>0706</t>
  </si>
  <si>
    <t>Jacaleapa</t>
  </si>
  <si>
    <t>HND-0706</t>
  </si>
  <si>
    <t>Municipio de Jacaleapa + Departamento de El Paraiso + Honduras</t>
  </si>
  <si>
    <t>https://www.google.com/maps/place/Municipio de Jacaleapa + Departamento de El Paraiso + Honduras</t>
  </si>
  <si>
    <t>0707</t>
  </si>
  <si>
    <t>Liure</t>
  </si>
  <si>
    <t>HND-0707</t>
  </si>
  <si>
    <t>Municipio de Liure + Departamento de El Paraiso + Honduras</t>
  </si>
  <si>
    <t>https://www.google.com/maps/place/Municipio de Liure + Departamento de El Paraiso + Honduras</t>
  </si>
  <si>
    <t>0708</t>
  </si>
  <si>
    <t>Moroceli</t>
  </si>
  <si>
    <t>HND-0708</t>
  </si>
  <si>
    <t>Municipio de Moroceli + Departamento de El Paraiso + Honduras</t>
  </si>
  <si>
    <t>https://www.google.com/maps/place/Municipio de Moroceli + Departamento de El Paraiso + Honduras</t>
  </si>
  <si>
    <t>0709</t>
  </si>
  <si>
    <t>Oropoli</t>
  </si>
  <si>
    <t>HND-0709</t>
  </si>
  <si>
    <t>Municipio de Oropoli + Departamento de El Paraiso + Honduras</t>
  </si>
  <si>
    <t>https://www.google.com/maps/place/Municipio de Oropoli + Departamento de El Paraiso + Honduras</t>
  </si>
  <si>
    <t>0710</t>
  </si>
  <si>
    <t>HND-0710</t>
  </si>
  <si>
    <t>Municipio de Potrerillos + Departamento de El Paraiso + Honduras</t>
  </si>
  <si>
    <t>https://www.google.com/maps/place/Municipio de Potrerillos + Departamento de El Paraiso + Honduras</t>
  </si>
  <si>
    <t>0711</t>
  </si>
  <si>
    <t>HND-0711</t>
  </si>
  <si>
    <t>Municipio de San Antonio de Flores + Departamento de El Paraiso + Honduras</t>
  </si>
  <si>
    <t>https://www.google.com/maps/place/Municipio de San Antonio de Flores + Departamento de El Paraiso + Honduras</t>
  </si>
  <si>
    <t>0712</t>
  </si>
  <si>
    <t>San Lucas</t>
  </si>
  <si>
    <t>HND-0712</t>
  </si>
  <si>
    <t>Municipio de San Lucas + Departamento de El Paraiso + Honduras</t>
  </si>
  <si>
    <t>https://www.google.com/maps/place/Municipio de San Lucas + Departamento de El Paraiso + Honduras</t>
  </si>
  <si>
    <t>0713</t>
  </si>
  <si>
    <t>San Matias</t>
  </si>
  <si>
    <t>HND-0713</t>
  </si>
  <si>
    <t>Municipio de San Matias + Departamento de El Paraiso + Honduras</t>
  </si>
  <si>
    <t>https://www.google.com/maps/place/Municipio de San Matias + Departamento de El Paraiso + Honduras</t>
  </si>
  <si>
    <t>0714</t>
  </si>
  <si>
    <t>Soledad</t>
  </si>
  <si>
    <t>HND-0714</t>
  </si>
  <si>
    <t>Municipio de Soledad + Departamento de El Paraiso + Honduras</t>
  </si>
  <si>
    <t>https://www.google.com/maps/place/Municipio de Soledad + Departamento de El Paraiso + Honduras</t>
  </si>
  <si>
    <t>0715</t>
  </si>
  <si>
    <t>Teupasenti</t>
  </si>
  <si>
    <t>HND-0715</t>
  </si>
  <si>
    <t>Municipio de Teupasenti + Departamento de El Paraiso + Honduras</t>
  </si>
  <si>
    <t>https://www.google.com/maps/place/Municipio de Teupasenti + Departamento de El Paraiso + Honduras</t>
  </si>
  <si>
    <t>0716</t>
  </si>
  <si>
    <t>Texiguat</t>
  </si>
  <si>
    <t>HND-0716</t>
  </si>
  <si>
    <t>Municipio de Texiguat + Departamento de El Paraiso + Honduras</t>
  </si>
  <si>
    <t>https://www.google.com/maps/place/Municipio de Texiguat + Departamento de El Paraiso + Honduras</t>
  </si>
  <si>
    <t>0717</t>
  </si>
  <si>
    <t>Vado Ancho</t>
  </si>
  <si>
    <t>HND-0717</t>
  </si>
  <si>
    <t>Municipio de Vado Ancho + Departamento de El Paraiso + Honduras</t>
  </si>
  <si>
    <t>https://www.google.com/maps/place/Municipio de Vado Ancho + Departamento de El Paraiso + Honduras</t>
  </si>
  <si>
    <t>0718</t>
  </si>
  <si>
    <t>Yauyupe</t>
  </si>
  <si>
    <t>HND-0718</t>
  </si>
  <si>
    <t>Municipio de Yauyupe + Departamento de El Paraiso + Honduras</t>
  </si>
  <si>
    <t>https://www.google.com/maps/place/Municipio de Yauyupe + Departamento de El Paraiso + Honduras</t>
  </si>
  <si>
    <t>0719</t>
  </si>
  <si>
    <t>Trojes</t>
  </si>
  <si>
    <t>HND-0719</t>
  </si>
  <si>
    <t>Municipio de Trojes + Departamento de El Paraiso + Honduras</t>
  </si>
  <si>
    <t>https://www.google.com/maps/place/Municipio de Trojes + Departamento de El Paraiso + Honduras</t>
  </si>
  <si>
    <t>08</t>
  </si>
  <si>
    <t>Francisco Morazán</t>
  </si>
  <si>
    <t>0801</t>
  </si>
  <si>
    <t>HND-0801</t>
  </si>
  <si>
    <t>Municipio de Distrito Central + Departamento de Francisco Morazan + Honduras</t>
  </si>
  <si>
    <t>https://www.google.com/maps/place/Municipio de Distrito Central + Departamento de Francisco Morazan + Honduras</t>
  </si>
  <si>
    <t>0802</t>
  </si>
  <si>
    <t>Alubaren</t>
  </si>
  <si>
    <t>HND-0802</t>
  </si>
  <si>
    <t>Municipio de Alubaren + Departamento de Francisco Morazan + Honduras</t>
  </si>
  <si>
    <t>https://www.google.com/maps/place/Municipio de Alubaren + Departamento de Francisco Morazan + Honduras</t>
  </si>
  <si>
    <t>0803</t>
  </si>
  <si>
    <t>Cedros</t>
  </si>
  <si>
    <t>HND-0803</t>
  </si>
  <si>
    <t>Municipio de Cedros + Departamento de Francisco Morazan + Honduras</t>
  </si>
  <si>
    <t>https://www.google.com/maps/place/Municipio de Cedros + Departamento de Francisco Morazan + Honduras</t>
  </si>
  <si>
    <t>0804</t>
  </si>
  <si>
    <t>Curaren</t>
  </si>
  <si>
    <t>HND-0804</t>
  </si>
  <si>
    <t>Municipio de Curaren + Departamento de Francisco Morazan + Honduras</t>
  </si>
  <si>
    <t>https://www.google.com/maps/place/Municipio de Curaren + Departamento de Francisco Morazan + Honduras</t>
  </si>
  <si>
    <t>0805</t>
  </si>
  <si>
    <t>HND-0805</t>
  </si>
  <si>
    <t>Municipio de El Porvenir + Departamento de Francisco Morazan + Honduras</t>
  </si>
  <si>
    <t>https://www.google.com/maps/place/Municipio de El Porvenir + Departamento de Francisco Morazan + Honduras</t>
  </si>
  <si>
    <t>0806</t>
  </si>
  <si>
    <t>Guaimaca</t>
  </si>
  <si>
    <t>HND-0806</t>
  </si>
  <si>
    <t>Municipio de Guaimaca + Departamento de Francisco Morazan + Honduras</t>
  </si>
  <si>
    <t>https://www.google.com/maps/place/Municipio de Guaimaca + Departamento de Francisco Morazan + Honduras</t>
  </si>
  <si>
    <t>0807</t>
  </si>
  <si>
    <t>HND-0807</t>
  </si>
  <si>
    <t>Municipio de La Libertad + Departamento de Francisco Morazan + Honduras</t>
  </si>
  <si>
    <t>https://www.google.com/maps/place/Municipio de La Libertad + Departamento de Francisco Morazan + Honduras</t>
  </si>
  <si>
    <t>0808</t>
  </si>
  <si>
    <t>La Venta</t>
  </si>
  <si>
    <t>HND-0808</t>
  </si>
  <si>
    <t>Municipio de La Venta + Departamento de Francisco Morazan + Honduras</t>
  </si>
  <si>
    <t>https://www.google.com/maps/place/Municipio de La Venta + Departamento de Francisco Morazan + Honduras</t>
  </si>
  <si>
    <t>0809</t>
  </si>
  <si>
    <t>HND-0809</t>
  </si>
  <si>
    <t>Municipio de Lepaterique + Departamento de Francisco Morazan + Honduras</t>
  </si>
  <si>
    <t>https://www.google.com/maps/place/Municipio de Lepaterique + Departamento de Francisco Morazan + Honduras</t>
  </si>
  <si>
    <t>0810</t>
  </si>
  <si>
    <t>Maraita</t>
  </si>
  <si>
    <t>HND-0810</t>
  </si>
  <si>
    <t>Municipio de Maraita + Departamento de Francisco Morazan + Honduras</t>
  </si>
  <si>
    <t>https://www.google.com/maps/place/Municipio de Maraita + Departamento de Francisco Morazan + Honduras</t>
  </si>
  <si>
    <t>0811</t>
  </si>
  <si>
    <t>Marale</t>
  </si>
  <si>
    <t>HND-0811</t>
  </si>
  <si>
    <t>Municipio de Marale + Departamento de Francisco Morazan + Honduras</t>
  </si>
  <si>
    <t>https://www.google.com/maps/place/Municipio de Marale + Departamento de Francisco Morazan + Honduras</t>
  </si>
  <si>
    <t>0812</t>
  </si>
  <si>
    <t>Nueva Armenia</t>
  </si>
  <si>
    <t>HND-0812</t>
  </si>
  <si>
    <t>Municipio de Nueva Armenia + Departamento de Francisco Morazan + Honduras</t>
  </si>
  <si>
    <t>https://www.google.com/maps/place/Municipio de Nueva Armenia + Departamento de Francisco Morazan + Honduras</t>
  </si>
  <si>
    <t>0813</t>
  </si>
  <si>
    <t>Ojojona</t>
  </si>
  <si>
    <t>HND-0813</t>
  </si>
  <si>
    <t>Municipio de Ojojona + Departamento de Francisco Morazan + Honduras</t>
  </si>
  <si>
    <t>https://www.google.com/maps/place/Municipio de Ojojona + Departamento de Francisco Morazan + Honduras</t>
  </si>
  <si>
    <t>0814</t>
  </si>
  <si>
    <t>Orica</t>
  </si>
  <si>
    <t>HND-0814</t>
  </si>
  <si>
    <t>Municipio de Orica + Departamento de Francisco Morazan + Honduras</t>
  </si>
  <si>
    <t>https://www.google.com/maps/place/Municipio de Orica + Departamento de Francisco Morazan + Honduras</t>
  </si>
  <si>
    <t>0815</t>
  </si>
  <si>
    <t>Reitoca</t>
  </si>
  <si>
    <t>HND-0815</t>
  </si>
  <si>
    <t>Municipio de Reitoca + Departamento de Francisco Morazan + Honduras</t>
  </si>
  <si>
    <t>https://www.google.com/maps/place/Municipio de Reitoca + Departamento de Francisco Morazan + Honduras</t>
  </si>
  <si>
    <t>0816</t>
  </si>
  <si>
    <t>Sabanagrande</t>
  </si>
  <si>
    <t>HND-0816</t>
  </si>
  <si>
    <t>Municipio de Sabanagrande + Departamento de Francisco Morazan + Honduras</t>
  </si>
  <si>
    <t>https://www.google.com/maps/place/Municipio de Sabanagrande + Departamento de Francisco Morazan + Honduras</t>
  </si>
  <si>
    <t>0817</t>
  </si>
  <si>
    <t>San Antonio de Oriente</t>
  </si>
  <si>
    <t>HND-0817</t>
  </si>
  <si>
    <t>Municipio de San Antonio de Oriente + Departamento de Francisco Morazan + Honduras</t>
  </si>
  <si>
    <t>https://www.google.com/maps/place/Municipio de San Antonio de Oriente + Departamento de Francisco Morazan + Honduras</t>
  </si>
  <si>
    <t>0818</t>
  </si>
  <si>
    <t>San Buenaventura</t>
  </si>
  <si>
    <t>HND-0818</t>
  </si>
  <si>
    <t>Municipio de San Buenaventura + Departamento de Francisco Morazan + Honduras</t>
  </si>
  <si>
    <t>https://www.google.com/maps/place/Municipio de San Buenaventura + Departamento de Francisco Morazan + Honduras</t>
  </si>
  <si>
    <t>0819</t>
  </si>
  <si>
    <t>San Ignacio</t>
  </si>
  <si>
    <t>HND-0819</t>
  </si>
  <si>
    <t>Municipio de San Ignacio + Departamento de Francisco Morazan + Honduras</t>
  </si>
  <si>
    <t>https://www.google.com/maps/place/Municipio de San Ignacio + Departamento de Francisco Morazan + Honduras</t>
  </si>
  <si>
    <t>0820</t>
  </si>
  <si>
    <t>San Juan de Flores</t>
  </si>
  <si>
    <t>HND-0820</t>
  </si>
  <si>
    <t>Municipio de San Juan de Flores + Departamento de Francisco Morazan + Honduras</t>
  </si>
  <si>
    <t>https://www.google.com/maps/place/Municipio de San Juan de Flores + Departamento de Francisco Morazan + Honduras</t>
  </si>
  <si>
    <t>0821</t>
  </si>
  <si>
    <t>San Miguelito</t>
  </si>
  <si>
    <t>HND-0821</t>
  </si>
  <si>
    <t>Municipio de San Miguelito + Departamento de Francisco Morazan + Honduras</t>
  </si>
  <si>
    <t>https://www.google.com/maps/place/Municipio de San Miguelito + Departamento de Francisco Morazan + Honduras</t>
  </si>
  <si>
    <t>0822</t>
  </si>
  <si>
    <t>HND-0822</t>
  </si>
  <si>
    <t>Municipio de Santa Ana + Departamento de Francisco Morazan + Honduras</t>
  </si>
  <si>
    <t>https://www.google.com/maps/place/Municipio de Santa Ana + Departamento de Francisco Morazan + Honduras</t>
  </si>
  <si>
    <t>0823</t>
  </si>
  <si>
    <t>Santa Lucia</t>
  </si>
  <si>
    <t>HND-0823</t>
  </si>
  <si>
    <t>Municipio de Santa Lucia + Departamento de Francisco Morazan + Honduras</t>
  </si>
  <si>
    <t>https://www.google.com/maps/place/Municipio de Santa Lucia + Departamento de Francisco Morazan + Honduras</t>
  </si>
  <si>
    <t>0824</t>
  </si>
  <si>
    <t>Talanga</t>
  </si>
  <si>
    <t>HND-0824</t>
  </si>
  <si>
    <t>Municipio de Talanga + Departamento de Francisco Morazan + Honduras</t>
  </si>
  <si>
    <t>https://www.google.com/maps/place/Municipio de Talanga + Departamento de Francisco Morazan + Honduras</t>
  </si>
  <si>
    <t>0825</t>
  </si>
  <si>
    <t>HND-0825</t>
  </si>
  <si>
    <t>Municipio de Tatumbla + Departamento de Francisco Morazan + Honduras</t>
  </si>
  <si>
    <t>https://www.google.com/maps/place/Municipio de Tatumbla + Departamento de Francisco Morazan + Honduras</t>
  </si>
  <si>
    <t>0826</t>
  </si>
  <si>
    <t>Valle de Angeles</t>
  </si>
  <si>
    <t>HND-0826</t>
  </si>
  <si>
    <t>Municipio de Valle de Angeles + Departamento de Francisco Morazan + Honduras</t>
  </si>
  <si>
    <t>https://www.google.com/maps/place/Municipio de Valle de Angeles + Departamento de Francisco Morazan + Honduras</t>
  </si>
  <si>
    <t>0827</t>
  </si>
  <si>
    <t>Villa de San Francisco</t>
  </si>
  <si>
    <t>HND-0827</t>
  </si>
  <si>
    <t>Municipio de Villa de San Francisco + Departamento de Francisco Morazan + Honduras</t>
  </si>
  <si>
    <t>https://www.google.com/maps/place/Municipio de Villa de San Francisco + Departamento de Francisco Morazan + Honduras</t>
  </si>
  <si>
    <t>0828</t>
  </si>
  <si>
    <t>Vallecillo</t>
  </si>
  <si>
    <t>HND-0828</t>
  </si>
  <si>
    <t>Municipio de Vallecillo + Departamento de Francisco Morazan + Honduras</t>
  </si>
  <si>
    <t>https://www.google.com/maps/place/Municipio de Vallecillo + Departamento de Francisco Morazan + Honduras</t>
  </si>
  <si>
    <t>09</t>
  </si>
  <si>
    <t>0901</t>
  </si>
  <si>
    <t>Puerto Lempira</t>
  </si>
  <si>
    <t>HND-0901</t>
  </si>
  <si>
    <t>Municipio de Puerto Lempira + Departamento de Gracias a Dios + Honduras</t>
  </si>
  <si>
    <t>https://www.google.com/maps/place/Municipio de Puerto Lempira + Departamento de Gracias a Dios + Honduras</t>
  </si>
  <si>
    <t>0902</t>
  </si>
  <si>
    <t>Brus Laguna</t>
  </si>
  <si>
    <t>HND-0902</t>
  </si>
  <si>
    <t>Municipio de Brus Laguna + Departamento de Gracias a Dios + Honduras</t>
  </si>
  <si>
    <t>https://www.google.com/maps/place/Municipio de Brus Laguna + Departamento de Gracias a Dios + Honduras</t>
  </si>
  <si>
    <t>0903</t>
  </si>
  <si>
    <t>Ahuas</t>
  </si>
  <si>
    <t>HND-0903</t>
  </si>
  <si>
    <t>Municipio de Ahuas + Departamento de Gracias a Dios + Honduras</t>
  </si>
  <si>
    <t>https://www.google.com/maps/place/Municipio de Ahuas + Departamento de Gracias a Dios + Honduras</t>
  </si>
  <si>
    <t>0904</t>
  </si>
  <si>
    <t>Juan Francisco  Bulnes</t>
  </si>
  <si>
    <t>HND-0904</t>
  </si>
  <si>
    <t>Municipio de Juan Francisco  Bulnes + Departamento de Gracias a Dios + Honduras</t>
  </si>
  <si>
    <t>https://www.google.com/maps/place/Municipio de Juan Francisco  Bulnes + Departamento de Gracias a Dios + Honduras</t>
  </si>
  <si>
    <t>0905</t>
  </si>
  <si>
    <t>Ramón Villeda Morales</t>
  </si>
  <si>
    <t>HND-0905</t>
  </si>
  <si>
    <t>Municipio de Ramón Villeda Morales + Departamento de Gracias a Dios + Honduras</t>
  </si>
  <si>
    <t>https://www.google.com/maps/place/Municipio de Ramón Villeda Morales + Departamento de Gracias a Dios + Honduras</t>
  </si>
  <si>
    <t>0906</t>
  </si>
  <si>
    <t>Wampusirpi</t>
  </si>
  <si>
    <t>HND-0906</t>
  </si>
  <si>
    <t>Municipio de Wampusirpi + Departamento de Gracias a Dios + Honduras</t>
  </si>
  <si>
    <t>https://www.google.com/maps/place/Municipio de Wampusirpi + Departamento de Gracias a Dios + Honduras</t>
  </si>
  <si>
    <t>10</t>
  </si>
  <si>
    <t>1001</t>
  </si>
  <si>
    <t>La Esperanza</t>
  </si>
  <si>
    <t>HND-1001</t>
  </si>
  <si>
    <t>Municipio de La Esperanza + Departamento de Intibuca + Honduras</t>
  </si>
  <si>
    <t>https://www.google.com/maps/place/Municipio de La Esperanza + Departamento de Intibuca + Honduras</t>
  </si>
  <si>
    <t>1002</t>
  </si>
  <si>
    <t>Camasca</t>
  </si>
  <si>
    <t>HND-1002</t>
  </si>
  <si>
    <t>Municipio de Camasca + Departamento de Intibuca + Honduras</t>
  </si>
  <si>
    <t>https://www.google.com/maps/place/Municipio de Camasca + Departamento de Intibuca + Honduras</t>
  </si>
  <si>
    <t>1003</t>
  </si>
  <si>
    <t>Colomoncagua</t>
  </si>
  <si>
    <t>HND-1003</t>
  </si>
  <si>
    <t>Municipio de Colomoncagua + Departamento de Intibuca + Honduras</t>
  </si>
  <si>
    <t>https://www.google.com/maps/place/Municipio de Colomoncagua + Departamento de Intibuca + Honduras</t>
  </si>
  <si>
    <t>1004</t>
  </si>
  <si>
    <t>Concepcion</t>
  </si>
  <si>
    <t>HND-1004</t>
  </si>
  <si>
    <t>Municipio de Concepcion + Departamento de Intibuca + Honduras</t>
  </si>
  <si>
    <t>https://www.google.com/maps/place/Municipio de Concepcion + Departamento de Intibuca + Honduras</t>
  </si>
  <si>
    <t>1005</t>
  </si>
  <si>
    <t>HND-1005</t>
  </si>
  <si>
    <t>Municipio de Dolores + Departamento de Intibuca + Honduras</t>
  </si>
  <si>
    <t>https://www.google.com/maps/place/Municipio de Dolores + Departamento de Intibuca + Honduras</t>
  </si>
  <si>
    <t>1006</t>
  </si>
  <si>
    <t>HND-1006</t>
  </si>
  <si>
    <t>Municipio de Intibuca + Departamento de Intibuca + Honduras</t>
  </si>
  <si>
    <t>https://www.google.com/maps/place/Municipio de Intibuca + Departamento de Intibuca + Honduras</t>
  </si>
  <si>
    <t>1007</t>
  </si>
  <si>
    <t>Jesus de Otoro</t>
  </si>
  <si>
    <t>HND-1007</t>
  </si>
  <si>
    <t>Municipio de Jesus de Otoro + Departamento de Intibuca + Honduras</t>
  </si>
  <si>
    <t>https://www.google.com/maps/place/Municipio de Jesus de Otoro + Departamento de Intibuca + Honduras</t>
  </si>
  <si>
    <t>1008</t>
  </si>
  <si>
    <t>Magdalena</t>
  </si>
  <si>
    <t>HND-1008</t>
  </si>
  <si>
    <t>Municipio de Magdalena + Departamento de Intibuca + Honduras</t>
  </si>
  <si>
    <t>https://www.google.com/maps/place/Municipio de Magdalena + Departamento de Intibuca + Honduras</t>
  </si>
  <si>
    <t>1009</t>
  </si>
  <si>
    <t>Masaguara</t>
  </si>
  <si>
    <t>HND-1009</t>
  </si>
  <si>
    <t>Municipio de Masaguara + Departamento de Intibuca + Honduras</t>
  </si>
  <si>
    <t>https://www.google.com/maps/place/Municipio de Masaguara + Departamento de Intibuca + Honduras</t>
  </si>
  <si>
    <t>1010</t>
  </si>
  <si>
    <t>HND-1010</t>
  </si>
  <si>
    <t>Municipio de San Antonio + Departamento de Intibuca + Honduras</t>
  </si>
  <si>
    <t>https://www.google.com/maps/place/Municipio de San Antonio + Departamento de Intibuca + Honduras</t>
  </si>
  <si>
    <t>1011</t>
  </si>
  <si>
    <t>HND-1011</t>
  </si>
  <si>
    <t>Municipio de San Isidro + Departamento de Intibuca + Honduras</t>
  </si>
  <si>
    <t>https://www.google.com/maps/place/Municipio de San Isidro + Departamento de Intibuca + Honduras</t>
  </si>
  <si>
    <t>1012</t>
  </si>
  <si>
    <t>San Juan</t>
  </si>
  <si>
    <t>HND-1012</t>
  </si>
  <si>
    <t>Municipio de San Juan + Departamento de Intibuca + Honduras</t>
  </si>
  <si>
    <t>https://www.google.com/maps/place/Municipio de San Juan + Departamento de Intibuca + Honduras</t>
  </si>
  <si>
    <t>1013</t>
  </si>
  <si>
    <t>San Marcos de Sierra</t>
  </si>
  <si>
    <t>HND-1013</t>
  </si>
  <si>
    <t>Municipio de San Marcos de Sierra + Departamento de Intibuca + Honduras</t>
  </si>
  <si>
    <t>https://www.google.com/maps/place/Municipio de San Marcos de Sierra + Departamento de Intibuca + Honduras</t>
  </si>
  <si>
    <t>1014</t>
  </si>
  <si>
    <t>HND-1014</t>
  </si>
  <si>
    <t>Municipio de San Miguelito + Departamento de Intibuca + Honduras</t>
  </si>
  <si>
    <t>https://www.google.com/maps/place/Municipio de San Miguelito + Departamento de Intibuca + Honduras</t>
  </si>
  <si>
    <t>1015</t>
  </si>
  <si>
    <t>HND-1015</t>
  </si>
  <si>
    <t>Municipio de Santa Lucia + Departamento de Intibuca + Honduras</t>
  </si>
  <si>
    <t>https://www.google.com/maps/place/Municipio de Santa Lucia + Departamento de Intibuca + Honduras</t>
  </si>
  <si>
    <t>1016</t>
  </si>
  <si>
    <t>Yamaranguila</t>
  </si>
  <si>
    <t>HND-1016</t>
  </si>
  <si>
    <t>Municipio de Yamaranguila + Departamento de Intibuca + Honduras</t>
  </si>
  <si>
    <t>https://www.google.com/maps/place/Municipio de Yamaranguila + Departamento de Intibuca + Honduras</t>
  </si>
  <si>
    <t>1017</t>
  </si>
  <si>
    <t>San Francisco de Opalaca</t>
  </si>
  <si>
    <t>HND-1017</t>
  </si>
  <si>
    <t>Municipio de San Francisco de Opalaca + Departamento de Intibuca + Honduras</t>
  </si>
  <si>
    <t>https://www.google.com/maps/place/Municipio de San Francisco de Opalaca + Departamento de Intibuca + Honduras</t>
  </si>
  <si>
    <t>11</t>
  </si>
  <si>
    <t>Islas de La Bahía</t>
  </si>
  <si>
    <t>1101</t>
  </si>
  <si>
    <t>Roatan</t>
  </si>
  <si>
    <t>HND-1101</t>
  </si>
  <si>
    <t>Municipio de Roatan + Departamento de Islas de La Bahia + Honduras</t>
  </si>
  <si>
    <t>https://www.google.com/maps/place/Municipio de Roatan + Departamento de Islas de La Bahia + Honduras</t>
  </si>
  <si>
    <t>1102</t>
  </si>
  <si>
    <t>Guanaja</t>
  </si>
  <si>
    <t>HND-1102</t>
  </si>
  <si>
    <t>Municipio de Guanaja + Departamento de Islas de La Bahia + Honduras</t>
  </si>
  <si>
    <t>https://www.google.com/maps/place/Municipio de Guanaja + Departamento de Islas de La Bahia + Honduras</t>
  </si>
  <si>
    <t>1103</t>
  </si>
  <si>
    <t>Jose Santos Guardiola</t>
  </si>
  <si>
    <t>HND-1103</t>
  </si>
  <si>
    <t>Municipio de Jose Santos Guardiola + Departamento de Islas de La Bahia + Honduras</t>
  </si>
  <si>
    <t>https://www.google.com/maps/place/Municipio de Jose Santos Guardiola + Departamento de Islas de La Bahia + Honduras</t>
  </si>
  <si>
    <t>1104</t>
  </si>
  <si>
    <t>Utila</t>
  </si>
  <si>
    <t>HND-1104</t>
  </si>
  <si>
    <t>Municipio de Utila + Departamento de Islas de La Bahia + Honduras</t>
  </si>
  <si>
    <t>https://www.google.com/maps/place/Municipio de Utila + Departamento de Islas de La Bahia + Honduras</t>
  </si>
  <si>
    <t>12</t>
  </si>
  <si>
    <t>1201</t>
  </si>
  <si>
    <t>HND-1201</t>
  </si>
  <si>
    <t>Municipio de La Paz + Departamento de La Paz + Honduras</t>
  </si>
  <si>
    <t>https://www.google.com/maps/place/Municipio de La Paz + Departamento de La Paz + Honduras</t>
  </si>
  <si>
    <t>1202</t>
  </si>
  <si>
    <t>Aguanqueterique</t>
  </si>
  <si>
    <t>HND-1202</t>
  </si>
  <si>
    <t>Municipio de Aguanqueterique + Departamento de La Paz + Honduras</t>
  </si>
  <si>
    <t>https://www.google.com/maps/place/Municipio de Aguanqueterique + Departamento de La Paz + Honduras</t>
  </si>
  <si>
    <t>1203</t>
  </si>
  <si>
    <t>Cabanas</t>
  </si>
  <si>
    <t>HND-1203</t>
  </si>
  <si>
    <t>Municipio de Cabanas + Departamento de La Paz + Honduras</t>
  </si>
  <si>
    <t>https://www.google.com/maps/place/Municipio de Cabanas + Departamento de La Paz + Honduras</t>
  </si>
  <si>
    <t>1204</t>
  </si>
  <si>
    <t>Cane</t>
  </si>
  <si>
    <t>HND-1204</t>
  </si>
  <si>
    <t>Municipio de Cane + Departamento de La Paz + Honduras</t>
  </si>
  <si>
    <t>https://www.google.com/maps/place/Municipio de Cane + Departamento de La Paz + Honduras</t>
  </si>
  <si>
    <t>1205</t>
  </si>
  <si>
    <t>Chinacla</t>
  </si>
  <si>
    <t>HND-1205</t>
  </si>
  <si>
    <t>Municipio de Chinacla + Departamento de La Paz + Honduras</t>
  </si>
  <si>
    <t>https://www.google.com/maps/place/Municipio de Chinacla + Departamento de La Paz + Honduras</t>
  </si>
  <si>
    <t>1206</t>
  </si>
  <si>
    <t>Guajiquiro</t>
  </si>
  <si>
    <t>HND-1206</t>
  </si>
  <si>
    <t>Municipio de Guajiquiro + Departamento de La Paz + Honduras</t>
  </si>
  <si>
    <t>https://www.google.com/maps/place/Municipio de Guajiquiro + Departamento de La Paz + Honduras</t>
  </si>
  <si>
    <t>1207</t>
  </si>
  <si>
    <t>Lauterique</t>
  </si>
  <si>
    <t>HND-1207</t>
  </si>
  <si>
    <t>Municipio de Lauterique + Departamento de La Paz + Honduras</t>
  </si>
  <si>
    <t>https://www.google.com/maps/place/Municipio de Lauterique + Departamento de La Paz + Honduras</t>
  </si>
  <si>
    <t>1208</t>
  </si>
  <si>
    <t>Marcala</t>
  </si>
  <si>
    <t>HND-1208</t>
  </si>
  <si>
    <t>Municipio de Marcala + Departamento de La Paz + Honduras</t>
  </si>
  <si>
    <t>https://www.google.com/maps/place/Municipio de Marcala + Departamento de La Paz + Honduras</t>
  </si>
  <si>
    <t>1209</t>
  </si>
  <si>
    <t>Mercedes de Oriente</t>
  </si>
  <si>
    <t>HND-1209</t>
  </si>
  <si>
    <t>Municipio de Mercedes de Oriente + Departamento de La Paz + Honduras</t>
  </si>
  <si>
    <t>https://www.google.com/maps/place/Municipio de Mercedes de Oriente + Departamento de La Paz + Honduras</t>
  </si>
  <si>
    <t>1210</t>
  </si>
  <si>
    <t>Opatoro</t>
  </si>
  <si>
    <t>HND-1210</t>
  </si>
  <si>
    <t>Municipio de Opatoro + Departamento de La Paz + Honduras</t>
  </si>
  <si>
    <t>https://www.google.com/maps/place/Municipio de Opatoro + Departamento de La Paz + Honduras</t>
  </si>
  <si>
    <t>1211</t>
  </si>
  <si>
    <t>San Antonio del Norte</t>
  </si>
  <si>
    <t>HND-1211</t>
  </si>
  <si>
    <t>Municipio de San Antonio del Norte + Departamento de La Paz + Honduras</t>
  </si>
  <si>
    <t>https://www.google.com/maps/place/Municipio de San Antonio del Norte + Departamento de La Paz + Honduras</t>
  </si>
  <si>
    <t>1212</t>
  </si>
  <si>
    <t>HND-1212</t>
  </si>
  <si>
    <t>Municipio de San Jose + Departamento de La Paz + Honduras</t>
  </si>
  <si>
    <t>https://www.google.com/maps/place/Municipio de San Jose + Departamento de La Paz + Honduras</t>
  </si>
  <si>
    <t>1213</t>
  </si>
  <si>
    <t>HND-1213</t>
  </si>
  <si>
    <t>Municipio de San Juan + Departamento de La Paz + Honduras</t>
  </si>
  <si>
    <t>https://www.google.com/maps/place/Municipio de San Juan + Departamento de La Paz + Honduras</t>
  </si>
  <si>
    <t>1214</t>
  </si>
  <si>
    <t>San Pedro de Tutule</t>
  </si>
  <si>
    <t>HND-1214</t>
  </si>
  <si>
    <t>Municipio de San Pedro de Tutule + Departamento de La Paz + Honduras</t>
  </si>
  <si>
    <t>https://www.google.com/maps/place/Municipio de San Pedro de Tutule + Departamento de La Paz + Honduras</t>
  </si>
  <si>
    <t>1215</t>
  </si>
  <si>
    <t>HND-1215</t>
  </si>
  <si>
    <t>Municipio de Santa Ana + Departamento de La Paz + Honduras</t>
  </si>
  <si>
    <t>https://www.google.com/maps/place/Municipio de Santa Ana + Departamento de La Paz + Honduras</t>
  </si>
  <si>
    <t>1216</t>
  </si>
  <si>
    <t>Santa Elena</t>
  </si>
  <si>
    <t>HND-1216</t>
  </si>
  <si>
    <t>Municipio de Santa Elena + Departamento de La Paz + Honduras</t>
  </si>
  <si>
    <t>https://www.google.com/maps/place/Municipio de Santa Elena + Departamento de La Paz + Honduras</t>
  </si>
  <si>
    <t>1217</t>
  </si>
  <si>
    <t>Santa Maria</t>
  </si>
  <si>
    <t>HND-1217</t>
  </si>
  <si>
    <t>Municipio de Santa Maria + Departamento de La Paz + Honduras</t>
  </si>
  <si>
    <t>https://www.google.com/maps/place/Municipio de Santa Maria + Departamento de La Paz + Honduras</t>
  </si>
  <si>
    <t>1218</t>
  </si>
  <si>
    <t>Santiago de Puringla</t>
  </si>
  <si>
    <t>HND-1218</t>
  </si>
  <si>
    <t>Municipio de Santiago de Puringla + Departamento de La Paz + Honduras</t>
  </si>
  <si>
    <t>https://www.google.com/maps/place/Municipio de Santiago de Puringla + Departamento de La Paz + Honduras</t>
  </si>
  <si>
    <t>1219</t>
  </si>
  <si>
    <t>Yarula</t>
  </si>
  <si>
    <t>HND-1219</t>
  </si>
  <si>
    <t>Municipio de Yarula + Departamento de La Paz + Honduras</t>
  </si>
  <si>
    <t>https://www.google.com/maps/place/Municipio de Yarula + Departamento de La Paz + Honduras</t>
  </si>
  <si>
    <t>13</t>
  </si>
  <si>
    <t>1301</t>
  </si>
  <si>
    <t>HND-1301</t>
  </si>
  <si>
    <t>Municipio de Gracias + Departamento de Lempira + Honduras</t>
  </si>
  <si>
    <t>https://www.google.com/maps/place/Municipio de Gracias + Departamento de Lempira + Honduras</t>
  </si>
  <si>
    <t>1302</t>
  </si>
  <si>
    <t>Belen</t>
  </si>
  <si>
    <t>HND-1302</t>
  </si>
  <si>
    <t>Municipio de Belen + Departamento de Lempira + Honduras</t>
  </si>
  <si>
    <t>https://www.google.com/maps/place/Municipio de Belen + Departamento de Lempira + Honduras</t>
  </si>
  <si>
    <t>1303</t>
  </si>
  <si>
    <t>Candelaria</t>
  </si>
  <si>
    <t>HND-1303</t>
  </si>
  <si>
    <t>Municipio de Candelaria + Departamento de Lempira + Honduras</t>
  </si>
  <si>
    <t>https://www.google.com/maps/place/Municipio de Candelaria + Departamento de Lempira + Honduras</t>
  </si>
  <si>
    <t>1304</t>
  </si>
  <si>
    <t>Cololaca</t>
  </si>
  <si>
    <t>HND-1304</t>
  </si>
  <si>
    <t>Municipio de Cololaca + Departamento de Lempira + Honduras</t>
  </si>
  <si>
    <t>https://www.google.com/maps/place/Municipio de Cololaca + Departamento de Lempira + Honduras</t>
  </si>
  <si>
    <t>1305</t>
  </si>
  <si>
    <t>Erandique</t>
  </si>
  <si>
    <t>HND-1305</t>
  </si>
  <si>
    <t>Municipio de Erandique + Departamento de Lempira + Honduras</t>
  </si>
  <si>
    <t>https://www.google.com/maps/place/Municipio de Erandique + Departamento de Lempira + Honduras</t>
  </si>
  <si>
    <t>1306</t>
  </si>
  <si>
    <t>Gualcince</t>
  </si>
  <si>
    <t>HND-1306</t>
  </si>
  <si>
    <t>Municipio de Gualcince + Departamento de Lempira + Honduras</t>
  </si>
  <si>
    <t>https://www.google.com/maps/place/Municipio de Gualcince + Departamento de Lempira + Honduras</t>
  </si>
  <si>
    <t>1307</t>
  </si>
  <si>
    <t>Guarita</t>
  </si>
  <si>
    <t>HND-1307</t>
  </si>
  <si>
    <t>Municipio de Guarita + Departamento de Lempira + Honduras</t>
  </si>
  <si>
    <t>https://www.google.com/maps/place/Municipio de Guarita + Departamento de Lempira + Honduras</t>
  </si>
  <si>
    <t>1308</t>
  </si>
  <si>
    <t>La Campa</t>
  </si>
  <si>
    <t>HND-1308</t>
  </si>
  <si>
    <t>Municipio de La Campa + Departamento de Lempira + Honduras</t>
  </si>
  <si>
    <t>https://www.google.com/maps/place/Municipio de La Campa + Departamento de Lempira + Honduras</t>
  </si>
  <si>
    <t>1309</t>
  </si>
  <si>
    <t>La Iguala</t>
  </si>
  <si>
    <t>HND-1309</t>
  </si>
  <si>
    <t>Municipio de La Iguala + Departamento de Lempira + Honduras</t>
  </si>
  <si>
    <t>https://www.google.com/maps/place/Municipio de La Iguala + Departamento de Lempira + Honduras</t>
  </si>
  <si>
    <t>1310</t>
  </si>
  <si>
    <t>Las Flores</t>
  </si>
  <si>
    <t>HND-1310</t>
  </si>
  <si>
    <t>Municipio de Las Flores + Departamento de Lempira + Honduras</t>
  </si>
  <si>
    <t>https://www.google.com/maps/place/Municipio de Las Flores + Departamento de Lempira + Honduras</t>
  </si>
  <si>
    <t>1311</t>
  </si>
  <si>
    <t>HND-1311</t>
  </si>
  <si>
    <t>Municipio de La Union + Departamento de Lempira + Honduras</t>
  </si>
  <si>
    <t>https://www.google.com/maps/place/Municipio de La Union + Departamento de Lempira + Honduras</t>
  </si>
  <si>
    <t>1312</t>
  </si>
  <si>
    <t>La Virtud</t>
  </si>
  <si>
    <t>HND-1312</t>
  </si>
  <si>
    <t>Municipio de La Virtud + Departamento de Lempira + Honduras</t>
  </si>
  <si>
    <t>https://www.google.com/maps/place/Municipio de La Virtud + Departamento de Lempira + Honduras</t>
  </si>
  <si>
    <t>1313</t>
  </si>
  <si>
    <t>Lepaera</t>
  </si>
  <si>
    <t>HND-1313</t>
  </si>
  <si>
    <t>Municipio de Lepaera + Departamento de Lempira + Honduras</t>
  </si>
  <si>
    <t>https://www.google.com/maps/place/Municipio de Lepaera + Departamento de Lempira + Honduras</t>
  </si>
  <si>
    <t>1314</t>
  </si>
  <si>
    <t>Mapulaca</t>
  </si>
  <si>
    <t>HND-1314</t>
  </si>
  <si>
    <t>Municipio de Mapulaca + Departamento de Lempira + Honduras</t>
  </si>
  <si>
    <t>https://www.google.com/maps/place/Municipio de Mapulaca + Departamento de Lempira + Honduras</t>
  </si>
  <si>
    <t>1315</t>
  </si>
  <si>
    <t>Piraera</t>
  </si>
  <si>
    <t>HND-1315</t>
  </si>
  <si>
    <t>Municipio de Piraera + Departamento de Lempira + Honduras</t>
  </si>
  <si>
    <t>https://www.google.com/maps/place/Municipio de Piraera + Departamento de Lempira + Honduras</t>
  </si>
  <si>
    <t>1316</t>
  </si>
  <si>
    <t>San Andres</t>
  </si>
  <si>
    <t>HND-1316</t>
  </si>
  <si>
    <t>Municipio de San Andres + Departamento de Lempira + Honduras</t>
  </si>
  <si>
    <t>https://www.google.com/maps/place/Municipio de San Andres + Departamento de Lempira + Honduras</t>
  </si>
  <si>
    <t>1317</t>
  </si>
  <si>
    <t>HND-1317</t>
  </si>
  <si>
    <t>Municipio de San Francisco + Departamento de Lempira + Honduras</t>
  </si>
  <si>
    <t>https://www.google.com/maps/place/Municipio de San Francisco + Departamento de Lempira + Honduras</t>
  </si>
  <si>
    <t>1318</t>
  </si>
  <si>
    <t>San Juan Guarita</t>
  </si>
  <si>
    <t>HND-1318</t>
  </si>
  <si>
    <t>Municipio de San Juan Guarita + Departamento de Lempira + Honduras</t>
  </si>
  <si>
    <t>https://www.google.com/maps/place/Municipio de San Juan Guarita + Departamento de Lempira + Honduras</t>
  </si>
  <si>
    <t>1319</t>
  </si>
  <si>
    <t>San Manuel Colohete</t>
  </si>
  <si>
    <t>HND-1319</t>
  </si>
  <si>
    <t>Municipio de San Manuel Colohete + Departamento de Lempira + Honduras</t>
  </si>
  <si>
    <t>https://www.google.com/maps/place/Municipio de San Manuel Colohete + Departamento de Lempira + Honduras</t>
  </si>
  <si>
    <t>1320</t>
  </si>
  <si>
    <t>San Rafael</t>
  </si>
  <si>
    <t>HND-1320</t>
  </si>
  <si>
    <t>Municipio de San Rafael + Departamento de Lempira + Honduras</t>
  </si>
  <si>
    <t>https://www.google.com/maps/place/Municipio de San Rafael + Departamento de Lempira + Honduras</t>
  </si>
  <si>
    <t>1321</t>
  </si>
  <si>
    <t>HND-1321</t>
  </si>
  <si>
    <t>Municipio de San Sebastian + Departamento de Lempira + Honduras</t>
  </si>
  <si>
    <t>https://www.google.com/maps/place/Municipio de San Sebastian + Departamento de Lempira + Honduras</t>
  </si>
  <si>
    <t>1322</t>
  </si>
  <si>
    <t>Santa Cruz</t>
  </si>
  <si>
    <t>HND-1322</t>
  </si>
  <si>
    <t>Municipio de Santa Cruz + Departamento de Lempira + Honduras</t>
  </si>
  <si>
    <t>https://www.google.com/maps/place/Municipio de Santa Cruz + Departamento de Lempira + Honduras</t>
  </si>
  <si>
    <t>1323</t>
  </si>
  <si>
    <t>Talgua</t>
  </si>
  <si>
    <t>HND-1323</t>
  </si>
  <si>
    <t>Municipio de Talgua + Departamento de Lempira + Honduras</t>
  </si>
  <si>
    <t>https://www.google.com/maps/place/Municipio de Talgua + Departamento de Lempira + Honduras</t>
  </si>
  <si>
    <t>1324</t>
  </si>
  <si>
    <t>Tambla</t>
  </si>
  <si>
    <t>HND-1324</t>
  </si>
  <si>
    <t>Municipio de Tambla + Departamento de Lempira + Honduras</t>
  </si>
  <si>
    <t>https://www.google.com/maps/place/Municipio de Tambla + Departamento de Lempira + Honduras</t>
  </si>
  <si>
    <t>1325</t>
  </si>
  <si>
    <t>Tomala</t>
  </si>
  <si>
    <t>HND-1325</t>
  </si>
  <si>
    <t>Municipio de Tomala + Departamento de Lempira + Honduras</t>
  </si>
  <si>
    <t>https://www.google.com/maps/place/Municipio de Tomala + Departamento de Lempira + Honduras</t>
  </si>
  <si>
    <t>1326</t>
  </si>
  <si>
    <t>Valladolid</t>
  </si>
  <si>
    <t>HND-1326</t>
  </si>
  <si>
    <t>Municipio de Valladolid + Departamento de Lempira + Honduras</t>
  </si>
  <si>
    <t>https://www.google.com/maps/place/Municipio de Valladolid + Departamento de Lempira + Honduras</t>
  </si>
  <si>
    <t>1327</t>
  </si>
  <si>
    <t>Virginia</t>
  </si>
  <si>
    <t>HND-1327</t>
  </si>
  <si>
    <t>Municipio de Virginia + Departamento de Lempira + Honduras</t>
  </si>
  <si>
    <t>https://www.google.com/maps/place/Municipio de Virginia + Departamento de Lempira + Honduras</t>
  </si>
  <si>
    <t>1328</t>
  </si>
  <si>
    <t>San Marcos de Caiquin</t>
  </si>
  <si>
    <t>HND-1328</t>
  </si>
  <si>
    <t>Municipio de San Marcos de Caiquin + Departamento de Lempira + Honduras</t>
  </si>
  <si>
    <t>https://www.google.com/maps/place/Municipio de San Marcos de Caiquin + Departamento de Lempira + Honduras</t>
  </si>
  <si>
    <t>14</t>
  </si>
  <si>
    <t>1401</t>
  </si>
  <si>
    <t>HND-1401</t>
  </si>
  <si>
    <t>Municipio de Ocotepeque + Departamento de Ocotepeque + Honduras</t>
  </si>
  <si>
    <t>https://www.google.com/maps/place/Municipio de Ocotepeque + Departamento de Ocotepeque + Honduras</t>
  </si>
  <si>
    <t>1402</t>
  </si>
  <si>
    <t>Belen Gualcho</t>
  </si>
  <si>
    <t>HND-1402</t>
  </si>
  <si>
    <t>Municipio de Belen Gualcho + Departamento de Ocotepeque + Honduras</t>
  </si>
  <si>
    <t>https://www.google.com/maps/place/Municipio de Belen Gualcho + Departamento de Ocotepeque + Honduras</t>
  </si>
  <si>
    <t>1403</t>
  </si>
  <si>
    <t>HND-1403</t>
  </si>
  <si>
    <t>Municipio de Concepcion + Departamento de Ocotepeque + Honduras</t>
  </si>
  <si>
    <t>https://www.google.com/maps/place/Municipio de Concepcion + Departamento de Ocotepeque + Honduras</t>
  </si>
  <si>
    <t>1404</t>
  </si>
  <si>
    <t>Dolores Merendon</t>
  </si>
  <si>
    <t>HND-1404</t>
  </si>
  <si>
    <t>Municipio de Dolores Merendon + Departamento de Ocotepeque + Honduras</t>
  </si>
  <si>
    <t>https://www.google.com/maps/place/Municipio de Dolores Merendon + Departamento de Ocotepeque + Honduras</t>
  </si>
  <si>
    <t>1405</t>
  </si>
  <si>
    <t>Fraternidad</t>
  </si>
  <si>
    <t>HND-1405</t>
  </si>
  <si>
    <t>Municipio de Fraternidad + Departamento de Ocotepeque + Honduras</t>
  </si>
  <si>
    <t>https://www.google.com/maps/place/Municipio de Fraternidad + Departamento de Ocotepeque + Honduras</t>
  </si>
  <si>
    <t>1406</t>
  </si>
  <si>
    <t>La Encarnacion</t>
  </si>
  <si>
    <t>HND-1406</t>
  </si>
  <si>
    <t>Municipio de La Encarnacion + Departamento de Ocotepeque + Honduras</t>
  </si>
  <si>
    <t>https://www.google.com/maps/place/Municipio de La Encarnacion + Departamento de Ocotepeque + Honduras</t>
  </si>
  <si>
    <t>1407</t>
  </si>
  <si>
    <t>La Labor</t>
  </si>
  <si>
    <t>HND-1407</t>
  </si>
  <si>
    <t>Municipio de La Labor + Departamento de Ocotepeque + Honduras</t>
  </si>
  <si>
    <t>https://www.google.com/maps/place/Municipio de La Labor + Departamento de Ocotepeque + Honduras</t>
  </si>
  <si>
    <t>1408</t>
  </si>
  <si>
    <t>Lucerna</t>
  </si>
  <si>
    <t>HND-1408</t>
  </si>
  <si>
    <t>Municipio de Lucerna + Departamento de Ocotepeque + Honduras</t>
  </si>
  <si>
    <t>https://www.google.com/maps/place/Municipio de Lucerna + Departamento de Ocotepeque + Honduras</t>
  </si>
  <si>
    <t>1409</t>
  </si>
  <si>
    <t>Mercedes</t>
  </si>
  <si>
    <t>HND-1409</t>
  </si>
  <si>
    <t>Municipio de Mercedes + Departamento de Ocotepeque + Honduras</t>
  </si>
  <si>
    <t>https://www.google.com/maps/place/Municipio de Mercedes + Departamento de Ocotepeque + Honduras</t>
  </si>
  <si>
    <t>1410</t>
  </si>
  <si>
    <t>San Fernando</t>
  </si>
  <si>
    <t>HND-1410</t>
  </si>
  <si>
    <t>Municipio de San Fernando + Departamento de Ocotepeque + Honduras</t>
  </si>
  <si>
    <t>https://www.google.com/maps/place/Municipio de San Fernando + Departamento de Ocotepeque + Honduras</t>
  </si>
  <si>
    <t>1411</t>
  </si>
  <si>
    <t>San Francisco del Valle</t>
  </si>
  <si>
    <t>HND-1411</t>
  </si>
  <si>
    <t>Municipio de San Francisco del Valle + Departamento de Ocotepeque + Honduras</t>
  </si>
  <si>
    <t>https://www.google.com/maps/place/Municipio de San Francisco del Valle + Departamento de Ocotepeque + Honduras</t>
  </si>
  <si>
    <t>1412</t>
  </si>
  <si>
    <t>San Jorge</t>
  </si>
  <si>
    <t>HND-1412</t>
  </si>
  <si>
    <t>Municipio de San Jorge + Departamento de Ocotepeque + Honduras</t>
  </si>
  <si>
    <t>https://www.google.com/maps/place/Municipio de San Jorge + Departamento de Ocotepeque + Honduras</t>
  </si>
  <si>
    <t>1413</t>
  </si>
  <si>
    <t>San Marcos</t>
  </si>
  <si>
    <t>HND-1413</t>
  </si>
  <si>
    <t>Municipio de San Marcos + Departamento de Ocotepeque + Honduras</t>
  </si>
  <si>
    <t>https://www.google.com/maps/place/Municipio de San Marcos + Departamento de Ocotepeque + Honduras</t>
  </si>
  <si>
    <t>1414</t>
  </si>
  <si>
    <t>HND-1414</t>
  </si>
  <si>
    <t>Municipio de Santa Fe + Departamento de Ocotepeque + Honduras</t>
  </si>
  <si>
    <t>https://www.google.com/maps/place/Municipio de Santa Fe + Departamento de Ocotepeque + Honduras</t>
  </si>
  <si>
    <t>1415</t>
  </si>
  <si>
    <t>Sensenti</t>
  </si>
  <si>
    <t>HND-1415</t>
  </si>
  <si>
    <t>Municipio de Sensenti + Departamento de Ocotepeque + Honduras</t>
  </si>
  <si>
    <t>https://www.google.com/maps/place/Municipio de Sensenti + Departamento de Ocotepeque + Honduras</t>
  </si>
  <si>
    <t>1416</t>
  </si>
  <si>
    <t>Sinuapa</t>
  </si>
  <si>
    <t>HND-1416</t>
  </si>
  <si>
    <t>Municipio de Sinuapa + Departamento de Ocotepeque + Honduras</t>
  </si>
  <si>
    <t>https://www.google.com/maps/place/Municipio de Sinuapa + Departamento de Ocotepeque + Honduras</t>
  </si>
  <si>
    <t>15</t>
  </si>
  <si>
    <t>1501</t>
  </si>
  <si>
    <t>HND-1501</t>
  </si>
  <si>
    <t>Municipio de Juticalpa + Departamento de Olancho + Honduras</t>
  </si>
  <si>
    <t>https://www.google.com/maps/place/Municipio de Juticalpa + Departamento de Olancho + Honduras</t>
  </si>
  <si>
    <t>1502</t>
  </si>
  <si>
    <t>Campamento</t>
  </si>
  <si>
    <t>HND-1502</t>
  </si>
  <si>
    <t>Municipio de Campamento + Departamento de Olancho + Honduras</t>
  </si>
  <si>
    <t>https://www.google.com/maps/place/Municipio de Campamento + Departamento de Olancho + Honduras</t>
  </si>
  <si>
    <t>1503</t>
  </si>
  <si>
    <t>Catacamas</t>
  </si>
  <si>
    <t>HND-1503</t>
  </si>
  <si>
    <t>Municipio de Catacamas + Departamento de Olancho + Honduras</t>
  </si>
  <si>
    <t>https://www.google.com/maps/place/Municipio de Catacamas + Departamento de Olancho + Honduras</t>
  </si>
  <si>
    <t>1504</t>
  </si>
  <si>
    <t>Concordia</t>
  </si>
  <si>
    <t>HND-1504</t>
  </si>
  <si>
    <t>Municipio de Concordia + Departamento de Olancho + Honduras</t>
  </si>
  <si>
    <t>https://www.google.com/maps/place/Municipio de Concordia + Departamento de Olancho + Honduras</t>
  </si>
  <si>
    <t>1505</t>
  </si>
  <si>
    <t>Dulce Nombre de Culmi</t>
  </si>
  <si>
    <t>HND-1505</t>
  </si>
  <si>
    <t>Municipio de Dulce Nombre de Culmi + Departamento de Olancho + Honduras</t>
  </si>
  <si>
    <t>https://www.google.com/maps/place/Municipio de Dulce Nombre de Culmi + Departamento de Olancho + Honduras</t>
  </si>
  <si>
    <t>1506</t>
  </si>
  <si>
    <t>HND-1506</t>
  </si>
  <si>
    <t>Municipio de El Rosario + Departamento de Olancho + Honduras</t>
  </si>
  <si>
    <t>https://www.google.com/maps/place/Municipio de El Rosario + Departamento de Olancho + Honduras</t>
  </si>
  <si>
    <t>1507</t>
  </si>
  <si>
    <t>Esquipulas del Norte</t>
  </si>
  <si>
    <t>HND-1507</t>
  </si>
  <si>
    <t>Municipio de Esquipulas del Norte + Departamento de Olancho + Honduras</t>
  </si>
  <si>
    <t>https://www.google.com/maps/place/Municipio de Esquipulas del Norte + Departamento de Olancho + Honduras</t>
  </si>
  <si>
    <t>1508</t>
  </si>
  <si>
    <t>Gualaco</t>
  </si>
  <si>
    <t>HND-1508</t>
  </si>
  <si>
    <t>Municipio de Gualaco + Departamento de Olancho + Honduras</t>
  </si>
  <si>
    <t>https://www.google.com/maps/place/Municipio de Gualaco + Departamento de Olancho + Honduras</t>
  </si>
  <si>
    <t>1509</t>
  </si>
  <si>
    <t>Guarizama</t>
  </si>
  <si>
    <t>HND-1509</t>
  </si>
  <si>
    <t>Municipio de Guarizama + Departamento de Olancho + Honduras</t>
  </si>
  <si>
    <t>https://www.google.com/maps/place/Municipio de Guarizama + Departamento de Olancho + Honduras</t>
  </si>
  <si>
    <t>1510</t>
  </si>
  <si>
    <t>Guata</t>
  </si>
  <si>
    <t>HND-1510</t>
  </si>
  <si>
    <t>Municipio de Guata + Departamento de Olancho + Honduras</t>
  </si>
  <si>
    <t>https://www.google.com/maps/place/Municipio de Guata + Departamento de Olancho + Honduras</t>
  </si>
  <si>
    <t>1511</t>
  </si>
  <si>
    <t>Guayape</t>
  </si>
  <si>
    <t>HND-1511</t>
  </si>
  <si>
    <t>Municipio de Guayape + Departamento de Olancho + Honduras</t>
  </si>
  <si>
    <t>https://www.google.com/maps/place/Municipio de Guayape + Departamento de Olancho + Honduras</t>
  </si>
  <si>
    <t>1512</t>
  </si>
  <si>
    <t>Jano</t>
  </si>
  <si>
    <t>HND-1512</t>
  </si>
  <si>
    <t>Municipio de Jano + Departamento de Olancho + Honduras</t>
  </si>
  <si>
    <t>https://www.google.com/maps/place/Municipio de Jano + Departamento de Olancho + Honduras</t>
  </si>
  <si>
    <t>1513</t>
  </si>
  <si>
    <t>HND-1513</t>
  </si>
  <si>
    <t>Municipio de La Union + Departamento de Olancho + Honduras</t>
  </si>
  <si>
    <t>https://www.google.com/maps/place/Municipio de La Union + Departamento de Olancho + Honduras</t>
  </si>
  <si>
    <t>1514</t>
  </si>
  <si>
    <t>Mangulile</t>
  </si>
  <si>
    <t>HND-1514</t>
  </si>
  <si>
    <t>Municipio de Mangulile + Departamento de Olancho + Honduras</t>
  </si>
  <si>
    <t>https://www.google.com/maps/place/Municipio de Mangulile + Departamento de Olancho + Honduras</t>
  </si>
  <si>
    <t>1515</t>
  </si>
  <si>
    <t>Manto</t>
  </si>
  <si>
    <t>HND-1515</t>
  </si>
  <si>
    <t>Municipio de Manto + Departamento de Olancho + Honduras</t>
  </si>
  <si>
    <t>https://www.google.com/maps/place/Municipio de Manto + Departamento de Olancho + Honduras</t>
  </si>
  <si>
    <t>1516</t>
  </si>
  <si>
    <t>Salama</t>
  </si>
  <si>
    <t>HND-1516</t>
  </si>
  <si>
    <t>Municipio de Salama + Departamento de Olancho + Honduras</t>
  </si>
  <si>
    <t>https://www.google.com/maps/place/Municipio de Salama + Departamento de Olancho + Honduras</t>
  </si>
  <si>
    <t>1517</t>
  </si>
  <si>
    <t>San Esteban</t>
  </si>
  <si>
    <t>HND-1517</t>
  </si>
  <si>
    <t>Municipio de San Esteban + Departamento de Olancho + Honduras</t>
  </si>
  <si>
    <t>https://www.google.com/maps/place/Municipio de San Esteban + Departamento de Olancho + Honduras</t>
  </si>
  <si>
    <t>1518</t>
  </si>
  <si>
    <t>San Francisco de Becerra</t>
  </si>
  <si>
    <t>HND-1518</t>
  </si>
  <si>
    <t>Municipio de San Francisco de Becerra + Departamento de Olancho + Honduras</t>
  </si>
  <si>
    <t>https://www.google.com/maps/place/Municipio de San Francisco de Becerra + Departamento de Olancho + Honduras</t>
  </si>
  <si>
    <t>1519</t>
  </si>
  <si>
    <t>San Francisco de La Paz</t>
  </si>
  <si>
    <t>HND-1519</t>
  </si>
  <si>
    <t>Municipio de San Francisco de La Paz + Departamento de Olancho + Honduras</t>
  </si>
  <si>
    <t>https://www.google.com/maps/place/Municipio de San Francisco de La Paz + Departamento de Olancho + Honduras</t>
  </si>
  <si>
    <t>1520</t>
  </si>
  <si>
    <t>Santa Maria del Real</t>
  </si>
  <si>
    <t>HND-1520</t>
  </si>
  <si>
    <t>Municipio de Santa Maria del Real + Departamento de Olancho + Honduras</t>
  </si>
  <si>
    <t>https://www.google.com/maps/place/Municipio de Santa Maria del Real + Departamento de Olancho + Honduras</t>
  </si>
  <si>
    <t>1521</t>
  </si>
  <si>
    <t>Silca</t>
  </si>
  <si>
    <t>HND-1521</t>
  </si>
  <si>
    <t>Municipio de Silca + Departamento de Olancho + Honduras</t>
  </si>
  <si>
    <t>https://www.google.com/maps/place/Municipio de Silca + Departamento de Olancho + Honduras</t>
  </si>
  <si>
    <t>1522</t>
  </si>
  <si>
    <t>Yocon</t>
  </si>
  <si>
    <t>HND-1522</t>
  </si>
  <si>
    <t>Municipio de Yocon + Departamento de Olancho + Honduras</t>
  </si>
  <si>
    <t>https://www.google.com/maps/place/Municipio de Yocon + Departamento de Olancho + Honduras</t>
  </si>
  <si>
    <t>1523</t>
  </si>
  <si>
    <t>Patuca</t>
  </si>
  <si>
    <t>HND-1523</t>
  </si>
  <si>
    <t>Municipio de Patuca + Departamento de Olancho + Honduras</t>
  </si>
  <si>
    <t>https://www.google.com/maps/place/Municipio de Patuca + Departamento de Olancho + Honduras</t>
  </si>
  <si>
    <t>16</t>
  </si>
  <si>
    <t>1601</t>
  </si>
  <si>
    <t>HND-1601</t>
  </si>
  <si>
    <t>Municipio de Santa Barbara + Departamento de Santa Barbara + Honduras</t>
  </si>
  <si>
    <t>https://www.google.com/maps/place/Municipio de Santa Barbara + Departamento de Santa Barbara + Honduras</t>
  </si>
  <si>
    <t>1602</t>
  </si>
  <si>
    <t>Arada</t>
  </si>
  <si>
    <t>HND-1602</t>
  </si>
  <si>
    <t>Municipio de Arada + Departamento de Santa Barbara + Honduras</t>
  </si>
  <si>
    <t>https://www.google.com/maps/place/Municipio de Arada + Departamento de Santa Barbara + Honduras</t>
  </si>
  <si>
    <t>1603</t>
  </si>
  <si>
    <t>Atima</t>
  </si>
  <si>
    <t>HND-1603</t>
  </si>
  <si>
    <t>Municipio de Atima + Departamento de Santa Barbara + Honduras</t>
  </si>
  <si>
    <t>https://www.google.com/maps/place/Municipio de Atima + Departamento de Santa Barbara + Honduras</t>
  </si>
  <si>
    <t>1604</t>
  </si>
  <si>
    <t>Azacualpa</t>
  </si>
  <si>
    <t>HND-1604</t>
  </si>
  <si>
    <t>Municipio de Azacualpa + Departamento de Santa Barbara + Honduras</t>
  </si>
  <si>
    <t>https://www.google.com/maps/place/Municipio de Azacualpa + Departamento de Santa Barbara + Honduras</t>
  </si>
  <si>
    <t>1605</t>
  </si>
  <si>
    <t>Ceguaca</t>
  </si>
  <si>
    <t>HND-1605</t>
  </si>
  <si>
    <t>Municipio de Ceguaca + Departamento de Santa Barbara + Honduras</t>
  </si>
  <si>
    <t>https://www.google.com/maps/place/Municipio de Ceguaca + Departamento de Santa Barbara + Honduras</t>
  </si>
  <si>
    <t>1606</t>
  </si>
  <si>
    <t>Concepcion del Norte</t>
  </si>
  <si>
    <t>HND-1606</t>
  </si>
  <si>
    <t>Municipio de Concepcion del Norte + Departamento de Santa Barbara + Honduras</t>
  </si>
  <si>
    <t>https://www.google.com/maps/place/Municipio de Concepcion del Norte + Departamento de Santa Barbara + Honduras</t>
  </si>
  <si>
    <t>1607</t>
  </si>
  <si>
    <t>Concepcion del Sur</t>
  </si>
  <si>
    <t>HND-1607</t>
  </si>
  <si>
    <t>Municipio de Concepcion del Sur + Departamento de Santa Barbara + Honduras</t>
  </si>
  <si>
    <t>https://www.google.com/maps/place/Municipio de Concepcion del Sur + Departamento de Santa Barbara + Honduras</t>
  </si>
  <si>
    <t>1608</t>
  </si>
  <si>
    <t>Chinda</t>
  </si>
  <si>
    <t>HND-1608</t>
  </si>
  <si>
    <t>Municipio de Chinda + Departamento de Santa Barbara + Honduras</t>
  </si>
  <si>
    <t>https://www.google.com/maps/place/Municipio de Chinda + Departamento de Santa Barbara + Honduras</t>
  </si>
  <si>
    <t>1609</t>
  </si>
  <si>
    <t>El Nispero</t>
  </si>
  <si>
    <t>HND-1609</t>
  </si>
  <si>
    <t>Municipio de El Nispero + Departamento de Santa Barbara + Honduras</t>
  </si>
  <si>
    <t>https://www.google.com/maps/place/Municipio de El Nispero + Departamento de Santa Barbara + Honduras</t>
  </si>
  <si>
    <t>1610</t>
  </si>
  <si>
    <t>Gualala</t>
  </si>
  <si>
    <t>HND-1610</t>
  </si>
  <si>
    <t>Municipio de Gualala + Departamento de Santa Barbara + Honduras</t>
  </si>
  <si>
    <t>https://www.google.com/maps/place/Municipio de Gualala + Departamento de Santa Barbara + Honduras</t>
  </si>
  <si>
    <t>1611</t>
  </si>
  <si>
    <t>HND-1611</t>
  </si>
  <si>
    <t>Municipio de Ilama + Departamento de Santa Barbara + Honduras</t>
  </si>
  <si>
    <t>https://www.google.com/maps/place/Municipio de Ilama + Departamento de Santa Barbara + Honduras</t>
  </si>
  <si>
    <t>1612</t>
  </si>
  <si>
    <t>HND-1612</t>
  </si>
  <si>
    <t>Municipio de Macuelizo + Departamento de Santa Barbara + Honduras</t>
  </si>
  <si>
    <t>https://www.google.com/maps/place/Municipio de Macuelizo + Departamento de Santa Barbara + Honduras</t>
  </si>
  <si>
    <t>1613</t>
  </si>
  <si>
    <t>Naranjito</t>
  </si>
  <si>
    <t>HND-1613</t>
  </si>
  <si>
    <t>Municipio de Naranjito + Departamento de Santa Barbara + Honduras</t>
  </si>
  <si>
    <t>https://www.google.com/maps/place/Municipio de Naranjito + Departamento de Santa Barbara + Honduras</t>
  </si>
  <si>
    <t>1614</t>
  </si>
  <si>
    <t>Nuevo Celilac</t>
  </si>
  <si>
    <t>HND-1614</t>
  </si>
  <si>
    <t>Municipio de Nuevo Celilac + Departamento de Santa Barbara + Honduras</t>
  </si>
  <si>
    <t>https://www.google.com/maps/place/Municipio de Nuevo Celilac + Departamento de Santa Barbara + Honduras</t>
  </si>
  <si>
    <t>1615</t>
  </si>
  <si>
    <t>HND-1615</t>
  </si>
  <si>
    <t>Municipio de Petoa + Departamento de Santa Barbara + Honduras</t>
  </si>
  <si>
    <t>https://www.google.com/maps/place/Municipio de Petoa + Departamento de Santa Barbara + Honduras</t>
  </si>
  <si>
    <t>1616</t>
  </si>
  <si>
    <t>Proteccion</t>
  </si>
  <si>
    <t>HND-1616</t>
  </si>
  <si>
    <t>Municipio de Proteccion + Departamento de Santa Barbara + Honduras</t>
  </si>
  <si>
    <t>https://www.google.com/maps/place/Municipio de Proteccion + Departamento de Santa Barbara + Honduras</t>
  </si>
  <si>
    <t>1617</t>
  </si>
  <si>
    <t>Quimistan</t>
  </si>
  <si>
    <t>HND-1617</t>
  </si>
  <si>
    <t>Municipio de Quimistan + Departamento de Santa Barbara + Honduras</t>
  </si>
  <si>
    <t>https://www.google.com/maps/place/Municipio de Quimistan + Departamento de Santa Barbara + Honduras</t>
  </si>
  <si>
    <t>1618</t>
  </si>
  <si>
    <t>San Francisco de Ojuera</t>
  </si>
  <si>
    <t>HND-1618</t>
  </si>
  <si>
    <t>Municipio de San Francisco de Ojuera + Departamento de Santa Barbara + Honduras</t>
  </si>
  <si>
    <t>https://www.google.com/maps/place/Municipio de San Francisco de Ojuera + Departamento de Santa Barbara + Honduras</t>
  </si>
  <si>
    <t>1619</t>
  </si>
  <si>
    <t>San Jose de Colinas</t>
  </si>
  <si>
    <t>HND-1619</t>
  </si>
  <si>
    <t>Municipio de San Jose de Colinas + Departamento de Santa Barbara + Honduras</t>
  </si>
  <si>
    <t>https://www.google.com/maps/place/Municipio de San Jose de Colinas + Departamento de Santa Barbara + Honduras</t>
  </si>
  <si>
    <t>1620</t>
  </si>
  <si>
    <t>HND-1620</t>
  </si>
  <si>
    <t>Municipio de San Luis + Departamento de Santa Barbara + Honduras</t>
  </si>
  <si>
    <t>https://www.google.com/maps/place/Municipio de San Luis + Departamento de Santa Barbara + Honduras</t>
  </si>
  <si>
    <t>1621</t>
  </si>
  <si>
    <t>HND-1621</t>
  </si>
  <si>
    <t>Municipio de San Marcos + Departamento de Santa Barbara + Honduras</t>
  </si>
  <si>
    <t>https://www.google.com/maps/place/Municipio de San Marcos + Departamento de Santa Barbara + Honduras</t>
  </si>
  <si>
    <t>1622</t>
  </si>
  <si>
    <t>HND-1622</t>
  </si>
  <si>
    <t>Municipio de San Nicolas + Departamento de Santa Barbara + Honduras</t>
  </si>
  <si>
    <t>https://www.google.com/maps/place/Municipio de San Nicolas + Departamento de Santa Barbara + Honduras</t>
  </si>
  <si>
    <t>1623</t>
  </si>
  <si>
    <t>San Pedro Zacapa</t>
  </si>
  <si>
    <t>HND-1623</t>
  </si>
  <si>
    <t>Municipio de San Pedro Zacapa + Departamento de Santa Barbara + Honduras</t>
  </si>
  <si>
    <t>https://www.google.com/maps/place/Municipio de San Pedro Zacapa + Departamento de Santa Barbara + Honduras</t>
  </si>
  <si>
    <t>1624</t>
  </si>
  <si>
    <t>San Vicente Centenario</t>
  </si>
  <si>
    <t>HND-1624</t>
  </si>
  <si>
    <t>Municipio de San Vicente Centenario + Departamento de Santa Barbara + Honduras</t>
  </si>
  <si>
    <t>https://www.google.com/maps/place/Municipio de San Vicente Centenario + Departamento de Santa Barbara + Honduras</t>
  </si>
  <si>
    <t>1625</t>
  </si>
  <si>
    <t>HND-1625</t>
  </si>
  <si>
    <t>Municipio de Santa Rita + Departamento de Santa Barbara + Honduras</t>
  </si>
  <si>
    <t>https://www.google.com/maps/place/Municipio de Santa Rita + Departamento de Santa Barbara + Honduras</t>
  </si>
  <si>
    <t>1626</t>
  </si>
  <si>
    <t>Trinidad</t>
  </si>
  <si>
    <t>HND-1626</t>
  </si>
  <si>
    <t>Municipio de Trinidad + Departamento de Santa Barbara + Honduras</t>
  </si>
  <si>
    <t>https://www.google.com/maps/place/Municipio de Trinidad + Departamento de Santa Barbara + Honduras</t>
  </si>
  <si>
    <t>1627</t>
  </si>
  <si>
    <t>HND-1627</t>
  </si>
  <si>
    <t>Municipio de Las Vegas + Departamento de Santa Barbara + Honduras</t>
  </si>
  <si>
    <t>https://www.google.com/maps/place/Municipio de Las Vegas + Departamento de Santa Barbara + Honduras</t>
  </si>
  <si>
    <t>1628</t>
  </si>
  <si>
    <t>Nueva Frontera</t>
  </si>
  <si>
    <t>HND-1628</t>
  </si>
  <si>
    <t>Municipio de Nueva Frontera + Departamento de Santa Barbara + Honduras</t>
  </si>
  <si>
    <t>https://www.google.com/maps/place/Municipio de Nueva Frontera + Departamento de Santa Barbara + Honduras</t>
  </si>
  <si>
    <t>17</t>
  </si>
  <si>
    <t>1701</t>
  </si>
  <si>
    <t>Nacaome</t>
  </si>
  <si>
    <t>HND-1701</t>
  </si>
  <si>
    <t>Municipio de Nacaome + Departamento de Valle + Honduras</t>
  </si>
  <si>
    <t>https://www.google.com/maps/place/Municipio de Nacaome + Departamento de Valle + Honduras</t>
  </si>
  <si>
    <t>1702</t>
  </si>
  <si>
    <t>Alianza</t>
  </si>
  <si>
    <t>HND-1702</t>
  </si>
  <si>
    <t>Municipio de Alianza + Departamento de Valle + Honduras</t>
  </si>
  <si>
    <t>https://www.google.com/maps/place/Municipio de Alianza + Departamento de Valle + Honduras</t>
  </si>
  <si>
    <t>1703</t>
  </si>
  <si>
    <t>Amapala</t>
  </si>
  <si>
    <t>HND-1703</t>
  </si>
  <si>
    <t>Municipio de Amapala + Departamento de Valle + Honduras</t>
  </si>
  <si>
    <t>https://www.google.com/maps/place/Municipio de Amapala + Departamento de Valle + Honduras</t>
  </si>
  <si>
    <t>1704</t>
  </si>
  <si>
    <t>HND-1704</t>
  </si>
  <si>
    <t>Municipio de Aramecina + Departamento de Valle + Honduras</t>
  </si>
  <si>
    <t>https://www.google.com/maps/place/Municipio de Aramecina + Departamento de Valle + Honduras</t>
  </si>
  <si>
    <t>1705</t>
  </si>
  <si>
    <t>Caridad</t>
  </si>
  <si>
    <t>HND-1705</t>
  </si>
  <si>
    <t>Municipio de Caridad + Departamento de Valle + Honduras</t>
  </si>
  <si>
    <t>https://www.google.com/maps/place/Municipio de Caridad + Departamento de Valle + Honduras</t>
  </si>
  <si>
    <t>1706</t>
  </si>
  <si>
    <t>HND-1706</t>
  </si>
  <si>
    <t>Municipio de Goascoran + Departamento de Valle + Honduras</t>
  </si>
  <si>
    <t>https://www.google.com/maps/place/Municipio de Goascoran + Departamento de Valle + Honduras</t>
  </si>
  <si>
    <t>1707</t>
  </si>
  <si>
    <t>HND-1707</t>
  </si>
  <si>
    <t>Municipio de Langue + Departamento de Valle + Honduras</t>
  </si>
  <si>
    <t>https://www.google.com/maps/place/Municipio de Langue + Departamento de Valle + Honduras</t>
  </si>
  <si>
    <t>1708</t>
  </si>
  <si>
    <t>San Francisco de Coray</t>
  </si>
  <si>
    <t>HND-1708</t>
  </si>
  <si>
    <t>Municipio de San Francisco de Coray + Departamento de Valle + Honduras</t>
  </si>
  <si>
    <t>https://www.google.com/maps/place/Municipio de San Francisco de Coray + Departamento de Valle + Honduras</t>
  </si>
  <si>
    <t>1709</t>
  </si>
  <si>
    <t>San Lorenzo</t>
  </si>
  <si>
    <t>HND-1709</t>
  </si>
  <si>
    <t>Municipio de San Lorenzo + Departamento de Valle + Honduras</t>
  </si>
  <si>
    <t>https://www.google.com/maps/place/Municipio de San Lorenzo + Departamento de Valle + Honduras</t>
  </si>
  <si>
    <t>18</t>
  </si>
  <si>
    <t>1801</t>
  </si>
  <si>
    <t>HND-1801</t>
  </si>
  <si>
    <t>Municipio de Yoro + Departamento de Yoro + Honduras</t>
  </si>
  <si>
    <t>https://www.google.com/maps/place/Municipio de Yoro + Departamento de Yoro + Honduras</t>
  </si>
  <si>
    <t>1802</t>
  </si>
  <si>
    <t>Arenal</t>
  </si>
  <si>
    <t>HND-1802</t>
  </si>
  <si>
    <t>Municipio de Arenal + Departamento de Yoro + Honduras</t>
  </si>
  <si>
    <t>https://www.google.com/maps/place/Municipio de Arenal + Departamento de Yoro + Honduras</t>
  </si>
  <si>
    <t>1803</t>
  </si>
  <si>
    <t>El Negrito</t>
  </si>
  <si>
    <t>HND-1803</t>
  </si>
  <si>
    <t>Municipio de El Negrito + Departamento de Yoro + Honduras</t>
  </si>
  <si>
    <t>https://www.google.com/maps/place/Municipio de El Negrito + Departamento de Yoro + Honduras</t>
  </si>
  <si>
    <t>1804</t>
  </si>
  <si>
    <t>HND-1804</t>
  </si>
  <si>
    <t>Municipio de El Progreso + Departamento de Yoro + Honduras</t>
  </si>
  <si>
    <t>https://www.google.com/maps/place/Municipio de El Progreso + Departamento de Yoro + Honduras</t>
  </si>
  <si>
    <t>1805</t>
  </si>
  <si>
    <t>Jocon</t>
  </si>
  <si>
    <t>HND-1805</t>
  </si>
  <si>
    <t>Municipio de Jocon + Departamento de Yoro + Honduras</t>
  </si>
  <si>
    <t>https://www.google.com/maps/place/Municipio de Jocon + Departamento de Yoro + Honduras</t>
  </si>
  <si>
    <t>1806</t>
  </si>
  <si>
    <t>Morazán</t>
  </si>
  <si>
    <t>HND-1806</t>
  </si>
  <si>
    <t>Municipio de Morazan + Departamento de Yoro + Honduras</t>
  </si>
  <si>
    <t>https://www.google.com/maps/place/Municipio de Morazan + Departamento de Yoro + Honduras</t>
  </si>
  <si>
    <t>1807</t>
  </si>
  <si>
    <t>Olanchito</t>
  </si>
  <si>
    <t>HND-1807</t>
  </si>
  <si>
    <t>Municipio de Olanchito + Departamento de Yoro + Honduras</t>
  </si>
  <si>
    <t>https://www.google.com/maps/place/Municipio de Olanchito + Departamento de Yoro + Honduras</t>
  </si>
  <si>
    <t>1808</t>
  </si>
  <si>
    <t>HND-1808</t>
  </si>
  <si>
    <t>Municipio de Santa Rita + Departamento de Yoro + Honduras</t>
  </si>
  <si>
    <t>https://www.google.com/maps/place/Municipio de Santa Rita + Departamento de Yoro + Honduras</t>
  </si>
  <si>
    <t>1809</t>
  </si>
  <si>
    <t>Sulaco</t>
  </si>
  <si>
    <t>HND-1809</t>
  </si>
  <si>
    <t>Municipio de Sulaco + Departamento de Yoro + Honduras</t>
  </si>
  <si>
    <t>https://www.google.com/maps/place/Municipio de Sulaco + Departamento de Yoro + Honduras</t>
  </si>
  <si>
    <t>1810</t>
  </si>
  <si>
    <t>Victoria</t>
  </si>
  <si>
    <t>HND-1810</t>
  </si>
  <si>
    <t>Municipio de Victoria + Departamento de Yoro + Honduras</t>
  </si>
  <si>
    <t>https://www.google.com/maps/place/Municipio de Victoria + Departamento de Yoro + Honduras</t>
  </si>
  <si>
    <t>1811</t>
  </si>
  <si>
    <t>Yorito</t>
  </si>
  <si>
    <t>HND-1811</t>
  </si>
  <si>
    <t>Municipio de Yorito + Departamento de Yoro + Honduras</t>
  </si>
  <si>
    <t>https://www.google.com/maps/place/Municipio de Yorito + Departamento de Yoro + Honduras</t>
  </si>
  <si>
    <t>FECHA</t>
  </si>
  <si>
    <t>010343921</t>
  </si>
  <si>
    <t>010343924</t>
  </si>
  <si>
    <t>010143900</t>
  </si>
  <si>
    <t>010143924</t>
  </si>
  <si>
    <t>010143925</t>
  </si>
  <si>
    <t>010143926</t>
  </si>
  <si>
    <t>010143928</t>
  </si>
  <si>
    <t>010143935</t>
  </si>
  <si>
    <t>010143937</t>
  </si>
  <si>
    <t>010143947</t>
  </si>
  <si>
    <t>010143949</t>
  </si>
  <si>
    <t>010143951</t>
  </si>
  <si>
    <t>010743921</t>
  </si>
  <si>
    <t>010743951</t>
  </si>
  <si>
    <t>060143905</t>
  </si>
  <si>
    <t>060143953</t>
  </si>
  <si>
    <t>060643908</t>
  </si>
  <si>
    <t>060643943</t>
  </si>
  <si>
    <t>060943950</t>
  </si>
  <si>
    <t>061043925</t>
  </si>
  <si>
    <t>061143945</t>
  </si>
  <si>
    <t>061143950</t>
  </si>
  <si>
    <t>050543954</t>
  </si>
  <si>
    <t>061643944</t>
  </si>
  <si>
    <t>050143914</t>
  </si>
  <si>
    <t>020643912</t>
  </si>
  <si>
    <t>020643917</t>
  </si>
  <si>
    <t>020643932</t>
  </si>
  <si>
    <t>020643940</t>
  </si>
  <si>
    <t>020643950</t>
  </si>
  <si>
    <t>020843951</t>
  </si>
  <si>
    <t>020943921</t>
  </si>
  <si>
    <t>020943932</t>
  </si>
  <si>
    <t>020943934</t>
  </si>
  <si>
    <t>020943950</t>
  </si>
  <si>
    <t>020943951</t>
  </si>
  <si>
    <t>020143917</t>
  </si>
  <si>
    <t>020143918</t>
  </si>
  <si>
    <t>020143926</t>
  </si>
  <si>
    <t>020143932</t>
  </si>
  <si>
    <t>030143925</t>
  </si>
  <si>
    <t>030143944</t>
  </si>
  <si>
    <t>030143953</t>
  </si>
  <si>
    <t>050143925</t>
  </si>
  <si>
    <t>031843925</t>
  </si>
  <si>
    <t>031843927</t>
  </si>
  <si>
    <t>031843954</t>
  </si>
  <si>
    <t>032143947</t>
  </si>
  <si>
    <t>041343926</t>
  </si>
  <si>
    <t>050243915</t>
  </si>
  <si>
    <t>050243917</t>
  </si>
  <si>
    <t>050243922</t>
  </si>
  <si>
    <t>050243924</t>
  </si>
  <si>
    <t>050243925</t>
  </si>
  <si>
    <t>050243926</t>
  </si>
  <si>
    <t>050243930</t>
  </si>
  <si>
    <t>050243931</t>
  </si>
  <si>
    <t>050243934</t>
  </si>
  <si>
    <t>050243935</t>
  </si>
  <si>
    <t>050243939</t>
  </si>
  <si>
    <t>050243944</t>
  </si>
  <si>
    <t>050243945</t>
  </si>
  <si>
    <t>050243947</t>
  </si>
  <si>
    <t>050243948</t>
  </si>
  <si>
    <t>050243949</t>
  </si>
  <si>
    <t>050243951</t>
  </si>
  <si>
    <t>050243952</t>
  </si>
  <si>
    <t>050243953</t>
  </si>
  <si>
    <t>050243954</t>
  </si>
  <si>
    <t>051243915</t>
  </si>
  <si>
    <t>051243917</t>
  </si>
  <si>
    <t>051243922</t>
  </si>
  <si>
    <t>051243924</t>
  </si>
  <si>
    <t>051243925</t>
  </si>
  <si>
    <t>051243926</t>
  </si>
  <si>
    <t>051243930</t>
  </si>
  <si>
    <t>051243931</t>
  </si>
  <si>
    <t>051243937</t>
  </si>
  <si>
    <t>051243939</t>
  </si>
  <si>
    <t>051243943</t>
  </si>
  <si>
    <t>051243944</t>
  </si>
  <si>
    <t>051243949</t>
  </si>
  <si>
    <t>051243952</t>
  </si>
  <si>
    <t>051243954</t>
  </si>
  <si>
    <t>050343925</t>
  </si>
  <si>
    <t>050343930</t>
  </si>
  <si>
    <t>050343945</t>
  </si>
  <si>
    <t>050443922</t>
  </si>
  <si>
    <t>050443925</t>
  </si>
  <si>
    <t>050443926</t>
  </si>
  <si>
    <t>050443931</t>
  </si>
  <si>
    <t>050443934</t>
  </si>
  <si>
    <t>050443944</t>
  </si>
  <si>
    <t>050443945</t>
  </si>
  <si>
    <t>050443947</t>
  </si>
  <si>
    <t>050443949</t>
  </si>
  <si>
    <t>050443950</t>
  </si>
  <si>
    <t>050443951</t>
  </si>
  <si>
    <t>050443953</t>
  </si>
  <si>
    <t>050543922</t>
  </si>
  <si>
    <t>050543924</t>
  </si>
  <si>
    <t>050543925</t>
  </si>
  <si>
    <t>050543930</t>
  </si>
  <si>
    <t>050543944</t>
  </si>
  <si>
    <t>050543947</t>
  </si>
  <si>
    <t>050643909</t>
  </si>
  <si>
    <t>050643921</t>
  </si>
  <si>
    <t>050643925</t>
  </si>
  <si>
    <t>050643926</t>
  </si>
  <si>
    <t>050643930</t>
  </si>
  <si>
    <t>050643937</t>
  </si>
  <si>
    <t>050643938</t>
  </si>
  <si>
    <t>050643944</t>
  </si>
  <si>
    <t>050643945</t>
  </si>
  <si>
    <t>050643947</t>
  </si>
  <si>
    <t>050643949</t>
  </si>
  <si>
    <t>050643953</t>
  </si>
  <si>
    <t>041543925</t>
  </si>
  <si>
    <t>050743951</t>
  </si>
  <si>
    <t>050743952</t>
  </si>
  <si>
    <t>050743953</t>
  </si>
  <si>
    <t>050843930</t>
  </si>
  <si>
    <t>050843931</t>
  </si>
  <si>
    <t>050843944</t>
  </si>
  <si>
    <t>050843952</t>
  </si>
  <si>
    <t>050843953</t>
  </si>
  <si>
    <t>050943917</t>
  </si>
  <si>
    <t>050943921</t>
  </si>
  <si>
    <t>050943922</t>
  </si>
  <si>
    <t>050943925</t>
  </si>
  <si>
    <t>050943934</t>
  </si>
  <si>
    <t>050943942</t>
  </si>
  <si>
    <t>050943945</t>
  </si>
  <si>
    <t>050943947</t>
  </si>
  <si>
    <t>050943951</t>
  </si>
  <si>
    <t>050943952</t>
  </si>
  <si>
    <t>050943953</t>
  </si>
  <si>
    <t>050143907</t>
  </si>
  <si>
    <t>050143908</t>
  </si>
  <si>
    <t>050143909</t>
  </si>
  <si>
    <t>050143915</t>
  </si>
  <si>
    <t>050143917</t>
  </si>
  <si>
    <t>050143918</t>
  </si>
  <si>
    <t>050143919</t>
  </si>
  <si>
    <t>050143920</t>
  </si>
  <si>
    <t>050143921</t>
  </si>
  <si>
    <t>050143922</t>
  </si>
  <si>
    <t>050143923</t>
  </si>
  <si>
    <t>050143924</t>
  </si>
  <si>
    <t>050143926</t>
  </si>
  <si>
    <t>050143930</t>
  </si>
  <si>
    <t>050143931</t>
  </si>
  <si>
    <t>050143934</t>
  </si>
  <si>
    <t>050143935</t>
  </si>
  <si>
    <t>050143937</t>
  </si>
  <si>
    <t>050143938</t>
  </si>
  <si>
    <t>050143939</t>
  </si>
  <si>
    <t>050143940</t>
  </si>
  <si>
    <t>050143942</t>
  </si>
  <si>
    <t>050143943</t>
  </si>
  <si>
    <t>050143944</t>
  </si>
  <si>
    <t>050143945</t>
  </si>
  <si>
    <t>050143947</t>
  </si>
  <si>
    <t>050143948</t>
  </si>
  <si>
    <t>050143949</t>
  </si>
  <si>
    <t>050143951</t>
  </si>
  <si>
    <t>050143952</t>
  </si>
  <si>
    <t>050143953</t>
  </si>
  <si>
    <t>050143954</t>
  </si>
  <si>
    <t>051043917</t>
  </si>
  <si>
    <t>051043952</t>
  </si>
  <si>
    <t>051143911</t>
  </si>
  <si>
    <t>051143915</t>
  </si>
  <si>
    <t>051143917</t>
  </si>
  <si>
    <t>051143922</t>
  </si>
  <si>
    <t>051143924</t>
  </si>
  <si>
    <t>051143925</t>
  </si>
  <si>
    <t>051143926</t>
  </si>
  <si>
    <t>051143930</t>
  </si>
  <si>
    <t>051143931</t>
  </si>
  <si>
    <t>051143934</t>
  </si>
  <si>
    <t>051143939</t>
  </si>
  <si>
    <t>051143940</t>
  </si>
  <si>
    <t>051143942</t>
  </si>
  <si>
    <t>051143943</t>
  </si>
  <si>
    <t>051143944</t>
  </si>
  <si>
    <t>051143945</t>
  </si>
  <si>
    <t>051143947</t>
  </si>
  <si>
    <t>051143948</t>
  </si>
  <si>
    <t>051143949</t>
  </si>
  <si>
    <t>051143951</t>
  </si>
  <si>
    <t>051143952</t>
  </si>
  <si>
    <t>051143953</t>
  </si>
  <si>
    <t>051143954</t>
  </si>
  <si>
    <t>070343948</t>
  </si>
  <si>
    <t>070343953</t>
  </si>
  <si>
    <t>040943925</t>
  </si>
  <si>
    <t>080143900</t>
  </si>
  <si>
    <t>080143903</t>
  </si>
  <si>
    <t>080143905</t>
  </si>
  <si>
    <t>080143906</t>
  </si>
  <si>
    <t>080143908</t>
  </si>
  <si>
    <t>080143909</t>
  </si>
  <si>
    <t>080143913</t>
  </si>
  <si>
    <t>080143916</t>
  </si>
  <si>
    <t>080143918</t>
  </si>
  <si>
    <t>080143919</t>
  </si>
  <si>
    <t>080143921</t>
  </si>
  <si>
    <t>080143922</t>
  </si>
  <si>
    <t>080143923</t>
  </si>
  <si>
    <t>080143924</t>
  </si>
  <si>
    <t>080143925</t>
  </si>
  <si>
    <t>080143926</t>
  </si>
  <si>
    <t>080143927</t>
  </si>
  <si>
    <t>080143928</t>
  </si>
  <si>
    <t>080143932</t>
  </si>
  <si>
    <t>080143934</t>
  </si>
  <si>
    <t>080143935</t>
  </si>
  <si>
    <t>080143939</t>
  </si>
  <si>
    <t>080143942</t>
  </si>
  <si>
    <t>080143944</t>
  </si>
  <si>
    <t>080143947</t>
  </si>
  <si>
    <t>080143948</t>
  </si>
  <si>
    <t>080143949</t>
  </si>
  <si>
    <t>080143950</t>
  </si>
  <si>
    <t>080143951</t>
  </si>
  <si>
    <t>080143952</t>
  </si>
  <si>
    <t>080143953</t>
  </si>
  <si>
    <t>080143954</t>
  </si>
  <si>
    <t>080943953</t>
  </si>
  <si>
    <t>082243926</t>
  </si>
  <si>
    <t>082243951</t>
  </si>
  <si>
    <t>082543953</t>
  </si>
  <si>
    <t>100643925</t>
  </si>
  <si>
    <t>100643948</t>
  </si>
  <si>
    <t>100643949</t>
  </si>
  <si>
    <t>100643950</t>
  </si>
  <si>
    <t>120143923</t>
  </si>
  <si>
    <t>120143932</t>
  </si>
  <si>
    <t>130143934</t>
  </si>
  <si>
    <t>041243913</t>
  </si>
  <si>
    <t>041243917</t>
  </si>
  <si>
    <t>010643921</t>
  </si>
  <si>
    <t>031743953</t>
  </si>
  <si>
    <t>140143926</t>
  </si>
  <si>
    <t>150143925</t>
  </si>
  <si>
    <t>161143947</t>
  </si>
  <si>
    <t>162743922</t>
  </si>
  <si>
    <t>162743924</t>
  </si>
  <si>
    <t>162743932</t>
  </si>
  <si>
    <t>161243926</t>
  </si>
  <si>
    <t>161243939</t>
  </si>
  <si>
    <t>161243944</t>
  </si>
  <si>
    <t>161543924</t>
  </si>
  <si>
    <t>160143918</t>
  </si>
  <si>
    <t>170443944</t>
  </si>
  <si>
    <t>170643925</t>
  </si>
  <si>
    <t>170643950</t>
  </si>
  <si>
    <t>170743926</t>
  </si>
  <si>
    <t>170743953</t>
  </si>
  <si>
    <t>180443915</t>
  </si>
  <si>
    <t>180443922</t>
  </si>
  <si>
    <t>180443924</t>
  </si>
  <si>
    <t>180443926</t>
  </si>
  <si>
    <t>180443928</t>
  </si>
  <si>
    <t>180443937</t>
  </si>
  <si>
    <t>180443940</t>
  </si>
  <si>
    <t>180443944</t>
  </si>
  <si>
    <t>180443945</t>
  </si>
  <si>
    <t>180443947</t>
  </si>
  <si>
    <t>180443948</t>
  </si>
  <si>
    <t>180443949</t>
  </si>
  <si>
    <t>180443950</t>
  </si>
  <si>
    <t>180443953</t>
  </si>
  <si>
    <t>042143925</t>
  </si>
  <si>
    <t>042143947</t>
  </si>
  <si>
    <t>042143948</t>
  </si>
  <si>
    <t>180143915</t>
  </si>
  <si>
    <t>180143917</t>
  </si>
  <si>
    <t>180143924</t>
  </si>
  <si>
    <t>180143925</t>
  </si>
  <si>
    <t>180143950</t>
  </si>
  <si>
    <t>180143951</t>
  </si>
  <si>
    <t>180143953</t>
  </si>
  <si>
    <t>mar</t>
  </si>
  <si>
    <t>31-mar</t>
  </si>
  <si>
    <t>abr</t>
  </si>
  <si>
    <t>3-abr</t>
  </si>
  <si>
    <t>10-mar</t>
  </si>
  <si>
    <t>4-abr</t>
  </si>
  <si>
    <t>5-abr</t>
  </si>
  <si>
    <t>7-abr</t>
  </si>
  <si>
    <t>14-abr</t>
  </si>
  <si>
    <t>16-abr</t>
  </si>
  <si>
    <t>26-abr</t>
  </si>
  <si>
    <t>28-abr</t>
  </si>
  <si>
    <t>30-abr</t>
  </si>
  <si>
    <t>15-mar</t>
  </si>
  <si>
    <t>may</t>
  </si>
  <si>
    <t>2-may</t>
  </si>
  <si>
    <t>18-mar</t>
  </si>
  <si>
    <t>22-abr</t>
  </si>
  <si>
    <t>29-abr</t>
  </si>
  <si>
    <t>24-abr</t>
  </si>
  <si>
    <t>3-may</t>
  </si>
  <si>
    <t>23-abr</t>
  </si>
  <si>
    <t>24-mar</t>
  </si>
  <si>
    <t>22-mar</t>
  </si>
  <si>
    <t>27-mar</t>
  </si>
  <si>
    <t>11-abr</t>
  </si>
  <si>
    <t>19-abr</t>
  </si>
  <si>
    <t>13-abr</t>
  </si>
  <si>
    <t>28-mar</t>
  </si>
  <si>
    <t>6-abr</t>
  </si>
  <si>
    <t>25-mar</t>
  </si>
  <si>
    <t>1-abr</t>
  </si>
  <si>
    <t>9-abr</t>
  </si>
  <si>
    <t>10-abr</t>
  </si>
  <si>
    <t>18-abr</t>
  </si>
  <si>
    <t>27-abr</t>
  </si>
  <si>
    <t>1-may</t>
  </si>
  <si>
    <t>19-mar</t>
  </si>
  <si>
    <t>17-abr</t>
  </si>
  <si>
    <t>21-abr</t>
  </si>
  <si>
    <t>17-mar</t>
  </si>
  <si>
    <t>29-mar</t>
  </si>
  <si>
    <t>30-mar</t>
  </si>
  <si>
    <t>2-abr</t>
  </si>
  <si>
    <t>21-mar</t>
  </si>
  <si>
    <t>13-mar</t>
  </si>
  <si>
    <t>16-mar</t>
  </si>
  <si>
    <t>23-mar</t>
  </si>
  <si>
    <t>26-mar</t>
  </si>
  <si>
    <t>010343922</t>
  </si>
  <si>
    <t>010143931</t>
  </si>
  <si>
    <t>010143938</t>
  </si>
  <si>
    <t>010143953</t>
  </si>
  <si>
    <t>020843925</t>
  </si>
  <si>
    <t>031843956</t>
  </si>
  <si>
    <t>050243938</t>
  </si>
  <si>
    <t>050243950</t>
  </si>
  <si>
    <t>051243919</t>
  </si>
  <si>
    <t>051243945</t>
  </si>
  <si>
    <t>050343937</t>
  </si>
  <si>
    <t>050543952</t>
  </si>
  <si>
    <t>050943937</t>
  </si>
  <si>
    <t>050143950</t>
  </si>
  <si>
    <t>050143956</t>
  </si>
  <si>
    <t>051143916</t>
  </si>
  <si>
    <t>051143918</t>
  </si>
  <si>
    <t>051143919</t>
  </si>
  <si>
    <t>051143928</t>
  </si>
  <si>
    <t>051143935</t>
  </si>
  <si>
    <t>051143937</t>
  </si>
  <si>
    <t>051143938</t>
  </si>
  <si>
    <t>051143955</t>
  </si>
  <si>
    <t>051143956</t>
  </si>
  <si>
    <t>9999943922</t>
  </si>
  <si>
    <t>041243920</t>
  </si>
  <si>
    <t>161143949</t>
  </si>
  <si>
    <t>161243945</t>
  </si>
  <si>
    <t>180443932</t>
  </si>
  <si>
    <t>5-may</t>
  </si>
  <si>
    <t>4-may</t>
  </si>
  <si>
    <t>010244108</t>
  </si>
  <si>
    <t>9999950153</t>
  </si>
  <si>
    <t>9999950518</t>
  </si>
  <si>
    <t>9999950883</t>
  </si>
  <si>
    <t>9999951249</t>
  </si>
  <si>
    <t>020943953</t>
  </si>
  <si>
    <t>9999947966</t>
  </si>
  <si>
    <t>9999948332</t>
  </si>
  <si>
    <t>9999949428</t>
  </si>
  <si>
    <t>9999949794</t>
  </si>
  <si>
    <t>050143955</t>
  </si>
  <si>
    <t>9999943947</t>
  </si>
  <si>
    <t>9999943950</t>
  </si>
  <si>
    <t>9999944312</t>
  </si>
  <si>
    <t>9999944677</t>
  </si>
  <si>
    <t>9999945042</t>
  </si>
  <si>
    <t>9999945408</t>
  </si>
  <si>
    <t>9999945773</t>
  </si>
  <si>
    <t>9999946138</t>
  </si>
  <si>
    <t>9999946503</t>
  </si>
  <si>
    <t>9999946869</t>
  </si>
  <si>
    <t>9999947234</t>
  </si>
  <si>
    <t>9999948327</t>
  </si>
  <si>
    <t>9999948692</t>
  </si>
  <si>
    <t>9999949057</t>
  </si>
  <si>
    <t>9999949062</t>
  </si>
  <si>
    <t>9999949422</t>
  </si>
  <si>
    <t>9999949788</t>
  </si>
  <si>
    <t>9999950159</t>
  </si>
  <si>
    <t>9999950524</t>
  </si>
  <si>
    <t>9999950889</t>
  </si>
  <si>
    <t>9999951980</t>
  </si>
  <si>
    <t>9999952345</t>
  </si>
  <si>
    <t>9999952711</t>
  </si>
  <si>
    <t>9999945039</t>
  </si>
  <si>
    <t>9999945405</t>
  </si>
  <si>
    <t>9999945770</t>
  </si>
  <si>
    <t>9999946135</t>
  </si>
  <si>
    <t>9999946500</t>
  </si>
  <si>
    <t>9999946866</t>
  </si>
  <si>
    <t>9999947231</t>
  </si>
  <si>
    <t>9999947596</t>
  </si>
  <si>
    <t>9999947961</t>
  </si>
  <si>
    <t>9999953076</t>
  </si>
  <si>
    <t>9999953441</t>
  </si>
  <si>
    <t>9999953806</t>
  </si>
  <si>
    <t>9999954172</t>
  </si>
  <si>
    <t>9999954537</t>
  </si>
  <si>
    <t>120143953</t>
  </si>
  <si>
    <t>9999947599</t>
  </si>
  <si>
    <t>9999951614</t>
  </si>
  <si>
    <t>9999948697</t>
  </si>
  <si>
    <t>9999943918</t>
  </si>
  <si>
    <t>9999943925</t>
  </si>
  <si>
    <t>9999943935</t>
  </si>
  <si>
    <t>9999943938</t>
  </si>
  <si>
    <t>9999943939</t>
  </si>
  <si>
    <t>9999943942</t>
  </si>
  <si>
    <t>9999943952</t>
  </si>
  <si>
    <t>9999944305</t>
  </si>
  <si>
    <t>9999944308</t>
  </si>
  <si>
    <t>9999944670</t>
  </si>
  <si>
    <t>9999944674</t>
  </si>
  <si>
    <t>9999945035</t>
  </si>
  <si>
    <t>9999945401</t>
  </si>
  <si>
    <t>9999945766</t>
  </si>
  <si>
    <t>9999946131</t>
  </si>
  <si>
    <t>9999946496</t>
  </si>
  <si>
    <t>9999946862</t>
  </si>
  <si>
    <t>9999947227</t>
  </si>
  <si>
    <t>9999947592</t>
  </si>
  <si>
    <t>oct</t>
  </si>
  <si>
    <t>Clave</t>
  </si>
  <si>
    <t>Casos Diarios</t>
  </si>
  <si>
    <t>Casos Acumulados</t>
  </si>
  <si>
    <t>Muertes</t>
  </si>
  <si>
    <t>Casos Activos</t>
  </si>
  <si>
    <t>Recuperados</t>
  </si>
  <si>
    <t>Recuperados Diarios</t>
  </si>
  <si>
    <t>Día</t>
  </si>
  <si>
    <t>Fallecidos Diarios</t>
  </si>
  <si>
    <t>on-off</t>
  </si>
  <si>
    <t>Max Día</t>
  </si>
  <si>
    <t>FINAL</t>
  </si>
  <si>
    <t>Casos</t>
  </si>
  <si>
    <t>Activos</t>
  </si>
  <si>
    <t>Los casos activos por región y por comuna son actualizados automáticamente a</t>
  </si>
  <si>
    <t xml:space="preserve"> medida que son publicados en los Informes Epidemiológicos del MINSAL (cada 3-4 días).</t>
  </si>
  <si>
    <t>Codigo Municipio</t>
  </si>
  <si>
    <t>ON</t>
  </si>
  <si>
    <t>Máx. de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</si>
</sst>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5" formatCode="0.0%"/>
  </numFmts>
  <fonts count="27" x14ac:knownFonts="1">
    <font>
      <sz val="11"/>
      <color theme="1"/>
      <name val="Arial"/>
    </font>
    <font>
      <b/>
      <sz val="8"/>
      <color theme="1"/>
      <name val="Calibri"/>
      <family val="2"/>
    </font>
    <font>
      <sz val="8"/>
      <color theme="1"/>
      <name val="Calibri"/>
      <family val="2"/>
    </font>
    <font>
      <b/>
      <sz val="11"/>
      <color theme="0"/>
      <name val="Calibri"/>
      <family val="2"/>
    </font>
    <font>
      <sz val="9"/>
      <color rgb="FF000000"/>
      <name val="Calibri"/>
      <family val="2"/>
    </font>
    <font>
      <sz val="9"/>
      <color theme="1"/>
      <name val="Calibri"/>
      <family val="2"/>
    </font>
    <font>
      <sz val="11"/>
      <color theme="1"/>
      <name val="Calibri"/>
      <family val="2"/>
    </font>
    <font>
      <sz val="8"/>
      <color rgb="FF000000"/>
      <name val="Calibri"/>
      <family val="2"/>
    </font>
    <font>
      <sz val="11"/>
      <color rgb="FF000000"/>
      <name val="Calibri"/>
      <family val="2"/>
    </font>
    <font>
      <b/>
      <sz val="11"/>
      <color rgb="FF000000"/>
      <name val="Calibri"/>
      <family val="2"/>
    </font>
    <font>
      <sz val="11"/>
      <name val="Arial"/>
      <family val="2"/>
    </font>
    <font>
      <b/>
      <sz val="11"/>
      <color theme="1"/>
      <name val="Calibri"/>
      <family val="2"/>
    </font>
    <font>
      <sz val="9"/>
      <color rgb="FF000000"/>
      <name val="Arial"/>
      <family val="2"/>
    </font>
    <font>
      <sz val="8"/>
      <color rgb="FF000000"/>
      <name val="Arial"/>
      <family val="2"/>
    </font>
    <font>
      <sz val="8"/>
      <color theme="1"/>
      <name val="Arial"/>
      <family val="2"/>
    </font>
    <font>
      <sz val="11"/>
      <color theme="1"/>
      <name val="Arial"/>
      <family val="2"/>
    </font>
    <font>
      <sz val="11"/>
      <color rgb="FFFF0000"/>
      <name val="Calibri"/>
      <family val="2"/>
      <scheme val="minor"/>
    </font>
    <font>
      <b/>
      <sz val="11"/>
      <color theme="1"/>
      <name val="Calibri"/>
      <family val="2"/>
      <scheme val="minor"/>
    </font>
    <font>
      <b/>
      <sz val="8"/>
      <name val="Calibri"/>
      <family val="2"/>
    </font>
    <font>
      <b/>
      <sz val="9"/>
      <color theme="0"/>
      <name val="Calibri"/>
      <family val="2"/>
      <scheme val="minor"/>
    </font>
    <font>
      <sz val="8"/>
      <color theme="1"/>
      <name val="Calibri"/>
      <family val="2"/>
      <scheme val="minor"/>
    </font>
    <font>
      <b/>
      <sz val="11"/>
      <color rgb="FFFF0000"/>
      <name val="Calibri"/>
      <family val="2"/>
      <scheme val="minor"/>
    </font>
    <font>
      <b/>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s>
  <fills count="21">
    <fill>
      <patternFill patternType="none"/>
    </fill>
    <fill>
      <patternFill patternType="gray125"/>
    </fill>
    <fill>
      <patternFill patternType="solid">
        <fgColor theme="0"/>
        <bgColor theme="0"/>
      </patternFill>
    </fill>
    <fill>
      <patternFill patternType="solid">
        <fgColor rgb="FFF7CAAC"/>
        <bgColor rgb="FFF7CAAC"/>
      </patternFill>
    </fill>
    <fill>
      <patternFill patternType="solid">
        <fgColor rgb="FFC5E0B3"/>
        <bgColor rgb="FFC5E0B3"/>
      </patternFill>
    </fill>
    <fill>
      <patternFill patternType="solid">
        <fgColor rgb="FF833C0B"/>
        <bgColor rgb="FF833C0B"/>
      </patternFill>
    </fill>
    <fill>
      <patternFill patternType="solid">
        <fgColor rgb="FF385623"/>
        <bgColor rgb="FF385623"/>
      </patternFill>
    </fill>
    <fill>
      <patternFill patternType="solid">
        <fgColor rgb="FFBDD6EE"/>
        <bgColor rgb="FFBDD6EE"/>
      </patternFill>
    </fill>
    <fill>
      <patternFill patternType="solid">
        <fgColor rgb="FF1E4E79"/>
        <bgColor rgb="FF1E4E79"/>
      </patternFill>
    </fill>
    <fill>
      <patternFill patternType="solid">
        <fgColor rgb="FF9CC2E5"/>
        <bgColor rgb="FF9CC2E5"/>
      </patternFill>
    </fill>
    <fill>
      <patternFill patternType="solid">
        <fgColor rgb="FFA8D08D"/>
        <bgColor rgb="FFA8D08D"/>
      </patternFill>
    </fill>
    <fill>
      <patternFill patternType="solid">
        <fgColor rgb="FFF4B083"/>
        <bgColor rgb="FFF4B083"/>
      </patternFill>
    </fill>
    <fill>
      <patternFill patternType="solid">
        <fgColor rgb="FF1F3864"/>
        <bgColor rgb="FF1F3864"/>
      </patternFill>
    </fill>
    <fill>
      <patternFill patternType="solid">
        <fgColor theme="4"/>
        <bgColor theme="4"/>
      </patternFill>
    </fill>
    <fill>
      <patternFill patternType="solid">
        <fgColor rgb="FFDEEAF6"/>
        <bgColor rgb="FFDEEAF6"/>
      </patternFill>
    </fill>
    <fill>
      <patternFill patternType="solid">
        <fgColor theme="0"/>
        <bgColor indexed="64"/>
      </patternFill>
    </fill>
    <fill>
      <patternFill patternType="solid">
        <fgColor theme="1"/>
        <bgColor theme="1"/>
      </patternFill>
    </fill>
    <fill>
      <patternFill patternType="solid">
        <fgColor rgb="FFFF9B9B"/>
        <bgColor indexed="64"/>
      </patternFill>
    </fill>
    <fill>
      <patternFill patternType="solid">
        <fgColor theme="0" tint="-0.14999847407452621"/>
        <bgColor indexed="64"/>
      </patternFill>
    </fill>
    <fill>
      <patternFill patternType="solid">
        <fgColor rgb="FF53D2FF"/>
        <bgColor indexed="64"/>
      </patternFill>
    </fill>
    <fill>
      <patternFill patternType="solid">
        <fgColor rgb="FF92D050"/>
        <bgColor indexed="64"/>
      </patternFill>
    </fill>
  </fills>
  <borders count="12">
    <border>
      <left/>
      <right/>
      <top/>
      <bottom/>
      <diagonal/>
    </border>
    <border>
      <left/>
      <right/>
      <top/>
      <bottom/>
      <diagonal/>
    </border>
    <border>
      <left style="thin">
        <color theme="4"/>
      </left>
      <right/>
      <top style="thin">
        <color theme="4"/>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theme="1"/>
      </top>
      <bottom/>
      <diagonal/>
    </border>
  </borders>
  <cellStyleXfs count="3">
    <xf numFmtId="0" fontId="0" fillId="0" borderId="0"/>
    <xf numFmtId="43" fontId="15" fillId="0" borderId="0" applyFont="0" applyFill="0" applyBorder="0" applyAlignment="0" applyProtection="0"/>
    <xf numFmtId="9" fontId="15" fillId="0" borderId="0" applyFont="0" applyFill="0" applyBorder="0" applyAlignment="0" applyProtection="0"/>
  </cellStyleXfs>
  <cellXfs count="103">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horizontal="center" vertical="center" wrapText="1"/>
    </xf>
    <xf numFmtId="0" fontId="4"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xf>
    <xf numFmtId="0" fontId="8" fillId="2" borderId="0" xfId="0" applyFont="1" applyFill="1" applyAlignment="1">
      <alignment horizontal="left" vertical="center"/>
    </xf>
    <xf numFmtId="0" fontId="2" fillId="11" borderId="0" xfId="0" applyFont="1" applyFill="1" applyAlignment="1">
      <alignment horizontal="center" vertical="top"/>
    </xf>
    <xf numFmtId="0" fontId="6" fillId="0" borderId="0" xfId="0" applyFont="1"/>
    <xf numFmtId="0" fontId="6" fillId="2" borderId="0" xfId="0" applyFont="1" applyFill="1" applyAlignment="1">
      <alignment horizontal="left" vertical="center"/>
    </xf>
    <xf numFmtId="0" fontId="3" fillId="13" borderId="2" xfId="0" applyFont="1" applyFill="1" applyBorder="1"/>
    <xf numFmtId="0" fontId="2" fillId="0" borderId="0" xfId="0" applyFont="1" applyAlignment="1">
      <alignment vertical="top"/>
    </xf>
    <xf numFmtId="0" fontId="6"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center" vertical="top"/>
    </xf>
    <xf numFmtId="0" fontId="6" fillId="0" borderId="3" xfId="0" applyFont="1" applyBorder="1" applyAlignment="1">
      <alignment vertical="top"/>
    </xf>
    <xf numFmtId="14" fontId="12" fillId="2" borderId="0" xfId="0" applyNumberFormat="1"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top"/>
    </xf>
    <xf numFmtId="14" fontId="6" fillId="0" borderId="0" xfId="0" applyNumberFormat="1" applyFont="1" applyAlignment="1">
      <alignment horizontal="center"/>
    </xf>
    <xf numFmtId="14" fontId="4" fillId="2" borderId="0" xfId="0" applyNumberFormat="1" applyFont="1" applyFill="1" applyAlignment="1">
      <alignment horizontal="center" vertical="center"/>
    </xf>
    <xf numFmtId="0" fontId="14" fillId="0" borderId="0" xfId="0" applyFont="1" applyAlignment="1">
      <alignment horizontal="left" vertical="top"/>
    </xf>
    <xf numFmtId="0" fontId="2" fillId="4" borderId="1" xfId="0" applyFont="1" applyFill="1" applyBorder="1"/>
    <xf numFmtId="14" fontId="5" fillId="2" borderId="1" xfId="0" applyNumberFormat="1" applyFont="1" applyFill="1" applyBorder="1" applyAlignment="1">
      <alignment horizontal="center" vertical="center"/>
    </xf>
    <xf numFmtId="0" fontId="6" fillId="2" borderId="1" xfId="0" applyFont="1" applyFill="1" applyBorder="1" applyAlignment="1">
      <alignment horizontal="left" vertical="center"/>
    </xf>
    <xf numFmtId="0" fontId="2" fillId="10" borderId="1" xfId="0" applyFont="1" applyFill="1" applyBorder="1" applyAlignment="1">
      <alignment horizontal="center" vertical="top"/>
    </xf>
    <xf numFmtId="0" fontId="2" fillId="7" borderId="1" xfId="0" applyFont="1" applyFill="1" applyBorder="1"/>
    <xf numFmtId="0" fontId="3" fillId="8" borderId="1" xfId="0" applyFont="1" applyFill="1" applyBorder="1" applyAlignment="1">
      <alignment horizontal="center"/>
    </xf>
    <xf numFmtId="14" fontId="4" fillId="2" borderId="1" xfId="0" applyNumberFormat="1" applyFont="1" applyFill="1" applyBorder="1" applyAlignment="1">
      <alignment horizontal="center" vertical="center"/>
    </xf>
    <xf numFmtId="0" fontId="2" fillId="9" borderId="1" xfId="0" applyFont="1" applyFill="1" applyBorder="1" applyAlignment="1">
      <alignment horizontal="center" vertical="top"/>
    </xf>
    <xf numFmtId="0" fontId="7" fillId="9" borderId="1" xfId="0" applyFont="1" applyFill="1" applyBorder="1" applyAlignment="1">
      <alignment horizontal="center" vertical="top"/>
    </xf>
    <xf numFmtId="0" fontId="8" fillId="2" borderId="1" xfId="0" applyFont="1" applyFill="1" applyBorder="1" applyAlignment="1">
      <alignment horizontal="left" vertical="center"/>
    </xf>
    <xf numFmtId="0" fontId="2" fillId="3" borderId="1" xfId="0" applyFont="1" applyFill="1" applyBorder="1"/>
    <xf numFmtId="0" fontId="3" fillId="5" borderId="1" xfId="0" applyFont="1" applyFill="1" applyBorder="1" applyAlignment="1">
      <alignment horizontal="center" vertical="top"/>
    </xf>
    <xf numFmtId="0" fontId="2" fillId="11" borderId="1" xfId="0" applyFont="1" applyFill="1" applyBorder="1" applyAlignment="1">
      <alignment horizontal="center" vertical="top"/>
    </xf>
    <xf numFmtId="0" fontId="9" fillId="2" borderId="1" xfId="0" applyFont="1" applyFill="1" applyBorder="1" applyAlignment="1">
      <alignment horizontal="left" vertical="center"/>
    </xf>
    <xf numFmtId="0" fontId="11" fillId="14" borderId="1" xfId="0" applyFont="1" applyFill="1" applyBorder="1" applyAlignment="1">
      <alignment horizontal="center" vertical="top"/>
    </xf>
    <xf numFmtId="0" fontId="11" fillId="14" borderId="1" xfId="0" applyFont="1" applyFill="1" applyBorder="1" applyAlignment="1">
      <alignment vertical="top"/>
    </xf>
    <xf numFmtId="0" fontId="3" fillId="6" borderId="0" xfId="0" applyFont="1" applyFill="1" applyAlignment="1">
      <alignment horizontal="center"/>
    </xf>
    <xf numFmtId="14" fontId="5" fillId="2" borderId="0" xfId="0" applyNumberFormat="1" applyFont="1" applyFill="1" applyAlignment="1">
      <alignment horizontal="center" vertical="center"/>
    </xf>
    <xf numFmtId="0" fontId="2" fillId="4" borderId="0" xfId="0" applyFont="1" applyFill="1" applyAlignment="1"/>
    <xf numFmtId="0" fontId="2" fillId="10" borderId="0" xfId="0" applyFont="1" applyFill="1" applyAlignment="1">
      <alignment horizontal="center" vertical="top"/>
    </xf>
    <xf numFmtId="0" fontId="3" fillId="5" borderId="0" xfId="0" applyFont="1" applyFill="1" applyAlignment="1">
      <alignment horizontal="center"/>
    </xf>
    <xf numFmtId="0" fontId="2" fillId="3" borderId="0" xfId="0" applyFont="1" applyFill="1" applyAlignment="1"/>
    <xf numFmtId="0" fontId="3" fillId="5" borderId="0" xfId="0" applyFont="1" applyFill="1" applyAlignment="1">
      <alignment horizontal="center" vertical="top"/>
    </xf>
    <xf numFmtId="0" fontId="6" fillId="0" borderId="1" xfId="0" applyFont="1" applyBorder="1"/>
    <xf numFmtId="14" fontId="12" fillId="2" borderId="1" xfId="0" applyNumberFormat="1" applyFont="1" applyFill="1" applyBorder="1" applyAlignment="1">
      <alignment horizontal="center" vertical="center"/>
    </xf>
    <xf numFmtId="0" fontId="0" fillId="0" borderId="5" xfId="0" pivotButton="1" applyFont="1" applyBorder="1" applyAlignment="1"/>
    <xf numFmtId="0" fontId="0" fillId="0" borderId="7" xfId="0" applyFont="1" applyBorder="1" applyAlignment="1"/>
    <xf numFmtId="0" fontId="0" fillId="0" borderId="5" xfId="0" applyFont="1" applyBorder="1" applyAlignment="1">
      <alignment horizontal="left"/>
    </xf>
    <xf numFmtId="0" fontId="0" fillId="0" borderId="7" xfId="0" applyNumberFormat="1" applyFont="1" applyBorder="1" applyAlignment="1"/>
    <xf numFmtId="0" fontId="0" fillId="0" borderId="6" xfId="0" applyFont="1" applyBorder="1" applyAlignment="1">
      <alignment horizontal="left"/>
    </xf>
    <xf numFmtId="0" fontId="0" fillId="0" borderId="8" xfId="0" applyNumberFormat="1" applyFont="1" applyBorder="1" applyAlignment="1"/>
    <xf numFmtId="0" fontId="0" fillId="0" borderId="10" xfId="0" applyFont="1" applyBorder="1" applyAlignment="1">
      <alignment horizontal="left"/>
    </xf>
    <xf numFmtId="0" fontId="0" fillId="0" borderId="9" xfId="0" applyNumberFormat="1" applyFont="1" applyBorder="1" applyAlignment="1"/>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12" borderId="1" xfId="0" applyFont="1" applyFill="1" applyBorder="1" applyAlignment="1">
      <alignment horizontal="center"/>
    </xf>
    <xf numFmtId="0" fontId="10" fillId="0" borderId="1" xfId="0" applyFont="1" applyBorder="1" applyAlignment="1"/>
    <xf numFmtId="0" fontId="3" fillId="5" borderId="1" xfId="0" applyFont="1" applyFill="1" applyBorder="1" applyAlignment="1">
      <alignment horizontal="center"/>
    </xf>
    <xf numFmtId="0" fontId="3" fillId="6" borderId="1" xfId="0" applyFont="1" applyFill="1" applyBorder="1" applyAlignment="1">
      <alignment horizontal="center"/>
    </xf>
    <xf numFmtId="0" fontId="0" fillId="0" borderId="0" xfId="0" pivotButton="1" applyFont="1" applyAlignment="1"/>
    <xf numFmtId="0" fontId="0" fillId="0" borderId="0" xfId="0" applyNumberFormat="1" applyFont="1" applyAlignment="1"/>
    <xf numFmtId="14" fontId="0" fillId="0" borderId="0" xfId="0" applyNumberFormat="1" applyFont="1" applyAlignment="1"/>
    <xf numFmtId="0" fontId="18" fillId="15" borderId="0" xfId="0" applyFont="1" applyFill="1" applyAlignment="1">
      <alignment vertical="center" wrapText="1"/>
    </xf>
    <xf numFmtId="0" fontId="18" fillId="15" borderId="0" xfId="0" applyFont="1" applyFill="1" applyAlignment="1">
      <alignment horizontal="center" vertical="center" wrapText="1"/>
    </xf>
    <xf numFmtId="0" fontId="18" fillId="15" borderId="4" xfId="0" applyFont="1" applyFill="1" applyBorder="1" applyAlignment="1">
      <alignment horizontal="center" vertical="center" wrapText="1"/>
    </xf>
    <xf numFmtId="0" fontId="19" fillId="16" borderId="1" xfId="0" applyFont="1" applyFill="1" applyBorder="1" applyAlignment="1">
      <alignment horizontal="left" vertical="top" wrapText="1"/>
    </xf>
    <xf numFmtId="0" fontId="19" fillId="16" borderId="1" xfId="0" applyFont="1" applyFill="1" applyBorder="1" applyAlignment="1">
      <alignment horizontal="center" vertical="top" wrapText="1"/>
    </xf>
    <xf numFmtId="0" fontId="19" fillId="16" borderId="1" xfId="0" applyFont="1" applyFill="1" applyBorder="1" applyAlignment="1">
      <alignment horizontal="center" vertical="center" wrapText="1"/>
    </xf>
    <xf numFmtId="0" fontId="0" fillId="0" borderId="0" xfId="0"/>
    <xf numFmtId="0" fontId="20" fillId="0" borderId="0" xfId="0" applyFont="1" applyAlignment="1">
      <alignment horizontal="center" wrapText="1"/>
    </xf>
    <xf numFmtId="0" fontId="0" fillId="0" borderId="11" xfId="0" applyBorder="1"/>
    <xf numFmtId="14" fontId="0" fillId="0" borderId="11" xfId="0" applyNumberFormat="1" applyBorder="1"/>
    <xf numFmtId="1" fontId="0" fillId="0" borderId="11" xfId="0" applyNumberFormat="1" applyBorder="1" applyAlignment="1">
      <alignment horizontal="center" vertical="center"/>
    </xf>
    <xf numFmtId="0" fontId="17" fillId="0" borderId="11" xfId="0" applyFont="1" applyBorder="1" applyAlignment="1">
      <alignment horizontal="center"/>
    </xf>
    <xf numFmtId="0" fontId="17" fillId="17" borderId="11" xfId="0" applyFont="1" applyFill="1" applyBorder="1" applyAlignment="1">
      <alignment horizontal="center"/>
    </xf>
    <xf numFmtId="0" fontId="17" fillId="18" borderId="11" xfId="0" applyFont="1" applyFill="1" applyBorder="1" applyAlignment="1">
      <alignment horizontal="center"/>
    </xf>
    <xf numFmtId="0" fontId="17" fillId="19" borderId="11" xfId="0" applyFont="1" applyFill="1" applyBorder="1" applyAlignment="1">
      <alignment horizontal="center"/>
    </xf>
    <xf numFmtId="0" fontId="17" fillId="20" borderId="0" xfId="0" applyFont="1" applyFill="1" applyAlignment="1">
      <alignment horizontal="center"/>
    </xf>
    <xf numFmtId="0" fontId="0" fillId="0" borderId="0" xfId="0" applyAlignment="1">
      <alignment horizontal="center"/>
    </xf>
    <xf numFmtId="0" fontId="0" fillId="0" borderId="11" xfId="0" applyBorder="1" applyAlignment="1">
      <alignment horizontal="center"/>
    </xf>
    <xf numFmtId="164" fontId="16" fillId="0" borderId="0" xfId="1" applyNumberFormat="1" applyFont="1"/>
    <xf numFmtId="0" fontId="16" fillId="0" borderId="0" xfId="0" applyFont="1" applyAlignment="1">
      <alignment horizontal="center"/>
    </xf>
    <xf numFmtId="165" fontId="21" fillId="0" borderId="0" xfId="2" applyNumberFormat="1" applyFont="1"/>
    <xf numFmtId="164" fontId="0" fillId="0" borderId="0" xfId="1" applyNumberFormat="1" applyFont="1"/>
    <xf numFmtId="165" fontId="22" fillId="0" borderId="0" xfId="2" applyNumberFormat="1" applyFont="1"/>
    <xf numFmtId="164" fontId="23" fillId="0" borderId="0" xfId="1" applyNumberFormat="1" applyFont="1"/>
    <xf numFmtId="0" fontId="23" fillId="0" borderId="0" xfId="0" applyFont="1" applyAlignment="1">
      <alignment horizontal="center"/>
    </xf>
    <xf numFmtId="164" fontId="24" fillId="0" borderId="0" xfId="0" applyNumberFormat="1" applyFont="1"/>
    <xf numFmtId="164" fontId="25" fillId="0" borderId="0" xfId="0" applyNumberFormat="1" applyFont="1"/>
    <xf numFmtId="0" fontId="25" fillId="0" borderId="0" xfId="0" applyFont="1" applyAlignment="1">
      <alignment horizontal="center"/>
    </xf>
    <xf numFmtId="164" fontId="26" fillId="0" borderId="0" xfId="0" applyNumberFormat="1" applyFont="1"/>
    <xf numFmtId="0" fontId="0" fillId="0" borderId="10" xfId="0" applyFont="1" applyBorder="1" applyAlignment="1"/>
    <xf numFmtId="0" fontId="0" fillId="0" borderId="9" xfId="0" pivotButton="1" applyFont="1" applyBorder="1" applyAlignment="1"/>
    <xf numFmtId="0" fontId="0" fillId="0" borderId="9" xfId="0" applyFont="1" applyBorder="1" applyAlignment="1"/>
    <xf numFmtId="0" fontId="0" fillId="0" borderId="11" xfId="0" applyFont="1" applyBorder="1" applyAlignment="1">
      <alignment horizontal="center"/>
    </xf>
    <xf numFmtId="0" fontId="0" fillId="0" borderId="1" xfId="0" applyFont="1" applyBorder="1" applyAlignment="1">
      <alignment horizontal="center"/>
    </xf>
    <xf numFmtId="0" fontId="19" fillId="16" borderId="1" xfId="0" applyNumberFormat="1" applyFont="1" applyFill="1" applyBorder="1" applyAlignment="1">
      <alignment horizontal="left" vertical="top" wrapText="1"/>
    </xf>
    <xf numFmtId="0" fontId="0" fillId="0" borderId="11" xfId="0" applyNumberFormat="1" applyBorder="1"/>
  </cellXfs>
  <cellStyles count="3">
    <cellStyle name="Millares" xfId="1" builtinId="3"/>
    <cellStyle name="Normal" xfId="0" builtinId="0"/>
    <cellStyle name="Porcentaje" xfId="2" builtinId="5"/>
  </cellStyles>
  <dxfs count="72">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numFmt numFmtId="0" formatCode="General"/>
      <border diagonalUp="0" diagonalDown="0" outline="0">
        <left/>
        <right/>
        <top style="thin">
          <color theme="1"/>
        </top>
        <bottom/>
      </border>
    </dxf>
    <dxf>
      <numFmt numFmtId="1" formatCode="0"/>
      <alignment horizontal="center" vertical="center" textRotation="0" wrapText="0" indent="0" justifyLastLine="0" shrinkToFit="0" readingOrder="0"/>
      <border diagonalUp="0" diagonalDown="0" outline="0">
        <left/>
        <right/>
        <top style="thin">
          <color theme="1"/>
        </top>
        <bottom/>
      </border>
    </dxf>
    <dxf>
      <border diagonalUp="0" diagonalDown="0" outline="0">
        <left/>
        <right/>
        <top style="thin">
          <color theme="1"/>
        </top>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b/>
        <i val="0"/>
        <strike val="0"/>
        <condense val="0"/>
        <extend val="0"/>
        <outline val="0"/>
        <shadow val="0"/>
        <u val="none"/>
        <vertAlign val="baseline"/>
        <sz val="9"/>
        <color theme="0"/>
        <name val="Calibri"/>
        <family val="2"/>
        <scheme val="minor"/>
      </font>
      <fill>
        <patternFill patternType="solid">
          <fgColor theme="1"/>
          <bgColor theme="1"/>
        </patternFill>
      </fill>
      <alignment horizontal="center" vertical="center" textRotation="0" wrapText="1" indent="0" justifyLastLine="0" shrinkToFit="0" readingOrder="0"/>
    </dxf>
    <dxf>
      <alignment horizontal="center" vertical="bottom" textRotation="0" wrapText="0" indent="0" justifyLastLine="0" shrinkToFit="0" readingOrder="0"/>
      <border diagonalUp="0" diagonalDown="0">
        <left/>
        <right/>
        <top style="thin">
          <color theme="1"/>
        </top>
        <bottom/>
        <vertical/>
        <horizontal/>
      </border>
    </dxf>
    <dxf>
      <alignment horizontal="center" vertical="bottom" textRotation="0" wrapText="0" indent="0" justifyLastLine="0" shrinkToFit="0" readingOrder="0"/>
      <border diagonalUp="0" diagonalDown="0">
        <left/>
        <right/>
        <top style="thin">
          <color theme="1"/>
        </top>
        <bottom/>
        <vertical/>
        <horizontal/>
      </border>
    </dxf>
    <dxf>
      <border diagonalUp="0" diagonalDown="0">
        <left/>
        <right/>
        <top style="thin">
          <color theme="1"/>
        </top>
        <bottom/>
        <vertical/>
        <horizontal/>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1"/>
        </top>
        <bottom/>
        <vertical/>
        <horizontal/>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53D2FF"/>
        </patternFill>
      </fill>
      <alignment horizontal="center" vertical="bottom" textRotation="0" wrapText="0" indent="0" justifyLastLine="0" shrinkToFit="0" readingOrder="0"/>
      <border diagonalUp="0" diagonalDown="0">
        <left/>
        <right/>
        <top style="thin">
          <color theme="1"/>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right/>
        <top style="thin">
          <color theme="1"/>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rgb="FFFF9B9B"/>
        </patternFill>
      </fill>
      <alignment horizontal="center" vertical="bottom" textRotation="0" wrapText="0" indent="0" justifyLastLine="0" shrinkToFit="0" readingOrder="0"/>
      <border diagonalUp="0" diagonalDown="0">
        <left/>
        <right/>
        <top style="thin">
          <color theme="1"/>
        </top>
        <bottom/>
        <vertical/>
        <horizontal/>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1"/>
        </top>
        <bottom/>
        <vertical/>
        <horizontal/>
      </border>
    </dxf>
    <dxf>
      <border diagonalUp="0" diagonalDown="0">
        <left/>
        <right/>
        <top style="thin">
          <color theme="1"/>
        </top>
        <bottom/>
        <vertical/>
        <horizontal/>
      </border>
    </dxf>
    <dxf>
      <border diagonalUp="0" diagonalDown="0">
        <left/>
        <right/>
        <top style="thin">
          <color theme="1"/>
        </top>
        <bottom/>
        <vertical/>
        <horizontal/>
      </border>
    </dxf>
    <dxf>
      <border outline="0">
        <right style="thin">
          <color theme="1"/>
        </right>
      </border>
    </dxf>
    <dxf>
      <font>
        <strike val="0"/>
        <outline val="0"/>
        <shadow val="0"/>
        <u val="none"/>
        <vertAlign val="baseline"/>
        <sz val="8"/>
        <color auto="1"/>
        <name val="Calibri"/>
        <family val="2"/>
        <scheme val="none"/>
      </font>
      <fill>
        <patternFill patternType="solid">
          <fgColor indexed="64"/>
          <bgColor theme="0"/>
        </patternFill>
      </fill>
    </dxf>
    <dxf>
      <font>
        <b val="0"/>
        <i val="0"/>
        <strike val="0"/>
        <condense val="0"/>
        <extend val="0"/>
        <outline val="0"/>
        <shadow val="0"/>
        <u val="none"/>
        <vertAlign val="baseline"/>
        <sz val="8"/>
        <color theme="1"/>
        <name val="Calibri"/>
        <family val="2"/>
        <scheme val="none"/>
      </font>
      <fill>
        <patternFill patternType="solid">
          <fgColor rgb="FFA8D08D"/>
          <bgColor rgb="FFA8D08D"/>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family val="2"/>
        <scheme val="none"/>
      </font>
      <fill>
        <patternFill patternType="solid">
          <fgColor rgb="FFA8D08D"/>
          <bgColor rgb="FFA8D08D"/>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family val="2"/>
        <scheme val="none"/>
      </font>
      <fill>
        <patternFill patternType="solid">
          <fgColor rgb="FF9CC2E5"/>
          <bgColor rgb="FF9CC2E5"/>
        </patternFill>
      </fill>
      <alignment horizontal="center" vertical="top" textRotation="0" wrapText="0" indent="0" justifyLastLine="0" shrinkToFit="0" readingOrder="0"/>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4">
    <tableStyle name="COVID_CL_RECUPERA-style" pivot="0" count="3" xr9:uid="{00000000-0011-0000-FFFF-FFFF00000000}">
      <tableStyleElement type="headerRow" dxfId="71"/>
      <tableStyleElement type="firstRowStripe" dxfId="70"/>
      <tableStyleElement type="secondRowStripe" dxfId="69"/>
    </tableStyle>
    <tableStyle name="FECHAS-style" pivot="0" count="3" xr9:uid="{00000000-0011-0000-FFFF-FFFF01000000}">
      <tableStyleElement type="headerRow" dxfId="68"/>
      <tableStyleElement type="firstRowStripe" dxfId="67"/>
      <tableStyleElement type="secondRowStripe" dxfId="66"/>
    </tableStyle>
    <tableStyle name="LOCALIZA HN-style" pivot="0" count="3" xr9:uid="{00000000-0011-0000-FFFF-FFFF02000000}">
      <tableStyleElement type="headerRow" dxfId="65"/>
      <tableStyleElement type="firstRowStripe" dxfId="64"/>
      <tableStyleElement type="secondRowStripe" dxfId="63"/>
    </tableStyle>
    <tableStyle name="LOCALIZA HN-style 2" pivot="0" count="3" xr9:uid="{00000000-0011-0000-FFFF-FFFF03000000}">
      <tableStyleElement type="headerRow" dxfId="62"/>
      <tableStyleElement type="firstRowStripe" dxfId="61"/>
      <tableStyleElement type="secondRowStripe"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1.xml"/><Relationship Id="rId25" Type="http://schemas.microsoft.com/office/2007/relationships/slicerCache" Target="slicerCaches/slicerCache9.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6.xml"/><Relationship Id="rId27" Type="http://customschemas.google.com/relationships/workbookmetadata" Target="metadata"/><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30480</xdr:colOff>
      <xdr:row>0</xdr:row>
      <xdr:rowOff>0</xdr:rowOff>
    </xdr:from>
    <xdr:ext cx="4684395" cy="1691640"/>
    <mc:AlternateContent xmlns:mc="http://schemas.openxmlformats.org/markup-compatibility/2006" xmlns:sle15="http://schemas.microsoft.com/office/drawing/2012/slicer">
      <mc:Choice Requires="sle15">
        <xdr:graphicFrame macro="">
          <xdr:nvGraphicFramePr>
            <xdr:cNvPr id="2" name="Fecha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Fecha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3171825" cy="1699260"/>
    <mc:AlternateContent xmlns:mc="http://schemas.openxmlformats.org/markup-compatibility/2006" xmlns:sle15="http://schemas.microsoft.com/office/drawing/2012/slicer">
      <mc:Choice Requires="sle15">
        <xdr:graphicFrame macro="">
          <xdr:nvGraphicFramePr>
            <xdr:cNvPr id="3" name="Departamento_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amento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85725</xdr:colOff>
      <xdr:row>0</xdr:row>
      <xdr:rowOff>0</xdr:rowOff>
    </xdr:from>
    <xdr:ext cx="4324350" cy="1684020"/>
    <mc:AlternateContent xmlns:mc="http://schemas.openxmlformats.org/markup-compatibility/2006" xmlns:sle15="http://schemas.microsoft.com/office/drawing/2012/slicer">
      <mc:Choice Requires="sle15">
        <xdr:graphicFrame macro="">
          <xdr:nvGraphicFramePr>
            <xdr:cNvPr id="4" name="Municipio_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unicipio_3"/>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600075</xdr:colOff>
      <xdr:row>0</xdr:row>
      <xdr:rowOff>0</xdr:rowOff>
    </xdr:from>
    <xdr:ext cx="4819650" cy="1805940"/>
    <mc:AlternateContent xmlns:mc="http://schemas.openxmlformats.org/markup-compatibility/2006" xmlns:sle15="http://schemas.microsoft.com/office/drawing/2012/slicer">
      <mc:Choice Requires="sle15">
        <xdr:graphicFrame macro="">
          <xdr:nvGraphicFramePr>
            <xdr:cNvPr id="4" name="Fecha_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Fecha_4"/>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9525</xdr:rowOff>
    </xdr:from>
    <xdr:ext cx="3705225" cy="1796415"/>
    <mc:AlternateContent xmlns:mc="http://schemas.openxmlformats.org/markup-compatibility/2006" xmlns:sle15="http://schemas.microsoft.com/office/drawing/2012/slicer">
      <mc:Choice Requires="sle15">
        <xdr:graphicFrame macro="">
          <xdr:nvGraphicFramePr>
            <xdr:cNvPr id="5" name="Departamento_5">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Departamento_5"/>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676275</xdr:colOff>
      <xdr:row>0</xdr:row>
      <xdr:rowOff>0</xdr:rowOff>
    </xdr:from>
    <xdr:ext cx="3743325" cy="1813560"/>
    <mc:AlternateContent xmlns:mc="http://schemas.openxmlformats.org/markup-compatibility/2006" xmlns:sle15="http://schemas.microsoft.com/office/drawing/2012/slicer">
      <mc:Choice Requires="sle15">
        <xdr:graphicFrame macro="">
          <xdr:nvGraphicFramePr>
            <xdr:cNvPr id="6" name="Municipio_6">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unicipio_6"/>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883920</xdr:colOff>
      <xdr:row>0</xdr:row>
      <xdr:rowOff>0</xdr:rowOff>
    </xdr:from>
    <xdr:ext cx="6210300" cy="1341120"/>
    <mc:AlternateContent xmlns:mc="http://schemas.openxmlformats.org/markup-compatibility/2006" xmlns:sle15="http://schemas.microsoft.com/office/drawing/2012/slicer">
      <mc:Choice Requires="sle15">
        <xdr:graphicFrame macro="">
          <xdr:nvGraphicFramePr>
            <xdr:cNvPr id="7" name="Fecha_7">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Fecha_7"/>
            </a:graphicData>
          </a:graphic>
        </xdr:graphicFrame>
      </mc:Choice>
      <mc:Fallback xmlns="">
        <xdr:sp macro="" textlink="">
          <xdr:nvSpPr>
            <xdr:cNvPr id="0" name=""/>
            <xdr:cNvSpPr>
              <a:spLocks noTextEdit="1"/>
            </xdr:cNvSpPr>
          </xdr:nvSpPr>
          <xdr:spPr>
            <a:xfrm>
              <a:off x="5615940" y="0"/>
              <a:ext cx="6210300" cy="13411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fLocksWithSheet="0"/>
  </xdr:oneCellAnchor>
  <xdr:oneCellAnchor>
    <xdr:from>
      <xdr:col>0</xdr:col>
      <xdr:colOff>0</xdr:colOff>
      <xdr:row>0</xdr:row>
      <xdr:rowOff>0</xdr:rowOff>
    </xdr:from>
    <xdr:ext cx="2560320" cy="1356360"/>
    <mc:AlternateContent xmlns:mc="http://schemas.openxmlformats.org/markup-compatibility/2006" xmlns:sle15="http://schemas.microsoft.com/office/drawing/2012/slicer">
      <mc:Choice Requires="sle15">
        <xdr:graphicFrame macro="">
          <xdr:nvGraphicFramePr>
            <xdr:cNvPr id="8" name="Departamento_8">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microsoft.com/office/drawing/2010/slicer">
              <sle:slicer xmlns:sle="http://schemas.microsoft.com/office/drawing/2010/slicer" name="Departamento_8"/>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114300</xdr:colOff>
      <xdr:row>0</xdr:row>
      <xdr:rowOff>0</xdr:rowOff>
    </xdr:from>
    <xdr:ext cx="2720340" cy="1348740"/>
    <mc:AlternateContent xmlns:mc="http://schemas.openxmlformats.org/markup-compatibility/2006" xmlns:sle15="http://schemas.microsoft.com/office/drawing/2012/slicer">
      <mc:Choice Requires="sle15">
        <xdr:graphicFrame macro="">
          <xdr:nvGraphicFramePr>
            <xdr:cNvPr id="9" name="Municipio_9">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0/slicer">
              <sle:slicer xmlns:sle="http://schemas.microsoft.com/office/drawing/2010/slicer" name="Municipio_9"/>
            </a:graphicData>
          </a:graphic>
        </xdr:graphicFrame>
      </mc:Choice>
      <mc:Fallback xmlns="">
        <xdr:sp macro="" textlink="">
          <xdr:nvSpPr>
            <xdr:cNvPr id="0" name=""/>
            <xdr:cNvSpPr>
              <a:spLocks noTextEdit="1"/>
            </xdr:cNvSpPr>
          </xdr:nvSpPr>
          <xdr:spPr>
            <a:xfrm>
              <a:off x="2750820" y="0"/>
              <a:ext cx="2720340" cy="13487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85724</xdr:colOff>
      <xdr:row>0</xdr:row>
      <xdr:rowOff>0</xdr:rowOff>
    </xdr:from>
    <xdr:ext cx="11466195" cy="1143000"/>
    <mc:AlternateContent xmlns:mc="http://schemas.openxmlformats.org/markup-compatibility/2006" xmlns:sle15="http://schemas.microsoft.com/office/drawing/2012/slicer">
      <mc:Choice Requires="sle15">
        <xdr:graphicFrame macro="">
          <xdr:nvGraphicFramePr>
            <xdr:cNvPr id="10" name="Departamento_10">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Departamento_10"/>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f999e057ad8c646/CORONA%20VIRUS/DATACOVID%20CL/Covid%20Chile%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ID_CL_CONFIRMA"/>
      <sheetName val="COVID_CL_MUERTE"/>
      <sheetName val="COVID_CL_RECUPERA"/>
      <sheetName val="FINAL"/>
      <sheetName val="VALIDA"/>
      <sheetName val="TD dia"/>
      <sheetName val="TDACUMULADOS"/>
      <sheetName val="TDMUERTES"/>
      <sheetName val="TDRECUPERA"/>
      <sheetName val="LOCALIZA CL"/>
      <sheetName val="Comun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o Emanuelli" refreshedDate="43958.381932407407" createdVersion="6" refreshedVersion="6" minRefreshableVersion="3" recordCount="93" xr:uid="{AF25A07C-8831-4E0B-B558-02B9A4E1A519}">
  <cacheSource type="worksheet">
    <worksheetSource name="MuertesHN"/>
  </cacheSource>
  <cacheFields count="17">
    <cacheField name="Clave_Mun_n" numFmtId="0">
      <sharedItems/>
    </cacheField>
    <cacheField name="Clave_Municipio" numFmtId="0">
      <sharedItems count="52">
        <s v="051143916"/>
        <s v="051143918"/>
        <s v="051143919"/>
        <s v="051243919"/>
        <s v="050143919"/>
        <s v="050143920"/>
        <s v="041243920"/>
        <s v="080143921"/>
        <s v="010343922"/>
        <s v="050143922"/>
        <s v="9999943922"/>
        <s v="180443922"/>
        <s v="050443922"/>
        <s v="020843925"/>
        <s v="050143925"/>
        <s v="050943925"/>
        <s v="050543925"/>
        <s v="050443925"/>
        <s v="051143928"/>
        <s v="010143931"/>
        <s v="180443932"/>
        <s v="050143934"/>
        <s v="050143935"/>
        <s v="051143935"/>
        <s v="051243937"/>
        <s v="050343937"/>
        <s v="050943937"/>
        <s v="051143937"/>
        <s v="051143938"/>
        <s v="050143938"/>
        <s v="050243938"/>
        <s v="010143938"/>
        <s v="050143944"/>
        <s v="050143945"/>
        <s v="161243945"/>
        <s v="051243945"/>
        <s v="051143945"/>
        <s v="050143947"/>
        <s v="050143948"/>
        <s v="100643949"/>
        <s v="161143949"/>
        <s v="050443950"/>
        <s v="050143950"/>
        <s v="050243950"/>
        <s v="050143952"/>
        <s v="050543952"/>
        <s v="010143953"/>
        <s v="050143954"/>
        <s v="051143955"/>
        <s v="050143956"/>
        <s v="031843956"/>
        <s v="051143956"/>
      </sharedItems>
    </cacheField>
    <cacheField name="Clave_Depto" numFmtId="0">
      <sharedItems/>
    </cacheField>
    <cacheField name="ID" numFmtId="0">
      <sharedItems containsSemiMixedTypes="0" containsString="0" containsNumber="1" containsInteger="1" minValue="1" maxValue="93"/>
    </cacheField>
    <cacheField name="Fecha" numFmtId="14">
      <sharedItems containsSemiMixedTypes="0" containsNonDate="0" containsDate="1" containsString="0" minDate="2020-03-26T00:00:00" maxDate="2020-05-06T00:00:00" count="25">
        <d v="2020-03-26T00:00:00"/>
        <d v="2020-03-28T00:00:00"/>
        <d v="2020-03-29T00:00:00"/>
        <d v="2020-03-30T00:00:00"/>
        <d v="2020-03-31T00:00:00"/>
        <d v="2020-04-01T00:00:00"/>
        <d v="2020-04-04T00:00:00"/>
        <d v="2020-04-07T00:00:00"/>
        <d v="2020-04-10T00:00:00"/>
        <d v="2020-04-11T00:00:00"/>
        <d v="2020-04-13T00:00:00"/>
        <d v="2020-04-14T00:00:00"/>
        <d v="2020-04-16T00:00:00"/>
        <d v="2020-04-17T00:00:00"/>
        <d v="2020-04-23T00:00:00"/>
        <d v="2020-04-24T00:00:00"/>
        <d v="2020-04-26T00:00:00"/>
        <d v="2020-04-27T00:00:00"/>
        <d v="2020-04-28T00:00:00"/>
        <d v="2020-04-29T00:00:00"/>
        <d v="2020-05-01T00:00:00"/>
        <d v="2020-05-02T00:00:00"/>
        <d v="2020-05-03T00:00:00"/>
        <d v="2020-05-04T00:00:00"/>
        <d v="2020-05-05T00:00:00"/>
      </sharedItems>
      <fieldGroup par="16" base="4">
        <rangePr groupBy="days" startDate="2020-03-26T00:00:00" endDate="2020-05-06T00:00:00"/>
        <groupItems count="368">
          <s v="&lt;26/3/2020"/>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6/5/2020"/>
        </groupItems>
      </fieldGroup>
    </cacheField>
    <cacheField name="ID_Depto" numFmtId="0">
      <sharedItems containsSemiMixedTypes="0" containsString="0" containsNumber="1" containsInteger="1" minValue="1" maxValue="18"/>
    </cacheField>
    <cacheField name="Departamento" numFmtId="0">
      <sharedItems count="9">
        <s v="Cortes"/>
        <s v="Lempira"/>
        <s v="Francisco Morazan"/>
        <s v="Atlantida"/>
        <s v="Yoro"/>
        <s v="Colon"/>
        <s v="Santa Barbara"/>
        <s v="Intibuca"/>
        <s v="Comayagua"/>
      </sharedItems>
    </cacheField>
    <cacheField name="Municipio" numFmtId="0">
      <sharedItems containsBlank="1" count="19">
        <s v="Villanueva"/>
        <s v="La Lima"/>
        <s v="San Pedro Sula"/>
        <s v="La Union"/>
        <s v="Distrito Central"/>
        <s v="Esparta"/>
        <m/>
        <s v="El Progreso"/>
        <s v="Pimienta"/>
        <s v="Sonaguera"/>
        <s v="San Manuel"/>
        <s v="Potrerillos"/>
        <s v="La Ceiba"/>
        <s v="Omoa"/>
        <s v="Choloma"/>
        <s v="Macuelizo"/>
        <s v="Intibuca"/>
        <s v="Ilama"/>
        <s v="Siguatepeque"/>
      </sharedItems>
    </cacheField>
    <cacheField name="ID_Municipio" numFmtId="0">
      <sharedItems containsMixedTypes="1" containsNumber="1" containsInteger="1" minValue="99999" maxValue="99999"/>
    </cacheField>
    <cacheField name="Sexo" numFmtId="0">
      <sharedItems containsBlank="1"/>
    </cacheField>
    <cacheField name="Edad" numFmtId="0">
      <sharedItems containsString="0" containsBlank="1" containsNumber="1" containsInteger="1" minValue="9" maxValue="94"/>
    </cacheField>
    <cacheField name="Centro_de_Salud" numFmtId="0">
      <sharedItems/>
    </cacheField>
    <cacheField name="Tipo_de_caso" numFmtId="0">
      <sharedItems/>
    </cacheField>
    <cacheField name="X" numFmtId="0">
      <sharedItems containsMixedTypes="1" containsNumber="1" minValue="14.175800000000001" maxValue="15.731"/>
    </cacheField>
    <cacheField name="Y" numFmtId="0">
      <sharedItems containsMixedTypes="1" containsNumber="1" minValue="-88.948499999999996" maxValue="-86.256699999999995"/>
    </cacheField>
    <cacheField name="País" numFmtId="0">
      <sharedItems/>
    </cacheField>
    <cacheField name="Meses" numFmtId="0" databaseField="0">
      <fieldGroup base="4">
        <rangePr groupBy="months" startDate="2020-03-26T00:00:00" endDate="2020-05-06T00:00:00"/>
        <groupItems count="14">
          <s v="&lt;26/3/2020"/>
          <s v="ene"/>
          <s v="feb"/>
          <s v="mar"/>
          <s v="abr"/>
          <s v="may"/>
          <s v="jun"/>
          <s v="jul"/>
          <s v="ago"/>
          <s v="sep"/>
          <s v="oct"/>
          <s v="nov"/>
          <s v="dic"/>
          <s v="&gt;6/5/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o Emanuelli" refreshedDate="43958.381964120374" createdVersion="6" refreshedVersion="6" minRefreshableVersion="3" recordCount="122" xr:uid="{B2DC06A5-CEA5-4209-B66C-531C03459C56}">
  <cacheSource type="worksheet">
    <worksheetSource name="RecuperaHN"/>
  </cacheSource>
  <cacheFields count="18">
    <cacheField name="Clave_Mun_n" numFmtId="0">
      <sharedItems/>
    </cacheField>
    <cacheField name="Clave_Municipio" numFmtId="0">
      <sharedItems count="73">
        <s v="9999943918"/>
        <s v="9999943925"/>
        <s v="010244108"/>
        <s v="9999943935"/>
        <s v="9999943938"/>
        <s v="9999943939"/>
        <s v="9999944305"/>
        <s v="9999944670"/>
        <s v="9999945035"/>
        <s v="9999945401"/>
        <s v="9999945766"/>
        <s v="9999946131"/>
        <s v="9999946496"/>
        <s v="9999946862"/>
        <s v="9999947227"/>
        <s v="9999947592"/>
        <s v="9999943942"/>
        <s v="9999944308"/>
        <s v="9999944674"/>
        <s v="9999945039"/>
        <s v="9999945405"/>
        <s v="9999945770"/>
        <s v="9999946135"/>
        <s v="9999946500"/>
        <s v="9999946866"/>
        <s v="9999947231"/>
        <s v="9999947596"/>
        <s v="9999947961"/>
        <s v="9999948327"/>
        <s v="9999948692"/>
        <s v="9999949057"/>
        <s v="9999949422"/>
        <s v="9999949788"/>
        <s v="9999950153"/>
        <s v="9999950518"/>
        <s v="9999950883"/>
        <s v="9999951249"/>
        <s v="9999951614"/>
        <s v="9999951980"/>
        <s v="9999952345"/>
        <s v="9999952711"/>
        <s v="9999953076"/>
        <s v="9999953441"/>
        <s v="9999953806"/>
        <s v="9999954172"/>
        <s v="9999954537"/>
        <s v="9999943947"/>
        <s v="9999944312"/>
        <s v="9999944677"/>
        <s v="9999945042"/>
        <s v="9999945408"/>
        <s v="9999945773"/>
        <s v="9999946138"/>
        <s v="9999946503"/>
        <s v="9999946869"/>
        <s v="9999947234"/>
        <s v="9999947599"/>
        <s v="9999947966"/>
        <s v="9999948332"/>
        <s v="9999948697"/>
        <s v="9999949062"/>
        <s v="9999949428"/>
        <s v="9999949794"/>
        <s v="9999950159"/>
        <s v="9999950524"/>
        <s v="9999950889"/>
        <s v="9999943950"/>
        <s v="9999943952"/>
        <s v="120143953"/>
        <s v="020943953"/>
        <s v="050143953"/>
        <s v="050143954"/>
        <s v="050143955"/>
      </sharedItems>
    </cacheField>
    <cacheField name="Clave_Depto" numFmtId="0">
      <sharedItems/>
    </cacheField>
    <cacheField name="ID" numFmtId="0">
      <sharedItems containsSemiMixedTypes="0" containsString="0" containsNumber="1" containsInteger="1" minValue="1" maxValue="122"/>
    </cacheField>
    <cacheField name="Fecha" numFmtId="14">
      <sharedItems containsSemiMixedTypes="0" containsNonDate="0" containsDate="1" containsString="0" minDate="2020-03-28T00:00:00" maxDate="2049-04-25T00:00:00" count="71">
        <d v="2020-03-28T00:00:00"/>
        <d v="2020-04-04T00:00:00"/>
        <d v="2020-10-04T00:00:00"/>
        <d v="2020-04-14T00:00:00"/>
        <d v="2020-04-17T00:00:00"/>
        <d v="2020-04-18T00:00:00"/>
        <d v="2021-04-19T00:00:00"/>
        <d v="2022-04-19T00:00:00"/>
        <d v="2023-04-19T00:00:00"/>
        <d v="2024-04-19T00:00:00"/>
        <d v="2025-04-19T00:00:00"/>
        <d v="2026-04-19T00:00:00"/>
        <d v="2027-04-19T00:00:00"/>
        <d v="2028-04-19T00:00:00"/>
        <d v="2029-04-19T00:00:00"/>
        <d v="2030-04-19T00:00:00"/>
        <d v="2020-04-21T00:00:00"/>
        <d v="2021-04-22T00:00:00"/>
        <d v="2022-04-23T00:00:00"/>
        <d v="2023-04-23T00:00:00"/>
        <d v="2024-04-23T00:00:00"/>
        <d v="2025-04-23T00:00:00"/>
        <d v="2026-04-23T00:00:00"/>
        <d v="2027-04-23T00:00:00"/>
        <d v="2028-04-23T00:00:00"/>
        <d v="2029-04-23T00:00:00"/>
        <d v="2030-04-23T00:00:00"/>
        <d v="2031-04-23T00:00:00"/>
        <d v="2032-04-23T00:00:00"/>
        <d v="2033-04-23T00:00:00"/>
        <d v="2034-04-23T00:00:00"/>
        <d v="2035-04-23T00:00:00"/>
        <d v="2036-04-23T00:00:00"/>
        <d v="2037-04-23T00:00:00"/>
        <d v="2038-04-23T00:00:00"/>
        <d v="2039-04-23T00:00:00"/>
        <d v="2040-04-23T00:00:00"/>
        <d v="2041-04-23T00:00:00"/>
        <d v="2042-04-24T00:00:00"/>
        <d v="2043-04-24T00:00:00"/>
        <d v="2044-04-24T00:00:00"/>
        <d v="2045-04-24T00:00:00"/>
        <d v="2046-04-24T00:00:00"/>
        <d v="2047-04-24T00:00:00"/>
        <d v="2048-04-24T00:00:00"/>
        <d v="2049-04-24T00:00:00"/>
        <d v="2020-04-26T00:00:00"/>
        <d v="2021-04-26T00:00:00"/>
        <d v="2022-04-26T00:00:00"/>
        <d v="2023-04-26T00:00:00"/>
        <d v="2024-04-26T00:00:00"/>
        <d v="2025-04-26T00:00:00"/>
        <d v="2026-04-26T00:00:00"/>
        <d v="2027-04-26T00:00:00"/>
        <d v="2028-04-26T00:00:00"/>
        <d v="2029-04-26T00:00:00"/>
        <d v="2030-04-26T00:00:00"/>
        <d v="2031-04-28T00:00:00"/>
        <d v="2032-04-28T00:00:00"/>
        <d v="2033-04-28T00:00:00"/>
        <d v="2034-04-28T00:00:00"/>
        <d v="2035-04-29T00:00:00"/>
        <d v="2036-04-29T00:00:00"/>
        <d v="2037-04-29T00:00:00"/>
        <d v="2038-04-29T00:00:00"/>
        <d v="2039-04-29T00:00:00"/>
        <d v="2020-04-29T00:00:00"/>
        <d v="2020-05-01T00:00:00"/>
        <d v="2020-05-02T00:00:00"/>
        <d v="2020-05-03T00:00:00"/>
        <d v="2020-05-04T00:00:00"/>
      </sharedItems>
      <fieldGroup par="17" base="4">
        <rangePr groupBy="months" startDate="2020-03-28T00:00:00" endDate="2049-04-25T00:00:00"/>
        <groupItems count="14">
          <s v="&lt;28/3/2020"/>
          <s v="ene"/>
          <s v="feb"/>
          <s v="mar"/>
          <s v="abr"/>
          <s v="may"/>
          <s v="jun"/>
          <s v="jul"/>
          <s v="ago"/>
          <s v="sep"/>
          <s v="oct"/>
          <s v="nov"/>
          <s v="dic"/>
          <s v="&gt;25/4/2049"/>
        </groupItems>
      </fieldGroup>
    </cacheField>
    <cacheField name="ID_Depto" numFmtId="0">
      <sharedItems containsSemiMixedTypes="0" containsString="0" containsNumber="1" containsInteger="1" minValue="1" maxValue="99"/>
    </cacheField>
    <cacheField name="Departamento" numFmtId="0">
      <sharedItems containsBlank="1" count="8">
        <m/>
        <s v="Atlantida"/>
        <s v="Francisco Morazan"/>
        <s v="Cortes"/>
        <s v="Santa Barbara"/>
        <s v="Colon"/>
        <s v="Yoro"/>
        <s v="La Paz"/>
      </sharedItems>
    </cacheField>
    <cacheField name="Municipio" numFmtId="0">
      <sharedItems containsBlank="1" count="5">
        <m/>
        <s v="El Porvenir"/>
        <s v="La Paz"/>
        <s v="Tocoa"/>
        <s v="San Pedro Sula"/>
      </sharedItems>
    </cacheField>
    <cacheField name="ID_Municipio" numFmtId="0">
      <sharedItems containsMixedTypes="1" containsNumber="1" containsInteger="1" minValue="99999" maxValue="99999"/>
    </cacheField>
    <cacheField name="Sexo" numFmtId="0">
      <sharedItems/>
    </cacheField>
    <cacheField name="Edad" numFmtId="0">
      <sharedItems containsBlank="1" containsMixedTypes="1" containsNumber="1" containsInteger="1" minValue="5" maxValue="53"/>
    </cacheField>
    <cacheField name="Centro_de_Salud" numFmtId="0">
      <sharedItems/>
    </cacheField>
    <cacheField name="Tipo_de_caso" numFmtId="0">
      <sharedItems/>
    </cacheField>
    <cacheField name="X" numFmtId="0">
      <sharedItems containsMixedTypes="1" containsNumber="1" minValue="14.3101" maxValue="15.6676"/>
    </cacheField>
    <cacheField name="Y" numFmtId="0">
      <sharedItems containsMixedTypes="1" containsNumber="1" minValue="-88.114599999999996" maxValue="-85.963200000000001"/>
    </cacheField>
    <cacheField name="País" numFmtId="0">
      <sharedItems/>
    </cacheField>
    <cacheField name="Trimestres" numFmtId="0" databaseField="0">
      <fieldGroup base="4">
        <rangePr groupBy="quarters" startDate="2020-03-28T00:00:00" endDate="2049-04-25T00:00:00"/>
        <groupItems count="6">
          <s v="&lt;28/3/2020"/>
          <s v="Trim.1"/>
          <s v="Trim.2"/>
          <s v="Trim.3"/>
          <s v="Trim.4"/>
          <s v="&gt;25/4/2049"/>
        </groupItems>
      </fieldGroup>
    </cacheField>
    <cacheField name="Años" numFmtId="0" databaseField="0">
      <fieldGroup base="4">
        <rangePr groupBy="years" startDate="2020-03-28T00:00:00" endDate="2049-04-25T00:00:00"/>
        <groupItems count="32">
          <s v="&lt;28/3/2020"/>
          <s v="2020"/>
          <s v="2021"/>
          <s v="2022"/>
          <s v="2023"/>
          <s v="2024"/>
          <s v="2025"/>
          <s v="2026"/>
          <s v="2027"/>
          <s v="2028"/>
          <s v="2029"/>
          <s v="2030"/>
          <s v="2031"/>
          <s v="2032"/>
          <s v="2033"/>
          <s v="2034"/>
          <s v="2035"/>
          <s v="2036"/>
          <s v="2037"/>
          <s v="2038"/>
          <s v="2039"/>
          <s v="2040"/>
          <s v="2041"/>
          <s v="2042"/>
          <s v="2043"/>
          <s v="2044"/>
          <s v="2045"/>
          <s v="2046"/>
          <s v="2047"/>
          <s v="2048"/>
          <s v="2049"/>
          <s v="&gt;25/4/2049"/>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o Emanuelli" refreshedDate="43958.407929513887" createdVersion="6" refreshedVersion="6" minRefreshableVersion="3" recordCount="1270" xr:uid="{3D32C8AF-3D6F-4FC2-A7A6-D1E736329FAE}">
  <cacheSource type="worksheet">
    <worksheetSource name="Casos_HN"/>
  </cacheSource>
  <cacheFields count="17">
    <cacheField name="Clave_Mun_n" numFmtId="0">
      <sharedItems/>
    </cacheField>
    <cacheField name="Clave_Municipio" numFmtId="0">
      <sharedItems count="284">
        <s v="170443944"/>
        <s v="050143945"/>
        <s v="050243915"/>
        <s v="050243917"/>
        <s v="050243922"/>
        <s v="050243924"/>
        <s v="050243930"/>
        <s v="050243931"/>
        <s v="050243934"/>
        <s v="050243935"/>
        <s v="050243939"/>
        <s v="050243944"/>
        <s v="050243945"/>
        <s v="050243947"/>
        <s v="050243948"/>
        <s v="050243949"/>
        <s v="050243951"/>
        <s v="050243952"/>
        <s v="050243953"/>
        <s v="050243954"/>
        <s v="060143905"/>
        <s v="060143953"/>
        <s v="050143952"/>
        <s v="030143944"/>
        <s v="030143953"/>
        <s v="070343948"/>
        <s v="070343953"/>
        <s v="080143900"/>
        <s v="080143903"/>
        <s v="080143905"/>
        <s v="080143906"/>
        <s v="080143908"/>
        <s v="080143909"/>
        <s v="080143913"/>
        <s v="080143916"/>
        <s v="080143921"/>
        <s v="080143922"/>
        <s v="080143924"/>
        <s v="080143925"/>
        <s v="080143927"/>
        <s v="080143928"/>
        <s v="080143932"/>
        <s v="080143934"/>
        <s v="080143935"/>
        <s v="080143939"/>
        <s v="080143942"/>
        <s v="080143944"/>
        <s v="080143947"/>
        <s v="080143948"/>
        <s v="080143949"/>
        <s v="080143950"/>
        <s v="080143951"/>
        <s v="080143952"/>
        <s v="080143953"/>
        <s v="080143954"/>
        <s v="180443915"/>
        <s v="180443922"/>
        <s v="180443924"/>
        <s v="180443926"/>
        <s v="180443928"/>
        <s v="180443937"/>
        <s v="180443940"/>
        <s v="180443944"/>
        <s v="180443945"/>
        <s v="180443947"/>
        <s v="180443948"/>
        <s v="180443949"/>
        <s v="180443950"/>
        <s v="180443953"/>
        <s v="060643908"/>
        <s v="060643943"/>
        <s v="010343921"/>
        <s v="010343924"/>
        <s v="170643950"/>
        <s v="130143934"/>
        <s v="161143947"/>
        <s v="100643948"/>
        <s v="100643949"/>
        <s v="100643950"/>
        <s v="010143900"/>
        <s v="010143924"/>
        <s v="010143926"/>
        <s v="010143928"/>
        <s v="010143935"/>
        <s v="010143937"/>
        <s v="010143947"/>
        <s v="010143949"/>
        <s v="010143951"/>
        <s v="051243915"/>
        <s v="051243917"/>
        <s v="051243922"/>
        <s v="051243924"/>
        <s v="051243926"/>
        <s v="051243930"/>
        <s v="051243931"/>
        <s v="051243937"/>
        <s v="051243939"/>
        <s v="051243943"/>
        <s v="051243944"/>
        <s v="051243949"/>
        <s v="051243952"/>
        <s v="051243954"/>
        <s v="120143932"/>
        <s v="041243913"/>
        <s v="041243917"/>
        <s v="170743953"/>
        <s v="162743922"/>
        <s v="162743924"/>
        <s v="162743932"/>
        <s v="080943953"/>
        <s v="161243939"/>
        <s v="161243944"/>
        <s v="060943950"/>
        <s v="041343926"/>
        <s v="050343930"/>
        <s v="050343945"/>
        <s v="061143945"/>
        <s v="061143950"/>
        <s v="161543924"/>
        <s v="050443922"/>
        <s v="050443925"/>
        <s v="050443926"/>
        <s v="050443931"/>
        <s v="050443934"/>
        <s v="050443944"/>
        <s v="050443945"/>
        <s v="050443947"/>
        <s v="050443949"/>
        <s v="050443950"/>
        <s v="050443951"/>
        <s v="050443953"/>
        <s v="050543922"/>
        <s v="050543924"/>
        <s v="050543930"/>
        <s v="050543944"/>
        <s v="050543947"/>
        <s v="050543954"/>
        <s v="050643909"/>
        <s v="050643921"/>
        <s v="050643926"/>
        <s v="050643930"/>
        <s v="050643937"/>
        <s v="050643938"/>
        <s v="050643944"/>
        <s v="050643945"/>
        <s v="050643947"/>
        <s v="050643949"/>
        <s v="050643953"/>
        <s v="050743951"/>
        <s v="050743953"/>
        <s v="050743952"/>
        <s v="010643921"/>
        <s v="050843953"/>
        <s v="050843930"/>
        <s v="050843931"/>
        <s v="050843944"/>
        <s v="050843952"/>
        <s v="050943917"/>
        <s v="050943934"/>
        <s v="050943942"/>
        <s v="050943945"/>
        <s v="050943947"/>
        <s v="050943951"/>
        <s v="050943952"/>
        <s v="050943953"/>
        <s v="050943921"/>
        <s v="050943922"/>
        <s v="050143907"/>
        <s v="050143908"/>
        <s v="050143909"/>
        <s v="050143915"/>
        <s v="050143917"/>
        <s v="050143920"/>
        <s v="050143921"/>
        <s v="050143922"/>
        <s v="050143924"/>
        <s v="050143926"/>
        <s v="050143930"/>
        <s v="050143931"/>
        <s v="050143934"/>
        <s v="050143935"/>
        <s v="050143937"/>
        <s v="050143938"/>
        <s v="050143939"/>
        <s v="050143940"/>
        <s v="050143942"/>
        <s v="050143943"/>
        <s v="050143944"/>
        <s v="050143947"/>
        <s v="050143948"/>
        <s v="050143949"/>
        <s v="050143951"/>
        <s v="050143953"/>
        <s v="050143954"/>
        <s v="031743953"/>
        <s v="082243951"/>
        <s v="061643944"/>
        <s v="051043917"/>
        <s v="051043952"/>
        <s v="020643912"/>
        <s v="020643917"/>
        <s v="020643932"/>
        <s v="020643940"/>
        <s v="020643950"/>
        <s v="042143947"/>
        <s v="042143948"/>
        <s v="031843925"/>
        <s v="031843927"/>
        <s v="031843954"/>
        <s v="020843951"/>
        <s v="082543953"/>
        <s v="032143947"/>
        <s v="010743921"/>
        <s v="010743951"/>
        <s v="020943921"/>
        <s v="020943932"/>
        <s v="020943934"/>
        <s v="020943950"/>
        <s v="020943951"/>
        <s v="020143917"/>
        <s v="020143926"/>
        <s v="020143932"/>
        <s v="051143911"/>
        <s v="051143915"/>
        <s v="051143917"/>
        <s v="051143922"/>
        <s v="051143924"/>
        <s v="051143926"/>
        <s v="051143930"/>
        <s v="051143931"/>
        <s v="051143934"/>
        <s v="051143939"/>
        <s v="051143940"/>
        <s v="051143942"/>
        <s v="051143943"/>
        <s v="051143944"/>
        <s v="051143945"/>
        <s v="051143947"/>
        <s v="051143948"/>
        <s v="051143949"/>
        <s v="051143951"/>
        <s v="051143952"/>
        <s v="051143953"/>
        <s v="051143954"/>
        <s v="180143915"/>
        <s v="180143917"/>
        <s v="180143950"/>
        <s v="180143951"/>
        <s v="180143953"/>
        <s v="050143914"/>
        <s v="080143918"/>
        <s v="050143918"/>
        <s v="020143918"/>
        <s v="160143918"/>
        <s v="050143919"/>
        <s v="080143919"/>
        <s v="050143923"/>
        <s v="080143923"/>
        <s v="120143923"/>
        <s v="180143924"/>
        <s v="050243925"/>
        <s v="042143925"/>
        <s v="041543925"/>
        <s v="050143925"/>
        <s v="040943925"/>
        <s v="050943925"/>
        <s v="050343925"/>
        <s v="050643925"/>
        <s v="050543925"/>
        <s v="051143925"/>
        <s v="100643925"/>
        <s v="010143925"/>
        <s v="061043925"/>
        <s v="150143925"/>
        <s v="030143925"/>
        <s v="180143925"/>
        <s v="051243925"/>
        <s v="170643925"/>
        <s v="050243926"/>
        <s v="161243926"/>
        <s v="080143926"/>
        <s v="140143926"/>
        <s v="082243926"/>
        <s v="170743926"/>
      </sharedItems>
    </cacheField>
    <cacheField name="Clave_Depto" numFmtId="0">
      <sharedItems/>
    </cacheField>
    <cacheField name="ID" numFmtId="0">
      <sharedItems containsSemiMixedTypes="0" containsString="0" containsNumber="1" containsInteger="1" minValue="1" maxValue="1270"/>
    </cacheField>
    <cacheField name="Fecha" numFmtId="14">
      <sharedItems containsSemiMixedTypes="0" containsNonDate="0" containsDate="1" containsString="0" minDate="2020-03-10T00:00:00" maxDate="2020-05-04T00:00:00" count="46">
        <d v="2020-04-23T00:00:00"/>
        <d v="2020-04-24T00:00:00"/>
        <d v="2020-03-25T00:00:00"/>
        <d v="2020-03-27T00:00:00"/>
        <d v="2020-04-01T00:00:00"/>
        <d v="2020-04-03T00:00:00"/>
        <d v="2020-04-09T00:00:00"/>
        <d v="2020-04-10T00:00:00"/>
        <d v="2020-04-13T00:00:00"/>
        <d v="2020-04-14T00:00:00"/>
        <d v="2020-04-18T00:00:00"/>
        <d v="2020-04-26T00:00:00"/>
        <d v="2020-04-27T00:00:00"/>
        <d v="2020-04-28T00:00:00"/>
        <d v="2020-04-30T00:00:00"/>
        <d v="2020-05-01T00:00:00"/>
        <d v="2020-05-02T00:00:00"/>
        <d v="2020-05-03T00:00:00"/>
        <d v="2020-03-15T00:00:00"/>
        <d v="2020-03-10T00:00:00"/>
        <d v="2020-03-13T00:00:00"/>
        <d v="2020-03-16T00:00:00"/>
        <d v="2020-03-18T00:00:00"/>
        <d v="2020-03-19T00:00:00"/>
        <d v="2020-03-23T00:00:00"/>
        <d v="2020-03-26T00:00:00"/>
        <d v="2020-03-31T00:00:00"/>
        <d v="2020-04-04T00:00:00"/>
        <d v="2020-04-06T00:00:00"/>
        <d v="2020-04-07T00:00:00"/>
        <d v="2020-04-11T00:00:00"/>
        <d v="2020-04-21T00:00:00"/>
        <d v="2020-04-29T00:00:00"/>
        <d v="2020-04-05T00:00:00"/>
        <d v="2020-04-16T00:00:00"/>
        <d v="2020-04-19T00:00:00"/>
        <d v="2020-04-22T00:00:00"/>
        <d v="2020-04-17T00:00:00"/>
        <d v="2020-03-17T00:00:00"/>
        <d v="2020-03-30T00:00:00"/>
        <d v="2020-03-22T00:00:00"/>
        <d v="2020-03-21T00:00:00"/>
        <d v="2020-03-24T00:00:00"/>
        <d v="2020-03-28T00:00:00"/>
        <d v="2020-03-29T00:00:00"/>
        <d v="2020-04-02T00:00:00"/>
      </sharedItems>
      <fieldGroup par="16" base="4">
        <rangePr groupBy="days" startDate="2020-03-10T00:00:00" endDate="2020-05-04T00:00:00"/>
        <groupItems count="368">
          <s v="&lt;10/3/2020"/>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4/5/2020"/>
        </groupItems>
      </fieldGroup>
    </cacheField>
    <cacheField name="ID_Depto" numFmtId="0">
      <sharedItems containsSemiMixedTypes="0" containsString="0" containsNumber="1" containsInteger="1" minValue="1" maxValue="18"/>
    </cacheField>
    <cacheField name="Departamento" numFmtId="0">
      <sharedItems count="16">
        <s v="Valle"/>
        <s v="Cortes"/>
        <s v="Choluteca"/>
        <s v="Comayagua"/>
        <s v="El Paraiso"/>
        <s v="Francisco Morazan"/>
        <s v="Yoro"/>
        <s v="Atlantida"/>
        <s v="Lempira"/>
        <s v="Santa Barbara"/>
        <s v="Intibuca"/>
        <s v="La Paz"/>
        <s v="Copan"/>
        <s v="Colon"/>
        <s v="Olancho"/>
        <s v="Ocotepeque"/>
      </sharedItems>
    </cacheField>
    <cacheField name="Municipio" numFmtId="0">
      <sharedItems count="55">
        <s v="Aramecina"/>
        <s v="San Pedro Sula"/>
        <s v="Choloma"/>
        <s v="Choluteca"/>
        <s v="Comayagua"/>
        <s v="Danli"/>
        <s v="Distrito Central"/>
        <s v="El Progreso"/>
        <s v="El Triunfo"/>
        <s v="Esparta"/>
        <s v="Goascoran"/>
        <s v="Gracias"/>
        <s v="Ilama"/>
        <s v="Intibuca"/>
        <s v="La Ceiba"/>
        <s v="La Lima"/>
        <s v="La Paz"/>
        <s v="La Union"/>
        <s v="Langue"/>
        <s v="Las Vegas"/>
        <s v="Lepaterique"/>
        <s v="Macuelizo"/>
        <s v="Namasigue"/>
        <s v="Nueva Arcadia"/>
        <s v="Omoa"/>
        <s v="Pespire"/>
        <s v="Petoa"/>
        <s v="Pimienta"/>
        <s v="Potrerillos"/>
        <s v="Puerto Cortes"/>
        <s v="San Antonio de Cortes"/>
        <s v="San Francisco"/>
        <s v="San Francisco de Yojoa"/>
        <s v="San Manuel"/>
        <s v="San Sebastian"/>
        <s v="Santa Ana"/>
        <s v="Santa Ana de Yusguare"/>
        <s v="Santa Cruz de Yojoa"/>
        <s v="Santa Fe"/>
        <s v="Santa Rita"/>
        <s v="Siguatepeque"/>
        <s v="Sonaguera"/>
        <s v="Tatumbla"/>
        <s v="Taulabe"/>
        <s v="Tela"/>
        <s v="Tocoa"/>
        <s v="Trujillo"/>
        <s v="Villanueva"/>
        <s v="Yoro"/>
        <s v="Santa Barbara"/>
        <s v="San Antonio"/>
        <s v="El Paraiso"/>
        <s v="Orocuina"/>
        <s v="Juticalpa"/>
        <s v="Ocotepeque"/>
      </sharedItems>
    </cacheField>
    <cacheField name="ID_Municipio" numFmtId="0">
      <sharedItems/>
    </cacheField>
    <cacheField name="Sexo" numFmtId="0">
      <sharedItems/>
    </cacheField>
    <cacheField name="Edad" numFmtId="0">
      <sharedItems containsBlank="1" containsMixedTypes="1" containsNumber="1" containsInteger="1" minValue="1" maxValue="94"/>
    </cacheField>
    <cacheField name="Centro_de_Salud" numFmtId="0">
      <sharedItems/>
    </cacheField>
    <cacheField name="Tipo_de_caso" numFmtId="0">
      <sharedItems/>
    </cacheField>
    <cacheField name="X" numFmtId="0">
      <sharedItems containsSemiMixedTypes="0" containsString="0" containsNumber="1" minValue="13.0838" maxValue="15.8467"/>
    </cacheField>
    <cacheField name="Y" numFmtId="0">
      <sharedItems containsSemiMixedTypes="0" containsString="0" containsNumber="1" minValue="-89.165400000000005" maxValue="-85.939800000000005"/>
    </cacheField>
    <cacheField name="País" numFmtId="0">
      <sharedItems/>
    </cacheField>
    <cacheField name="Meses" numFmtId="0" databaseField="0">
      <fieldGroup base="4">
        <rangePr groupBy="months" startDate="2020-03-10T00:00:00" endDate="2020-05-04T00:00:00"/>
        <groupItems count="14">
          <s v="&lt;10/3/2020"/>
          <s v="ene"/>
          <s v="feb"/>
          <s v="mar"/>
          <s v="abr"/>
          <s v="may"/>
          <s v="jun"/>
          <s v="jul"/>
          <s v="ago"/>
          <s v="sep"/>
          <s v="oct"/>
          <s v="nov"/>
          <s v="dic"/>
          <s v="&gt;4/5/202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o Emanuelli" refreshedDate="43958.437023958337" createdVersion="6" refreshedVersion="6" minRefreshableVersion="3" recordCount="194" xr:uid="{26FF7FE6-8330-46A4-9A9B-B1DDE3C8FA3D}">
  <cacheSource type="worksheet">
    <worksheetSource name="CONSOLIDADO"/>
  </cacheSource>
  <cacheFields count="15">
    <cacheField name="Departamento" numFmtId="0">
      <sharedItems/>
    </cacheField>
    <cacheField name="Municipio" numFmtId="0">
      <sharedItems/>
    </cacheField>
    <cacheField name="Codigo Municipio" numFmtId="0">
      <sharedItems containsMixedTypes="1" containsNumber="1" containsInteger="1" minValue="5602" maxValue="5602" count="3">
        <s v="0101"/>
        <s v="0102"/>
        <n v="5602" u="1"/>
      </sharedItems>
    </cacheField>
    <cacheField name="Fecha" numFmtId="14">
      <sharedItems containsNonDate="0" containsDate="1" containsString="0" containsBlank="1" minDate="2020-03-03T00:00:00" maxDate="2020-09-12T00:00:00"/>
    </cacheField>
    <cacheField name="Clave" numFmtId="1">
      <sharedItems/>
    </cacheField>
    <cacheField name="Casos Diarios" numFmtId="0">
      <sharedItems containsSemiMixedTypes="0" containsString="0" containsNumber="1" containsInteger="1" minValue="0" maxValue="5"/>
    </cacheField>
    <cacheField name="Casos Acumulados" numFmtId="0">
      <sharedItems containsSemiMixedTypes="0" containsString="0" containsNumber="1" containsInteger="1" minValue="0" maxValue="22"/>
    </cacheField>
    <cacheField name="Muertes" numFmtId="0">
      <sharedItems containsSemiMixedTypes="0" containsString="0" containsNumber="1" containsInteger="1" minValue="0" maxValue="3"/>
    </cacheField>
    <cacheField name="Casos Activos" numFmtId="0">
      <sharedItems containsMixedTypes="1" containsNumber="1" containsInteger="1" minValue="0" maxValue="0"/>
    </cacheField>
    <cacheField name="Recuperados" numFmtId="0">
      <sharedItems containsMixedTypes="1" containsNumber="1" containsInteger="1" minValue="0" maxValue="0"/>
    </cacheField>
    <cacheField name="Recuperados Diarios" numFmtId="0">
      <sharedItems containsMixedTypes="1" containsNumber="1" containsInteger="1" minValue="0" maxValue="5"/>
    </cacheField>
    <cacheField name="Día" numFmtId="0">
      <sharedItems containsSemiMixedTypes="0" containsString="0" containsNumber="1" containsInteger="1" minValue="0" maxValue="186"/>
    </cacheField>
    <cacheField name="Fallecidos Diarios" numFmtId="0">
      <sharedItems containsSemiMixedTypes="0" containsString="0" containsNumber="1" containsInteger="1" minValue="0" maxValue="1"/>
    </cacheField>
    <cacheField name="on-off" numFmtId="0">
      <sharedItems count="4">
        <s v="OFF"/>
        <s v="START"/>
        <s v="ON"/>
        <s v="OUT TIME"/>
      </sharedItems>
    </cacheField>
    <cacheField name="Max Día"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s v="Villanueva439161"/>
    <x v="0"/>
    <s v="Cortes43916"/>
    <n v="1"/>
    <x v="0"/>
    <n v="5"/>
    <x v="0"/>
    <x v="0"/>
    <s v="0511"/>
    <s v="Masculino"/>
    <n v="60"/>
    <s v="Hospital Leonardo Martínez"/>
    <s v="Muerte"/>
    <n v="15.3307"/>
    <n v="-88.047399999999996"/>
    <s v="HONDURAS"/>
  </r>
  <r>
    <s v="Villanueva439182"/>
    <x v="1"/>
    <s v="Cortes43918"/>
    <n v="2"/>
    <x v="1"/>
    <n v="5"/>
    <x v="0"/>
    <x v="0"/>
    <s v="0511"/>
    <s v="Masculino"/>
    <n v="49"/>
    <s v="Hospital Leonardo Martínez"/>
    <s v="Muerte"/>
    <n v="15.3307"/>
    <n v="-88.047399999999996"/>
    <s v="HONDURAS"/>
  </r>
  <r>
    <s v="Villanueva439193"/>
    <x v="2"/>
    <s v="Cortes43919"/>
    <n v="3"/>
    <x v="2"/>
    <n v="5"/>
    <x v="0"/>
    <x v="0"/>
    <s v="0511"/>
    <m/>
    <m/>
    <s v="Hospital Leonardo Martínez"/>
    <s v="Muerte"/>
    <n v="15.3307"/>
    <n v="-88.047399999999996"/>
    <s v="HONDURAS"/>
  </r>
  <r>
    <s v="La Lima439194"/>
    <x v="3"/>
    <s v="Cortes43919"/>
    <n v="4"/>
    <x v="2"/>
    <n v="5"/>
    <x v="0"/>
    <x v="1"/>
    <s v="0512"/>
    <s v="Masculino"/>
    <n v="72"/>
    <s v="Hospital Leonardo Martínez"/>
    <s v="Muerte"/>
    <n v="15.484500000000001"/>
    <n v="-87.869299999999996"/>
    <s v="HONDURAS"/>
  </r>
  <r>
    <s v="San Pedro Sula439195"/>
    <x v="4"/>
    <s v="Cortes43919"/>
    <n v="5"/>
    <x v="2"/>
    <n v="5"/>
    <x v="0"/>
    <x v="2"/>
    <s v="0501"/>
    <s v="Femenino"/>
    <n v="49"/>
    <s v="Hospital Mario Catarino Rivas"/>
    <s v="Muerte"/>
    <n v="15.5151"/>
    <n v="-88.114599999999996"/>
    <s v="HONDURAS"/>
  </r>
  <r>
    <s v="San Pedro Sula439196"/>
    <x v="4"/>
    <s v="Cortes43919"/>
    <n v="6"/>
    <x v="2"/>
    <n v="5"/>
    <x v="0"/>
    <x v="2"/>
    <s v="0501"/>
    <s v="Masculino"/>
    <n v="61"/>
    <s v="Instituto Hondureño de Seguridad_x000a_Social (IHSS)"/>
    <s v="Muerte"/>
    <n v="15.5151"/>
    <n v="-88.114599999999996"/>
    <s v="HONDURAS"/>
  </r>
  <r>
    <s v="San Pedro Sula439207"/>
    <x v="5"/>
    <s v="Cortes43920"/>
    <n v="7"/>
    <x v="3"/>
    <n v="5"/>
    <x v="0"/>
    <x v="2"/>
    <s v="0501"/>
    <s v="Masculino"/>
    <n v="46"/>
    <s v="Hospital_x000a_Leonardo Martínez"/>
    <s v="Muerte"/>
    <n v="15.5151"/>
    <n v="-88.114599999999996"/>
    <s v="HONDURAS"/>
  </r>
  <r>
    <s v="La Union439208"/>
    <x v="6"/>
    <s v="Lempira43920"/>
    <n v="8"/>
    <x v="3"/>
    <n v="13"/>
    <x v="1"/>
    <x v="3"/>
    <s v="0412"/>
    <s v="Masculino"/>
    <n v="46"/>
    <s v="Hospital Leonardo Martínez"/>
    <s v="Muerte"/>
    <n v="14.698700000000001"/>
    <n v="-88.948499999999996"/>
    <s v="HONDURAS"/>
  </r>
  <r>
    <s v="Distrito Central439219"/>
    <x v="7"/>
    <s v="Francisco Morazan43921"/>
    <n v="9"/>
    <x v="4"/>
    <n v="8"/>
    <x v="2"/>
    <x v="4"/>
    <s v="0801"/>
    <s v="Masculino"/>
    <n v="40"/>
    <s v="Instituto Hondureño de Seguridad Social_x000a_(IHSS) en Tegucigalpa"/>
    <s v="Muerte"/>
    <n v="14.175800000000001"/>
    <n v="-87.251099999999994"/>
    <s v="HONDURAS"/>
  </r>
  <r>
    <s v="Esparta4392210"/>
    <x v="8"/>
    <s v="Atlantida43922"/>
    <n v="10"/>
    <x v="5"/>
    <n v="1"/>
    <x v="3"/>
    <x v="5"/>
    <s v="0103"/>
    <s v="Masculino"/>
    <n v="77"/>
    <s v="No informado."/>
    <s v="Muerte"/>
    <n v="15.731"/>
    <n v="-87.176699999999997"/>
    <s v="HONDURAS"/>
  </r>
  <r>
    <s v="San Pedro Sula4392211"/>
    <x v="9"/>
    <s v="Cortes43922"/>
    <n v="11"/>
    <x v="5"/>
    <n v="5"/>
    <x v="0"/>
    <x v="2"/>
    <s v="0501"/>
    <s v="Masculino"/>
    <n v="65"/>
    <s v="No informado."/>
    <s v="Muerte"/>
    <n v="15.5151"/>
    <n v="-88.114599999999996"/>
    <s v="HONDURAS"/>
  </r>
  <r>
    <s v="4392212"/>
    <x v="10"/>
    <s v="Yoro43922"/>
    <n v="12"/>
    <x v="5"/>
    <n v="18"/>
    <x v="4"/>
    <x v="6"/>
    <n v="99999"/>
    <s v="Masculino"/>
    <n v="33"/>
    <s v="No informado."/>
    <s v="Muerte"/>
    <s v=""/>
    <s v=""/>
    <s v="HONDURAS"/>
  </r>
  <r>
    <s v="El Progreso4392213"/>
    <x v="11"/>
    <s v="Yoro43922"/>
    <n v="13"/>
    <x v="5"/>
    <n v="18"/>
    <x v="4"/>
    <x v="7"/>
    <s v="1804"/>
    <s v="Masculino"/>
    <n v="65"/>
    <s v="No informado."/>
    <s v="Muerte"/>
    <n v="15.3446"/>
    <n v="-87.812100000000001"/>
    <s v="HONDURAS"/>
  </r>
  <r>
    <s v="Pimienta4392214"/>
    <x v="12"/>
    <s v="Cortes43922"/>
    <n v="14"/>
    <x v="5"/>
    <n v="5"/>
    <x v="0"/>
    <x v="8"/>
    <s v="0504"/>
    <s v="Masculino"/>
    <n v="47"/>
    <s v="No informado."/>
    <s v="Muerte"/>
    <n v="15.2746"/>
    <n v="-87.970200000000006"/>
    <s v="HONDURAS"/>
  </r>
  <r>
    <s v="4392215"/>
    <x v="10"/>
    <s v="Francisco Morazan43922"/>
    <n v="15"/>
    <x v="5"/>
    <n v="8"/>
    <x v="2"/>
    <x v="6"/>
    <n v="99999"/>
    <s v="Masculino"/>
    <n v="62"/>
    <s v="No informado."/>
    <s v="Muerte"/>
    <s v=""/>
    <s v=""/>
    <s v="HONDURAS"/>
  </r>
  <r>
    <s v="Sonaguera4392516"/>
    <x v="13"/>
    <s v="Colon43925"/>
    <n v="16"/>
    <x v="6"/>
    <n v="2"/>
    <x v="5"/>
    <x v="9"/>
    <s v="0208"/>
    <s v="Femenino"/>
    <n v="34"/>
    <s v="No informado."/>
    <s v="Muerte"/>
    <n v="15.6304"/>
    <n v="-86.256699999999995"/>
    <s v="HONDURAS"/>
  </r>
  <r>
    <s v="San Pedro Sula4392517"/>
    <x v="14"/>
    <s v="Cortes43925"/>
    <n v="17"/>
    <x v="6"/>
    <n v="5"/>
    <x v="0"/>
    <x v="2"/>
    <s v="0501"/>
    <s v="Femenino"/>
    <n v="62"/>
    <s v="No informado."/>
    <s v="Muerte"/>
    <n v="15.5151"/>
    <n v="-88.114599999999996"/>
    <s v="HONDURAS"/>
  </r>
  <r>
    <s v="San Pedro Sula4392518"/>
    <x v="14"/>
    <s v="Cortes43925"/>
    <n v="18"/>
    <x v="6"/>
    <n v="5"/>
    <x v="0"/>
    <x v="2"/>
    <s v="0501"/>
    <s v="Masculino"/>
    <n v="53"/>
    <s v="No informado."/>
    <s v="Muerte"/>
    <n v="15.5151"/>
    <n v="-88.114599999999996"/>
    <s v="HONDURAS"/>
  </r>
  <r>
    <s v="San Manuel4392519"/>
    <x v="15"/>
    <s v="Cortes43925"/>
    <n v="19"/>
    <x v="6"/>
    <n v="5"/>
    <x v="0"/>
    <x v="10"/>
    <s v="0509"/>
    <s v="Femenino"/>
    <n v="53"/>
    <s v="No informado."/>
    <s v="Muerte"/>
    <n v="15.3802"/>
    <n v="-87.899699999999996"/>
    <s v="HONDURAS"/>
  </r>
  <r>
    <s v="Potrerillos4392520"/>
    <x v="16"/>
    <s v="Cortes43925"/>
    <n v="20"/>
    <x v="6"/>
    <n v="5"/>
    <x v="0"/>
    <x v="11"/>
    <s v="0505"/>
    <s v="Masculino"/>
    <n v="64"/>
    <s v="No informado."/>
    <s v="Muerte"/>
    <n v="15.197699999999999"/>
    <n v="-87.960099999999997"/>
    <s v="HONDURAS"/>
  </r>
  <r>
    <s v="San Pedro Sula4392521"/>
    <x v="14"/>
    <s v="Cortes43925"/>
    <n v="21"/>
    <x v="6"/>
    <n v="5"/>
    <x v="0"/>
    <x v="2"/>
    <s v="0501"/>
    <s v="Masculino"/>
    <n v="37"/>
    <s v="No informado."/>
    <s v="Muerte"/>
    <n v="15.5151"/>
    <n v="-88.114599999999996"/>
    <s v="HONDURAS"/>
  </r>
  <r>
    <s v="Pimienta4392522"/>
    <x v="17"/>
    <s v="Cortes43925"/>
    <n v="22"/>
    <x v="6"/>
    <n v="5"/>
    <x v="0"/>
    <x v="8"/>
    <s v="0504"/>
    <s v="Masculino"/>
    <n v="57"/>
    <s v="No informado."/>
    <s v="Muerte"/>
    <n v="15.2746"/>
    <n v="-87.970200000000006"/>
    <s v="HONDURAS"/>
  </r>
  <r>
    <s v="Villanueva4392823"/>
    <x v="18"/>
    <s v="Cortes43928"/>
    <n v="23"/>
    <x v="7"/>
    <n v="5"/>
    <x v="0"/>
    <x v="0"/>
    <s v="0511"/>
    <s v="Femenino"/>
    <n v="38"/>
    <s v="No informado."/>
    <s v="Muerte"/>
    <n v="15.3307"/>
    <n v="-88.047399999999996"/>
    <s v="HONDURAS"/>
  </r>
  <r>
    <s v="La Ceiba4393124"/>
    <x v="19"/>
    <s v="Atlantida43931"/>
    <n v="24"/>
    <x v="8"/>
    <n v="1"/>
    <x v="3"/>
    <x v="12"/>
    <s v="0101"/>
    <s v="Femenino"/>
    <n v="23"/>
    <s v="No informado."/>
    <s v="Muerte"/>
    <n v="15.6782"/>
    <n v="-86.742800000000003"/>
    <s v="HONDURAS"/>
  </r>
  <r>
    <s v="El Progreso4393225"/>
    <x v="20"/>
    <s v="Yoro43932"/>
    <n v="25"/>
    <x v="9"/>
    <n v="18"/>
    <x v="4"/>
    <x v="7"/>
    <s v="1804"/>
    <s v="Masculino"/>
    <n v="36"/>
    <s v="No informado."/>
    <s v="Muerte"/>
    <n v="15.3446"/>
    <n v="-87.812100000000001"/>
    <s v="HONDURAS"/>
  </r>
  <r>
    <s v="San Pedro Sula4393426"/>
    <x v="21"/>
    <s v="Cortes43934"/>
    <n v="26"/>
    <x v="10"/>
    <n v="5"/>
    <x v="0"/>
    <x v="2"/>
    <s v="0501"/>
    <s v="Femenino"/>
    <n v="48"/>
    <s v="No informado."/>
    <s v="Muerte"/>
    <n v="15.5151"/>
    <n v="-88.114599999999996"/>
    <s v="HONDURAS"/>
  </r>
  <r>
    <s v="San Pedro Sula4393527"/>
    <x v="22"/>
    <s v="Cortes43935"/>
    <n v="27"/>
    <x v="11"/>
    <n v="5"/>
    <x v="0"/>
    <x v="2"/>
    <s v="0501"/>
    <s v="Masculino"/>
    <n v="39"/>
    <s v="No informado."/>
    <s v="Muerte"/>
    <n v="15.5151"/>
    <n v="-88.114599999999996"/>
    <s v="HONDURAS"/>
  </r>
  <r>
    <s v="San Pedro Sula4393528"/>
    <x v="22"/>
    <s v="Cortes43935"/>
    <n v="28"/>
    <x v="11"/>
    <n v="5"/>
    <x v="0"/>
    <x v="2"/>
    <s v="0501"/>
    <s v="Femenino"/>
    <n v="52"/>
    <s v="No informado."/>
    <s v="Muerte"/>
    <n v="15.5151"/>
    <n v="-88.114599999999996"/>
    <s v="HONDURAS"/>
  </r>
  <r>
    <s v="San Pedro Sula4393529"/>
    <x v="22"/>
    <s v="Cortes43935"/>
    <n v="29"/>
    <x v="11"/>
    <n v="5"/>
    <x v="0"/>
    <x v="2"/>
    <s v="0501"/>
    <s v="Masculino"/>
    <n v="69"/>
    <s v="No informado."/>
    <s v="Muerte"/>
    <n v="15.5151"/>
    <n v="-88.114599999999996"/>
    <s v="HONDURAS"/>
  </r>
  <r>
    <s v="Villanueva4393530"/>
    <x v="23"/>
    <s v="Cortes43935"/>
    <n v="30"/>
    <x v="11"/>
    <n v="5"/>
    <x v="0"/>
    <x v="0"/>
    <s v="0511"/>
    <s v="Masculino"/>
    <n v="76"/>
    <s v="No informado."/>
    <s v="Muerte"/>
    <n v="15.3307"/>
    <n v="-88.047399999999996"/>
    <s v="HONDURAS"/>
  </r>
  <r>
    <s v="San Pedro Sula4393531"/>
    <x v="22"/>
    <s v="Cortes43935"/>
    <n v="31"/>
    <x v="11"/>
    <n v="5"/>
    <x v="0"/>
    <x v="2"/>
    <s v="0501"/>
    <s v="Femenino"/>
    <n v="70"/>
    <s v="No informado."/>
    <s v="Muerte"/>
    <n v="15.5151"/>
    <n v="-88.114599999999996"/>
    <s v="HONDURAS"/>
  </r>
  <r>
    <s v="La Lima4393732"/>
    <x v="24"/>
    <s v="Cortes43937"/>
    <n v="32"/>
    <x v="12"/>
    <n v="5"/>
    <x v="0"/>
    <x v="1"/>
    <s v="0512"/>
    <s v="Masculino"/>
    <n v="49"/>
    <s v="No informado."/>
    <s v="Muerte"/>
    <n v="15.484500000000001"/>
    <n v="-87.869299999999996"/>
    <s v="HONDURAS"/>
  </r>
  <r>
    <s v="Omoa4393733"/>
    <x v="25"/>
    <s v="Cortes43937"/>
    <n v="33"/>
    <x v="12"/>
    <n v="5"/>
    <x v="0"/>
    <x v="13"/>
    <s v="0503"/>
    <s v="Masculino"/>
    <n v="79"/>
    <s v="No informado."/>
    <s v="Muerte"/>
    <n v="15.6675"/>
    <n v="-88.214399999999998"/>
    <s v="HONDURAS"/>
  </r>
  <r>
    <s v="San Manuel4393734"/>
    <x v="26"/>
    <s v="Cortes43937"/>
    <n v="34"/>
    <x v="12"/>
    <n v="5"/>
    <x v="0"/>
    <x v="10"/>
    <s v="0509"/>
    <s v="Masculino"/>
    <n v="74"/>
    <s v="No informado."/>
    <s v="Muerte"/>
    <n v="15.3802"/>
    <n v="-87.899699999999996"/>
    <s v="HONDURAS"/>
  </r>
  <r>
    <s v="Villanueva4393735"/>
    <x v="27"/>
    <s v="Cortes43937"/>
    <n v="35"/>
    <x v="12"/>
    <n v="5"/>
    <x v="0"/>
    <x v="0"/>
    <s v="0511"/>
    <s v="Masculino"/>
    <m/>
    <s v="No informado."/>
    <s v="Muerte"/>
    <n v="15.3307"/>
    <n v="-88.047399999999996"/>
    <s v="HONDURAS"/>
  </r>
  <r>
    <s v="Villanueva4393836"/>
    <x v="28"/>
    <s v="Cortes43938"/>
    <n v="36"/>
    <x v="13"/>
    <n v="5"/>
    <x v="0"/>
    <x v="0"/>
    <s v="0511"/>
    <s v="Masculino"/>
    <n v="54"/>
    <s v="No informado."/>
    <s v="Muerte"/>
    <n v="15.3307"/>
    <n v="-88.047399999999996"/>
    <s v="HONDURAS"/>
  </r>
  <r>
    <s v="San Pedro Sula4393837"/>
    <x v="29"/>
    <s v="Cortes43938"/>
    <n v="37"/>
    <x v="13"/>
    <n v="5"/>
    <x v="0"/>
    <x v="2"/>
    <s v="0501"/>
    <s v="Masculino"/>
    <n v="59"/>
    <s v="No informado."/>
    <s v="Muerte"/>
    <n v="15.5151"/>
    <n v="-88.114599999999996"/>
    <s v="HONDURAS"/>
  </r>
  <r>
    <s v="Villanueva4393838"/>
    <x v="28"/>
    <s v="Cortes43938"/>
    <n v="38"/>
    <x v="13"/>
    <n v="5"/>
    <x v="0"/>
    <x v="0"/>
    <s v="0511"/>
    <s v="Femenino"/>
    <n v="89"/>
    <s v="No informado."/>
    <s v="Muerte"/>
    <n v="15.3307"/>
    <n v="-88.047399999999996"/>
    <s v="HONDURAS"/>
  </r>
  <r>
    <s v="Villanueva4393839"/>
    <x v="28"/>
    <s v="Cortes43938"/>
    <n v="39"/>
    <x v="13"/>
    <n v="5"/>
    <x v="0"/>
    <x v="0"/>
    <s v="0511"/>
    <s v="Masculino"/>
    <n v="30"/>
    <s v="No informado."/>
    <s v="Muerte"/>
    <n v="15.3307"/>
    <n v="-88.047399999999996"/>
    <s v="HONDURAS"/>
  </r>
  <r>
    <s v="Choloma4393840"/>
    <x v="30"/>
    <s v="Cortes43938"/>
    <n v="40"/>
    <x v="13"/>
    <n v="5"/>
    <x v="0"/>
    <x v="14"/>
    <s v="0502"/>
    <s v="Femenino"/>
    <n v="71"/>
    <s v="No informado."/>
    <s v="Muerte"/>
    <n v="15.6435"/>
    <n v="-87.933999999999997"/>
    <s v="HONDURAS"/>
  </r>
  <r>
    <s v="Villanueva4393841"/>
    <x v="28"/>
    <s v="Cortes43938"/>
    <n v="41"/>
    <x v="13"/>
    <n v="5"/>
    <x v="0"/>
    <x v="0"/>
    <s v="0511"/>
    <s v="Masculino"/>
    <n v="58"/>
    <s v="No informado."/>
    <s v="Muerte"/>
    <n v="15.3307"/>
    <n v="-88.047399999999996"/>
    <s v="HONDURAS"/>
  </r>
  <r>
    <s v="Villanueva4393842"/>
    <x v="28"/>
    <s v="Cortes43938"/>
    <n v="42"/>
    <x v="13"/>
    <n v="5"/>
    <x v="0"/>
    <x v="0"/>
    <s v="0511"/>
    <s v="Masculino"/>
    <n v="48"/>
    <s v="No informado."/>
    <s v="Muerte"/>
    <n v="15.3307"/>
    <n v="-88.047399999999996"/>
    <s v="HONDURAS"/>
  </r>
  <r>
    <s v="San Pedro Sula4393843"/>
    <x v="29"/>
    <s v="Cortes43938"/>
    <n v="43"/>
    <x v="13"/>
    <n v="5"/>
    <x v="0"/>
    <x v="2"/>
    <s v="0501"/>
    <s v="Masculino"/>
    <n v="25"/>
    <s v="No informado."/>
    <s v="Muerte"/>
    <n v="15.5151"/>
    <n v="-88.114599999999996"/>
    <s v="HONDURAS"/>
  </r>
  <r>
    <s v="San Pedro Sula4393844"/>
    <x v="29"/>
    <s v="Cortes43938"/>
    <n v="44"/>
    <x v="13"/>
    <n v="5"/>
    <x v="0"/>
    <x v="2"/>
    <s v="0501"/>
    <s v="Masculino"/>
    <n v="66"/>
    <s v="No informado."/>
    <s v="Muerte"/>
    <n v="15.5151"/>
    <n v="-88.114599999999996"/>
    <s v="HONDURAS"/>
  </r>
  <r>
    <s v="San Pedro Sula4393845"/>
    <x v="29"/>
    <s v="Cortes43938"/>
    <n v="45"/>
    <x v="13"/>
    <n v="5"/>
    <x v="0"/>
    <x v="2"/>
    <s v="0501"/>
    <s v="Masculino"/>
    <n v="88"/>
    <s v="No informado."/>
    <s v="Muerte"/>
    <n v="15.5151"/>
    <n v="-88.114599999999996"/>
    <s v="HONDURAS"/>
  </r>
  <r>
    <s v="La Ceiba4393846"/>
    <x v="31"/>
    <s v="Atlantida43938"/>
    <n v="46"/>
    <x v="13"/>
    <n v="1"/>
    <x v="3"/>
    <x v="12"/>
    <s v="0101"/>
    <s v="Femenino"/>
    <n v="66"/>
    <s v="No informado."/>
    <s v="Muerte"/>
    <n v="15.6782"/>
    <n v="-86.742800000000003"/>
    <s v="HONDURAS"/>
  </r>
  <r>
    <s v="San Pedro Sula4394447"/>
    <x v="32"/>
    <s v="Cortes43944"/>
    <n v="47"/>
    <x v="14"/>
    <n v="5"/>
    <x v="0"/>
    <x v="2"/>
    <s v="0501"/>
    <s v="Femenino"/>
    <n v="56"/>
    <s v="No informado."/>
    <s v="Muerte"/>
    <n v="15.5151"/>
    <n v="-88.114599999999996"/>
    <s v="HONDURAS"/>
  </r>
  <r>
    <s v="San Pedro Sula4394548"/>
    <x v="33"/>
    <s v="Cortes43945"/>
    <n v="48"/>
    <x v="15"/>
    <n v="5"/>
    <x v="0"/>
    <x v="2"/>
    <s v="0501"/>
    <s v="Masculino"/>
    <n v="52"/>
    <s v="No informado."/>
    <s v="Muerte"/>
    <n v="15.5151"/>
    <n v="-88.114599999999996"/>
    <s v="HONDURAS"/>
  </r>
  <r>
    <s v="San Pedro Sula4394549"/>
    <x v="33"/>
    <s v="Cortes43945"/>
    <n v="49"/>
    <x v="15"/>
    <n v="5"/>
    <x v="0"/>
    <x v="2"/>
    <s v="0501"/>
    <s v="Masculino"/>
    <n v="55"/>
    <s v="No informado."/>
    <s v="Muerte"/>
    <n v="15.5151"/>
    <n v="-88.114599999999996"/>
    <s v="HONDURAS"/>
  </r>
  <r>
    <s v="Macuelizo4394550"/>
    <x v="34"/>
    <s v="Santa Barbara43945"/>
    <n v="50"/>
    <x v="15"/>
    <n v="16"/>
    <x v="6"/>
    <x v="15"/>
    <s v="1612"/>
    <s v="Masculino"/>
    <n v="58"/>
    <s v="No informado."/>
    <s v="Muerte"/>
    <n v="15.2325"/>
    <n v="-88.573499999999996"/>
    <s v="HONDURAS"/>
  </r>
  <r>
    <s v="La Lima4394551"/>
    <x v="35"/>
    <s v="Cortes43945"/>
    <n v="51"/>
    <x v="15"/>
    <n v="5"/>
    <x v="0"/>
    <x v="1"/>
    <s v="0512"/>
    <s v="Masculino"/>
    <n v="50"/>
    <s v="No informado."/>
    <s v="Muerte"/>
    <n v="15.484500000000001"/>
    <n v="-87.869299999999996"/>
    <s v="HONDURAS"/>
  </r>
  <r>
    <s v="La Lima4394552"/>
    <x v="35"/>
    <s v="Cortes43945"/>
    <n v="52"/>
    <x v="15"/>
    <n v="5"/>
    <x v="0"/>
    <x v="1"/>
    <s v="0512"/>
    <s v="Masculino"/>
    <n v="64"/>
    <s v="No informado."/>
    <s v="Muerte"/>
    <n v="15.484500000000001"/>
    <n v="-87.869299999999996"/>
    <s v="HONDURAS"/>
  </r>
  <r>
    <s v="Villanueva4394553"/>
    <x v="36"/>
    <s v="Cortes43945"/>
    <n v="53"/>
    <x v="15"/>
    <n v="5"/>
    <x v="0"/>
    <x v="0"/>
    <s v="0511"/>
    <s v="Masculino"/>
    <n v="62"/>
    <s v="No informado."/>
    <s v="Muerte"/>
    <n v="15.3307"/>
    <n v="-88.047399999999996"/>
    <s v="HONDURAS"/>
  </r>
  <r>
    <s v="San Pedro Sula4394554"/>
    <x v="33"/>
    <s v="Cortes43945"/>
    <n v="54"/>
    <x v="15"/>
    <n v="5"/>
    <x v="0"/>
    <x v="2"/>
    <s v="0501"/>
    <s v="Masculino"/>
    <n v="53"/>
    <s v="No informado."/>
    <s v="Muerte"/>
    <n v="15.5151"/>
    <n v="-88.114599999999996"/>
    <s v="HONDURAS"/>
  </r>
  <r>
    <s v="La Lima4394555"/>
    <x v="35"/>
    <s v="Cortes43945"/>
    <n v="55"/>
    <x v="15"/>
    <n v="5"/>
    <x v="0"/>
    <x v="1"/>
    <s v="0512"/>
    <s v="Femenino"/>
    <m/>
    <s v="No informado."/>
    <s v="Muerte"/>
    <n v="15.484500000000001"/>
    <n v="-87.869299999999996"/>
    <s v="HONDURAS"/>
  </r>
  <r>
    <s v="San Pedro Sula4394756"/>
    <x v="37"/>
    <s v="Cortes43947"/>
    <n v="56"/>
    <x v="16"/>
    <n v="5"/>
    <x v="0"/>
    <x v="2"/>
    <s v="0501"/>
    <s v="Masculino"/>
    <n v="67"/>
    <s v="No informado."/>
    <s v="Muerte"/>
    <n v="15.5151"/>
    <n v="-88.114599999999996"/>
    <s v="HONDURAS"/>
  </r>
  <r>
    <s v="San Pedro Sula4394757"/>
    <x v="37"/>
    <s v="Cortes43947"/>
    <n v="57"/>
    <x v="16"/>
    <n v="5"/>
    <x v="0"/>
    <x v="2"/>
    <s v="0501"/>
    <s v="Femenino"/>
    <n v="51"/>
    <s v="No informado."/>
    <s v="Muerte"/>
    <n v="15.5151"/>
    <n v="-88.114599999999996"/>
    <s v="HONDURAS"/>
  </r>
  <r>
    <s v="San Pedro Sula4394758"/>
    <x v="37"/>
    <s v="Cortes43947"/>
    <n v="58"/>
    <x v="16"/>
    <n v="5"/>
    <x v="0"/>
    <x v="2"/>
    <s v="0501"/>
    <s v="Masculino"/>
    <n v="94"/>
    <s v="No informado."/>
    <s v="Muerte"/>
    <n v="15.5151"/>
    <n v="-88.114599999999996"/>
    <s v="HONDURAS"/>
  </r>
  <r>
    <s v="San Pedro Sula4394759"/>
    <x v="37"/>
    <s v="Cortes43947"/>
    <n v="59"/>
    <x v="16"/>
    <n v="5"/>
    <x v="0"/>
    <x v="2"/>
    <s v="0501"/>
    <s v="Femenino"/>
    <n v="78"/>
    <s v="No informado."/>
    <s v="Muerte"/>
    <n v="15.5151"/>
    <n v="-88.114599999999996"/>
    <s v="HONDURAS"/>
  </r>
  <r>
    <s v="San Pedro Sula4394760"/>
    <x v="37"/>
    <s v="Cortes43947"/>
    <n v="60"/>
    <x v="16"/>
    <n v="5"/>
    <x v="0"/>
    <x v="2"/>
    <s v="0501"/>
    <s v="Masculino"/>
    <n v="70"/>
    <s v="No informado."/>
    <s v="Muerte"/>
    <n v="15.5151"/>
    <n v="-88.114599999999996"/>
    <s v="HONDURAS"/>
  </r>
  <r>
    <s v="San Pedro Sula4394761"/>
    <x v="37"/>
    <s v="Cortes43947"/>
    <n v="61"/>
    <x v="16"/>
    <n v="5"/>
    <x v="0"/>
    <x v="2"/>
    <s v="0501"/>
    <s v="Femenino"/>
    <n v="9"/>
    <s v="No informado."/>
    <s v="Muerte"/>
    <n v="15.5151"/>
    <n v="-88.114599999999996"/>
    <s v="HONDURAS"/>
  </r>
  <r>
    <s v="San Pedro Sula4394862"/>
    <x v="38"/>
    <s v="Cortes43948"/>
    <n v="62"/>
    <x v="17"/>
    <n v="5"/>
    <x v="0"/>
    <x v="2"/>
    <s v="0501"/>
    <s v="Masculino"/>
    <n v="53"/>
    <s v="No informado."/>
    <s v="Muerte"/>
    <n v="15.5151"/>
    <n v="-88.114599999999996"/>
    <s v="HONDURAS"/>
  </r>
  <r>
    <s v="San Pedro Sula4394863"/>
    <x v="38"/>
    <s v="Cortes43948"/>
    <n v="63"/>
    <x v="17"/>
    <n v="5"/>
    <x v="0"/>
    <x v="2"/>
    <s v="0501"/>
    <s v="Femenino"/>
    <n v="60"/>
    <s v="No informado."/>
    <s v="Muerte"/>
    <n v="15.5151"/>
    <n v="-88.114599999999996"/>
    <s v="HONDURAS"/>
  </r>
  <r>
    <s v="San Pedro Sula4394864"/>
    <x v="38"/>
    <s v="Cortes43948"/>
    <n v="64"/>
    <x v="17"/>
    <n v="5"/>
    <x v="0"/>
    <x v="2"/>
    <s v="0501"/>
    <s v="Masculino"/>
    <n v="33"/>
    <s v="No informado."/>
    <s v="Muerte"/>
    <n v="15.5151"/>
    <n v="-88.114599999999996"/>
    <s v="HONDURAS"/>
  </r>
  <r>
    <s v="Intibuca4394965"/>
    <x v="39"/>
    <s v="Intibuca43949"/>
    <n v="65"/>
    <x v="18"/>
    <n v="10"/>
    <x v="7"/>
    <x v="16"/>
    <s v="1006"/>
    <s v="Femenino"/>
    <n v="48"/>
    <s v="No informado."/>
    <s v="Muerte"/>
    <n v="14.4335"/>
    <n v="-88.153999999999996"/>
    <s v="HONDURAS"/>
  </r>
  <r>
    <s v="Ilama4394966"/>
    <x v="40"/>
    <s v="Santa Barbara43949"/>
    <n v="66"/>
    <x v="18"/>
    <n v="16"/>
    <x v="6"/>
    <x v="17"/>
    <s v="1611"/>
    <s v="Masculino"/>
    <n v="52"/>
    <s v="No informado."/>
    <s v="Muerte"/>
    <n v="15.0519"/>
    <n v="-88.126800000000003"/>
    <s v="HONDURAS"/>
  </r>
  <r>
    <s v="Pimienta4395067"/>
    <x v="41"/>
    <s v="Cortes43950"/>
    <n v="67"/>
    <x v="19"/>
    <n v="5"/>
    <x v="0"/>
    <x v="8"/>
    <s v="0504"/>
    <s v="Masculino"/>
    <n v="75"/>
    <s v="No informado."/>
    <s v="Muerte"/>
    <n v="15.2746"/>
    <n v="-87.970200000000006"/>
    <s v="HONDURAS"/>
  </r>
  <r>
    <s v="San Pedro Sula4395068"/>
    <x v="42"/>
    <s v="Cortes43950"/>
    <n v="68"/>
    <x v="19"/>
    <n v="5"/>
    <x v="0"/>
    <x v="2"/>
    <s v="0501"/>
    <s v="Femenino"/>
    <n v="77"/>
    <s v="No informado."/>
    <s v="Muerte"/>
    <n v="15.5151"/>
    <n v="-88.114599999999996"/>
    <s v="HONDURAS"/>
  </r>
  <r>
    <s v="San Pedro Sula4395069"/>
    <x v="42"/>
    <s v="Cortes43950"/>
    <n v="69"/>
    <x v="19"/>
    <n v="5"/>
    <x v="0"/>
    <x v="2"/>
    <s v="0501"/>
    <s v="Femenino"/>
    <n v="72"/>
    <s v="No informado."/>
    <s v="Muerte"/>
    <n v="15.5151"/>
    <n v="-88.114599999999996"/>
    <s v="HONDURAS"/>
  </r>
  <r>
    <s v="Choloma4395070"/>
    <x v="43"/>
    <s v="Cortes43950"/>
    <n v="70"/>
    <x v="19"/>
    <n v="5"/>
    <x v="0"/>
    <x v="14"/>
    <s v="0502"/>
    <s v="Masculino"/>
    <n v="54"/>
    <s v="No informado."/>
    <s v="Muerte"/>
    <n v="15.6435"/>
    <n v="-87.933999999999997"/>
    <s v="HONDURAS"/>
  </r>
  <r>
    <s v="San Pedro Sula4395071"/>
    <x v="42"/>
    <s v="Cortes43950"/>
    <n v="71"/>
    <x v="19"/>
    <n v="5"/>
    <x v="0"/>
    <x v="2"/>
    <s v="0501"/>
    <s v="Masculino"/>
    <n v="59"/>
    <s v="No informado."/>
    <s v="Muerte"/>
    <n v="15.5151"/>
    <n v="-88.114599999999996"/>
    <s v="HONDURAS"/>
  </r>
  <r>
    <s v="San Pedro Sula4395272"/>
    <x v="44"/>
    <s v="Cortes43952"/>
    <n v="72"/>
    <x v="20"/>
    <n v="5"/>
    <x v="0"/>
    <x v="2"/>
    <s v="0501"/>
    <s v="Masculino"/>
    <n v="46"/>
    <s v="No informado."/>
    <s v="Muerte"/>
    <n v="15.5151"/>
    <n v="-88.114599999999996"/>
    <s v="HONDURAS"/>
  </r>
  <r>
    <s v="San Pedro Sula4395273"/>
    <x v="44"/>
    <s v="Cortes43952"/>
    <n v="73"/>
    <x v="20"/>
    <n v="5"/>
    <x v="0"/>
    <x v="2"/>
    <s v="0501"/>
    <s v="Masculino"/>
    <n v="89"/>
    <s v="No informado."/>
    <s v="Muerte"/>
    <n v="15.5151"/>
    <n v="-88.114599999999996"/>
    <s v="HONDURAS"/>
  </r>
  <r>
    <s v="Potrerillos4395274"/>
    <x v="45"/>
    <s v="Cortes43952"/>
    <n v="74"/>
    <x v="20"/>
    <n v="5"/>
    <x v="0"/>
    <x v="11"/>
    <s v="0505"/>
    <s v="Masculino"/>
    <n v="87"/>
    <s v="No informado."/>
    <s v="Muerte"/>
    <n v="15.197699999999999"/>
    <n v="-87.960099999999997"/>
    <s v="HONDURAS"/>
  </r>
  <r>
    <s v="San Pedro Sula4395275"/>
    <x v="44"/>
    <s v="Cortes43952"/>
    <n v="75"/>
    <x v="20"/>
    <n v="5"/>
    <x v="0"/>
    <x v="2"/>
    <s v="0501"/>
    <s v="Masculino"/>
    <n v="64"/>
    <s v="No informado."/>
    <s v="Muerte"/>
    <n v="15.5151"/>
    <n v="-88.114599999999996"/>
    <s v="HONDURAS"/>
  </r>
  <r>
    <s v="La Ceiba4395376"/>
    <x v="46"/>
    <s v="Atlantida43953"/>
    <n v="76"/>
    <x v="21"/>
    <n v="1"/>
    <x v="3"/>
    <x v="12"/>
    <s v="0101"/>
    <s v="Femenino"/>
    <n v="67"/>
    <s v="No informado."/>
    <s v="Muerte"/>
    <n v="15.6782"/>
    <n v="-86.742800000000003"/>
    <s v="HONDURAS"/>
  </r>
  <r>
    <s v="San Pedro Sula4395477"/>
    <x v="47"/>
    <s v="Cortes43954"/>
    <n v="77"/>
    <x v="22"/>
    <n v="5"/>
    <x v="0"/>
    <x v="2"/>
    <s v="0501"/>
    <s v="Femenino"/>
    <n v="83"/>
    <s v="No informado."/>
    <s v="Muerte"/>
    <n v="15.5151"/>
    <n v="-88.114599999999996"/>
    <s v="HONDURAS"/>
  </r>
  <r>
    <s v="San Pedro Sula4395478"/>
    <x v="47"/>
    <s v="Cortes43954"/>
    <n v="78"/>
    <x v="22"/>
    <n v="5"/>
    <x v="0"/>
    <x v="2"/>
    <s v="0501"/>
    <s v="Femenino"/>
    <n v="61"/>
    <s v="No informado."/>
    <s v="Muerte"/>
    <n v="15.5151"/>
    <n v="-88.114599999999996"/>
    <s v="HONDURAS"/>
  </r>
  <r>
    <s v="San Pedro Sula4395479"/>
    <x v="47"/>
    <s v="Cortes43954"/>
    <n v="79"/>
    <x v="22"/>
    <n v="5"/>
    <x v="0"/>
    <x v="2"/>
    <s v="0501"/>
    <s v="Masculino"/>
    <n v="62"/>
    <s v="No informado."/>
    <s v="Muerte"/>
    <n v="15.5151"/>
    <n v="-88.114599999999996"/>
    <s v="HONDURAS"/>
  </r>
  <r>
    <s v="San Pedro Sula4395480"/>
    <x v="47"/>
    <s v="Cortes43954"/>
    <n v="80"/>
    <x v="22"/>
    <n v="5"/>
    <x v="0"/>
    <x v="2"/>
    <s v="0501"/>
    <s v="Masculino"/>
    <n v="66"/>
    <s v="No informado."/>
    <s v="Muerte"/>
    <n v="15.5151"/>
    <n v="-88.114599999999996"/>
    <s v="HONDURAS"/>
  </r>
  <r>
    <s v="San Pedro Sula4395481"/>
    <x v="47"/>
    <s v="Cortes43954"/>
    <n v="81"/>
    <x v="22"/>
    <n v="5"/>
    <x v="0"/>
    <x v="2"/>
    <s v="0501"/>
    <s v="Masculino"/>
    <n v="45"/>
    <s v="No informado."/>
    <s v="Muerte"/>
    <n v="15.5151"/>
    <n v="-88.114599999999996"/>
    <s v="HONDURAS"/>
  </r>
  <r>
    <s v="San Pedro Sula4395482"/>
    <x v="47"/>
    <s v="Cortes43954"/>
    <n v="82"/>
    <x v="22"/>
    <n v="5"/>
    <x v="0"/>
    <x v="2"/>
    <s v="0501"/>
    <s v="Masculino"/>
    <n v="67"/>
    <s v="No informado."/>
    <s v="Muerte"/>
    <n v="15.5151"/>
    <n v="-88.114599999999996"/>
    <s v="HONDURAS"/>
  </r>
  <r>
    <s v="Villanueva4395583"/>
    <x v="48"/>
    <s v="Cortes43955"/>
    <n v="83"/>
    <x v="23"/>
    <n v="5"/>
    <x v="0"/>
    <x v="0"/>
    <s v="0511"/>
    <s v="Masculino"/>
    <n v="37"/>
    <s v="No informado."/>
    <s v="Muerte"/>
    <n v="15.3307"/>
    <n v="-88.047399999999996"/>
    <s v="HONDURAS"/>
  </r>
  <r>
    <s v="San Pedro Sula4395684"/>
    <x v="49"/>
    <s v="Cortes43956"/>
    <n v="84"/>
    <x v="24"/>
    <n v="5"/>
    <x v="0"/>
    <x v="2"/>
    <s v="0501"/>
    <s v="Masculino"/>
    <n v="66"/>
    <s v="No informado."/>
    <s v="Muerte"/>
    <n v="15.5151"/>
    <n v="-88.114599999999996"/>
    <s v="HONDURAS"/>
  </r>
  <r>
    <s v="San Pedro Sula4395685"/>
    <x v="49"/>
    <s v="Cortes43956"/>
    <n v="85"/>
    <x v="24"/>
    <n v="5"/>
    <x v="0"/>
    <x v="2"/>
    <s v="0501"/>
    <s v="Masculino"/>
    <n v="74"/>
    <s v="No informado."/>
    <s v="Muerte"/>
    <n v="15.5151"/>
    <n v="-88.114599999999996"/>
    <s v="HONDURAS"/>
  </r>
  <r>
    <s v="San Pedro Sula4395686"/>
    <x v="49"/>
    <s v="Cortes43956"/>
    <n v="86"/>
    <x v="24"/>
    <n v="5"/>
    <x v="0"/>
    <x v="2"/>
    <s v="0501"/>
    <s v="Femenino"/>
    <n v="69"/>
    <s v="No informado."/>
    <s v="Muerte"/>
    <n v="15.5151"/>
    <n v="-88.114599999999996"/>
    <s v="HONDURAS"/>
  </r>
  <r>
    <s v="San Pedro Sula4395687"/>
    <x v="49"/>
    <s v="Cortes43956"/>
    <n v="87"/>
    <x v="24"/>
    <n v="5"/>
    <x v="0"/>
    <x v="2"/>
    <s v="0501"/>
    <s v="Masculino"/>
    <n v="71"/>
    <s v="No informado."/>
    <s v="Muerte"/>
    <n v="15.5151"/>
    <n v="-88.114599999999996"/>
    <s v="HONDURAS"/>
  </r>
  <r>
    <s v="Siguatepeque4395688"/>
    <x v="50"/>
    <s v="Comayagua43956"/>
    <n v="88"/>
    <x v="24"/>
    <n v="3"/>
    <x v="8"/>
    <x v="18"/>
    <s v="0318"/>
    <s v="Femenino"/>
    <n v="41"/>
    <s v="No informado."/>
    <s v="Muerte"/>
    <n v="14.6427"/>
    <n v="-87.8767"/>
    <s v="HONDURAS"/>
  </r>
  <r>
    <s v="San Pedro Sula4395689"/>
    <x v="49"/>
    <s v="Cortes43956"/>
    <n v="89"/>
    <x v="24"/>
    <n v="5"/>
    <x v="0"/>
    <x v="2"/>
    <s v="0501"/>
    <s v="Masculino"/>
    <n v="72"/>
    <s v="No informado."/>
    <s v="Muerte"/>
    <n v="15.5151"/>
    <n v="-88.114599999999996"/>
    <s v="HONDURAS"/>
  </r>
  <r>
    <s v="San Pedro Sula4395690"/>
    <x v="49"/>
    <s v="Cortes43956"/>
    <n v="90"/>
    <x v="24"/>
    <n v="5"/>
    <x v="0"/>
    <x v="2"/>
    <s v="0501"/>
    <s v="Masculino"/>
    <n v="58"/>
    <s v="No informado."/>
    <s v="Muerte"/>
    <n v="15.5151"/>
    <n v="-88.114599999999996"/>
    <s v="HONDURAS"/>
  </r>
  <r>
    <s v="San Pedro Sula4395691"/>
    <x v="49"/>
    <s v="Cortes43956"/>
    <n v="91"/>
    <x v="24"/>
    <n v="5"/>
    <x v="0"/>
    <x v="2"/>
    <s v="0501"/>
    <s v="Masculino"/>
    <n v="29"/>
    <s v="No informado."/>
    <s v="Muerte"/>
    <n v="15.5151"/>
    <n v="-88.114599999999996"/>
    <s v="HONDURAS"/>
  </r>
  <r>
    <s v="Villanueva4395692"/>
    <x v="51"/>
    <s v="Cortes43956"/>
    <n v="92"/>
    <x v="24"/>
    <n v="5"/>
    <x v="0"/>
    <x v="0"/>
    <s v="0511"/>
    <s v="Masculino"/>
    <n v="48"/>
    <s v="No informado."/>
    <s v="Muerte"/>
    <n v="15.3307"/>
    <n v="-88.047399999999996"/>
    <s v="HONDURAS"/>
  </r>
  <r>
    <s v="San Pedro Sula4395693"/>
    <x v="49"/>
    <s v="Cortes43956"/>
    <n v="93"/>
    <x v="24"/>
    <n v="5"/>
    <x v="0"/>
    <x v="2"/>
    <s v="0501"/>
    <s v="Femenino"/>
    <n v="65"/>
    <s v="No informado."/>
    <s v="Muerte"/>
    <n v="15.5151"/>
    <n v="-88.114599999999996"/>
    <s v="HONDUR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
  <r>
    <s v="439181"/>
    <x v="0"/>
    <s v="43918"/>
    <n v="1"/>
    <x v="0"/>
    <n v="99"/>
    <x v="0"/>
    <x v="0"/>
    <n v="99999"/>
    <s v="No Informado"/>
    <m/>
    <s v="No Informado"/>
    <s v="Recuperado"/>
    <s v=""/>
    <s v=""/>
    <s v="HONDURAS"/>
  </r>
  <r>
    <s v="439182"/>
    <x v="0"/>
    <s v="43918"/>
    <n v="2"/>
    <x v="0"/>
    <n v="99"/>
    <x v="0"/>
    <x v="0"/>
    <n v="99999"/>
    <s v="No Informado"/>
    <s v="No Informado"/>
    <s v="No Informado"/>
    <s v="Recuperado"/>
    <s v=""/>
    <s v=""/>
    <s v="HONDURAS"/>
  </r>
  <r>
    <s v="439183"/>
    <x v="0"/>
    <s v="43918"/>
    <n v="3"/>
    <x v="0"/>
    <n v="99"/>
    <x v="0"/>
    <x v="0"/>
    <n v="99999"/>
    <s v="No Informado"/>
    <s v="No Informado"/>
    <s v="No Informado"/>
    <s v="Recuperado"/>
    <s v=""/>
    <s v=""/>
    <s v="HONDURAS"/>
  </r>
  <r>
    <s v="439254"/>
    <x v="1"/>
    <s v="43925"/>
    <n v="4"/>
    <x v="1"/>
    <n v="99"/>
    <x v="0"/>
    <x v="0"/>
    <n v="99999"/>
    <s v="No Informado"/>
    <s v="No Informado"/>
    <s v="No Informado"/>
    <s v="Recuperado"/>
    <s v=""/>
    <s v=""/>
    <s v="HONDURAS"/>
  </r>
  <r>
    <s v="439255"/>
    <x v="1"/>
    <s v="43925"/>
    <n v="5"/>
    <x v="1"/>
    <n v="99"/>
    <x v="0"/>
    <x v="0"/>
    <n v="99999"/>
    <s v="No Informado"/>
    <s v="No Informado"/>
    <s v="No Informado"/>
    <s v="Recuperado"/>
    <s v=""/>
    <s v=""/>
    <s v="HONDURAS"/>
  </r>
  <r>
    <s v="439256"/>
    <x v="1"/>
    <s v="43925"/>
    <n v="6"/>
    <x v="1"/>
    <n v="99"/>
    <x v="0"/>
    <x v="0"/>
    <n v="99999"/>
    <s v="No Informado"/>
    <s v="No Informado"/>
    <s v="No Informado"/>
    <s v="Recuperado"/>
    <s v=""/>
    <s v=""/>
    <s v="HONDURAS"/>
  </r>
  <r>
    <s v="El Porvenir441087"/>
    <x v="2"/>
    <s v="Atlantida44108"/>
    <n v="7"/>
    <x v="2"/>
    <n v="1"/>
    <x v="1"/>
    <x v="1"/>
    <s v="0102"/>
    <s v="No Informado"/>
    <s v="No Informado"/>
    <s v="No Informado"/>
    <s v="Recuperado"/>
    <n v="15.6676"/>
    <n v="-86.925200000000004"/>
    <s v="HONDURAS"/>
  </r>
  <r>
    <s v="439358"/>
    <x v="3"/>
    <s v="43935"/>
    <n v="8"/>
    <x v="3"/>
    <n v="99"/>
    <x v="0"/>
    <x v="0"/>
    <n v="99999"/>
    <s v="No Informado"/>
    <s v="No Informado"/>
    <s v="No Informado"/>
    <s v="Recuperado"/>
    <s v=""/>
    <s v=""/>
    <s v="HONDURAS"/>
  </r>
  <r>
    <s v="439359"/>
    <x v="3"/>
    <s v="43935"/>
    <n v="9"/>
    <x v="3"/>
    <n v="99"/>
    <x v="0"/>
    <x v="0"/>
    <n v="99999"/>
    <s v="No Informado"/>
    <s v="No Informado"/>
    <s v="No Informado"/>
    <s v="Recuperado"/>
    <s v=""/>
    <s v=""/>
    <s v="HONDURAS"/>
  </r>
  <r>
    <s v="4393810"/>
    <x v="4"/>
    <s v="43938"/>
    <n v="10"/>
    <x v="4"/>
    <n v="99"/>
    <x v="0"/>
    <x v="0"/>
    <n v="99999"/>
    <s v="No Informado"/>
    <s v="No Informado"/>
    <s v="No Informado"/>
    <s v="Recuperado"/>
    <s v=""/>
    <s v=""/>
    <s v="HONDURAS"/>
  </r>
  <r>
    <s v="4393911"/>
    <x v="5"/>
    <s v="43939"/>
    <n v="11"/>
    <x v="5"/>
    <n v="99"/>
    <x v="0"/>
    <x v="0"/>
    <n v="99999"/>
    <s v="No Informado"/>
    <s v="No Informado"/>
    <s v="No Informado"/>
    <s v="Recuperado"/>
    <s v=""/>
    <s v=""/>
    <s v="HONDURAS"/>
  </r>
  <r>
    <s v="4393912"/>
    <x v="5"/>
    <s v="43939"/>
    <n v="12"/>
    <x v="5"/>
    <n v="99"/>
    <x v="0"/>
    <x v="0"/>
    <n v="99999"/>
    <s v="No Informado"/>
    <m/>
    <s v="No Informado"/>
    <s v="Recuperado"/>
    <s v=""/>
    <s v=""/>
    <s v="HONDURAS"/>
  </r>
  <r>
    <s v="4393913"/>
    <x v="5"/>
    <s v="43939"/>
    <n v="13"/>
    <x v="5"/>
    <n v="99"/>
    <x v="0"/>
    <x v="0"/>
    <n v="99999"/>
    <s v="No Informado"/>
    <m/>
    <s v="No Informado"/>
    <s v="Recuperado"/>
    <s v=""/>
    <s v=""/>
    <s v="HONDURAS"/>
  </r>
  <r>
    <s v="4393914"/>
    <x v="5"/>
    <s v="43939"/>
    <n v="14"/>
    <x v="5"/>
    <n v="99"/>
    <x v="0"/>
    <x v="0"/>
    <n v="99999"/>
    <s v="No Informado"/>
    <m/>
    <s v="No Informado"/>
    <s v="Recuperado"/>
    <s v=""/>
    <s v=""/>
    <s v="HONDURAS"/>
  </r>
  <r>
    <s v="4393915"/>
    <x v="5"/>
    <s v="43939"/>
    <n v="15"/>
    <x v="5"/>
    <n v="99"/>
    <x v="0"/>
    <x v="0"/>
    <n v="99999"/>
    <s v="No Informado"/>
    <m/>
    <s v="No Informado"/>
    <s v="Recuperado"/>
    <s v=""/>
    <s v=""/>
    <s v="HONDURAS"/>
  </r>
  <r>
    <s v="4430516"/>
    <x v="6"/>
    <s v="44305"/>
    <n v="16"/>
    <x v="6"/>
    <n v="99"/>
    <x v="0"/>
    <x v="0"/>
    <n v="99999"/>
    <s v="No Informado"/>
    <m/>
    <s v="No Informado"/>
    <s v="Recuperado"/>
    <s v=""/>
    <s v=""/>
    <s v="HONDURAS"/>
  </r>
  <r>
    <s v="4467017"/>
    <x v="7"/>
    <s v="44670"/>
    <n v="17"/>
    <x v="7"/>
    <n v="99"/>
    <x v="0"/>
    <x v="0"/>
    <n v="99999"/>
    <s v="No Informado"/>
    <m/>
    <s v="No Informado"/>
    <s v="Recuperado"/>
    <s v=""/>
    <s v=""/>
    <s v="HONDURAS"/>
  </r>
  <r>
    <s v="4503518"/>
    <x v="8"/>
    <s v="45035"/>
    <n v="18"/>
    <x v="8"/>
    <n v="99"/>
    <x v="0"/>
    <x v="0"/>
    <n v="99999"/>
    <s v="No Informado"/>
    <m/>
    <s v="No Informado"/>
    <s v="Recuperado"/>
    <s v=""/>
    <s v=""/>
    <s v="HONDURAS"/>
  </r>
  <r>
    <s v="4540119"/>
    <x v="9"/>
    <s v="45401"/>
    <n v="19"/>
    <x v="9"/>
    <n v="99"/>
    <x v="0"/>
    <x v="0"/>
    <n v="99999"/>
    <s v="No Informado"/>
    <m/>
    <s v="No Informado"/>
    <s v="Recuperado"/>
    <s v=""/>
    <s v=""/>
    <s v="HONDURAS"/>
  </r>
  <r>
    <s v="4576620"/>
    <x v="10"/>
    <s v="45766"/>
    <n v="20"/>
    <x v="10"/>
    <n v="99"/>
    <x v="0"/>
    <x v="0"/>
    <n v="99999"/>
    <s v="No Informado"/>
    <m/>
    <s v="No Informado"/>
    <s v="Recuperado"/>
    <s v=""/>
    <s v=""/>
    <s v="HONDURAS"/>
  </r>
  <r>
    <s v="4613121"/>
    <x v="11"/>
    <s v="46131"/>
    <n v="21"/>
    <x v="11"/>
    <n v="99"/>
    <x v="0"/>
    <x v="0"/>
    <n v="99999"/>
    <s v="No Informado"/>
    <m/>
    <s v="No Informado"/>
    <s v="Recuperado"/>
    <s v=""/>
    <s v=""/>
    <s v="HONDURAS"/>
  </r>
  <r>
    <s v="4649622"/>
    <x v="12"/>
    <s v="46496"/>
    <n v="22"/>
    <x v="12"/>
    <n v="99"/>
    <x v="0"/>
    <x v="0"/>
    <n v="99999"/>
    <s v="No Informado"/>
    <m/>
    <s v="No Informado"/>
    <s v="Recuperado"/>
    <s v=""/>
    <s v=""/>
    <s v="HONDURAS"/>
  </r>
  <r>
    <s v="4686223"/>
    <x v="13"/>
    <s v="46862"/>
    <n v="23"/>
    <x v="13"/>
    <n v="99"/>
    <x v="0"/>
    <x v="0"/>
    <n v="99999"/>
    <s v="No Informado"/>
    <m/>
    <s v="No Informado"/>
    <s v="Recuperado"/>
    <s v=""/>
    <s v=""/>
    <s v="HONDURAS"/>
  </r>
  <r>
    <s v="4722724"/>
    <x v="14"/>
    <s v="47227"/>
    <n v="24"/>
    <x v="14"/>
    <n v="99"/>
    <x v="0"/>
    <x v="0"/>
    <n v="99999"/>
    <s v="No Informado"/>
    <m/>
    <s v="No Informado"/>
    <s v="Recuperado"/>
    <s v=""/>
    <s v=""/>
    <s v="HONDURAS"/>
  </r>
  <r>
    <s v="4759225"/>
    <x v="15"/>
    <s v="47592"/>
    <n v="25"/>
    <x v="15"/>
    <n v="99"/>
    <x v="0"/>
    <x v="0"/>
    <n v="99999"/>
    <s v="No Informado"/>
    <m/>
    <s v="No Informado"/>
    <s v="Recuperado"/>
    <s v=""/>
    <s v=""/>
    <s v="HONDURAS"/>
  </r>
  <r>
    <s v="4394226"/>
    <x v="16"/>
    <s v="43942"/>
    <n v="26"/>
    <x v="16"/>
    <n v="99"/>
    <x v="0"/>
    <x v="0"/>
    <n v="99999"/>
    <s v="No Informado"/>
    <m/>
    <s v="No Informado"/>
    <s v="Recuperado"/>
    <s v=""/>
    <s v=""/>
    <s v="HONDURAS"/>
  </r>
  <r>
    <s v="4394227"/>
    <x v="16"/>
    <s v="43942"/>
    <n v="27"/>
    <x v="16"/>
    <n v="99"/>
    <x v="0"/>
    <x v="0"/>
    <n v="99999"/>
    <s v="No Informado"/>
    <m/>
    <s v="No Informado"/>
    <s v="Recuperado"/>
    <s v=""/>
    <s v=""/>
    <s v="HONDURAS"/>
  </r>
  <r>
    <s v="4394228"/>
    <x v="16"/>
    <s v="43942"/>
    <n v="28"/>
    <x v="16"/>
    <n v="99"/>
    <x v="0"/>
    <x v="0"/>
    <n v="99999"/>
    <s v="No Informado"/>
    <m/>
    <s v="No Informado"/>
    <s v="Recuperado"/>
    <s v=""/>
    <s v=""/>
    <s v="HONDURAS"/>
  </r>
  <r>
    <s v="4394229"/>
    <x v="16"/>
    <s v="43942"/>
    <n v="29"/>
    <x v="16"/>
    <n v="99"/>
    <x v="0"/>
    <x v="0"/>
    <n v="99999"/>
    <s v="No Informado"/>
    <m/>
    <s v="No Informado"/>
    <s v="Recuperado"/>
    <s v=""/>
    <s v=""/>
    <s v="HONDURAS"/>
  </r>
  <r>
    <s v="4430830"/>
    <x v="17"/>
    <s v="44308"/>
    <n v="30"/>
    <x v="17"/>
    <n v="99"/>
    <x v="0"/>
    <x v="0"/>
    <n v="99999"/>
    <s v="No Informado"/>
    <m/>
    <s v="No Informado"/>
    <s v="Recuperado"/>
    <s v=""/>
    <s v=""/>
    <s v="HONDURAS"/>
  </r>
  <r>
    <s v="4467431"/>
    <x v="18"/>
    <s v="44674"/>
    <n v="31"/>
    <x v="18"/>
    <n v="99"/>
    <x v="0"/>
    <x v="0"/>
    <n v="99999"/>
    <s v="No Informado"/>
    <m/>
    <s v="No Informado"/>
    <s v="Recuperado"/>
    <s v=""/>
    <s v=""/>
    <s v="HONDURAS"/>
  </r>
  <r>
    <s v="4503932"/>
    <x v="19"/>
    <s v="Francisco Morazan45039"/>
    <n v="32"/>
    <x v="19"/>
    <n v="8"/>
    <x v="2"/>
    <x v="0"/>
    <n v="99999"/>
    <s v="No Informado"/>
    <m/>
    <s v="No Informado"/>
    <s v="Recuperado"/>
    <s v=""/>
    <s v=""/>
    <s v="HONDURAS"/>
  </r>
  <r>
    <s v="4540533"/>
    <x v="20"/>
    <s v="Francisco Morazan45405"/>
    <n v="33"/>
    <x v="20"/>
    <n v="8"/>
    <x v="2"/>
    <x v="0"/>
    <n v="99999"/>
    <s v="No Informado"/>
    <m/>
    <s v="No Informado"/>
    <s v="Recuperado"/>
    <s v=""/>
    <s v=""/>
    <s v="HONDURAS"/>
  </r>
  <r>
    <s v="4577034"/>
    <x v="21"/>
    <s v="Francisco Morazan45770"/>
    <n v="34"/>
    <x v="21"/>
    <n v="8"/>
    <x v="2"/>
    <x v="0"/>
    <n v="99999"/>
    <s v="No Informado"/>
    <m/>
    <s v="No Informado"/>
    <s v="Recuperado"/>
    <s v=""/>
    <s v=""/>
    <s v="HONDURAS"/>
  </r>
  <r>
    <s v="4613535"/>
    <x v="22"/>
    <s v="Francisco Morazan46135"/>
    <n v="35"/>
    <x v="22"/>
    <n v="8"/>
    <x v="2"/>
    <x v="0"/>
    <n v="99999"/>
    <s v="No Informado"/>
    <m/>
    <s v="No Informado"/>
    <s v="Recuperado"/>
    <s v=""/>
    <s v=""/>
    <s v="HONDURAS"/>
  </r>
  <r>
    <s v="4650036"/>
    <x v="23"/>
    <s v="Francisco Morazan46500"/>
    <n v="36"/>
    <x v="23"/>
    <n v="8"/>
    <x v="2"/>
    <x v="0"/>
    <n v="99999"/>
    <s v="No Informado"/>
    <m/>
    <s v="No Informado"/>
    <s v="Recuperado"/>
    <s v=""/>
    <s v=""/>
    <s v="HONDURAS"/>
  </r>
  <r>
    <s v="4686637"/>
    <x v="24"/>
    <s v="Francisco Morazan46866"/>
    <n v="37"/>
    <x v="24"/>
    <n v="8"/>
    <x v="2"/>
    <x v="0"/>
    <n v="99999"/>
    <s v="No Informado"/>
    <m/>
    <s v="No Informado"/>
    <s v="Recuperado"/>
    <s v=""/>
    <s v=""/>
    <s v="HONDURAS"/>
  </r>
  <r>
    <s v="4723138"/>
    <x v="25"/>
    <s v="Francisco Morazan47231"/>
    <n v="38"/>
    <x v="25"/>
    <n v="8"/>
    <x v="2"/>
    <x v="0"/>
    <n v="99999"/>
    <s v="No Informado"/>
    <m/>
    <s v="No Informado"/>
    <s v="Recuperado"/>
    <s v=""/>
    <s v=""/>
    <s v="HONDURAS"/>
  </r>
  <r>
    <s v="4759639"/>
    <x v="26"/>
    <s v="Francisco Morazan47596"/>
    <n v="39"/>
    <x v="26"/>
    <n v="8"/>
    <x v="2"/>
    <x v="0"/>
    <n v="99999"/>
    <s v="No Informado"/>
    <m/>
    <s v="No Informado"/>
    <s v="Recuperado"/>
    <s v=""/>
    <s v=""/>
    <s v="HONDURAS"/>
  </r>
  <r>
    <s v="4796140"/>
    <x v="27"/>
    <s v="Francisco Morazan47961"/>
    <n v="40"/>
    <x v="27"/>
    <n v="8"/>
    <x v="2"/>
    <x v="0"/>
    <n v="99999"/>
    <s v="No Informado"/>
    <m/>
    <s v="No Informado"/>
    <s v="Recuperado"/>
    <s v=""/>
    <s v=""/>
    <s v="HONDURAS"/>
  </r>
  <r>
    <s v="4832741"/>
    <x v="28"/>
    <s v="Cortes48327"/>
    <n v="41"/>
    <x v="28"/>
    <n v="5"/>
    <x v="3"/>
    <x v="0"/>
    <n v="99999"/>
    <s v="No Informado"/>
    <m/>
    <s v="No Informado"/>
    <s v="Recuperado"/>
    <s v=""/>
    <s v=""/>
    <s v="HONDURAS"/>
  </r>
  <r>
    <s v="4869242"/>
    <x v="29"/>
    <s v="Cortes48692"/>
    <n v="42"/>
    <x v="29"/>
    <n v="5"/>
    <x v="3"/>
    <x v="0"/>
    <n v="99999"/>
    <s v="No Informado"/>
    <m/>
    <s v="No Informado"/>
    <s v="Recuperado"/>
    <s v=""/>
    <s v=""/>
    <s v="HONDURAS"/>
  </r>
  <r>
    <s v="4905743"/>
    <x v="30"/>
    <s v="Cortes49057"/>
    <n v="43"/>
    <x v="30"/>
    <n v="5"/>
    <x v="3"/>
    <x v="0"/>
    <n v="99999"/>
    <s v="No Informado"/>
    <m/>
    <s v="No Informado"/>
    <s v="Recuperado"/>
    <s v=""/>
    <s v=""/>
    <s v="HONDURAS"/>
  </r>
  <r>
    <s v="4942244"/>
    <x v="31"/>
    <s v="Cortes49422"/>
    <n v="44"/>
    <x v="31"/>
    <n v="5"/>
    <x v="3"/>
    <x v="0"/>
    <n v="99999"/>
    <s v="No Informado"/>
    <m/>
    <s v="No Informado"/>
    <s v="Recuperado"/>
    <s v=""/>
    <s v=""/>
    <s v="HONDURAS"/>
  </r>
  <r>
    <s v="4978845"/>
    <x v="32"/>
    <s v="Cortes49788"/>
    <n v="45"/>
    <x v="32"/>
    <n v="5"/>
    <x v="3"/>
    <x v="0"/>
    <n v="99999"/>
    <s v="No Informado"/>
    <m/>
    <s v="No Informado"/>
    <s v="Recuperado"/>
    <s v=""/>
    <s v=""/>
    <s v="HONDURAS"/>
  </r>
  <r>
    <s v="5015346"/>
    <x v="33"/>
    <s v="Atlantida50153"/>
    <n v="46"/>
    <x v="33"/>
    <n v="1"/>
    <x v="1"/>
    <x v="0"/>
    <n v="99999"/>
    <s v="No Informado"/>
    <m/>
    <s v="No Informado"/>
    <s v="Recuperado"/>
    <s v=""/>
    <s v=""/>
    <s v="HONDURAS"/>
  </r>
  <r>
    <s v="5051847"/>
    <x v="34"/>
    <s v="Atlantida50518"/>
    <n v="47"/>
    <x v="34"/>
    <n v="1"/>
    <x v="1"/>
    <x v="0"/>
    <n v="99999"/>
    <s v="No Informado"/>
    <m/>
    <s v="No Informado"/>
    <s v="Recuperado"/>
    <s v=""/>
    <s v=""/>
    <s v="HONDURAS"/>
  </r>
  <r>
    <s v="5088348"/>
    <x v="35"/>
    <s v="Atlantida50883"/>
    <n v="48"/>
    <x v="35"/>
    <n v="1"/>
    <x v="1"/>
    <x v="0"/>
    <n v="99999"/>
    <s v="No Informado"/>
    <m/>
    <s v="No Informado"/>
    <s v="Recuperado"/>
    <s v=""/>
    <s v=""/>
    <s v="HONDURAS"/>
  </r>
  <r>
    <s v="5124949"/>
    <x v="36"/>
    <s v="Atlantida51249"/>
    <n v="49"/>
    <x v="36"/>
    <n v="1"/>
    <x v="1"/>
    <x v="0"/>
    <n v="99999"/>
    <s v="No Informado"/>
    <m/>
    <s v="No Informado"/>
    <s v="Recuperado"/>
    <s v=""/>
    <s v=""/>
    <s v="HONDURAS"/>
  </r>
  <r>
    <s v="5161450"/>
    <x v="37"/>
    <s v="Santa Barbara51614"/>
    <n v="50"/>
    <x v="37"/>
    <n v="16"/>
    <x v="4"/>
    <x v="0"/>
    <n v="99999"/>
    <s v="No Informado"/>
    <m/>
    <s v="No Informado"/>
    <s v="Recuperado"/>
    <s v=""/>
    <s v=""/>
    <s v="HONDURAS"/>
  </r>
  <r>
    <s v="5198051"/>
    <x v="38"/>
    <s v="Cortes51980"/>
    <n v="51"/>
    <x v="38"/>
    <n v="5"/>
    <x v="3"/>
    <x v="0"/>
    <n v="99999"/>
    <s v="No Informado"/>
    <m/>
    <s v="No Informado"/>
    <s v="Recuperado"/>
    <s v=""/>
    <s v=""/>
    <s v="HONDURAS"/>
  </r>
  <r>
    <s v="5234552"/>
    <x v="39"/>
    <s v="Cortes52345"/>
    <n v="52"/>
    <x v="39"/>
    <n v="5"/>
    <x v="3"/>
    <x v="0"/>
    <n v="99999"/>
    <s v="No Informado"/>
    <m/>
    <s v="No Informado"/>
    <s v="Recuperado"/>
    <s v=""/>
    <s v=""/>
    <s v="HONDURAS"/>
  </r>
  <r>
    <s v="5271153"/>
    <x v="40"/>
    <s v="Cortes52711"/>
    <n v="53"/>
    <x v="40"/>
    <n v="5"/>
    <x v="3"/>
    <x v="0"/>
    <n v="99999"/>
    <s v="No Informado"/>
    <m/>
    <s v="No Informado"/>
    <s v="Recuperado"/>
    <s v=""/>
    <s v=""/>
    <s v="HONDURAS"/>
  </r>
  <r>
    <s v="5307654"/>
    <x v="41"/>
    <s v="Francisco Morazan53076"/>
    <n v="54"/>
    <x v="41"/>
    <n v="8"/>
    <x v="2"/>
    <x v="0"/>
    <n v="99999"/>
    <s v="No Informado"/>
    <m/>
    <s v="No Informado"/>
    <s v="Recuperado"/>
    <s v=""/>
    <s v=""/>
    <s v="HONDURAS"/>
  </r>
  <r>
    <s v="5344155"/>
    <x v="42"/>
    <s v="Francisco Morazan53441"/>
    <n v="55"/>
    <x v="42"/>
    <n v="8"/>
    <x v="2"/>
    <x v="0"/>
    <n v="99999"/>
    <s v="No Informado"/>
    <m/>
    <s v="No Informado"/>
    <s v="Recuperado"/>
    <s v=""/>
    <s v=""/>
    <s v="HONDURAS"/>
  </r>
  <r>
    <s v="5380656"/>
    <x v="43"/>
    <s v="Francisco Morazan53806"/>
    <n v="56"/>
    <x v="43"/>
    <n v="8"/>
    <x v="2"/>
    <x v="0"/>
    <n v="99999"/>
    <s v="No Informado"/>
    <m/>
    <s v="No Informado"/>
    <s v="Recuperado"/>
    <s v=""/>
    <s v=""/>
    <s v="HONDURAS"/>
  </r>
  <r>
    <s v="5417257"/>
    <x v="44"/>
    <s v="Francisco Morazan54172"/>
    <n v="57"/>
    <x v="44"/>
    <n v="8"/>
    <x v="2"/>
    <x v="0"/>
    <n v="99999"/>
    <s v="No Informado"/>
    <m/>
    <s v="No Informado"/>
    <s v="Recuperado"/>
    <s v=""/>
    <s v=""/>
    <s v="HONDURAS"/>
  </r>
  <r>
    <s v="5453758"/>
    <x v="45"/>
    <s v="Francisco Morazan54537"/>
    <n v="58"/>
    <x v="45"/>
    <n v="8"/>
    <x v="2"/>
    <x v="0"/>
    <n v="99999"/>
    <s v="No Informado"/>
    <m/>
    <s v="No Informado"/>
    <s v="Recuperado"/>
    <s v=""/>
    <s v=""/>
    <s v="HONDURAS"/>
  </r>
  <r>
    <s v="4394759"/>
    <x v="46"/>
    <s v="Cortes43947"/>
    <n v="59"/>
    <x v="46"/>
    <n v="5"/>
    <x v="3"/>
    <x v="0"/>
    <n v="99999"/>
    <s v="No Informado"/>
    <m/>
    <s v="No Informado"/>
    <s v="Recuperado"/>
    <s v=""/>
    <s v=""/>
    <s v="HONDURAS"/>
  </r>
  <r>
    <s v="4431260"/>
    <x v="47"/>
    <s v="Cortes44312"/>
    <n v="60"/>
    <x v="47"/>
    <n v="5"/>
    <x v="3"/>
    <x v="0"/>
    <n v="99999"/>
    <s v="No Informado"/>
    <m/>
    <s v="No Informado"/>
    <s v="Recuperado"/>
    <s v=""/>
    <s v=""/>
    <s v="HONDURAS"/>
  </r>
  <r>
    <s v="4467761"/>
    <x v="48"/>
    <s v="Cortes44677"/>
    <n v="61"/>
    <x v="48"/>
    <n v="5"/>
    <x v="3"/>
    <x v="0"/>
    <n v="99999"/>
    <s v="No Informado"/>
    <m/>
    <s v="No Informado"/>
    <s v="Recuperado"/>
    <s v=""/>
    <s v=""/>
    <s v="HONDURAS"/>
  </r>
  <r>
    <s v="4504262"/>
    <x v="49"/>
    <s v="Cortes45042"/>
    <n v="62"/>
    <x v="49"/>
    <n v="5"/>
    <x v="3"/>
    <x v="0"/>
    <n v="99999"/>
    <s v="No Informado"/>
    <m/>
    <s v="No Informado"/>
    <s v="Recuperado"/>
    <s v=""/>
    <s v=""/>
    <s v="HONDURAS"/>
  </r>
  <r>
    <s v="4540863"/>
    <x v="50"/>
    <s v="Cortes45408"/>
    <n v="63"/>
    <x v="50"/>
    <n v="5"/>
    <x v="3"/>
    <x v="0"/>
    <n v="99999"/>
    <s v="No Informado"/>
    <m/>
    <s v="No Informado"/>
    <s v="Recuperado"/>
    <s v=""/>
    <s v=""/>
    <s v="HONDURAS"/>
  </r>
  <r>
    <s v="4577364"/>
    <x v="51"/>
    <s v="Cortes45773"/>
    <n v="64"/>
    <x v="51"/>
    <n v="5"/>
    <x v="3"/>
    <x v="0"/>
    <n v="99999"/>
    <s v="No Informado"/>
    <m/>
    <s v="No Informado"/>
    <s v="Recuperado"/>
    <s v=""/>
    <s v=""/>
    <s v="HONDURAS"/>
  </r>
  <r>
    <s v="4613865"/>
    <x v="52"/>
    <s v="Cortes46138"/>
    <n v="65"/>
    <x v="52"/>
    <n v="5"/>
    <x v="3"/>
    <x v="0"/>
    <n v="99999"/>
    <s v="No Informado"/>
    <m/>
    <s v="No Informado"/>
    <s v="Recuperado"/>
    <s v=""/>
    <s v=""/>
    <s v="HONDURAS"/>
  </r>
  <r>
    <s v="4650366"/>
    <x v="53"/>
    <s v="Cortes46503"/>
    <n v="66"/>
    <x v="53"/>
    <n v="5"/>
    <x v="3"/>
    <x v="0"/>
    <n v="99999"/>
    <s v="No Informado"/>
    <m/>
    <s v="No Informado"/>
    <s v="Recuperado"/>
    <s v=""/>
    <s v=""/>
    <s v="HONDURAS"/>
  </r>
  <r>
    <s v="4686967"/>
    <x v="54"/>
    <s v="Cortes46869"/>
    <n v="67"/>
    <x v="54"/>
    <n v="5"/>
    <x v="3"/>
    <x v="0"/>
    <n v="99999"/>
    <s v="No Informado"/>
    <m/>
    <s v="No Informado"/>
    <s v="Recuperado"/>
    <s v=""/>
    <s v=""/>
    <s v="HONDURAS"/>
  </r>
  <r>
    <s v="4723468"/>
    <x v="55"/>
    <s v="Cortes47234"/>
    <n v="68"/>
    <x v="55"/>
    <n v="5"/>
    <x v="3"/>
    <x v="0"/>
    <n v="99999"/>
    <s v="No Informado"/>
    <m/>
    <s v="No Informado"/>
    <s v="Recuperado"/>
    <s v=""/>
    <s v=""/>
    <s v="HONDURAS"/>
  </r>
  <r>
    <s v="4759969"/>
    <x v="56"/>
    <s v="Santa Barbara47599"/>
    <n v="69"/>
    <x v="56"/>
    <n v="16"/>
    <x v="4"/>
    <x v="0"/>
    <n v="99999"/>
    <s v="No Informado"/>
    <m/>
    <s v="No Informado"/>
    <s v="Recuperado"/>
    <s v=""/>
    <s v=""/>
    <s v="HONDURAS"/>
  </r>
  <r>
    <s v="4796670"/>
    <x v="57"/>
    <s v="Colon47966"/>
    <n v="70"/>
    <x v="57"/>
    <n v="2"/>
    <x v="5"/>
    <x v="0"/>
    <n v="99999"/>
    <s v="No Informado"/>
    <m/>
    <s v="No Informado"/>
    <s v="Recuperado"/>
    <s v=""/>
    <s v=""/>
    <s v="HONDURAS"/>
  </r>
  <r>
    <s v="4833271"/>
    <x v="58"/>
    <s v="Colon48332"/>
    <n v="71"/>
    <x v="58"/>
    <n v="2"/>
    <x v="5"/>
    <x v="0"/>
    <n v="99999"/>
    <s v="No Informado"/>
    <m/>
    <s v="No Informado"/>
    <s v="Recuperado"/>
    <s v=""/>
    <s v=""/>
    <s v="HONDURAS"/>
  </r>
  <r>
    <s v="4869772"/>
    <x v="59"/>
    <s v="Yoro48697"/>
    <n v="72"/>
    <x v="59"/>
    <n v="18"/>
    <x v="6"/>
    <x v="0"/>
    <n v="99999"/>
    <s v="No Informado"/>
    <m/>
    <s v="No Informado"/>
    <s v="Recuperado"/>
    <s v=""/>
    <s v=""/>
    <s v="HONDURAS"/>
  </r>
  <r>
    <s v="4906273"/>
    <x v="60"/>
    <s v="Cortes49062"/>
    <n v="73"/>
    <x v="60"/>
    <n v="5"/>
    <x v="3"/>
    <x v="0"/>
    <n v="99999"/>
    <s v="No Informado"/>
    <m/>
    <s v="No Informado"/>
    <s v="Recuperado"/>
    <s v=""/>
    <s v=""/>
    <s v="HONDURAS"/>
  </r>
  <r>
    <s v="4942874"/>
    <x v="61"/>
    <s v="Colon49428"/>
    <n v="74"/>
    <x v="61"/>
    <n v="2"/>
    <x v="5"/>
    <x v="0"/>
    <n v="99999"/>
    <s v="No Informado"/>
    <m/>
    <s v="No Informado"/>
    <s v="Recuperado"/>
    <s v=""/>
    <s v=""/>
    <s v="HONDURAS"/>
  </r>
  <r>
    <s v="4979475"/>
    <x v="62"/>
    <s v="Colon49794"/>
    <n v="75"/>
    <x v="62"/>
    <n v="2"/>
    <x v="5"/>
    <x v="0"/>
    <n v="99999"/>
    <s v="No Informado"/>
    <m/>
    <s v="No Informado"/>
    <s v="Recuperado"/>
    <s v=""/>
    <s v=""/>
    <s v="HONDURAS"/>
  </r>
  <r>
    <s v="5015976"/>
    <x v="63"/>
    <s v="Cortes50159"/>
    <n v="76"/>
    <x v="63"/>
    <n v="5"/>
    <x v="3"/>
    <x v="0"/>
    <n v="99999"/>
    <s v="No Informado"/>
    <m/>
    <s v="No Informado"/>
    <s v="Recuperado"/>
    <s v=""/>
    <s v=""/>
    <s v="HONDURAS"/>
  </r>
  <r>
    <s v="5052477"/>
    <x v="64"/>
    <s v="Cortes50524"/>
    <n v="77"/>
    <x v="64"/>
    <n v="5"/>
    <x v="3"/>
    <x v="0"/>
    <n v="99999"/>
    <s v="No Informado"/>
    <m/>
    <s v="No Informado"/>
    <s v="Recuperado"/>
    <s v=""/>
    <s v=""/>
    <s v="HONDURAS"/>
  </r>
  <r>
    <s v="5088978"/>
    <x v="65"/>
    <s v="Cortes50889"/>
    <n v="78"/>
    <x v="65"/>
    <n v="5"/>
    <x v="3"/>
    <x v="0"/>
    <n v="99999"/>
    <s v="No Informado"/>
    <m/>
    <s v="No Informado"/>
    <s v="Recuperado"/>
    <s v=""/>
    <s v=""/>
    <s v="HONDURAS"/>
  </r>
  <r>
    <s v="4395079"/>
    <x v="66"/>
    <s v="Cortes43950"/>
    <n v="79"/>
    <x v="66"/>
    <n v="5"/>
    <x v="3"/>
    <x v="0"/>
    <n v="99999"/>
    <s v="No Informado"/>
    <m/>
    <s v="No Informado"/>
    <s v="Recuperado"/>
    <s v=""/>
    <s v=""/>
    <s v="HONDURAS"/>
  </r>
  <r>
    <s v="4395280"/>
    <x v="67"/>
    <s v="43952"/>
    <n v="80"/>
    <x v="67"/>
    <n v="99"/>
    <x v="0"/>
    <x v="0"/>
    <n v="99999"/>
    <s v="No Informado"/>
    <m/>
    <s v="No Informado"/>
    <s v="Recuperado"/>
    <s v=""/>
    <s v=""/>
    <s v="HONDURAS"/>
  </r>
  <r>
    <s v="4395281"/>
    <x v="67"/>
    <s v="43952"/>
    <n v="81"/>
    <x v="67"/>
    <n v="99"/>
    <x v="0"/>
    <x v="0"/>
    <n v="99999"/>
    <s v="No Informado"/>
    <m/>
    <s v="No Informado"/>
    <s v="Recuperado"/>
    <s v=""/>
    <s v=""/>
    <s v="HONDURAS"/>
  </r>
  <r>
    <s v="4395282"/>
    <x v="67"/>
    <s v="43952"/>
    <n v="82"/>
    <x v="67"/>
    <n v="99"/>
    <x v="0"/>
    <x v="0"/>
    <n v="99999"/>
    <s v="No Informado"/>
    <m/>
    <s v="No Informado"/>
    <s v="Recuperado"/>
    <s v=""/>
    <s v=""/>
    <s v="HONDURAS"/>
  </r>
  <r>
    <s v="4395283"/>
    <x v="67"/>
    <s v="43952"/>
    <n v="83"/>
    <x v="67"/>
    <n v="99"/>
    <x v="0"/>
    <x v="0"/>
    <n v="99999"/>
    <s v="No Informado"/>
    <m/>
    <s v="No Informado"/>
    <s v="Recuperado"/>
    <s v=""/>
    <s v=""/>
    <s v="HONDURAS"/>
  </r>
  <r>
    <s v="4395284"/>
    <x v="67"/>
    <s v="43952"/>
    <n v="84"/>
    <x v="67"/>
    <n v="99"/>
    <x v="0"/>
    <x v="0"/>
    <n v="99999"/>
    <s v="No Informado"/>
    <m/>
    <s v="No Informado"/>
    <s v="Recuperado"/>
    <s v=""/>
    <s v=""/>
    <s v="HONDURAS"/>
  </r>
  <r>
    <s v="4395285"/>
    <x v="67"/>
    <s v="43952"/>
    <n v="85"/>
    <x v="67"/>
    <n v="99"/>
    <x v="0"/>
    <x v="0"/>
    <n v="99999"/>
    <s v="No Informado"/>
    <m/>
    <s v="No Informado"/>
    <s v="Recuperado"/>
    <s v=""/>
    <s v=""/>
    <s v="HONDURAS"/>
  </r>
  <r>
    <s v="4395286"/>
    <x v="67"/>
    <s v="43952"/>
    <n v="86"/>
    <x v="67"/>
    <n v="99"/>
    <x v="0"/>
    <x v="0"/>
    <n v="99999"/>
    <s v="No Informado"/>
    <m/>
    <s v="No Informado"/>
    <s v="Recuperado"/>
    <s v=""/>
    <s v=""/>
    <s v="HONDURAS"/>
  </r>
  <r>
    <s v="4395287"/>
    <x v="67"/>
    <s v="43952"/>
    <n v="87"/>
    <x v="67"/>
    <n v="99"/>
    <x v="0"/>
    <x v="0"/>
    <n v="99999"/>
    <s v="No Informado"/>
    <m/>
    <s v="No Informado"/>
    <s v="Recuperado"/>
    <s v=""/>
    <s v=""/>
    <s v="HONDURAS"/>
  </r>
  <r>
    <s v="4395288"/>
    <x v="67"/>
    <s v="43952"/>
    <n v="88"/>
    <x v="67"/>
    <n v="99"/>
    <x v="0"/>
    <x v="0"/>
    <n v="99999"/>
    <s v="No Informado"/>
    <m/>
    <s v="No Informado"/>
    <s v="Recuperado"/>
    <s v=""/>
    <s v=""/>
    <s v="HONDURAS"/>
  </r>
  <r>
    <s v="4395289"/>
    <x v="67"/>
    <s v="43952"/>
    <n v="89"/>
    <x v="67"/>
    <n v="99"/>
    <x v="0"/>
    <x v="0"/>
    <n v="99999"/>
    <s v="No Informado"/>
    <m/>
    <s v="No Informado"/>
    <s v="Recuperado"/>
    <s v=""/>
    <s v=""/>
    <s v="HONDURAS"/>
  </r>
  <r>
    <s v="4395290"/>
    <x v="67"/>
    <s v="43952"/>
    <n v="90"/>
    <x v="67"/>
    <n v="99"/>
    <x v="0"/>
    <x v="0"/>
    <n v="99999"/>
    <s v="No Informado"/>
    <m/>
    <s v="No Informado"/>
    <s v="Recuperado"/>
    <s v=""/>
    <s v=""/>
    <s v="HONDURAS"/>
  </r>
  <r>
    <s v="4395291"/>
    <x v="67"/>
    <s v="43952"/>
    <n v="91"/>
    <x v="67"/>
    <n v="99"/>
    <x v="0"/>
    <x v="0"/>
    <n v="99999"/>
    <s v="No Informado"/>
    <m/>
    <s v="No Informado"/>
    <s v="Recuperado"/>
    <s v=""/>
    <s v=""/>
    <s v="HONDURAS"/>
  </r>
  <r>
    <s v="4395292"/>
    <x v="67"/>
    <s v="43952"/>
    <n v="92"/>
    <x v="67"/>
    <n v="99"/>
    <x v="0"/>
    <x v="0"/>
    <n v="99999"/>
    <s v="No Informado"/>
    <m/>
    <s v="No Informado"/>
    <s v="Recuperado"/>
    <s v=""/>
    <s v=""/>
    <s v="HONDURAS"/>
  </r>
  <r>
    <s v="4395293"/>
    <x v="67"/>
    <s v="43952"/>
    <n v="93"/>
    <x v="67"/>
    <n v="99"/>
    <x v="0"/>
    <x v="0"/>
    <n v="99999"/>
    <s v="No Informado"/>
    <m/>
    <s v="No Informado"/>
    <s v="Recuperado"/>
    <s v=""/>
    <s v=""/>
    <s v="HONDURAS"/>
  </r>
  <r>
    <s v="4395294"/>
    <x v="67"/>
    <s v="43952"/>
    <n v="94"/>
    <x v="67"/>
    <n v="99"/>
    <x v="0"/>
    <x v="0"/>
    <n v="99999"/>
    <s v="No Informado"/>
    <m/>
    <s v="No Informado"/>
    <s v="Recuperado"/>
    <s v=""/>
    <s v=""/>
    <s v="HONDURAS"/>
  </r>
  <r>
    <s v="4395295"/>
    <x v="67"/>
    <s v="43952"/>
    <n v="95"/>
    <x v="67"/>
    <n v="99"/>
    <x v="0"/>
    <x v="0"/>
    <n v="99999"/>
    <s v="No Informado"/>
    <m/>
    <s v="No Informado"/>
    <s v="Recuperado"/>
    <s v=""/>
    <s v=""/>
    <s v="HONDURAS"/>
  </r>
  <r>
    <s v="4395296"/>
    <x v="67"/>
    <s v="43952"/>
    <n v="96"/>
    <x v="67"/>
    <n v="99"/>
    <x v="0"/>
    <x v="0"/>
    <n v="99999"/>
    <s v="No Informado"/>
    <m/>
    <s v="No Informado"/>
    <s v="Recuperado"/>
    <s v=""/>
    <s v=""/>
    <s v="HONDURAS"/>
  </r>
  <r>
    <s v="4395297"/>
    <x v="67"/>
    <s v="43952"/>
    <n v="97"/>
    <x v="67"/>
    <n v="99"/>
    <x v="0"/>
    <x v="0"/>
    <n v="99999"/>
    <s v="No Informado"/>
    <m/>
    <s v="No Informado"/>
    <s v="Recuperado"/>
    <s v=""/>
    <s v=""/>
    <s v="HONDURAS"/>
  </r>
  <r>
    <s v="4395298"/>
    <x v="67"/>
    <s v="43952"/>
    <n v="98"/>
    <x v="67"/>
    <n v="99"/>
    <x v="0"/>
    <x v="0"/>
    <n v="99999"/>
    <s v="No Informado"/>
    <m/>
    <s v="No Informado"/>
    <s v="Recuperado"/>
    <s v=""/>
    <s v=""/>
    <s v="HONDURAS"/>
  </r>
  <r>
    <s v="4395299"/>
    <x v="67"/>
    <s v="43952"/>
    <n v="99"/>
    <x v="67"/>
    <n v="99"/>
    <x v="0"/>
    <x v="0"/>
    <n v="99999"/>
    <s v="No Informado"/>
    <m/>
    <s v="No Informado"/>
    <s v="Recuperado"/>
    <s v=""/>
    <s v=""/>
    <s v="HONDURAS"/>
  </r>
  <r>
    <s v="43952100"/>
    <x v="67"/>
    <s v="43952"/>
    <n v="100"/>
    <x v="67"/>
    <n v="99"/>
    <x v="0"/>
    <x v="0"/>
    <n v="99999"/>
    <s v="No Informado"/>
    <m/>
    <s v="No Informado"/>
    <s v="Recuperado"/>
    <s v=""/>
    <s v=""/>
    <s v="HONDURAS"/>
  </r>
  <r>
    <s v="43952101"/>
    <x v="67"/>
    <s v="43952"/>
    <n v="101"/>
    <x v="67"/>
    <n v="99"/>
    <x v="0"/>
    <x v="0"/>
    <n v="99999"/>
    <s v="No Informado"/>
    <m/>
    <s v="No Informado"/>
    <s v="Recuperado"/>
    <s v=""/>
    <s v=""/>
    <s v="HONDURAS"/>
  </r>
  <r>
    <s v="43952102"/>
    <x v="67"/>
    <s v="43952"/>
    <n v="102"/>
    <x v="67"/>
    <n v="99"/>
    <x v="0"/>
    <x v="0"/>
    <n v="99999"/>
    <s v="No Informado"/>
    <m/>
    <s v="No Informado"/>
    <s v="Recuperado"/>
    <s v=""/>
    <s v=""/>
    <s v="HONDURAS"/>
  </r>
  <r>
    <s v="43952103"/>
    <x v="67"/>
    <s v="43952"/>
    <n v="103"/>
    <x v="67"/>
    <n v="99"/>
    <x v="0"/>
    <x v="0"/>
    <n v="99999"/>
    <s v="No Informado"/>
    <m/>
    <s v="No Informado"/>
    <s v="Recuperado"/>
    <s v=""/>
    <s v=""/>
    <s v="HONDURAS"/>
  </r>
  <r>
    <s v="43952104"/>
    <x v="67"/>
    <s v="43952"/>
    <n v="104"/>
    <x v="67"/>
    <n v="99"/>
    <x v="0"/>
    <x v="0"/>
    <n v="99999"/>
    <s v="No Informado"/>
    <m/>
    <s v="No Informado"/>
    <s v="Recuperado"/>
    <s v=""/>
    <s v=""/>
    <s v="HONDURAS"/>
  </r>
  <r>
    <s v="43952105"/>
    <x v="67"/>
    <s v="43952"/>
    <n v="105"/>
    <x v="67"/>
    <n v="99"/>
    <x v="0"/>
    <x v="0"/>
    <n v="99999"/>
    <s v="No Informado"/>
    <m/>
    <s v="No Informado"/>
    <s v="Recuperado"/>
    <s v=""/>
    <s v=""/>
    <s v="HONDURAS"/>
  </r>
  <r>
    <s v="43952106"/>
    <x v="67"/>
    <s v="43952"/>
    <n v="106"/>
    <x v="67"/>
    <n v="99"/>
    <x v="0"/>
    <x v="0"/>
    <n v="99999"/>
    <s v="No Informado"/>
    <m/>
    <s v="No Informado"/>
    <s v="Recuperado"/>
    <s v=""/>
    <s v=""/>
    <s v="HONDURAS"/>
  </r>
  <r>
    <s v="43952107"/>
    <x v="67"/>
    <s v="43952"/>
    <n v="107"/>
    <x v="67"/>
    <n v="99"/>
    <x v="0"/>
    <x v="0"/>
    <n v="99999"/>
    <s v="No Informado"/>
    <m/>
    <s v="No Informado"/>
    <s v="Recuperado"/>
    <s v=""/>
    <s v=""/>
    <s v="HONDURAS"/>
  </r>
  <r>
    <s v="43952108"/>
    <x v="67"/>
    <s v="43952"/>
    <n v="108"/>
    <x v="67"/>
    <n v="99"/>
    <x v="0"/>
    <x v="0"/>
    <n v="99999"/>
    <s v="No Informado"/>
    <m/>
    <s v="No Informado"/>
    <s v="Recuperado"/>
    <s v=""/>
    <s v=""/>
    <s v="HONDURAS"/>
  </r>
  <r>
    <s v="43952109"/>
    <x v="67"/>
    <s v="43952"/>
    <n v="109"/>
    <x v="67"/>
    <n v="99"/>
    <x v="0"/>
    <x v="0"/>
    <n v="99999"/>
    <s v="No Informado"/>
    <m/>
    <s v="No Informado"/>
    <s v="Recuperado"/>
    <s v=""/>
    <s v=""/>
    <s v="HONDURAS"/>
  </r>
  <r>
    <s v="43952110"/>
    <x v="67"/>
    <s v="43952"/>
    <n v="110"/>
    <x v="67"/>
    <n v="99"/>
    <x v="0"/>
    <x v="0"/>
    <n v="99999"/>
    <s v="No Informado"/>
    <m/>
    <s v="No Informado"/>
    <s v="Recuperado"/>
    <s v=""/>
    <s v=""/>
    <s v="HONDURAS"/>
  </r>
  <r>
    <s v="43952111"/>
    <x v="67"/>
    <s v="43952"/>
    <n v="111"/>
    <x v="67"/>
    <n v="99"/>
    <x v="0"/>
    <x v="0"/>
    <n v="99999"/>
    <s v="No Informado"/>
    <m/>
    <s v="No Informado"/>
    <s v="Recuperado"/>
    <s v=""/>
    <s v=""/>
    <s v="HONDURAS"/>
  </r>
  <r>
    <s v="43952112"/>
    <x v="67"/>
    <s v="43952"/>
    <n v="112"/>
    <x v="67"/>
    <n v="99"/>
    <x v="0"/>
    <x v="0"/>
    <n v="99999"/>
    <s v="No Informado"/>
    <m/>
    <s v="No Informado"/>
    <s v="Recuperado"/>
    <s v=""/>
    <s v=""/>
    <s v="HONDURAS"/>
  </r>
  <r>
    <s v="La Paz43953113"/>
    <x v="68"/>
    <s v="La Paz43953"/>
    <n v="113"/>
    <x v="68"/>
    <n v="12"/>
    <x v="7"/>
    <x v="2"/>
    <s v="1201"/>
    <s v="Masculino"/>
    <n v="53"/>
    <s v="No Informado"/>
    <s v="Recuperado"/>
    <n v="14.3101"/>
    <n v="-87.754199999999997"/>
    <s v="HONDURAS"/>
  </r>
  <r>
    <s v="La Paz43953114"/>
    <x v="68"/>
    <s v="La Paz43953"/>
    <n v="114"/>
    <x v="68"/>
    <n v="12"/>
    <x v="7"/>
    <x v="2"/>
    <s v="1201"/>
    <s v="Masculino"/>
    <n v="24"/>
    <s v="No Informado"/>
    <s v="Recuperado"/>
    <n v="14.3101"/>
    <n v="-87.754199999999997"/>
    <s v="HONDURAS"/>
  </r>
  <r>
    <s v="Tocoa43953115"/>
    <x v="69"/>
    <s v="Colon43953"/>
    <n v="115"/>
    <x v="68"/>
    <n v="2"/>
    <x v="5"/>
    <x v="3"/>
    <s v="0209"/>
    <s v="Femenino"/>
    <n v="32"/>
    <s v="No Informado"/>
    <s v="Recuperado"/>
    <n v="15.5839"/>
    <n v="-85.963200000000001"/>
    <s v="HONDURAS"/>
  </r>
  <r>
    <s v="San Pedro Sula43953116"/>
    <x v="70"/>
    <s v="Cortes43953"/>
    <n v="116"/>
    <x v="68"/>
    <n v="5"/>
    <x v="3"/>
    <x v="4"/>
    <s v="0501"/>
    <s v="Masculino"/>
    <n v="38"/>
    <s v="No Informado"/>
    <s v="Recuperado"/>
    <n v="15.5151"/>
    <n v="-88.114599999999996"/>
    <s v="HONDURAS"/>
  </r>
  <r>
    <s v="San Pedro Sula43954117"/>
    <x v="71"/>
    <s v="Cortes43954"/>
    <n v="117"/>
    <x v="69"/>
    <n v="5"/>
    <x v="3"/>
    <x v="4"/>
    <s v="0501"/>
    <s v="Masculino"/>
    <n v="41"/>
    <s v="No Informado"/>
    <s v="Recuperado"/>
    <n v="15.5151"/>
    <n v="-88.114599999999996"/>
    <s v="HONDURAS"/>
  </r>
  <r>
    <s v="San Pedro Sula43954118"/>
    <x v="71"/>
    <s v="Cortes43954"/>
    <n v="118"/>
    <x v="69"/>
    <n v="5"/>
    <x v="3"/>
    <x v="4"/>
    <s v="0501"/>
    <s v="Masculino"/>
    <n v="30"/>
    <s v="No Informado"/>
    <s v="Recuperado"/>
    <n v="15.5151"/>
    <n v="-88.114599999999996"/>
    <s v="HONDURAS"/>
  </r>
  <r>
    <s v="San Pedro Sula43955119"/>
    <x v="72"/>
    <s v="Cortes43955"/>
    <n v="119"/>
    <x v="70"/>
    <n v="5"/>
    <x v="3"/>
    <x v="4"/>
    <s v="0501"/>
    <s v="Femenino"/>
    <n v="28"/>
    <s v="No Informado"/>
    <s v="Recuperado"/>
    <n v="15.5151"/>
    <n v="-88.114599999999996"/>
    <s v="HONDURAS"/>
  </r>
  <r>
    <s v="San Pedro Sula43955120"/>
    <x v="72"/>
    <s v="Cortes43955"/>
    <n v="120"/>
    <x v="70"/>
    <n v="5"/>
    <x v="3"/>
    <x v="4"/>
    <s v="0501"/>
    <s v="Masculino"/>
    <n v="41"/>
    <s v="No Informado"/>
    <s v="Recuperado"/>
    <n v="15.5151"/>
    <n v="-88.114599999999996"/>
    <s v="HONDURAS"/>
  </r>
  <r>
    <s v="San Pedro Sula43955121"/>
    <x v="72"/>
    <s v="Cortes43955"/>
    <n v="121"/>
    <x v="70"/>
    <n v="5"/>
    <x v="3"/>
    <x v="4"/>
    <s v="0501"/>
    <s v="Femenino"/>
    <n v="5"/>
    <s v="No Informado"/>
    <s v="Recuperado"/>
    <n v="15.5151"/>
    <n v="-88.114599999999996"/>
    <s v="HONDURAS"/>
  </r>
  <r>
    <s v="San Pedro Sula43955122"/>
    <x v="72"/>
    <s v="Cortes43955"/>
    <n v="122"/>
    <x v="70"/>
    <n v="5"/>
    <x v="3"/>
    <x v="4"/>
    <s v="0501"/>
    <s v="Masculino"/>
    <n v="46"/>
    <s v="No Informado"/>
    <s v="Recuperado"/>
    <n v="15.5151"/>
    <n v="-88.114599999999996"/>
    <s v="HONDURA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0">
  <r>
    <s v="Aramecina439441"/>
    <x v="0"/>
    <s v="Valle43944"/>
    <n v="1"/>
    <x v="0"/>
    <n v="17"/>
    <x v="0"/>
    <x v="0"/>
    <s v="1704"/>
    <s v="Masculino"/>
    <n v="54"/>
    <s v="No Informado"/>
    <s v="Confirmado"/>
    <n v="13.733000000000001"/>
    <n v="-87.690399999999997"/>
    <s v="HONDURAS"/>
  </r>
  <r>
    <s v="San Pedro Sula439452"/>
    <x v="1"/>
    <s v="Cortes43945"/>
    <n v="2"/>
    <x v="1"/>
    <n v="5"/>
    <x v="1"/>
    <x v="1"/>
    <s v="0501"/>
    <s v="Masculino"/>
    <n v="47"/>
    <s v="No Informado"/>
    <s v="Confirmado"/>
    <n v="15.5151"/>
    <n v="-88.114599999999996"/>
    <s v="HONDURAS"/>
  </r>
  <r>
    <s v="Choloma439153"/>
    <x v="2"/>
    <s v="Cortes43915"/>
    <n v="3"/>
    <x v="2"/>
    <n v="5"/>
    <x v="1"/>
    <x v="2"/>
    <s v="0502"/>
    <s v="Masculino"/>
    <n v="40"/>
    <s v="No Informado"/>
    <s v="Confirmado"/>
    <n v="15.6435"/>
    <n v="-87.933999999999997"/>
    <s v="HONDURAS"/>
  </r>
  <r>
    <s v="Choloma439174"/>
    <x v="3"/>
    <s v="Cortes43917"/>
    <n v="4"/>
    <x v="3"/>
    <n v="5"/>
    <x v="1"/>
    <x v="2"/>
    <s v="0502"/>
    <s v="Masculino"/>
    <n v="16"/>
    <s v="No Informado"/>
    <s v="Confirmado"/>
    <n v="15.6435"/>
    <n v="-87.933999999999997"/>
    <s v="HONDURAS"/>
  </r>
  <r>
    <s v="Choloma439225"/>
    <x v="4"/>
    <s v="Cortes43922"/>
    <n v="5"/>
    <x v="4"/>
    <n v="5"/>
    <x v="1"/>
    <x v="2"/>
    <s v="0502"/>
    <s v="Femenino"/>
    <n v="71"/>
    <s v="No Informado"/>
    <s v="Confirmado"/>
    <n v="15.6435"/>
    <n v="-87.933999999999997"/>
    <s v="HONDURAS"/>
  </r>
  <r>
    <s v="Choloma439246"/>
    <x v="5"/>
    <s v="Cortes43924"/>
    <n v="6"/>
    <x v="5"/>
    <n v="5"/>
    <x v="1"/>
    <x v="2"/>
    <s v="0502"/>
    <s v="Femenino"/>
    <n v="69"/>
    <s v="No Informado"/>
    <s v="Confirmado"/>
    <n v="15.6435"/>
    <n v="-87.933999999999997"/>
    <s v="HONDURAS"/>
  </r>
  <r>
    <s v="Choloma439247"/>
    <x v="5"/>
    <s v="Cortes43924"/>
    <n v="7"/>
    <x v="5"/>
    <n v="5"/>
    <x v="1"/>
    <x v="2"/>
    <s v="0502"/>
    <s v="Masculino"/>
    <n v="48"/>
    <s v="No Informado"/>
    <s v="Confirmado"/>
    <n v="15.6435"/>
    <n v="-87.933999999999997"/>
    <s v="HONDURAS"/>
  </r>
  <r>
    <s v="Choloma439308"/>
    <x v="6"/>
    <s v="Cortes43930"/>
    <n v="8"/>
    <x v="6"/>
    <n v="5"/>
    <x v="1"/>
    <x v="2"/>
    <s v="0502"/>
    <s v="Femenino"/>
    <n v="59"/>
    <s v="No Informado"/>
    <s v="Confirmado"/>
    <n v="15.6435"/>
    <n v="-87.933999999999997"/>
    <s v="HONDURAS"/>
  </r>
  <r>
    <s v="Choloma439319"/>
    <x v="7"/>
    <s v="Cortes43931"/>
    <n v="9"/>
    <x v="7"/>
    <n v="5"/>
    <x v="1"/>
    <x v="2"/>
    <s v="0502"/>
    <s v="Femenino"/>
    <n v="21"/>
    <s v="No Informado"/>
    <s v="Confirmado"/>
    <n v="15.6435"/>
    <n v="-87.933999999999997"/>
    <s v="HONDURAS"/>
  </r>
  <r>
    <s v="Choloma4393110"/>
    <x v="7"/>
    <s v="Cortes43931"/>
    <n v="10"/>
    <x v="7"/>
    <n v="5"/>
    <x v="1"/>
    <x v="2"/>
    <s v="0502"/>
    <s v="Femenino"/>
    <n v="61"/>
    <s v="No Informado"/>
    <s v="Confirmado"/>
    <n v="15.6435"/>
    <n v="-87.933999999999997"/>
    <s v="HONDURAS"/>
  </r>
  <r>
    <s v="Choloma4393111"/>
    <x v="7"/>
    <s v="Cortes43931"/>
    <n v="11"/>
    <x v="7"/>
    <n v="5"/>
    <x v="1"/>
    <x v="2"/>
    <s v="0502"/>
    <s v="Femenino"/>
    <n v="59"/>
    <s v="No Informado"/>
    <s v="Confirmado"/>
    <n v="15.6435"/>
    <n v="-87.933999999999997"/>
    <s v="HONDURAS"/>
  </r>
  <r>
    <s v="Choloma4393112"/>
    <x v="7"/>
    <s v="Cortes43931"/>
    <n v="12"/>
    <x v="7"/>
    <n v="5"/>
    <x v="1"/>
    <x v="2"/>
    <s v="0502"/>
    <s v="Femenino"/>
    <n v="48"/>
    <s v="No Informado"/>
    <s v="Confirmado"/>
    <n v="15.6435"/>
    <n v="-87.933999999999997"/>
    <s v="HONDURAS"/>
  </r>
  <r>
    <s v="Choloma4393413"/>
    <x v="8"/>
    <s v="Cortes43934"/>
    <n v="13"/>
    <x v="8"/>
    <n v="5"/>
    <x v="1"/>
    <x v="2"/>
    <s v="0502"/>
    <s v="Femenino"/>
    <n v="56"/>
    <s v="No Informado"/>
    <s v="Confirmado"/>
    <n v="15.6435"/>
    <n v="-87.933999999999997"/>
    <s v="HONDURAS"/>
  </r>
  <r>
    <s v="Choloma4393414"/>
    <x v="8"/>
    <s v="Cortes43934"/>
    <n v="14"/>
    <x v="8"/>
    <n v="5"/>
    <x v="1"/>
    <x v="2"/>
    <s v="0502"/>
    <s v="Femenino"/>
    <n v="58"/>
    <s v="No Informado"/>
    <s v="Confirmado"/>
    <n v="15.6435"/>
    <n v="-87.933999999999997"/>
    <s v="HONDURAS"/>
  </r>
  <r>
    <s v="Choloma4393515"/>
    <x v="9"/>
    <s v="Cortes43935"/>
    <n v="15"/>
    <x v="9"/>
    <n v="5"/>
    <x v="1"/>
    <x v="2"/>
    <s v="0502"/>
    <s v="Femenino"/>
    <n v="67"/>
    <s v="No Informado"/>
    <s v="Confirmado"/>
    <n v="15.6435"/>
    <n v="-87.933999999999997"/>
    <s v="HONDURAS"/>
  </r>
  <r>
    <s v="Choloma4393516"/>
    <x v="9"/>
    <s v="Cortes43935"/>
    <n v="16"/>
    <x v="9"/>
    <n v="5"/>
    <x v="1"/>
    <x v="2"/>
    <s v="0502"/>
    <s v="Masculino"/>
    <n v="51"/>
    <s v="No Informado"/>
    <s v="Confirmado"/>
    <n v="15.6435"/>
    <n v="-87.933999999999997"/>
    <s v="HONDURAS"/>
  </r>
  <r>
    <s v="Choloma4393917"/>
    <x v="10"/>
    <s v="Cortes43939"/>
    <n v="17"/>
    <x v="10"/>
    <n v="5"/>
    <x v="1"/>
    <x v="2"/>
    <s v="0502"/>
    <s v="Femenino"/>
    <n v="36"/>
    <s v="No Informado"/>
    <s v="Confirmado"/>
    <n v="15.6435"/>
    <n v="-87.933999999999997"/>
    <s v="HONDURAS"/>
  </r>
  <r>
    <s v="Choloma4393918"/>
    <x v="10"/>
    <s v="Cortes43939"/>
    <n v="18"/>
    <x v="10"/>
    <n v="5"/>
    <x v="1"/>
    <x v="2"/>
    <s v="0502"/>
    <s v="Femenino"/>
    <n v="36"/>
    <s v="No Informado"/>
    <s v="Confirmado"/>
    <n v="15.6435"/>
    <n v="-87.933999999999997"/>
    <s v="HONDURAS"/>
  </r>
  <r>
    <s v="Choloma4393919"/>
    <x v="10"/>
    <s v="Cortes43939"/>
    <n v="19"/>
    <x v="10"/>
    <n v="5"/>
    <x v="1"/>
    <x v="2"/>
    <s v="0502"/>
    <s v="Masculino"/>
    <n v="26"/>
    <s v="No Informado"/>
    <s v="Confirmado"/>
    <n v="15.6435"/>
    <n v="-87.933999999999997"/>
    <s v="HONDURAS"/>
  </r>
  <r>
    <s v="Choloma4394420"/>
    <x v="11"/>
    <s v="Cortes43944"/>
    <n v="20"/>
    <x v="0"/>
    <n v="5"/>
    <x v="1"/>
    <x v="2"/>
    <s v="0502"/>
    <s v="Masculino"/>
    <n v="77"/>
    <s v="No Informado"/>
    <s v="Confirmado"/>
    <n v="15.6435"/>
    <n v="-87.933999999999997"/>
    <s v="HONDURAS"/>
  </r>
  <r>
    <s v="Choloma4394521"/>
    <x v="12"/>
    <s v="Cortes43945"/>
    <n v="21"/>
    <x v="1"/>
    <n v="5"/>
    <x v="1"/>
    <x v="2"/>
    <s v="0502"/>
    <s v="Femenino"/>
    <n v="28"/>
    <s v="No Informado"/>
    <s v="Confirmado"/>
    <n v="15.6435"/>
    <n v="-87.933999999999997"/>
    <s v="HONDURAS"/>
  </r>
  <r>
    <s v="Choloma4394722"/>
    <x v="13"/>
    <s v="Cortes43947"/>
    <n v="22"/>
    <x v="11"/>
    <n v="5"/>
    <x v="1"/>
    <x v="2"/>
    <s v="0502"/>
    <s v="Masculino"/>
    <n v="48"/>
    <s v="No Informado"/>
    <s v="Confirmado"/>
    <n v="15.6435"/>
    <n v="-87.933999999999997"/>
    <s v="HONDURAS"/>
  </r>
  <r>
    <s v="Choloma4394723"/>
    <x v="13"/>
    <s v="Cortes43947"/>
    <n v="23"/>
    <x v="11"/>
    <n v="5"/>
    <x v="1"/>
    <x v="2"/>
    <s v="0502"/>
    <s v="Masculino"/>
    <n v="49"/>
    <s v="No Informado"/>
    <s v="Confirmado"/>
    <n v="15.6435"/>
    <n v="-87.933999999999997"/>
    <s v="HONDURAS"/>
  </r>
  <r>
    <s v="Choloma4394824"/>
    <x v="14"/>
    <s v="Cortes43948"/>
    <n v="24"/>
    <x v="12"/>
    <n v="5"/>
    <x v="1"/>
    <x v="2"/>
    <s v="0502"/>
    <s v="Masculino"/>
    <n v="84"/>
    <s v="No Informado"/>
    <s v="Confirmado"/>
    <n v="15.6435"/>
    <n v="-87.933999999999997"/>
    <s v="HONDURAS"/>
  </r>
  <r>
    <s v="Choloma4394925"/>
    <x v="15"/>
    <s v="Cortes43949"/>
    <n v="25"/>
    <x v="13"/>
    <n v="5"/>
    <x v="1"/>
    <x v="2"/>
    <s v="0502"/>
    <s v="Femenino"/>
    <n v="55"/>
    <s v="No Informado"/>
    <s v="Confirmado"/>
    <n v="15.6435"/>
    <n v="-87.933999999999997"/>
    <s v="HONDURAS"/>
  </r>
  <r>
    <s v="Choloma4395126"/>
    <x v="16"/>
    <s v="Cortes43951"/>
    <n v="26"/>
    <x v="14"/>
    <n v="5"/>
    <x v="1"/>
    <x v="2"/>
    <s v="0502"/>
    <s v="Masculino"/>
    <n v="76"/>
    <s v="No Informado"/>
    <s v="Confirmado"/>
    <n v="15.6435"/>
    <n v="-87.933999999999997"/>
    <s v="HONDURAS"/>
  </r>
  <r>
    <s v="Choloma4395227"/>
    <x v="17"/>
    <s v="Cortes43952"/>
    <n v="27"/>
    <x v="15"/>
    <n v="5"/>
    <x v="1"/>
    <x v="2"/>
    <s v="0502"/>
    <s v="Masculino"/>
    <n v="60"/>
    <s v="No Informado"/>
    <s v="Confirmado"/>
    <n v="15.6435"/>
    <n v="-87.933999999999997"/>
    <s v="HONDURAS"/>
  </r>
  <r>
    <s v="Choloma4395228"/>
    <x v="17"/>
    <s v="Cortes43952"/>
    <n v="28"/>
    <x v="15"/>
    <n v="5"/>
    <x v="1"/>
    <x v="2"/>
    <s v="0502"/>
    <s v="Masculino"/>
    <n v="47"/>
    <s v="No Informado"/>
    <s v="Confirmado"/>
    <n v="15.6435"/>
    <n v="-87.933999999999997"/>
    <s v="HONDURAS"/>
  </r>
  <r>
    <s v="Choloma4395229"/>
    <x v="17"/>
    <s v="Cortes43952"/>
    <n v="29"/>
    <x v="15"/>
    <n v="5"/>
    <x v="1"/>
    <x v="2"/>
    <s v="0502"/>
    <s v="Masculino"/>
    <n v="25"/>
    <s v="No Informado"/>
    <s v="Confirmado"/>
    <n v="15.6435"/>
    <n v="-87.933999999999997"/>
    <s v="HONDURAS"/>
  </r>
  <r>
    <s v="Choloma4395230"/>
    <x v="17"/>
    <s v="Cortes43952"/>
    <n v="30"/>
    <x v="15"/>
    <n v="5"/>
    <x v="1"/>
    <x v="2"/>
    <s v="0502"/>
    <s v="Masculino"/>
    <n v="53"/>
    <s v="No Informado"/>
    <s v="Confirmado"/>
    <n v="15.6435"/>
    <n v="-87.933999999999997"/>
    <s v="HONDURAS"/>
  </r>
  <r>
    <s v="Choloma4395331"/>
    <x v="18"/>
    <s v="Cortes43953"/>
    <n v="31"/>
    <x v="16"/>
    <n v="5"/>
    <x v="1"/>
    <x v="2"/>
    <s v="0502"/>
    <s v="Femenino"/>
    <n v="34"/>
    <s v="No Informado"/>
    <s v="Confirmado"/>
    <n v="15.6435"/>
    <n v="-87.933999999999997"/>
    <s v="HONDURAS"/>
  </r>
  <r>
    <s v="Choloma4395332"/>
    <x v="18"/>
    <s v="Cortes43953"/>
    <n v="32"/>
    <x v="16"/>
    <n v="5"/>
    <x v="1"/>
    <x v="2"/>
    <s v="0502"/>
    <s v="Masculino"/>
    <n v="23"/>
    <s v="No Informado"/>
    <s v="Confirmado"/>
    <n v="15.6435"/>
    <n v="-87.933999999999997"/>
    <s v="HONDURAS"/>
  </r>
  <r>
    <s v="Choloma4395433"/>
    <x v="19"/>
    <s v="Cortes43954"/>
    <n v="33"/>
    <x v="17"/>
    <n v="5"/>
    <x v="1"/>
    <x v="2"/>
    <s v="0502"/>
    <s v="Femenino"/>
    <n v="37"/>
    <s v="No Informado"/>
    <s v="Confirmado"/>
    <n v="15.6435"/>
    <n v="-87.933999999999997"/>
    <s v="HONDURAS"/>
  </r>
  <r>
    <s v="Choloma4395434"/>
    <x v="19"/>
    <s v="Cortes43954"/>
    <n v="34"/>
    <x v="17"/>
    <n v="5"/>
    <x v="1"/>
    <x v="2"/>
    <s v="0502"/>
    <s v="Masculino"/>
    <n v="24"/>
    <s v="No Informado"/>
    <s v="Confirmado"/>
    <n v="15.6435"/>
    <n v="-87.933999999999997"/>
    <s v="HONDURAS"/>
  </r>
  <r>
    <s v="Choluteca4390535"/>
    <x v="20"/>
    <s v="Choluteca43905"/>
    <n v="35"/>
    <x v="18"/>
    <n v="6"/>
    <x v="2"/>
    <x v="3"/>
    <s v="0601"/>
    <s v="Femenino"/>
    <n v="30"/>
    <s v="No Informado"/>
    <s v="Confirmado"/>
    <n v="13.260899999999999"/>
    <n v="-87.231700000000004"/>
    <s v="HONDURAS"/>
  </r>
  <r>
    <s v="Choluteca4395336"/>
    <x v="21"/>
    <s v="Choluteca43953"/>
    <n v="36"/>
    <x v="16"/>
    <n v="6"/>
    <x v="2"/>
    <x v="3"/>
    <s v="0601"/>
    <s v="Femenino"/>
    <n v="16"/>
    <s v="No Informado"/>
    <s v="Confirmado"/>
    <n v="13.260899999999999"/>
    <n v="-87.231700000000004"/>
    <s v="HONDURAS"/>
  </r>
  <r>
    <s v="San Pedro Sula4395237"/>
    <x v="22"/>
    <s v="Cortes43952"/>
    <n v="37"/>
    <x v="15"/>
    <n v="5"/>
    <x v="1"/>
    <x v="1"/>
    <s v="0501"/>
    <s v="Masculino"/>
    <n v="45"/>
    <s v="No Informado"/>
    <s v="Confirmado"/>
    <n v="15.5151"/>
    <n v="-88.114599999999996"/>
    <s v="HONDURAS"/>
  </r>
  <r>
    <s v="Comayagua4394438"/>
    <x v="23"/>
    <s v="Comayagua43944"/>
    <n v="38"/>
    <x v="0"/>
    <n v="3"/>
    <x v="3"/>
    <x v="4"/>
    <s v="0301"/>
    <s v="Femenino"/>
    <n v="51"/>
    <s v="No Informado"/>
    <s v="Confirmado"/>
    <n v="14.470800000000001"/>
    <n v="-87.624200000000002"/>
    <s v="HONDURAS"/>
  </r>
  <r>
    <s v="Comayagua4395339"/>
    <x v="24"/>
    <s v="Comayagua43953"/>
    <n v="39"/>
    <x v="16"/>
    <n v="3"/>
    <x v="3"/>
    <x v="4"/>
    <s v="0301"/>
    <s v="Femenino"/>
    <n v="35"/>
    <s v="No Informado"/>
    <s v="Confirmado"/>
    <n v="14.470800000000001"/>
    <n v="-87.624200000000002"/>
    <s v="HONDURAS"/>
  </r>
  <r>
    <s v="Danli4394840"/>
    <x v="25"/>
    <s v="El Paraiso43948"/>
    <n v="40"/>
    <x v="12"/>
    <n v="7"/>
    <x v="4"/>
    <x v="5"/>
    <s v="0703"/>
    <s v="Masculino"/>
    <n v="58"/>
    <s v="No Informado"/>
    <s v="Confirmado"/>
    <n v="14.096500000000001"/>
    <n v="-86.3767"/>
    <s v="HONDURAS"/>
  </r>
  <r>
    <s v="Danli4395341"/>
    <x v="26"/>
    <s v="El Paraiso43953"/>
    <n v="41"/>
    <x v="16"/>
    <n v="7"/>
    <x v="4"/>
    <x v="5"/>
    <s v="0703"/>
    <s v="Masculino"/>
    <n v="27"/>
    <s v="No Informado"/>
    <s v="Confirmado"/>
    <n v="14.096500000000001"/>
    <n v="-86.3767"/>
    <s v="HONDURAS"/>
  </r>
  <r>
    <s v="Distrito Central4390042"/>
    <x v="27"/>
    <s v="Francisco Morazan43900"/>
    <n v="42"/>
    <x v="19"/>
    <n v="8"/>
    <x v="5"/>
    <x v="6"/>
    <s v="0801"/>
    <s v="Femenino"/>
    <n v="42"/>
    <s v="No Informado"/>
    <s v="Confirmado"/>
    <n v="14.175800000000001"/>
    <n v="-87.251099999999994"/>
    <s v="HONDURAS"/>
  </r>
  <r>
    <s v="Distrito Central4390343"/>
    <x v="28"/>
    <s v="Francisco Morazan43903"/>
    <n v="43"/>
    <x v="20"/>
    <n v="8"/>
    <x v="5"/>
    <x v="6"/>
    <s v="0801"/>
    <s v="Femenino"/>
    <n v="64"/>
    <s v="No Informado"/>
    <s v="Confirmado"/>
    <n v="14.175800000000001"/>
    <n v="-87.251099999999994"/>
    <s v="HONDURAS"/>
  </r>
  <r>
    <s v="Distrito Central4390544"/>
    <x v="29"/>
    <s v="Francisco Morazan43905"/>
    <n v="44"/>
    <x v="18"/>
    <n v="8"/>
    <x v="5"/>
    <x v="6"/>
    <s v="0801"/>
    <s v="Femenino"/>
    <s v="0.8"/>
    <s v="No Informado"/>
    <s v="Confirmado"/>
    <n v="14.175800000000001"/>
    <n v="-87.251099999999994"/>
    <s v="HONDURAS"/>
  </r>
  <r>
    <s v="Distrito Central4390545"/>
    <x v="29"/>
    <s v="Francisco Morazan43905"/>
    <n v="45"/>
    <x v="18"/>
    <n v="8"/>
    <x v="5"/>
    <x v="6"/>
    <s v="0801"/>
    <s v="Masculino"/>
    <n v="44"/>
    <s v="No Informado"/>
    <s v="Confirmado"/>
    <n v="14.175800000000001"/>
    <n v="-87.251099999999994"/>
    <s v="HONDURAS"/>
  </r>
  <r>
    <s v="Distrito Central4390646"/>
    <x v="30"/>
    <s v="Francisco Morazan43906"/>
    <n v="46"/>
    <x v="21"/>
    <n v="8"/>
    <x v="5"/>
    <x v="6"/>
    <s v="0801"/>
    <s v="Femenino"/>
    <n v="15"/>
    <s v="No Informado"/>
    <s v="Confirmado"/>
    <n v="14.175800000000001"/>
    <n v="-87.251099999999994"/>
    <s v="HONDURAS"/>
  </r>
  <r>
    <s v="Distrito Central4390647"/>
    <x v="30"/>
    <s v="Francisco Morazan43906"/>
    <n v="47"/>
    <x v="21"/>
    <n v="8"/>
    <x v="5"/>
    <x v="6"/>
    <s v="0801"/>
    <s v="Femenino"/>
    <n v="28"/>
    <s v="No Informado"/>
    <s v="Confirmado"/>
    <n v="14.175800000000001"/>
    <n v="-87.251099999999994"/>
    <s v="HONDURAS"/>
  </r>
  <r>
    <s v="Distrito Central4390848"/>
    <x v="31"/>
    <s v="Francisco Morazan43908"/>
    <n v="48"/>
    <x v="22"/>
    <n v="8"/>
    <x v="5"/>
    <x v="6"/>
    <s v="0801"/>
    <s v="Masculino"/>
    <n v="43"/>
    <s v="No Informado"/>
    <s v="Confirmado"/>
    <n v="14.175800000000001"/>
    <n v="-87.251099999999994"/>
    <s v="HONDURAS"/>
  </r>
  <r>
    <s v="Distrito Central4390949"/>
    <x v="32"/>
    <s v="Francisco Morazan43909"/>
    <n v="49"/>
    <x v="23"/>
    <n v="8"/>
    <x v="5"/>
    <x v="6"/>
    <s v="0801"/>
    <s v="Femenino"/>
    <n v="15"/>
    <s v="No Informado"/>
    <s v="Confirmado"/>
    <n v="14.175800000000001"/>
    <n v="-87.251099999999994"/>
    <s v="HONDURAS"/>
  </r>
  <r>
    <s v="Distrito Central4390950"/>
    <x v="32"/>
    <s v="Francisco Morazan43909"/>
    <n v="50"/>
    <x v="23"/>
    <n v="8"/>
    <x v="5"/>
    <x v="6"/>
    <s v="0801"/>
    <s v="Femenino"/>
    <n v="59"/>
    <s v="No Informado"/>
    <s v="Confirmado"/>
    <n v="14.175800000000001"/>
    <n v="-87.251099999999994"/>
    <s v="HONDURAS"/>
  </r>
  <r>
    <s v="Distrito Central4390951"/>
    <x v="32"/>
    <s v="Francisco Morazan43909"/>
    <n v="51"/>
    <x v="23"/>
    <n v="8"/>
    <x v="5"/>
    <x v="6"/>
    <s v="0801"/>
    <s v="Femenino"/>
    <n v="27"/>
    <s v="No Informado"/>
    <s v="Confirmado"/>
    <n v="14.175800000000001"/>
    <n v="-87.251099999999994"/>
    <s v="HONDURAS"/>
  </r>
  <r>
    <s v="Distrito Central4390952"/>
    <x v="32"/>
    <s v="Francisco Morazan43909"/>
    <n v="52"/>
    <x v="23"/>
    <n v="8"/>
    <x v="5"/>
    <x v="6"/>
    <s v="0801"/>
    <s v="Femenino"/>
    <n v="25"/>
    <s v="No Informado"/>
    <s v="Confirmado"/>
    <n v="14.175800000000001"/>
    <n v="-87.251099999999994"/>
    <s v="HONDURAS"/>
  </r>
  <r>
    <s v="Distrito Central4390953"/>
    <x v="32"/>
    <s v="Francisco Morazan43909"/>
    <n v="53"/>
    <x v="23"/>
    <n v="8"/>
    <x v="5"/>
    <x v="6"/>
    <s v="0801"/>
    <s v="Femenino"/>
    <n v="15"/>
    <s v="No Informado"/>
    <s v="Confirmado"/>
    <n v="14.175800000000001"/>
    <n v="-87.251099999999994"/>
    <s v="HONDURAS"/>
  </r>
  <r>
    <s v="Distrito Central4390954"/>
    <x v="32"/>
    <s v="Francisco Morazan43909"/>
    <n v="54"/>
    <x v="23"/>
    <n v="8"/>
    <x v="5"/>
    <x v="6"/>
    <s v="0801"/>
    <s v="Femenino"/>
    <n v="17"/>
    <s v="No Informado"/>
    <s v="Confirmado"/>
    <n v="14.175800000000001"/>
    <n v="-87.251099999999994"/>
    <s v="HONDURAS"/>
  </r>
  <r>
    <s v="Distrito Central4391355"/>
    <x v="33"/>
    <s v="Francisco Morazan43913"/>
    <n v="55"/>
    <x v="24"/>
    <n v="8"/>
    <x v="5"/>
    <x v="6"/>
    <s v="0801"/>
    <s v="Femenino"/>
    <n v="50"/>
    <s v="No Informado"/>
    <s v="Confirmado"/>
    <n v="14.175800000000001"/>
    <n v="-87.251099999999994"/>
    <s v="HONDURAS"/>
  </r>
  <r>
    <s v="Distrito Central4391356"/>
    <x v="33"/>
    <s v="Francisco Morazan43913"/>
    <n v="56"/>
    <x v="24"/>
    <n v="8"/>
    <x v="5"/>
    <x v="6"/>
    <s v="0801"/>
    <s v="Femenino"/>
    <n v="38"/>
    <s v="No Informado"/>
    <s v="Confirmado"/>
    <n v="14.175800000000001"/>
    <n v="-87.251099999999994"/>
    <s v="HONDURAS"/>
  </r>
  <r>
    <s v="Distrito Central4391657"/>
    <x v="34"/>
    <s v="Francisco Morazan43916"/>
    <n v="57"/>
    <x v="25"/>
    <n v="8"/>
    <x v="5"/>
    <x v="6"/>
    <s v="0801"/>
    <s v="Femenino"/>
    <n v="66"/>
    <s v="No Informado"/>
    <s v="Confirmado"/>
    <n v="14.175800000000001"/>
    <n v="-87.251099999999994"/>
    <s v="HONDURAS"/>
  </r>
  <r>
    <s v="Distrito Central4391658"/>
    <x v="34"/>
    <s v="Francisco Morazan43916"/>
    <n v="58"/>
    <x v="25"/>
    <n v="8"/>
    <x v="5"/>
    <x v="6"/>
    <s v="0801"/>
    <s v="Masculino"/>
    <n v="62"/>
    <s v="No Informado"/>
    <s v="Confirmado"/>
    <n v="14.175800000000001"/>
    <n v="-87.251099999999994"/>
    <s v="HONDURAS"/>
  </r>
  <r>
    <s v="Distrito Central4391659"/>
    <x v="34"/>
    <s v="Francisco Morazan43916"/>
    <n v="59"/>
    <x v="25"/>
    <n v="8"/>
    <x v="5"/>
    <x v="6"/>
    <s v="0801"/>
    <s v="Masculino"/>
    <n v="35"/>
    <s v="No Informado"/>
    <s v="Confirmado"/>
    <n v="14.175800000000001"/>
    <n v="-87.251099999999994"/>
    <s v="HONDURAS"/>
  </r>
  <r>
    <s v="Distrito Central4391660"/>
    <x v="34"/>
    <s v="Francisco Morazan43916"/>
    <n v="60"/>
    <x v="25"/>
    <n v="8"/>
    <x v="5"/>
    <x v="6"/>
    <s v="0801"/>
    <s v="Masculino"/>
    <n v="62"/>
    <s v="No Informado"/>
    <s v="Confirmado"/>
    <n v="14.175800000000001"/>
    <n v="-87.251099999999994"/>
    <s v="HONDURAS"/>
  </r>
  <r>
    <s v="Distrito Central4391661"/>
    <x v="34"/>
    <s v="Francisco Morazan43916"/>
    <n v="61"/>
    <x v="25"/>
    <n v="8"/>
    <x v="5"/>
    <x v="6"/>
    <s v="0801"/>
    <s v="Femenino"/>
    <n v="58"/>
    <s v="No Informado"/>
    <s v="Confirmado"/>
    <n v="14.175800000000001"/>
    <n v="-87.251099999999994"/>
    <s v="HONDURAS"/>
  </r>
  <r>
    <s v="Distrito Central4391662"/>
    <x v="34"/>
    <s v="Francisco Morazan43916"/>
    <n v="62"/>
    <x v="25"/>
    <n v="8"/>
    <x v="5"/>
    <x v="6"/>
    <s v="0801"/>
    <s v="Masculino"/>
    <n v="12"/>
    <s v="No Informado"/>
    <s v="Confirmado"/>
    <n v="14.175800000000001"/>
    <n v="-87.251099999999994"/>
    <s v="HONDURAS"/>
  </r>
  <r>
    <s v="Distrito Central4391663"/>
    <x v="34"/>
    <s v="Francisco Morazan43916"/>
    <n v="63"/>
    <x v="25"/>
    <n v="8"/>
    <x v="5"/>
    <x v="6"/>
    <s v="0801"/>
    <s v="Masculino"/>
    <m/>
    <s v="No Informado"/>
    <s v="Confirmado"/>
    <n v="14.175800000000001"/>
    <n v="-87.251099999999994"/>
    <s v="HONDURAS"/>
  </r>
  <r>
    <s v="Distrito Central4391664"/>
    <x v="34"/>
    <s v="Francisco Morazan43916"/>
    <n v="64"/>
    <x v="25"/>
    <n v="8"/>
    <x v="5"/>
    <x v="6"/>
    <s v="0801"/>
    <s v="Femenino"/>
    <n v="17"/>
    <s v="No Informado"/>
    <s v="Confirmado"/>
    <n v="14.175800000000001"/>
    <n v="-87.251099999999994"/>
    <s v="HONDURAS"/>
  </r>
  <r>
    <s v="Distrito Central4391665"/>
    <x v="34"/>
    <s v="Francisco Morazan43916"/>
    <n v="65"/>
    <x v="25"/>
    <n v="8"/>
    <x v="5"/>
    <x v="6"/>
    <s v="0801"/>
    <s v="Masculino"/>
    <n v="17"/>
    <s v="No Informado"/>
    <s v="Confirmado"/>
    <n v="14.175800000000001"/>
    <n v="-87.251099999999994"/>
    <s v="HONDURAS"/>
  </r>
  <r>
    <s v="Distrito Central4391666"/>
    <x v="34"/>
    <s v="Francisco Morazan43916"/>
    <n v="66"/>
    <x v="25"/>
    <n v="8"/>
    <x v="5"/>
    <x v="6"/>
    <s v="0801"/>
    <s v="Masculino"/>
    <n v="57"/>
    <s v="No Informado"/>
    <s v="Confirmado"/>
    <n v="14.175800000000001"/>
    <n v="-87.251099999999994"/>
    <s v="HONDURAS"/>
  </r>
  <r>
    <s v="Distrito Central4391667"/>
    <x v="34"/>
    <s v="Francisco Morazan43916"/>
    <n v="67"/>
    <x v="25"/>
    <n v="8"/>
    <x v="5"/>
    <x v="6"/>
    <s v="0801"/>
    <s v="Masculino"/>
    <n v="7"/>
    <s v="No Informado"/>
    <s v="Confirmado"/>
    <n v="14.175800000000001"/>
    <n v="-87.251099999999994"/>
    <s v="HONDURAS"/>
  </r>
  <r>
    <s v="Distrito Central4391668"/>
    <x v="34"/>
    <s v="Francisco Morazan43916"/>
    <n v="68"/>
    <x v="25"/>
    <n v="8"/>
    <x v="5"/>
    <x v="6"/>
    <s v="0801"/>
    <s v="Masculino"/>
    <n v="18"/>
    <s v="No Informado"/>
    <s v="Confirmado"/>
    <n v="14.175800000000001"/>
    <n v="-87.251099999999994"/>
    <s v="HONDURAS"/>
  </r>
  <r>
    <s v="Distrito Central4391669"/>
    <x v="34"/>
    <s v="Francisco Morazan43916"/>
    <n v="69"/>
    <x v="25"/>
    <n v="8"/>
    <x v="5"/>
    <x v="6"/>
    <s v="0801"/>
    <s v="Masculino"/>
    <n v="30"/>
    <s v="No Informado"/>
    <s v="Confirmado"/>
    <n v="14.175800000000001"/>
    <n v="-87.251099999999994"/>
    <s v="HONDURAS"/>
  </r>
  <r>
    <s v="Distrito Central4391670"/>
    <x v="34"/>
    <s v="Francisco Morazan43916"/>
    <n v="70"/>
    <x v="25"/>
    <n v="8"/>
    <x v="5"/>
    <x v="6"/>
    <s v="0801"/>
    <s v="Masculino"/>
    <n v="22"/>
    <s v="No Informado"/>
    <s v="Confirmado"/>
    <n v="14.175800000000001"/>
    <n v="-87.251099999999994"/>
    <s v="HONDURAS"/>
  </r>
  <r>
    <s v="Distrito Central4391671"/>
    <x v="34"/>
    <s v="Francisco Morazan43916"/>
    <n v="71"/>
    <x v="25"/>
    <n v="8"/>
    <x v="5"/>
    <x v="6"/>
    <s v="0801"/>
    <s v="Masculino"/>
    <n v="48"/>
    <s v="No Informado"/>
    <s v="Confirmado"/>
    <n v="14.175800000000001"/>
    <n v="-87.251099999999994"/>
    <s v="HONDURAS"/>
  </r>
  <r>
    <s v="Distrito Central4391672"/>
    <x v="34"/>
    <s v="Francisco Morazan43916"/>
    <n v="72"/>
    <x v="25"/>
    <n v="8"/>
    <x v="5"/>
    <x v="6"/>
    <s v="0801"/>
    <s v="Masculino"/>
    <n v="40"/>
    <s v="No Informado"/>
    <s v="Confirmado"/>
    <n v="14.175800000000001"/>
    <n v="-87.251099999999994"/>
    <s v="HONDURAS"/>
  </r>
  <r>
    <s v="Distrito Central4392173"/>
    <x v="35"/>
    <s v="Francisco Morazan43921"/>
    <n v="73"/>
    <x v="26"/>
    <n v="8"/>
    <x v="5"/>
    <x v="6"/>
    <s v="0801"/>
    <s v="Masculino"/>
    <n v="38"/>
    <s v="No Informado"/>
    <s v="Confirmado"/>
    <n v="14.175800000000001"/>
    <n v="-87.251099999999994"/>
    <s v="HONDURAS"/>
  </r>
  <r>
    <s v="Distrito Central4392174"/>
    <x v="35"/>
    <s v="Francisco Morazan43921"/>
    <n v="74"/>
    <x v="26"/>
    <n v="8"/>
    <x v="5"/>
    <x v="6"/>
    <s v="0801"/>
    <s v="Masculino"/>
    <n v="3"/>
    <s v="No Informado"/>
    <s v="Confirmado"/>
    <n v="14.175800000000001"/>
    <n v="-87.251099999999994"/>
    <s v="HONDURAS"/>
  </r>
  <r>
    <s v="Distrito Central4392275"/>
    <x v="36"/>
    <s v="Francisco Morazan43922"/>
    <n v="75"/>
    <x v="4"/>
    <n v="8"/>
    <x v="5"/>
    <x v="6"/>
    <s v="0801"/>
    <s v="Femenino"/>
    <n v="24"/>
    <s v="No Informado"/>
    <s v="Confirmado"/>
    <n v="14.175800000000001"/>
    <n v="-87.251099999999994"/>
    <s v="HONDURAS"/>
  </r>
  <r>
    <s v="Distrito Central4392276"/>
    <x v="36"/>
    <s v="Francisco Morazan43922"/>
    <n v="76"/>
    <x v="4"/>
    <n v="8"/>
    <x v="5"/>
    <x v="6"/>
    <s v="0801"/>
    <s v="Masculino"/>
    <n v="47"/>
    <s v="No Informado"/>
    <s v="Confirmado"/>
    <n v="14.175800000000001"/>
    <n v="-87.251099999999994"/>
    <s v="HONDURAS"/>
  </r>
  <r>
    <s v="Distrito Central4392277"/>
    <x v="36"/>
    <s v="Francisco Morazan43922"/>
    <n v="77"/>
    <x v="4"/>
    <n v="8"/>
    <x v="5"/>
    <x v="6"/>
    <s v="0801"/>
    <s v="Masculino"/>
    <n v="25"/>
    <s v="No Informado"/>
    <s v="Confirmado"/>
    <n v="14.175800000000001"/>
    <n v="-87.251099999999994"/>
    <s v="HONDURAS"/>
  </r>
  <r>
    <s v="Distrito Central4392278"/>
    <x v="36"/>
    <s v="Francisco Morazan43922"/>
    <n v="78"/>
    <x v="4"/>
    <n v="8"/>
    <x v="5"/>
    <x v="6"/>
    <s v="0801"/>
    <s v="Femenino"/>
    <n v="66"/>
    <s v="No Informado"/>
    <s v="Confirmado"/>
    <n v="14.175800000000001"/>
    <n v="-87.251099999999994"/>
    <s v="HONDURAS"/>
  </r>
  <r>
    <s v="Distrito Central4392479"/>
    <x v="37"/>
    <s v="Francisco Morazan43924"/>
    <n v="79"/>
    <x v="5"/>
    <n v="8"/>
    <x v="5"/>
    <x v="6"/>
    <s v="0801"/>
    <s v="Femenino"/>
    <n v="82"/>
    <s v="No Informado"/>
    <s v="Confirmado"/>
    <n v="14.175800000000001"/>
    <n v="-87.251099999999994"/>
    <s v="HONDURAS"/>
  </r>
  <r>
    <s v="Distrito Central4392580"/>
    <x v="38"/>
    <s v="Francisco Morazan43925"/>
    <n v="80"/>
    <x v="27"/>
    <n v="8"/>
    <x v="5"/>
    <x v="6"/>
    <s v="0801"/>
    <s v="Masculino"/>
    <n v="38"/>
    <s v="No Informado"/>
    <s v="Confirmado"/>
    <n v="14.175800000000001"/>
    <n v="-87.251099999999994"/>
    <s v="HONDURAS"/>
  </r>
  <r>
    <s v="Distrito Central4392581"/>
    <x v="38"/>
    <s v="Francisco Morazan43925"/>
    <n v="81"/>
    <x v="27"/>
    <n v="8"/>
    <x v="5"/>
    <x v="6"/>
    <s v="0801"/>
    <s v="Masculino"/>
    <n v="44"/>
    <s v="No Informado"/>
    <s v="Confirmado"/>
    <n v="14.175800000000001"/>
    <n v="-87.251099999999994"/>
    <s v="HONDURAS"/>
  </r>
  <r>
    <s v="Distrito Central4392782"/>
    <x v="39"/>
    <s v="Francisco Morazan43927"/>
    <n v="82"/>
    <x v="28"/>
    <n v="8"/>
    <x v="5"/>
    <x v="6"/>
    <s v="0801"/>
    <s v="Femenino"/>
    <n v="23"/>
    <s v="No Informado"/>
    <s v="Confirmado"/>
    <n v="14.175800000000001"/>
    <n v="-87.251099999999994"/>
    <s v="HONDURAS"/>
  </r>
  <r>
    <s v="Distrito Central4392783"/>
    <x v="39"/>
    <s v="Francisco Morazan43927"/>
    <n v="83"/>
    <x v="28"/>
    <n v="8"/>
    <x v="5"/>
    <x v="6"/>
    <s v="0801"/>
    <s v="Femenino"/>
    <n v="22"/>
    <s v="No Informado"/>
    <s v="Confirmado"/>
    <n v="14.175800000000001"/>
    <n v="-87.251099999999994"/>
    <s v="HONDURAS"/>
  </r>
  <r>
    <s v="Distrito Central4392784"/>
    <x v="39"/>
    <s v="Francisco Morazan43927"/>
    <n v="84"/>
    <x v="28"/>
    <n v="8"/>
    <x v="5"/>
    <x v="6"/>
    <s v="0801"/>
    <s v="Femenino"/>
    <n v="59"/>
    <s v="No Informado"/>
    <s v="Confirmado"/>
    <n v="14.175800000000001"/>
    <n v="-87.251099999999994"/>
    <s v="HONDURAS"/>
  </r>
  <r>
    <s v="Distrito Central4392785"/>
    <x v="39"/>
    <s v="Francisco Morazan43927"/>
    <n v="85"/>
    <x v="28"/>
    <n v="8"/>
    <x v="5"/>
    <x v="6"/>
    <s v="0801"/>
    <s v="Masculino"/>
    <n v="57"/>
    <s v="No Informado"/>
    <s v="Confirmado"/>
    <n v="14.175800000000001"/>
    <n v="-87.251099999999994"/>
    <s v="HONDURAS"/>
  </r>
  <r>
    <s v="Distrito Central4392786"/>
    <x v="39"/>
    <s v="Francisco Morazan43927"/>
    <n v="86"/>
    <x v="28"/>
    <n v="8"/>
    <x v="5"/>
    <x v="6"/>
    <s v="0801"/>
    <s v="Femenino"/>
    <n v="1"/>
    <s v="No Informado"/>
    <s v="Confirmado"/>
    <n v="14.175800000000001"/>
    <n v="-87.251099999999994"/>
    <s v="HONDURAS"/>
  </r>
  <r>
    <s v="Distrito Central4392787"/>
    <x v="39"/>
    <s v="Francisco Morazan43927"/>
    <n v="87"/>
    <x v="28"/>
    <n v="8"/>
    <x v="5"/>
    <x v="6"/>
    <s v="0801"/>
    <s v="Femenino"/>
    <n v="56"/>
    <s v="No Informado"/>
    <s v="Confirmado"/>
    <n v="14.175800000000001"/>
    <n v="-87.251099999999994"/>
    <s v="HONDURAS"/>
  </r>
  <r>
    <s v="Distrito Central4392888"/>
    <x v="40"/>
    <s v="Francisco Morazan43928"/>
    <n v="88"/>
    <x v="29"/>
    <n v="8"/>
    <x v="5"/>
    <x v="6"/>
    <s v="0801"/>
    <s v="Masculino"/>
    <n v="29"/>
    <s v="No Informado"/>
    <s v="Confirmado"/>
    <n v="14.175800000000001"/>
    <n v="-87.251099999999994"/>
    <s v="HONDURAS"/>
  </r>
  <r>
    <s v="Distrito Central4393289"/>
    <x v="41"/>
    <s v="Francisco Morazan43932"/>
    <n v="89"/>
    <x v="30"/>
    <n v="8"/>
    <x v="5"/>
    <x v="6"/>
    <s v="0801"/>
    <s v="Femenino"/>
    <n v="32"/>
    <s v="No Informado"/>
    <s v="Confirmado"/>
    <n v="14.175800000000001"/>
    <n v="-87.251099999999994"/>
    <s v="HONDURAS"/>
  </r>
  <r>
    <s v="Distrito Central4393290"/>
    <x v="41"/>
    <s v="Francisco Morazan43932"/>
    <n v="90"/>
    <x v="30"/>
    <n v="8"/>
    <x v="5"/>
    <x v="6"/>
    <s v="0801"/>
    <s v="Masculino"/>
    <n v="72"/>
    <s v="No Informado"/>
    <s v="Confirmado"/>
    <n v="14.175800000000001"/>
    <n v="-87.251099999999994"/>
    <s v="HONDURAS"/>
  </r>
  <r>
    <s v="Distrito Central4393491"/>
    <x v="42"/>
    <s v="Francisco Morazan43934"/>
    <n v="91"/>
    <x v="8"/>
    <n v="8"/>
    <x v="5"/>
    <x v="6"/>
    <s v="0801"/>
    <s v="Femenino"/>
    <n v="37"/>
    <s v="No Informado"/>
    <s v="Confirmado"/>
    <n v="14.175800000000001"/>
    <n v="-87.251099999999994"/>
    <s v="HONDURAS"/>
  </r>
  <r>
    <s v="Distrito Central4393592"/>
    <x v="43"/>
    <s v="Francisco Morazan43935"/>
    <n v="92"/>
    <x v="9"/>
    <n v="8"/>
    <x v="5"/>
    <x v="6"/>
    <s v="0801"/>
    <s v="Femenino"/>
    <n v="66"/>
    <s v="No Informado"/>
    <s v="Confirmado"/>
    <n v="14.175800000000001"/>
    <n v="-87.251099999999994"/>
    <s v="HONDURAS"/>
  </r>
  <r>
    <s v="Distrito Central4393993"/>
    <x v="44"/>
    <s v="Francisco Morazan43939"/>
    <n v="93"/>
    <x v="10"/>
    <n v="8"/>
    <x v="5"/>
    <x v="6"/>
    <s v="0801"/>
    <s v="Femenino"/>
    <n v="37"/>
    <s v="No Informado"/>
    <s v="Confirmado"/>
    <n v="14.175800000000001"/>
    <n v="-87.251099999999994"/>
    <s v="HONDURAS"/>
  </r>
  <r>
    <s v="Distrito Central4394294"/>
    <x v="45"/>
    <s v="Francisco Morazan43942"/>
    <n v="94"/>
    <x v="31"/>
    <n v="8"/>
    <x v="5"/>
    <x v="6"/>
    <s v="0801"/>
    <s v="Masculino"/>
    <n v="68"/>
    <s v="No Informado"/>
    <s v="Confirmado"/>
    <n v="14.175800000000001"/>
    <n v="-87.251099999999994"/>
    <s v="HONDURAS"/>
  </r>
  <r>
    <s v="Distrito Central4394495"/>
    <x v="46"/>
    <s v="Francisco Morazan43944"/>
    <n v="95"/>
    <x v="0"/>
    <n v="8"/>
    <x v="5"/>
    <x v="6"/>
    <s v="0801"/>
    <s v="Femenino"/>
    <n v="38"/>
    <s v="No Informado"/>
    <s v="Confirmado"/>
    <n v="14.175800000000001"/>
    <n v="-87.251099999999994"/>
    <s v="HONDURAS"/>
  </r>
  <r>
    <s v="Distrito Central4394496"/>
    <x v="46"/>
    <s v="Francisco Morazan43944"/>
    <n v="96"/>
    <x v="0"/>
    <n v="8"/>
    <x v="5"/>
    <x v="6"/>
    <s v="0801"/>
    <s v="Masculino"/>
    <n v="21"/>
    <s v="No Informado"/>
    <s v="Confirmado"/>
    <n v="14.175800000000001"/>
    <n v="-87.251099999999994"/>
    <s v="HONDURAS"/>
  </r>
  <r>
    <s v="Distrito Central4394497"/>
    <x v="46"/>
    <s v="Francisco Morazan43944"/>
    <n v="97"/>
    <x v="0"/>
    <n v="8"/>
    <x v="5"/>
    <x v="6"/>
    <s v="0801"/>
    <s v="Masculino"/>
    <n v="58"/>
    <s v="No Informado"/>
    <s v="Confirmado"/>
    <n v="14.175800000000001"/>
    <n v="-87.251099999999994"/>
    <s v="HONDURAS"/>
  </r>
  <r>
    <s v="Distrito Central4394798"/>
    <x v="47"/>
    <s v="Francisco Morazan43947"/>
    <n v="98"/>
    <x v="11"/>
    <n v="8"/>
    <x v="5"/>
    <x v="6"/>
    <s v="0801"/>
    <s v="Masculino"/>
    <n v="31"/>
    <s v="No Informado"/>
    <s v="Confirmado"/>
    <n v="14.175800000000001"/>
    <n v="-87.251099999999994"/>
    <s v="HONDURAS"/>
  </r>
  <r>
    <s v="Distrito Central4394899"/>
    <x v="48"/>
    <s v="Francisco Morazan43948"/>
    <n v="99"/>
    <x v="12"/>
    <n v="8"/>
    <x v="5"/>
    <x v="6"/>
    <s v="0801"/>
    <s v="Masculino"/>
    <n v="66"/>
    <s v="No Informado"/>
    <s v="Confirmado"/>
    <n v="14.175800000000001"/>
    <n v="-87.251099999999994"/>
    <s v="HONDURAS"/>
  </r>
  <r>
    <s v="Distrito Central43948100"/>
    <x v="48"/>
    <s v="Francisco Morazan43948"/>
    <n v="100"/>
    <x v="12"/>
    <n v="8"/>
    <x v="5"/>
    <x v="6"/>
    <s v="0801"/>
    <s v="Masculino"/>
    <n v="47"/>
    <s v="No Informado"/>
    <s v="Confirmado"/>
    <n v="14.175800000000001"/>
    <n v="-87.251099999999994"/>
    <s v="HONDURAS"/>
  </r>
  <r>
    <s v="Distrito Central43948101"/>
    <x v="48"/>
    <s v="Francisco Morazan43948"/>
    <n v="101"/>
    <x v="12"/>
    <n v="8"/>
    <x v="5"/>
    <x v="6"/>
    <s v="0801"/>
    <s v="Femenino"/>
    <n v="33"/>
    <s v="No Informado"/>
    <s v="Confirmado"/>
    <n v="14.175800000000001"/>
    <n v="-87.251099999999994"/>
    <s v="HONDURAS"/>
  </r>
  <r>
    <s v="Distrito Central43948102"/>
    <x v="48"/>
    <s v="Francisco Morazan43948"/>
    <n v="102"/>
    <x v="12"/>
    <n v="8"/>
    <x v="5"/>
    <x v="6"/>
    <s v="0801"/>
    <s v="Femenino"/>
    <n v="36"/>
    <s v="No Informado"/>
    <s v="Confirmado"/>
    <n v="14.175800000000001"/>
    <n v="-87.251099999999994"/>
    <s v="HONDURAS"/>
  </r>
  <r>
    <s v="Distrito Central43948103"/>
    <x v="48"/>
    <s v="Francisco Morazan43948"/>
    <n v="103"/>
    <x v="12"/>
    <n v="8"/>
    <x v="5"/>
    <x v="6"/>
    <s v="0801"/>
    <s v="Femenino"/>
    <n v="62"/>
    <s v="No Informado"/>
    <s v="Confirmado"/>
    <n v="14.175800000000001"/>
    <n v="-87.251099999999994"/>
    <s v="HONDURAS"/>
  </r>
  <r>
    <s v="Distrito Central43948104"/>
    <x v="48"/>
    <s v="Francisco Morazan43948"/>
    <n v="104"/>
    <x v="12"/>
    <n v="8"/>
    <x v="5"/>
    <x v="6"/>
    <s v="0801"/>
    <s v="Masculino"/>
    <n v="6"/>
    <s v="No Informado"/>
    <s v="Confirmado"/>
    <n v="14.175800000000001"/>
    <n v="-87.251099999999994"/>
    <s v="HONDURAS"/>
  </r>
  <r>
    <s v="Distrito Central43948105"/>
    <x v="48"/>
    <s v="Francisco Morazan43948"/>
    <n v="105"/>
    <x v="12"/>
    <n v="8"/>
    <x v="5"/>
    <x v="6"/>
    <s v="0801"/>
    <s v="Femenino"/>
    <n v="63"/>
    <s v="No Informado"/>
    <s v="Confirmado"/>
    <n v="14.175800000000001"/>
    <n v="-87.251099999999994"/>
    <s v="HONDURAS"/>
  </r>
  <r>
    <s v="Distrito Central43948106"/>
    <x v="48"/>
    <s v="Francisco Morazan43948"/>
    <n v="106"/>
    <x v="12"/>
    <n v="8"/>
    <x v="5"/>
    <x v="6"/>
    <s v="0801"/>
    <s v="Femenino"/>
    <n v="20"/>
    <s v="No Informado"/>
    <s v="Confirmado"/>
    <n v="14.175800000000001"/>
    <n v="-87.251099999999994"/>
    <s v="HONDURAS"/>
  </r>
  <r>
    <s v="Distrito Central43948107"/>
    <x v="48"/>
    <s v="Francisco Morazan43948"/>
    <n v="107"/>
    <x v="12"/>
    <n v="8"/>
    <x v="5"/>
    <x v="6"/>
    <s v="0801"/>
    <s v="Femenino"/>
    <n v="24"/>
    <s v="No Informado"/>
    <s v="Confirmado"/>
    <n v="14.175800000000001"/>
    <n v="-87.251099999999994"/>
    <s v="HONDURAS"/>
  </r>
  <r>
    <s v="Distrito Central43948108"/>
    <x v="48"/>
    <s v="Francisco Morazan43948"/>
    <n v="108"/>
    <x v="12"/>
    <n v="8"/>
    <x v="5"/>
    <x v="6"/>
    <s v="0801"/>
    <s v="Femenino"/>
    <n v="42"/>
    <s v="No Informado"/>
    <s v="Confirmado"/>
    <n v="14.175800000000001"/>
    <n v="-87.251099999999994"/>
    <s v="HONDURAS"/>
  </r>
  <r>
    <s v="Distrito Central43948109"/>
    <x v="48"/>
    <s v="Francisco Morazan43948"/>
    <n v="109"/>
    <x v="12"/>
    <n v="8"/>
    <x v="5"/>
    <x v="6"/>
    <s v="0801"/>
    <s v="Femenino"/>
    <n v="86"/>
    <s v="No Informado"/>
    <s v="Confirmado"/>
    <n v="14.175800000000001"/>
    <n v="-87.251099999999994"/>
    <s v="HONDURAS"/>
  </r>
  <r>
    <s v="Distrito Central43948110"/>
    <x v="48"/>
    <s v="Francisco Morazan43948"/>
    <n v="110"/>
    <x v="12"/>
    <n v="8"/>
    <x v="5"/>
    <x v="6"/>
    <s v="0801"/>
    <s v="Femenino"/>
    <n v="11"/>
    <s v="No Informado"/>
    <s v="Confirmado"/>
    <n v="14.175800000000001"/>
    <n v="-87.251099999999994"/>
    <s v="HONDURAS"/>
  </r>
  <r>
    <s v="Distrito Central43948111"/>
    <x v="48"/>
    <s v="Francisco Morazan43948"/>
    <n v="111"/>
    <x v="12"/>
    <n v="8"/>
    <x v="5"/>
    <x v="6"/>
    <s v="0801"/>
    <s v="Masculino"/>
    <n v="7"/>
    <s v="No Informado"/>
    <s v="Confirmado"/>
    <n v="14.175800000000001"/>
    <n v="-87.251099999999994"/>
    <s v="HONDURAS"/>
  </r>
  <r>
    <s v="Distrito Central43948112"/>
    <x v="48"/>
    <s v="Francisco Morazan43948"/>
    <n v="112"/>
    <x v="12"/>
    <n v="8"/>
    <x v="5"/>
    <x v="6"/>
    <s v="0801"/>
    <s v="Masculino"/>
    <n v="21"/>
    <s v="No Informado"/>
    <s v="Confirmado"/>
    <n v="14.175800000000001"/>
    <n v="-87.251099999999994"/>
    <s v="HONDURAS"/>
  </r>
  <r>
    <s v="Distrito Central43948113"/>
    <x v="48"/>
    <s v="Francisco Morazan43948"/>
    <n v="113"/>
    <x v="12"/>
    <n v="8"/>
    <x v="5"/>
    <x v="6"/>
    <s v="0801"/>
    <s v="Femenino"/>
    <n v="42"/>
    <s v="No Informado"/>
    <s v="Confirmado"/>
    <n v="14.175800000000001"/>
    <n v="-87.251099999999994"/>
    <s v="HONDURAS"/>
  </r>
  <r>
    <s v="Distrito Central43949114"/>
    <x v="49"/>
    <s v="Francisco Morazan43949"/>
    <n v="114"/>
    <x v="13"/>
    <n v="8"/>
    <x v="5"/>
    <x v="6"/>
    <s v="0801"/>
    <s v="Femenino"/>
    <n v="39"/>
    <s v="No Informado"/>
    <s v="Confirmado"/>
    <n v="14.175800000000001"/>
    <n v="-87.251099999999994"/>
    <s v="HONDURAS"/>
  </r>
  <r>
    <s v="Distrito Central43950115"/>
    <x v="50"/>
    <s v="Francisco Morazan43950"/>
    <n v="115"/>
    <x v="32"/>
    <n v="8"/>
    <x v="5"/>
    <x v="6"/>
    <s v="0801"/>
    <s v="Masculino"/>
    <n v="7"/>
    <s v="No Informado"/>
    <s v="Confirmado"/>
    <n v="14.175800000000001"/>
    <n v="-87.251099999999994"/>
    <s v="HONDURAS"/>
  </r>
  <r>
    <s v="Distrito Central43950116"/>
    <x v="50"/>
    <s v="Francisco Morazan43950"/>
    <n v="116"/>
    <x v="32"/>
    <n v="8"/>
    <x v="5"/>
    <x v="6"/>
    <s v="0801"/>
    <s v="Femenino"/>
    <n v="68"/>
    <s v="No Informado"/>
    <s v="Confirmado"/>
    <n v="14.175800000000001"/>
    <n v="-87.251099999999994"/>
    <s v="HONDURAS"/>
  </r>
  <r>
    <s v="Distrito Central43950117"/>
    <x v="50"/>
    <s v="Francisco Morazan43950"/>
    <n v="117"/>
    <x v="32"/>
    <n v="8"/>
    <x v="5"/>
    <x v="6"/>
    <s v="0801"/>
    <s v="Masculino"/>
    <n v="57"/>
    <s v="No Informado"/>
    <s v="Confirmado"/>
    <n v="14.175800000000001"/>
    <n v="-87.251099999999994"/>
    <s v="HONDURAS"/>
  </r>
  <r>
    <s v="Distrito Central43950118"/>
    <x v="50"/>
    <s v="Francisco Morazan43950"/>
    <n v="118"/>
    <x v="32"/>
    <n v="8"/>
    <x v="5"/>
    <x v="6"/>
    <s v="0801"/>
    <s v="Femenino"/>
    <n v="28"/>
    <s v="No Informado"/>
    <s v="Confirmado"/>
    <n v="14.175800000000001"/>
    <n v="-87.251099999999994"/>
    <s v="HONDURAS"/>
  </r>
  <r>
    <s v="Distrito Central43950119"/>
    <x v="50"/>
    <s v="Francisco Morazan43950"/>
    <n v="119"/>
    <x v="32"/>
    <n v="8"/>
    <x v="5"/>
    <x v="6"/>
    <s v="0801"/>
    <s v="Masculino"/>
    <n v="30"/>
    <s v="No Informado"/>
    <s v="Confirmado"/>
    <n v="14.175800000000001"/>
    <n v="-87.251099999999994"/>
    <s v="HONDURAS"/>
  </r>
  <r>
    <s v="Distrito Central43950120"/>
    <x v="50"/>
    <s v="Francisco Morazan43950"/>
    <n v="120"/>
    <x v="32"/>
    <n v="8"/>
    <x v="5"/>
    <x v="6"/>
    <s v="0801"/>
    <s v="Masculino"/>
    <n v="31"/>
    <s v="No Informado"/>
    <s v="Confirmado"/>
    <n v="14.175800000000001"/>
    <n v="-87.251099999999994"/>
    <s v="HONDURAS"/>
  </r>
  <r>
    <s v="Distrito Central43950121"/>
    <x v="50"/>
    <s v="Francisco Morazan43950"/>
    <n v="121"/>
    <x v="32"/>
    <n v="8"/>
    <x v="5"/>
    <x v="6"/>
    <s v="0801"/>
    <s v="Masculino"/>
    <n v="23"/>
    <s v="No Informado"/>
    <s v="Confirmado"/>
    <n v="14.175800000000001"/>
    <n v="-87.251099999999994"/>
    <s v="HONDURAS"/>
  </r>
  <r>
    <s v="Distrito Central43950122"/>
    <x v="50"/>
    <s v="Francisco Morazan43950"/>
    <n v="122"/>
    <x v="32"/>
    <n v="8"/>
    <x v="5"/>
    <x v="6"/>
    <s v="0801"/>
    <s v="Masculino"/>
    <n v="41"/>
    <s v="No Informado"/>
    <s v="Confirmado"/>
    <n v="14.175800000000001"/>
    <n v="-87.251099999999994"/>
    <s v="HONDURAS"/>
  </r>
  <r>
    <s v="Distrito Central43950123"/>
    <x v="50"/>
    <s v="Francisco Morazan43950"/>
    <n v="123"/>
    <x v="32"/>
    <n v="8"/>
    <x v="5"/>
    <x v="6"/>
    <s v="0801"/>
    <s v="Masculino"/>
    <n v="21"/>
    <s v="No Informado"/>
    <s v="Confirmado"/>
    <n v="14.175800000000001"/>
    <n v="-87.251099999999994"/>
    <s v="HONDURAS"/>
  </r>
  <r>
    <s v="Distrito Central43950124"/>
    <x v="50"/>
    <s v="Francisco Morazan43950"/>
    <n v="124"/>
    <x v="32"/>
    <n v="8"/>
    <x v="5"/>
    <x v="6"/>
    <s v="0801"/>
    <s v="Masculino"/>
    <n v="27"/>
    <s v="No Informado"/>
    <s v="Confirmado"/>
    <n v="14.175800000000001"/>
    <n v="-87.251099999999994"/>
    <s v="HONDURAS"/>
  </r>
  <r>
    <s v="Distrito Central43950125"/>
    <x v="50"/>
    <s v="Francisco Morazan43950"/>
    <n v="125"/>
    <x v="32"/>
    <n v="8"/>
    <x v="5"/>
    <x v="6"/>
    <s v="0801"/>
    <s v="Masculino"/>
    <n v="30"/>
    <s v="No Informado"/>
    <s v="Confirmado"/>
    <n v="14.175800000000001"/>
    <n v="-87.251099999999994"/>
    <s v="HONDURAS"/>
  </r>
  <r>
    <s v="Distrito Central43950126"/>
    <x v="50"/>
    <s v="Francisco Morazan43950"/>
    <n v="126"/>
    <x v="32"/>
    <n v="8"/>
    <x v="5"/>
    <x v="6"/>
    <s v="0801"/>
    <s v="Masculino"/>
    <n v="36"/>
    <s v="No Informado"/>
    <s v="Confirmado"/>
    <n v="14.175800000000001"/>
    <n v="-87.251099999999994"/>
    <s v="HONDURAS"/>
  </r>
  <r>
    <s v="Distrito Central43950127"/>
    <x v="50"/>
    <s v="Francisco Morazan43950"/>
    <n v="127"/>
    <x v="32"/>
    <n v="8"/>
    <x v="5"/>
    <x v="6"/>
    <s v="0801"/>
    <s v="Masculino"/>
    <n v="32"/>
    <s v="No Informado"/>
    <s v="Confirmado"/>
    <n v="14.175800000000001"/>
    <n v="-87.251099999999994"/>
    <s v="HONDURAS"/>
  </r>
  <r>
    <s v="Distrito Central43950128"/>
    <x v="50"/>
    <s v="Francisco Morazan43950"/>
    <n v="128"/>
    <x v="32"/>
    <n v="8"/>
    <x v="5"/>
    <x v="6"/>
    <s v="0801"/>
    <s v="Masculino"/>
    <n v="24"/>
    <s v="No Informado"/>
    <s v="Confirmado"/>
    <n v="14.175800000000001"/>
    <n v="-87.251099999999994"/>
    <s v="HONDURAS"/>
  </r>
  <r>
    <s v="Distrito Central43950129"/>
    <x v="50"/>
    <s v="Francisco Morazan43950"/>
    <n v="129"/>
    <x v="32"/>
    <n v="8"/>
    <x v="5"/>
    <x v="6"/>
    <s v="0801"/>
    <s v="Masculino"/>
    <n v="22"/>
    <s v="No Informado"/>
    <s v="Confirmado"/>
    <n v="14.175800000000001"/>
    <n v="-87.251099999999994"/>
    <s v="HONDURAS"/>
  </r>
  <r>
    <s v="Distrito Central43950130"/>
    <x v="50"/>
    <s v="Francisco Morazan43950"/>
    <n v="130"/>
    <x v="32"/>
    <n v="8"/>
    <x v="5"/>
    <x v="6"/>
    <s v="0801"/>
    <s v="Masculino"/>
    <n v="21"/>
    <s v="No Informado"/>
    <s v="Confirmado"/>
    <n v="14.175800000000001"/>
    <n v="-87.251099999999994"/>
    <s v="HONDURAS"/>
  </r>
  <r>
    <s v="Distrito Central43950131"/>
    <x v="50"/>
    <s v="Francisco Morazan43950"/>
    <n v="131"/>
    <x v="32"/>
    <n v="8"/>
    <x v="5"/>
    <x v="6"/>
    <s v="0801"/>
    <s v="Masculino"/>
    <n v="34"/>
    <s v="No Informado"/>
    <s v="Confirmado"/>
    <n v="14.175800000000001"/>
    <n v="-87.251099999999994"/>
    <s v="HONDURAS"/>
  </r>
  <r>
    <s v="Distrito Central43950132"/>
    <x v="50"/>
    <s v="Francisco Morazan43950"/>
    <n v="132"/>
    <x v="32"/>
    <n v="8"/>
    <x v="5"/>
    <x v="6"/>
    <s v="0801"/>
    <s v="Masculino"/>
    <n v="32"/>
    <s v="No Informado"/>
    <s v="Confirmado"/>
    <n v="14.175800000000001"/>
    <n v="-87.251099999999994"/>
    <s v="HONDURAS"/>
  </r>
  <r>
    <s v="Distrito Central43950133"/>
    <x v="50"/>
    <s v="Francisco Morazan43950"/>
    <n v="133"/>
    <x v="32"/>
    <n v="8"/>
    <x v="5"/>
    <x v="6"/>
    <s v="0801"/>
    <s v="Masculino"/>
    <n v="36"/>
    <s v="No Informado"/>
    <s v="Confirmado"/>
    <n v="14.175800000000001"/>
    <n v="-87.251099999999994"/>
    <s v="HONDURAS"/>
  </r>
  <r>
    <s v="Distrito Central43951134"/>
    <x v="51"/>
    <s v="Francisco Morazan43951"/>
    <n v="134"/>
    <x v="14"/>
    <n v="8"/>
    <x v="5"/>
    <x v="6"/>
    <s v="0801"/>
    <s v="Masculino"/>
    <n v="31"/>
    <s v="No Informado"/>
    <s v="Confirmado"/>
    <n v="14.175800000000001"/>
    <n v="-87.251099999999994"/>
    <s v="HONDURAS"/>
  </r>
  <r>
    <s v="Distrito Central43951135"/>
    <x v="51"/>
    <s v="Francisco Morazan43951"/>
    <n v="135"/>
    <x v="14"/>
    <n v="8"/>
    <x v="5"/>
    <x v="6"/>
    <s v="0801"/>
    <s v="Masculino"/>
    <n v="26"/>
    <s v="No Informado"/>
    <s v="Confirmado"/>
    <n v="14.175800000000001"/>
    <n v="-87.251099999999994"/>
    <s v="HONDURAS"/>
  </r>
  <r>
    <s v="Distrito Central43951136"/>
    <x v="51"/>
    <s v="Francisco Morazan43951"/>
    <n v="136"/>
    <x v="14"/>
    <n v="8"/>
    <x v="5"/>
    <x v="6"/>
    <s v="0801"/>
    <s v="Masculino"/>
    <n v="26"/>
    <s v="No Informado"/>
    <s v="Confirmado"/>
    <n v="14.175800000000001"/>
    <n v="-87.251099999999994"/>
    <s v="HONDURAS"/>
  </r>
  <r>
    <s v="Distrito Central43951137"/>
    <x v="51"/>
    <s v="Francisco Morazan43951"/>
    <n v="137"/>
    <x v="14"/>
    <n v="8"/>
    <x v="5"/>
    <x v="6"/>
    <s v="0801"/>
    <s v="Femenino"/>
    <n v="27"/>
    <s v="No Informado"/>
    <s v="Confirmado"/>
    <n v="14.175800000000001"/>
    <n v="-87.251099999999994"/>
    <s v="HONDURAS"/>
  </r>
  <r>
    <s v="Distrito Central43951138"/>
    <x v="51"/>
    <s v="Francisco Morazan43951"/>
    <n v="138"/>
    <x v="14"/>
    <n v="8"/>
    <x v="5"/>
    <x v="6"/>
    <s v="0801"/>
    <s v="Masculino"/>
    <n v="22"/>
    <s v="No Informado"/>
    <s v="Confirmado"/>
    <n v="14.175800000000001"/>
    <n v="-87.251099999999994"/>
    <s v="HONDURAS"/>
  </r>
  <r>
    <s v="Distrito Central43952139"/>
    <x v="52"/>
    <s v="Francisco Morazan43952"/>
    <n v="139"/>
    <x v="15"/>
    <n v="8"/>
    <x v="5"/>
    <x v="6"/>
    <s v="0801"/>
    <s v="Masculino"/>
    <n v="27"/>
    <s v="No Informado"/>
    <s v="Confirmado"/>
    <n v="14.175800000000001"/>
    <n v="-87.251099999999994"/>
    <s v="HONDURAS"/>
  </r>
  <r>
    <s v="Distrito Central43952140"/>
    <x v="52"/>
    <s v="Francisco Morazan43952"/>
    <n v="140"/>
    <x v="15"/>
    <n v="8"/>
    <x v="5"/>
    <x v="6"/>
    <s v="0801"/>
    <s v="Femenino"/>
    <n v="53"/>
    <s v="No Informado"/>
    <s v="Confirmado"/>
    <n v="14.175800000000001"/>
    <n v="-87.251099999999994"/>
    <s v="HONDURAS"/>
  </r>
  <r>
    <s v="Distrito Central43952141"/>
    <x v="52"/>
    <s v="Francisco Morazan43952"/>
    <n v="141"/>
    <x v="15"/>
    <n v="8"/>
    <x v="5"/>
    <x v="6"/>
    <s v="0801"/>
    <s v="Masculino"/>
    <n v="30"/>
    <s v="No Informado"/>
    <s v="Confirmado"/>
    <n v="14.175800000000001"/>
    <n v="-87.251099999999994"/>
    <s v="HONDURAS"/>
  </r>
  <r>
    <s v="Distrito Central43952142"/>
    <x v="52"/>
    <s v="Francisco Morazan43952"/>
    <n v="142"/>
    <x v="15"/>
    <n v="8"/>
    <x v="5"/>
    <x v="6"/>
    <s v="0801"/>
    <s v="Masculino"/>
    <s v="0.4"/>
    <s v="No Informado"/>
    <s v="Confirmado"/>
    <n v="14.175800000000001"/>
    <n v="-87.251099999999994"/>
    <s v="HONDURAS"/>
  </r>
  <r>
    <s v="Distrito Central43952143"/>
    <x v="52"/>
    <s v="Francisco Morazan43952"/>
    <n v="143"/>
    <x v="15"/>
    <n v="8"/>
    <x v="5"/>
    <x v="6"/>
    <s v="0801"/>
    <s v="Masculino"/>
    <n v="29"/>
    <s v="No Informado"/>
    <s v="Confirmado"/>
    <n v="14.175800000000001"/>
    <n v="-87.251099999999994"/>
    <s v="HONDURAS"/>
  </r>
  <r>
    <s v="Distrito Central43952144"/>
    <x v="52"/>
    <s v="Francisco Morazan43952"/>
    <n v="144"/>
    <x v="15"/>
    <n v="8"/>
    <x v="5"/>
    <x v="6"/>
    <s v="0801"/>
    <s v="Masculino"/>
    <n v="50"/>
    <s v="No Informado"/>
    <s v="Confirmado"/>
    <n v="14.175800000000001"/>
    <n v="-87.251099999999994"/>
    <s v="HONDURAS"/>
  </r>
  <r>
    <s v="Distrito Central43952145"/>
    <x v="52"/>
    <s v="Francisco Morazan43952"/>
    <n v="145"/>
    <x v="15"/>
    <n v="8"/>
    <x v="5"/>
    <x v="6"/>
    <s v="0801"/>
    <s v="Masculino"/>
    <n v="55"/>
    <s v="No Informado"/>
    <s v="Confirmado"/>
    <n v="14.175800000000001"/>
    <n v="-87.251099999999994"/>
    <s v="HONDURAS"/>
  </r>
  <r>
    <s v="Distrito Central43953146"/>
    <x v="53"/>
    <s v="Francisco Morazan43953"/>
    <n v="146"/>
    <x v="16"/>
    <n v="8"/>
    <x v="5"/>
    <x v="6"/>
    <s v="0801"/>
    <s v="Masculino"/>
    <n v="22"/>
    <s v="No Informado"/>
    <s v="Confirmado"/>
    <n v="14.175800000000001"/>
    <n v="-87.251099999999994"/>
    <s v="HONDURAS"/>
  </r>
  <r>
    <s v="Distrito Central43953147"/>
    <x v="53"/>
    <s v="Francisco Morazan43953"/>
    <n v="147"/>
    <x v="16"/>
    <n v="8"/>
    <x v="5"/>
    <x v="6"/>
    <s v="0801"/>
    <s v="Femenino"/>
    <n v="23"/>
    <s v="No Informado"/>
    <s v="Confirmado"/>
    <n v="14.175800000000001"/>
    <n v="-87.251099999999994"/>
    <s v="HONDURAS"/>
  </r>
  <r>
    <s v="Distrito Central43953148"/>
    <x v="53"/>
    <s v="Francisco Morazan43953"/>
    <n v="148"/>
    <x v="16"/>
    <n v="8"/>
    <x v="5"/>
    <x v="6"/>
    <s v="0801"/>
    <s v="Masculino"/>
    <n v="39"/>
    <s v="No Informado"/>
    <s v="Confirmado"/>
    <n v="14.175800000000001"/>
    <n v="-87.251099999999994"/>
    <s v="HONDURAS"/>
  </r>
  <r>
    <s v="Distrito Central43953149"/>
    <x v="53"/>
    <s v="Francisco Morazan43953"/>
    <n v="149"/>
    <x v="16"/>
    <n v="8"/>
    <x v="5"/>
    <x v="6"/>
    <s v="0801"/>
    <s v="Masculino"/>
    <n v="27"/>
    <s v="No Informado"/>
    <s v="Confirmado"/>
    <n v="14.175800000000001"/>
    <n v="-87.251099999999994"/>
    <s v="HONDURAS"/>
  </r>
  <r>
    <s v="Distrito Central43953150"/>
    <x v="53"/>
    <s v="Francisco Morazan43953"/>
    <n v="150"/>
    <x v="16"/>
    <n v="8"/>
    <x v="5"/>
    <x v="6"/>
    <s v="0801"/>
    <s v="Masculino"/>
    <n v="33"/>
    <s v="No Informado"/>
    <s v="Confirmado"/>
    <n v="14.175800000000001"/>
    <n v="-87.251099999999994"/>
    <s v="HONDURAS"/>
  </r>
  <r>
    <s v="Distrito Central43953151"/>
    <x v="53"/>
    <s v="Francisco Morazan43953"/>
    <n v="151"/>
    <x v="16"/>
    <n v="8"/>
    <x v="5"/>
    <x v="6"/>
    <s v="0801"/>
    <s v="Masculino"/>
    <n v="38"/>
    <s v="No Informado"/>
    <s v="Confirmado"/>
    <n v="14.175800000000001"/>
    <n v="-87.251099999999994"/>
    <s v="HONDURAS"/>
  </r>
  <r>
    <s v="Distrito Central43953152"/>
    <x v="53"/>
    <s v="Francisco Morazan43953"/>
    <n v="152"/>
    <x v="16"/>
    <n v="8"/>
    <x v="5"/>
    <x v="6"/>
    <s v="0801"/>
    <s v="Masculino"/>
    <n v="33"/>
    <s v="No Informado"/>
    <s v="Confirmado"/>
    <n v="14.175800000000001"/>
    <n v="-87.251099999999994"/>
    <s v="HONDURAS"/>
  </r>
  <r>
    <s v="Distrito Central43953153"/>
    <x v="53"/>
    <s v="Francisco Morazan43953"/>
    <n v="153"/>
    <x v="16"/>
    <n v="8"/>
    <x v="5"/>
    <x v="6"/>
    <s v="0801"/>
    <s v="Masculino"/>
    <n v="39"/>
    <s v="No Informado"/>
    <s v="Confirmado"/>
    <n v="14.175800000000001"/>
    <n v="-87.251099999999994"/>
    <s v="HONDURAS"/>
  </r>
  <r>
    <s v="Distrito Central43953154"/>
    <x v="53"/>
    <s v="Francisco Morazan43953"/>
    <n v="154"/>
    <x v="16"/>
    <n v="8"/>
    <x v="5"/>
    <x v="6"/>
    <s v="0801"/>
    <s v="Masculino"/>
    <n v="29"/>
    <s v="No Informado"/>
    <s v="Confirmado"/>
    <n v="14.175800000000001"/>
    <n v="-87.251099999999994"/>
    <s v="HONDURAS"/>
  </r>
  <r>
    <s v="Distrito Central43953155"/>
    <x v="53"/>
    <s v="Francisco Morazan43953"/>
    <n v="155"/>
    <x v="16"/>
    <n v="8"/>
    <x v="5"/>
    <x v="6"/>
    <s v="0801"/>
    <s v="Masculino"/>
    <n v="29"/>
    <s v="No Informado"/>
    <s v="Confirmado"/>
    <n v="14.175800000000001"/>
    <n v="-87.251099999999994"/>
    <s v="HONDURAS"/>
  </r>
  <r>
    <s v="Distrito Central43953156"/>
    <x v="53"/>
    <s v="Francisco Morazan43953"/>
    <n v="156"/>
    <x v="16"/>
    <n v="8"/>
    <x v="5"/>
    <x v="6"/>
    <s v="0801"/>
    <s v="Masculino"/>
    <n v="32"/>
    <s v="No Informado"/>
    <s v="Confirmado"/>
    <n v="14.175800000000001"/>
    <n v="-87.251099999999994"/>
    <s v="HONDURAS"/>
  </r>
  <r>
    <s v="Distrito Central43953157"/>
    <x v="53"/>
    <s v="Francisco Morazan43953"/>
    <n v="157"/>
    <x v="16"/>
    <n v="8"/>
    <x v="5"/>
    <x v="6"/>
    <s v="0801"/>
    <s v="Masculino"/>
    <n v="30"/>
    <s v="No Informado"/>
    <s v="Confirmado"/>
    <n v="14.175800000000001"/>
    <n v="-87.251099999999994"/>
    <s v="HONDURAS"/>
  </r>
  <r>
    <s v="Distrito Central43953158"/>
    <x v="53"/>
    <s v="Francisco Morazan43953"/>
    <n v="158"/>
    <x v="16"/>
    <n v="8"/>
    <x v="5"/>
    <x v="6"/>
    <s v="0801"/>
    <s v="Masculino"/>
    <n v="32"/>
    <s v="No Informado"/>
    <s v="Confirmado"/>
    <n v="14.175800000000001"/>
    <n v="-87.251099999999994"/>
    <s v="HONDURAS"/>
  </r>
  <r>
    <s v="Distrito Central43953159"/>
    <x v="53"/>
    <s v="Francisco Morazan43953"/>
    <n v="159"/>
    <x v="16"/>
    <n v="8"/>
    <x v="5"/>
    <x v="6"/>
    <s v="0801"/>
    <s v="Masculino"/>
    <n v="23"/>
    <s v="No Informado"/>
    <s v="Confirmado"/>
    <n v="14.175800000000001"/>
    <n v="-87.251099999999994"/>
    <s v="HONDURAS"/>
  </r>
  <r>
    <s v="Distrito Central43953160"/>
    <x v="53"/>
    <s v="Francisco Morazan43953"/>
    <n v="160"/>
    <x v="16"/>
    <n v="8"/>
    <x v="5"/>
    <x v="6"/>
    <s v="0801"/>
    <s v="Masculino"/>
    <n v="28"/>
    <s v="No Informado"/>
    <s v="Confirmado"/>
    <n v="14.175800000000001"/>
    <n v="-87.251099999999994"/>
    <s v="HONDURAS"/>
  </r>
  <r>
    <s v="Distrito Central43953161"/>
    <x v="53"/>
    <s v="Francisco Morazan43953"/>
    <n v="161"/>
    <x v="16"/>
    <n v="8"/>
    <x v="5"/>
    <x v="6"/>
    <s v="0801"/>
    <s v="Femenino"/>
    <n v="20"/>
    <s v="No Informado"/>
    <s v="Confirmado"/>
    <n v="14.175800000000001"/>
    <n v="-87.251099999999994"/>
    <s v="HONDURAS"/>
  </r>
  <r>
    <s v="Distrito Central43953162"/>
    <x v="53"/>
    <s v="Francisco Morazan43953"/>
    <n v="162"/>
    <x v="16"/>
    <n v="8"/>
    <x v="5"/>
    <x v="6"/>
    <s v="0801"/>
    <s v="Masculino"/>
    <n v="33"/>
    <s v="No Informado"/>
    <s v="Confirmado"/>
    <n v="14.175800000000001"/>
    <n v="-87.251099999999994"/>
    <s v="HONDURAS"/>
  </r>
  <r>
    <s v="Distrito Central43953163"/>
    <x v="53"/>
    <s v="Francisco Morazan43953"/>
    <n v="163"/>
    <x v="16"/>
    <n v="8"/>
    <x v="5"/>
    <x v="6"/>
    <s v="0801"/>
    <s v="Femenino"/>
    <n v="11"/>
    <s v="No Informado"/>
    <s v="Confirmado"/>
    <n v="14.175800000000001"/>
    <n v="-87.251099999999994"/>
    <s v="HONDURAS"/>
  </r>
  <r>
    <s v="Distrito Central43953164"/>
    <x v="53"/>
    <s v="Francisco Morazan43953"/>
    <n v="164"/>
    <x v="16"/>
    <n v="8"/>
    <x v="5"/>
    <x v="6"/>
    <s v="0801"/>
    <s v="Masculino"/>
    <n v="38"/>
    <s v="No Informado"/>
    <s v="Confirmado"/>
    <n v="14.175800000000001"/>
    <n v="-87.251099999999994"/>
    <s v="HONDURAS"/>
  </r>
  <r>
    <s v="Distrito Central43953165"/>
    <x v="53"/>
    <s v="Francisco Morazan43953"/>
    <n v="165"/>
    <x v="16"/>
    <n v="8"/>
    <x v="5"/>
    <x v="6"/>
    <s v="0801"/>
    <s v="Femenino"/>
    <n v="24"/>
    <s v="No Informado"/>
    <s v="Confirmado"/>
    <n v="14.175800000000001"/>
    <n v="-87.251099999999994"/>
    <s v="HONDURAS"/>
  </r>
  <r>
    <s v="Distrito Central43954166"/>
    <x v="54"/>
    <s v="Francisco Morazan43954"/>
    <n v="166"/>
    <x v="17"/>
    <n v="8"/>
    <x v="5"/>
    <x v="6"/>
    <s v="0801"/>
    <s v="Femenino"/>
    <n v="34"/>
    <s v="No Informado"/>
    <s v="Confirmado"/>
    <n v="14.175800000000001"/>
    <n v="-87.251099999999994"/>
    <s v="HONDURAS"/>
  </r>
  <r>
    <s v="Distrito Central43954167"/>
    <x v="54"/>
    <s v="Francisco Morazan43954"/>
    <n v="167"/>
    <x v="17"/>
    <n v="8"/>
    <x v="5"/>
    <x v="6"/>
    <s v="0801"/>
    <s v="Masculino"/>
    <n v="5"/>
    <s v="No Informado"/>
    <s v="Confirmado"/>
    <n v="14.175800000000001"/>
    <n v="-87.251099999999994"/>
    <s v="HONDURAS"/>
  </r>
  <r>
    <s v="El Progreso43915168"/>
    <x v="55"/>
    <s v="Yoro43915"/>
    <n v="168"/>
    <x v="2"/>
    <n v="18"/>
    <x v="6"/>
    <x v="7"/>
    <s v="1804"/>
    <s v="Masculino"/>
    <n v="65"/>
    <s v="No Informado"/>
    <s v="Confirmado"/>
    <n v="15.3446"/>
    <n v="-87.812100000000001"/>
    <s v="HONDURAS"/>
  </r>
  <r>
    <s v="El Progreso43922169"/>
    <x v="56"/>
    <s v="Yoro43922"/>
    <n v="169"/>
    <x v="4"/>
    <n v="18"/>
    <x v="6"/>
    <x v="7"/>
    <s v="1804"/>
    <s v="Masculino"/>
    <n v="36"/>
    <s v="No Informado"/>
    <s v="Confirmado"/>
    <n v="15.3446"/>
    <n v="-87.812100000000001"/>
    <s v="HONDURAS"/>
  </r>
  <r>
    <s v="El Progreso43922170"/>
    <x v="56"/>
    <s v="Yoro43922"/>
    <n v="170"/>
    <x v="4"/>
    <n v="18"/>
    <x v="6"/>
    <x v="7"/>
    <s v="1804"/>
    <s v="Masculino"/>
    <n v="69"/>
    <s v="No Informado"/>
    <s v="Confirmado"/>
    <n v="15.3446"/>
    <n v="-87.812100000000001"/>
    <s v="HONDURAS"/>
  </r>
  <r>
    <s v="El Progreso43924171"/>
    <x v="57"/>
    <s v="Yoro43924"/>
    <n v="171"/>
    <x v="5"/>
    <n v="18"/>
    <x v="6"/>
    <x v="7"/>
    <s v="1804"/>
    <s v="Masculino"/>
    <n v="50"/>
    <s v="No Informado"/>
    <s v="Confirmado"/>
    <n v="15.3446"/>
    <n v="-87.812100000000001"/>
    <s v="HONDURAS"/>
  </r>
  <r>
    <s v="El Progreso43926172"/>
    <x v="58"/>
    <s v="Yoro43926"/>
    <n v="172"/>
    <x v="33"/>
    <n v="18"/>
    <x v="6"/>
    <x v="7"/>
    <s v="1804"/>
    <s v="Femenino"/>
    <n v="25"/>
    <s v="No Informado"/>
    <s v="Confirmado"/>
    <n v="15.3446"/>
    <n v="-87.812100000000001"/>
    <s v="HONDURAS"/>
  </r>
  <r>
    <s v="El Progreso43928173"/>
    <x v="59"/>
    <s v="Yoro43928"/>
    <n v="173"/>
    <x v="29"/>
    <n v="18"/>
    <x v="6"/>
    <x v="7"/>
    <s v="1804"/>
    <s v="Masculino"/>
    <n v="35"/>
    <s v="No Informado"/>
    <s v="Confirmado"/>
    <n v="15.3446"/>
    <n v="-87.812100000000001"/>
    <s v="HONDURAS"/>
  </r>
  <r>
    <s v="El Progreso43937174"/>
    <x v="60"/>
    <s v="Yoro43937"/>
    <n v="174"/>
    <x v="34"/>
    <n v="18"/>
    <x v="6"/>
    <x v="7"/>
    <s v="1804"/>
    <s v="Masculino"/>
    <n v="57"/>
    <s v="No Informado"/>
    <s v="Confirmado"/>
    <n v="15.3446"/>
    <n v="-87.812100000000001"/>
    <s v="HONDURAS"/>
  </r>
  <r>
    <s v="El Progreso43940175"/>
    <x v="61"/>
    <s v="Yoro43940"/>
    <n v="175"/>
    <x v="35"/>
    <n v="18"/>
    <x v="6"/>
    <x v="7"/>
    <s v="1804"/>
    <s v="Femenino"/>
    <n v="6"/>
    <s v="No Informado"/>
    <s v="Confirmado"/>
    <n v="15.3446"/>
    <n v="-87.812100000000001"/>
    <s v="HONDURAS"/>
  </r>
  <r>
    <s v="El Progreso43940176"/>
    <x v="61"/>
    <s v="Yoro43940"/>
    <n v="176"/>
    <x v="35"/>
    <n v="18"/>
    <x v="6"/>
    <x v="7"/>
    <s v="1804"/>
    <s v="Femenino"/>
    <n v="57"/>
    <s v="No Informado"/>
    <s v="Confirmado"/>
    <n v="15.3446"/>
    <n v="-87.812100000000001"/>
    <s v="HONDURAS"/>
  </r>
  <r>
    <s v="El Progreso43944177"/>
    <x v="62"/>
    <s v="Yoro43944"/>
    <n v="177"/>
    <x v="0"/>
    <n v="18"/>
    <x v="6"/>
    <x v="7"/>
    <s v="1804"/>
    <s v="Femenino"/>
    <n v="4"/>
    <s v="No Informado"/>
    <s v="Confirmado"/>
    <n v="15.3446"/>
    <n v="-87.812100000000001"/>
    <s v="HONDURAS"/>
  </r>
  <r>
    <s v="El Progreso43944178"/>
    <x v="62"/>
    <s v="Yoro43944"/>
    <n v="178"/>
    <x v="0"/>
    <n v="18"/>
    <x v="6"/>
    <x v="7"/>
    <s v="1804"/>
    <s v="Femenino"/>
    <n v="53"/>
    <s v="No Informado"/>
    <s v="Confirmado"/>
    <n v="15.3446"/>
    <n v="-87.812100000000001"/>
    <s v="HONDURAS"/>
  </r>
  <r>
    <s v="El Progreso43944179"/>
    <x v="62"/>
    <s v="Yoro43944"/>
    <n v="179"/>
    <x v="0"/>
    <n v="18"/>
    <x v="6"/>
    <x v="7"/>
    <s v="1804"/>
    <s v="Femenino"/>
    <n v="25"/>
    <s v="No Informado"/>
    <s v="Confirmado"/>
    <n v="15.3446"/>
    <n v="-87.812100000000001"/>
    <s v="HONDURAS"/>
  </r>
  <r>
    <s v="El Progreso43945180"/>
    <x v="63"/>
    <s v="Yoro43945"/>
    <n v="180"/>
    <x v="1"/>
    <n v="18"/>
    <x v="6"/>
    <x v="7"/>
    <s v="1804"/>
    <s v="Femenino"/>
    <n v="35"/>
    <s v="No Informado"/>
    <s v="Confirmado"/>
    <n v="15.3446"/>
    <n v="-87.812100000000001"/>
    <s v="HONDURAS"/>
  </r>
  <r>
    <s v="El Progreso43945181"/>
    <x v="63"/>
    <s v="Yoro43945"/>
    <n v="181"/>
    <x v="1"/>
    <n v="18"/>
    <x v="6"/>
    <x v="7"/>
    <s v="1804"/>
    <s v="Masculino"/>
    <n v="36"/>
    <s v="No Informado"/>
    <s v="Confirmado"/>
    <n v="15.3446"/>
    <n v="-87.812100000000001"/>
    <s v="HONDURAS"/>
  </r>
  <r>
    <s v="El Progreso43947182"/>
    <x v="64"/>
    <s v="Yoro43947"/>
    <n v="182"/>
    <x v="11"/>
    <n v="18"/>
    <x v="6"/>
    <x v="7"/>
    <s v="1804"/>
    <s v="Masculino"/>
    <n v="43"/>
    <s v="No Informado"/>
    <s v="Confirmado"/>
    <n v="15.3446"/>
    <n v="-87.812100000000001"/>
    <s v="HONDURAS"/>
  </r>
  <r>
    <s v="El Progreso43948183"/>
    <x v="65"/>
    <s v="Yoro43948"/>
    <n v="183"/>
    <x v="12"/>
    <n v="18"/>
    <x v="6"/>
    <x v="7"/>
    <s v="1804"/>
    <s v="Masculino"/>
    <n v="27"/>
    <s v="No Informado"/>
    <s v="Confirmado"/>
    <n v="15.3446"/>
    <n v="-87.812100000000001"/>
    <s v="HONDURAS"/>
  </r>
  <r>
    <s v="El Progreso43948184"/>
    <x v="65"/>
    <s v="Yoro43948"/>
    <n v="184"/>
    <x v="12"/>
    <n v="18"/>
    <x v="6"/>
    <x v="7"/>
    <s v="1804"/>
    <s v="Masculino"/>
    <n v="86"/>
    <s v="No Informado"/>
    <s v="Confirmado"/>
    <n v="15.3446"/>
    <n v="-87.812100000000001"/>
    <s v="HONDURAS"/>
  </r>
  <r>
    <s v="El Progreso43948185"/>
    <x v="65"/>
    <s v="Yoro43948"/>
    <n v="185"/>
    <x v="12"/>
    <n v="18"/>
    <x v="6"/>
    <x v="7"/>
    <s v="1804"/>
    <s v="Femenino"/>
    <n v="59"/>
    <s v="No Informado"/>
    <s v="Confirmado"/>
    <n v="15.3446"/>
    <n v="-87.812100000000001"/>
    <s v="HONDURAS"/>
  </r>
  <r>
    <s v="El Progreso43948186"/>
    <x v="65"/>
    <s v="Yoro43948"/>
    <n v="186"/>
    <x v="12"/>
    <n v="18"/>
    <x v="6"/>
    <x v="7"/>
    <s v="1804"/>
    <s v="Femenino"/>
    <n v="38"/>
    <s v="No Informado"/>
    <s v="Confirmado"/>
    <n v="15.3446"/>
    <n v="-87.812100000000001"/>
    <s v="HONDURAS"/>
  </r>
  <r>
    <s v="El Progreso43949187"/>
    <x v="66"/>
    <s v="Yoro43949"/>
    <n v="187"/>
    <x v="13"/>
    <n v="18"/>
    <x v="6"/>
    <x v="7"/>
    <s v="1804"/>
    <s v="Masculino"/>
    <n v="34"/>
    <s v="No Informado"/>
    <s v="Confirmado"/>
    <n v="15.3446"/>
    <n v="-87.812100000000001"/>
    <s v="HONDURAS"/>
  </r>
  <r>
    <s v="El Progreso43950188"/>
    <x v="67"/>
    <s v="Yoro43950"/>
    <n v="188"/>
    <x v="32"/>
    <n v="18"/>
    <x v="6"/>
    <x v="7"/>
    <s v="1804"/>
    <s v="Masculino"/>
    <n v="46"/>
    <s v="No Informado"/>
    <s v="Confirmado"/>
    <n v="15.3446"/>
    <n v="-87.812100000000001"/>
    <s v="HONDURAS"/>
  </r>
  <r>
    <s v="El Progreso43953189"/>
    <x v="68"/>
    <s v="Yoro43953"/>
    <n v="189"/>
    <x v="16"/>
    <n v="18"/>
    <x v="6"/>
    <x v="7"/>
    <s v="1804"/>
    <s v="Femenino"/>
    <n v="45"/>
    <s v="No Informado"/>
    <s v="Confirmado"/>
    <n v="15.3446"/>
    <n v="-87.812100000000001"/>
    <s v="HONDURAS"/>
  </r>
  <r>
    <s v="El Progreso43953190"/>
    <x v="68"/>
    <s v="Yoro43953"/>
    <n v="190"/>
    <x v="16"/>
    <n v="18"/>
    <x v="6"/>
    <x v="7"/>
    <s v="1804"/>
    <s v="Masculino"/>
    <n v="33"/>
    <s v="No Informado"/>
    <s v="Confirmado"/>
    <n v="15.3446"/>
    <n v="-87.812100000000001"/>
    <s v="HONDURAS"/>
  </r>
  <r>
    <s v="El Progreso43953191"/>
    <x v="68"/>
    <s v="Yoro43953"/>
    <n v="191"/>
    <x v="16"/>
    <n v="18"/>
    <x v="6"/>
    <x v="7"/>
    <s v="1804"/>
    <s v="Masculino"/>
    <n v="1"/>
    <s v="No Informado"/>
    <s v="Confirmado"/>
    <n v="15.3446"/>
    <n v="-87.812100000000001"/>
    <s v="HONDURAS"/>
  </r>
  <r>
    <s v="El Progreso43953192"/>
    <x v="68"/>
    <s v="Yoro43953"/>
    <n v="192"/>
    <x v="16"/>
    <n v="18"/>
    <x v="6"/>
    <x v="7"/>
    <s v="1804"/>
    <s v="Masculino"/>
    <n v="27"/>
    <s v="No Informado"/>
    <s v="Confirmado"/>
    <n v="15.3446"/>
    <n v="-87.812100000000001"/>
    <s v="HONDURAS"/>
  </r>
  <r>
    <s v="El Progreso43953193"/>
    <x v="68"/>
    <s v="Yoro43953"/>
    <n v="193"/>
    <x v="16"/>
    <n v="18"/>
    <x v="6"/>
    <x v="7"/>
    <s v="1804"/>
    <s v="Masculino"/>
    <n v="22"/>
    <s v="No Informado"/>
    <s v="Confirmado"/>
    <n v="15.3446"/>
    <n v="-87.812100000000001"/>
    <s v="HONDURAS"/>
  </r>
  <r>
    <s v="El Progreso43953194"/>
    <x v="68"/>
    <s v="Yoro43953"/>
    <n v="194"/>
    <x v="16"/>
    <n v="18"/>
    <x v="6"/>
    <x v="7"/>
    <s v="1804"/>
    <s v="Masculino"/>
    <n v="44"/>
    <s v="No Informado"/>
    <s v="Confirmado"/>
    <n v="15.3446"/>
    <n v="-87.812100000000001"/>
    <s v="HONDURAS"/>
  </r>
  <r>
    <s v="El Progreso43953195"/>
    <x v="68"/>
    <s v="Yoro43953"/>
    <n v="195"/>
    <x v="16"/>
    <n v="18"/>
    <x v="6"/>
    <x v="7"/>
    <s v="1804"/>
    <s v="Masculino"/>
    <n v="59"/>
    <s v="No Informado"/>
    <s v="Confirmado"/>
    <n v="15.3446"/>
    <n v="-87.812100000000001"/>
    <s v="HONDURAS"/>
  </r>
  <r>
    <s v="El Triunfo43908196"/>
    <x v="69"/>
    <s v="Choluteca43908"/>
    <n v="196"/>
    <x v="22"/>
    <n v="6"/>
    <x v="2"/>
    <x v="8"/>
    <s v="0606"/>
    <s v="Masculino"/>
    <n v="4"/>
    <s v="No Informado"/>
    <s v="Confirmado"/>
    <n v="13.0838"/>
    <n v="-87.025800000000004"/>
    <s v="HONDURAS"/>
  </r>
  <r>
    <s v="El Triunfo43943197"/>
    <x v="70"/>
    <s v="Choluteca43943"/>
    <n v="197"/>
    <x v="36"/>
    <n v="6"/>
    <x v="2"/>
    <x v="8"/>
    <s v="0606"/>
    <s v="Femenino"/>
    <n v="56"/>
    <s v="No Informado"/>
    <s v="Confirmado"/>
    <n v="13.0838"/>
    <n v="-87.025800000000004"/>
    <s v="HONDURAS"/>
  </r>
  <r>
    <s v="El Triunfo43943198"/>
    <x v="70"/>
    <s v="Choluteca43943"/>
    <n v="198"/>
    <x v="36"/>
    <n v="6"/>
    <x v="2"/>
    <x v="8"/>
    <s v="0606"/>
    <s v="Masculino"/>
    <n v="33"/>
    <s v="No Informado"/>
    <s v="Confirmado"/>
    <n v="13.0838"/>
    <n v="-87.025800000000004"/>
    <s v="HONDURAS"/>
  </r>
  <r>
    <s v="Esparta43921199"/>
    <x v="71"/>
    <s v="Atlantida43921"/>
    <n v="199"/>
    <x v="26"/>
    <n v="1"/>
    <x v="7"/>
    <x v="9"/>
    <s v="0103"/>
    <s v="Masculino"/>
    <n v="76"/>
    <s v="No Informado"/>
    <s v="Confirmado"/>
    <n v="15.731"/>
    <n v="-87.176699999999997"/>
    <s v="HONDURAS"/>
  </r>
  <r>
    <s v="Esparta43924200"/>
    <x v="72"/>
    <s v="Atlantida43924"/>
    <n v="200"/>
    <x v="5"/>
    <n v="1"/>
    <x v="7"/>
    <x v="9"/>
    <s v="0103"/>
    <s v="Femenino"/>
    <n v="38"/>
    <s v="No Informado"/>
    <s v="Confirmado"/>
    <n v="15.731"/>
    <n v="-87.176699999999997"/>
    <s v="HONDURAS"/>
  </r>
  <r>
    <s v="Esparta43924201"/>
    <x v="72"/>
    <s v="Atlantida43924"/>
    <n v="201"/>
    <x v="5"/>
    <n v="1"/>
    <x v="7"/>
    <x v="9"/>
    <s v="0103"/>
    <s v="Femenino"/>
    <n v="68"/>
    <s v="No Informado"/>
    <s v="Confirmado"/>
    <n v="15.731"/>
    <n v="-87.176699999999997"/>
    <s v="HONDURAS"/>
  </r>
  <r>
    <s v="Esparta43924202"/>
    <x v="72"/>
    <s v="Atlantida43924"/>
    <n v="202"/>
    <x v="5"/>
    <n v="1"/>
    <x v="7"/>
    <x v="9"/>
    <s v="0103"/>
    <s v="Masculino"/>
    <n v="14"/>
    <s v="No Informado"/>
    <s v="Confirmado"/>
    <n v="15.731"/>
    <n v="-87.176699999999997"/>
    <s v="HONDURAS"/>
  </r>
  <r>
    <s v="Esparta43924203"/>
    <x v="72"/>
    <s v="Atlantida43924"/>
    <n v="203"/>
    <x v="5"/>
    <n v="1"/>
    <x v="7"/>
    <x v="9"/>
    <s v="0103"/>
    <s v="Masculino"/>
    <n v="7"/>
    <s v="No Informado"/>
    <s v="Confirmado"/>
    <n v="15.731"/>
    <n v="-87.176699999999997"/>
    <s v="HONDURAS"/>
  </r>
  <r>
    <s v="Esparta43924204"/>
    <x v="72"/>
    <s v="Atlantida43924"/>
    <n v="204"/>
    <x v="5"/>
    <n v="1"/>
    <x v="7"/>
    <x v="9"/>
    <s v="0103"/>
    <s v="Femenino"/>
    <n v="15"/>
    <s v="No Informado"/>
    <s v="Confirmado"/>
    <n v="15.731"/>
    <n v="-87.176699999999997"/>
    <s v="HONDURAS"/>
  </r>
  <r>
    <s v="Esparta43924205"/>
    <x v="72"/>
    <s v="Atlantida43924"/>
    <n v="205"/>
    <x v="5"/>
    <n v="1"/>
    <x v="7"/>
    <x v="9"/>
    <s v="0103"/>
    <s v="Masculino"/>
    <n v="41"/>
    <s v="No Informado"/>
    <s v="Confirmado"/>
    <n v="15.731"/>
    <n v="-87.176699999999997"/>
    <s v="HONDURAS"/>
  </r>
  <r>
    <s v="Goascoran43950206"/>
    <x v="73"/>
    <s v="Valle43950"/>
    <n v="206"/>
    <x v="32"/>
    <n v="17"/>
    <x v="0"/>
    <x v="10"/>
    <s v="1706"/>
    <s v="Masculino"/>
    <n v="19"/>
    <s v="No Informado"/>
    <s v="Confirmado"/>
    <n v="13.5938"/>
    <n v="-87.712599999999995"/>
    <s v="HONDURAS"/>
  </r>
  <r>
    <s v="Gracias43934207"/>
    <x v="74"/>
    <s v="Lempira43934"/>
    <n v="207"/>
    <x v="8"/>
    <n v="13"/>
    <x v="8"/>
    <x v="11"/>
    <s v="1301"/>
    <s v="Masculino"/>
    <n v="79"/>
    <s v="No Informado"/>
    <s v="Confirmado"/>
    <n v="14.586499999999999"/>
    <n v="-88.636200000000002"/>
    <s v="HONDURAS"/>
  </r>
  <r>
    <s v="Ilama43947208"/>
    <x v="75"/>
    <s v="Santa Barbara43947"/>
    <n v="208"/>
    <x v="11"/>
    <n v="16"/>
    <x v="9"/>
    <x v="12"/>
    <s v="1611"/>
    <s v="Masculino"/>
    <n v="52"/>
    <s v="No Informado"/>
    <s v="Confirmado"/>
    <n v="15.0519"/>
    <n v="-88.126800000000003"/>
    <s v="HONDURAS"/>
  </r>
  <r>
    <s v="Intibuca43948209"/>
    <x v="76"/>
    <s v="Intibuca43948"/>
    <n v="209"/>
    <x v="12"/>
    <n v="10"/>
    <x v="10"/>
    <x v="13"/>
    <s v="1006"/>
    <s v="Masculino"/>
    <n v="48"/>
    <s v="No Informado"/>
    <s v="Confirmado"/>
    <n v="14.4335"/>
    <n v="-88.153999999999996"/>
    <s v="HONDURAS"/>
  </r>
  <r>
    <s v="Intibuca43948210"/>
    <x v="76"/>
    <s v="Intibuca43948"/>
    <n v="210"/>
    <x v="12"/>
    <n v="10"/>
    <x v="10"/>
    <x v="13"/>
    <s v="1006"/>
    <s v="Femenino"/>
    <n v="48"/>
    <s v="No Informado"/>
    <s v="Confirmado"/>
    <n v="14.4335"/>
    <n v="-88.153999999999996"/>
    <s v="HONDURAS"/>
  </r>
  <r>
    <s v="Intibuca43948211"/>
    <x v="76"/>
    <s v="Intibuca43948"/>
    <n v="211"/>
    <x v="12"/>
    <n v="10"/>
    <x v="10"/>
    <x v="13"/>
    <s v="1006"/>
    <s v="Masculino"/>
    <n v="32"/>
    <s v="No Informado"/>
    <s v="Confirmado"/>
    <n v="14.4335"/>
    <n v="-88.153999999999996"/>
    <s v="HONDURAS"/>
  </r>
  <r>
    <s v="Intibuca43949212"/>
    <x v="77"/>
    <s v="Intibuca43949"/>
    <n v="212"/>
    <x v="13"/>
    <n v="10"/>
    <x v="10"/>
    <x v="13"/>
    <s v="1006"/>
    <s v="Masculino"/>
    <n v="26"/>
    <s v="No Informado"/>
    <s v="Confirmado"/>
    <n v="14.4335"/>
    <n v="-88.153999999999996"/>
    <s v="HONDURAS"/>
  </r>
  <r>
    <s v="Intibuca43949213"/>
    <x v="77"/>
    <s v="Intibuca43949"/>
    <n v="213"/>
    <x v="13"/>
    <n v="10"/>
    <x v="10"/>
    <x v="13"/>
    <s v="1006"/>
    <s v="Masculino"/>
    <n v="30"/>
    <s v="No Informado"/>
    <s v="Confirmado"/>
    <n v="14.4335"/>
    <n v="-88.153999999999996"/>
    <s v="HONDURAS"/>
  </r>
  <r>
    <s v="Intibuca43950214"/>
    <x v="78"/>
    <s v="Intibuca43950"/>
    <n v="214"/>
    <x v="32"/>
    <n v="10"/>
    <x v="10"/>
    <x v="13"/>
    <s v="1006"/>
    <s v="Femenino"/>
    <n v="21"/>
    <s v="No Informado"/>
    <s v="Confirmado"/>
    <n v="14.4335"/>
    <n v="-88.153999999999996"/>
    <s v="HONDURAS"/>
  </r>
  <r>
    <s v="Intibuca43950215"/>
    <x v="78"/>
    <s v="Intibuca43950"/>
    <n v="215"/>
    <x v="32"/>
    <n v="10"/>
    <x v="10"/>
    <x v="13"/>
    <s v="1006"/>
    <s v="Femenino"/>
    <n v="28"/>
    <s v="No Informado"/>
    <s v="Confirmado"/>
    <n v="14.4335"/>
    <n v="-88.153999999999996"/>
    <s v="HONDURAS"/>
  </r>
  <r>
    <s v="La Ceiba43900216"/>
    <x v="79"/>
    <s v="Atlantida43900"/>
    <n v="216"/>
    <x v="19"/>
    <n v="1"/>
    <x v="7"/>
    <x v="14"/>
    <s v="0101"/>
    <s v="Femenino"/>
    <n v="37"/>
    <s v="No Informado"/>
    <s v="Confirmado"/>
    <n v="15.6782"/>
    <n v="-86.742800000000003"/>
    <s v="HONDURAS"/>
  </r>
  <r>
    <s v="La Ceiba43924217"/>
    <x v="80"/>
    <s v="Atlantida43924"/>
    <n v="217"/>
    <x v="5"/>
    <n v="1"/>
    <x v="7"/>
    <x v="14"/>
    <s v="0101"/>
    <s v="Masculino"/>
    <n v="42"/>
    <s v="No Informado"/>
    <s v="Confirmado"/>
    <n v="15.6782"/>
    <n v="-86.742800000000003"/>
    <s v="HONDURAS"/>
  </r>
  <r>
    <s v="La Ceiba43926218"/>
    <x v="81"/>
    <s v="Atlantida43926"/>
    <n v="218"/>
    <x v="33"/>
    <n v="1"/>
    <x v="7"/>
    <x v="14"/>
    <s v="0101"/>
    <s v="Femenino"/>
    <n v="23"/>
    <s v="No Informado"/>
    <s v="Confirmado"/>
    <n v="15.6782"/>
    <n v="-86.742800000000003"/>
    <s v="HONDURAS"/>
  </r>
  <r>
    <s v="La Ceiba43928219"/>
    <x v="82"/>
    <s v="Atlantida43928"/>
    <n v="219"/>
    <x v="29"/>
    <n v="1"/>
    <x v="7"/>
    <x v="14"/>
    <s v="0101"/>
    <s v="Femenino"/>
    <n v="38"/>
    <s v="No Informado"/>
    <s v="Confirmado"/>
    <n v="15.6782"/>
    <n v="-86.742800000000003"/>
    <s v="HONDURAS"/>
  </r>
  <r>
    <s v="La Ceiba43928220"/>
    <x v="82"/>
    <s v="Atlantida43928"/>
    <n v="220"/>
    <x v="29"/>
    <n v="1"/>
    <x v="7"/>
    <x v="14"/>
    <s v="0101"/>
    <s v="Masculino"/>
    <n v="10"/>
    <s v="No Informado"/>
    <s v="Confirmado"/>
    <n v="15.6782"/>
    <n v="-86.742800000000003"/>
    <s v="HONDURAS"/>
  </r>
  <r>
    <s v="La Ceiba43928221"/>
    <x v="82"/>
    <s v="Atlantida43928"/>
    <n v="221"/>
    <x v="29"/>
    <n v="1"/>
    <x v="7"/>
    <x v="14"/>
    <s v="0101"/>
    <s v="Femenino"/>
    <n v="18"/>
    <s v="No Informado"/>
    <s v="Confirmado"/>
    <n v="15.6782"/>
    <n v="-86.742800000000003"/>
    <s v="HONDURAS"/>
  </r>
  <r>
    <s v="La Ceiba43928222"/>
    <x v="82"/>
    <s v="Atlantida43928"/>
    <n v="222"/>
    <x v="29"/>
    <n v="1"/>
    <x v="7"/>
    <x v="14"/>
    <s v="0101"/>
    <s v="Femenino"/>
    <n v="52"/>
    <s v="No Informado"/>
    <s v="Confirmado"/>
    <n v="15.6782"/>
    <n v="-86.742800000000003"/>
    <s v="HONDURAS"/>
  </r>
  <r>
    <s v="La Ceiba43928223"/>
    <x v="82"/>
    <s v="Atlantida43928"/>
    <n v="223"/>
    <x v="29"/>
    <n v="1"/>
    <x v="7"/>
    <x v="14"/>
    <s v="0101"/>
    <s v="Masculino"/>
    <n v="70"/>
    <s v="No Informado"/>
    <s v="Confirmado"/>
    <n v="15.6782"/>
    <n v="-86.742800000000003"/>
    <s v="HONDURAS"/>
  </r>
  <r>
    <s v="La Ceiba43935224"/>
    <x v="83"/>
    <s v="Atlantida43935"/>
    <n v="224"/>
    <x v="9"/>
    <n v="1"/>
    <x v="7"/>
    <x v="14"/>
    <s v="0101"/>
    <s v="Femenino"/>
    <n v="65"/>
    <s v="No Informado"/>
    <s v="Confirmado"/>
    <n v="15.6782"/>
    <n v="-86.742800000000003"/>
    <s v="HONDURAS"/>
  </r>
  <r>
    <s v="La Ceiba43935225"/>
    <x v="83"/>
    <s v="Atlantida43935"/>
    <n v="225"/>
    <x v="9"/>
    <n v="1"/>
    <x v="7"/>
    <x v="14"/>
    <s v="0101"/>
    <s v="Femenino"/>
    <n v="51"/>
    <s v="No Informado"/>
    <s v="Confirmado"/>
    <n v="15.6782"/>
    <n v="-86.742800000000003"/>
    <s v="HONDURAS"/>
  </r>
  <r>
    <s v="La Ceiba43937226"/>
    <x v="84"/>
    <s v="Atlantida43937"/>
    <n v="226"/>
    <x v="34"/>
    <n v="1"/>
    <x v="7"/>
    <x v="14"/>
    <s v="0101"/>
    <s v="Masculino"/>
    <n v="43"/>
    <s v="No Informado"/>
    <s v="Confirmado"/>
    <n v="15.6782"/>
    <n v="-86.742800000000003"/>
    <s v="HONDURAS"/>
  </r>
  <r>
    <s v="La Ceiba43937227"/>
    <x v="84"/>
    <s v="Atlantida43937"/>
    <n v="227"/>
    <x v="34"/>
    <n v="1"/>
    <x v="7"/>
    <x v="14"/>
    <s v="0101"/>
    <s v="Masculino"/>
    <n v="57"/>
    <s v="No Informado"/>
    <s v="Confirmado"/>
    <n v="15.6782"/>
    <n v="-86.742800000000003"/>
    <s v="HONDURAS"/>
  </r>
  <r>
    <s v="La Ceiba43947228"/>
    <x v="85"/>
    <s v="Atlantida43947"/>
    <n v="228"/>
    <x v="11"/>
    <n v="1"/>
    <x v="7"/>
    <x v="14"/>
    <s v="0101"/>
    <s v="Femenino"/>
    <n v="22"/>
    <s v="No Informado"/>
    <s v="Confirmado"/>
    <n v="15.6782"/>
    <n v="-86.742800000000003"/>
    <s v="HONDURAS"/>
  </r>
  <r>
    <s v="La Ceiba43949229"/>
    <x v="86"/>
    <s v="Atlantida43949"/>
    <n v="229"/>
    <x v="13"/>
    <n v="1"/>
    <x v="7"/>
    <x v="14"/>
    <s v="0101"/>
    <s v="Femenino"/>
    <n v="66"/>
    <s v="No Informado"/>
    <s v="Confirmado"/>
    <n v="15.6782"/>
    <n v="-86.742800000000003"/>
    <s v="HONDURAS"/>
  </r>
  <r>
    <s v="La Ceiba43951230"/>
    <x v="87"/>
    <s v="Atlantida43951"/>
    <n v="230"/>
    <x v="14"/>
    <n v="1"/>
    <x v="7"/>
    <x v="14"/>
    <s v="0101"/>
    <s v="Masculino"/>
    <n v="34"/>
    <s v="No Informado"/>
    <s v="Confirmado"/>
    <n v="15.6782"/>
    <n v="-86.742800000000003"/>
    <s v="HONDURAS"/>
  </r>
  <r>
    <s v="La Ceiba43951231"/>
    <x v="87"/>
    <s v="Atlantida43951"/>
    <n v="231"/>
    <x v="14"/>
    <n v="1"/>
    <x v="7"/>
    <x v="14"/>
    <s v="0101"/>
    <s v="Femenino"/>
    <n v="72"/>
    <s v="No Informado"/>
    <s v="Confirmado"/>
    <n v="15.6782"/>
    <n v="-86.742800000000003"/>
    <s v="HONDURAS"/>
  </r>
  <r>
    <s v="La Ceiba43951232"/>
    <x v="87"/>
    <s v="Atlantida43951"/>
    <n v="232"/>
    <x v="14"/>
    <n v="1"/>
    <x v="7"/>
    <x v="14"/>
    <s v="0101"/>
    <s v="Femenino"/>
    <n v="67"/>
    <s v="No Informado"/>
    <s v="Confirmado"/>
    <n v="15.6782"/>
    <n v="-86.742800000000003"/>
    <s v="HONDURAS"/>
  </r>
  <r>
    <s v="La Ceiba43951233"/>
    <x v="87"/>
    <s v="Atlantida43951"/>
    <n v="233"/>
    <x v="14"/>
    <n v="1"/>
    <x v="7"/>
    <x v="14"/>
    <s v="0101"/>
    <s v="Masculino"/>
    <n v="79"/>
    <s v="No Informado"/>
    <s v="Confirmado"/>
    <n v="15.6782"/>
    <n v="-86.742800000000003"/>
    <s v="HONDURAS"/>
  </r>
  <r>
    <s v="La Ceiba43951234"/>
    <x v="87"/>
    <s v="Atlantida43951"/>
    <n v="234"/>
    <x v="14"/>
    <n v="1"/>
    <x v="7"/>
    <x v="14"/>
    <s v="0101"/>
    <s v="Masculino"/>
    <n v="45"/>
    <s v="No Informado"/>
    <s v="Confirmado"/>
    <n v="15.6782"/>
    <n v="-86.742800000000003"/>
    <s v="HONDURAS"/>
  </r>
  <r>
    <s v="La Lima43915235"/>
    <x v="88"/>
    <s v="Cortes43915"/>
    <n v="235"/>
    <x v="2"/>
    <n v="5"/>
    <x v="1"/>
    <x v="15"/>
    <s v="0512"/>
    <s v="Masculino"/>
    <n v="35"/>
    <s v="No Informado"/>
    <s v="Confirmado"/>
    <n v="15.484500000000001"/>
    <n v="-87.869299999999996"/>
    <s v="HONDURAS"/>
  </r>
  <r>
    <s v="La Lima43917236"/>
    <x v="89"/>
    <s v="Cortes43917"/>
    <n v="236"/>
    <x v="3"/>
    <n v="5"/>
    <x v="1"/>
    <x v="15"/>
    <s v="0512"/>
    <s v="Masculino"/>
    <n v="72"/>
    <s v="No Informado"/>
    <s v="Confirmado"/>
    <n v="15.484500000000001"/>
    <n v="-87.869299999999996"/>
    <s v="HONDURAS"/>
  </r>
  <r>
    <s v="La Lima43922237"/>
    <x v="90"/>
    <s v="Cortes43922"/>
    <n v="237"/>
    <x v="4"/>
    <n v="5"/>
    <x v="1"/>
    <x v="15"/>
    <s v="0512"/>
    <s v="Femenino"/>
    <n v="70"/>
    <s v="No Informado"/>
    <s v="Confirmado"/>
    <n v="15.484500000000001"/>
    <n v="-87.869299999999996"/>
    <s v="HONDURAS"/>
  </r>
  <r>
    <s v="La Lima43924238"/>
    <x v="91"/>
    <s v="Cortes43924"/>
    <n v="238"/>
    <x v="5"/>
    <n v="5"/>
    <x v="1"/>
    <x v="15"/>
    <s v="0512"/>
    <s v="Femenino"/>
    <n v="75"/>
    <s v="No Informado"/>
    <s v="Confirmado"/>
    <n v="15.484500000000001"/>
    <n v="-87.869299999999996"/>
    <s v="HONDURAS"/>
  </r>
  <r>
    <s v="La Lima43924239"/>
    <x v="91"/>
    <s v="Cortes43924"/>
    <n v="239"/>
    <x v="5"/>
    <n v="5"/>
    <x v="1"/>
    <x v="15"/>
    <s v="0512"/>
    <s v="Femenino"/>
    <n v="20"/>
    <s v="No Informado"/>
    <s v="Confirmado"/>
    <n v="15.484500000000001"/>
    <n v="-87.869299999999996"/>
    <s v="HONDURAS"/>
  </r>
  <r>
    <s v="La Lima43924240"/>
    <x v="91"/>
    <s v="Cortes43924"/>
    <n v="240"/>
    <x v="5"/>
    <n v="5"/>
    <x v="1"/>
    <x v="15"/>
    <s v="0512"/>
    <s v="Masculino"/>
    <n v="38"/>
    <s v="No Informado"/>
    <s v="Confirmado"/>
    <n v="15.484500000000001"/>
    <n v="-87.869299999999996"/>
    <s v="HONDURAS"/>
  </r>
  <r>
    <s v="La Lima43926241"/>
    <x v="92"/>
    <s v="Cortes43926"/>
    <n v="241"/>
    <x v="33"/>
    <n v="5"/>
    <x v="1"/>
    <x v="15"/>
    <s v="0512"/>
    <s v="Masculino"/>
    <n v="49"/>
    <s v="No Informado"/>
    <s v="Confirmado"/>
    <n v="15.484500000000001"/>
    <n v="-87.869299999999996"/>
    <s v="HONDURAS"/>
  </r>
  <r>
    <s v="La Lima43930242"/>
    <x v="93"/>
    <s v="Cortes43930"/>
    <n v="242"/>
    <x v="6"/>
    <n v="5"/>
    <x v="1"/>
    <x v="15"/>
    <s v="0512"/>
    <s v="Masculino"/>
    <n v="80"/>
    <s v="No Informado"/>
    <s v="Confirmado"/>
    <n v="15.484500000000001"/>
    <n v="-87.869299999999996"/>
    <s v="HONDURAS"/>
  </r>
  <r>
    <s v="La Lima43930243"/>
    <x v="93"/>
    <s v="Cortes43930"/>
    <n v="243"/>
    <x v="6"/>
    <n v="5"/>
    <x v="1"/>
    <x v="15"/>
    <s v="0512"/>
    <s v="Femenino"/>
    <n v="38"/>
    <s v="No Informado"/>
    <s v="Confirmado"/>
    <n v="15.484500000000001"/>
    <n v="-87.869299999999996"/>
    <s v="HONDURAS"/>
  </r>
  <r>
    <s v="La Lima43931244"/>
    <x v="94"/>
    <s v="Cortes43931"/>
    <n v="244"/>
    <x v="7"/>
    <n v="5"/>
    <x v="1"/>
    <x v="15"/>
    <s v="0512"/>
    <s v="Femenino"/>
    <n v="34"/>
    <s v="No Informado"/>
    <s v="Confirmado"/>
    <n v="15.484500000000001"/>
    <n v="-87.869299999999996"/>
    <s v="HONDURAS"/>
  </r>
  <r>
    <s v="La Lima43937245"/>
    <x v="95"/>
    <s v="Cortes43937"/>
    <n v="245"/>
    <x v="34"/>
    <n v="5"/>
    <x v="1"/>
    <x v="15"/>
    <s v="0512"/>
    <s v="Masculino"/>
    <n v="47"/>
    <s v="No Informado"/>
    <s v="Confirmado"/>
    <n v="15.484500000000001"/>
    <n v="-87.869299999999996"/>
    <s v="HONDURAS"/>
  </r>
  <r>
    <s v="La Lima43939246"/>
    <x v="96"/>
    <s v="Cortes43939"/>
    <n v="246"/>
    <x v="10"/>
    <n v="5"/>
    <x v="1"/>
    <x v="15"/>
    <s v="0512"/>
    <s v="Masculino"/>
    <n v="64"/>
    <s v="No Informado"/>
    <s v="Confirmado"/>
    <n v="15.484500000000001"/>
    <n v="-87.869299999999996"/>
    <s v="HONDURAS"/>
  </r>
  <r>
    <s v="La Lima43943247"/>
    <x v="97"/>
    <s v="Cortes43943"/>
    <n v="247"/>
    <x v="36"/>
    <n v="5"/>
    <x v="1"/>
    <x v="15"/>
    <s v="0512"/>
    <s v="Femenino"/>
    <n v="69"/>
    <s v="No Informado"/>
    <s v="Confirmado"/>
    <n v="15.484500000000001"/>
    <n v="-87.869299999999996"/>
    <s v="HONDURAS"/>
  </r>
  <r>
    <s v="La Lima43943248"/>
    <x v="97"/>
    <s v="Cortes43943"/>
    <n v="248"/>
    <x v="36"/>
    <n v="5"/>
    <x v="1"/>
    <x v="15"/>
    <s v="0512"/>
    <s v="Masculino"/>
    <n v="42"/>
    <s v="No Informado"/>
    <s v="Confirmado"/>
    <n v="15.484500000000001"/>
    <n v="-87.869299999999996"/>
    <s v="HONDURAS"/>
  </r>
  <r>
    <s v="La Lima43944249"/>
    <x v="98"/>
    <s v="Cortes43944"/>
    <n v="249"/>
    <x v="0"/>
    <n v="5"/>
    <x v="1"/>
    <x v="15"/>
    <s v="0512"/>
    <s v="Femenino"/>
    <n v="22"/>
    <s v="No Informado"/>
    <s v="Confirmado"/>
    <n v="15.484500000000001"/>
    <n v="-87.869299999999996"/>
    <s v="HONDURAS"/>
  </r>
  <r>
    <s v="La Lima43949250"/>
    <x v="99"/>
    <s v="Cortes43949"/>
    <n v="250"/>
    <x v="13"/>
    <n v="5"/>
    <x v="1"/>
    <x v="15"/>
    <s v="0512"/>
    <s v="Femenino"/>
    <n v="55"/>
    <s v="No Informado"/>
    <s v="Confirmado"/>
    <n v="15.484500000000001"/>
    <n v="-87.869299999999996"/>
    <s v="HONDURAS"/>
  </r>
  <r>
    <s v="La Lima43952251"/>
    <x v="100"/>
    <s v="Cortes43952"/>
    <n v="251"/>
    <x v="15"/>
    <n v="5"/>
    <x v="1"/>
    <x v="15"/>
    <s v="0512"/>
    <s v="Masculino"/>
    <n v="47"/>
    <s v="No Informado"/>
    <s v="Confirmado"/>
    <n v="15.484500000000001"/>
    <n v="-87.869299999999996"/>
    <s v="HONDURAS"/>
  </r>
  <r>
    <s v="La Lima43954252"/>
    <x v="101"/>
    <s v="Cortes43954"/>
    <n v="252"/>
    <x v="17"/>
    <n v="5"/>
    <x v="1"/>
    <x v="15"/>
    <s v="0512"/>
    <s v="Masculino"/>
    <n v="57"/>
    <s v="No Informado"/>
    <s v="Confirmado"/>
    <n v="15.484500000000001"/>
    <n v="-87.869299999999996"/>
    <s v="HONDURAS"/>
  </r>
  <r>
    <s v="La Lima43954253"/>
    <x v="101"/>
    <s v="Cortes43954"/>
    <n v="253"/>
    <x v="17"/>
    <n v="5"/>
    <x v="1"/>
    <x v="15"/>
    <s v="0512"/>
    <s v="Femenino"/>
    <n v="35"/>
    <s v="No Informado"/>
    <s v="Confirmado"/>
    <n v="15.484500000000001"/>
    <n v="-87.869299999999996"/>
    <s v="HONDURAS"/>
  </r>
  <r>
    <s v="La Lima43954254"/>
    <x v="101"/>
    <s v="Cortes43954"/>
    <n v="254"/>
    <x v="17"/>
    <n v="5"/>
    <x v="1"/>
    <x v="15"/>
    <s v="0512"/>
    <s v="Femenino"/>
    <n v="40"/>
    <s v="No Informado"/>
    <s v="Confirmado"/>
    <n v="15.484500000000001"/>
    <n v="-87.869299999999996"/>
    <s v="HONDURAS"/>
  </r>
  <r>
    <s v="La Lima43954255"/>
    <x v="101"/>
    <s v="Cortes43954"/>
    <n v="255"/>
    <x v="17"/>
    <n v="5"/>
    <x v="1"/>
    <x v="15"/>
    <s v="0512"/>
    <s v="Femenino"/>
    <n v="55"/>
    <s v="No Informado"/>
    <s v="Confirmado"/>
    <n v="15.484500000000001"/>
    <n v="-87.869299999999996"/>
    <s v="HONDURAS"/>
  </r>
  <r>
    <s v="La Lima43954256"/>
    <x v="101"/>
    <s v="Cortes43954"/>
    <n v="256"/>
    <x v="17"/>
    <n v="5"/>
    <x v="1"/>
    <x v="15"/>
    <s v="0512"/>
    <s v="Masculino"/>
    <n v="3"/>
    <s v="No Informado"/>
    <s v="Confirmado"/>
    <n v="15.484500000000001"/>
    <n v="-87.869299999999996"/>
    <s v="HONDURAS"/>
  </r>
  <r>
    <s v="La Lima43954257"/>
    <x v="101"/>
    <s v="Cortes43954"/>
    <n v="257"/>
    <x v="17"/>
    <n v="5"/>
    <x v="1"/>
    <x v="15"/>
    <s v="0512"/>
    <s v="Femenino"/>
    <n v="30"/>
    <s v="No Informado"/>
    <s v="Confirmado"/>
    <n v="15.484500000000001"/>
    <n v="-87.869299999999996"/>
    <s v="HONDURAS"/>
  </r>
  <r>
    <s v="La Lima43954258"/>
    <x v="101"/>
    <s v="Cortes43954"/>
    <n v="258"/>
    <x v="17"/>
    <n v="5"/>
    <x v="1"/>
    <x v="15"/>
    <s v="0512"/>
    <s v="Masculino"/>
    <n v="37"/>
    <s v="No Informado"/>
    <s v="Confirmado"/>
    <n v="15.484500000000001"/>
    <n v="-87.869299999999996"/>
    <s v="HONDURAS"/>
  </r>
  <r>
    <s v="La Paz43932259"/>
    <x v="102"/>
    <s v="La Paz43932"/>
    <n v="259"/>
    <x v="30"/>
    <n v="12"/>
    <x v="11"/>
    <x v="16"/>
    <s v="1201"/>
    <s v="Masculino"/>
    <n v="24"/>
    <s v="No Informado"/>
    <s v="Confirmado"/>
    <n v="14.3101"/>
    <n v="-87.754199999999997"/>
    <s v="HONDURAS"/>
  </r>
  <r>
    <s v="La Union43913260"/>
    <x v="103"/>
    <s v="Lempira43913"/>
    <n v="260"/>
    <x v="24"/>
    <n v="13"/>
    <x v="8"/>
    <x v="17"/>
    <s v="0412"/>
    <s v="Masculino"/>
    <n v="46"/>
    <s v="No Informado"/>
    <s v="Confirmado"/>
    <n v="14.698700000000001"/>
    <n v="-88.948499999999996"/>
    <s v="HONDURAS"/>
  </r>
  <r>
    <s v="La Union43917261"/>
    <x v="104"/>
    <s v="Lempira43917"/>
    <n v="261"/>
    <x v="3"/>
    <n v="13"/>
    <x v="8"/>
    <x v="17"/>
    <s v="0412"/>
    <s v="Masculino"/>
    <n v="33"/>
    <s v="No Informado"/>
    <s v="Confirmado"/>
    <n v="14.698700000000001"/>
    <n v="-88.948499999999996"/>
    <s v="HONDURAS"/>
  </r>
  <r>
    <s v="La Union43917262"/>
    <x v="104"/>
    <s v="Lempira43917"/>
    <n v="262"/>
    <x v="3"/>
    <n v="13"/>
    <x v="8"/>
    <x v="17"/>
    <s v="0412"/>
    <s v="Femenino"/>
    <n v="67"/>
    <s v="No Informado"/>
    <s v="Confirmado"/>
    <n v="14.698700000000001"/>
    <n v="-88.948499999999996"/>
    <s v="HONDURAS"/>
  </r>
  <r>
    <s v="Langue43953263"/>
    <x v="105"/>
    <s v="Valle43953"/>
    <n v="263"/>
    <x v="16"/>
    <n v="17"/>
    <x v="0"/>
    <x v="18"/>
    <s v="1707"/>
    <s v="Masculino"/>
    <n v="70"/>
    <s v="No Informado"/>
    <s v="Confirmado"/>
    <n v="13.6571"/>
    <n v="-87.629099999999994"/>
    <s v="HONDURAS"/>
  </r>
  <r>
    <s v="Las Vegas43922264"/>
    <x v="106"/>
    <s v="Santa Barbara43922"/>
    <n v="264"/>
    <x v="4"/>
    <n v="16"/>
    <x v="9"/>
    <x v="19"/>
    <s v="1627"/>
    <s v="Femenino"/>
    <n v="47"/>
    <s v="No Informado"/>
    <s v="Confirmado"/>
    <n v="14.8681"/>
    <n v="-88.061999999999998"/>
    <s v="HONDURAS"/>
  </r>
  <r>
    <s v="Las Vegas43922265"/>
    <x v="106"/>
    <s v="Santa Barbara43922"/>
    <n v="265"/>
    <x v="4"/>
    <n v="16"/>
    <x v="9"/>
    <x v="19"/>
    <s v="1627"/>
    <s v="Femenino"/>
    <n v="41"/>
    <s v="No Informado"/>
    <s v="Confirmado"/>
    <n v="14.8681"/>
    <n v="-88.061999999999998"/>
    <s v="HONDURAS"/>
  </r>
  <r>
    <s v="Las Vegas43922266"/>
    <x v="106"/>
    <s v="Santa Barbara43922"/>
    <n v="266"/>
    <x v="4"/>
    <n v="16"/>
    <x v="9"/>
    <x v="19"/>
    <s v="1627"/>
    <s v="Masculino"/>
    <n v="37"/>
    <s v="No Informado"/>
    <s v="Confirmado"/>
    <n v="14.8681"/>
    <n v="-88.061999999999998"/>
    <s v="HONDURAS"/>
  </r>
  <r>
    <s v="Las Vegas43924267"/>
    <x v="107"/>
    <s v="Santa Barbara43924"/>
    <n v="267"/>
    <x v="5"/>
    <n v="16"/>
    <x v="9"/>
    <x v="19"/>
    <s v="1627"/>
    <s v="Masculino"/>
    <n v="37"/>
    <s v="No Informado"/>
    <s v="Confirmado"/>
    <n v="14.8681"/>
    <n v="-88.061999999999998"/>
    <s v="HONDURAS"/>
  </r>
  <r>
    <s v="Las Vegas43924268"/>
    <x v="107"/>
    <s v="Santa Barbara43924"/>
    <n v="268"/>
    <x v="5"/>
    <n v="16"/>
    <x v="9"/>
    <x v="19"/>
    <s v="1627"/>
    <s v="Femenino"/>
    <n v="41"/>
    <s v="No Informado"/>
    <s v="Confirmado"/>
    <n v="14.8681"/>
    <n v="-88.061999999999998"/>
    <s v="HONDURAS"/>
  </r>
  <r>
    <s v="Las Vegas43924269"/>
    <x v="107"/>
    <s v="Santa Barbara43924"/>
    <n v="269"/>
    <x v="5"/>
    <n v="16"/>
    <x v="9"/>
    <x v="19"/>
    <s v="1627"/>
    <s v="Femenino"/>
    <n v="47"/>
    <s v="No Informado"/>
    <s v="Confirmado"/>
    <n v="14.8681"/>
    <n v="-88.061999999999998"/>
    <s v="HONDURAS"/>
  </r>
  <r>
    <s v="Las Vegas43932270"/>
    <x v="108"/>
    <s v="Santa Barbara43932"/>
    <n v="270"/>
    <x v="30"/>
    <n v="16"/>
    <x v="9"/>
    <x v="19"/>
    <s v="1627"/>
    <s v="Masculino"/>
    <n v="25"/>
    <s v="No Informado"/>
    <s v="Confirmado"/>
    <n v="14.8681"/>
    <n v="-88.061999999999998"/>
    <s v="HONDURAS"/>
  </r>
  <r>
    <s v="Lepaterique43953271"/>
    <x v="109"/>
    <s v="Francisco Morazan43953"/>
    <n v="271"/>
    <x v="16"/>
    <n v="8"/>
    <x v="5"/>
    <x v="20"/>
    <s v="0809"/>
    <s v="Masculino"/>
    <n v="33"/>
    <s v="No Informado"/>
    <s v="Confirmado"/>
    <n v="14.0482"/>
    <n v="-87.495500000000007"/>
    <s v="HONDURAS"/>
  </r>
  <r>
    <s v="Macuelizo43939272"/>
    <x v="110"/>
    <s v="Santa Barbara43939"/>
    <n v="272"/>
    <x v="10"/>
    <n v="16"/>
    <x v="9"/>
    <x v="21"/>
    <s v="1612"/>
    <s v="Masculino"/>
    <n v="42"/>
    <s v="No Informado"/>
    <s v="Confirmado"/>
    <n v="15.2325"/>
    <n v="-88.573499999999996"/>
    <s v="HONDURAS"/>
  </r>
  <r>
    <s v="Macuelizo43944273"/>
    <x v="111"/>
    <s v="Santa Barbara43944"/>
    <n v="273"/>
    <x v="0"/>
    <n v="16"/>
    <x v="9"/>
    <x v="21"/>
    <s v="1612"/>
    <s v="Masculino"/>
    <n v="58"/>
    <s v="No Informado"/>
    <s v="Confirmado"/>
    <n v="15.2325"/>
    <n v="-88.573499999999996"/>
    <s v="HONDURAS"/>
  </r>
  <r>
    <s v="Namasigue43950274"/>
    <x v="112"/>
    <s v="Choluteca43950"/>
    <n v="274"/>
    <x v="32"/>
    <n v="6"/>
    <x v="2"/>
    <x v="22"/>
    <s v="0609"/>
    <s v="Masculino"/>
    <n v="27"/>
    <s v="No Informado"/>
    <s v="Confirmado"/>
    <n v="13.1602"/>
    <n v="-87.134900000000002"/>
    <s v="HONDURAS"/>
  </r>
  <r>
    <s v="Namasigue43950275"/>
    <x v="112"/>
    <s v="Choluteca43950"/>
    <n v="275"/>
    <x v="32"/>
    <n v="6"/>
    <x v="2"/>
    <x v="22"/>
    <s v="0609"/>
    <s v="Femenino"/>
    <n v="18"/>
    <s v="No Informado"/>
    <s v="Confirmado"/>
    <n v="13.1602"/>
    <n v="-87.134900000000002"/>
    <s v="HONDURAS"/>
  </r>
  <r>
    <s v="Nueva Arcadia43926276"/>
    <x v="113"/>
    <s v="Copan43926"/>
    <n v="276"/>
    <x v="33"/>
    <n v="4"/>
    <x v="12"/>
    <x v="23"/>
    <s v="0413"/>
    <s v="Femenino"/>
    <n v="53"/>
    <s v="No Informado"/>
    <s v="Confirmado"/>
    <n v="15.090299999999999"/>
    <n v="-88.705200000000005"/>
    <s v="HONDURAS"/>
  </r>
  <r>
    <s v="Omoa43930277"/>
    <x v="114"/>
    <s v="Cortes43930"/>
    <n v="277"/>
    <x v="6"/>
    <n v="5"/>
    <x v="1"/>
    <x v="24"/>
    <s v="0503"/>
    <s v="Masculino"/>
    <n v="6"/>
    <s v="No Informado"/>
    <s v="Confirmado"/>
    <n v="15.6675"/>
    <n v="-88.214399999999998"/>
    <s v="HONDURAS"/>
  </r>
  <r>
    <s v="Omoa43945278"/>
    <x v="115"/>
    <s v="Cortes43945"/>
    <n v="278"/>
    <x v="1"/>
    <n v="5"/>
    <x v="1"/>
    <x v="24"/>
    <s v="0503"/>
    <s v="Femenino"/>
    <n v="18"/>
    <s v="No Informado"/>
    <s v="Confirmado"/>
    <n v="15.6675"/>
    <n v="-88.214399999999998"/>
    <s v="HONDURAS"/>
  </r>
  <r>
    <s v="Comayagua43953279"/>
    <x v="24"/>
    <s v="Comayagua43953"/>
    <n v="279"/>
    <x v="16"/>
    <n v="3"/>
    <x v="3"/>
    <x v="4"/>
    <s v="0301"/>
    <s v="Femenino"/>
    <n v="48"/>
    <s v="No Informado"/>
    <s v="Confirmado"/>
    <n v="14.470800000000001"/>
    <n v="-87.624200000000002"/>
    <s v="HONDURAS"/>
  </r>
  <r>
    <s v="Pespire43945280"/>
    <x v="116"/>
    <s v="Choluteca43945"/>
    <n v="280"/>
    <x v="1"/>
    <n v="6"/>
    <x v="2"/>
    <x v="25"/>
    <s v="0611"/>
    <s v="Masculino"/>
    <n v="45"/>
    <s v="No Informado"/>
    <s v="Confirmado"/>
    <n v="13.560600000000001"/>
    <n v="-87.321600000000004"/>
    <s v="HONDURAS"/>
  </r>
  <r>
    <s v="Pespire43950281"/>
    <x v="117"/>
    <s v="Choluteca43950"/>
    <n v="281"/>
    <x v="32"/>
    <n v="6"/>
    <x v="2"/>
    <x v="25"/>
    <s v="0611"/>
    <s v="Femenino"/>
    <n v="35"/>
    <s v="No Informado"/>
    <s v="Confirmado"/>
    <n v="13.560600000000001"/>
    <n v="-87.321600000000004"/>
    <s v="HONDURAS"/>
  </r>
  <r>
    <s v="Petoa43924282"/>
    <x v="118"/>
    <s v="Santa Barbara43924"/>
    <n v="282"/>
    <x v="5"/>
    <n v="16"/>
    <x v="9"/>
    <x v="26"/>
    <s v="1615"/>
    <s v="Masculino"/>
    <n v="55"/>
    <s v="No Informado"/>
    <s v="Confirmado"/>
    <n v="15.275"/>
    <n v="-88.232900000000001"/>
    <s v="HONDURAS"/>
  </r>
  <r>
    <s v="Pimienta43922283"/>
    <x v="119"/>
    <s v="Cortes43922"/>
    <n v="283"/>
    <x v="4"/>
    <n v="5"/>
    <x v="1"/>
    <x v="27"/>
    <s v="0504"/>
    <s v="Masculino"/>
    <n v="25"/>
    <s v="No Informado"/>
    <s v="Confirmado"/>
    <n v="15.2746"/>
    <n v="-87.970200000000006"/>
    <s v="HONDURAS"/>
  </r>
  <r>
    <s v="Pimienta43922284"/>
    <x v="119"/>
    <s v="Cortes43922"/>
    <n v="284"/>
    <x v="4"/>
    <n v="5"/>
    <x v="1"/>
    <x v="27"/>
    <s v="0504"/>
    <s v="Femenino"/>
    <n v="18"/>
    <s v="No Informado"/>
    <s v="Confirmado"/>
    <n v="15.2746"/>
    <n v="-87.970200000000006"/>
    <s v="HONDURAS"/>
  </r>
  <r>
    <s v="Pimienta43925285"/>
    <x v="120"/>
    <s v="Cortes43925"/>
    <n v="285"/>
    <x v="27"/>
    <n v="5"/>
    <x v="1"/>
    <x v="27"/>
    <s v="0504"/>
    <s v="Masculino"/>
    <n v="20"/>
    <s v="No Informado"/>
    <s v="Confirmado"/>
    <n v="15.2746"/>
    <n v="-87.970200000000006"/>
    <s v="HONDURAS"/>
  </r>
  <r>
    <s v="Pimienta43926286"/>
    <x v="121"/>
    <s v="Cortes43926"/>
    <n v="286"/>
    <x v="33"/>
    <n v="5"/>
    <x v="1"/>
    <x v="27"/>
    <s v="0504"/>
    <s v="Femenino"/>
    <n v="54"/>
    <s v="No Informado"/>
    <s v="Confirmado"/>
    <n v="15.2746"/>
    <n v="-87.970200000000006"/>
    <s v="HONDURAS"/>
  </r>
  <r>
    <s v="Pimienta43926287"/>
    <x v="121"/>
    <s v="Cortes43926"/>
    <n v="287"/>
    <x v="33"/>
    <n v="5"/>
    <x v="1"/>
    <x v="27"/>
    <s v="0504"/>
    <s v="Masculino"/>
    <n v="29"/>
    <s v="No Informado"/>
    <s v="Confirmado"/>
    <n v="15.2746"/>
    <n v="-87.970200000000006"/>
    <s v="HONDURAS"/>
  </r>
  <r>
    <s v="Pimienta43926288"/>
    <x v="121"/>
    <s v="Cortes43926"/>
    <n v="288"/>
    <x v="33"/>
    <n v="5"/>
    <x v="1"/>
    <x v="27"/>
    <s v="0504"/>
    <s v="Femenino"/>
    <n v="62"/>
    <s v="No Informado"/>
    <s v="Confirmado"/>
    <n v="15.2746"/>
    <n v="-87.970200000000006"/>
    <s v="HONDURAS"/>
  </r>
  <r>
    <s v="Pimienta43926289"/>
    <x v="121"/>
    <s v="Cortes43926"/>
    <n v="289"/>
    <x v="33"/>
    <n v="5"/>
    <x v="1"/>
    <x v="27"/>
    <s v="0504"/>
    <s v="Masculino"/>
    <n v="45"/>
    <s v="No Informado"/>
    <s v="Confirmado"/>
    <n v="15.2746"/>
    <n v="-87.970200000000006"/>
    <s v="HONDURAS"/>
  </r>
  <r>
    <s v="Pimienta43931290"/>
    <x v="122"/>
    <s v="Cortes43931"/>
    <n v="290"/>
    <x v="7"/>
    <n v="5"/>
    <x v="1"/>
    <x v="27"/>
    <s v="0504"/>
    <s v="Femenino"/>
    <n v="26"/>
    <s v="No Informado"/>
    <s v="Confirmado"/>
    <n v="15.2746"/>
    <n v="-87.970200000000006"/>
    <s v="HONDURAS"/>
  </r>
  <r>
    <s v="Pimienta43931291"/>
    <x v="122"/>
    <s v="Cortes43931"/>
    <n v="291"/>
    <x v="7"/>
    <n v="5"/>
    <x v="1"/>
    <x v="27"/>
    <s v="0504"/>
    <s v="Masculino"/>
    <n v="50"/>
    <s v="No Informado"/>
    <s v="Confirmado"/>
    <n v="15.2746"/>
    <n v="-87.970200000000006"/>
    <s v="HONDURAS"/>
  </r>
  <r>
    <s v="Pimienta43931292"/>
    <x v="122"/>
    <s v="Cortes43931"/>
    <n v="292"/>
    <x v="7"/>
    <n v="5"/>
    <x v="1"/>
    <x v="27"/>
    <s v="0504"/>
    <s v="Femenino"/>
    <n v="46"/>
    <s v="No Informado"/>
    <s v="Confirmado"/>
    <n v="15.2746"/>
    <n v="-87.970200000000006"/>
    <s v="HONDURAS"/>
  </r>
  <r>
    <s v="Pimienta43934293"/>
    <x v="123"/>
    <s v="Cortes43934"/>
    <n v="293"/>
    <x v="8"/>
    <n v="5"/>
    <x v="1"/>
    <x v="27"/>
    <s v="0504"/>
    <s v="Masculino"/>
    <n v="64"/>
    <s v="No Informado"/>
    <s v="Confirmado"/>
    <n v="15.2746"/>
    <n v="-87.970200000000006"/>
    <s v="HONDURAS"/>
  </r>
  <r>
    <s v="Pimienta43944294"/>
    <x v="124"/>
    <s v="Cortes43944"/>
    <n v="294"/>
    <x v="0"/>
    <n v="5"/>
    <x v="1"/>
    <x v="27"/>
    <s v="0504"/>
    <s v="Femenino"/>
    <n v="38"/>
    <s v="No Informado"/>
    <s v="Confirmado"/>
    <n v="15.2746"/>
    <n v="-87.970200000000006"/>
    <s v="HONDURAS"/>
  </r>
  <r>
    <s v="Pimienta43944295"/>
    <x v="124"/>
    <s v="Cortes43944"/>
    <n v="295"/>
    <x v="0"/>
    <n v="5"/>
    <x v="1"/>
    <x v="27"/>
    <s v="0504"/>
    <s v="Femenino"/>
    <n v="77"/>
    <s v="No Informado"/>
    <s v="Confirmado"/>
    <n v="15.2746"/>
    <n v="-87.970200000000006"/>
    <s v="HONDURAS"/>
  </r>
  <r>
    <s v="Pimienta43945296"/>
    <x v="125"/>
    <s v="Cortes43945"/>
    <n v="296"/>
    <x v="1"/>
    <n v="5"/>
    <x v="1"/>
    <x v="27"/>
    <s v="0504"/>
    <s v="Masculino"/>
    <n v="75"/>
    <s v="No Informado"/>
    <s v="Confirmado"/>
    <n v="15.2746"/>
    <n v="-87.970200000000006"/>
    <s v="HONDURAS"/>
  </r>
  <r>
    <s v="Pimienta43945297"/>
    <x v="125"/>
    <s v="Cortes43945"/>
    <n v="297"/>
    <x v="1"/>
    <n v="5"/>
    <x v="1"/>
    <x v="27"/>
    <s v="0504"/>
    <s v="Femenino"/>
    <n v="78"/>
    <s v="No Informado"/>
    <s v="Confirmado"/>
    <n v="15.2746"/>
    <n v="-87.970200000000006"/>
    <s v="HONDURAS"/>
  </r>
  <r>
    <s v="Pimienta43947298"/>
    <x v="126"/>
    <s v="Cortes43947"/>
    <n v="298"/>
    <x v="11"/>
    <n v="5"/>
    <x v="1"/>
    <x v="27"/>
    <s v="0504"/>
    <s v="Femenino"/>
    <n v="26"/>
    <s v="No Informado"/>
    <s v="Confirmado"/>
    <n v="15.2746"/>
    <n v="-87.970200000000006"/>
    <s v="HONDURAS"/>
  </r>
  <r>
    <s v="Pimienta43949299"/>
    <x v="127"/>
    <s v="Cortes43949"/>
    <n v="299"/>
    <x v="13"/>
    <n v="5"/>
    <x v="1"/>
    <x v="27"/>
    <s v="0504"/>
    <s v="Masculino"/>
    <n v="77"/>
    <s v="No Informado"/>
    <s v="Confirmado"/>
    <n v="15.2746"/>
    <n v="-87.970200000000006"/>
    <s v="HONDURAS"/>
  </r>
  <r>
    <s v="Pimienta43950300"/>
    <x v="128"/>
    <s v="Cortes43950"/>
    <n v="300"/>
    <x v="32"/>
    <n v="5"/>
    <x v="1"/>
    <x v="27"/>
    <s v="0504"/>
    <s v="Femenino"/>
    <n v="41"/>
    <s v="No Informado"/>
    <s v="Confirmado"/>
    <n v="15.2746"/>
    <n v="-87.970200000000006"/>
    <s v="HONDURAS"/>
  </r>
  <r>
    <s v="Pimienta43950301"/>
    <x v="128"/>
    <s v="Cortes43950"/>
    <n v="301"/>
    <x v="32"/>
    <n v="5"/>
    <x v="1"/>
    <x v="27"/>
    <s v="0504"/>
    <s v="Masculino"/>
    <n v="41"/>
    <s v="No Informado"/>
    <s v="Confirmado"/>
    <n v="15.2746"/>
    <n v="-87.970200000000006"/>
    <s v="HONDURAS"/>
  </r>
  <r>
    <s v="Pimienta43951302"/>
    <x v="129"/>
    <s v="Cortes43951"/>
    <n v="302"/>
    <x v="14"/>
    <n v="5"/>
    <x v="1"/>
    <x v="27"/>
    <s v="0504"/>
    <s v="Femenino"/>
    <n v="28"/>
    <s v="No Informado"/>
    <s v="Confirmado"/>
    <n v="15.2746"/>
    <n v="-87.970200000000006"/>
    <s v="HONDURAS"/>
  </r>
  <r>
    <s v="Pimienta43953303"/>
    <x v="130"/>
    <s v="Cortes43953"/>
    <n v="303"/>
    <x v="16"/>
    <n v="5"/>
    <x v="1"/>
    <x v="27"/>
    <s v="0504"/>
    <s v="Masculino"/>
    <n v="39"/>
    <s v="No Informado"/>
    <s v="Confirmado"/>
    <n v="15.2746"/>
    <n v="-87.970200000000006"/>
    <s v="HONDURAS"/>
  </r>
  <r>
    <s v="Pimienta43953304"/>
    <x v="130"/>
    <s v="Cortes43953"/>
    <n v="304"/>
    <x v="16"/>
    <n v="5"/>
    <x v="1"/>
    <x v="27"/>
    <s v="0504"/>
    <s v="Femenino"/>
    <n v="10"/>
    <s v="No Informado"/>
    <s v="Confirmado"/>
    <n v="15.2746"/>
    <n v="-87.970200000000006"/>
    <s v="HONDURAS"/>
  </r>
  <r>
    <s v="Pimienta43953305"/>
    <x v="130"/>
    <s v="Cortes43953"/>
    <n v="305"/>
    <x v="16"/>
    <n v="5"/>
    <x v="1"/>
    <x v="27"/>
    <s v="0504"/>
    <s v="Masculino"/>
    <n v="13"/>
    <s v="No Informado"/>
    <s v="Confirmado"/>
    <n v="15.2746"/>
    <n v="-87.970200000000006"/>
    <s v="HONDURAS"/>
  </r>
  <r>
    <s v="Potrerillos43922306"/>
    <x v="131"/>
    <s v="Cortes43922"/>
    <n v="306"/>
    <x v="4"/>
    <n v="5"/>
    <x v="1"/>
    <x v="28"/>
    <s v="0505"/>
    <s v="Masculino"/>
    <n v="64"/>
    <s v="No Informado"/>
    <s v="Confirmado"/>
    <n v="15.197699999999999"/>
    <n v="-87.960099999999997"/>
    <s v="HONDURAS"/>
  </r>
  <r>
    <s v="Potrerillos43924307"/>
    <x v="132"/>
    <s v="Cortes43924"/>
    <n v="307"/>
    <x v="5"/>
    <n v="5"/>
    <x v="1"/>
    <x v="28"/>
    <s v="0505"/>
    <s v="Masculino"/>
    <n v="57"/>
    <s v="No Informado"/>
    <s v="Confirmado"/>
    <n v="15.197699999999999"/>
    <n v="-87.960099999999997"/>
    <s v="HONDURAS"/>
  </r>
  <r>
    <s v="Potrerillos43930308"/>
    <x v="133"/>
    <s v="Cortes43930"/>
    <n v="308"/>
    <x v="6"/>
    <n v="5"/>
    <x v="1"/>
    <x v="28"/>
    <s v="0505"/>
    <s v="Masculino"/>
    <n v="47"/>
    <s v="No Informado"/>
    <s v="Confirmado"/>
    <n v="15.197699999999999"/>
    <n v="-87.960099999999997"/>
    <s v="HONDURAS"/>
  </r>
  <r>
    <s v="Potrerillos43944309"/>
    <x v="134"/>
    <s v="Cortes43944"/>
    <n v="309"/>
    <x v="0"/>
    <n v="5"/>
    <x v="1"/>
    <x v="28"/>
    <s v="0505"/>
    <s v="Femenino"/>
    <n v="87"/>
    <s v="No Informado"/>
    <s v="Confirmado"/>
    <n v="15.197699999999999"/>
    <n v="-87.960099999999997"/>
    <s v="HONDURAS"/>
  </r>
  <r>
    <s v="Potrerillos43947310"/>
    <x v="135"/>
    <s v="Cortes43947"/>
    <n v="310"/>
    <x v="11"/>
    <n v="5"/>
    <x v="1"/>
    <x v="28"/>
    <s v="0505"/>
    <s v="Femenino"/>
    <n v="27"/>
    <s v="No Informado"/>
    <s v="Confirmado"/>
    <n v="15.197699999999999"/>
    <n v="-87.960099999999997"/>
    <s v="HONDURAS"/>
  </r>
  <r>
    <s v="Potrerillos43954311"/>
    <x v="136"/>
    <s v="Choluteca43954"/>
    <n v="311"/>
    <x v="17"/>
    <n v="6"/>
    <x v="2"/>
    <x v="28"/>
    <s v="0505"/>
    <s v="Femenino"/>
    <n v="53"/>
    <s v="No Informado"/>
    <s v="Confirmado"/>
    <n v="15.197699999999999"/>
    <n v="-87.960099999999997"/>
    <s v="HONDURAS"/>
  </r>
  <r>
    <s v="El Progreso43922312"/>
    <x v="56"/>
    <s v="Yoro43922"/>
    <n v="312"/>
    <x v="4"/>
    <n v="18"/>
    <x v="6"/>
    <x v="7"/>
    <s v="1804"/>
    <s v="Femenino"/>
    <n v="52"/>
    <s v="No Informado"/>
    <s v="Confirmado"/>
    <n v="15.3446"/>
    <n v="-87.812100000000001"/>
    <s v="HONDURAS"/>
  </r>
  <r>
    <s v="Puerto Cortes43909313"/>
    <x v="137"/>
    <s v="Cortes43909"/>
    <n v="313"/>
    <x v="23"/>
    <n v="5"/>
    <x v="1"/>
    <x v="29"/>
    <s v="0506"/>
    <s v="Femenino"/>
    <n v="68"/>
    <s v="No Informado"/>
    <s v="Confirmado"/>
    <n v="15.7897"/>
    <n v="-87.846000000000004"/>
    <s v="HONDURAS"/>
  </r>
  <r>
    <s v="Puerto Cortes43921314"/>
    <x v="138"/>
    <s v="Cortes43921"/>
    <n v="314"/>
    <x v="26"/>
    <n v="5"/>
    <x v="1"/>
    <x v="29"/>
    <s v="0506"/>
    <s v="Masculino"/>
    <n v="67"/>
    <s v="No Informado"/>
    <s v="Confirmado"/>
    <n v="15.7897"/>
    <n v="-87.846000000000004"/>
    <s v="HONDURAS"/>
  </r>
  <r>
    <s v="Puerto Cortes43921315"/>
    <x v="138"/>
    <s v="Cortes43921"/>
    <n v="315"/>
    <x v="26"/>
    <n v="5"/>
    <x v="1"/>
    <x v="29"/>
    <s v="0506"/>
    <s v="Femenino"/>
    <n v="22"/>
    <s v="No Informado"/>
    <s v="Confirmado"/>
    <n v="15.7897"/>
    <n v="-87.846000000000004"/>
    <s v="HONDURAS"/>
  </r>
  <r>
    <s v="Puerto Cortes43921316"/>
    <x v="138"/>
    <s v="Cortes43921"/>
    <n v="316"/>
    <x v="26"/>
    <n v="5"/>
    <x v="1"/>
    <x v="29"/>
    <s v="0506"/>
    <s v="Femenino"/>
    <n v="44"/>
    <s v="No Informado"/>
    <s v="Confirmado"/>
    <n v="15.7897"/>
    <n v="-87.846000000000004"/>
    <s v="HONDURAS"/>
  </r>
  <r>
    <s v="Puerto Cortes43921317"/>
    <x v="138"/>
    <s v="Cortes43921"/>
    <n v="317"/>
    <x v="26"/>
    <n v="5"/>
    <x v="1"/>
    <x v="29"/>
    <s v="0506"/>
    <s v="Femenino"/>
    <n v="20"/>
    <s v="No Informado"/>
    <s v="Confirmado"/>
    <n v="15.7897"/>
    <n v="-87.846000000000004"/>
    <s v="HONDURAS"/>
  </r>
  <r>
    <s v="Puerto Cortes43921318"/>
    <x v="138"/>
    <s v="Cortes43921"/>
    <n v="318"/>
    <x v="26"/>
    <n v="5"/>
    <x v="1"/>
    <x v="29"/>
    <s v="0506"/>
    <s v="Masculino"/>
    <n v="16"/>
    <s v="No Informado"/>
    <s v="Confirmado"/>
    <n v="15.7897"/>
    <n v="-87.846000000000004"/>
    <s v="HONDURAS"/>
  </r>
  <r>
    <s v="Puerto Cortes43926319"/>
    <x v="139"/>
    <s v="Cortes43926"/>
    <n v="319"/>
    <x v="33"/>
    <n v="5"/>
    <x v="1"/>
    <x v="29"/>
    <s v="0506"/>
    <s v="Masculino"/>
    <n v="42"/>
    <s v="No Informado"/>
    <s v="Confirmado"/>
    <n v="15.7897"/>
    <n v="-87.846000000000004"/>
    <s v="HONDURAS"/>
  </r>
  <r>
    <s v="Puerto Cortes43926320"/>
    <x v="139"/>
    <s v="Cortes43926"/>
    <n v="320"/>
    <x v="33"/>
    <n v="5"/>
    <x v="1"/>
    <x v="29"/>
    <s v="0506"/>
    <s v="Masculino"/>
    <n v="51"/>
    <s v="No Informado"/>
    <s v="Confirmado"/>
    <n v="15.7897"/>
    <n v="-87.846000000000004"/>
    <s v="HONDURAS"/>
  </r>
  <r>
    <s v="Puerto Cortes43930321"/>
    <x v="140"/>
    <s v="Cortes43930"/>
    <n v="321"/>
    <x v="6"/>
    <n v="5"/>
    <x v="1"/>
    <x v="29"/>
    <s v="0506"/>
    <s v="Femenino"/>
    <n v="63"/>
    <s v="No Informado"/>
    <s v="Confirmado"/>
    <n v="15.7897"/>
    <n v="-87.846000000000004"/>
    <s v="HONDURAS"/>
  </r>
  <r>
    <s v="Puerto Cortes43937322"/>
    <x v="141"/>
    <s v="Cortes43937"/>
    <n v="322"/>
    <x v="34"/>
    <n v="5"/>
    <x v="1"/>
    <x v="29"/>
    <s v="0506"/>
    <s v="Masculino"/>
    <n v="43"/>
    <s v="No Informado"/>
    <s v="Confirmado"/>
    <n v="15.7897"/>
    <n v="-87.846000000000004"/>
    <s v="HONDURAS"/>
  </r>
  <r>
    <s v="Puerto Cortes43938323"/>
    <x v="142"/>
    <s v="Cortes43938"/>
    <n v="323"/>
    <x v="37"/>
    <n v="5"/>
    <x v="1"/>
    <x v="29"/>
    <s v="0506"/>
    <s v="Masculino"/>
    <n v="38"/>
    <s v="No Informado"/>
    <s v="Confirmado"/>
    <n v="15.7897"/>
    <n v="-87.846000000000004"/>
    <s v="HONDURAS"/>
  </r>
  <r>
    <s v="Puerto Cortes43944324"/>
    <x v="143"/>
    <s v="Cortes43944"/>
    <n v="324"/>
    <x v="0"/>
    <n v="5"/>
    <x v="1"/>
    <x v="29"/>
    <s v="0506"/>
    <s v="Masculino"/>
    <n v="46"/>
    <s v="No Informado"/>
    <s v="Confirmado"/>
    <n v="15.7897"/>
    <n v="-87.846000000000004"/>
    <s v="HONDURAS"/>
  </r>
  <r>
    <s v="Puerto Cortes43944325"/>
    <x v="143"/>
    <s v="Cortes43944"/>
    <n v="325"/>
    <x v="0"/>
    <n v="5"/>
    <x v="1"/>
    <x v="29"/>
    <s v="0506"/>
    <s v="Masculino"/>
    <n v="49"/>
    <s v="No Informado"/>
    <s v="Confirmado"/>
    <n v="15.7897"/>
    <n v="-87.846000000000004"/>
    <s v="HONDURAS"/>
  </r>
  <r>
    <s v="Puerto Cortes43944326"/>
    <x v="143"/>
    <s v="Cortes43944"/>
    <n v="326"/>
    <x v="0"/>
    <n v="5"/>
    <x v="1"/>
    <x v="29"/>
    <s v="0506"/>
    <s v="Masculino"/>
    <n v="74"/>
    <s v="No Informado"/>
    <s v="Confirmado"/>
    <n v="15.7897"/>
    <n v="-87.846000000000004"/>
    <s v="HONDURAS"/>
  </r>
  <r>
    <s v="Puerto Cortes43945327"/>
    <x v="144"/>
    <s v="Cortes43945"/>
    <n v="327"/>
    <x v="1"/>
    <n v="5"/>
    <x v="1"/>
    <x v="29"/>
    <s v="0506"/>
    <s v="Masculino"/>
    <n v="67"/>
    <s v="No Informado"/>
    <s v="Confirmado"/>
    <n v="15.7897"/>
    <n v="-87.846000000000004"/>
    <s v="HONDURAS"/>
  </r>
  <r>
    <s v="Puerto Cortes43947328"/>
    <x v="145"/>
    <s v="Cortes43947"/>
    <n v="328"/>
    <x v="11"/>
    <n v="5"/>
    <x v="1"/>
    <x v="29"/>
    <s v="0506"/>
    <s v="Masculino"/>
    <n v="56"/>
    <s v="No Informado"/>
    <s v="Confirmado"/>
    <n v="15.7897"/>
    <n v="-87.846000000000004"/>
    <s v="HONDURAS"/>
  </r>
  <r>
    <s v="Puerto Cortes43949329"/>
    <x v="146"/>
    <s v="Cortes43949"/>
    <n v="329"/>
    <x v="13"/>
    <n v="5"/>
    <x v="1"/>
    <x v="29"/>
    <s v="0506"/>
    <s v="Masculino"/>
    <n v="42"/>
    <s v="No Informado"/>
    <s v="Confirmado"/>
    <n v="15.7897"/>
    <n v="-87.846000000000004"/>
    <s v="HONDURAS"/>
  </r>
  <r>
    <s v="Puerto Cortes43953330"/>
    <x v="147"/>
    <s v="Cortes43953"/>
    <n v="330"/>
    <x v="16"/>
    <n v="5"/>
    <x v="1"/>
    <x v="29"/>
    <s v="0506"/>
    <s v="Masculino"/>
    <n v="15"/>
    <s v="No Informado"/>
    <s v="Confirmado"/>
    <n v="15.7897"/>
    <n v="-87.846000000000004"/>
    <s v="HONDURAS"/>
  </r>
  <r>
    <s v="San Antonio de Cortes43951331"/>
    <x v="148"/>
    <s v="Cortes43951"/>
    <n v="331"/>
    <x v="14"/>
    <n v="5"/>
    <x v="1"/>
    <x v="30"/>
    <s v="0507"/>
    <s v="Masculino"/>
    <n v="33"/>
    <s v="No Informado"/>
    <s v="Confirmado"/>
    <n v="15.1311"/>
    <n v="-88.027600000000007"/>
    <s v="HONDURAS"/>
  </r>
  <r>
    <s v="San Antonio de Cortes43953332"/>
    <x v="149"/>
    <s v="Cortes43953"/>
    <n v="332"/>
    <x v="16"/>
    <n v="5"/>
    <x v="1"/>
    <x v="30"/>
    <s v="0507"/>
    <s v="Masculino"/>
    <n v="41"/>
    <s v="No Informado"/>
    <s v="Confirmado"/>
    <n v="15.1311"/>
    <n v="-88.027600000000007"/>
    <s v="HONDURAS"/>
  </r>
  <r>
    <s v="San Antonio de Cortes43952333"/>
    <x v="150"/>
    <s v="Cortes43952"/>
    <n v="333"/>
    <x v="15"/>
    <n v="5"/>
    <x v="1"/>
    <x v="30"/>
    <s v="0507"/>
    <s v="Femenino"/>
    <n v="28"/>
    <s v="No Informado"/>
    <s v="Confirmado"/>
    <n v="15.1311"/>
    <n v="-88.027600000000007"/>
    <s v="HONDURAS"/>
  </r>
  <r>
    <s v="San Francisco43921334"/>
    <x v="151"/>
    <s v="Lempira43921"/>
    <n v="334"/>
    <x v="26"/>
    <n v="13"/>
    <x v="8"/>
    <x v="31"/>
    <s v="0106"/>
    <s v="Masculino"/>
    <n v="50"/>
    <s v="No Informado"/>
    <s v="Confirmado"/>
    <n v="15.6538"/>
    <n v="-87.028199999999998"/>
    <s v="HONDURAS"/>
  </r>
  <r>
    <s v="San Francisco de Yojoa43953335"/>
    <x v="152"/>
    <s v="Cortes43953"/>
    <n v="335"/>
    <x v="16"/>
    <n v="5"/>
    <x v="1"/>
    <x v="32"/>
    <s v="0508"/>
    <s v="Masculino"/>
    <n v="39"/>
    <s v="No Informado"/>
    <s v="Confirmado"/>
    <n v="15.0252"/>
    <n v="-87.9863"/>
    <s v="HONDURAS"/>
  </r>
  <r>
    <s v="San Francisco de Yojoa43930336"/>
    <x v="153"/>
    <s v="Cortes43930"/>
    <n v="336"/>
    <x v="6"/>
    <n v="5"/>
    <x v="1"/>
    <x v="32"/>
    <s v="0508"/>
    <s v="Femenino"/>
    <n v="33"/>
    <s v="No Informado"/>
    <s v="Confirmado"/>
    <n v="15.0252"/>
    <n v="-87.9863"/>
    <s v="HONDURAS"/>
  </r>
  <r>
    <s v="San Francisco de Yojoa43931337"/>
    <x v="154"/>
    <s v="Cortes43931"/>
    <n v="337"/>
    <x v="7"/>
    <n v="5"/>
    <x v="1"/>
    <x v="32"/>
    <s v="0508"/>
    <s v="Masculino"/>
    <n v="41"/>
    <s v="No Informado"/>
    <s v="Confirmado"/>
    <n v="15.0252"/>
    <n v="-87.9863"/>
    <s v="HONDURAS"/>
  </r>
  <r>
    <s v="San Francisco de Yojoa43944338"/>
    <x v="155"/>
    <s v="Cortes43944"/>
    <n v="338"/>
    <x v="0"/>
    <n v="5"/>
    <x v="1"/>
    <x v="32"/>
    <s v="0508"/>
    <s v="Femenino"/>
    <n v="52"/>
    <s v="No Informado"/>
    <s v="Confirmado"/>
    <n v="15.0252"/>
    <n v="-87.9863"/>
    <s v="HONDURAS"/>
  </r>
  <r>
    <s v="San Francisco de Yojoa43952339"/>
    <x v="156"/>
    <s v="Cortes43952"/>
    <n v="339"/>
    <x v="15"/>
    <n v="5"/>
    <x v="1"/>
    <x v="32"/>
    <s v="0508"/>
    <s v="Femenino"/>
    <n v="19"/>
    <s v="No Informado"/>
    <s v="Confirmado"/>
    <n v="15.0252"/>
    <n v="-87.9863"/>
    <s v="HONDURAS"/>
  </r>
  <r>
    <s v="San Francisco de Yojoa43952340"/>
    <x v="156"/>
    <s v="Cortes43952"/>
    <n v="340"/>
    <x v="15"/>
    <n v="5"/>
    <x v="1"/>
    <x v="32"/>
    <s v="0508"/>
    <s v="Femenino"/>
    <n v="30"/>
    <s v="No Informado"/>
    <s v="Confirmado"/>
    <n v="15.0252"/>
    <n v="-87.9863"/>
    <s v="HONDURAS"/>
  </r>
  <r>
    <s v="San Francisco de Yojoa43952341"/>
    <x v="156"/>
    <s v="Cortes43952"/>
    <n v="341"/>
    <x v="15"/>
    <n v="5"/>
    <x v="1"/>
    <x v="32"/>
    <s v="0508"/>
    <s v="Masculino"/>
    <n v="27"/>
    <s v="No Informado"/>
    <s v="Confirmado"/>
    <n v="15.0252"/>
    <n v="-87.9863"/>
    <s v="HONDURAS"/>
  </r>
  <r>
    <s v="San Manuel43917342"/>
    <x v="157"/>
    <s v="Cortes43917"/>
    <n v="342"/>
    <x v="3"/>
    <n v="5"/>
    <x v="1"/>
    <x v="33"/>
    <s v="0509"/>
    <s v="Masculino"/>
    <n v="29"/>
    <s v="No Informado"/>
    <s v="Confirmado"/>
    <n v="15.3802"/>
    <n v="-87.899699999999996"/>
    <s v="HONDURAS"/>
  </r>
  <r>
    <s v="San Manuel43934343"/>
    <x v="158"/>
    <s v="Cortes43934"/>
    <n v="343"/>
    <x v="8"/>
    <n v="5"/>
    <x v="1"/>
    <x v="33"/>
    <s v="0509"/>
    <s v="Masculino"/>
    <n v="74"/>
    <s v="No Informado"/>
    <s v="Confirmado"/>
    <n v="15.3802"/>
    <n v="-87.899699999999996"/>
    <s v="HONDURAS"/>
  </r>
  <r>
    <s v="San Manuel43942344"/>
    <x v="159"/>
    <s v="Cortes43942"/>
    <n v="344"/>
    <x v="31"/>
    <n v="5"/>
    <x v="1"/>
    <x v="33"/>
    <s v="0509"/>
    <s v="Masculino"/>
    <n v="43"/>
    <s v="No Informado"/>
    <s v="Confirmado"/>
    <n v="15.3802"/>
    <n v="-87.899699999999996"/>
    <s v="HONDURAS"/>
  </r>
  <r>
    <s v="San Manuel43942345"/>
    <x v="159"/>
    <s v="Cortes43942"/>
    <n v="345"/>
    <x v="31"/>
    <n v="5"/>
    <x v="1"/>
    <x v="33"/>
    <s v="0509"/>
    <s v="Femenino"/>
    <n v="23"/>
    <s v="No Informado"/>
    <s v="Confirmado"/>
    <n v="15.3802"/>
    <n v="-87.899699999999996"/>
    <s v="HONDURAS"/>
  </r>
  <r>
    <s v="San Manuel43942346"/>
    <x v="159"/>
    <s v="Cortes43942"/>
    <n v="346"/>
    <x v="31"/>
    <n v="5"/>
    <x v="1"/>
    <x v="33"/>
    <s v="0509"/>
    <s v="Masculino"/>
    <n v="28"/>
    <s v="No Informado"/>
    <s v="Confirmado"/>
    <n v="15.3802"/>
    <n v="-87.899699999999996"/>
    <s v="HONDURAS"/>
  </r>
  <r>
    <s v="San Manuel43945347"/>
    <x v="160"/>
    <s v="Cortes43945"/>
    <n v="347"/>
    <x v="1"/>
    <n v="5"/>
    <x v="1"/>
    <x v="33"/>
    <s v="0509"/>
    <s v="Masculino"/>
    <n v="50"/>
    <s v="No Informado"/>
    <s v="Confirmado"/>
    <n v="15.3802"/>
    <n v="-87.899699999999996"/>
    <s v="HONDURAS"/>
  </r>
  <r>
    <s v="San Manuel43945348"/>
    <x v="160"/>
    <s v="Cortes43945"/>
    <n v="348"/>
    <x v="1"/>
    <n v="5"/>
    <x v="1"/>
    <x v="33"/>
    <s v="0509"/>
    <s v="Masculino"/>
    <n v="45"/>
    <s v="No Informado"/>
    <s v="Confirmado"/>
    <n v="15.3802"/>
    <n v="-87.899699999999996"/>
    <s v="HONDURAS"/>
  </r>
  <r>
    <s v="San Manuel43947349"/>
    <x v="161"/>
    <s v="Cortes43947"/>
    <n v="349"/>
    <x v="11"/>
    <n v="5"/>
    <x v="1"/>
    <x v="33"/>
    <s v="0509"/>
    <s v="Masculino"/>
    <n v="65"/>
    <s v="No Informado"/>
    <s v="Confirmado"/>
    <n v="15.3802"/>
    <n v="-87.899699999999996"/>
    <s v="HONDURAS"/>
  </r>
  <r>
    <s v="San Manuel43951350"/>
    <x v="162"/>
    <s v="Cortes43951"/>
    <n v="350"/>
    <x v="14"/>
    <n v="5"/>
    <x v="1"/>
    <x v="33"/>
    <s v="0509"/>
    <s v="Femenino"/>
    <n v="49"/>
    <s v="No Informado"/>
    <s v="Confirmado"/>
    <n v="15.3802"/>
    <n v="-87.899699999999996"/>
    <s v="HONDURAS"/>
  </r>
  <r>
    <s v="San Manuel43952351"/>
    <x v="163"/>
    <s v="Cortes43952"/>
    <n v="351"/>
    <x v="15"/>
    <n v="5"/>
    <x v="1"/>
    <x v="33"/>
    <s v="0509"/>
    <s v="Masculino"/>
    <n v="21"/>
    <s v="No Informado"/>
    <s v="Confirmado"/>
    <n v="15.3802"/>
    <n v="-87.899699999999996"/>
    <s v="HONDURAS"/>
  </r>
  <r>
    <s v="San Manuel43952352"/>
    <x v="163"/>
    <s v="Cortes43952"/>
    <n v="352"/>
    <x v="15"/>
    <n v="5"/>
    <x v="1"/>
    <x v="33"/>
    <s v="0509"/>
    <s v="Masculino"/>
    <n v="27"/>
    <s v="No Informado"/>
    <s v="Confirmado"/>
    <n v="15.3802"/>
    <n v="-87.899699999999996"/>
    <s v="HONDURAS"/>
  </r>
  <r>
    <s v="San Manuel43953353"/>
    <x v="164"/>
    <s v="Cortes43953"/>
    <n v="353"/>
    <x v="16"/>
    <n v="5"/>
    <x v="1"/>
    <x v="33"/>
    <s v="0509"/>
    <s v="Masculino"/>
    <n v="13"/>
    <s v="No Informado"/>
    <s v="Confirmado"/>
    <n v="15.3802"/>
    <n v="-87.899699999999996"/>
    <s v="HONDURAS"/>
  </r>
  <r>
    <s v="San Manuel43953354"/>
    <x v="164"/>
    <s v="Cortes43953"/>
    <n v="354"/>
    <x v="16"/>
    <n v="5"/>
    <x v="1"/>
    <x v="33"/>
    <s v="0509"/>
    <s v="Femenino"/>
    <n v="41"/>
    <s v="No Informado"/>
    <s v="Confirmado"/>
    <n v="15.3802"/>
    <n v="-87.899699999999996"/>
    <s v="HONDURAS"/>
  </r>
  <r>
    <s v="San Manuel43953355"/>
    <x v="164"/>
    <s v="Cortes43953"/>
    <n v="355"/>
    <x v="16"/>
    <n v="5"/>
    <x v="1"/>
    <x v="33"/>
    <s v="0509"/>
    <s v="Masculino"/>
    <n v="21"/>
    <s v="No Informado"/>
    <s v="Confirmado"/>
    <n v="15.3802"/>
    <n v="-87.899699999999996"/>
    <s v="HONDURAS"/>
  </r>
  <r>
    <s v="San Manuel43953356"/>
    <x v="164"/>
    <s v="Cortes43953"/>
    <n v="356"/>
    <x v="16"/>
    <n v="5"/>
    <x v="1"/>
    <x v="33"/>
    <s v="0509"/>
    <s v="Masculino"/>
    <n v="48"/>
    <s v="No Informado"/>
    <s v="Confirmado"/>
    <n v="15.3802"/>
    <n v="-87.899699999999996"/>
    <s v="HONDURAS"/>
  </r>
  <r>
    <s v="San Manuel43953357"/>
    <x v="164"/>
    <s v="Cortes43953"/>
    <n v="357"/>
    <x v="16"/>
    <n v="5"/>
    <x v="1"/>
    <x v="33"/>
    <s v="0509"/>
    <s v="Masculino"/>
    <n v="34"/>
    <s v="No Informado"/>
    <s v="Confirmado"/>
    <n v="15.3802"/>
    <n v="-87.899699999999996"/>
    <s v="HONDURAS"/>
  </r>
  <r>
    <s v="San Manuel43953358"/>
    <x v="164"/>
    <s v="Cortes43953"/>
    <n v="358"/>
    <x v="16"/>
    <n v="5"/>
    <x v="1"/>
    <x v="33"/>
    <s v="0509"/>
    <s v="Masculino"/>
    <n v="48"/>
    <s v="No Informado"/>
    <s v="Confirmado"/>
    <n v="15.3802"/>
    <n v="-87.899699999999996"/>
    <s v="HONDURAS"/>
  </r>
  <r>
    <s v="San Manuel43953359"/>
    <x v="164"/>
    <s v="Cortes43953"/>
    <n v="359"/>
    <x v="16"/>
    <n v="5"/>
    <x v="1"/>
    <x v="33"/>
    <s v="0509"/>
    <s v="Masculino"/>
    <n v="50"/>
    <s v="No Informado"/>
    <s v="Confirmado"/>
    <n v="15.3802"/>
    <n v="-87.899699999999996"/>
    <s v="HONDURAS"/>
  </r>
  <r>
    <s v="San Manuel43953360"/>
    <x v="164"/>
    <s v="Cortes43953"/>
    <n v="360"/>
    <x v="16"/>
    <n v="5"/>
    <x v="1"/>
    <x v="33"/>
    <s v="0509"/>
    <s v="Masculino"/>
    <n v="40"/>
    <s v="No Informado"/>
    <s v="Confirmado"/>
    <n v="15.3802"/>
    <n v="-87.899699999999996"/>
    <s v="HONDURAS"/>
  </r>
  <r>
    <s v="San Manuel43921361"/>
    <x v="165"/>
    <s v="Cortes43921"/>
    <n v="361"/>
    <x v="26"/>
    <n v="5"/>
    <x v="1"/>
    <x v="33"/>
    <s v="0509"/>
    <s v="Masculino"/>
    <n v="28"/>
    <s v="No Informado"/>
    <s v="Confirmado"/>
    <n v="15.3802"/>
    <n v="-87.899699999999996"/>
    <s v="HONDURAS"/>
  </r>
  <r>
    <s v="San Manuel43922362"/>
    <x v="166"/>
    <s v="Cortes43922"/>
    <n v="362"/>
    <x v="4"/>
    <n v="5"/>
    <x v="1"/>
    <x v="33"/>
    <s v="0509"/>
    <s v="Femenino"/>
    <n v="53"/>
    <s v="No Informado"/>
    <s v="Confirmado"/>
    <n v="15.3802"/>
    <n v="-87.899699999999996"/>
    <s v="HONDURAS"/>
  </r>
  <r>
    <s v="San Pedro Sula43907363"/>
    <x v="167"/>
    <s v="Cortes43907"/>
    <n v="363"/>
    <x v="38"/>
    <n v="5"/>
    <x v="1"/>
    <x v="1"/>
    <s v="0501"/>
    <s v="Masculino"/>
    <s v=""/>
    <s v="No Informado"/>
    <s v="Confirmado"/>
    <n v="15.5151"/>
    <n v="-88.114599999999996"/>
    <s v="HONDURAS"/>
  </r>
  <r>
    <s v="San Pedro Sula43908364"/>
    <x v="168"/>
    <s v="Cortes43908"/>
    <n v="364"/>
    <x v="22"/>
    <n v="5"/>
    <x v="1"/>
    <x v="1"/>
    <s v="0501"/>
    <s v="Femenino"/>
    <n v="66"/>
    <s v="No Informado"/>
    <s v="Confirmado"/>
    <n v="15.5151"/>
    <n v="-88.114599999999996"/>
    <s v="HONDURAS"/>
  </r>
  <r>
    <s v="San Pedro Sula43909365"/>
    <x v="169"/>
    <s v="Cortes43909"/>
    <n v="365"/>
    <x v="23"/>
    <n v="5"/>
    <x v="1"/>
    <x v="1"/>
    <s v="0501"/>
    <s v="Masculino"/>
    <n v="31"/>
    <s v="No Informado"/>
    <s v="Confirmado"/>
    <n v="15.5151"/>
    <n v="-88.114599999999996"/>
    <s v="HONDURAS"/>
  </r>
  <r>
    <s v="San Pedro Sula43909366"/>
    <x v="169"/>
    <s v="Cortes43909"/>
    <n v="366"/>
    <x v="23"/>
    <n v="5"/>
    <x v="1"/>
    <x v="1"/>
    <s v="0501"/>
    <s v="Masculino"/>
    <n v="28"/>
    <s v="No Informado"/>
    <s v="Confirmado"/>
    <n v="15.5151"/>
    <n v="-88.114599999999996"/>
    <s v="HONDURAS"/>
  </r>
  <r>
    <s v="San Pedro Sula43909367"/>
    <x v="169"/>
    <s v="Cortes43909"/>
    <n v="367"/>
    <x v="23"/>
    <n v="5"/>
    <x v="1"/>
    <x v="1"/>
    <s v="0501"/>
    <s v="Masculino"/>
    <n v="34"/>
    <s v="No Informado"/>
    <s v="Confirmado"/>
    <n v="15.5151"/>
    <n v="-88.114599999999996"/>
    <s v="HONDURAS"/>
  </r>
  <r>
    <s v="San Pedro Sula43909368"/>
    <x v="169"/>
    <s v="Cortes43909"/>
    <n v="368"/>
    <x v="23"/>
    <n v="5"/>
    <x v="1"/>
    <x v="1"/>
    <s v="0501"/>
    <s v="Masculino"/>
    <n v="75"/>
    <s v="No Informado"/>
    <s v="Confirmado"/>
    <n v="15.5151"/>
    <n v="-88.114599999999996"/>
    <s v="HONDURAS"/>
  </r>
  <r>
    <s v="San Pedro Sula43915369"/>
    <x v="170"/>
    <s v="Cortes43915"/>
    <n v="369"/>
    <x v="2"/>
    <n v="5"/>
    <x v="1"/>
    <x v="1"/>
    <s v="0501"/>
    <s v="Masculino"/>
    <n v="38"/>
    <s v="No Informado"/>
    <s v="Confirmado"/>
    <n v="15.5151"/>
    <n v="-88.114599999999996"/>
    <s v="HONDURAS"/>
  </r>
  <r>
    <s v="San Pedro Sula43915370"/>
    <x v="170"/>
    <s v="Cortes43915"/>
    <n v="370"/>
    <x v="2"/>
    <n v="5"/>
    <x v="1"/>
    <x v="1"/>
    <s v="0501"/>
    <s v="Masculino"/>
    <n v="56"/>
    <s v="No Informado"/>
    <s v="Confirmado"/>
    <n v="15.5151"/>
    <n v="-88.114599999999996"/>
    <s v="HONDURAS"/>
  </r>
  <r>
    <s v="San Pedro Sula43915371"/>
    <x v="170"/>
    <s v="Cortes43915"/>
    <n v="371"/>
    <x v="2"/>
    <n v="5"/>
    <x v="1"/>
    <x v="1"/>
    <s v="0501"/>
    <s v="Masculino"/>
    <n v="41"/>
    <s v="No Informado"/>
    <s v="Confirmado"/>
    <n v="15.5151"/>
    <n v="-88.114599999999996"/>
    <s v="HONDURAS"/>
  </r>
  <r>
    <s v="San Pedro Sula43915372"/>
    <x v="170"/>
    <s v="Cortes43915"/>
    <n v="372"/>
    <x v="2"/>
    <n v="5"/>
    <x v="1"/>
    <x v="1"/>
    <s v="0501"/>
    <s v="Masculino"/>
    <n v="15"/>
    <s v="No Informado"/>
    <s v="Confirmado"/>
    <n v="15.5151"/>
    <n v="-88.114599999999996"/>
    <s v="HONDURAS"/>
  </r>
  <r>
    <s v="San Pedro Sula43917373"/>
    <x v="171"/>
    <s v="Cortes43917"/>
    <n v="373"/>
    <x v="3"/>
    <n v="5"/>
    <x v="1"/>
    <x v="1"/>
    <s v="0501"/>
    <s v="Femenino"/>
    <n v="71"/>
    <s v="No Informado"/>
    <s v="Confirmado"/>
    <n v="15.5151"/>
    <n v="-88.114599999999996"/>
    <s v="HONDURAS"/>
  </r>
  <r>
    <s v="San Pedro Sula43917374"/>
    <x v="171"/>
    <s v="Cortes43917"/>
    <n v="374"/>
    <x v="3"/>
    <n v="5"/>
    <x v="1"/>
    <x v="1"/>
    <s v="0501"/>
    <s v="Masculino"/>
    <n v="79"/>
    <s v="No Informado"/>
    <s v="Confirmado"/>
    <n v="15.5151"/>
    <n v="-88.114599999999996"/>
    <s v="HONDURAS"/>
  </r>
  <r>
    <s v="San Pedro Sula43917375"/>
    <x v="171"/>
    <s v="Cortes43917"/>
    <n v="375"/>
    <x v="3"/>
    <n v="5"/>
    <x v="1"/>
    <x v="1"/>
    <s v="0501"/>
    <s v="Masculino"/>
    <n v="22"/>
    <s v="No Informado"/>
    <s v="Confirmado"/>
    <n v="15.5151"/>
    <n v="-88.114599999999996"/>
    <s v="HONDURAS"/>
  </r>
  <r>
    <s v="San Pedro Sula43917376"/>
    <x v="171"/>
    <s v="Cortes43917"/>
    <n v="376"/>
    <x v="3"/>
    <n v="5"/>
    <x v="1"/>
    <x v="1"/>
    <s v="0501"/>
    <s v="Femenino"/>
    <n v="64"/>
    <s v="No Informado"/>
    <s v="Confirmado"/>
    <n v="15.5151"/>
    <n v="-88.114599999999996"/>
    <s v="HONDURAS"/>
  </r>
  <r>
    <s v="San Pedro Sula43917377"/>
    <x v="171"/>
    <s v="Cortes43917"/>
    <n v="377"/>
    <x v="3"/>
    <n v="5"/>
    <x v="1"/>
    <x v="1"/>
    <s v="0501"/>
    <s v="Masculino"/>
    <n v="40"/>
    <s v="No Informado"/>
    <s v="Confirmado"/>
    <n v="15.5151"/>
    <n v="-88.114599999999996"/>
    <s v="HONDURAS"/>
  </r>
  <r>
    <s v="San Pedro Sula43917378"/>
    <x v="171"/>
    <s v="Cortes43917"/>
    <n v="378"/>
    <x v="3"/>
    <n v="5"/>
    <x v="1"/>
    <x v="1"/>
    <s v="0501"/>
    <s v="Masculino"/>
    <n v="23"/>
    <s v="No Informado"/>
    <s v="Confirmado"/>
    <n v="15.5151"/>
    <n v="-88.114599999999996"/>
    <s v="HONDURAS"/>
  </r>
  <r>
    <s v="San Pedro Sula43917379"/>
    <x v="171"/>
    <s v="Cortes43917"/>
    <n v="379"/>
    <x v="3"/>
    <n v="5"/>
    <x v="1"/>
    <x v="1"/>
    <s v="0501"/>
    <s v="Masculino"/>
    <n v="30"/>
    <s v="No Informado"/>
    <s v="Confirmado"/>
    <n v="15.5151"/>
    <n v="-88.114599999999996"/>
    <s v="HONDURAS"/>
  </r>
  <r>
    <s v="San Pedro Sula43917380"/>
    <x v="171"/>
    <s v="Cortes43917"/>
    <n v="380"/>
    <x v="3"/>
    <n v="5"/>
    <x v="1"/>
    <x v="1"/>
    <s v="0501"/>
    <s v="Masculino"/>
    <n v="32"/>
    <s v="No Informado"/>
    <s v="Confirmado"/>
    <n v="15.5151"/>
    <n v="-88.114599999999996"/>
    <s v="HONDURAS"/>
  </r>
  <r>
    <s v="San Pedro Sula43917381"/>
    <x v="171"/>
    <s v="Cortes43917"/>
    <n v="381"/>
    <x v="3"/>
    <n v="5"/>
    <x v="1"/>
    <x v="1"/>
    <s v="0501"/>
    <s v="Femenino"/>
    <n v="63"/>
    <s v="No Informado"/>
    <s v="Confirmado"/>
    <n v="15.5151"/>
    <n v="-88.114599999999996"/>
    <s v="HONDURAS"/>
  </r>
  <r>
    <s v="San Pedro Sula43917382"/>
    <x v="171"/>
    <s v="Cortes43917"/>
    <n v="382"/>
    <x v="3"/>
    <n v="5"/>
    <x v="1"/>
    <x v="1"/>
    <s v="0501"/>
    <s v="Masculino"/>
    <n v="48"/>
    <s v="No Informado"/>
    <s v="Confirmado"/>
    <n v="15.5151"/>
    <n v="-88.114599999999996"/>
    <s v="HONDURAS"/>
  </r>
  <r>
    <s v="San Pedro Sula43920383"/>
    <x v="172"/>
    <s v="Cortes43920"/>
    <n v="383"/>
    <x v="39"/>
    <n v="5"/>
    <x v="1"/>
    <x v="1"/>
    <s v="0501"/>
    <s v="Masculino"/>
    <n v="21"/>
    <s v="No Informado"/>
    <s v="Confirmado"/>
    <n v="15.5151"/>
    <n v="-88.114599999999996"/>
    <s v="HONDURAS"/>
  </r>
  <r>
    <s v="San Pedro Sula43920384"/>
    <x v="172"/>
    <s v="Cortes43920"/>
    <n v="384"/>
    <x v="39"/>
    <n v="5"/>
    <x v="1"/>
    <x v="1"/>
    <s v="0501"/>
    <s v="Masculino"/>
    <n v="36"/>
    <s v="No Informado"/>
    <s v="Confirmado"/>
    <n v="15.5151"/>
    <n v="-88.114599999999996"/>
    <s v="HONDURAS"/>
  </r>
  <r>
    <s v="San Pedro Sula43921385"/>
    <x v="173"/>
    <s v="Cortes43921"/>
    <n v="385"/>
    <x v="26"/>
    <n v="5"/>
    <x v="1"/>
    <x v="1"/>
    <s v="0501"/>
    <s v="Masculino"/>
    <n v="60"/>
    <s v="No Informado"/>
    <s v="Confirmado"/>
    <n v="15.5151"/>
    <n v="-88.114599999999996"/>
    <s v="HONDURAS"/>
  </r>
  <r>
    <s v="San Pedro Sula43921386"/>
    <x v="173"/>
    <s v="Cortes43921"/>
    <n v="386"/>
    <x v="26"/>
    <n v="5"/>
    <x v="1"/>
    <x v="1"/>
    <s v="0501"/>
    <s v="Femenino"/>
    <n v="40"/>
    <s v="No Informado"/>
    <s v="Confirmado"/>
    <n v="15.5151"/>
    <n v="-88.114599999999996"/>
    <s v="HONDURAS"/>
  </r>
  <r>
    <s v="San Pedro Sula43921387"/>
    <x v="173"/>
    <s v="Cortes43921"/>
    <n v="387"/>
    <x v="26"/>
    <n v="5"/>
    <x v="1"/>
    <x v="1"/>
    <s v="0501"/>
    <s v="Femenino"/>
    <n v="58"/>
    <s v="No Informado"/>
    <s v="Confirmado"/>
    <n v="15.5151"/>
    <n v="-88.114599999999996"/>
    <s v="HONDURAS"/>
  </r>
  <r>
    <s v="San Pedro Sula43921388"/>
    <x v="173"/>
    <s v="Cortes43921"/>
    <n v="388"/>
    <x v="26"/>
    <n v="5"/>
    <x v="1"/>
    <x v="1"/>
    <s v="0501"/>
    <s v="Masculino"/>
    <n v="32"/>
    <s v="No Informado"/>
    <s v="Confirmado"/>
    <n v="15.5151"/>
    <n v="-88.114599999999996"/>
    <s v="HONDURAS"/>
  </r>
  <r>
    <s v="San Pedro Sula43921389"/>
    <x v="173"/>
    <s v="Cortes43921"/>
    <n v="389"/>
    <x v="26"/>
    <n v="5"/>
    <x v="1"/>
    <x v="1"/>
    <s v="0501"/>
    <s v="Masculino"/>
    <n v="59"/>
    <s v="No Informado"/>
    <s v="Confirmado"/>
    <n v="15.5151"/>
    <n v="-88.114599999999996"/>
    <s v="HONDURAS"/>
  </r>
  <r>
    <s v="San Pedro Sula43921390"/>
    <x v="173"/>
    <s v="Cortes43921"/>
    <n v="390"/>
    <x v="26"/>
    <n v="5"/>
    <x v="1"/>
    <x v="1"/>
    <s v="0501"/>
    <s v="Masculino"/>
    <n v="55"/>
    <s v="No Informado"/>
    <s v="Confirmado"/>
    <n v="15.5151"/>
    <n v="-88.114599999999996"/>
    <s v="HONDURAS"/>
  </r>
  <r>
    <s v="San Pedro Sula43921391"/>
    <x v="173"/>
    <s v="Cortes43921"/>
    <n v="391"/>
    <x v="26"/>
    <n v="5"/>
    <x v="1"/>
    <x v="1"/>
    <s v="0501"/>
    <s v="Masculino"/>
    <n v="43"/>
    <s v="No Informado"/>
    <s v="Confirmado"/>
    <n v="15.5151"/>
    <n v="-88.114599999999996"/>
    <s v="HONDURAS"/>
  </r>
  <r>
    <s v="San Pedro Sula43921392"/>
    <x v="173"/>
    <s v="Cortes43921"/>
    <n v="392"/>
    <x v="26"/>
    <n v="5"/>
    <x v="1"/>
    <x v="1"/>
    <s v="0501"/>
    <s v="Masculino"/>
    <n v="48"/>
    <s v="No Informado"/>
    <s v="Confirmado"/>
    <n v="15.5151"/>
    <n v="-88.114599999999996"/>
    <s v="HONDURAS"/>
  </r>
  <r>
    <s v="San Pedro Sula43921393"/>
    <x v="173"/>
    <s v="Cortes43921"/>
    <n v="393"/>
    <x v="26"/>
    <n v="5"/>
    <x v="1"/>
    <x v="1"/>
    <s v="0501"/>
    <s v="Masculino"/>
    <n v="30"/>
    <s v="No Informado"/>
    <s v="Confirmado"/>
    <n v="15.5151"/>
    <n v="-88.114599999999996"/>
    <s v="HONDURAS"/>
  </r>
  <r>
    <s v="San Pedro Sula43921394"/>
    <x v="173"/>
    <s v="Cortes43921"/>
    <n v="394"/>
    <x v="26"/>
    <n v="5"/>
    <x v="1"/>
    <x v="1"/>
    <s v="0501"/>
    <s v="Femenino"/>
    <n v="57"/>
    <s v="No Informado"/>
    <s v="Confirmado"/>
    <n v="15.5151"/>
    <n v="-88.114599999999996"/>
    <s v="HONDURAS"/>
  </r>
  <r>
    <s v="San Pedro Sula43921395"/>
    <x v="173"/>
    <s v="Cortes43921"/>
    <n v="395"/>
    <x v="26"/>
    <n v="5"/>
    <x v="1"/>
    <x v="1"/>
    <s v="0501"/>
    <s v="Masculino"/>
    <n v="44"/>
    <s v="No Informado"/>
    <s v="Confirmado"/>
    <n v="15.5151"/>
    <n v="-88.114599999999996"/>
    <s v="HONDURAS"/>
  </r>
  <r>
    <s v="San Pedro Sula43921396"/>
    <x v="173"/>
    <s v="Cortes43921"/>
    <n v="396"/>
    <x v="26"/>
    <n v="5"/>
    <x v="1"/>
    <x v="1"/>
    <s v="0501"/>
    <s v="Masculino"/>
    <n v="54"/>
    <s v="No Informado"/>
    <s v="Confirmado"/>
    <n v="15.5151"/>
    <n v="-88.114599999999996"/>
    <s v="HONDURAS"/>
  </r>
  <r>
    <s v="San Pedro Sula43921397"/>
    <x v="173"/>
    <s v="Cortes43921"/>
    <n v="397"/>
    <x v="26"/>
    <n v="5"/>
    <x v="1"/>
    <x v="1"/>
    <s v="0501"/>
    <s v="Masculino"/>
    <n v="21"/>
    <s v="No Informado"/>
    <s v="Confirmado"/>
    <n v="15.5151"/>
    <n v="-88.114599999999996"/>
    <s v="HONDURAS"/>
  </r>
  <r>
    <s v="San Pedro Sula43921398"/>
    <x v="173"/>
    <s v="Cortes43921"/>
    <n v="398"/>
    <x v="26"/>
    <n v="5"/>
    <x v="1"/>
    <x v="1"/>
    <s v="0501"/>
    <s v="Masculino"/>
    <n v="41"/>
    <s v="No Informado"/>
    <s v="Confirmado"/>
    <n v="15.5151"/>
    <n v="-88.114599999999996"/>
    <s v="HONDURAS"/>
  </r>
  <r>
    <s v="San Pedro Sula43921399"/>
    <x v="173"/>
    <s v="Cortes43921"/>
    <n v="399"/>
    <x v="26"/>
    <n v="5"/>
    <x v="1"/>
    <x v="1"/>
    <s v="0501"/>
    <s v="Masculino"/>
    <n v="41"/>
    <s v="No Informado"/>
    <s v="Confirmado"/>
    <n v="15.5151"/>
    <n v="-88.114599999999996"/>
    <s v="HONDURAS"/>
  </r>
  <r>
    <s v="San Pedro Sula43921400"/>
    <x v="173"/>
    <s v="Cortes43921"/>
    <n v="400"/>
    <x v="26"/>
    <n v="5"/>
    <x v="1"/>
    <x v="1"/>
    <s v="0501"/>
    <s v="Masculino"/>
    <n v="27"/>
    <s v="No Informado"/>
    <s v="Confirmado"/>
    <n v="15.5151"/>
    <n v="-88.114599999999996"/>
    <s v="HONDURAS"/>
  </r>
  <r>
    <s v="San Pedro Sula43922401"/>
    <x v="174"/>
    <s v="Cortes43922"/>
    <n v="401"/>
    <x v="4"/>
    <n v="5"/>
    <x v="1"/>
    <x v="1"/>
    <s v="0501"/>
    <s v="Masculino"/>
    <n v="51"/>
    <s v="No Informado"/>
    <s v="Confirmado"/>
    <n v="15.5151"/>
    <n v="-88.114599999999996"/>
    <s v="HONDURAS"/>
  </r>
  <r>
    <s v="San Pedro Sula43922402"/>
    <x v="174"/>
    <s v="Cortes43922"/>
    <n v="402"/>
    <x v="4"/>
    <n v="5"/>
    <x v="1"/>
    <x v="1"/>
    <s v="0501"/>
    <s v="Masculino"/>
    <n v="40"/>
    <s v="No Informado"/>
    <s v="Confirmado"/>
    <n v="15.5151"/>
    <n v="-88.114599999999996"/>
    <s v="HONDURAS"/>
  </r>
  <r>
    <s v="San Pedro Sula43922403"/>
    <x v="174"/>
    <s v="Cortes43922"/>
    <n v="403"/>
    <x v="4"/>
    <n v="5"/>
    <x v="1"/>
    <x v="1"/>
    <s v="0501"/>
    <s v="Femenino"/>
    <n v="26"/>
    <s v="No Informado"/>
    <s v="Confirmado"/>
    <n v="15.5151"/>
    <n v="-88.114599999999996"/>
    <s v="HONDURAS"/>
  </r>
  <r>
    <s v="San Pedro Sula43922404"/>
    <x v="174"/>
    <s v="Cortes43922"/>
    <n v="404"/>
    <x v="4"/>
    <n v="5"/>
    <x v="1"/>
    <x v="1"/>
    <s v="0501"/>
    <s v="Femenino"/>
    <n v="44"/>
    <s v="No Informado"/>
    <s v="Confirmado"/>
    <n v="15.5151"/>
    <n v="-88.114599999999996"/>
    <s v="HONDURAS"/>
  </r>
  <r>
    <s v="San Pedro Sula43922405"/>
    <x v="174"/>
    <s v="Cortes43922"/>
    <n v="405"/>
    <x v="4"/>
    <n v="5"/>
    <x v="1"/>
    <x v="1"/>
    <s v="0501"/>
    <s v="Masculino"/>
    <n v="62"/>
    <s v="No Informado"/>
    <s v="Confirmado"/>
    <n v="15.5151"/>
    <n v="-88.114599999999996"/>
    <s v="HONDURAS"/>
  </r>
  <r>
    <s v="San Pedro Sula43922406"/>
    <x v="174"/>
    <s v="Cortes43922"/>
    <n v="406"/>
    <x v="4"/>
    <n v="5"/>
    <x v="1"/>
    <x v="1"/>
    <s v="0501"/>
    <s v="Masculino"/>
    <n v="30"/>
    <s v="No Informado"/>
    <s v="Confirmado"/>
    <n v="15.5151"/>
    <n v="-88.114599999999996"/>
    <s v="HONDURAS"/>
  </r>
  <r>
    <s v="San Pedro Sula43922407"/>
    <x v="174"/>
    <s v="Cortes43922"/>
    <n v="407"/>
    <x v="4"/>
    <n v="5"/>
    <x v="1"/>
    <x v="1"/>
    <s v="0501"/>
    <s v="Masculino"/>
    <n v="14"/>
    <s v="No Informado"/>
    <s v="Confirmado"/>
    <n v="15.5151"/>
    <n v="-88.114599999999996"/>
    <s v="HONDURAS"/>
  </r>
  <r>
    <s v="San Pedro Sula43922408"/>
    <x v="174"/>
    <s v="Cortes43922"/>
    <n v="408"/>
    <x v="4"/>
    <n v="5"/>
    <x v="1"/>
    <x v="1"/>
    <s v="0501"/>
    <s v="Masculino"/>
    <n v="29"/>
    <s v="No Informado"/>
    <s v="Confirmado"/>
    <n v="15.5151"/>
    <n v="-88.114599999999996"/>
    <s v="HONDURAS"/>
  </r>
  <r>
    <s v="San Pedro Sula43922409"/>
    <x v="174"/>
    <s v="Cortes43922"/>
    <n v="409"/>
    <x v="4"/>
    <n v="5"/>
    <x v="1"/>
    <x v="1"/>
    <s v="0501"/>
    <s v="Masculino"/>
    <n v="41"/>
    <s v="No Informado"/>
    <s v="Confirmado"/>
    <n v="15.5151"/>
    <n v="-88.114599999999996"/>
    <s v="HONDURAS"/>
  </r>
  <r>
    <s v="San Pedro Sula43922410"/>
    <x v="174"/>
    <s v="Cortes43922"/>
    <n v="410"/>
    <x v="4"/>
    <n v="5"/>
    <x v="1"/>
    <x v="1"/>
    <s v="0501"/>
    <s v="Masculino"/>
    <n v="26"/>
    <s v="No Informado"/>
    <s v="Confirmado"/>
    <n v="15.5151"/>
    <n v="-88.114599999999996"/>
    <s v="HONDURAS"/>
  </r>
  <r>
    <s v="San Pedro Sula43922411"/>
    <x v="174"/>
    <s v="Cortes43922"/>
    <n v="411"/>
    <x v="4"/>
    <n v="5"/>
    <x v="1"/>
    <x v="1"/>
    <s v="0501"/>
    <s v="Femenino"/>
    <n v="47"/>
    <s v="No Informado"/>
    <s v="Confirmado"/>
    <n v="15.5151"/>
    <n v="-88.114599999999996"/>
    <s v="HONDURAS"/>
  </r>
  <r>
    <s v="San Pedro Sula43922412"/>
    <x v="174"/>
    <s v="Cortes43922"/>
    <n v="412"/>
    <x v="4"/>
    <n v="5"/>
    <x v="1"/>
    <x v="1"/>
    <s v="0501"/>
    <s v="Femenino"/>
    <n v="35"/>
    <s v="No Informado"/>
    <s v="Confirmado"/>
    <n v="15.5151"/>
    <n v="-88.114599999999996"/>
    <s v="HONDURAS"/>
  </r>
  <r>
    <s v="San Pedro Sula43922413"/>
    <x v="174"/>
    <s v="Cortes43922"/>
    <n v="413"/>
    <x v="4"/>
    <n v="5"/>
    <x v="1"/>
    <x v="1"/>
    <s v="0501"/>
    <s v="Masculino"/>
    <n v="44"/>
    <s v="No Informado"/>
    <s v="Confirmado"/>
    <n v="15.5151"/>
    <n v="-88.114599999999996"/>
    <s v="HONDURAS"/>
  </r>
  <r>
    <s v="San Pedro Sula43922414"/>
    <x v="174"/>
    <s v="Cortes43922"/>
    <n v="414"/>
    <x v="4"/>
    <n v="5"/>
    <x v="1"/>
    <x v="1"/>
    <s v="0501"/>
    <s v="Masculino"/>
    <n v="54"/>
    <s v="No Informado"/>
    <s v="Confirmado"/>
    <n v="15.5151"/>
    <n v="-88.114599999999996"/>
    <s v="HONDURAS"/>
  </r>
  <r>
    <s v="San Pedro Sula43922415"/>
    <x v="174"/>
    <s v="Cortes43922"/>
    <n v="415"/>
    <x v="4"/>
    <n v="5"/>
    <x v="1"/>
    <x v="1"/>
    <s v="0501"/>
    <s v="Femenino"/>
    <n v="29"/>
    <s v="No Informado"/>
    <s v="Confirmado"/>
    <n v="15.5151"/>
    <n v="-88.114599999999996"/>
    <s v="HONDURAS"/>
  </r>
  <r>
    <s v="San Pedro Sula43922416"/>
    <x v="174"/>
    <s v="Cortes43922"/>
    <n v="416"/>
    <x v="4"/>
    <n v="5"/>
    <x v="1"/>
    <x v="1"/>
    <s v="0501"/>
    <s v="Masculino"/>
    <n v="46"/>
    <s v="No Informado"/>
    <s v="Confirmado"/>
    <n v="15.5151"/>
    <n v="-88.114599999999996"/>
    <s v="HONDURAS"/>
  </r>
  <r>
    <s v="San Pedro Sula43922417"/>
    <x v="174"/>
    <s v="Cortes43922"/>
    <n v="417"/>
    <x v="4"/>
    <n v="5"/>
    <x v="1"/>
    <x v="1"/>
    <s v="0501"/>
    <s v="Masculino"/>
    <n v="35"/>
    <s v="No Informado"/>
    <s v="Confirmado"/>
    <n v="15.5151"/>
    <n v="-88.114599999999996"/>
    <s v="HONDURAS"/>
  </r>
  <r>
    <s v="San Pedro Sula43922418"/>
    <x v="174"/>
    <s v="Cortes43922"/>
    <n v="418"/>
    <x v="4"/>
    <n v="5"/>
    <x v="1"/>
    <x v="1"/>
    <s v="0501"/>
    <s v="Masculino"/>
    <n v="52"/>
    <s v="No Informado"/>
    <s v="Confirmado"/>
    <n v="15.5151"/>
    <n v="-88.114599999999996"/>
    <s v="HONDURAS"/>
  </r>
  <r>
    <s v="San Pedro Sula43922419"/>
    <x v="174"/>
    <s v="Cortes43922"/>
    <n v="419"/>
    <x v="4"/>
    <n v="5"/>
    <x v="1"/>
    <x v="1"/>
    <s v="0501"/>
    <s v="Masculino"/>
    <n v="22"/>
    <s v="No Informado"/>
    <s v="Confirmado"/>
    <n v="15.5151"/>
    <n v="-88.114599999999996"/>
    <s v="HONDURAS"/>
  </r>
  <r>
    <s v="San Pedro Sula43922420"/>
    <x v="174"/>
    <s v="Cortes43922"/>
    <n v="420"/>
    <x v="4"/>
    <n v="5"/>
    <x v="1"/>
    <x v="1"/>
    <s v="0501"/>
    <s v="Femenino"/>
    <n v="37"/>
    <s v="No Informado"/>
    <s v="Confirmado"/>
    <n v="15.5151"/>
    <n v="-88.114599999999996"/>
    <s v="HONDURAS"/>
  </r>
  <r>
    <s v="San Pedro Sula43922421"/>
    <x v="174"/>
    <s v="Cortes43922"/>
    <n v="421"/>
    <x v="4"/>
    <n v="5"/>
    <x v="1"/>
    <x v="1"/>
    <s v="0501"/>
    <s v="Masculino"/>
    <n v="36"/>
    <s v="No Informado"/>
    <s v="Confirmado"/>
    <n v="15.5151"/>
    <n v="-88.114599999999996"/>
    <s v="HONDURAS"/>
  </r>
  <r>
    <s v="San Pedro Sula43922422"/>
    <x v="174"/>
    <s v="Cortes43922"/>
    <n v="422"/>
    <x v="4"/>
    <n v="5"/>
    <x v="1"/>
    <x v="1"/>
    <s v="0501"/>
    <s v="Masculino"/>
    <n v="50"/>
    <s v="No Informado"/>
    <s v="Confirmado"/>
    <n v="15.5151"/>
    <n v="-88.114599999999996"/>
    <s v="HONDURAS"/>
  </r>
  <r>
    <s v="San Pedro Sula43922423"/>
    <x v="174"/>
    <s v="Cortes43922"/>
    <n v="423"/>
    <x v="4"/>
    <n v="5"/>
    <x v="1"/>
    <x v="1"/>
    <s v="0501"/>
    <s v="Masculino"/>
    <n v="26"/>
    <s v="No Informado"/>
    <s v="Confirmado"/>
    <n v="15.5151"/>
    <n v="-88.114599999999996"/>
    <s v="HONDURAS"/>
  </r>
  <r>
    <s v="San Pedro Sula43924424"/>
    <x v="175"/>
    <s v="Cortes43924"/>
    <n v="424"/>
    <x v="5"/>
    <n v="5"/>
    <x v="1"/>
    <x v="1"/>
    <s v="0501"/>
    <s v="Femenino"/>
    <n v="33"/>
    <s v="No Informado"/>
    <s v="Confirmado"/>
    <n v="15.5151"/>
    <n v="-88.114599999999996"/>
    <s v="HONDURAS"/>
  </r>
  <r>
    <s v="San Pedro Sula43924425"/>
    <x v="175"/>
    <s v="Cortes43924"/>
    <n v="425"/>
    <x v="5"/>
    <n v="5"/>
    <x v="1"/>
    <x v="1"/>
    <s v="0501"/>
    <s v="Femenino"/>
    <n v="48"/>
    <s v="No Informado"/>
    <s v="Confirmado"/>
    <n v="15.5151"/>
    <n v="-88.114599999999996"/>
    <s v="HONDURAS"/>
  </r>
  <r>
    <s v="San Pedro Sula43924426"/>
    <x v="175"/>
    <s v="Cortes43924"/>
    <n v="426"/>
    <x v="5"/>
    <n v="5"/>
    <x v="1"/>
    <x v="1"/>
    <s v="0501"/>
    <s v="Femenino"/>
    <n v="62"/>
    <s v="No Informado"/>
    <s v="Confirmado"/>
    <n v="15.5151"/>
    <n v="-88.114599999999996"/>
    <s v="HONDURAS"/>
  </r>
  <r>
    <s v="San Pedro Sula43924427"/>
    <x v="175"/>
    <s v="Cortes43924"/>
    <n v="427"/>
    <x v="5"/>
    <n v="5"/>
    <x v="1"/>
    <x v="1"/>
    <s v="0501"/>
    <s v="Masculino"/>
    <n v="27"/>
    <s v="No Informado"/>
    <s v="Confirmado"/>
    <n v="15.5151"/>
    <n v="-88.114599999999996"/>
    <s v="HONDURAS"/>
  </r>
  <r>
    <s v="San Pedro Sula43924428"/>
    <x v="175"/>
    <s v="Cortes43924"/>
    <n v="428"/>
    <x v="5"/>
    <n v="5"/>
    <x v="1"/>
    <x v="1"/>
    <s v="0501"/>
    <s v="Masculino"/>
    <n v="32"/>
    <s v="No Informado"/>
    <s v="Confirmado"/>
    <n v="15.5151"/>
    <n v="-88.114599999999996"/>
    <s v="HONDURAS"/>
  </r>
  <r>
    <s v="San Pedro Sula43924429"/>
    <x v="175"/>
    <s v="Cortes43924"/>
    <n v="429"/>
    <x v="5"/>
    <n v="5"/>
    <x v="1"/>
    <x v="1"/>
    <s v="0501"/>
    <s v="Femenino"/>
    <n v="26"/>
    <s v="No Informado"/>
    <s v="Confirmado"/>
    <n v="15.5151"/>
    <n v="-88.114599999999996"/>
    <s v="HONDURAS"/>
  </r>
  <r>
    <s v="San Pedro Sula43924430"/>
    <x v="175"/>
    <s v="Cortes43924"/>
    <n v="430"/>
    <x v="5"/>
    <n v="5"/>
    <x v="1"/>
    <x v="1"/>
    <s v="0501"/>
    <s v="Femenino"/>
    <n v="30"/>
    <s v="No Informado"/>
    <s v="Confirmado"/>
    <n v="15.5151"/>
    <n v="-88.114599999999996"/>
    <s v="HONDURAS"/>
  </r>
  <r>
    <s v="San Pedro Sula43924431"/>
    <x v="175"/>
    <s v="Cortes43924"/>
    <n v="431"/>
    <x v="5"/>
    <n v="5"/>
    <x v="1"/>
    <x v="1"/>
    <s v="0501"/>
    <s v="Masculino"/>
    <n v="48"/>
    <s v="No Informado"/>
    <s v="Confirmado"/>
    <n v="15.5151"/>
    <n v="-88.114599999999996"/>
    <s v="HONDURAS"/>
  </r>
  <r>
    <s v="San Pedro Sula43924432"/>
    <x v="175"/>
    <s v="Cortes43924"/>
    <n v="432"/>
    <x v="5"/>
    <n v="5"/>
    <x v="1"/>
    <x v="1"/>
    <s v="0501"/>
    <s v="Masculino"/>
    <n v="28"/>
    <s v="No Informado"/>
    <s v="Confirmado"/>
    <n v="15.5151"/>
    <n v="-88.114599999999996"/>
    <s v="HONDURAS"/>
  </r>
  <r>
    <s v="San Pedro Sula43924433"/>
    <x v="175"/>
    <s v="Cortes43924"/>
    <n v="433"/>
    <x v="5"/>
    <n v="5"/>
    <x v="1"/>
    <x v="1"/>
    <s v="0501"/>
    <s v="Masculino"/>
    <n v="53"/>
    <s v="No Informado"/>
    <s v="Confirmado"/>
    <n v="15.5151"/>
    <n v="-88.114599999999996"/>
    <s v="HONDURAS"/>
  </r>
  <r>
    <s v="San Pedro Sula43924434"/>
    <x v="175"/>
    <s v="Cortes43924"/>
    <n v="434"/>
    <x v="5"/>
    <n v="5"/>
    <x v="1"/>
    <x v="1"/>
    <s v="0501"/>
    <s v="Masculino"/>
    <n v="57"/>
    <s v="No Informado"/>
    <s v="Confirmado"/>
    <n v="15.5151"/>
    <n v="-88.114599999999996"/>
    <s v="HONDURAS"/>
  </r>
  <r>
    <s v="San Pedro Sula43924435"/>
    <x v="175"/>
    <s v="Cortes43924"/>
    <n v="435"/>
    <x v="5"/>
    <n v="5"/>
    <x v="1"/>
    <x v="1"/>
    <s v="0501"/>
    <s v="Masculino"/>
    <n v="30"/>
    <s v="No Informado"/>
    <s v="Confirmado"/>
    <n v="15.5151"/>
    <n v="-88.114599999999996"/>
    <s v="HONDURAS"/>
  </r>
  <r>
    <s v="San Pedro Sula43924436"/>
    <x v="175"/>
    <s v="Cortes43924"/>
    <n v="436"/>
    <x v="5"/>
    <n v="5"/>
    <x v="1"/>
    <x v="1"/>
    <s v="0501"/>
    <s v="Masculino"/>
    <n v="30"/>
    <s v="No Informado"/>
    <s v="Confirmado"/>
    <n v="15.5151"/>
    <n v="-88.114599999999996"/>
    <s v="HONDURAS"/>
  </r>
  <r>
    <s v="San Pedro Sula43924437"/>
    <x v="175"/>
    <s v="Cortes43924"/>
    <n v="437"/>
    <x v="5"/>
    <n v="5"/>
    <x v="1"/>
    <x v="1"/>
    <s v="0501"/>
    <s v="Femenino"/>
    <n v="35"/>
    <s v="No Informado"/>
    <s v="Confirmado"/>
    <n v="15.5151"/>
    <n v="-88.114599999999996"/>
    <s v="HONDURAS"/>
  </r>
  <r>
    <s v="San Pedro Sula43924438"/>
    <x v="175"/>
    <s v="Cortes43924"/>
    <n v="438"/>
    <x v="5"/>
    <n v="5"/>
    <x v="1"/>
    <x v="1"/>
    <s v="0501"/>
    <s v="Masculino"/>
    <n v="70"/>
    <s v="No Informado"/>
    <s v="Confirmado"/>
    <n v="15.5151"/>
    <n v="-88.114599999999996"/>
    <s v="HONDURAS"/>
  </r>
  <r>
    <s v="San Pedro Sula43924439"/>
    <x v="175"/>
    <s v="Cortes43924"/>
    <n v="439"/>
    <x v="5"/>
    <n v="5"/>
    <x v="1"/>
    <x v="1"/>
    <s v="0501"/>
    <s v="Masculino"/>
    <n v="53"/>
    <s v="No Informado"/>
    <s v="Confirmado"/>
    <n v="15.5151"/>
    <n v="-88.114599999999996"/>
    <s v="HONDURAS"/>
  </r>
  <r>
    <s v="San Pedro Sula43926440"/>
    <x v="176"/>
    <s v="Cortes43926"/>
    <n v="440"/>
    <x v="33"/>
    <n v="5"/>
    <x v="1"/>
    <x v="1"/>
    <s v="0501"/>
    <s v="Femenino"/>
    <n v="64"/>
    <s v="No Informado"/>
    <s v="Confirmado"/>
    <n v="15.5151"/>
    <n v="-88.114599999999996"/>
    <s v="HONDURAS"/>
  </r>
  <r>
    <s v="San Pedro Sula43926441"/>
    <x v="176"/>
    <s v="Cortes43926"/>
    <n v="441"/>
    <x v="33"/>
    <n v="5"/>
    <x v="1"/>
    <x v="1"/>
    <s v="0501"/>
    <s v="Masculino"/>
    <n v="30"/>
    <s v="No Informado"/>
    <s v="Confirmado"/>
    <n v="15.5151"/>
    <n v="-88.114599999999996"/>
    <s v="HONDURAS"/>
  </r>
  <r>
    <s v="San Pedro Sula43926442"/>
    <x v="176"/>
    <s v="Cortes43926"/>
    <n v="442"/>
    <x v="33"/>
    <n v="5"/>
    <x v="1"/>
    <x v="1"/>
    <s v="0501"/>
    <s v="Masculino"/>
    <n v="22"/>
    <s v="No Informado"/>
    <s v="Confirmado"/>
    <n v="15.5151"/>
    <n v="-88.114599999999996"/>
    <s v="HONDURAS"/>
  </r>
  <r>
    <s v="San Pedro Sula43926443"/>
    <x v="176"/>
    <s v="Cortes43926"/>
    <n v="443"/>
    <x v="33"/>
    <n v="5"/>
    <x v="1"/>
    <x v="1"/>
    <s v="0501"/>
    <s v="Masculino"/>
    <n v="54"/>
    <s v="No Informado"/>
    <s v="Confirmado"/>
    <n v="15.5151"/>
    <n v="-88.114599999999996"/>
    <s v="HONDURAS"/>
  </r>
  <r>
    <s v="San Pedro Sula43926444"/>
    <x v="176"/>
    <s v="Cortes43926"/>
    <n v="444"/>
    <x v="33"/>
    <n v="5"/>
    <x v="1"/>
    <x v="1"/>
    <s v="0501"/>
    <s v="Masculino"/>
    <n v="35"/>
    <s v="No Informado"/>
    <s v="Confirmado"/>
    <n v="15.5151"/>
    <n v="-88.114599999999996"/>
    <s v="HONDURAS"/>
  </r>
  <r>
    <s v="San Pedro Sula43926445"/>
    <x v="176"/>
    <s v="Cortes43926"/>
    <n v="445"/>
    <x v="33"/>
    <n v="5"/>
    <x v="1"/>
    <x v="1"/>
    <s v="0501"/>
    <s v="Masculino"/>
    <n v="36"/>
    <s v="No Informado"/>
    <s v="Confirmado"/>
    <n v="15.5151"/>
    <n v="-88.114599999999996"/>
    <s v="HONDURAS"/>
  </r>
  <r>
    <s v="San Pedro Sula43926446"/>
    <x v="176"/>
    <s v="Cortes43926"/>
    <n v="446"/>
    <x v="33"/>
    <n v="5"/>
    <x v="1"/>
    <x v="1"/>
    <s v="0501"/>
    <s v="Femenino"/>
    <n v="26"/>
    <s v="No Informado"/>
    <s v="Confirmado"/>
    <n v="15.5151"/>
    <n v="-88.114599999999996"/>
    <s v="HONDURAS"/>
  </r>
  <r>
    <s v="San Pedro Sula43926447"/>
    <x v="176"/>
    <s v="Cortes43926"/>
    <n v="447"/>
    <x v="33"/>
    <n v="5"/>
    <x v="1"/>
    <x v="1"/>
    <s v="0501"/>
    <s v="Femenino"/>
    <n v="33"/>
    <s v="No Informado"/>
    <s v="Confirmado"/>
    <n v="15.5151"/>
    <n v="-88.114599999999996"/>
    <s v="HONDURAS"/>
  </r>
  <r>
    <s v="San Pedro Sula43926448"/>
    <x v="176"/>
    <s v="Cortes43926"/>
    <n v="448"/>
    <x v="33"/>
    <n v="5"/>
    <x v="1"/>
    <x v="1"/>
    <s v="0501"/>
    <s v="Femenino"/>
    <n v="31"/>
    <s v="No Informado"/>
    <s v="Confirmado"/>
    <n v="15.5151"/>
    <n v="-88.114599999999996"/>
    <s v="HONDURAS"/>
  </r>
  <r>
    <s v="San Pedro Sula43926449"/>
    <x v="176"/>
    <s v="Cortes43926"/>
    <n v="449"/>
    <x v="33"/>
    <n v="5"/>
    <x v="1"/>
    <x v="1"/>
    <s v="0501"/>
    <s v="Femenino"/>
    <n v="52"/>
    <s v="No Informado"/>
    <s v="Confirmado"/>
    <n v="15.5151"/>
    <n v="-88.114599999999996"/>
    <s v="HONDURAS"/>
  </r>
  <r>
    <s v="San Pedro Sula43926450"/>
    <x v="176"/>
    <s v="Cortes43926"/>
    <n v="450"/>
    <x v="33"/>
    <n v="5"/>
    <x v="1"/>
    <x v="1"/>
    <s v="0501"/>
    <s v="Femenino"/>
    <n v="31"/>
    <s v="No Informado"/>
    <s v="Confirmado"/>
    <n v="15.5151"/>
    <n v="-88.114599999999996"/>
    <s v="HONDURAS"/>
  </r>
  <r>
    <s v="San Pedro Sula43926451"/>
    <x v="176"/>
    <s v="Cortes43926"/>
    <n v="451"/>
    <x v="33"/>
    <n v="5"/>
    <x v="1"/>
    <x v="1"/>
    <s v="0501"/>
    <s v="Femenino"/>
    <n v="56"/>
    <s v="No Informado"/>
    <s v="Confirmado"/>
    <n v="15.5151"/>
    <n v="-88.114599999999996"/>
    <s v="HONDURAS"/>
  </r>
  <r>
    <s v="San Pedro Sula43926452"/>
    <x v="176"/>
    <s v="Cortes43926"/>
    <n v="452"/>
    <x v="33"/>
    <n v="5"/>
    <x v="1"/>
    <x v="1"/>
    <s v="0501"/>
    <s v="Masculino"/>
    <n v="47"/>
    <s v="No Informado"/>
    <s v="Confirmado"/>
    <n v="15.5151"/>
    <n v="-88.114599999999996"/>
    <s v="HONDURAS"/>
  </r>
  <r>
    <s v="San Pedro Sula43926453"/>
    <x v="176"/>
    <s v="Cortes43926"/>
    <n v="453"/>
    <x v="33"/>
    <n v="5"/>
    <x v="1"/>
    <x v="1"/>
    <s v="0501"/>
    <s v="Masculino"/>
    <n v="58"/>
    <s v="No Informado"/>
    <s v="Confirmado"/>
    <n v="15.5151"/>
    <n v="-88.114599999999996"/>
    <s v="HONDURAS"/>
  </r>
  <r>
    <s v="San Pedro Sula43926454"/>
    <x v="176"/>
    <s v="Cortes43926"/>
    <n v="454"/>
    <x v="33"/>
    <n v="5"/>
    <x v="1"/>
    <x v="1"/>
    <s v="0501"/>
    <s v="Masculino"/>
    <n v="53"/>
    <s v="No Informado"/>
    <s v="Confirmado"/>
    <n v="15.5151"/>
    <n v="-88.114599999999996"/>
    <s v="HONDURAS"/>
  </r>
  <r>
    <s v="San Pedro Sula43926455"/>
    <x v="176"/>
    <s v="Cortes43926"/>
    <n v="455"/>
    <x v="33"/>
    <n v="5"/>
    <x v="1"/>
    <x v="1"/>
    <s v="0501"/>
    <s v="Masculino"/>
    <n v="16"/>
    <s v="No Informado"/>
    <s v="Confirmado"/>
    <n v="15.5151"/>
    <n v="-88.114599999999996"/>
    <s v="HONDURAS"/>
  </r>
  <r>
    <s v="San Pedro Sula43926456"/>
    <x v="176"/>
    <s v="Cortes43926"/>
    <n v="456"/>
    <x v="33"/>
    <n v="5"/>
    <x v="1"/>
    <x v="1"/>
    <s v="0501"/>
    <s v="Femenino"/>
    <n v="44"/>
    <s v="No Informado"/>
    <s v="Confirmado"/>
    <n v="15.5151"/>
    <n v="-88.114599999999996"/>
    <s v="HONDURAS"/>
  </r>
  <r>
    <s v="San Pedro Sula43930457"/>
    <x v="177"/>
    <s v="Cortes43930"/>
    <n v="457"/>
    <x v="6"/>
    <n v="5"/>
    <x v="1"/>
    <x v="1"/>
    <s v="0501"/>
    <s v="Masculino"/>
    <n v="42"/>
    <s v="No Informado"/>
    <s v="Confirmado"/>
    <n v="15.5151"/>
    <n v="-88.114599999999996"/>
    <s v="HONDURAS"/>
  </r>
  <r>
    <s v="San Pedro Sula43930458"/>
    <x v="177"/>
    <s v="Cortes43930"/>
    <n v="458"/>
    <x v="6"/>
    <n v="5"/>
    <x v="1"/>
    <x v="1"/>
    <s v="0501"/>
    <s v="Masculino"/>
    <n v="44"/>
    <s v="No Informado"/>
    <s v="Confirmado"/>
    <n v="15.5151"/>
    <n v="-88.114599999999996"/>
    <s v="HONDURAS"/>
  </r>
  <r>
    <s v="San Pedro Sula43930459"/>
    <x v="177"/>
    <s v="Cortes43930"/>
    <n v="459"/>
    <x v="6"/>
    <n v="5"/>
    <x v="1"/>
    <x v="1"/>
    <s v="0501"/>
    <s v="Femenino"/>
    <n v="41"/>
    <s v="No Informado"/>
    <s v="Confirmado"/>
    <n v="15.5151"/>
    <n v="-88.114599999999996"/>
    <s v="HONDURAS"/>
  </r>
  <r>
    <s v="San Pedro Sula43930460"/>
    <x v="177"/>
    <s v="Cortes43930"/>
    <n v="460"/>
    <x v="6"/>
    <n v="5"/>
    <x v="1"/>
    <x v="1"/>
    <s v="0501"/>
    <s v="Masculino"/>
    <n v="42"/>
    <s v="No Informado"/>
    <s v="Confirmado"/>
    <n v="15.5151"/>
    <n v="-88.114599999999996"/>
    <s v="HONDURAS"/>
  </r>
  <r>
    <s v="San Pedro Sula43930461"/>
    <x v="177"/>
    <s v="Cortes43930"/>
    <n v="461"/>
    <x v="6"/>
    <n v="5"/>
    <x v="1"/>
    <x v="1"/>
    <s v="0501"/>
    <s v="Femenino"/>
    <n v="31"/>
    <s v="No Informado"/>
    <s v="Confirmado"/>
    <n v="15.5151"/>
    <n v="-88.114599999999996"/>
    <s v="HONDURAS"/>
  </r>
  <r>
    <s v="San Pedro Sula43930462"/>
    <x v="177"/>
    <s v="Cortes43930"/>
    <n v="462"/>
    <x v="6"/>
    <n v="5"/>
    <x v="1"/>
    <x v="1"/>
    <s v="0501"/>
    <s v="Femenino"/>
    <n v="27"/>
    <s v="No Informado"/>
    <s v="Confirmado"/>
    <n v="15.5151"/>
    <n v="-88.114599999999996"/>
    <s v="HONDURAS"/>
  </r>
  <r>
    <s v="San Pedro Sula43930463"/>
    <x v="177"/>
    <s v="Cortes43930"/>
    <n v="463"/>
    <x v="6"/>
    <n v="5"/>
    <x v="1"/>
    <x v="1"/>
    <s v="0501"/>
    <s v="Femenino"/>
    <n v="42"/>
    <s v="No Informado"/>
    <s v="Confirmado"/>
    <n v="15.5151"/>
    <n v="-88.114599999999996"/>
    <s v="HONDURAS"/>
  </r>
  <r>
    <s v="San Pedro Sula43930464"/>
    <x v="177"/>
    <s v="Cortes43930"/>
    <n v="464"/>
    <x v="6"/>
    <n v="5"/>
    <x v="1"/>
    <x v="1"/>
    <s v="0501"/>
    <s v="Femenino"/>
    <n v="37"/>
    <s v="No Informado"/>
    <s v="Confirmado"/>
    <n v="15.5151"/>
    <n v="-88.114599999999996"/>
    <s v="HONDURAS"/>
  </r>
  <r>
    <s v="San Pedro Sula43930465"/>
    <x v="177"/>
    <s v="Cortes43930"/>
    <n v="465"/>
    <x v="6"/>
    <n v="5"/>
    <x v="1"/>
    <x v="1"/>
    <s v="0501"/>
    <s v="Femenino"/>
    <n v="40"/>
    <s v="No Informado"/>
    <s v="Confirmado"/>
    <n v="15.5151"/>
    <n v="-88.114599999999996"/>
    <s v="HONDURAS"/>
  </r>
  <r>
    <s v="San Pedro Sula43930466"/>
    <x v="177"/>
    <s v="Cortes43930"/>
    <n v="466"/>
    <x v="6"/>
    <n v="5"/>
    <x v="1"/>
    <x v="1"/>
    <s v="0501"/>
    <s v="Masculino"/>
    <n v="21"/>
    <s v="No Informado"/>
    <s v="Confirmado"/>
    <n v="15.5151"/>
    <n v="-88.114599999999996"/>
    <s v="HONDURAS"/>
  </r>
  <r>
    <s v="San Pedro Sula43930467"/>
    <x v="177"/>
    <s v="Cortes43930"/>
    <n v="467"/>
    <x v="6"/>
    <n v="5"/>
    <x v="1"/>
    <x v="1"/>
    <s v="0501"/>
    <s v="Masculino"/>
    <n v="23"/>
    <s v="No Informado"/>
    <s v="Confirmado"/>
    <n v="15.5151"/>
    <n v="-88.114599999999996"/>
    <s v="HONDURAS"/>
  </r>
  <r>
    <s v="San Pedro Sula43930468"/>
    <x v="177"/>
    <s v="Cortes43930"/>
    <n v="468"/>
    <x v="6"/>
    <n v="5"/>
    <x v="1"/>
    <x v="1"/>
    <s v="0501"/>
    <s v="Femenino"/>
    <n v="18"/>
    <s v="No Informado"/>
    <s v="Confirmado"/>
    <n v="15.5151"/>
    <n v="-88.114599999999996"/>
    <s v="HONDURAS"/>
  </r>
  <r>
    <s v="San Pedro Sula43930469"/>
    <x v="177"/>
    <s v="Cortes43930"/>
    <n v="469"/>
    <x v="6"/>
    <n v="5"/>
    <x v="1"/>
    <x v="1"/>
    <s v="0501"/>
    <s v="Femenino"/>
    <n v="48"/>
    <s v="No Informado"/>
    <s v="Confirmado"/>
    <n v="15.5151"/>
    <n v="-88.114599999999996"/>
    <s v="HONDURAS"/>
  </r>
  <r>
    <s v="San Pedro Sula43930470"/>
    <x v="177"/>
    <s v="Cortes43930"/>
    <n v="470"/>
    <x v="6"/>
    <n v="5"/>
    <x v="1"/>
    <x v="1"/>
    <s v="0501"/>
    <s v="Masculino"/>
    <n v="23"/>
    <s v="No Informado"/>
    <s v="Confirmado"/>
    <n v="15.5151"/>
    <n v="-88.114599999999996"/>
    <s v="HONDURAS"/>
  </r>
  <r>
    <s v="San Pedro Sula43930471"/>
    <x v="177"/>
    <s v="Cortes43930"/>
    <n v="471"/>
    <x v="6"/>
    <n v="5"/>
    <x v="1"/>
    <x v="1"/>
    <s v="0501"/>
    <s v="Masculino"/>
    <n v="41"/>
    <s v="No Informado"/>
    <s v="Confirmado"/>
    <n v="15.5151"/>
    <n v="-88.114599999999996"/>
    <s v="HONDURAS"/>
  </r>
  <r>
    <s v="San Pedro Sula43930472"/>
    <x v="177"/>
    <s v="Cortes43930"/>
    <n v="472"/>
    <x v="6"/>
    <n v="5"/>
    <x v="1"/>
    <x v="1"/>
    <s v="0501"/>
    <s v="Femenino"/>
    <n v="38"/>
    <s v="No Informado"/>
    <s v="Confirmado"/>
    <n v="15.5151"/>
    <n v="-88.114599999999996"/>
    <s v="HONDURAS"/>
  </r>
  <r>
    <s v="San Pedro Sula43930473"/>
    <x v="177"/>
    <s v="Cortes43930"/>
    <n v="473"/>
    <x v="6"/>
    <n v="5"/>
    <x v="1"/>
    <x v="1"/>
    <s v="0501"/>
    <s v="Masculino"/>
    <n v="55"/>
    <s v="No Informado"/>
    <s v="Confirmado"/>
    <n v="15.5151"/>
    <n v="-88.114599999999996"/>
    <s v="HONDURAS"/>
  </r>
  <r>
    <s v="San Pedro Sula43930474"/>
    <x v="177"/>
    <s v="Cortes43930"/>
    <n v="474"/>
    <x v="6"/>
    <n v="5"/>
    <x v="1"/>
    <x v="1"/>
    <s v="0501"/>
    <s v="Masculino"/>
    <n v="31"/>
    <s v="No Informado"/>
    <s v="Confirmado"/>
    <n v="15.5151"/>
    <n v="-88.114599999999996"/>
    <s v="HONDURAS"/>
  </r>
  <r>
    <s v="San Pedro Sula43930475"/>
    <x v="177"/>
    <s v="Cortes43930"/>
    <n v="475"/>
    <x v="6"/>
    <n v="5"/>
    <x v="1"/>
    <x v="1"/>
    <s v="0501"/>
    <s v="Femenino"/>
    <n v="57"/>
    <s v="No Informado"/>
    <s v="Confirmado"/>
    <n v="15.5151"/>
    <n v="-88.114599999999996"/>
    <s v="HONDURAS"/>
  </r>
  <r>
    <s v="San Pedro Sula43930476"/>
    <x v="177"/>
    <s v="Cortes43930"/>
    <n v="476"/>
    <x v="6"/>
    <n v="5"/>
    <x v="1"/>
    <x v="1"/>
    <s v="0501"/>
    <s v="Masculino"/>
    <n v="56"/>
    <s v="No Informado"/>
    <s v="Confirmado"/>
    <n v="15.5151"/>
    <n v="-88.114599999999996"/>
    <s v="HONDURAS"/>
  </r>
  <r>
    <s v="San Pedro Sula43930477"/>
    <x v="177"/>
    <s v="Cortes43930"/>
    <n v="477"/>
    <x v="6"/>
    <n v="5"/>
    <x v="1"/>
    <x v="1"/>
    <s v="0501"/>
    <s v="Femenino"/>
    <n v="50"/>
    <s v="No Informado"/>
    <s v="Confirmado"/>
    <n v="15.5151"/>
    <n v="-88.114599999999996"/>
    <s v="HONDURAS"/>
  </r>
  <r>
    <s v="San Pedro Sula43931478"/>
    <x v="178"/>
    <s v="Cortes43931"/>
    <n v="478"/>
    <x v="7"/>
    <n v="5"/>
    <x v="1"/>
    <x v="1"/>
    <s v="0501"/>
    <s v="Masculino"/>
    <n v="48"/>
    <s v="No Informado"/>
    <s v="Confirmado"/>
    <n v="15.5151"/>
    <n v="-88.114599999999996"/>
    <s v="HONDURAS"/>
  </r>
  <r>
    <s v="San Pedro Sula43931479"/>
    <x v="178"/>
    <s v="Cortes43931"/>
    <n v="479"/>
    <x v="7"/>
    <n v="5"/>
    <x v="1"/>
    <x v="1"/>
    <s v="0501"/>
    <s v="Femenino"/>
    <n v="36"/>
    <s v="No Informado"/>
    <s v="Confirmado"/>
    <n v="15.5151"/>
    <n v="-88.114599999999996"/>
    <s v="HONDURAS"/>
  </r>
  <r>
    <s v="San Pedro Sula43931480"/>
    <x v="178"/>
    <s v="Cortes43931"/>
    <n v="480"/>
    <x v="7"/>
    <n v="5"/>
    <x v="1"/>
    <x v="1"/>
    <s v="0501"/>
    <s v="Femenino"/>
    <n v="52"/>
    <s v="No Informado"/>
    <s v="Confirmado"/>
    <n v="15.5151"/>
    <n v="-88.114599999999996"/>
    <s v="HONDURAS"/>
  </r>
  <r>
    <s v="San Pedro Sula43931481"/>
    <x v="178"/>
    <s v="Cortes43931"/>
    <n v="481"/>
    <x v="7"/>
    <n v="5"/>
    <x v="1"/>
    <x v="1"/>
    <s v="0501"/>
    <s v="Femenino"/>
    <n v="38"/>
    <s v="No Informado"/>
    <s v="Confirmado"/>
    <n v="15.5151"/>
    <n v="-88.114599999999996"/>
    <s v="HONDURAS"/>
  </r>
  <r>
    <s v="San Pedro Sula43931482"/>
    <x v="178"/>
    <s v="Cortes43931"/>
    <n v="482"/>
    <x v="7"/>
    <n v="5"/>
    <x v="1"/>
    <x v="1"/>
    <s v="0501"/>
    <s v="Masculino"/>
    <n v="43"/>
    <s v="No Informado"/>
    <s v="Confirmado"/>
    <n v="15.5151"/>
    <n v="-88.114599999999996"/>
    <s v="HONDURAS"/>
  </r>
  <r>
    <s v="San Pedro Sula43931483"/>
    <x v="178"/>
    <s v="Cortes43931"/>
    <n v="483"/>
    <x v="7"/>
    <n v="5"/>
    <x v="1"/>
    <x v="1"/>
    <s v="0501"/>
    <s v="Femenino"/>
    <n v="27"/>
    <s v="No Informado"/>
    <s v="Confirmado"/>
    <n v="15.5151"/>
    <n v="-88.114599999999996"/>
    <s v="HONDURAS"/>
  </r>
  <r>
    <s v="San Pedro Sula43931484"/>
    <x v="178"/>
    <s v="Cortes43931"/>
    <n v="484"/>
    <x v="7"/>
    <n v="5"/>
    <x v="1"/>
    <x v="1"/>
    <s v="0501"/>
    <s v="Femenino"/>
    <n v="61"/>
    <s v="No Informado"/>
    <s v="Confirmado"/>
    <n v="15.5151"/>
    <n v="-88.114599999999996"/>
    <s v="HONDURAS"/>
  </r>
  <r>
    <s v="San Pedro Sula43931485"/>
    <x v="178"/>
    <s v="Cortes43931"/>
    <n v="485"/>
    <x v="7"/>
    <n v="5"/>
    <x v="1"/>
    <x v="1"/>
    <s v="0501"/>
    <s v="Masculino"/>
    <n v="25"/>
    <s v="No Informado"/>
    <s v="Confirmado"/>
    <n v="15.5151"/>
    <n v="-88.114599999999996"/>
    <s v="HONDURAS"/>
  </r>
  <r>
    <s v="San Pedro Sula43931486"/>
    <x v="178"/>
    <s v="Cortes43931"/>
    <n v="486"/>
    <x v="7"/>
    <n v="5"/>
    <x v="1"/>
    <x v="1"/>
    <s v="0501"/>
    <s v="Masculino"/>
    <n v="66"/>
    <s v="No Informado"/>
    <s v="Confirmado"/>
    <n v="15.5151"/>
    <n v="-88.114599999999996"/>
    <s v="HONDURAS"/>
  </r>
  <r>
    <s v="San Pedro Sula43931487"/>
    <x v="178"/>
    <s v="Cortes43931"/>
    <n v="487"/>
    <x v="7"/>
    <n v="5"/>
    <x v="1"/>
    <x v="1"/>
    <s v="0501"/>
    <s v="Masculino"/>
    <n v="69"/>
    <s v="No Informado"/>
    <s v="Confirmado"/>
    <n v="15.5151"/>
    <n v="-88.114599999999996"/>
    <s v="HONDURAS"/>
  </r>
  <r>
    <s v="San Pedro Sula43931488"/>
    <x v="178"/>
    <s v="Cortes43931"/>
    <n v="488"/>
    <x v="7"/>
    <n v="5"/>
    <x v="1"/>
    <x v="1"/>
    <s v="0501"/>
    <s v="Femenino"/>
    <n v="78"/>
    <s v="No Informado"/>
    <s v="Confirmado"/>
    <n v="15.5151"/>
    <n v="-88.114599999999996"/>
    <s v="HONDURAS"/>
  </r>
  <r>
    <s v="San Pedro Sula43931489"/>
    <x v="178"/>
    <s v="Cortes43931"/>
    <n v="489"/>
    <x v="7"/>
    <n v="5"/>
    <x v="1"/>
    <x v="1"/>
    <s v="0501"/>
    <s v="Femenino"/>
    <n v="36"/>
    <s v="No Informado"/>
    <s v="Confirmado"/>
    <n v="15.5151"/>
    <n v="-88.114599999999996"/>
    <s v="HONDURAS"/>
  </r>
  <r>
    <s v="San Pedro Sula43931490"/>
    <x v="178"/>
    <s v="Cortes43931"/>
    <n v="490"/>
    <x v="7"/>
    <n v="5"/>
    <x v="1"/>
    <x v="1"/>
    <s v="0501"/>
    <s v="Masculino"/>
    <n v="31"/>
    <s v="No Informado"/>
    <s v="Confirmado"/>
    <n v="15.5151"/>
    <n v="-88.114599999999996"/>
    <s v="HONDURAS"/>
  </r>
  <r>
    <s v="San Pedro Sula43931491"/>
    <x v="178"/>
    <s v="Cortes43931"/>
    <n v="491"/>
    <x v="7"/>
    <n v="5"/>
    <x v="1"/>
    <x v="1"/>
    <s v="0501"/>
    <s v="Femenino"/>
    <n v="62"/>
    <s v="No Informado"/>
    <s v="Confirmado"/>
    <n v="15.5151"/>
    <n v="-88.114599999999996"/>
    <s v="HONDURAS"/>
  </r>
  <r>
    <s v="San Pedro Sula43931492"/>
    <x v="178"/>
    <s v="Cortes43931"/>
    <n v="492"/>
    <x v="7"/>
    <n v="5"/>
    <x v="1"/>
    <x v="1"/>
    <s v="0501"/>
    <s v="Masculino"/>
    <n v="39"/>
    <s v="No Informado"/>
    <s v="Confirmado"/>
    <n v="15.5151"/>
    <n v="-88.114599999999996"/>
    <s v="HONDURAS"/>
  </r>
  <r>
    <s v="San Pedro Sula43931493"/>
    <x v="178"/>
    <s v="Cortes43931"/>
    <n v="493"/>
    <x v="7"/>
    <n v="5"/>
    <x v="1"/>
    <x v="1"/>
    <s v="0501"/>
    <s v="Masculino"/>
    <n v="72"/>
    <s v="No Informado"/>
    <s v="Confirmado"/>
    <n v="15.5151"/>
    <n v="-88.114599999999996"/>
    <s v="HONDURAS"/>
  </r>
  <r>
    <s v="San Pedro Sula43931494"/>
    <x v="178"/>
    <s v="Cortes43931"/>
    <n v="494"/>
    <x v="7"/>
    <n v="5"/>
    <x v="1"/>
    <x v="1"/>
    <s v="0501"/>
    <s v="Masculino"/>
    <n v="64"/>
    <s v="No Informado"/>
    <s v="Confirmado"/>
    <n v="15.5151"/>
    <n v="-88.114599999999996"/>
    <s v="HONDURAS"/>
  </r>
  <r>
    <s v="San Pedro Sula43931495"/>
    <x v="178"/>
    <s v="Cortes43931"/>
    <n v="495"/>
    <x v="7"/>
    <n v="5"/>
    <x v="1"/>
    <x v="1"/>
    <s v="0501"/>
    <s v="Masculino"/>
    <n v="41"/>
    <s v="No Informado"/>
    <s v="Confirmado"/>
    <n v="15.5151"/>
    <n v="-88.114599999999996"/>
    <s v="HONDURAS"/>
  </r>
  <r>
    <s v="San Pedro Sula43931496"/>
    <x v="178"/>
    <s v="Cortes43931"/>
    <n v="496"/>
    <x v="7"/>
    <n v="5"/>
    <x v="1"/>
    <x v="1"/>
    <s v="0501"/>
    <s v="Femenino"/>
    <n v="42"/>
    <s v="No Informado"/>
    <s v="Confirmado"/>
    <n v="15.5151"/>
    <n v="-88.114599999999996"/>
    <s v="HONDURAS"/>
  </r>
  <r>
    <s v="San Pedro Sula43931497"/>
    <x v="178"/>
    <s v="Cortes43931"/>
    <n v="497"/>
    <x v="7"/>
    <n v="5"/>
    <x v="1"/>
    <x v="1"/>
    <s v="0501"/>
    <s v="Femenino"/>
    <n v="41"/>
    <s v="No Informado"/>
    <s v="Confirmado"/>
    <n v="15.5151"/>
    <n v="-88.114599999999996"/>
    <s v="HONDURAS"/>
  </r>
  <r>
    <s v="San Pedro Sula43931498"/>
    <x v="178"/>
    <s v="Cortes43931"/>
    <n v="498"/>
    <x v="7"/>
    <n v="5"/>
    <x v="1"/>
    <x v="1"/>
    <s v="0501"/>
    <s v="Masculino"/>
    <n v="67"/>
    <s v="No Informado"/>
    <s v="Confirmado"/>
    <n v="15.5151"/>
    <n v="-88.114599999999996"/>
    <s v="HONDURAS"/>
  </r>
  <r>
    <s v="San Pedro Sula43931499"/>
    <x v="178"/>
    <s v="Cortes43931"/>
    <n v="499"/>
    <x v="7"/>
    <n v="5"/>
    <x v="1"/>
    <x v="1"/>
    <s v="0501"/>
    <s v="Masculino"/>
    <n v="39"/>
    <s v="No Informado"/>
    <s v="Confirmado"/>
    <n v="15.5151"/>
    <n v="-88.114599999999996"/>
    <s v="HONDURAS"/>
  </r>
  <r>
    <s v="San Pedro Sula43931500"/>
    <x v="178"/>
    <s v="Cortes43931"/>
    <n v="500"/>
    <x v="7"/>
    <n v="5"/>
    <x v="1"/>
    <x v="1"/>
    <s v="0501"/>
    <s v="Femenino"/>
    <n v="28"/>
    <s v="No Informado"/>
    <s v="Confirmado"/>
    <n v="15.5151"/>
    <n v="-88.114599999999996"/>
    <s v="HONDURAS"/>
  </r>
  <r>
    <s v="San Pedro Sula43931501"/>
    <x v="178"/>
    <s v="Cortes43931"/>
    <n v="501"/>
    <x v="7"/>
    <n v="5"/>
    <x v="1"/>
    <x v="1"/>
    <s v="0501"/>
    <s v="Femenino"/>
    <n v="31"/>
    <s v="No Informado"/>
    <s v="Confirmado"/>
    <n v="15.5151"/>
    <n v="-88.114599999999996"/>
    <s v="HONDURAS"/>
  </r>
  <r>
    <s v="San Pedro Sula43931502"/>
    <x v="178"/>
    <s v="Cortes43931"/>
    <n v="502"/>
    <x v="7"/>
    <n v="5"/>
    <x v="1"/>
    <x v="1"/>
    <s v="0501"/>
    <s v="Femenino"/>
    <n v="79"/>
    <s v="No Informado"/>
    <s v="Confirmado"/>
    <n v="15.5151"/>
    <n v="-88.114599999999996"/>
    <s v="HONDURAS"/>
  </r>
  <r>
    <s v="San Pedro Sula43931503"/>
    <x v="178"/>
    <s v="Cortes43931"/>
    <n v="503"/>
    <x v="7"/>
    <n v="5"/>
    <x v="1"/>
    <x v="1"/>
    <s v="0501"/>
    <s v="Masculino"/>
    <n v="16"/>
    <s v="No Informado"/>
    <s v="Confirmado"/>
    <n v="15.5151"/>
    <n v="-88.114599999999996"/>
    <s v="HONDURAS"/>
  </r>
  <r>
    <s v="San Pedro Sula43931504"/>
    <x v="178"/>
    <s v="Cortes43931"/>
    <n v="504"/>
    <x v="7"/>
    <n v="5"/>
    <x v="1"/>
    <x v="1"/>
    <s v="0501"/>
    <s v="Masculino"/>
    <n v="87"/>
    <s v="No Informado"/>
    <s v="Confirmado"/>
    <n v="15.5151"/>
    <n v="-88.114599999999996"/>
    <s v="HONDURAS"/>
  </r>
  <r>
    <s v="San Pedro Sula43934505"/>
    <x v="179"/>
    <s v="Cortes43934"/>
    <n v="505"/>
    <x v="8"/>
    <n v="5"/>
    <x v="1"/>
    <x v="1"/>
    <s v="0501"/>
    <s v="Masculino"/>
    <n v="51"/>
    <s v="No Informado"/>
    <s v="Confirmado"/>
    <n v="15.5151"/>
    <n v="-88.114599999999996"/>
    <s v="HONDURAS"/>
  </r>
  <r>
    <s v="San Pedro Sula43934506"/>
    <x v="179"/>
    <s v="Cortes43934"/>
    <n v="506"/>
    <x v="8"/>
    <n v="5"/>
    <x v="1"/>
    <x v="1"/>
    <s v="0501"/>
    <s v="Femenino"/>
    <n v="55"/>
    <s v="No Informado"/>
    <s v="Confirmado"/>
    <n v="15.5151"/>
    <n v="-88.114599999999996"/>
    <s v="HONDURAS"/>
  </r>
  <r>
    <s v="San Pedro Sula43934507"/>
    <x v="179"/>
    <s v="Cortes43934"/>
    <n v="507"/>
    <x v="8"/>
    <n v="5"/>
    <x v="1"/>
    <x v="1"/>
    <s v="0501"/>
    <s v="Masculino"/>
    <n v="63"/>
    <s v="No Informado"/>
    <s v="Confirmado"/>
    <n v="15.5151"/>
    <n v="-88.114599999999996"/>
    <s v="HONDURAS"/>
  </r>
  <r>
    <s v="San Pedro Sula43934508"/>
    <x v="179"/>
    <s v="Cortes43934"/>
    <n v="508"/>
    <x v="8"/>
    <n v="5"/>
    <x v="1"/>
    <x v="1"/>
    <s v="0501"/>
    <s v="Femenino"/>
    <n v="52"/>
    <s v="No Informado"/>
    <s v="Confirmado"/>
    <n v="15.5151"/>
    <n v="-88.114599999999996"/>
    <s v="HONDURAS"/>
  </r>
  <r>
    <s v="San Pedro Sula43934509"/>
    <x v="179"/>
    <s v="Cortes43934"/>
    <n v="509"/>
    <x v="8"/>
    <n v="5"/>
    <x v="1"/>
    <x v="1"/>
    <s v="0501"/>
    <s v="Masculino"/>
    <n v="38"/>
    <s v="No Informado"/>
    <s v="Confirmado"/>
    <n v="15.5151"/>
    <n v="-88.114599999999996"/>
    <s v="HONDURAS"/>
  </r>
  <r>
    <s v="San Pedro Sula43935510"/>
    <x v="180"/>
    <s v="Cortes43935"/>
    <n v="510"/>
    <x v="9"/>
    <n v="5"/>
    <x v="1"/>
    <x v="1"/>
    <s v="0501"/>
    <s v="Femenino"/>
    <n v="37"/>
    <s v="No Informado"/>
    <s v="Confirmado"/>
    <n v="15.5151"/>
    <n v="-88.114599999999996"/>
    <s v="HONDURAS"/>
  </r>
  <r>
    <s v="San Pedro Sula43935511"/>
    <x v="180"/>
    <s v="Cortes43935"/>
    <n v="511"/>
    <x v="9"/>
    <n v="5"/>
    <x v="1"/>
    <x v="1"/>
    <s v="0501"/>
    <s v="Femenino"/>
    <n v="23"/>
    <s v="No Informado"/>
    <s v="Confirmado"/>
    <n v="15.5151"/>
    <n v="-88.114599999999996"/>
    <s v="HONDURAS"/>
  </r>
  <r>
    <s v="San Pedro Sula43935512"/>
    <x v="180"/>
    <s v="Cortes43935"/>
    <n v="512"/>
    <x v="9"/>
    <n v="5"/>
    <x v="1"/>
    <x v="1"/>
    <s v="0501"/>
    <s v="Femenino"/>
    <n v="40"/>
    <s v="No Informado"/>
    <s v="Confirmado"/>
    <n v="15.5151"/>
    <n v="-88.114599999999996"/>
    <s v="HONDURAS"/>
  </r>
  <r>
    <s v="San Pedro Sula43935513"/>
    <x v="180"/>
    <s v="Cortes43935"/>
    <n v="513"/>
    <x v="9"/>
    <n v="5"/>
    <x v="1"/>
    <x v="1"/>
    <s v="0501"/>
    <s v="Femenino"/>
    <n v="30"/>
    <s v="No Informado"/>
    <s v="Confirmado"/>
    <n v="15.5151"/>
    <n v="-88.114599999999996"/>
    <s v="HONDURAS"/>
  </r>
  <r>
    <s v="San Pedro Sula43935514"/>
    <x v="180"/>
    <s v="Cortes43935"/>
    <n v="514"/>
    <x v="9"/>
    <n v="5"/>
    <x v="1"/>
    <x v="1"/>
    <s v="0501"/>
    <s v="Femenino"/>
    <n v="43"/>
    <s v="No Informado"/>
    <s v="Confirmado"/>
    <n v="15.5151"/>
    <n v="-88.114599999999996"/>
    <s v="HONDURAS"/>
  </r>
  <r>
    <s v="San Pedro Sula43935515"/>
    <x v="180"/>
    <s v="Cortes43935"/>
    <n v="515"/>
    <x v="9"/>
    <n v="5"/>
    <x v="1"/>
    <x v="1"/>
    <s v="0501"/>
    <s v="Masculino"/>
    <m/>
    <s v="No Informado"/>
    <s v="Confirmado"/>
    <n v="15.5151"/>
    <n v="-88.114599999999996"/>
    <s v="HONDURAS"/>
  </r>
  <r>
    <s v="San Pedro Sula43935516"/>
    <x v="180"/>
    <s v="Cortes43935"/>
    <n v="516"/>
    <x v="9"/>
    <n v="5"/>
    <x v="1"/>
    <x v="1"/>
    <s v="0501"/>
    <s v="Masculino"/>
    <n v="49"/>
    <s v="No Informado"/>
    <s v="Confirmado"/>
    <n v="15.5151"/>
    <n v="-88.114599999999996"/>
    <s v="HONDURAS"/>
  </r>
  <r>
    <s v="San Pedro Sula43937517"/>
    <x v="181"/>
    <s v="Cortes43937"/>
    <n v="517"/>
    <x v="34"/>
    <n v="5"/>
    <x v="1"/>
    <x v="1"/>
    <s v="0501"/>
    <s v="Femenino"/>
    <n v="32"/>
    <s v="No Informado"/>
    <s v="Confirmado"/>
    <n v="15.5151"/>
    <n v="-88.114599999999996"/>
    <s v="HONDURAS"/>
  </r>
  <r>
    <s v="San Pedro Sula43937518"/>
    <x v="181"/>
    <s v="Cortes43937"/>
    <n v="518"/>
    <x v="34"/>
    <n v="5"/>
    <x v="1"/>
    <x v="1"/>
    <s v="0501"/>
    <s v="Masculino"/>
    <n v="88"/>
    <s v="No Informado"/>
    <s v="Confirmado"/>
    <n v="15.5151"/>
    <n v="-88.114599999999996"/>
    <s v="HONDURAS"/>
  </r>
  <r>
    <s v="San Pedro Sula43938519"/>
    <x v="182"/>
    <s v="Cortes43938"/>
    <n v="519"/>
    <x v="37"/>
    <n v="5"/>
    <x v="1"/>
    <x v="1"/>
    <s v="0501"/>
    <s v="Femenino"/>
    <n v="28"/>
    <s v="No Informado"/>
    <s v="Confirmado"/>
    <n v="15.5151"/>
    <n v="-88.114599999999996"/>
    <s v="HONDURAS"/>
  </r>
  <r>
    <s v="San Pedro Sula43938520"/>
    <x v="182"/>
    <s v="Cortes43938"/>
    <n v="520"/>
    <x v="37"/>
    <n v="5"/>
    <x v="1"/>
    <x v="1"/>
    <s v="0501"/>
    <s v="Masculino"/>
    <n v="89"/>
    <s v="No Informado"/>
    <s v="Confirmado"/>
    <n v="15.5151"/>
    <n v="-88.114599999999996"/>
    <s v="HONDURAS"/>
  </r>
  <r>
    <s v="San Pedro Sula43938521"/>
    <x v="182"/>
    <s v="Cortes43938"/>
    <n v="521"/>
    <x v="37"/>
    <n v="5"/>
    <x v="1"/>
    <x v="1"/>
    <s v="0501"/>
    <s v="Masculino"/>
    <n v="70"/>
    <s v="No Informado"/>
    <s v="Confirmado"/>
    <n v="15.5151"/>
    <n v="-88.114599999999996"/>
    <s v="HONDURAS"/>
  </r>
  <r>
    <s v="San Pedro Sula43938522"/>
    <x v="182"/>
    <s v="Cortes43938"/>
    <n v="522"/>
    <x v="37"/>
    <n v="5"/>
    <x v="1"/>
    <x v="1"/>
    <s v="0501"/>
    <s v="Femenino"/>
    <n v="33"/>
    <s v="No Informado"/>
    <s v="Confirmado"/>
    <n v="15.5151"/>
    <n v="-88.114599999999996"/>
    <s v="HONDURAS"/>
  </r>
  <r>
    <s v="San Pedro Sula43938523"/>
    <x v="182"/>
    <s v="Cortes43938"/>
    <n v="523"/>
    <x v="37"/>
    <n v="5"/>
    <x v="1"/>
    <x v="1"/>
    <s v="0501"/>
    <s v="Femenino"/>
    <n v="32"/>
    <s v="No Informado"/>
    <s v="Confirmado"/>
    <n v="15.5151"/>
    <n v="-88.114599999999996"/>
    <s v="HONDURAS"/>
  </r>
  <r>
    <s v="San Pedro Sula43938524"/>
    <x v="182"/>
    <s v="Cortes43938"/>
    <n v="524"/>
    <x v="37"/>
    <n v="5"/>
    <x v="1"/>
    <x v="1"/>
    <s v="0501"/>
    <s v="Femenino"/>
    <n v="54"/>
    <s v="No Informado"/>
    <s v="Confirmado"/>
    <n v="15.5151"/>
    <n v="-88.114599999999996"/>
    <s v="HONDURAS"/>
  </r>
  <r>
    <s v="San Pedro Sula43938525"/>
    <x v="182"/>
    <s v="Cortes43938"/>
    <n v="525"/>
    <x v="37"/>
    <n v="5"/>
    <x v="1"/>
    <x v="1"/>
    <s v="0501"/>
    <s v="Femenino"/>
    <n v="39"/>
    <s v="No Informado"/>
    <s v="Confirmado"/>
    <n v="15.5151"/>
    <n v="-88.114599999999996"/>
    <s v="HONDURAS"/>
  </r>
  <r>
    <s v="San Pedro Sula43938526"/>
    <x v="182"/>
    <s v="Cortes43938"/>
    <n v="526"/>
    <x v="37"/>
    <n v="5"/>
    <x v="1"/>
    <x v="1"/>
    <s v="0501"/>
    <s v="Femenino"/>
    <n v="34"/>
    <s v="No Informado"/>
    <s v="Confirmado"/>
    <n v="15.5151"/>
    <n v="-88.114599999999996"/>
    <s v="HONDURAS"/>
  </r>
  <r>
    <s v="San Pedro Sula43938527"/>
    <x v="182"/>
    <s v="Cortes43938"/>
    <n v="527"/>
    <x v="37"/>
    <n v="5"/>
    <x v="1"/>
    <x v="1"/>
    <s v="0501"/>
    <s v="Femenino"/>
    <n v="5"/>
    <s v="No Informado"/>
    <s v="Confirmado"/>
    <n v="15.5151"/>
    <n v="-88.114599999999996"/>
    <s v="HONDURAS"/>
  </r>
  <r>
    <s v="San Pedro Sula43938528"/>
    <x v="182"/>
    <s v="Cortes43938"/>
    <n v="528"/>
    <x v="37"/>
    <n v="5"/>
    <x v="1"/>
    <x v="1"/>
    <s v="0501"/>
    <s v="Masculino"/>
    <n v="29"/>
    <s v="No Informado"/>
    <s v="Confirmado"/>
    <n v="15.5151"/>
    <n v="-88.114599999999996"/>
    <s v="HONDURAS"/>
  </r>
  <r>
    <s v="San Pedro Sula43938529"/>
    <x v="182"/>
    <s v="Cortes43938"/>
    <n v="529"/>
    <x v="37"/>
    <n v="5"/>
    <x v="1"/>
    <x v="1"/>
    <s v="0501"/>
    <s v="Masculino"/>
    <n v="32"/>
    <s v="No Informado"/>
    <s v="Confirmado"/>
    <n v="15.5151"/>
    <n v="-88.114599999999996"/>
    <s v="HONDURAS"/>
  </r>
  <r>
    <s v="San Pedro Sula43938530"/>
    <x v="182"/>
    <s v="Cortes43938"/>
    <n v="530"/>
    <x v="37"/>
    <n v="5"/>
    <x v="1"/>
    <x v="1"/>
    <s v="0501"/>
    <s v="Masculino"/>
    <n v="39"/>
    <s v="No Informado"/>
    <s v="Confirmado"/>
    <n v="15.5151"/>
    <n v="-88.114599999999996"/>
    <s v="HONDURAS"/>
  </r>
  <r>
    <s v="San Pedro Sula43938531"/>
    <x v="182"/>
    <s v="Cortes43938"/>
    <n v="531"/>
    <x v="37"/>
    <n v="5"/>
    <x v="1"/>
    <x v="1"/>
    <s v="0501"/>
    <s v="Masculino"/>
    <n v="71"/>
    <s v="No Informado"/>
    <s v="Confirmado"/>
    <n v="15.5151"/>
    <n v="-88.114599999999996"/>
    <s v="HONDURAS"/>
  </r>
  <r>
    <s v="San Pedro Sula43938532"/>
    <x v="182"/>
    <s v="Cortes43938"/>
    <n v="532"/>
    <x v="37"/>
    <n v="5"/>
    <x v="1"/>
    <x v="1"/>
    <s v="0501"/>
    <s v="Masculino"/>
    <n v="28"/>
    <s v="No Informado"/>
    <s v="Confirmado"/>
    <n v="15.5151"/>
    <n v="-88.114599999999996"/>
    <s v="HONDURAS"/>
  </r>
  <r>
    <s v="San Pedro Sula43938533"/>
    <x v="182"/>
    <s v="Cortes43938"/>
    <n v="533"/>
    <x v="37"/>
    <n v="5"/>
    <x v="1"/>
    <x v="1"/>
    <s v="0501"/>
    <s v="Masculino"/>
    <n v="52"/>
    <s v="No Informado"/>
    <s v="Confirmado"/>
    <n v="15.5151"/>
    <n v="-88.114599999999996"/>
    <s v="HONDURAS"/>
  </r>
  <r>
    <s v="San Pedro Sula43938534"/>
    <x v="182"/>
    <s v="Cortes43938"/>
    <n v="534"/>
    <x v="37"/>
    <n v="5"/>
    <x v="1"/>
    <x v="1"/>
    <s v="0501"/>
    <s v="Masculino"/>
    <n v="61"/>
    <s v="No Informado"/>
    <s v="Confirmado"/>
    <n v="15.5151"/>
    <n v="-88.114599999999996"/>
    <s v="HONDURAS"/>
  </r>
  <r>
    <s v="San Pedro Sula43938535"/>
    <x v="182"/>
    <s v="Cortes43938"/>
    <n v="535"/>
    <x v="37"/>
    <n v="5"/>
    <x v="1"/>
    <x v="1"/>
    <s v="0501"/>
    <s v="Masculino"/>
    <n v="52"/>
    <s v="No Informado"/>
    <s v="Confirmado"/>
    <n v="15.5151"/>
    <n v="-88.114599999999996"/>
    <s v="HONDURAS"/>
  </r>
  <r>
    <s v="San Pedro Sula43938536"/>
    <x v="182"/>
    <s v="Cortes43938"/>
    <n v="536"/>
    <x v="37"/>
    <n v="5"/>
    <x v="1"/>
    <x v="1"/>
    <s v="0501"/>
    <s v="Femenino"/>
    <n v="42"/>
    <s v="No Informado"/>
    <s v="Confirmado"/>
    <n v="15.5151"/>
    <n v="-88.114599999999996"/>
    <s v="HONDURAS"/>
  </r>
  <r>
    <s v="San Pedro Sula43938537"/>
    <x v="182"/>
    <s v="Cortes43938"/>
    <n v="537"/>
    <x v="37"/>
    <n v="5"/>
    <x v="1"/>
    <x v="1"/>
    <s v="0501"/>
    <s v="Masculino"/>
    <n v="30"/>
    <s v="No Informado"/>
    <s v="Confirmado"/>
    <n v="15.5151"/>
    <n v="-88.114599999999996"/>
    <s v="HONDURAS"/>
  </r>
  <r>
    <s v="San Pedro Sula43938538"/>
    <x v="182"/>
    <s v="Cortes43938"/>
    <n v="538"/>
    <x v="37"/>
    <n v="5"/>
    <x v="1"/>
    <x v="1"/>
    <s v="0501"/>
    <s v="Femenino"/>
    <n v="32"/>
    <s v="No Informado"/>
    <s v="Confirmado"/>
    <n v="15.5151"/>
    <n v="-88.114599999999996"/>
    <s v="HONDURAS"/>
  </r>
  <r>
    <s v="San Pedro Sula43938539"/>
    <x v="182"/>
    <s v="Cortes43938"/>
    <n v="539"/>
    <x v="37"/>
    <n v="5"/>
    <x v="1"/>
    <x v="1"/>
    <s v="0501"/>
    <s v="Masculino"/>
    <n v="37"/>
    <s v="No Informado"/>
    <s v="Confirmado"/>
    <n v="15.5151"/>
    <n v="-88.114599999999996"/>
    <s v="HONDURAS"/>
  </r>
  <r>
    <s v="San Pedro Sula43938540"/>
    <x v="182"/>
    <s v="Cortes43938"/>
    <n v="540"/>
    <x v="37"/>
    <n v="5"/>
    <x v="1"/>
    <x v="1"/>
    <s v="0501"/>
    <s v="Masculino"/>
    <n v="32"/>
    <s v="No Informado"/>
    <s v="Confirmado"/>
    <n v="15.5151"/>
    <n v="-88.114599999999996"/>
    <s v="HONDURAS"/>
  </r>
  <r>
    <s v="San Pedro Sula43938541"/>
    <x v="182"/>
    <s v="Cortes43938"/>
    <n v="541"/>
    <x v="37"/>
    <n v="5"/>
    <x v="1"/>
    <x v="1"/>
    <s v="0501"/>
    <s v="Masculino"/>
    <n v="60"/>
    <s v="No Informado"/>
    <s v="Confirmado"/>
    <n v="15.5151"/>
    <n v="-88.114599999999996"/>
    <s v="HONDURAS"/>
  </r>
  <r>
    <s v="San Pedro Sula43938542"/>
    <x v="182"/>
    <s v="Cortes43938"/>
    <n v="542"/>
    <x v="37"/>
    <n v="5"/>
    <x v="1"/>
    <x v="1"/>
    <s v="0501"/>
    <s v="Masculino"/>
    <n v="39"/>
    <s v="No Informado"/>
    <s v="Confirmado"/>
    <n v="15.5151"/>
    <n v="-88.114599999999996"/>
    <s v="HONDURAS"/>
  </r>
  <r>
    <s v="San Pedro Sula43938543"/>
    <x v="182"/>
    <s v="Cortes43938"/>
    <n v="543"/>
    <x v="37"/>
    <n v="5"/>
    <x v="1"/>
    <x v="1"/>
    <s v="0501"/>
    <s v="Masculino"/>
    <n v="46"/>
    <s v="No Informado"/>
    <s v="Confirmado"/>
    <n v="15.5151"/>
    <n v="-88.114599999999996"/>
    <s v="HONDURAS"/>
  </r>
  <r>
    <s v="San Pedro Sula43938544"/>
    <x v="182"/>
    <s v="Cortes43938"/>
    <n v="544"/>
    <x v="37"/>
    <n v="5"/>
    <x v="1"/>
    <x v="1"/>
    <s v="0501"/>
    <s v="Femenino"/>
    <n v="47"/>
    <s v="No Informado"/>
    <s v="Confirmado"/>
    <n v="15.5151"/>
    <n v="-88.114599999999996"/>
    <s v="HONDURAS"/>
  </r>
  <r>
    <s v="San Pedro Sula43938545"/>
    <x v="182"/>
    <s v="Cortes43938"/>
    <n v="545"/>
    <x v="37"/>
    <n v="5"/>
    <x v="1"/>
    <x v="1"/>
    <s v="0501"/>
    <s v="Masculino"/>
    <n v="48"/>
    <s v="No Informado"/>
    <s v="Confirmado"/>
    <n v="15.5151"/>
    <n v="-88.114599999999996"/>
    <s v="HONDURAS"/>
  </r>
  <r>
    <s v="San Pedro Sula43938546"/>
    <x v="182"/>
    <s v="Cortes43938"/>
    <n v="546"/>
    <x v="37"/>
    <n v="5"/>
    <x v="1"/>
    <x v="1"/>
    <s v="0501"/>
    <s v="Femenino"/>
    <n v="43"/>
    <s v="No Informado"/>
    <s v="Confirmado"/>
    <n v="15.5151"/>
    <n v="-88.114599999999996"/>
    <s v="HONDURAS"/>
  </r>
  <r>
    <s v="San Pedro Sula43938547"/>
    <x v="182"/>
    <s v="Cortes43938"/>
    <n v="547"/>
    <x v="37"/>
    <n v="5"/>
    <x v="1"/>
    <x v="1"/>
    <s v="0501"/>
    <s v="Femenino"/>
    <n v="25"/>
    <s v="No Informado"/>
    <s v="Confirmado"/>
    <n v="15.5151"/>
    <n v="-88.114599999999996"/>
    <s v="HONDURAS"/>
  </r>
  <r>
    <s v="San Pedro Sula43938548"/>
    <x v="182"/>
    <s v="Cortes43938"/>
    <n v="548"/>
    <x v="37"/>
    <n v="5"/>
    <x v="1"/>
    <x v="1"/>
    <s v="0501"/>
    <s v="Femenino"/>
    <n v="41"/>
    <s v="No Informado"/>
    <s v="Confirmado"/>
    <n v="15.5151"/>
    <n v="-88.114599999999996"/>
    <s v="HONDURAS"/>
  </r>
  <r>
    <s v="San Pedro Sula43939549"/>
    <x v="183"/>
    <s v="Cortes43939"/>
    <n v="549"/>
    <x v="10"/>
    <n v="5"/>
    <x v="1"/>
    <x v="1"/>
    <s v="0501"/>
    <s v="Femenino"/>
    <n v="52"/>
    <s v="No Informado"/>
    <s v="Confirmado"/>
    <n v="15.5151"/>
    <n v="-88.114599999999996"/>
    <s v="HONDURAS"/>
  </r>
  <r>
    <s v="San Pedro Sula43939550"/>
    <x v="183"/>
    <s v="Cortes43939"/>
    <n v="550"/>
    <x v="10"/>
    <n v="5"/>
    <x v="1"/>
    <x v="1"/>
    <s v="0501"/>
    <s v="Masculino"/>
    <n v="21"/>
    <s v="No Informado"/>
    <s v="Confirmado"/>
    <n v="15.5151"/>
    <n v="-88.114599999999996"/>
    <s v="HONDURAS"/>
  </r>
  <r>
    <s v="San Pedro Sula43939551"/>
    <x v="183"/>
    <s v="Cortes43939"/>
    <n v="551"/>
    <x v="10"/>
    <n v="5"/>
    <x v="1"/>
    <x v="1"/>
    <s v="0501"/>
    <s v="Masculino"/>
    <n v="53"/>
    <s v="No Informado"/>
    <s v="Confirmado"/>
    <n v="15.5151"/>
    <n v="-88.114599999999996"/>
    <s v="HONDURAS"/>
  </r>
  <r>
    <s v="San Pedro Sula43939552"/>
    <x v="183"/>
    <s v="Cortes43939"/>
    <n v="552"/>
    <x v="10"/>
    <n v="5"/>
    <x v="1"/>
    <x v="1"/>
    <s v="0501"/>
    <s v="Masculino"/>
    <n v="38"/>
    <s v="No Informado"/>
    <s v="Confirmado"/>
    <n v="15.5151"/>
    <n v="-88.114599999999996"/>
    <s v="HONDURAS"/>
  </r>
  <r>
    <s v="San Pedro Sula43939553"/>
    <x v="183"/>
    <s v="Cortes43939"/>
    <n v="553"/>
    <x v="10"/>
    <n v="5"/>
    <x v="1"/>
    <x v="1"/>
    <s v="0501"/>
    <s v="Femenino"/>
    <n v="41"/>
    <s v="No Informado"/>
    <s v="Confirmado"/>
    <n v="15.5151"/>
    <n v="-88.114599999999996"/>
    <s v="HONDURAS"/>
  </r>
  <r>
    <s v="San Pedro Sula43939554"/>
    <x v="183"/>
    <s v="Cortes43939"/>
    <n v="554"/>
    <x v="10"/>
    <n v="5"/>
    <x v="1"/>
    <x v="1"/>
    <s v="0501"/>
    <s v="Femenino"/>
    <n v="37"/>
    <s v="No Informado"/>
    <s v="Confirmado"/>
    <n v="15.5151"/>
    <n v="-88.114599999999996"/>
    <s v="HONDURAS"/>
  </r>
  <r>
    <s v="San Pedro Sula43939555"/>
    <x v="183"/>
    <s v="Cortes43939"/>
    <n v="555"/>
    <x v="10"/>
    <n v="5"/>
    <x v="1"/>
    <x v="1"/>
    <s v="0501"/>
    <s v="Femenino"/>
    <n v="38"/>
    <s v="No Informado"/>
    <s v="Confirmado"/>
    <n v="15.5151"/>
    <n v="-88.114599999999996"/>
    <s v="HONDURAS"/>
  </r>
  <r>
    <s v="San Pedro Sula43940556"/>
    <x v="184"/>
    <s v="Cortes43940"/>
    <n v="556"/>
    <x v="35"/>
    <n v="5"/>
    <x v="1"/>
    <x v="1"/>
    <s v="0501"/>
    <s v="Masculino"/>
    <n v="52"/>
    <s v="No Informado"/>
    <s v="Confirmado"/>
    <n v="15.5151"/>
    <n v="-88.114599999999996"/>
    <s v="HONDURAS"/>
  </r>
  <r>
    <s v="San Pedro Sula43942557"/>
    <x v="185"/>
    <s v="Cortes43942"/>
    <n v="557"/>
    <x v="31"/>
    <n v="5"/>
    <x v="1"/>
    <x v="1"/>
    <s v="0501"/>
    <s v="Masculino"/>
    <n v="31"/>
    <s v="No Informado"/>
    <s v="Confirmado"/>
    <n v="15.5151"/>
    <n v="-88.114599999999996"/>
    <s v="HONDURAS"/>
  </r>
  <r>
    <s v="San Pedro Sula43942558"/>
    <x v="185"/>
    <s v="Cortes43942"/>
    <n v="558"/>
    <x v="31"/>
    <n v="5"/>
    <x v="1"/>
    <x v="1"/>
    <s v="0501"/>
    <s v="Femenino"/>
    <n v="36"/>
    <s v="No Informado"/>
    <s v="Confirmado"/>
    <n v="15.5151"/>
    <n v="-88.114599999999996"/>
    <s v="HONDURAS"/>
  </r>
  <r>
    <s v="San Pedro Sula43942559"/>
    <x v="185"/>
    <s v="Cortes43942"/>
    <n v="559"/>
    <x v="31"/>
    <n v="5"/>
    <x v="1"/>
    <x v="1"/>
    <s v="0501"/>
    <s v="Masculino"/>
    <n v="66"/>
    <s v="No Informado"/>
    <s v="Confirmado"/>
    <n v="15.5151"/>
    <n v="-88.114599999999996"/>
    <s v="HONDURAS"/>
  </r>
  <r>
    <s v="San Pedro Sula43942560"/>
    <x v="185"/>
    <s v="Cortes43942"/>
    <n v="560"/>
    <x v="31"/>
    <n v="5"/>
    <x v="1"/>
    <x v="1"/>
    <s v="0501"/>
    <s v="Femenino"/>
    <n v="23"/>
    <s v="No Informado"/>
    <s v="Confirmado"/>
    <n v="15.5151"/>
    <n v="-88.114599999999996"/>
    <s v="HONDURAS"/>
  </r>
  <r>
    <s v="San Pedro Sula43942561"/>
    <x v="185"/>
    <s v="Cortes43942"/>
    <n v="561"/>
    <x v="31"/>
    <n v="5"/>
    <x v="1"/>
    <x v="1"/>
    <s v="0501"/>
    <s v="Femenino"/>
    <n v="24"/>
    <s v="No Informado"/>
    <s v="Confirmado"/>
    <n v="15.5151"/>
    <n v="-88.114599999999996"/>
    <s v="HONDURAS"/>
  </r>
  <r>
    <s v="San Pedro Sula43942562"/>
    <x v="185"/>
    <s v="Cortes43942"/>
    <n v="562"/>
    <x v="31"/>
    <n v="5"/>
    <x v="1"/>
    <x v="1"/>
    <s v="0501"/>
    <s v="Masculino"/>
    <n v="43"/>
    <s v="No Informado"/>
    <s v="Confirmado"/>
    <n v="15.5151"/>
    <n v="-88.114599999999996"/>
    <s v="HONDURAS"/>
  </r>
  <r>
    <s v="San Pedro Sula43942563"/>
    <x v="185"/>
    <s v="Cortes43942"/>
    <n v="563"/>
    <x v="31"/>
    <n v="5"/>
    <x v="1"/>
    <x v="1"/>
    <s v="0501"/>
    <s v="Masculino"/>
    <n v="38"/>
    <s v="No Informado"/>
    <s v="Confirmado"/>
    <n v="15.5151"/>
    <n v="-88.114599999999996"/>
    <s v="HONDURAS"/>
  </r>
  <r>
    <s v="San Pedro Sula43942564"/>
    <x v="185"/>
    <s v="Cortes43942"/>
    <n v="564"/>
    <x v="31"/>
    <n v="5"/>
    <x v="1"/>
    <x v="1"/>
    <s v="0501"/>
    <s v="Masculino"/>
    <n v="31"/>
    <s v="No Informado"/>
    <s v="Confirmado"/>
    <n v="15.5151"/>
    <n v="-88.114599999999996"/>
    <s v="HONDURAS"/>
  </r>
  <r>
    <s v="San Pedro Sula43942565"/>
    <x v="185"/>
    <s v="Cortes43942"/>
    <n v="565"/>
    <x v="31"/>
    <n v="5"/>
    <x v="1"/>
    <x v="1"/>
    <s v="0501"/>
    <s v="Femenino"/>
    <n v="26"/>
    <s v="No Informado"/>
    <s v="Confirmado"/>
    <n v="15.5151"/>
    <n v="-88.114599999999996"/>
    <s v="HONDURAS"/>
  </r>
  <r>
    <s v="San Pedro Sula43942566"/>
    <x v="185"/>
    <s v="Cortes43942"/>
    <n v="566"/>
    <x v="31"/>
    <n v="5"/>
    <x v="1"/>
    <x v="1"/>
    <s v="0501"/>
    <s v="Masculino"/>
    <n v="52"/>
    <s v="No Informado"/>
    <s v="Confirmado"/>
    <n v="15.5151"/>
    <n v="-88.114599999999996"/>
    <s v="HONDURAS"/>
  </r>
  <r>
    <s v="San Pedro Sula43942567"/>
    <x v="185"/>
    <s v="Cortes43942"/>
    <n v="567"/>
    <x v="31"/>
    <n v="5"/>
    <x v="1"/>
    <x v="1"/>
    <s v="0501"/>
    <s v="Masculino"/>
    <n v="22"/>
    <s v="No Informado"/>
    <s v="Confirmado"/>
    <n v="15.5151"/>
    <n v="-88.114599999999996"/>
    <s v="HONDURAS"/>
  </r>
  <r>
    <s v="San Pedro Sula43943568"/>
    <x v="186"/>
    <s v="Cortes43943"/>
    <n v="568"/>
    <x v="36"/>
    <n v="5"/>
    <x v="1"/>
    <x v="1"/>
    <s v="0501"/>
    <s v="Femenino"/>
    <n v="38"/>
    <s v="No Informado"/>
    <s v="Confirmado"/>
    <n v="15.5151"/>
    <n v="-88.114599999999996"/>
    <s v="HONDURAS"/>
  </r>
  <r>
    <s v="San Pedro Sula43943569"/>
    <x v="186"/>
    <s v="Cortes43943"/>
    <n v="569"/>
    <x v="36"/>
    <n v="5"/>
    <x v="1"/>
    <x v="1"/>
    <s v="0501"/>
    <s v="Femenino"/>
    <n v="43"/>
    <s v="No Informado"/>
    <s v="Confirmado"/>
    <n v="15.5151"/>
    <n v="-88.114599999999996"/>
    <s v="HONDURAS"/>
  </r>
  <r>
    <s v="San Pedro Sula43943570"/>
    <x v="186"/>
    <s v="Cortes43943"/>
    <n v="570"/>
    <x v="36"/>
    <n v="5"/>
    <x v="1"/>
    <x v="1"/>
    <s v="0501"/>
    <s v="Masculino"/>
    <n v="41"/>
    <s v="No Informado"/>
    <s v="Confirmado"/>
    <n v="15.5151"/>
    <n v="-88.114599999999996"/>
    <s v="HONDURAS"/>
  </r>
  <r>
    <s v="San Pedro Sula43943571"/>
    <x v="186"/>
    <s v="Cortes43943"/>
    <n v="571"/>
    <x v="36"/>
    <n v="5"/>
    <x v="1"/>
    <x v="1"/>
    <s v="0501"/>
    <s v="Masculino"/>
    <n v="65"/>
    <s v="No Informado"/>
    <s v="Confirmado"/>
    <n v="15.5151"/>
    <n v="-88.114599999999996"/>
    <s v="HONDURAS"/>
  </r>
  <r>
    <s v="San Pedro Sula43943572"/>
    <x v="186"/>
    <s v="Cortes43943"/>
    <n v="572"/>
    <x v="36"/>
    <n v="5"/>
    <x v="1"/>
    <x v="1"/>
    <s v="0501"/>
    <s v="Masculino"/>
    <n v="47"/>
    <s v="No Informado"/>
    <s v="Confirmado"/>
    <n v="15.5151"/>
    <n v="-88.114599999999996"/>
    <s v="HONDURAS"/>
  </r>
  <r>
    <s v="San Pedro Sula43943573"/>
    <x v="186"/>
    <s v="Cortes43943"/>
    <n v="573"/>
    <x v="36"/>
    <n v="5"/>
    <x v="1"/>
    <x v="1"/>
    <s v="0501"/>
    <s v="Masculino"/>
    <n v="37"/>
    <s v="No Informado"/>
    <s v="Confirmado"/>
    <n v="15.5151"/>
    <n v="-88.114599999999996"/>
    <s v="HONDURAS"/>
  </r>
  <r>
    <s v="San Pedro Sula43943574"/>
    <x v="186"/>
    <s v="Cortes43943"/>
    <n v="574"/>
    <x v="36"/>
    <n v="5"/>
    <x v="1"/>
    <x v="1"/>
    <s v="0501"/>
    <s v="Femenino"/>
    <n v="49"/>
    <s v="No Informado"/>
    <s v="Confirmado"/>
    <n v="15.5151"/>
    <n v="-88.114599999999996"/>
    <s v="HONDURAS"/>
  </r>
  <r>
    <s v="San Pedro Sula43943575"/>
    <x v="186"/>
    <s v="Cortes43943"/>
    <n v="575"/>
    <x v="36"/>
    <n v="5"/>
    <x v="1"/>
    <x v="1"/>
    <s v="0501"/>
    <s v="Masculino"/>
    <n v="38"/>
    <s v="No Informado"/>
    <s v="Confirmado"/>
    <n v="15.5151"/>
    <n v="-88.114599999999996"/>
    <s v="HONDURAS"/>
  </r>
  <r>
    <s v="San Pedro Sula43943576"/>
    <x v="186"/>
    <s v="Cortes43943"/>
    <n v="576"/>
    <x v="36"/>
    <n v="5"/>
    <x v="1"/>
    <x v="1"/>
    <s v="0501"/>
    <s v="Masculino"/>
    <n v="29"/>
    <s v="No Informado"/>
    <s v="Confirmado"/>
    <n v="15.5151"/>
    <n v="-88.114599999999996"/>
    <s v="HONDURAS"/>
  </r>
  <r>
    <s v="San Pedro Sula43943577"/>
    <x v="186"/>
    <s v="Cortes43943"/>
    <n v="577"/>
    <x v="36"/>
    <n v="5"/>
    <x v="1"/>
    <x v="1"/>
    <s v="0501"/>
    <s v="Masculino"/>
    <n v="67"/>
    <s v="No Informado"/>
    <s v="Confirmado"/>
    <n v="15.5151"/>
    <n v="-88.114599999999996"/>
    <s v="HONDURAS"/>
  </r>
  <r>
    <s v="San Pedro Sula43943578"/>
    <x v="186"/>
    <s v="Cortes43943"/>
    <n v="578"/>
    <x v="36"/>
    <n v="5"/>
    <x v="1"/>
    <x v="1"/>
    <s v="0501"/>
    <s v="Femenino"/>
    <n v="34"/>
    <s v="No Informado"/>
    <s v="Confirmado"/>
    <n v="15.5151"/>
    <n v="-88.114599999999996"/>
    <s v="HONDURAS"/>
  </r>
  <r>
    <s v="San Pedro Sula43944579"/>
    <x v="187"/>
    <s v="Cortes43944"/>
    <n v="579"/>
    <x v="0"/>
    <n v="5"/>
    <x v="1"/>
    <x v="1"/>
    <s v="0501"/>
    <s v="Masculino"/>
    <n v="41"/>
    <s v="No Informado"/>
    <s v="Confirmado"/>
    <n v="15.5151"/>
    <n v="-88.114599999999996"/>
    <s v="HONDURAS"/>
  </r>
  <r>
    <s v="San Pedro Sula43944580"/>
    <x v="187"/>
    <s v="Cortes43944"/>
    <n v="580"/>
    <x v="0"/>
    <n v="5"/>
    <x v="1"/>
    <x v="1"/>
    <s v="0501"/>
    <s v="Masculino"/>
    <n v="56"/>
    <s v="No Informado"/>
    <s v="Confirmado"/>
    <n v="15.5151"/>
    <n v="-88.114599999999996"/>
    <s v="HONDURAS"/>
  </r>
  <r>
    <s v="San Pedro Sula43944581"/>
    <x v="187"/>
    <s v="Cortes43944"/>
    <n v="581"/>
    <x v="0"/>
    <n v="5"/>
    <x v="1"/>
    <x v="1"/>
    <s v="0501"/>
    <s v="Masculino"/>
    <n v="64"/>
    <s v="No Informado"/>
    <s v="Confirmado"/>
    <n v="15.5151"/>
    <n v="-88.114599999999996"/>
    <s v="HONDURAS"/>
  </r>
  <r>
    <s v="San Pedro Sula43944582"/>
    <x v="187"/>
    <s v="Cortes43944"/>
    <n v="582"/>
    <x v="0"/>
    <n v="5"/>
    <x v="1"/>
    <x v="1"/>
    <s v="0501"/>
    <s v="Masculino"/>
    <n v="55"/>
    <s v="No Informado"/>
    <s v="Confirmado"/>
    <n v="15.5151"/>
    <n v="-88.114599999999996"/>
    <s v="HONDURAS"/>
  </r>
  <r>
    <s v="San Pedro Sula43944583"/>
    <x v="187"/>
    <s v="Cortes43944"/>
    <n v="583"/>
    <x v="0"/>
    <n v="5"/>
    <x v="1"/>
    <x v="1"/>
    <s v="0501"/>
    <s v="Masculino"/>
    <n v="70"/>
    <s v="No Informado"/>
    <s v="Confirmado"/>
    <n v="15.5151"/>
    <n v="-88.114599999999996"/>
    <s v="HONDURAS"/>
  </r>
  <r>
    <s v="San Pedro Sula43944584"/>
    <x v="187"/>
    <s v="Cortes43944"/>
    <n v="584"/>
    <x v="0"/>
    <n v="5"/>
    <x v="1"/>
    <x v="1"/>
    <s v="0501"/>
    <s v="Femenino"/>
    <n v="55"/>
    <s v="No Informado"/>
    <s v="Confirmado"/>
    <n v="15.5151"/>
    <n v="-88.114599999999996"/>
    <s v="HONDURAS"/>
  </r>
  <r>
    <s v="San Pedro Sula43944585"/>
    <x v="187"/>
    <s v="Cortes43944"/>
    <n v="585"/>
    <x v="0"/>
    <n v="5"/>
    <x v="1"/>
    <x v="1"/>
    <s v="0501"/>
    <s v="Masculino"/>
    <n v="33"/>
    <s v="No Informado"/>
    <s v="Confirmado"/>
    <n v="15.5151"/>
    <n v="-88.114599999999996"/>
    <s v="HONDURAS"/>
  </r>
  <r>
    <s v="San Pedro Sula43944586"/>
    <x v="187"/>
    <s v="Cortes43944"/>
    <n v="586"/>
    <x v="0"/>
    <n v="5"/>
    <x v="1"/>
    <x v="1"/>
    <s v="0501"/>
    <s v="Femenino"/>
    <n v="22"/>
    <s v="No Informado"/>
    <s v="Confirmado"/>
    <n v="15.5151"/>
    <n v="-88.114599999999996"/>
    <s v="HONDURAS"/>
  </r>
  <r>
    <s v="San Pedro Sula43944587"/>
    <x v="187"/>
    <s v="Cortes43944"/>
    <n v="587"/>
    <x v="0"/>
    <n v="5"/>
    <x v="1"/>
    <x v="1"/>
    <s v="0501"/>
    <s v="Femenino"/>
    <n v="8"/>
    <s v="No Informado"/>
    <s v="Confirmado"/>
    <n v="15.5151"/>
    <n v="-88.114599999999996"/>
    <s v="HONDURAS"/>
  </r>
  <r>
    <s v="San Pedro Sula43944588"/>
    <x v="187"/>
    <s v="Cortes43944"/>
    <n v="588"/>
    <x v="0"/>
    <n v="5"/>
    <x v="1"/>
    <x v="1"/>
    <s v="0501"/>
    <s v="Femenino"/>
    <n v="25"/>
    <s v="No Informado"/>
    <s v="Confirmado"/>
    <n v="15.5151"/>
    <n v="-88.114599999999996"/>
    <s v="HONDURAS"/>
  </r>
  <r>
    <s v="San Pedro Sula43944589"/>
    <x v="187"/>
    <s v="Cortes43944"/>
    <n v="589"/>
    <x v="0"/>
    <n v="5"/>
    <x v="1"/>
    <x v="1"/>
    <s v="0501"/>
    <s v="Femenino"/>
    <n v="44"/>
    <s v="No Informado"/>
    <s v="Confirmado"/>
    <n v="15.5151"/>
    <n v="-88.114599999999996"/>
    <s v="HONDURAS"/>
  </r>
  <r>
    <s v="San Pedro Sula43944590"/>
    <x v="187"/>
    <s v="Cortes43944"/>
    <n v="590"/>
    <x v="0"/>
    <n v="5"/>
    <x v="1"/>
    <x v="1"/>
    <s v="0501"/>
    <s v="Masculino"/>
    <n v="20"/>
    <s v="No Informado"/>
    <s v="Confirmado"/>
    <n v="15.5151"/>
    <n v="-88.114599999999996"/>
    <s v="HONDURAS"/>
  </r>
  <r>
    <s v="San Pedro Sula43944591"/>
    <x v="187"/>
    <s v="Cortes43944"/>
    <n v="591"/>
    <x v="0"/>
    <n v="5"/>
    <x v="1"/>
    <x v="1"/>
    <s v="0501"/>
    <s v="Masculino"/>
    <n v="22"/>
    <s v="No Informado"/>
    <s v="Confirmado"/>
    <n v="15.5151"/>
    <n v="-88.114599999999996"/>
    <s v="HONDURAS"/>
  </r>
  <r>
    <s v="San Pedro Sula43944592"/>
    <x v="187"/>
    <s v="Cortes43944"/>
    <n v="592"/>
    <x v="0"/>
    <n v="5"/>
    <x v="1"/>
    <x v="1"/>
    <s v="0501"/>
    <s v="Masculino"/>
    <n v="42"/>
    <s v="No Informado"/>
    <s v="Confirmado"/>
    <n v="15.5151"/>
    <n v="-88.114599999999996"/>
    <s v="HONDURAS"/>
  </r>
  <r>
    <s v="San Pedro Sula43944593"/>
    <x v="187"/>
    <s v="Cortes43944"/>
    <n v="593"/>
    <x v="0"/>
    <n v="5"/>
    <x v="1"/>
    <x v="1"/>
    <s v="0501"/>
    <s v="Masculino"/>
    <n v="26"/>
    <s v="No Informado"/>
    <s v="Confirmado"/>
    <n v="15.5151"/>
    <n v="-88.114599999999996"/>
    <s v="HONDURAS"/>
  </r>
  <r>
    <s v="San Pedro Sula43944594"/>
    <x v="187"/>
    <s v="Cortes43944"/>
    <n v="594"/>
    <x v="0"/>
    <n v="5"/>
    <x v="1"/>
    <x v="1"/>
    <s v="0501"/>
    <s v="Masculino"/>
    <n v="59"/>
    <s v="No Informado"/>
    <s v="Confirmado"/>
    <n v="15.5151"/>
    <n v="-88.114599999999996"/>
    <s v="HONDURAS"/>
  </r>
  <r>
    <s v="San Pedro Sula43944595"/>
    <x v="187"/>
    <s v="Cortes43944"/>
    <n v="595"/>
    <x v="0"/>
    <n v="5"/>
    <x v="1"/>
    <x v="1"/>
    <s v="0501"/>
    <s v="Femenino"/>
    <n v="64"/>
    <s v="No Informado"/>
    <s v="Confirmado"/>
    <n v="15.5151"/>
    <n v="-88.114599999999996"/>
    <s v="HONDURAS"/>
  </r>
  <r>
    <s v="San Pedro Sula43944596"/>
    <x v="187"/>
    <s v="Cortes43944"/>
    <n v="596"/>
    <x v="0"/>
    <n v="5"/>
    <x v="1"/>
    <x v="1"/>
    <s v="0501"/>
    <s v="Masculino"/>
    <n v="63"/>
    <s v="No Informado"/>
    <s v="Confirmado"/>
    <n v="15.5151"/>
    <n v="-88.114599999999996"/>
    <s v="HONDURAS"/>
  </r>
  <r>
    <s v="San Pedro Sula43944597"/>
    <x v="187"/>
    <s v="Cortes43944"/>
    <n v="597"/>
    <x v="0"/>
    <n v="5"/>
    <x v="1"/>
    <x v="1"/>
    <s v="0501"/>
    <s v="Femenino"/>
    <n v="77"/>
    <s v="No Informado"/>
    <s v="Confirmado"/>
    <n v="15.5151"/>
    <n v="-88.114599999999996"/>
    <s v="HONDURAS"/>
  </r>
  <r>
    <s v="San Pedro Sula43944598"/>
    <x v="187"/>
    <s v="Cortes43944"/>
    <n v="598"/>
    <x v="0"/>
    <n v="5"/>
    <x v="1"/>
    <x v="1"/>
    <s v="0501"/>
    <s v="Femenino"/>
    <n v="68"/>
    <s v="No Informado"/>
    <s v="Confirmado"/>
    <n v="15.5151"/>
    <n v="-88.114599999999996"/>
    <s v="HONDURAS"/>
  </r>
  <r>
    <s v="San Pedro Sula43944599"/>
    <x v="187"/>
    <s v="Cortes43944"/>
    <n v="599"/>
    <x v="0"/>
    <n v="5"/>
    <x v="1"/>
    <x v="1"/>
    <s v="0501"/>
    <s v="Femenino"/>
    <n v="37"/>
    <s v="No Informado"/>
    <s v="Confirmado"/>
    <n v="15.5151"/>
    <n v="-88.114599999999996"/>
    <s v="HONDURAS"/>
  </r>
  <r>
    <s v="San Pedro Sula43944600"/>
    <x v="187"/>
    <s v="Cortes43944"/>
    <n v="600"/>
    <x v="0"/>
    <n v="5"/>
    <x v="1"/>
    <x v="1"/>
    <s v="0501"/>
    <s v="Femenino"/>
    <n v="44"/>
    <s v="No Informado"/>
    <s v="Confirmado"/>
    <n v="15.5151"/>
    <n v="-88.114599999999996"/>
    <s v="HONDURAS"/>
  </r>
  <r>
    <s v="San Pedro Sula43944601"/>
    <x v="187"/>
    <s v="Cortes43944"/>
    <n v="601"/>
    <x v="0"/>
    <n v="5"/>
    <x v="1"/>
    <x v="1"/>
    <s v="0501"/>
    <s v="Femenino"/>
    <n v="74"/>
    <s v="No Informado"/>
    <s v="Confirmado"/>
    <n v="15.5151"/>
    <n v="-88.114599999999996"/>
    <s v="HONDURAS"/>
  </r>
  <r>
    <s v="San Pedro Sula43944602"/>
    <x v="187"/>
    <s v="Cortes43944"/>
    <n v="602"/>
    <x v="0"/>
    <n v="5"/>
    <x v="1"/>
    <x v="1"/>
    <s v="0501"/>
    <s v="Masculino"/>
    <n v="36"/>
    <s v="No Informado"/>
    <s v="Confirmado"/>
    <n v="15.5151"/>
    <n v="-88.114599999999996"/>
    <s v="HONDURAS"/>
  </r>
  <r>
    <s v="San Pedro Sula43944603"/>
    <x v="187"/>
    <s v="Cortes43944"/>
    <n v="603"/>
    <x v="0"/>
    <n v="5"/>
    <x v="1"/>
    <x v="1"/>
    <s v="0501"/>
    <s v="Masculino"/>
    <n v="53"/>
    <s v="No Informado"/>
    <s v="Confirmado"/>
    <n v="15.5151"/>
    <n v="-88.114599999999996"/>
    <s v="HONDURAS"/>
  </r>
  <r>
    <s v="San Pedro Sula43944604"/>
    <x v="187"/>
    <s v="Cortes43944"/>
    <n v="604"/>
    <x v="0"/>
    <n v="5"/>
    <x v="1"/>
    <x v="1"/>
    <s v="0501"/>
    <s v="Masculino"/>
    <n v="50"/>
    <s v="No Informado"/>
    <s v="Confirmado"/>
    <n v="15.5151"/>
    <n v="-88.114599999999996"/>
    <s v="HONDURAS"/>
  </r>
  <r>
    <s v="San Pedro Sula43944605"/>
    <x v="187"/>
    <s v="Cortes43944"/>
    <n v="605"/>
    <x v="0"/>
    <n v="5"/>
    <x v="1"/>
    <x v="1"/>
    <s v="0501"/>
    <s v="Femenino"/>
    <n v="27"/>
    <s v="No Informado"/>
    <s v="Confirmado"/>
    <n v="15.5151"/>
    <n v="-88.114599999999996"/>
    <s v="HONDURAS"/>
  </r>
  <r>
    <s v="San Pedro Sula43945606"/>
    <x v="1"/>
    <s v="Cortes43945"/>
    <n v="606"/>
    <x v="1"/>
    <n v="5"/>
    <x v="1"/>
    <x v="1"/>
    <s v="0501"/>
    <s v="Femenino"/>
    <n v="51"/>
    <s v="No Informado"/>
    <s v="Confirmado"/>
    <n v="15.5151"/>
    <n v="-88.114599999999996"/>
    <s v="HONDURAS"/>
  </r>
  <r>
    <s v="San Pedro Sula43945607"/>
    <x v="1"/>
    <s v="Cortes43945"/>
    <n v="607"/>
    <x v="1"/>
    <n v="5"/>
    <x v="1"/>
    <x v="1"/>
    <s v="0501"/>
    <s v="Masculino"/>
    <n v="36"/>
    <s v="No Informado"/>
    <s v="Confirmado"/>
    <n v="15.5151"/>
    <n v="-88.114599999999996"/>
    <s v="HONDURAS"/>
  </r>
  <r>
    <s v="San Pedro Sula43945608"/>
    <x v="1"/>
    <s v="Cortes43945"/>
    <n v="608"/>
    <x v="1"/>
    <n v="5"/>
    <x v="1"/>
    <x v="1"/>
    <s v="0501"/>
    <s v="Masculino"/>
    <n v="26"/>
    <s v="No Informado"/>
    <s v="Confirmado"/>
    <n v="15.5151"/>
    <n v="-88.114599999999996"/>
    <s v="HONDURAS"/>
  </r>
  <r>
    <s v="San Pedro Sula43945609"/>
    <x v="1"/>
    <s v="Cortes43945"/>
    <n v="609"/>
    <x v="1"/>
    <n v="5"/>
    <x v="1"/>
    <x v="1"/>
    <s v="0501"/>
    <s v="Femenino"/>
    <n v="65"/>
    <s v="No Informado"/>
    <s v="Confirmado"/>
    <n v="15.5151"/>
    <n v="-88.114599999999996"/>
    <s v="HONDURAS"/>
  </r>
  <r>
    <s v="San Pedro Sula43945610"/>
    <x v="1"/>
    <s v="Cortes43945"/>
    <n v="610"/>
    <x v="1"/>
    <n v="5"/>
    <x v="1"/>
    <x v="1"/>
    <s v="0501"/>
    <s v="Masculino"/>
    <n v="46"/>
    <s v="No Informado"/>
    <s v="Confirmado"/>
    <n v="15.5151"/>
    <n v="-88.114599999999996"/>
    <s v="HONDURAS"/>
  </r>
  <r>
    <s v="San Pedro Sula43945611"/>
    <x v="1"/>
    <s v="Cortes43945"/>
    <n v="611"/>
    <x v="1"/>
    <n v="5"/>
    <x v="1"/>
    <x v="1"/>
    <s v="0501"/>
    <s v="Femenino"/>
    <n v="38"/>
    <s v="No Informado"/>
    <s v="Confirmado"/>
    <n v="15.5151"/>
    <n v="-88.114599999999996"/>
    <s v="HONDURAS"/>
  </r>
  <r>
    <s v="San Pedro Sula43945612"/>
    <x v="1"/>
    <s v="Cortes43945"/>
    <n v="612"/>
    <x v="1"/>
    <n v="5"/>
    <x v="1"/>
    <x v="1"/>
    <s v="0501"/>
    <s v="Masculino"/>
    <n v="41"/>
    <s v="No Informado"/>
    <s v="Confirmado"/>
    <n v="15.5151"/>
    <n v="-88.114599999999996"/>
    <s v="HONDURAS"/>
  </r>
  <r>
    <s v="San Pedro Sula43945613"/>
    <x v="1"/>
    <s v="Cortes43945"/>
    <n v="613"/>
    <x v="1"/>
    <n v="5"/>
    <x v="1"/>
    <x v="1"/>
    <s v="0501"/>
    <s v="Masculino"/>
    <n v="63"/>
    <s v="No Informado"/>
    <s v="Confirmado"/>
    <n v="15.5151"/>
    <n v="-88.114599999999996"/>
    <s v="HONDURAS"/>
  </r>
  <r>
    <s v="San Pedro Sula43945614"/>
    <x v="1"/>
    <s v="Cortes43945"/>
    <n v="614"/>
    <x v="1"/>
    <n v="5"/>
    <x v="1"/>
    <x v="1"/>
    <s v="0501"/>
    <s v="Masculino"/>
    <n v="28"/>
    <s v="No Informado"/>
    <s v="Confirmado"/>
    <n v="15.5151"/>
    <n v="-88.114599999999996"/>
    <s v="HONDURAS"/>
  </r>
  <r>
    <s v="San Pedro Sula43945615"/>
    <x v="1"/>
    <s v="Cortes43945"/>
    <n v="615"/>
    <x v="1"/>
    <n v="5"/>
    <x v="1"/>
    <x v="1"/>
    <s v="0501"/>
    <s v="Femenino"/>
    <n v="72"/>
    <s v="No Informado"/>
    <s v="Confirmado"/>
    <n v="15.5151"/>
    <n v="-88.114599999999996"/>
    <s v="HONDURAS"/>
  </r>
  <r>
    <s v="San Pedro Sula43945616"/>
    <x v="1"/>
    <s v="Cortes43945"/>
    <n v="616"/>
    <x v="1"/>
    <n v="5"/>
    <x v="1"/>
    <x v="1"/>
    <s v="0501"/>
    <s v="Masculino"/>
    <n v="55"/>
    <s v="No Informado"/>
    <s v="Confirmado"/>
    <n v="15.5151"/>
    <n v="-88.114599999999996"/>
    <s v="HONDURAS"/>
  </r>
  <r>
    <s v="San Pedro Sula43945617"/>
    <x v="1"/>
    <s v="Cortes43945"/>
    <n v="617"/>
    <x v="1"/>
    <n v="5"/>
    <x v="1"/>
    <x v="1"/>
    <s v="0501"/>
    <s v="Masculino"/>
    <n v="79"/>
    <s v="No Informado"/>
    <s v="Confirmado"/>
    <n v="15.5151"/>
    <n v="-88.114599999999996"/>
    <s v="HONDURAS"/>
  </r>
  <r>
    <s v="San Pedro Sula43945618"/>
    <x v="1"/>
    <s v="Cortes43945"/>
    <n v="618"/>
    <x v="1"/>
    <n v="5"/>
    <x v="1"/>
    <x v="1"/>
    <s v="0501"/>
    <s v="Femenino"/>
    <n v="32"/>
    <s v="No Informado"/>
    <s v="Confirmado"/>
    <n v="15.5151"/>
    <n v="-88.114599999999996"/>
    <s v="HONDURAS"/>
  </r>
  <r>
    <s v="San Pedro Sula43945619"/>
    <x v="1"/>
    <s v="Cortes43945"/>
    <n v="619"/>
    <x v="1"/>
    <n v="5"/>
    <x v="1"/>
    <x v="1"/>
    <s v="0501"/>
    <s v="Femenino"/>
    <n v="46"/>
    <s v="No Informado"/>
    <s v="Confirmado"/>
    <n v="15.5151"/>
    <n v="-88.114599999999996"/>
    <s v="HONDURAS"/>
  </r>
  <r>
    <s v="San Pedro Sula43945620"/>
    <x v="1"/>
    <s v="Cortes43945"/>
    <n v="620"/>
    <x v="1"/>
    <n v="5"/>
    <x v="1"/>
    <x v="1"/>
    <s v="0501"/>
    <s v="Masculino"/>
    <n v="94"/>
    <s v="No Informado"/>
    <s v="Confirmado"/>
    <n v="15.5151"/>
    <n v="-88.114599999999996"/>
    <s v="HONDURAS"/>
  </r>
  <r>
    <s v="San Pedro Sula43947621"/>
    <x v="188"/>
    <s v="Cortes43947"/>
    <n v="621"/>
    <x v="11"/>
    <n v="5"/>
    <x v="1"/>
    <x v="1"/>
    <s v="0501"/>
    <s v="Masculino"/>
    <n v="62"/>
    <s v="No Informado"/>
    <s v="Confirmado"/>
    <n v="15.5151"/>
    <n v="-88.114599999999996"/>
    <s v="HONDURAS"/>
  </r>
  <r>
    <s v="San Pedro Sula43947622"/>
    <x v="188"/>
    <s v="Cortes43947"/>
    <n v="622"/>
    <x v="11"/>
    <n v="5"/>
    <x v="1"/>
    <x v="1"/>
    <s v="0501"/>
    <s v="Masculino"/>
    <n v="47"/>
    <s v="No Informado"/>
    <s v="Confirmado"/>
    <n v="15.5151"/>
    <n v="-88.114599999999996"/>
    <s v="HONDURAS"/>
  </r>
  <r>
    <s v="San Pedro Sula43947623"/>
    <x v="188"/>
    <s v="Cortes43947"/>
    <n v="623"/>
    <x v="11"/>
    <n v="5"/>
    <x v="1"/>
    <x v="1"/>
    <s v="0501"/>
    <s v="Femenino"/>
    <n v="27"/>
    <s v="No Informado"/>
    <s v="Confirmado"/>
    <n v="15.5151"/>
    <n v="-88.114599999999996"/>
    <s v="HONDURAS"/>
  </r>
  <r>
    <s v="San Pedro Sula43947624"/>
    <x v="188"/>
    <s v="Cortes43947"/>
    <n v="624"/>
    <x v="11"/>
    <n v="5"/>
    <x v="1"/>
    <x v="1"/>
    <s v="0501"/>
    <s v="Masculino"/>
    <n v="34"/>
    <s v="No Informado"/>
    <s v="Confirmado"/>
    <n v="15.5151"/>
    <n v="-88.114599999999996"/>
    <s v="HONDURAS"/>
  </r>
  <r>
    <s v="San Pedro Sula43947625"/>
    <x v="188"/>
    <s v="Cortes43947"/>
    <n v="625"/>
    <x v="11"/>
    <n v="5"/>
    <x v="1"/>
    <x v="1"/>
    <s v="0501"/>
    <s v="Masculino"/>
    <n v="40"/>
    <s v="No Informado"/>
    <s v="Confirmado"/>
    <n v="15.5151"/>
    <n v="-88.114599999999996"/>
    <s v="HONDURAS"/>
  </r>
  <r>
    <s v="San Pedro Sula43947626"/>
    <x v="188"/>
    <s v="Cortes43947"/>
    <n v="626"/>
    <x v="11"/>
    <n v="5"/>
    <x v="1"/>
    <x v="1"/>
    <s v="0501"/>
    <s v="Masculino"/>
    <n v="24"/>
    <s v="No Informado"/>
    <s v="Confirmado"/>
    <n v="15.5151"/>
    <n v="-88.114599999999996"/>
    <s v="HONDURAS"/>
  </r>
  <r>
    <s v="San Pedro Sula43947627"/>
    <x v="188"/>
    <s v="Cortes43947"/>
    <n v="627"/>
    <x v="11"/>
    <n v="5"/>
    <x v="1"/>
    <x v="1"/>
    <s v="0501"/>
    <s v="Masculino"/>
    <n v="25"/>
    <s v="No Informado"/>
    <s v="Confirmado"/>
    <n v="15.5151"/>
    <n v="-88.114599999999996"/>
    <s v="HONDURAS"/>
  </r>
  <r>
    <s v="San Pedro Sula43947628"/>
    <x v="188"/>
    <s v="Cortes43947"/>
    <n v="628"/>
    <x v="11"/>
    <n v="5"/>
    <x v="1"/>
    <x v="1"/>
    <s v="0501"/>
    <s v="Masculino"/>
    <n v="28"/>
    <s v="No Informado"/>
    <s v="Confirmado"/>
    <n v="15.5151"/>
    <n v="-88.114599999999996"/>
    <s v="HONDURAS"/>
  </r>
  <r>
    <s v="San Pedro Sula43947629"/>
    <x v="188"/>
    <s v="Cortes43947"/>
    <n v="629"/>
    <x v="11"/>
    <n v="5"/>
    <x v="1"/>
    <x v="1"/>
    <s v="0501"/>
    <s v="Masculino"/>
    <n v="42"/>
    <s v="No Informado"/>
    <s v="Confirmado"/>
    <n v="15.5151"/>
    <n v="-88.114599999999996"/>
    <s v="HONDURAS"/>
  </r>
  <r>
    <s v="San Pedro Sula43947630"/>
    <x v="188"/>
    <s v="Cortes43947"/>
    <n v="630"/>
    <x v="11"/>
    <n v="5"/>
    <x v="1"/>
    <x v="1"/>
    <s v="0501"/>
    <s v="Masculino"/>
    <n v="11"/>
    <s v="No Informado"/>
    <s v="Confirmado"/>
    <n v="15.5151"/>
    <n v="-88.114599999999996"/>
    <s v="HONDURAS"/>
  </r>
  <r>
    <s v="San Pedro Sula43947631"/>
    <x v="188"/>
    <s v="Cortes43947"/>
    <n v="631"/>
    <x v="11"/>
    <n v="5"/>
    <x v="1"/>
    <x v="1"/>
    <s v="0501"/>
    <s v="Masculino"/>
    <n v="3"/>
    <s v="No Informado"/>
    <s v="Confirmado"/>
    <n v="15.5151"/>
    <n v="-88.114599999999996"/>
    <s v="HONDURAS"/>
  </r>
  <r>
    <s v="San Pedro Sula43947632"/>
    <x v="188"/>
    <s v="Cortes43947"/>
    <n v="632"/>
    <x v="11"/>
    <n v="5"/>
    <x v="1"/>
    <x v="1"/>
    <s v="0501"/>
    <s v="Femenino"/>
    <n v="23"/>
    <s v="No Informado"/>
    <s v="Confirmado"/>
    <n v="15.5151"/>
    <n v="-88.114599999999996"/>
    <s v="HONDURAS"/>
  </r>
  <r>
    <s v="San Pedro Sula43947633"/>
    <x v="188"/>
    <s v="Cortes43947"/>
    <n v="633"/>
    <x v="11"/>
    <n v="5"/>
    <x v="1"/>
    <x v="1"/>
    <s v="0501"/>
    <s v="Femenino"/>
    <n v="19"/>
    <s v="No Informado"/>
    <s v="Confirmado"/>
    <n v="15.5151"/>
    <n v="-88.114599999999996"/>
    <s v="HONDURAS"/>
  </r>
  <r>
    <s v="San Pedro Sula43947634"/>
    <x v="188"/>
    <s v="Cortes43947"/>
    <n v="634"/>
    <x v="11"/>
    <n v="5"/>
    <x v="1"/>
    <x v="1"/>
    <s v="0501"/>
    <s v="Femenino"/>
    <n v="28"/>
    <s v="No Informado"/>
    <s v="Confirmado"/>
    <n v="15.5151"/>
    <n v="-88.114599999999996"/>
    <s v="HONDURAS"/>
  </r>
  <r>
    <s v="San Pedro Sula43947635"/>
    <x v="188"/>
    <s v="Cortes43947"/>
    <n v="635"/>
    <x v="11"/>
    <n v="5"/>
    <x v="1"/>
    <x v="1"/>
    <s v="0501"/>
    <s v="Femenino"/>
    <n v="41"/>
    <s v="No Informado"/>
    <s v="Confirmado"/>
    <n v="15.5151"/>
    <n v="-88.114599999999996"/>
    <s v="HONDURAS"/>
  </r>
  <r>
    <s v="San Pedro Sula43947636"/>
    <x v="188"/>
    <s v="Cortes43947"/>
    <n v="636"/>
    <x v="11"/>
    <n v="5"/>
    <x v="1"/>
    <x v="1"/>
    <s v="0501"/>
    <s v="Femenino"/>
    <n v="33"/>
    <s v="No Informado"/>
    <s v="Confirmado"/>
    <n v="15.5151"/>
    <n v="-88.114599999999996"/>
    <s v="HONDURAS"/>
  </r>
  <r>
    <s v="San Pedro Sula43947637"/>
    <x v="188"/>
    <s v="Cortes43947"/>
    <n v="637"/>
    <x v="11"/>
    <n v="5"/>
    <x v="1"/>
    <x v="1"/>
    <s v="0501"/>
    <s v="Masculino"/>
    <n v="29"/>
    <s v="No Informado"/>
    <s v="Confirmado"/>
    <n v="15.5151"/>
    <n v="-88.114599999999996"/>
    <s v="HONDURAS"/>
  </r>
  <r>
    <s v="San Pedro Sula43947638"/>
    <x v="188"/>
    <s v="Cortes43947"/>
    <n v="638"/>
    <x v="11"/>
    <n v="5"/>
    <x v="1"/>
    <x v="1"/>
    <s v="0501"/>
    <s v="Masculino"/>
    <n v="61"/>
    <s v="No Informado"/>
    <s v="Confirmado"/>
    <n v="15.5151"/>
    <n v="-88.114599999999996"/>
    <s v="HONDURAS"/>
  </r>
  <r>
    <s v="San Pedro Sula43947639"/>
    <x v="188"/>
    <s v="Cortes43947"/>
    <n v="639"/>
    <x v="11"/>
    <n v="5"/>
    <x v="1"/>
    <x v="1"/>
    <s v="0501"/>
    <s v="Femenino"/>
    <n v="43"/>
    <s v="No Informado"/>
    <s v="Confirmado"/>
    <n v="15.5151"/>
    <n v="-88.114599999999996"/>
    <s v="HONDURAS"/>
  </r>
  <r>
    <s v="San Pedro Sula43947640"/>
    <x v="188"/>
    <s v="Cortes43947"/>
    <n v="640"/>
    <x v="11"/>
    <n v="5"/>
    <x v="1"/>
    <x v="1"/>
    <s v="0501"/>
    <s v="Femenino"/>
    <n v="37"/>
    <s v="No Informado"/>
    <s v="Confirmado"/>
    <n v="15.5151"/>
    <n v="-88.114599999999996"/>
    <s v="HONDURAS"/>
  </r>
  <r>
    <s v="San Pedro Sula43947641"/>
    <x v="188"/>
    <s v="Cortes43947"/>
    <n v="641"/>
    <x v="11"/>
    <n v="5"/>
    <x v="1"/>
    <x v="1"/>
    <s v="0501"/>
    <s v="Masculino"/>
    <n v="34"/>
    <s v="No Informado"/>
    <s v="Confirmado"/>
    <n v="15.5151"/>
    <n v="-88.114599999999996"/>
    <s v="HONDURAS"/>
  </r>
  <r>
    <s v="San Pedro Sula43947642"/>
    <x v="188"/>
    <s v="Cortes43947"/>
    <n v="642"/>
    <x v="11"/>
    <n v="5"/>
    <x v="1"/>
    <x v="1"/>
    <s v="0501"/>
    <s v="Masculino"/>
    <n v="30"/>
    <s v="No Informado"/>
    <s v="Confirmado"/>
    <n v="15.5151"/>
    <n v="-88.114599999999996"/>
    <s v="HONDURAS"/>
  </r>
  <r>
    <s v="San Pedro Sula43947643"/>
    <x v="188"/>
    <s v="Cortes43947"/>
    <n v="643"/>
    <x v="11"/>
    <n v="5"/>
    <x v="1"/>
    <x v="1"/>
    <s v="0501"/>
    <s v="Masculino"/>
    <n v="31"/>
    <s v="No Informado"/>
    <s v="Confirmado"/>
    <n v="15.5151"/>
    <n v="-88.114599999999996"/>
    <s v="HONDURAS"/>
  </r>
  <r>
    <s v="San Pedro Sula43947644"/>
    <x v="188"/>
    <s v="Cortes43947"/>
    <n v="644"/>
    <x v="11"/>
    <n v="5"/>
    <x v="1"/>
    <x v="1"/>
    <s v="0501"/>
    <s v="Masculino"/>
    <n v="44"/>
    <s v="No Informado"/>
    <s v="Confirmado"/>
    <n v="15.5151"/>
    <n v="-88.114599999999996"/>
    <s v="HONDURAS"/>
  </r>
  <r>
    <s v="San Pedro Sula43947645"/>
    <x v="188"/>
    <s v="Cortes43947"/>
    <n v="645"/>
    <x v="11"/>
    <n v="5"/>
    <x v="1"/>
    <x v="1"/>
    <s v="0501"/>
    <s v="Masculino"/>
    <n v="36"/>
    <s v="No Informado"/>
    <s v="Confirmado"/>
    <n v="15.5151"/>
    <n v="-88.114599999999996"/>
    <s v="HONDURAS"/>
  </r>
  <r>
    <s v="San Pedro Sula43947646"/>
    <x v="188"/>
    <s v="Cortes43947"/>
    <n v="646"/>
    <x v="11"/>
    <n v="5"/>
    <x v="1"/>
    <x v="1"/>
    <s v="0501"/>
    <s v="Femenino"/>
    <n v="9"/>
    <s v="No Informado"/>
    <s v="Confirmado"/>
    <n v="15.5151"/>
    <n v="-88.114599999999996"/>
    <s v="HONDURAS"/>
  </r>
  <r>
    <s v="San Pedro Sula43947647"/>
    <x v="188"/>
    <s v="Cortes43947"/>
    <n v="647"/>
    <x v="11"/>
    <n v="5"/>
    <x v="1"/>
    <x v="1"/>
    <s v="0501"/>
    <s v="Masculino"/>
    <n v="31"/>
    <s v="No Informado"/>
    <s v="Confirmado"/>
    <n v="15.5151"/>
    <n v="-88.114599999999996"/>
    <s v="HONDURAS"/>
  </r>
  <r>
    <s v="San Pedro Sula43947648"/>
    <x v="188"/>
    <s v="Cortes43947"/>
    <n v="648"/>
    <x v="11"/>
    <n v="5"/>
    <x v="1"/>
    <x v="1"/>
    <s v="0501"/>
    <s v="Femenino"/>
    <n v="37"/>
    <s v="No Informado"/>
    <s v="Confirmado"/>
    <n v="15.5151"/>
    <n v="-88.114599999999996"/>
    <s v="HONDURAS"/>
  </r>
  <r>
    <s v="San Pedro Sula43947649"/>
    <x v="188"/>
    <s v="Cortes43947"/>
    <n v="649"/>
    <x v="11"/>
    <n v="5"/>
    <x v="1"/>
    <x v="1"/>
    <s v="0501"/>
    <s v="Femenino"/>
    <n v="39"/>
    <s v="No Informado"/>
    <s v="Confirmado"/>
    <n v="15.5151"/>
    <n v="-88.114599999999996"/>
    <s v="HONDURAS"/>
  </r>
  <r>
    <s v="San Pedro Sula43947650"/>
    <x v="188"/>
    <s v="Cortes43947"/>
    <n v="650"/>
    <x v="11"/>
    <n v="5"/>
    <x v="1"/>
    <x v="1"/>
    <s v="0501"/>
    <s v="Masculino"/>
    <n v="61"/>
    <s v="No Informado"/>
    <s v="Confirmado"/>
    <n v="15.5151"/>
    <n v="-88.114599999999996"/>
    <s v="HONDURAS"/>
  </r>
  <r>
    <s v="San Pedro Sula43947651"/>
    <x v="188"/>
    <s v="Cortes43947"/>
    <n v="651"/>
    <x v="11"/>
    <n v="5"/>
    <x v="1"/>
    <x v="1"/>
    <s v="0501"/>
    <s v="Masculino"/>
    <n v="42"/>
    <s v="No Informado"/>
    <s v="Confirmado"/>
    <n v="15.5151"/>
    <n v="-88.114599999999996"/>
    <s v="HONDURAS"/>
  </r>
  <r>
    <s v="San Pedro Sula43947652"/>
    <x v="188"/>
    <s v="Cortes43947"/>
    <n v="652"/>
    <x v="11"/>
    <n v="5"/>
    <x v="1"/>
    <x v="1"/>
    <s v="0501"/>
    <s v="Masculino"/>
    <n v="44"/>
    <s v="No Informado"/>
    <s v="Confirmado"/>
    <n v="15.5151"/>
    <n v="-88.114599999999996"/>
    <s v="HONDURAS"/>
  </r>
  <r>
    <s v="San Pedro Sula43947653"/>
    <x v="188"/>
    <s v="Cortes43947"/>
    <n v="653"/>
    <x v="11"/>
    <n v="5"/>
    <x v="1"/>
    <x v="1"/>
    <s v="0501"/>
    <s v="Masculino"/>
    <n v="40"/>
    <s v="No Informado"/>
    <s v="Confirmado"/>
    <n v="15.5151"/>
    <n v="-88.114599999999996"/>
    <s v="HONDURAS"/>
  </r>
  <r>
    <s v="San Pedro Sula43947654"/>
    <x v="188"/>
    <s v="Cortes43947"/>
    <n v="654"/>
    <x v="11"/>
    <n v="5"/>
    <x v="1"/>
    <x v="1"/>
    <s v="0501"/>
    <s v="Masculino"/>
    <n v="27"/>
    <s v="No Informado"/>
    <s v="Confirmado"/>
    <n v="15.5151"/>
    <n v="-88.114599999999996"/>
    <s v="HONDURAS"/>
  </r>
  <r>
    <s v="San Pedro Sula43947655"/>
    <x v="188"/>
    <s v="Cortes43947"/>
    <n v="655"/>
    <x v="11"/>
    <n v="5"/>
    <x v="1"/>
    <x v="1"/>
    <s v="0501"/>
    <s v="Masculino"/>
    <n v="23"/>
    <s v="No Informado"/>
    <s v="Confirmado"/>
    <n v="15.5151"/>
    <n v="-88.114599999999996"/>
    <s v="HONDURAS"/>
  </r>
  <r>
    <s v="San Pedro Sula43947656"/>
    <x v="188"/>
    <s v="Cortes43947"/>
    <n v="656"/>
    <x v="11"/>
    <n v="5"/>
    <x v="1"/>
    <x v="1"/>
    <s v="0501"/>
    <s v="Masculino"/>
    <n v="43"/>
    <s v="No Informado"/>
    <s v="Confirmado"/>
    <n v="15.5151"/>
    <n v="-88.114599999999996"/>
    <s v="HONDURAS"/>
  </r>
  <r>
    <s v="San Pedro Sula43947657"/>
    <x v="188"/>
    <s v="Cortes43947"/>
    <n v="657"/>
    <x v="11"/>
    <n v="5"/>
    <x v="1"/>
    <x v="1"/>
    <s v="0501"/>
    <s v="Masculino"/>
    <n v="34"/>
    <s v="No Informado"/>
    <s v="Confirmado"/>
    <n v="15.5151"/>
    <n v="-88.114599999999996"/>
    <s v="HONDURAS"/>
  </r>
  <r>
    <s v="San Pedro Sula43947658"/>
    <x v="188"/>
    <s v="Cortes43947"/>
    <n v="658"/>
    <x v="11"/>
    <n v="5"/>
    <x v="1"/>
    <x v="1"/>
    <s v="0501"/>
    <s v="Masculino"/>
    <n v="55"/>
    <s v="No Informado"/>
    <s v="Confirmado"/>
    <n v="15.5151"/>
    <n v="-88.114599999999996"/>
    <s v="HONDURAS"/>
  </r>
  <r>
    <s v="San Pedro Sula43947659"/>
    <x v="188"/>
    <s v="Cortes43947"/>
    <n v="659"/>
    <x v="11"/>
    <n v="5"/>
    <x v="1"/>
    <x v="1"/>
    <s v="0501"/>
    <s v="Femenino"/>
    <n v="20"/>
    <s v="No Informado"/>
    <s v="Confirmado"/>
    <n v="15.5151"/>
    <n v="-88.114599999999996"/>
    <s v="HONDURAS"/>
  </r>
  <r>
    <s v="San Pedro Sula43947660"/>
    <x v="188"/>
    <s v="Cortes43947"/>
    <n v="660"/>
    <x v="11"/>
    <n v="5"/>
    <x v="1"/>
    <x v="1"/>
    <s v="0501"/>
    <s v="Masculino"/>
    <n v="53"/>
    <s v="No Informado"/>
    <s v="Confirmado"/>
    <n v="15.5151"/>
    <n v="-88.114599999999996"/>
    <s v="HONDURAS"/>
  </r>
  <r>
    <s v="San Pedro Sula43947661"/>
    <x v="188"/>
    <s v="Cortes43947"/>
    <n v="661"/>
    <x v="11"/>
    <n v="5"/>
    <x v="1"/>
    <x v="1"/>
    <s v="0501"/>
    <s v="Masculino"/>
    <n v="31"/>
    <s v="No Informado"/>
    <s v="Confirmado"/>
    <n v="15.5151"/>
    <n v="-88.114599999999996"/>
    <s v="HONDURAS"/>
  </r>
  <r>
    <s v="San Pedro Sula43947662"/>
    <x v="188"/>
    <s v="Cortes43947"/>
    <n v="662"/>
    <x v="11"/>
    <n v="5"/>
    <x v="1"/>
    <x v="1"/>
    <s v="0501"/>
    <s v="Femenino"/>
    <n v="33"/>
    <s v="No Informado"/>
    <s v="Confirmado"/>
    <n v="15.5151"/>
    <n v="-88.114599999999996"/>
    <s v="HONDURAS"/>
  </r>
  <r>
    <s v="San Pedro Sula43947663"/>
    <x v="188"/>
    <s v="Cortes43947"/>
    <n v="663"/>
    <x v="11"/>
    <n v="5"/>
    <x v="1"/>
    <x v="1"/>
    <s v="0501"/>
    <s v="Femenino"/>
    <n v="30"/>
    <s v="No Informado"/>
    <s v="Confirmado"/>
    <n v="15.5151"/>
    <n v="-88.114599999999996"/>
    <s v="HONDURAS"/>
  </r>
  <r>
    <s v="San Pedro Sula43947664"/>
    <x v="188"/>
    <s v="Cortes43947"/>
    <n v="664"/>
    <x v="11"/>
    <n v="5"/>
    <x v="1"/>
    <x v="1"/>
    <s v="0501"/>
    <s v="Masculino"/>
    <n v="26"/>
    <s v="No Informado"/>
    <s v="Confirmado"/>
    <n v="15.5151"/>
    <n v="-88.114599999999996"/>
    <s v="HONDURAS"/>
  </r>
  <r>
    <s v="San Pedro Sula43947665"/>
    <x v="188"/>
    <s v="Cortes43947"/>
    <n v="665"/>
    <x v="11"/>
    <n v="5"/>
    <x v="1"/>
    <x v="1"/>
    <s v="0501"/>
    <s v="Femenino"/>
    <n v="39"/>
    <s v="No Informado"/>
    <s v="Confirmado"/>
    <n v="15.5151"/>
    <n v="-88.114599999999996"/>
    <s v="HONDURAS"/>
  </r>
  <r>
    <s v="San Pedro Sula43947666"/>
    <x v="188"/>
    <s v="Cortes43947"/>
    <n v="666"/>
    <x v="11"/>
    <n v="5"/>
    <x v="1"/>
    <x v="1"/>
    <s v="0501"/>
    <s v="Femenino"/>
    <n v="64"/>
    <s v="No Informado"/>
    <s v="Confirmado"/>
    <n v="15.5151"/>
    <n v="-88.114599999999996"/>
    <s v="HONDURAS"/>
  </r>
  <r>
    <s v="San Pedro Sula43947667"/>
    <x v="188"/>
    <s v="Cortes43947"/>
    <n v="667"/>
    <x v="11"/>
    <n v="5"/>
    <x v="1"/>
    <x v="1"/>
    <s v="0501"/>
    <s v="Femenino"/>
    <n v="28"/>
    <s v="No Informado"/>
    <s v="Confirmado"/>
    <n v="15.5151"/>
    <n v="-88.114599999999996"/>
    <s v="HONDURAS"/>
  </r>
  <r>
    <s v="San Pedro Sula43947668"/>
    <x v="188"/>
    <s v="Cortes43947"/>
    <n v="668"/>
    <x v="11"/>
    <n v="5"/>
    <x v="1"/>
    <x v="1"/>
    <s v="0501"/>
    <s v="Masculino"/>
    <n v="38"/>
    <s v="No Informado"/>
    <s v="Confirmado"/>
    <n v="15.5151"/>
    <n v="-88.114599999999996"/>
    <s v="HONDURAS"/>
  </r>
  <r>
    <s v="San Pedro Sula43947669"/>
    <x v="188"/>
    <s v="Cortes43947"/>
    <n v="669"/>
    <x v="11"/>
    <n v="5"/>
    <x v="1"/>
    <x v="1"/>
    <s v="0501"/>
    <s v="Femenino"/>
    <n v="48"/>
    <s v="No Informado"/>
    <s v="Confirmado"/>
    <n v="15.5151"/>
    <n v="-88.114599999999996"/>
    <s v="HONDURAS"/>
  </r>
  <r>
    <s v="San Pedro Sula43947670"/>
    <x v="188"/>
    <s v="Cortes43947"/>
    <n v="670"/>
    <x v="11"/>
    <n v="5"/>
    <x v="1"/>
    <x v="1"/>
    <s v="0501"/>
    <s v="Masculino"/>
    <n v="52"/>
    <s v="No Informado"/>
    <s v="Confirmado"/>
    <n v="15.5151"/>
    <n v="-88.114599999999996"/>
    <s v="HONDURAS"/>
  </r>
  <r>
    <s v="San Pedro Sula43947671"/>
    <x v="188"/>
    <s v="Cortes43947"/>
    <n v="671"/>
    <x v="11"/>
    <n v="5"/>
    <x v="1"/>
    <x v="1"/>
    <s v="0501"/>
    <s v="Masculino"/>
    <n v="24"/>
    <s v="No Informado"/>
    <s v="Confirmado"/>
    <n v="15.5151"/>
    <n v="-88.114599999999996"/>
    <s v="HONDURAS"/>
  </r>
  <r>
    <s v="San Pedro Sula43947672"/>
    <x v="188"/>
    <s v="Cortes43947"/>
    <n v="672"/>
    <x v="11"/>
    <n v="5"/>
    <x v="1"/>
    <x v="1"/>
    <s v="0501"/>
    <s v="Femenino"/>
    <n v="60"/>
    <s v="No Informado"/>
    <s v="Confirmado"/>
    <n v="15.5151"/>
    <n v="-88.114599999999996"/>
    <s v="HONDURAS"/>
  </r>
  <r>
    <s v="San Pedro Sula43947673"/>
    <x v="188"/>
    <s v="Cortes43947"/>
    <n v="673"/>
    <x v="11"/>
    <n v="5"/>
    <x v="1"/>
    <x v="1"/>
    <s v="0501"/>
    <s v="Masculino"/>
    <n v="67"/>
    <s v="No Informado"/>
    <s v="Confirmado"/>
    <n v="15.5151"/>
    <n v="-88.114599999999996"/>
    <s v="HONDURAS"/>
  </r>
  <r>
    <s v="San Pedro Sula43947674"/>
    <x v="188"/>
    <s v="Cortes43947"/>
    <n v="674"/>
    <x v="11"/>
    <n v="5"/>
    <x v="1"/>
    <x v="1"/>
    <s v="0501"/>
    <s v="Masculino"/>
    <n v="35"/>
    <s v="No Informado"/>
    <s v="Confirmado"/>
    <n v="15.5151"/>
    <n v="-88.114599999999996"/>
    <s v="HONDURAS"/>
  </r>
  <r>
    <s v="San Pedro Sula43947675"/>
    <x v="188"/>
    <s v="Cortes43947"/>
    <n v="675"/>
    <x v="11"/>
    <n v="5"/>
    <x v="1"/>
    <x v="1"/>
    <s v="0501"/>
    <s v="Masculino"/>
    <n v="57"/>
    <s v="No Informado"/>
    <s v="Confirmado"/>
    <n v="15.5151"/>
    <n v="-88.114599999999996"/>
    <s v="HONDURAS"/>
  </r>
  <r>
    <s v="San Pedro Sula43948676"/>
    <x v="189"/>
    <s v="Cortes43948"/>
    <n v="676"/>
    <x v="12"/>
    <n v="5"/>
    <x v="1"/>
    <x v="1"/>
    <s v="0501"/>
    <s v="Masculino"/>
    <n v="47"/>
    <s v="No Informado"/>
    <s v="Confirmado"/>
    <n v="15.5151"/>
    <n v="-88.114599999999996"/>
    <s v="HONDURAS"/>
  </r>
  <r>
    <s v="San Pedro Sula43948677"/>
    <x v="189"/>
    <s v="Cortes43948"/>
    <n v="677"/>
    <x v="12"/>
    <n v="5"/>
    <x v="1"/>
    <x v="1"/>
    <s v="0501"/>
    <s v="Masculino"/>
    <n v="60"/>
    <s v="No Informado"/>
    <s v="Confirmado"/>
    <n v="15.5151"/>
    <n v="-88.114599999999996"/>
    <s v="HONDURAS"/>
  </r>
  <r>
    <s v="San Pedro Sula43948678"/>
    <x v="189"/>
    <s v="Cortes43948"/>
    <n v="678"/>
    <x v="12"/>
    <n v="5"/>
    <x v="1"/>
    <x v="1"/>
    <s v="0501"/>
    <s v="Masculino"/>
    <n v="60"/>
    <s v="No Informado"/>
    <s v="Confirmado"/>
    <n v="15.5151"/>
    <n v="-88.114599999999996"/>
    <s v="HONDURAS"/>
  </r>
  <r>
    <s v="San Pedro Sula43948679"/>
    <x v="189"/>
    <s v="Cortes43948"/>
    <n v="679"/>
    <x v="12"/>
    <n v="5"/>
    <x v="1"/>
    <x v="1"/>
    <s v="0501"/>
    <s v="Masculino"/>
    <n v="21"/>
    <s v="No Informado"/>
    <s v="Confirmado"/>
    <n v="15.5151"/>
    <n v="-88.114599999999996"/>
    <s v="HONDURAS"/>
  </r>
  <r>
    <s v="San Pedro Sula43948680"/>
    <x v="189"/>
    <s v="Cortes43948"/>
    <n v="680"/>
    <x v="12"/>
    <n v="5"/>
    <x v="1"/>
    <x v="1"/>
    <s v="0501"/>
    <s v="Femenino"/>
    <n v="47"/>
    <s v="No Informado"/>
    <s v="Confirmado"/>
    <n v="15.5151"/>
    <n v="-88.114599999999996"/>
    <s v="HONDURAS"/>
  </r>
  <r>
    <s v="San Pedro Sula43948681"/>
    <x v="189"/>
    <s v="Cortes43948"/>
    <n v="681"/>
    <x v="12"/>
    <n v="5"/>
    <x v="1"/>
    <x v="1"/>
    <s v="0501"/>
    <s v="Femenino"/>
    <n v="65"/>
    <s v="No Informado"/>
    <s v="Confirmado"/>
    <n v="15.5151"/>
    <n v="-88.114599999999996"/>
    <s v="HONDURAS"/>
  </r>
  <r>
    <s v="San Pedro Sula43948682"/>
    <x v="189"/>
    <s v="Cortes43948"/>
    <n v="682"/>
    <x v="12"/>
    <n v="5"/>
    <x v="1"/>
    <x v="1"/>
    <s v="0501"/>
    <s v="Masculino"/>
    <n v="50"/>
    <s v="No Informado"/>
    <s v="Confirmado"/>
    <n v="15.5151"/>
    <n v="-88.114599999999996"/>
    <s v="HONDURAS"/>
  </r>
  <r>
    <s v="San Pedro Sula43948683"/>
    <x v="189"/>
    <s v="Cortes43948"/>
    <n v="683"/>
    <x v="12"/>
    <n v="5"/>
    <x v="1"/>
    <x v="1"/>
    <s v="0501"/>
    <s v="Masculino"/>
    <n v="50"/>
    <s v="No Informado"/>
    <s v="Confirmado"/>
    <n v="15.5151"/>
    <n v="-88.114599999999996"/>
    <s v="HONDURAS"/>
  </r>
  <r>
    <s v="San Pedro Sula43948684"/>
    <x v="189"/>
    <s v="Cortes43948"/>
    <n v="684"/>
    <x v="12"/>
    <n v="5"/>
    <x v="1"/>
    <x v="1"/>
    <s v="0501"/>
    <s v="Masculino"/>
    <n v="52"/>
    <s v="No Informado"/>
    <s v="Confirmado"/>
    <n v="15.5151"/>
    <n v="-88.114599999999996"/>
    <s v="HONDURAS"/>
  </r>
  <r>
    <s v="San Pedro Sula43948685"/>
    <x v="189"/>
    <s v="Cortes43948"/>
    <n v="685"/>
    <x v="12"/>
    <n v="5"/>
    <x v="1"/>
    <x v="1"/>
    <s v="0501"/>
    <s v="Masculino"/>
    <n v="50"/>
    <s v="No Informado"/>
    <s v="Confirmado"/>
    <n v="15.5151"/>
    <n v="-88.114599999999996"/>
    <s v="HONDURAS"/>
  </r>
  <r>
    <s v="San Pedro Sula43948686"/>
    <x v="189"/>
    <s v="Cortes43948"/>
    <n v="686"/>
    <x v="12"/>
    <n v="5"/>
    <x v="1"/>
    <x v="1"/>
    <s v="0501"/>
    <s v="Masculino"/>
    <n v="52"/>
    <s v="No Informado"/>
    <s v="Confirmado"/>
    <n v="15.5151"/>
    <n v="-88.114599999999996"/>
    <s v="HONDURAS"/>
  </r>
  <r>
    <s v="San Pedro Sula43948687"/>
    <x v="189"/>
    <s v="Cortes43948"/>
    <n v="687"/>
    <x v="12"/>
    <n v="5"/>
    <x v="1"/>
    <x v="1"/>
    <s v="0501"/>
    <s v="Femenino"/>
    <n v="32"/>
    <s v="No Informado"/>
    <s v="Confirmado"/>
    <n v="15.5151"/>
    <n v="-88.114599999999996"/>
    <s v="HONDURAS"/>
  </r>
  <r>
    <s v="San Pedro Sula43948688"/>
    <x v="189"/>
    <s v="Cortes43948"/>
    <n v="688"/>
    <x v="12"/>
    <n v="5"/>
    <x v="1"/>
    <x v="1"/>
    <s v="0501"/>
    <s v="Femenino"/>
    <n v="26"/>
    <s v="No Informado"/>
    <s v="Confirmado"/>
    <n v="15.5151"/>
    <n v="-88.114599999999996"/>
    <s v="HONDURAS"/>
  </r>
  <r>
    <s v="San Pedro Sula43948689"/>
    <x v="189"/>
    <s v="Cortes43948"/>
    <n v="689"/>
    <x v="12"/>
    <n v="5"/>
    <x v="1"/>
    <x v="1"/>
    <s v="0501"/>
    <s v="Masculino"/>
    <n v="56"/>
    <s v="No Informado"/>
    <s v="Confirmado"/>
    <n v="15.5151"/>
    <n v="-88.114599999999996"/>
    <s v="HONDURAS"/>
  </r>
  <r>
    <s v="San Pedro Sula43949690"/>
    <x v="190"/>
    <s v="Cortes43949"/>
    <n v="690"/>
    <x v="13"/>
    <n v="5"/>
    <x v="1"/>
    <x v="1"/>
    <s v="0501"/>
    <s v="Femenino"/>
    <n v="48"/>
    <s v="No Informado"/>
    <s v="Confirmado"/>
    <n v="15.5151"/>
    <n v="-88.114599999999996"/>
    <s v="HONDURAS"/>
  </r>
  <r>
    <s v="San Pedro Sula43949691"/>
    <x v="190"/>
    <s v="Cortes43949"/>
    <n v="691"/>
    <x v="13"/>
    <n v="5"/>
    <x v="1"/>
    <x v="1"/>
    <s v="0501"/>
    <s v="Masculino"/>
    <n v="72"/>
    <s v="No Informado"/>
    <s v="Confirmado"/>
    <n v="15.5151"/>
    <n v="-88.114599999999996"/>
    <s v="HONDURAS"/>
  </r>
  <r>
    <s v="San Pedro Sula43949692"/>
    <x v="190"/>
    <s v="Cortes43949"/>
    <n v="692"/>
    <x v="13"/>
    <n v="5"/>
    <x v="1"/>
    <x v="1"/>
    <s v="0501"/>
    <s v="Masculino"/>
    <n v="41"/>
    <s v="No Informado"/>
    <s v="Confirmado"/>
    <n v="15.5151"/>
    <n v="-88.114599999999996"/>
    <s v="HONDURAS"/>
  </r>
  <r>
    <s v="San Pedro Sula43949693"/>
    <x v="190"/>
    <s v="Cortes43949"/>
    <n v="693"/>
    <x v="13"/>
    <n v="5"/>
    <x v="1"/>
    <x v="1"/>
    <s v="0501"/>
    <s v="Masculino"/>
    <n v="26"/>
    <s v="No Informado"/>
    <s v="Confirmado"/>
    <n v="15.5151"/>
    <n v="-88.114599999999996"/>
    <s v="HONDURAS"/>
  </r>
  <r>
    <s v="San Pedro Sula43949694"/>
    <x v="190"/>
    <s v="Cortes43949"/>
    <n v="694"/>
    <x v="13"/>
    <n v="5"/>
    <x v="1"/>
    <x v="1"/>
    <s v="0501"/>
    <s v="Masculino"/>
    <n v="71"/>
    <s v="No Informado"/>
    <s v="Confirmado"/>
    <n v="15.5151"/>
    <n v="-88.114599999999996"/>
    <s v="HONDURAS"/>
  </r>
  <r>
    <s v="San Pedro Sula43949695"/>
    <x v="190"/>
    <s v="Cortes43949"/>
    <n v="695"/>
    <x v="13"/>
    <n v="5"/>
    <x v="1"/>
    <x v="1"/>
    <s v="0501"/>
    <s v="Femenino"/>
    <n v="48"/>
    <s v="No Informado"/>
    <s v="Confirmado"/>
    <n v="15.5151"/>
    <n v="-88.114599999999996"/>
    <s v="HONDURAS"/>
  </r>
  <r>
    <s v="San Pedro Sula43949696"/>
    <x v="190"/>
    <s v="Cortes43949"/>
    <n v="696"/>
    <x v="13"/>
    <n v="5"/>
    <x v="1"/>
    <x v="1"/>
    <s v="0501"/>
    <s v="Masculino"/>
    <n v="44"/>
    <s v="No Informado"/>
    <s v="Confirmado"/>
    <n v="15.5151"/>
    <n v="-88.114599999999996"/>
    <s v="HONDURAS"/>
  </r>
  <r>
    <s v="San Pedro Sula43949697"/>
    <x v="190"/>
    <s v="Cortes43949"/>
    <n v="697"/>
    <x v="13"/>
    <n v="5"/>
    <x v="1"/>
    <x v="1"/>
    <s v="0501"/>
    <s v="Masculino"/>
    <n v="23"/>
    <s v="No Informado"/>
    <s v="Confirmado"/>
    <n v="15.5151"/>
    <n v="-88.114599999999996"/>
    <s v="HONDURAS"/>
  </r>
  <r>
    <s v="San Pedro Sula43949698"/>
    <x v="190"/>
    <s v="Cortes43949"/>
    <n v="698"/>
    <x v="13"/>
    <n v="5"/>
    <x v="1"/>
    <x v="1"/>
    <s v="0501"/>
    <s v="Femenino"/>
    <n v="71"/>
    <s v="No Informado"/>
    <s v="Confirmado"/>
    <n v="15.5151"/>
    <n v="-88.114599999999996"/>
    <s v="HONDURAS"/>
  </r>
  <r>
    <s v="San Pedro Sula43949699"/>
    <x v="190"/>
    <s v="Cortes43949"/>
    <n v="699"/>
    <x v="13"/>
    <n v="5"/>
    <x v="1"/>
    <x v="1"/>
    <s v="0501"/>
    <s v="Masculino"/>
    <n v="38"/>
    <s v="No Informado"/>
    <s v="Confirmado"/>
    <n v="15.5151"/>
    <n v="-88.114599999999996"/>
    <s v="HONDURAS"/>
  </r>
  <r>
    <s v="San Pedro Sula43949700"/>
    <x v="190"/>
    <s v="Cortes43949"/>
    <n v="700"/>
    <x v="13"/>
    <n v="5"/>
    <x v="1"/>
    <x v="1"/>
    <s v="0501"/>
    <s v="Femenino"/>
    <n v="55"/>
    <s v="No Informado"/>
    <s v="Confirmado"/>
    <n v="15.5151"/>
    <n v="-88.114599999999996"/>
    <s v="HONDURAS"/>
  </r>
  <r>
    <s v="San Pedro Sula43949701"/>
    <x v="190"/>
    <s v="Cortes43949"/>
    <n v="701"/>
    <x v="13"/>
    <n v="5"/>
    <x v="1"/>
    <x v="1"/>
    <s v="0501"/>
    <s v="Masculino"/>
    <n v="32"/>
    <s v="No Informado"/>
    <s v="Confirmado"/>
    <n v="15.5151"/>
    <n v="-88.114599999999996"/>
    <s v="HONDURAS"/>
  </r>
  <r>
    <s v="San Pedro Sula43949702"/>
    <x v="190"/>
    <s v="Cortes43949"/>
    <n v="702"/>
    <x v="13"/>
    <n v="5"/>
    <x v="1"/>
    <x v="1"/>
    <s v="0501"/>
    <s v="Masculino"/>
    <n v="56"/>
    <s v="No Informado"/>
    <s v="Confirmado"/>
    <n v="15.5151"/>
    <n v="-88.114599999999996"/>
    <s v="HONDURAS"/>
  </r>
  <r>
    <s v="San Pedro Sula43949703"/>
    <x v="190"/>
    <s v="Cortes43949"/>
    <n v="703"/>
    <x v="13"/>
    <n v="5"/>
    <x v="1"/>
    <x v="1"/>
    <s v="0501"/>
    <s v="Masculino"/>
    <n v="21"/>
    <s v="No Informado"/>
    <s v="Confirmado"/>
    <n v="15.5151"/>
    <n v="-88.114599999999996"/>
    <s v="HONDURAS"/>
  </r>
  <r>
    <s v="San Pedro Sula43949704"/>
    <x v="190"/>
    <s v="Cortes43949"/>
    <n v="704"/>
    <x v="13"/>
    <n v="5"/>
    <x v="1"/>
    <x v="1"/>
    <s v="0501"/>
    <s v="Femenino"/>
    <n v="60"/>
    <s v="No Informado"/>
    <s v="Confirmado"/>
    <n v="15.5151"/>
    <n v="-88.114599999999996"/>
    <s v="HONDURAS"/>
  </r>
  <r>
    <s v="San Pedro Sula43949705"/>
    <x v="190"/>
    <s v="Cortes43949"/>
    <n v="705"/>
    <x v="13"/>
    <n v="5"/>
    <x v="1"/>
    <x v="1"/>
    <s v="0501"/>
    <s v="Masculino"/>
    <n v="24"/>
    <s v="No Informado"/>
    <s v="Confirmado"/>
    <n v="15.5151"/>
    <n v="-88.114599999999996"/>
    <s v="HONDURAS"/>
  </r>
  <r>
    <s v="San Pedro Sula43949706"/>
    <x v="190"/>
    <s v="Cortes43949"/>
    <n v="706"/>
    <x v="13"/>
    <n v="5"/>
    <x v="1"/>
    <x v="1"/>
    <s v="0501"/>
    <s v="Masculino"/>
    <n v="77"/>
    <s v="No Informado"/>
    <s v="Confirmado"/>
    <n v="15.5151"/>
    <n v="-88.114599999999996"/>
    <s v="HONDURAS"/>
  </r>
  <r>
    <s v="San Pedro Sula43949707"/>
    <x v="190"/>
    <s v="Cortes43949"/>
    <n v="707"/>
    <x v="13"/>
    <n v="5"/>
    <x v="1"/>
    <x v="1"/>
    <s v="0501"/>
    <s v="Masculino"/>
    <n v="61"/>
    <s v="No Informado"/>
    <s v="Confirmado"/>
    <n v="15.5151"/>
    <n v="-88.114599999999996"/>
    <s v="HONDURAS"/>
  </r>
  <r>
    <s v="San Pedro Sula43949708"/>
    <x v="190"/>
    <s v="Cortes43949"/>
    <n v="708"/>
    <x v="13"/>
    <n v="5"/>
    <x v="1"/>
    <x v="1"/>
    <s v="0501"/>
    <s v="Femenino"/>
    <n v="56"/>
    <s v="No Informado"/>
    <s v="Confirmado"/>
    <n v="15.5151"/>
    <n v="-88.114599999999996"/>
    <s v="HONDURAS"/>
  </r>
  <r>
    <s v="San Pedro Sula43949709"/>
    <x v="190"/>
    <s v="Cortes43949"/>
    <n v="709"/>
    <x v="13"/>
    <n v="5"/>
    <x v="1"/>
    <x v="1"/>
    <s v="0501"/>
    <s v="Masculino"/>
    <n v="3"/>
    <s v="No Informado"/>
    <s v="Confirmado"/>
    <n v="15.5151"/>
    <n v="-88.114599999999996"/>
    <s v="HONDURAS"/>
  </r>
  <r>
    <s v="San Pedro Sula43949710"/>
    <x v="190"/>
    <s v="Cortes43949"/>
    <n v="710"/>
    <x v="13"/>
    <n v="5"/>
    <x v="1"/>
    <x v="1"/>
    <s v="0501"/>
    <s v="Femenino"/>
    <n v="69"/>
    <s v="No Informado"/>
    <s v="Confirmado"/>
    <n v="15.5151"/>
    <n v="-88.114599999999996"/>
    <s v="HONDURAS"/>
  </r>
  <r>
    <s v="San Pedro Sula43949711"/>
    <x v="190"/>
    <s v="Cortes43949"/>
    <n v="711"/>
    <x v="13"/>
    <n v="5"/>
    <x v="1"/>
    <x v="1"/>
    <s v="0501"/>
    <s v="Masculino"/>
    <n v="71"/>
    <s v="No Informado"/>
    <s v="Confirmado"/>
    <n v="15.5151"/>
    <n v="-88.114599999999996"/>
    <s v="HONDURAS"/>
  </r>
  <r>
    <s v="San Pedro Sula43949712"/>
    <x v="190"/>
    <s v="Cortes43949"/>
    <n v="712"/>
    <x v="13"/>
    <n v="5"/>
    <x v="1"/>
    <x v="1"/>
    <s v="0501"/>
    <s v="Masculino"/>
    <n v="53"/>
    <s v="No Informado"/>
    <s v="Confirmado"/>
    <n v="15.5151"/>
    <n v="-88.114599999999996"/>
    <s v="HONDURAS"/>
  </r>
  <r>
    <s v="San Pedro Sula43949713"/>
    <x v="190"/>
    <s v="Cortes43949"/>
    <n v="713"/>
    <x v="13"/>
    <n v="5"/>
    <x v="1"/>
    <x v="1"/>
    <s v="0501"/>
    <s v="Masculino"/>
    <n v="37"/>
    <s v="No Informado"/>
    <s v="Confirmado"/>
    <n v="15.5151"/>
    <n v="-88.114599999999996"/>
    <s v="HONDURAS"/>
  </r>
  <r>
    <s v="San Pedro Sula43949714"/>
    <x v="190"/>
    <s v="Cortes43949"/>
    <n v="714"/>
    <x v="13"/>
    <n v="5"/>
    <x v="1"/>
    <x v="1"/>
    <s v="0501"/>
    <s v="Masculino"/>
    <n v="58"/>
    <s v="No Informado"/>
    <s v="Confirmado"/>
    <n v="15.5151"/>
    <n v="-88.114599999999996"/>
    <s v="HONDURAS"/>
  </r>
  <r>
    <s v="San Pedro Sula43949715"/>
    <x v="190"/>
    <s v="Cortes43949"/>
    <n v="715"/>
    <x v="13"/>
    <n v="5"/>
    <x v="1"/>
    <x v="1"/>
    <s v="0501"/>
    <s v="Masculino"/>
    <n v="28"/>
    <s v="No Informado"/>
    <s v="Confirmado"/>
    <n v="15.5151"/>
    <n v="-88.114599999999996"/>
    <s v="HONDURAS"/>
  </r>
  <r>
    <s v="San Pedro Sula43951716"/>
    <x v="191"/>
    <s v="Cortes43951"/>
    <n v="716"/>
    <x v="14"/>
    <n v="5"/>
    <x v="1"/>
    <x v="1"/>
    <s v="0501"/>
    <s v="Femenino"/>
    <n v="29"/>
    <s v="No Informado"/>
    <s v="Confirmado"/>
    <n v="15.5151"/>
    <n v="-88.114599999999996"/>
    <s v="HONDURAS"/>
  </r>
  <r>
    <s v="San Pedro Sula43951717"/>
    <x v="191"/>
    <s v="Cortes43951"/>
    <n v="717"/>
    <x v="14"/>
    <n v="5"/>
    <x v="1"/>
    <x v="1"/>
    <s v="0501"/>
    <s v="Masculino"/>
    <n v="58"/>
    <s v="No Informado"/>
    <s v="Confirmado"/>
    <n v="15.5151"/>
    <n v="-88.114599999999996"/>
    <s v="HONDURAS"/>
  </r>
  <r>
    <s v="San Pedro Sula43951718"/>
    <x v="191"/>
    <s v="Cortes43951"/>
    <n v="718"/>
    <x v="14"/>
    <n v="5"/>
    <x v="1"/>
    <x v="1"/>
    <s v="0501"/>
    <s v="Femenino"/>
    <n v="28"/>
    <s v="No Informado"/>
    <s v="Confirmado"/>
    <n v="15.5151"/>
    <n v="-88.114599999999996"/>
    <s v="HONDURAS"/>
  </r>
  <r>
    <s v="San Pedro Sula43951719"/>
    <x v="191"/>
    <s v="Cortes43951"/>
    <n v="719"/>
    <x v="14"/>
    <n v="5"/>
    <x v="1"/>
    <x v="1"/>
    <s v="0501"/>
    <s v="Masculino"/>
    <n v="19"/>
    <s v="No Informado"/>
    <s v="Confirmado"/>
    <n v="15.5151"/>
    <n v="-88.114599999999996"/>
    <s v="HONDURAS"/>
  </r>
  <r>
    <s v="San Pedro Sula43951720"/>
    <x v="191"/>
    <s v="Cortes43951"/>
    <n v="720"/>
    <x v="14"/>
    <n v="5"/>
    <x v="1"/>
    <x v="1"/>
    <s v="0501"/>
    <s v="Femenino"/>
    <n v="32"/>
    <s v="No Informado"/>
    <s v="Confirmado"/>
    <n v="15.5151"/>
    <n v="-88.114599999999996"/>
    <s v="HONDURAS"/>
  </r>
  <r>
    <s v="San Pedro Sula43951721"/>
    <x v="191"/>
    <s v="Cortes43951"/>
    <n v="721"/>
    <x v="14"/>
    <n v="5"/>
    <x v="1"/>
    <x v="1"/>
    <s v="0501"/>
    <s v="Femenino"/>
    <n v="29"/>
    <s v="No Informado"/>
    <s v="Confirmado"/>
    <n v="15.5151"/>
    <n v="-88.114599999999996"/>
    <s v="HONDURAS"/>
  </r>
  <r>
    <s v="San Pedro Sula43951722"/>
    <x v="191"/>
    <s v="Cortes43951"/>
    <n v="722"/>
    <x v="14"/>
    <n v="5"/>
    <x v="1"/>
    <x v="1"/>
    <s v="0501"/>
    <s v="Masculino"/>
    <n v="38"/>
    <s v="No Informado"/>
    <s v="Confirmado"/>
    <n v="15.5151"/>
    <n v="-88.114599999999996"/>
    <s v="HONDURAS"/>
  </r>
  <r>
    <s v="San Pedro Sula43951723"/>
    <x v="191"/>
    <s v="Cortes43951"/>
    <n v="723"/>
    <x v="14"/>
    <n v="5"/>
    <x v="1"/>
    <x v="1"/>
    <s v="0501"/>
    <s v="Femenino"/>
    <n v="33"/>
    <s v="No Informado"/>
    <s v="Confirmado"/>
    <n v="15.5151"/>
    <n v="-88.114599999999996"/>
    <s v="HONDURAS"/>
  </r>
  <r>
    <s v="San Pedro Sula43951724"/>
    <x v="191"/>
    <s v="Cortes43951"/>
    <n v="724"/>
    <x v="14"/>
    <n v="5"/>
    <x v="1"/>
    <x v="1"/>
    <s v="0501"/>
    <s v="Masculino"/>
    <n v="28"/>
    <s v="No Informado"/>
    <s v="Confirmado"/>
    <n v="15.5151"/>
    <n v="-88.114599999999996"/>
    <s v="HONDURAS"/>
  </r>
  <r>
    <s v="San Pedro Sula43951725"/>
    <x v="191"/>
    <s v="Cortes43951"/>
    <n v="725"/>
    <x v="14"/>
    <n v="5"/>
    <x v="1"/>
    <x v="1"/>
    <s v="0501"/>
    <s v="Femenino"/>
    <n v="50"/>
    <s v="No Informado"/>
    <s v="Confirmado"/>
    <n v="15.5151"/>
    <n v="-88.114599999999996"/>
    <s v="HONDURAS"/>
  </r>
  <r>
    <s v="San Pedro Sula43951726"/>
    <x v="191"/>
    <s v="Cortes43951"/>
    <n v="726"/>
    <x v="14"/>
    <n v="5"/>
    <x v="1"/>
    <x v="1"/>
    <s v="0501"/>
    <s v="Masculino"/>
    <n v="47"/>
    <s v="No Informado"/>
    <s v="Confirmado"/>
    <n v="15.5151"/>
    <n v="-88.114599999999996"/>
    <s v="HONDURAS"/>
  </r>
  <r>
    <s v="San Pedro Sula43951727"/>
    <x v="191"/>
    <s v="Cortes43951"/>
    <n v="727"/>
    <x v="14"/>
    <n v="5"/>
    <x v="1"/>
    <x v="1"/>
    <s v="0501"/>
    <s v="Femenino"/>
    <n v="61"/>
    <s v="No Informado"/>
    <s v="Confirmado"/>
    <n v="15.5151"/>
    <n v="-88.114599999999996"/>
    <s v="HONDURAS"/>
  </r>
  <r>
    <s v="San Pedro Sula43951728"/>
    <x v="191"/>
    <s v="Cortes43951"/>
    <n v="728"/>
    <x v="14"/>
    <n v="5"/>
    <x v="1"/>
    <x v="1"/>
    <s v="0501"/>
    <s v="Femenino"/>
    <n v="24"/>
    <s v="No Informado"/>
    <s v="Confirmado"/>
    <n v="15.5151"/>
    <n v="-88.114599999999996"/>
    <s v="HONDURAS"/>
  </r>
  <r>
    <s v="San Pedro Sula43952729"/>
    <x v="22"/>
    <s v="Cortes43952"/>
    <n v="729"/>
    <x v="15"/>
    <n v="5"/>
    <x v="1"/>
    <x v="1"/>
    <s v="0501"/>
    <s v="Masculino"/>
    <n v="50"/>
    <s v="No Informado"/>
    <s v="Confirmado"/>
    <n v="15.5151"/>
    <n v="-88.114599999999996"/>
    <s v="HONDURAS"/>
  </r>
  <r>
    <s v="San Pedro Sula43952730"/>
    <x v="22"/>
    <s v="Cortes43952"/>
    <n v="730"/>
    <x v="15"/>
    <n v="5"/>
    <x v="1"/>
    <x v="1"/>
    <s v="0501"/>
    <s v="Masculino"/>
    <n v="30"/>
    <s v="No Informado"/>
    <s v="Confirmado"/>
    <n v="15.5151"/>
    <n v="-88.114599999999996"/>
    <s v="HONDURAS"/>
  </r>
  <r>
    <s v="San Pedro Sula43952731"/>
    <x v="22"/>
    <s v="Cortes43952"/>
    <n v="731"/>
    <x v="15"/>
    <n v="5"/>
    <x v="1"/>
    <x v="1"/>
    <s v="0501"/>
    <s v="Masculino"/>
    <n v="47"/>
    <s v="No Informado"/>
    <s v="Confirmado"/>
    <n v="15.5151"/>
    <n v="-88.114599999999996"/>
    <s v="HONDURAS"/>
  </r>
  <r>
    <s v="San Pedro Sula43952732"/>
    <x v="22"/>
    <s v="Cortes43952"/>
    <n v="732"/>
    <x v="15"/>
    <n v="5"/>
    <x v="1"/>
    <x v="1"/>
    <s v="0501"/>
    <s v="Masculino"/>
    <n v="30"/>
    <s v="No Informado"/>
    <s v="Confirmado"/>
    <n v="15.5151"/>
    <n v="-88.114599999999996"/>
    <s v="HONDURAS"/>
  </r>
  <r>
    <s v="San Pedro Sula43952733"/>
    <x v="22"/>
    <s v="Cortes43952"/>
    <n v="733"/>
    <x v="15"/>
    <n v="5"/>
    <x v="1"/>
    <x v="1"/>
    <s v="0501"/>
    <s v="Masculino"/>
    <n v="36"/>
    <s v="No Informado"/>
    <s v="Confirmado"/>
    <n v="15.5151"/>
    <n v="-88.114599999999996"/>
    <s v="HONDURAS"/>
  </r>
  <r>
    <s v="San Pedro Sula43952734"/>
    <x v="22"/>
    <s v="Cortes43952"/>
    <n v="734"/>
    <x v="15"/>
    <n v="5"/>
    <x v="1"/>
    <x v="1"/>
    <s v="0501"/>
    <s v="Masculino"/>
    <n v="44"/>
    <s v="No Informado"/>
    <s v="Confirmado"/>
    <n v="15.5151"/>
    <n v="-88.114599999999996"/>
    <s v="HONDURAS"/>
  </r>
  <r>
    <s v="San Pedro Sula43952735"/>
    <x v="22"/>
    <s v="Cortes43952"/>
    <n v="735"/>
    <x v="15"/>
    <n v="5"/>
    <x v="1"/>
    <x v="1"/>
    <s v="0501"/>
    <s v="Masculino"/>
    <n v="21"/>
    <s v="No Informado"/>
    <s v="Confirmado"/>
    <n v="15.5151"/>
    <n v="-88.114599999999996"/>
    <s v="HONDURAS"/>
  </r>
  <r>
    <s v="San Pedro Sula43952736"/>
    <x v="22"/>
    <s v="Cortes43952"/>
    <n v="736"/>
    <x v="15"/>
    <n v="5"/>
    <x v="1"/>
    <x v="1"/>
    <s v="0501"/>
    <s v="Masculino"/>
    <n v="51"/>
    <s v="No Informado"/>
    <s v="Confirmado"/>
    <n v="15.5151"/>
    <n v="-88.114599999999996"/>
    <s v="HONDURAS"/>
  </r>
  <r>
    <s v="San Pedro Sula43952737"/>
    <x v="22"/>
    <s v="Cortes43952"/>
    <n v="737"/>
    <x v="15"/>
    <n v="5"/>
    <x v="1"/>
    <x v="1"/>
    <s v="0501"/>
    <s v="Masculino"/>
    <n v="29"/>
    <s v="No Informado"/>
    <s v="Confirmado"/>
    <n v="15.5151"/>
    <n v="-88.114599999999996"/>
    <s v="HONDURAS"/>
  </r>
  <r>
    <s v="San Pedro Sula43952738"/>
    <x v="22"/>
    <s v="Cortes43952"/>
    <n v="738"/>
    <x v="15"/>
    <n v="5"/>
    <x v="1"/>
    <x v="1"/>
    <s v="0501"/>
    <s v="Femenino"/>
    <n v="55"/>
    <s v="No Informado"/>
    <s v="Confirmado"/>
    <n v="15.5151"/>
    <n v="-88.114599999999996"/>
    <s v="HONDURAS"/>
  </r>
  <r>
    <s v="San Pedro Sula43952739"/>
    <x v="22"/>
    <s v="Cortes43952"/>
    <n v="739"/>
    <x v="15"/>
    <n v="5"/>
    <x v="1"/>
    <x v="1"/>
    <s v="0501"/>
    <s v="Femenino"/>
    <n v="38"/>
    <s v="No Informado"/>
    <s v="Confirmado"/>
    <n v="15.5151"/>
    <n v="-88.114599999999996"/>
    <s v="HONDURAS"/>
  </r>
  <r>
    <s v="San Pedro Sula43952740"/>
    <x v="22"/>
    <s v="Cortes43952"/>
    <n v="740"/>
    <x v="15"/>
    <n v="5"/>
    <x v="1"/>
    <x v="1"/>
    <s v="0501"/>
    <s v="Femenino"/>
    <n v="19"/>
    <s v="No Informado"/>
    <s v="Confirmado"/>
    <n v="15.5151"/>
    <n v="-88.114599999999996"/>
    <s v="HONDURAS"/>
  </r>
  <r>
    <s v="San Pedro Sula43952741"/>
    <x v="22"/>
    <s v="Cortes43952"/>
    <n v="741"/>
    <x v="15"/>
    <n v="5"/>
    <x v="1"/>
    <x v="1"/>
    <s v="0501"/>
    <s v="Femenino"/>
    <n v="46"/>
    <s v="No Informado"/>
    <s v="Confirmado"/>
    <n v="15.5151"/>
    <n v="-88.114599999999996"/>
    <s v="HONDURAS"/>
  </r>
  <r>
    <s v="San Pedro Sula43952742"/>
    <x v="22"/>
    <s v="Cortes43952"/>
    <n v="742"/>
    <x v="15"/>
    <n v="5"/>
    <x v="1"/>
    <x v="1"/>
    <s v="0501"/>
    <s v="Femenino"/>
    <n v="58"/>
    <s v="No Informado"/>
    <s v="Confirmado"/>
    <n v="15.5151"/>
    <n v="-88.114599999999996"/>
    <s v="HONDURAS"/>
  </r>
  <r>
    <s v="San Pedro Sula43952743"/>
    <x v="22"/>
    <s v="Cortes43952"/>
    <n v="743"/>
    <x v="15"/>
    <n v="5"/>
    <x v="1"/>
    <x v="1"/>
    <s v="0501"/>
    <s v="Masculino"/>
    <n v="28"/>
    <s v="No Informado"/>
    <s v="Confirmado"/>
    <n v="15.5151"/>
    <n v="-88.114599999999996"/>
    <s v="HONDURAS"/>
  </r>
  <r>
    <s v="San Pedro Sula43952744"/>
    <x v="22"/>
    <s v="Cortes43952"/>
    <n v="744"/>
    <x v="15"/>
    <n v="5"/>
    <x v="1"/>
    <x v="1"/>
    <s v="0501"/>
    <s v="Masculino"/>
    <m/>
    <s v="No Informado"/>
    <s v="Confirmado"/>
    <n v="15.5151"/>
    <n v="-88.114599999999996"/>
    <s v="HONDURAS"/>
  </r>
  <r>
    <s v="San Pedro Sula43952745"/>
    <x v="22"/>
    <s v="Cortes43952"/>
    <n v="745"/>
    <x v="15"/>
    <n v="5"/>
    <x v="1"/>
    <x v="1"/>
    <s v="0501"/>
    <s v="Masculino"/>
    <n v="19"/>
    <s v="No Informado"/>
    <s v="Confirmado"/>
    <n v="15.5151"/>
    <n v="-88.114599999999996"/>
    <s v="HONDURAS"/>
  </r>
  <r>
    <s v="San Pedro Sula43952746"/>
    <x v="22"/>
    <s v="Cortes43952"/>
    <n v="746"/>
    <x v="15"/>
    <n v="5"/>
    <x v="1"/>
    <x v="1"/>
    <s v="0501"/>
    <s v="Femenino"/>
    <n v="34"/>
    <s v="No Informado"/>
    <s v="Confirmado"/>
    <n v="15.5151"/>
    <n v="-88.114599999999996"/>
    <s v="HONDURAS"/>
  </r>
  <r>
    <s v="San Pedro Sula43952747"/>
    <x v="22"/>
    <s v="Cortes43952"/>
    <n v="747"/>
    <x v="15"/>
    <n v="5"/>
    <x v="1"/>
    <x v="1"/>
    <s v="0501"/>
    <s v="Masculino"/>
    <n v="45"/>
    <s v="No Informado"/>
    <s v="Confirmado"/>
    <n v="15.5151"/>
    <n v="-88.114599999999996"/>
    <s v="HONDURAS"/>
  </r>
  <r>
    <s v="San Pedro Sula43952748"/>
    <x v="22"/>
    <s v="Cortes43952"/>
    <n v="748"/>
    <x v="15"/>
    <n v="5"/>
    <x v="1"/>
    <x v="1"/>
    <s v="0501"/>
    <s v="Masculino"/>
    <n v="32"/>
    <s v="No Informado"/>
    <s v="Confirmado"/>
    <n v="15.5151"/>
    <n v="-88.114599999999996"/>
    <s v="HONDURAS"/>
  </r>
  <r>
    <s v="San Pedro Sula43952749"/>
    <x v="22"/>
    <s v="Cortes43952"/>
    <n v="749"/>
    <x v="15"/>
    <n v="5"/>
    <x v="1"/>
    <x v="1"/>
    <s v="0501"/>
    <s v="Femenino"/>
    <n v="55"/>
    <s v="No Informado"/>
    <s v="Confirmado"/>
    <n v="15.5151"/>
    <n v="-88.114599999999996"/>
    <s v="HONDURAS"/>
  </r>
  <r>
    <s v="San Pedro Sula43952750"/>
    <x v="22"/>
    <s v="Cortes43952"/>
    <n v="750"/>
    <x v="15"/>
    <n v="5"/>
    <x v="1"/>
    <x v="1"/>
    <s v="0501"/>
    <s v="Femenino"/>
    <n v="29"/>
    <s v="No Informado"/>
    <s v="Confirmado"/>
    <n v="15.5151"/>
    <n v="-88.114599999999996"/>
    <s v="HONDURAS"/>
  </r>
  <r>
    <s v="San Pedro Sula43952751"/>
    <x v="22"/>
    <s v="Cortes43952"/>
    <n v="751"/>
    <x v="15"/>
    <n v="5"/>
    <x v="1"/>
    <x v="1"/>
    <s v="0501"/>
    <s v="Masculino"/>
    <n v="44"/>
    <s v="No Informado"/>
    <s v="Confirmado"/>
    <n v="15.5151"/>
    <n v="-88.114599999999996"/>
    <s v="HONDURAS"/>
  </r>
  <r>
    <s v="San Pedro Sula43952752"/>
    <x v="22"/>
    <s v="Cortes43952"/>
    <n v="752"/>
    <x v="15"/>
    <n v="5"/>
    <x v="1"/>
    <x v="1"/>
    <s v="0501"/>
    <s v="Masculino"/>
    <n v="36"/>
    <s v="No Informado"/>
    <s v="Confirmado"/>
    <n v="15.5151"/>
    <n v="-88.114599999999996"/>
    <s v="HONDURAS"/>
  </r>
  <r>
    <s v="San Pedro Sula43952753"/>
    <x v="22"/>
    <s v="Cortes43952"/>
    <n v="753"/>
    <x v="15"/>
    <n v="5"/>
    <x v="1"/>
    <x v="1"/>
    <s v="0501"/>
    <s v="Femenino"/>
    <n v="73"/>
    <s v="No Informado"/>
    <s v="Confirmado"/>
    <n v="15.5151"/>
    <n v="-88.114599999999996"/>
    <s v="HONDURAS"/>
  </r>
  <r>
    <s v="San Pedro Sula43952754"/>
    <x v="22"/>
    <s v="Cortes43952"/>
    <n v="754"/>
    <x v="15"/>
    <n v="5"/>
    <x v="1"/>
    <x v="1"/>
    <s v="0501"/>
    <s v="Masculino"/>
    <n v="46"/>
    <s v="No Informado"/>
    <s v="Confirmado"/>
    <n v="15.5151"/>
    <n v="-88.114599999999996"/>
    <s v="HONDURAS"/>
  </r>
  <r>
    <s v="San Pedro Sula43952755"/>
    <x v="22"/>
    <s v="Cortes43952"/>
    <n v="755"/>
    <x v="15"/>
    <n v="5"/>
    <x v="1"/>
    <x v="1"/>
    <s v="0501"/>
    <s v="Femenino"/>
    <n v="62"/>
    <s v="No Informado"/>
    <s v="Confirmado"/>
    <n v="15.5151"/>
    <n v="-88.114599999999996"/>
    <s v="HONDURAS"/>
  </r>
  <r>
    <s v="San Pedro Sula43952756"/>
    <x v="22"/>
    <s v="Cortes43952"/>
    <n v="756"/>
    <x v="15"/>
    <n v="5"/>
    <x v="1"/>
    <x v="1"/>
    <s v="0501"/>
    <s v="Femenino"/>
    <n v="39"/>
    <s v="No Informado"/>
    <s v="Confirmado"/>
    <n v="15.5151"/>
    <n v="-88.114599999999996"/>
    <s v="HONDURAS"/>
  </r>
  <r>
    <s v="San Pedro Sula43952757"/>
    <x v="22"/>
    <s v="Cortes43952"/>
    <n v="757"/>
    <x v="15"/>
    <n v="5"/>
    <x v="1"/>
    <x v="1"/>
    <s v="0501"/>
    <s v="Masculino"/>
    <n v="40"/>
    <s v="No Informado"/>
    <s v="Confirmado"/>
    <n v="15.5151"/>
    <n v="-88.114599999999996"/>
    <s v="HONDURAS"/>
  </r>
  <r>
    <s v="San Pedro Sula43952758"/>
    <x v="22"/>
    <s v="Cortes43952"/>
    <n v="758"/>
    <x v="15"/>
    <n v="5"/>
    <x v="1"/>
    <x v="1"/>
    <s v="0501"/>
    <s v="Masculino"/>
    <n v="33"/>
    <s v="No Informado"/>
    <s v="Confirmado"/>
    <n v="15.5151"/>
    <n v="-88.114599999999996"/>
    <s v="HONDURAS"/>
  </r>
  <r>
    <s v="San Pedro Sula43952759"/>
    <x v="22"/>
    <s v="Cortes43952"/>
    <n v="759"/>
    <x v="15"/>
    <n v="5"/>
    <x v="1"/>
    <x v="1"/>
    <s v="0501"/>
    <s v="Masculino"/>
    <n v="22"/>
    <s v="No Informado"/>
    <s v="Confirmado"/>
    <n v="15.5151"/>
    <n v="-88.114599999999996"/>
    <s v="HONDURAS"/>
  </r>
  <r>
    <s v="San Pedro Sula43952760"/>
    <x v="22"/>
    <s v="Cortes43952"/>
    <n v="760"/>
    <x v="15"/>
    <n v="5"/>
    <x v="1"/>
    <x v="1"/>
    <s v="0501"/>
    <s v="Femenino"/>
    <n v="40"/>
    <s v="No Informado"/>
    <s v="Confirmado"/>
    <n v="15.5151"/>
    <n v="-88.114599999999996"/>
    <s v="HONDURAS"/>
  </r>
  <r>
    <s v="San Pedro Sula43952761"/>
    <x v="22"/>
    <s v="Cortes43952"/>
    <n v="761"/>
    <x v="15"/>
    <n v="5"/>
    <x v="1"/>
    <x v="1"/>
    <s v="0501"/>
    <s v="Femenino"/>
    <n v="32"/>
    <s v="No Informado"/>
    <s v="Confirmado"/>
    <n v="15.5151"/>
    <n v="-88.114599999999996"/>
    <s v="HONDURAS"/>
  </r>
  <r>
    <s v="San Pedro Sula43952762"/>
    <x v="22"/>
    <s v="Cortes43952"/>
    <n v="762"/>
    <x v="15"/>
    <n v="5"/>
    <x v="1"/>
    <x v="1"/>
    <s v="0501"/>
    <s v="Masculino"/>
    <n v="48"/>
    <s v="No Informado"/>
    <s v="Confirmado"/>
    <n v="15.5151"/>
    <n v="-88.114599999999996"/>
    <s v="HONDURAS"/>
  </r>
  <r>
    <s v="San Pedro Sula43952763"/>
    <x v="22"/>
    <s v="Cortes43952"/>
    <n v="763"/>
    <x v="15"/>
    <n v="5"/>
    <x v="1"/>
    <x v="1"/>
    <s v="0501"/>
    <s v="Masculino"/>
    <n v="23"/>
    <s v="No Informado"/>
    <s v="Confirmado"/>
    <n v="15.5151"/>
    <n v="-88.114599999999996"/>
    <s v="HONDURAS"/>
  </r>
  <r>
    <s v="San Pedro Sula43952764"/>
    <x v="22"/>
    <s v="Cortes43952"/>
    <n v="764"/>
    <x v="15"/>
    <n v="5"/>
    <x v="1"/>
    <x v="1"/>
    <s v="0501"/>
    <s v="Femenino"/>
    <n v="20"/>
    <s v="No Informado"/>
    <s v="Confirmado"/>
    <n v="15.5151"/>
    <n v="-88.114599999999996"/>
    <s v="HONDURAS"/>
  </r>
  <r>
    <s v="San Pedro Sula43952765"/>
    <x v="22"/>
    <s v="Cortes43952"/>
    <n v="765"/>
    <x v="15"/>
    <n v="5"/>
    <x v="1"/>
    <x v="1"/>
    <s v="0501"/>
    <s v="Femenino"/>
    <n v="49"/>
    <s v="No Informado"/>
    <s v="Confirmado"/>
    <n v="15.5151"/>
    <n v="-88.114599999999996"/>
    <s v="HONDURAS"/>
  </r>
  <r>
    <s v="San Pedro Sula43952766"/>
    <x v="22"/>
    <s v="Cortes43952"/>
    <n v="766"/>
    <x v="15"/>
    <n v="5"/>
    <x v="1"/>
    <x v="1"/>
    <s v="0501"/>
    <s v="Femenino"/>
    <n v="51"/>
    <s v="No Informado"/>
    <s v="Confirmado"/>
    <n v="15.5151"/>
    <n v="-88.114599999999996"/>
    <s v="HONDURAS"/>
  </r>
  <r>
    <s v="San Pedro Sula43952767"/>
    <x v="22"/>
    <s v="Cortes43952"/>
    <n v="767"/>
    <x v="15"/>
    <n v="5"/>
    <x v="1"/>
    <x v="1"/>
    <s v="0501"/>
    <s v="Masculino"/>
    <n v="26"/>
    <s v="No Informado"/>
    <s v="Confirmado"/>
    <n v="15.5151"/>
    <n v="-88.114599999999996"/>
    <s v="HONDURAS"/>
  </r>
  <r>
    <s v="San Pedro Sula43952768"/>
    <x v="22"/>
    <s v="Cortes43952"/>
    <n v="768"/>
    <x v="15"/>
    <n v="5"/>
    <x v="1"/>
    <x v="1"/>
    <s v="0501"/>
    <s v="Masculino"/>
    <n v="19"/>
    <s v="No Informado"/>
    <s v="Confirmado"/>
    <n v="15.5151"/>
    <n v="-88.114599999999996"/>
    <s v="HONDURAS"/>
  </r>
  <r>
    <s v="San Pedro Sula43952769"/>
    <x v="22"/>
    <s v="Cortes43952"/>
    <n v="769"/>
    <x v="15"/>
    <n v="5"/>
    <x v="1"/>
    <x v="1"/>
    <s v="0501"/>
    <s v="Femenino"/>
    <n v="20"/>
    <s v="No Informado"/>
    <s v="Confirmado"/>
    <n v="15.5151"/>
    <n v="-88.114599999999996"/>
    <s v="HONDURAS"/>
  </r>
  <r>
    <s v="San Pedro Sula43952770"/>
    <x v="22"/>
    <s v="Cortes43952"/>
    <n v="770"/>
    <x v="15"/>
    <n v="5"/>
    <x v="1"/>
    <x v="1"/>
    <s v="0501"/>
    <s v="Masculino"/>
    <n v="32"/>
    <s v="No Informado"/>
    <s v="Confirmado"/>
    <n v="15.5151"/>
    <n v="-88.114599999999996"/>
    <s v="HONDURAS"/>
  </r>
  <r>
    <s v="San Pedro Sula43952771"/>
    <x v="22"/>
    <s v="Cortes43952"/>
    <n v="771"/>
    <x v="15"/>
    <n v="5"/>
    <x v="1"/>
    <x v="1"/>
    <s v="0501"/>
    <s v="Femenino"/>
    <n v="27"/>
    <s v="No Informado"/>
    <s v="Confirmado"/>
    <n v="15.5151"/>
    <n v="-88.114599999999996"/>
    <s v="HONDURAS"/>
  </r>
  <r>
    <s v="San Pedro Sula43952772"/>
    <x v="22"/>
    <s v="Cortes43952"/>
    <n v="772"/>
    <x v="15"/>
    <n v="5"/>
    <x v="1"/>
    <x v="1"/>
    <s v="0501"/>
    <s v="Masculino"/>
    <n v="37"/>
    <s v="No Informado"/>
    <s v="Confirmado"/>
    <n v="15.5151"/>
    <n v="-88.114599999999996"/>
    <s v="HONDURAS"/>
  </r>
  <r>
    <s v="San Pedro Sula43952773"/>
    <x v="22"/>
    <s v="Cortes43952"/>
    <n v="773"/>
    <x v="15"/>
    <n v="5"/>
    <x v="1"/>
    <x v="1"/>
    <s v="0501"/>
    <s v="Femenino"/>
    <n v="33"/>
    <s v="No Informado"/>
    <s v="Confirmado"/>
    <n v="15.5151"/>
    <n v="-88.114599999999996"/>
    <s v="HONDURAS"/>
  </r>
  <r>
    <s v="San Pedro Sula43952774"/>
    <x v="22"/>
    <s v="Cortes43952"/>
    <n v="774"/>
    <x v="15"/>
    <n v="5"/>
    <x v="1"/>
    <x v="1"/>
    <s v="0501"/>
    <s v="Masculino"/>
    <n v="38"/>
    <s v="No Informado"/>
    <s v="Confirmado"/>
    <n v="15.5151"/>
    <n v="-88.114599999999996"/>
    <s v="HONDURAS"/>
  </r>
  <r>
    <s v="San Pedro Sula43952775"/>
    <x v="22"/>
    <s v="Cortes43952"/>
    <n v="775"/>
    <x v="15"/>
    <n v="5"/>
    <x v="1"/>
    <x v="1"/>
    <s v="0501"/>
    <s v="Masculino"/>
    <n v="39"/>
    <s v="No Informado"/>
    <s v="Confirmado"/>
    <n v="15.5151"/>
    <n v="-88.114599999999996"/>
    <s v="HONDURAS"/>
  </r>
  <r>
    <s v="San Pedro Sula43952776"/>
    <x v="22"/>
    <s v="Cortes43952"/>
    <n v="776"/>
    <x v="15"/>
    <n v="5"/>
    <x v="1"/>
    <x v="1"/>
    <s v="0501"/>
    <s v="Masculino"/>
    <n v="68"/>
    <s v="No Informado"/>
    <s v="Confirmado"/>
    <n v="15.5151"/>
    <n v="-88.114599999999996"/>
    <s v="HONDURAS"/>
  </r>
  <r>
    <s v="San Pedro Sula43952777"/>
    <x v="22"/>
    <s v="Cortes43952"/>
    <n v="777"/>
    <x v="15"/>
    <n v="5"/>
    <x v="1"/>
    <x v="1"/>
    <s v="0501"/>
    <s v="Masculino"/>
    <n v="36"/>
    <s v="No Informado"/>
    <s v="Confirmado"/>
    <n v="15.5151"/>
    <n v="-88.114599999999996"/>
    <s v="HONDURAS"/>
  </r>
  <r>
    <s v="San Pedro Sula43952778"/>
    <x v="22"/>
    <s v="Cortes43952"/>
    <n v="778"/>
    <x v="15"/>
    <n v="5"/>
    <x v="1"/>
    <x v="1"/>
    <s v="0501"/>
    <s v="Masculino"/>
    <n v="62"/>
    <s v="No Informado"/>
    <s v="Confirmado"/>
    <n v="15.5151"/>
    <n v="-88.114599999999996"/>
    <s v="HONDURAS"/>
  </r>
  <r>
    <s v="San Pedro Sula43952779"/>
    <x v="22"/>
    <s v="Cortes43952"/>
    <n v="779"/>
    <x v="15"/>
    <n v="5"/>
    <x v="1"/>
    <x v="1"/>
    <s v="0501"/>
    <s v="Femenino"/>
    <n v="29"/>
    <s v="No Informado"/>
    <s v="Confirmado"/>
    <n v="15.5151"/>
    <n v="-88.114599999999996"/>
    <s v="HONDURAS"/>
  </r>
  <r>
    <s v="San Pedro Sula43952780"/>
    <x v="22"/>
    <s v="Cortes43952"/>
    <n v="780"/>
    <x v="15"/>
    <n v="5"/>
    <x v="1"/>
    <x v="1"/>
    <s v="0501"/>
    <s v="Femenino"/>
    <n v="38"/>
    <s v="No Informado"/>
    <s v="Confirmado"/>
    <n v="15.5151"/>
    <n v="-88.114599999999996"/>
    <s v="HONDURAS"/>
  </r>
  <r>
    <s v="San Pedro Sula43952781"/>
    <x v="22"/>
    <s v="Cortes43952"/>
    <n v="781"/>
    <x v="15"/>
    <n v="5"/>
    <x v="1"/>
    <x v="1"/>
    <s v="0501"/>
    <s v="Masculino"/>
    <n v="66"/>
    <s v="No Informado"/>
    <s v="Confirmado"/>
    <n v="15.5151"/>
    <n v="-88.114599999999996"/>
    <s v="HONDURAS"/>
  </r>
  <r>
    <s v="San Pedro Sula43952782"/>
    <x v="22"/>
    <s v="Cortes43952"/>
    <n v="782"/>
    <x v="15"/>
    <n v="5"/>
    <x v="1"/>
    <x v="1"/>
    <s v="0501"/>
    <s v="Masculino"/>
    <n v="65"/>
    <s v="No Informado"/>
    <s v="Confirmado"/>
    <n v="15.5151"/>
    <n v="-88.114599999999996"/>
    <s v="HONDURAS"/>
  </r>
  <r>
    <s v="San Pedro Sula43952783"/>
    <x v="22"/>
    <s v="Cortes43952"/>
    <n v="783"/>
    <x v="15"/>
    <n v="5"/>
    <x v="1"/>
    <x v="1"/>
    <s v="0501"/>
    <s v="Femenino"/>
    <n v="37"/>
    <s v="No Informado"/>
    <s v="Confirmado"/>
    <n v="15.5151"/>
    <n v="-88.114599999999996"/>
    <s v="HONDURAS"/>
  </r>
  <r>
    <s v="San Pedro Sula43952784"/>
    <x v="22"/>
    <s v="Cortes43952"/>
    <n v="784"/>
    <x v="15"/>
    <n v="5"/>
    <x v="1"/>
    <x v="1"/>
    <s v="0501"/>
    <s v="Masculino"/>
    <n v="42"/>
    <s v="No Informado"/>
    <s v="Confirmado"/>
    <n v="15.5151"/>
    <n v="-88.114599999999996"/>
    <s v="HONDURAS"/>
  </r>
  <r>
    <s v="San Pedro Sula43952785"/>
    <x v="22"/>
    <s v="Cortes43952"/>
    <n v="785"/>
    <x v="15"/>
    <n v="5"/>
    <x v="1"/>
    <x v="1"/>
    <s v="0501"/>
    <s v="Masculino"/>
    <n v="59"/>
    <s v="No Informado"/>
    <s v="Confirmado"/>
    <n v="15.5151"/>
    <n v="-88.114599999999996"/>
    <s v="HONDURAS"/>
  </r>
  <r>
    <s v="San Pedro Sula43952786"/>
    <x v="22"/>
    <s v="Cortes43952"/>
    <n v="786"/>
    <x v="15"/>
    <n v="5"/>
    <x v="1"/>
    <x v="1"/>
    <s v="0501"/>
    <s v="Masculino"/>
    <n v="37"/>
    <s v="No Informado"/>
    <s v="Confirmado"/>
    <n v="15.5151"/>
    <n v="-88.114599999999996"/>
    <s v="HONDURAS"/>
  </r>
  <r>
    <s v="San Pedro Sula43952787"/>
    <x v="22"/>
    <s v="Cortes43952"/>
    <n v="787"/>
    <x v="15"/>
    <n v="5"/>
    <x v="1"/>
    <x v="1"/>
    <s v="0501"/>
    <s v="Femenino"/>
    <n v="40"/>
    <s v="No Informado"/>
    <s v="Confirmado"/>
    <n v="15.5151"/>
    <n v="-88.114599999999996"/>
    <s v="HONDURAS"/>
  </r>
  <r>
    <s v="San Pedro Sula43952788"/>
    <x v="22"/>
    <s v="Cortes43952"/>
    <n v="788"/>
    <x v="15"/>
    <n v="5"/>
    <x v="1"/>
    <x v="1"/>
    <s v="0501"/>
    <s v="Femenino"/>
    <n v="20"/>
    <s v="No Informado"/>
    <s v="Confirmado"/>
    <n v="15.5151"/>
    <n v="-88.114599999999996"/>
    <s v="HONDURAS"/>
  </r>
  <r>
    <s v="San Pedro Sula43952789"/>
    <x v="22"/>
    <s v="Cortes43952"/>
    <n v="789"/>
    <x v="15"/>
    <n v="5"/>
    <x v="1"/>
    <x v="1"/>
    <s v="0501"/>
    <s v="Femenino"/>
    <n v="64"/>
    <s v="No Informado"/>
    <s v="Confirmado"/>
    <n v="15.5151"/>
    <n v="-88.114599999999996"/>
    <s v="HONDURAS"/>
  </r>
  <r>
    <s v="San Pedro Sula43952790"/>
    <x v="22"/>
    <s v="Cortes43952"/>
    <n v="790"/>
    <x v="15"/>
    <n v="5"/>
    <x v="1"/>
    <x v="1"/>
    <s v="0501"/>
    <s v="Femenino"/>
    <n v="58"/>
    <s v="No Informado"/>
    <s v="Confirmado"/>
    <n v="15.5151"/>
    <n v="-88.114599999999996"/>
    <s v="HONDURAS"/>
  </r>
  <r>
    <s v="San Pedro Sula43952791"/>
    <x v="22"/>
    <s v="Cortes43952"/>
    <n v="791"/>
    <x v="15"/>
    <n v="5"/>
    <x v="1"/>
    <x v="1"/>
    <s v="0501"/>
    <s v="Femenino"/>
    <n v="65"/>
    <s v="No Informado"/>
    <s v="Confirmado"/>
    <n v="15.5151"/>
    <n v="-88.114599999999996"/>
    <s v="HONDURAS"/>
  </r>
  <r>
    <s v="San Pedro Sula43952792"/>
    <x v="22"/>
    <s v="Cortes43952"/>
    <n v="792"/>
    <x v="15"/>
    <n v="5"/>
    <x v="1"/>
    <x v="1"/>
    <s v="0501"/>
    <s v="Masculino"/>
    <n v="56"/>
    <s v="No Informado"/>
    <s v="Confirmado"/>
    <n v="15.5151"/>
    <n v="-88.114599999999996"/>
    <s v="HONDURAS"/>
  </r>
  <r>
    <s v="San Pedro Sula43953793"/>
    <x v="192"/>
    <s v="Cortes43953"/>
    <n v="793"/>
    <x v="16"/>
    <n v="5"/>
    <x v="1"/>
    <x v="1"/>
    <s v="0501"/>
    <s v="Masculino"/>
    <n v="64"/>
    <s v="No Informado"/>
    <s v="Confirmado"/>
    <n v="15.5151"/>
    <n v="-88.114599999999996"/>
    <s v="HONDURAS"/>
  </r>
  <r>
    <s v="San Pedro Sula43953794"/>
    <x v="192"/>
    <s v="Cortes43953"/>
    <n v="794"/>
    <x v="16"/>
    <n v="5"/>
    <x v="1"/>
    <x v="1"/>
    <s v="0501"/>
    <s v="Femenino"/>
    <n v="71"/>
    <s v="No Informado"/>
    <s v="Confirmado"/>
    <n v="15.5151"/>
    <n v="-88.114599999999996"/>
    <s v="HONDURAS"/>
  </r>
  <r>
    <s v="San Pedro Sula43953795"/>
    <x v="192"/>
    <s v="Cortes43953"/>
    <n v="795"/>
    <x v="16"/>
    <n v="5"/>
    <x v="1"/>
    <x v="1"/>
    <s v="0501"/>
    <s v="Femenino"/>
    <n v="61"/>
    <s v="No Informado"/>
    <s v="Confirmado"/>
    <n v="15.5151"/>
    <n v="-88.114599999999996"/>
    <s v="HONDURAS"/>
  </r>
  <r>
    <s v="San Pedro Sula43953796"/>
    <x v="192"/>
    <s v="Cortes43953"/>
    <n v="796"/>
    <x v="16"/>
    <n v="5"/>
    <x v="1"/>
    <x v="1"/>
    <s v="0501"/>
    <s v="Masculino"/>
    <n v="36"/>
    <s v="No Informado"/>
    <s v="Confirmado"/>
    <n v="15.5151"/>
    <n v="-88.114599999999996"/>
    <s v="HONDURAS"/>
  </r>
  <r>
    <s v="San Pedro Sula43953797"/>
    <x v="192"/>
    <s v="Cortes43953"/>
    <n v="797"/>
    <x v="16"/>
    <n v="5"/>
    <x v="1"/>
    <x v="1"/>
    <s v="0501"/>
    <s v="Femenino"/>
    <n v="49"/>
    <s v="No Informado"/>
    <s v="Confirmado"/>
    <n v="15.5151"/>
    <n v="-88.114599999999996"/>
    <s v="HONDURAS"/>
  </r>
  <r>
    <s v="San Pedro Sula43953798"/>
    <x v="192"/>
    <s v="Cortes43953"/>
    <n v="798"/>
    <x v="16"/>
    <n v="5"/>
    <x v="1"/>
    <x v="1"/>
    <s v="0501"/>
    <s v="Masculino"/>
    <n v="43"/>
    <s v="No Informado"/>
    <s v="Confirmado"/>
    <n v="15.5151"/>
    <n v="-88.114599999999996"/>
    <s v="HONDURAS"/>
  </r>
  <r>
    <s v="San Pedro Sula43953799"/>
    <x v="192"/>
    <s v="Cortes43953"/>
    <n v="799"/>
    <x v="16"/>
    <n v="5"/>
    <x v="1"/>
    <x v="1"/>
    <s v="0501"/>
    <s v="Femenino"/>
    <n v="53"/>
    <s v="No Informado"/>
    <s v="Confirmado"/>
    <n v="15.5151"/>
    <n v="-88.114599999999996"/>
    <s v="HONDURAS"/>
  </r>
  <r>
    <s v="San Pedro SuLa43953800"/>
    <x v="192"/>
    <s v="Cortes43953"/>
    <n v="800"/>
    <x v="16"/>
    <n v="5"/>
    <x v="1"/>
    <x v="1"/>
    <s v="0501"/>
    <s v="Masculino"/>
    <n v="29"/>
    <s v="No Informado"/>
    <s v="Confirmado"/>
    <n v="15.5151"/>
    <n v="-88.114599999999996"/>
    <s v="HONDURAS"/>
  </r>
  <r>
    <s v="San Pedro SuLa43953801"/>
    <x v="192"/>
    <s v="Cortes43953"/>
    <n v="801"/>
    <x v="16"/>
    <n v="5"/>
    <x v="1"/>
    <x v="1"/>
    <s v="0501"/>
    <s v="Masculino"/>
    <n v="67"/>
    <s v="No Informado"/>
    <s v="Confirmado"/>
    <n v="15.5151"/>
    <n v="-88.114599999999996"/>
    <s v="HONDURAS"/>
  </r>
  <r>
    <s v="San Pedro SuLa43953802"/>
    <x v="192"/>
    <s v="Cortes43953"/>
    <n v="802"/>
    <x v="16"/>
    <n v="5"/>
    <x v="1"/>
    <x v="1"/>
    <s v="0501"/>
    <s v="Femenino"/>
    <n v="73"/>
    <s v="No Informado"/>
    <s v="Confirmado"/>
    <n v="15.5151"/>
    <n v="-88.114599999999996"/>
    <s v="HONDURAS"/>
  </r>
  <r>
    <s v="San Pedro Sula43953803"/>
    <x v="192"/>
    <s v="Cortes43953"/>
    <n v="803"/>
    <x v="16"/>
    <n v="5"/>
    <x v="1"/>
    <x v="1"/>
    <s v="0501"/>
    <s v="Masculino"/>
    <n v="32"/>
    <s v="No Informado"/>
    <s v="Confirmado"/>
    <n v="15.5151"/>
    <n v="-88.114599999999996"/>
    <s v="HONDURAS"/>
  </r>
  <r>
    <s v="San Pedro Sula43953804"/>
    <x v="192"/>
    <s v="Cortes43953"/>
    <n v="804"/>
    <x v="16"/>
    <n v="5"/>
    <x v="1"/>
    <x v="1"/>
    <s v="0501"/>
    <s v="Femenino"/>
    <n v="55"/>
    <s v="No Informado"/>
    <s v="Confirmado"/>
    <n v="15.5151"/>
    <n v="-88.114599999999996"/>
    <s v="HONDURAS"/>
  </r>
  <r>
    <s v="San Pedro Sula43953805"/>
    <x v="192"/>
    <s v="Cortes43953"/>
    <n v="805"/>
    <x v="16"/>
    <n v="5"/>
    <x v="1"/>
    <x v="1"/>
    <s v="0501"/>
    <s v="Masculino"/>
    <n v="18"/>
    <s v="No Informado"/>
    <s v="Confirmado"/>
    <n v="15.5151"/>
    <n v="-88.114599999999996"/>
    <s v="HONDURAS"/>
  </r>
  <r>
    <s v="San Pedro Sula43953806"/>
    <x v="192"/>
    <s v="Cortes43953"/>
    <n v="806"/>
    <x v="16"/>
    <n v="5"/>
    <x v="1"/>
    <x v="1"/>
    <s v="0501"/>
    <s v="Masculino"/>
    <n v="31"/>
    <s v="No Informado"/>
    <s v="Confirmado"/>
    <n v="15.5151"/>
    <n v="-88.114599999999996"/>
    <s v="HONDURAS"/>
  </r>
  <r>
    <s v="San Pedro Sula43953807"/>
    <x v="192"/>
    <s v="Cortes43953"/>
    <n v="807"/>
    <x v="16"/>
    <n v="5"/>
    <x v="1"/>
    <x v="1"/>
    <s v="0501"/>
    <s v="Femenino"/>
    <n v="69"/>
    <s v="No Informado"/>
    <s v="Confirmado"/>
    <n v="15.5151"/>
    <n v="-88.114599999999996"/>
    <s v="HONDURAS"/>
  </r>
  <r>
    <s v="San Pedro Sula43953808"/>
    <x v="192"/>
    <s v="Cortes43953"/>
    <n v="808"/>
    <x v="16"/>
    <n v="5"/>
    <x v="1"/>
    <x v="1"/>
    <s v="0501"/>
    <s v="Masculino"/>
    <n v="58"/>
    <s v="No Informado"/>
    <s v="Confirmado"/>
    <n v="15.5151"/>
    <n v="-88.114599999999996"/>
    <s v="HONDURAS"/>
  </r>
  <r>
    <s v="San Pedro Sula43953809"/>
    <x v="192"/>
    <s v="Cortes43953"/>
    <n v="809"/>
    <x v="16"/>
    <n v="5"/>
    <x v="1"/>
    <x v="1"/>
    <s v="0501"/>
    <s v="Femenino"/>
    <n v="61"/>
    <s v="No Informado"/>
    <s v="Confirmado"/>
    <n v="15.5151"/>
    <n v="-88.114599999999996"/>
    <s v="HONDURAS"/>
  </r>
  <r>
    <s v="San Pedro Sula43953810"/>
    <x v="192"/>
    <s v="Cortes43953"/>
    <n v="810"/>
    <x v="16"/>
    <n v="5"/>
    <x v="1"/>
    <x v="1"/>
    <s v="0501"/>
    <s v="Femenino"/>
    <n v="28"/>
    <s v="No Informado"/>
    <s v="Confirmado"/>
    <n v="15.5151"/>
    <n v="-88.114599999999996"/>
    <s v="HONDURAS"/>
  </r>
  <r>
    <s v="San Pedro Sula43953811"/>
    <x v="192"/>
    <s v="Cortes43953"/>
    <n v="811"/>
    <x v="16"/>
    <n v="5"/>
    <x v="1"/>
    <x v="1"/>
    <s v="0501"/>
    <s v="Femenino"/>
    <n v="30"/>
    <s v="No Informado"/>
    <s v="Confirmado"/>
    <n v="15.5151"/>
    <n v="-88.114599999999996"/>
    <s v="HONDURAS"/>
  </r>
  <r>
    <s v="San Pedro Sula43953812"/>
    <x v="192"/>
    <s v="Cortes43953"/>
    <n v="812"/>
    <x v="16"/>
    <n v="5"/>
    <x v="1"/>
    <x v="1"/>
    <s v="0501"/>
    <s v="Masculino"/>
    <n v="17"/>
    <s v="No Informado"/>
    <s v="Confirmado"/>
    <n v="15.5151"/>
    <n v="-88.114599999999996"/>
    <s v="HONDURAS"/>
  </r>
  <r>
    <s v="San Pedro Sula43953813"/>
    <x v="192"/>
    <s v="Cortes43953"/>
    <n v="813"/>
    <x v="16"/>
    <n v="5"/>
    <x v="1"/>
    <x v="1"/>
    <s v="0501"/>
    <s v="Masculino"/>
    <n v="67"/>
    <s v="No Informado"/>
    <s v="Confirmado"/>
    <n v="15.5151"/>
    <n v="-88.114599999999996"/>
    <s v="HONDURAS"/>
  </r>
  <r>
    <s v="San Pedro Sula43953814"/>
    <x v="192"/>
    <s v="Cortes43953"/>
    <n v="814"/>
    <x v="16"/>
    <n v="5"/>
    <x v="1"/>
    <x v="1"/>
    <s v="0501"/>
    <s v="Masculino"/>
    <n v="54"/>
    <s v="No Informado"/>
    <s v="Confirmado"/>
    <n v="15.5151"/>
    <n v="-88.114599999999996"/>
    <s v="HONDURAS"/>
  </r>
  <r>
    <s v="San Pedro Sula43953815"/>
    <x v="192"/>
    <s v="Cortes43953"/>
    <n v="815"/>
    <x v="16"/>
    <n v="5"/>
    <x v="1"/>
    <x v="1"/>
    <s v="0501"/>
    <s v="Femenino"/>
    <n v="28"/>
    <s v="No Informado"/>
    <s v="Confirmado"/>
    <n v="15.5151"/>
    <n v="-88.114599999999996"/>
    <s v="HONDURAS"/>
  </r>
  <r>
    <s v="San Pedro Sula43953816"/>
    <x v="192"/>
    <s v="Cortes43953"/>
    <n v="816"/>
    <x v="16"/>
    <n v="5"/>
    <x v="1"/>
    <x v="1"/>
    <s v="0501"/>
    <s v="Femenino"/>
    <n v="52"/>
    <s v="No Informado"/>
    <s v="Confirmado"/>
    <n v="15.5151"/>
    <n v="-88.114599999999996"/>
    <s v="HONDURAS"/>
  </r>
  <r>
    <s v="San Pedro Sula43953817"/>
    <x v="192"/>
    <s v="Cortes43953"/>
    <n v="817"/>
    <x v="16"/>
    <n v="5"/>
    <x v="1"/>
    <x v="1"/>
    <s v="0501"/>
    <s v="Masculino"/>
    <n v="29"/>
    <s v="No Informado"/>
    <s v="Confirmado"/>
    <n v="15.5151"/>
    <n v="-88.114599999999996"/>
    <s v="HONDURAS"/>
  </r>
  <r>
    <s v="San Pedro Sula43953818"/>
    <x v="192"/>
    <s v="Cortes43953"/>
    <n v="818"/>
    <x v="16"/>
    <n v="5"/>
    <x v="1"/>
    <x v="1"/>
    <s v="0501"/>
    <s v="Masculino"/>
    <n v="30"/>
    <s v="No Informado"/>
    <s v="Confirmado"/>
    <n v="15.5151"/>
    <n v="-88.114599999999996"/>
    <s v="HONDURAS"/>
  </r>
  <r>
    <s v="San Pedro Sula43953819"/>
    <x v="192"/>
    <s v="Cortes43953"/>
    <n v="819"/>
    <x v="16"/>
    <n v="5"/>
    <x v="1"/>
    <x v="1"/>
    <s v="0501"/>
    <s v="Masculino"/>
    <n v="52"/>
    <s v="No Informado"/>
    <s v="Confirmado"/>
    <n v="15.5151"/>
    <n v="-88.114599999999996"/>
    <s v="HONDURAS"/>
  </r>
  <r>
    <s v="San Pedro Sula43953820"/>
    <x v="192"/>
    <s v="Cortes43953"/>
    <n v="820"/>
    <x v="16"/>
    <n v="5"/>
    <x v="1"/>
    <x v="1"/>
    <s v="0501"/>
    <s v="Masculino"/>
    <n v="53"/>
    <s v="No Informado"/>
    <s v="Confirmado"/>
    <n v="15.5151"/>
    <n v="-88.114599999999996"/>
    <s v="HONDURAS"/>
  </r>
  <r>
    <s v="San Pedro Sula43953821"/>
    <x v="192"/>
    <s v="Cortes43953"/>
    <n v="821"/>
    <x v="16"/>
    <n v="5"/>
    <x v="1"/>
    <x v="1"/>
    <s v="0501"/>
    <s v="Femenino"/>
    <n v="52"/>
    <s v="No Informado"/>
    <s v="Confirmado"/>
    <n v="15.5151"/>
    <n v="-88.114599999999996"/>
    <s v="HONDURAS"/>
  </r>
  <r>
    <s v="San Pedro Sula43953822"/>
    <x v="192"/>
    <s v="Cortes43953"/>
    <n v="822"/>
    <x v="16"/>
    <n v="5"/>
    <x v="1"/>
    <x v="1"/>
    <s v="0501"/>
    <s v="Masculino"/>
    <n v="26"/>
    <s v="No Informado"/>
    <s v="Confirmado"/>
    <n v="15.5151"/>
    <n v="-88.114599999999996"/>
    <s v="HONDURAS"/>
  </r>
  <r>
    <s v="San Pedro Sula43953823"/>
    <x v="192"/>
    <s v="Cortes43953"/>
    <n v="823"/>
    <x v="16"/>
    <n v="5"/>
    <x v="1"/>
    <x v="1"/>
    <s v="0501"/>
    <s v="Masculino"/>
    <n v="70"/>
    <s v="No Informado"/>
    <s v="Confirmado"/>
    <n v="15.5151"/>
    <n v="-88.114599999999996"/>
    <s v="HONDURAS"/>
  </r>
  <r>
    <s v="San Pedro Sula43953824"/>
    <x v="192"/>
    <s v="Cortes43953"/>
    <n v="824"/>
    <x v="16"/>
    <n v="5"/>
    <x v="1"/>
    <x v="1"/>
    <s v="0501"/>
    <s v="Femenino"/>
    <n v="70"/>
    <s v="No Informado"/>
    <s v="Confirmado"/>
    <n v="15.5151"/>
    <n v="-88.114599999999996"/>
    <s v="HONDURAS"/>
  </r>
  <r>
    <s v="San Pedro Sula43953825"/>
    <x v="192"/>
    <s v="Cortes43953"/>
    <n v="825"/>
    <x v="16"/>
    <n v="5"/>
    <x v="1"/>
    <x v="1"/>
    <s v="0501"/>
    <s v="Femenino"/>
    <n v="28"/>
    <s v="No Informado"/>
    <s v="Confirmado"/>
    <n v="15.5151"/>
    <n v="-88.114599999999996"/>
    <s v="HONDURAS"/>
  </r>
  <r>
    <s v="San Pedro Sula43953826"/>
    <x v="192"/>
    <s v="Cortes43953"/>
    <n v="826"/>
    <x v="16"/>
    <n v="5"/>
    <x v="1"/>
    <x v="1"/>
    <s v="0501"/>
    <s v="Femenino"/>
    <n v="46"/>
    <s v="No Informado"/>
    <s v="Confirmado"/>
    <n v="15.5151"/>
    <n v="-88.114599999999996"/>
    <s v="HONDURAS"/>
  </r>
  <r>
    <s v="San Pedro Sula43953827"/>
    <x v="192"/>
    <s v="Cortes43953"/>
    <n v="827"/>
    <x v="16"/>
    <n v="5"/>
    <x v="1"/>
    <x v="1"/>
    <s v="0501"/>
    <s v="Masculino"/>
    <n v="25"/>
    <s v="No Informado"/>
    <s v="Confirmado"/>
    <n v="15.5151"/>
    <n v="-88.114599999999996"/>
    <s v="HONDURAS"/>
  </r>
  <r>
    <s v="San Pedro Sula43953828"/>
    <x v="192"/>
    <s v="Cortes43953"/>
    <n v="828"/>
    <x v="16"/>
    <n v="5"/>
    <x v="1"/>
    <x v="1"/>
    <s v="0501"/>
    <s v="Masculino"/>
    <n v="66"/>
    <s v="No Informado"/>
    <s v="Confirmado"/>
    <n v="15.5151"/>
    <n v="-88.114599999999996"/>
    <s v="HONDURAS"/>
  </r>
  <r>
    <s v="San Pedro Sula43953829"/>
    <x v="192"/>
    <s v="Cortes43953"/>
    <n v="829"/>
    <x v="16"/>
    <n v="5"/>
    <x v="1"/>
    <x v="1"/>
    <s v="0501"/>
    <s v="Masculino"/>
    <n v="53"/>
    <s v="No Informado"/>
    <s v="Confirmado"/>
    <n v="15.5151"/>
    <n v="-88.114599999999996"/>
    <s v="HONDURAS"/>
  </r>
  <r>
    <s v="San Pedro Sula43953830"/>
    <x v="192"/>
    <s v="Cortes43953"/>
    <n v="830"/>
    <x v="16"/>
    <n v="5"/>
    <x v="1"/>
    <x v="1"/>
    <s v="0501"/>
    <s v="Masculino"/>
    <n v="72"/>
    <s v="No Informado"/>
    <s v="Confirmado"/>
    <n v="15.5151"/>
    <n v="-88.114599999999996"/>
    <s v="HONDURAS"/>
  </r>
  <r>
    <s v="San Pedro Sula43953831"/>
    <x v="192"/>
    <s v="Cortes43953"/>
    <n v="831"/>
    <x v="16"/>
    <n v="5"/>
    <x v="1"/>
    <x v="1"/>
    <s v="0501"/>
    <s v="Masculino"/>
    <n v="34"/>
    <s v="No Informado"/>
    <s v="Confirmado"/>
    <n v="15.5151"/>
    <n v="-88.114599999999996"/>
    <s v="HONDURAS"/>
  </r>
  <r>
    <s v="San Pedro Sula43953832"/>
    <x v="192"/>
    <s v="Cortes43953"/>
    <n v="832"/>
    <x v="16"/>
    <n v="5"/>
    <x v="1"/>
    <x v="1"/>
    <s v="0501"/>
    <s v="Femenino"/>
    <n v="36"/>
    <s v="No Informado"/>
    <s v="Confirmado"/>
    <n v="15.5151"/>
    <n v="-88.114599999999996"/>
    <s v="HONDURAS"/>
  </r>
  <r>
    <s v="San Pedro SuLa43953833"/>
    <x v="192"/>
    <s v="Cortes43953"/>
    <n v="833"/>
    <x v="16"/>
    <n v="5"/>
    <x v="1"/>
    <x v="1"/>
    <s v="0501"/>
    <s v="Femenino"/>
    <n v="33"/>
    <s v="No Informado"/>
    <s v="Confirmado"/>
    <n v="15.5151"/>
    <n v="-88.114599999999996"/>
    <s v="HONDURAS"/>
  </r>
  <r>
    <s v="San Pedro SuLa43953834"/>
    <x v="192"/>
    <s v="Cortes43953"/>
    <n v="834"/>
    <x v="16"/>
    <n v="5"/>
    <x v="1"/>
    <x v="1"/>
    <s v="0501"/>
    <s v="Femenino"/>
    <n v="38"/>
    <s v="No Informado"/>
    <s v="Confirmado"/>
    <n v="15.5151"/>
    <n v="-88.114599999999996"/>
    <s v="HONDURAS"/>
  </r>
  <r>
    <s v="San Pedro SuLa43953835"/>
    <x v="192"/>
    <s v="Cortes43953"/>
    <n v="835"/>
    <x v="16"/>
    <n v="5"/>
    <x v="1"/>
    <x v="1"/>
    <s v="0501"/>
    <s v="Femenino"/>
    <n v="33"/>
    <s v="No Informado"/>
    <s v="Confirmado"/>
    <n v="15.5151"/>
    <n v="-88.114599999999996"/>
    <s v="HONDURAS"/>
  </r>
  <r>
    <s v="San Pedro SuLa43953836"/>
    <x v="192"/>
    <s v="Cortes43953"/>
    <n v="836"/>
    <x v="16"/>
    <n v="5"/>
    <x v="1"/>
    <x v="1"/>
    <s v="0501"/>
    <s v="Masculino"/>
    <n v="62"/>
    <s v="No Informado"/>
    <s v="Confirmado"/>
    <n v="15.5151"/>
    <n v="-88.114599999999996"/>
    <s v="HONDURAS"/>
  </r>
  <r>
    <s v="San Pedro SuLa43953837"/>
    <x v="192"/>
    <s v="Cortes43953"/>
    <n v="837"/>
    <x v="16"/>
    <n v="5"/>
    <x v="1"/>
    <x v="1"/>
    <s v="0501"/>
    <s v="Femenino"/>
    <n v="31"/>
    <s v="No Informado"/>
    <s v="Confirmado"/>
    <n v="15.5151"/>
    <n v="-88.114599999999996"/>
    <s v="HONDURAS"/>
  </r>
  <r>
    <s v="San Pedro SuLa43953838"/>
    <x v="192"/>
    <s v="Cortes43953"/>
    <n v="838"/>
    <x v="16"/>
    <n v="5"/>
    <x v="1"/>
    <x v="1"/>
    <s v="0501"/>
    <s v="Masculino"/>
    <n v="20"/>
    <s v="No Informado"/>
    <s v="Confirmado"/>
    <n v="15.5151"/>
    <n v="-88.114599999999996"/>
    <s v="HONDURAS"/>
  </r>
  <r>
    <s v="San Pedro SuLa43953839"/>
    <x v="192"/>
    <s v="Cortes43953"/>
    <n v="839"/>
    <x v="16"/>
    <n v="5"/>
    <x v="1"/>
    <x v="1"/>
    <s v="0501"/>
    <s v="Masculino"/>
    <n v="24"/>
    <s v="No Informado"/>
    <s v="Confirmado"/>
    <n v="15.5151"/>
    <n v="-88.114599999999996"/>
    <s v="HONDURAS"/>
  </r>
  <r>
    <s v="San Pedro SuLa43953840"/>
    <x v="192"/>
    <s v="Cortes43953"/>
    <n v="840"/>
    <x v="16"/>
    <n v="5"/>
    <x v="1"/>
    <x v="1"/>
    <s v="0501"/>
    <s v="Femenino"/>
    <n v="24"/>
    <s v="No Informado"/>
    <s v="Confirmado"/>
    <n v="15.5151"/>
    <n v="-88.114599999999996"/>
    <s v="HONDURAS"/>
  </r>
  <r>
    <s v="San Pedro SuLa43953841"/>
    <x v="192"/>
    <s v="Cortes43953"/>
    <n v="841"/>
    <x v="16"/>
    <n v="5"/>
    <x v="1"/>
    <x v="1"/>
    <s v="0501"/>
    <s v="Femenino"/>
    <n v="67"/>
    <s v="No Informado"/>
    <s v="Confirmado"/>
    <n v="15.5151"/>
    <n v="-88.114599999999996"/>
    <s v="HONDURAS"/>
  </r>
  <r>
    <s v="San Pedro SuLa43953842"/>
    <x v="192"/>
    <s v="Cortes43953"/>
    <n v="842"/>
    <x v="16"/>
    <n v="5"/>
    <x v="1"/>
    <x v="1"/>
    <s v="0501"/>
    <s v="Masculino"/>
    <n v="30"/>
    <s v="No Informado"/>
    <s v="Confirmado"/>
    <n v="15.5151"/>
    <n v="-88.114599999999996"/>
    <s v="HONDURAS"/>
  </r>
  <r>
    <s v="San Pedro SuLa43954843"/>
    <x v="193"/>
    <s v="Cortes43954"/>
    <n v="843"/>
    <x v="17"/>
    <n v="5"/>
    <x v="1"/>
    <x v="1"/>
    <s v="0501"/>
    <s v="Masculino"/>
    <n v="27"/>
    <s v="No Informado"/>
    <s v="Confirmado"/>
    <n v="15.5151"/>
    <n v="-88.114599999999996"/>
    <s v="HONDURAS"/>
  </r>
  <r>
    <s v="San Pedro SuLa43954844"/>
    <x v="193"/>
    <s v="Cortes43954"/>
    <n v="844"/>
    <x v="17"/>
    <n v="5"/>
    <x v="1"/>
    <x v="1"/>
    <s v="0501"/>
    <s v="Masculino"/>
    <n v="78"/>
    <s v="No Informado"/>
    <s v="Confirmado"/>
    <n v="15.5151"/>
    <n v="-88.114599999999996"/>
    <s v="HONDURAS"/>
  </r>
  <r>
    <s v="San Pedro SuLa43954845"/>
    <x v="193"/>
    <s v="Cortes43954"/>
    <n v="845"/>
    <x v="17"/>
    <n v="5"/>
    <x v="1"/>
    <x v="1"/>
    <s v="0501"/>
    <s v="Masculino"/>
    <n v="57"/>
    <s v="No Informado"/>
    <s v="Confirmado"/>
    <n v="15.5151"/>
    <n v="-88.114599999999996"/>
    <s v="HONDURAS"/>
  </r>
  <r>
    <s v="San Pedro SuLa43954846"/>
    <x v="193"/>
    <s v="Cortes43954"/>
    <n v="846"/>
    <x v="17"/>
    <n v="5"/>
    <x v="1"/>
    <x v="1"/>
    <s v="0501"/>
    <s v="Masculino"/>
    <n v="59"/>
    <s v="No Informado"/>
    <s v="Confirmado"/>
    <n v="15.5151"/>
    <n v="-88.114599999999996"/>
    <s v="HONDURAS"/>
  </r>
  <r>
    <s v="San Pedro SuLa43954847"/>
    <x v="193"/>
    <s v="Cortes43954"/>
    <n v="847"/>
    <x v="17"/>
    <n v="5"/>
    <x v="1"/>
    <x v="1"/>
    <s v="0501"/>
    <s v="Masculino"/>
    <n v="63"/>
    <s v="No Informado"/>
    <s v="Confirmado"/>
    <n v="15.5151"/>
    <n v="-88.114599999999996"/>
    <s v="HONDURAS"/>
  </r>
  <r>
    <s v="San Pedro SuLa43954848"/>
    <x v="193"/>
    <s v="Cortes43954"/>
    <n v="848"/>
    <x v="17"/>
    <n v="5"/>
    <x v="1"/>
    <x v="1"/>
    <s v="0501"/>
    <s v="Masculino"/>
    <n v="57"/>
    <s v="No Informado"/>
    <s v="Confirmado"/>
    <n v="15.5151"/>
    <n v="-88.114599999999996"/>
    <s v="HONDURAS"/>
  </r>
  <r>
    <s v="San Pedro SuLa43954849"/>
    <x v="193"/>
    <s v="Cortes43954"/>
    <n v="849"/>
    <x v="17"/>
    <n v="5"/>
    <x v="1"/>
    <x v="1"/>
    <s v="0501"/>
    <s v="Masculino"/>
    <n v="72"/>
    <s v="No Informado"/>
    <s v="Confirmado"/>
    <n v="15.5151"/>
    <n v="-88.114599999999996"/>
    <s v="HONDURAS"/>
  </r>
  <r>
    <s v="San Pedro SuLa43954850"/>
    <x v="193"/>
    <s v="Cortes43954"/>
    <n v="850"/>
    <x v="17"/>
    <n v="5"/>
    <x v="1"/>
    <x v="1"/>
    <s v="0501"/>
    <s v="Masculino"/>
    <n v="29"/>
    <s v="No Informado"/>
    <s v="Confirmado"/>
    <n v="15.5151"/>
    <n v="-88.114599999999996"/>
    <s v="HONDURAS"/>
  </r>
  <r>
    <s v="San Pedro SuLa43954851"/>
    <x v="193"/>
    <s v="Cortes43954"/>
    <n v="851"/>
    <x v="17"/>
    <n v="5"/>
    <x v="1"/>
    <x v="1"/>
    <s v="0501"/>
    <s v="Masculino"/>
    <n v="32"/>
    <s v="No Informado"/>
    <s v="Confirmado"/>
    <n v="15.5151"/>
    <n v="-88.114599999999996"/>
    <s v="HONDURAS"/>
  </r>
  <r>
    <s v="San Pedro SuLa43954852"/>
    <x v="193"/>
    <s v="Cortes43954"/>
    <n v="852"/>
    <x v="17"/>
    <n v="5"/>
    <x v="1"/>
    <x v="1"/>
    <s v="0501"/>
    <s v="Masculino"/>
    <n v="42"/>
    <s v="No Informado"/>
    <s v="Confirmado"/>
    <n v="15.5151"/>
    <n v="-88.114599999999996"/>
    <s v="HONDURAS"/>
  </r>
  <r>
    <s v="San Pedro SuLa43954853"/>
    <x v="193"/>
    <s v="Cortes43954"/>
    <n v="853"/>
    <x v="17"/>
    <n v="5"/>
    <x v="1"/>
    <x v="1"/>
    <s v="0501"/>
    <s v="Masculino"/>
    <n v="50"/>
    <s v="No Informado"/>
    <s v="Confirmado"/>
    <n v="15.5151"/>
    <n v="-88.114599999999996"/>
    <s v="HONDURAS"/>
  </r>
  <r>
    <s v="San Pedro SuLa43954854"/>
    <x v="193"/>
    <s v="Cortes43954"/>
    <n v="854"/>
    <x v="17"/>
    <n v="5"/>
    <x v="1"/>
    <x v="1"/>
    <s v="0501"/>
    <s v="Masculino"/>
    <n v="31"/>
    <s v="No Informado"/>
    <s v="Confirmado"/>
    <n v="15.5151"/>
    <n v="-88.114599999999996"/>
    <s v="HONDURAS"/>
  </r>
  <r>
    <s v="San Pedro SuLa43954855"/>
    <x v="193"/>
    <s v="Cortes43954"/>
    <n v="855"/>
    <x v="17"/>
    <n v="5"/>
    <x v="1"/>
    <x v="1"/>
    <s v="0501"/>
    <s v="Masculino"/>
    <n v="26"/>
    <s v="No Informado"/>
    <s v="Confirmado"/>
    <n v="15.5151"/>
    <n v="-88.114599999999996"/>
    <s v="HONDURAS"/>
  </r>
  <r>
    <s v="San Pedro SuLa43954856"/>
    <x v="193"/>
    <s v="Cortes43954"/>
    <n v="856"/>
    <x v="17"/>
    <n v="5"/>
    <x v="1"/>
    <x v="1"/>
    <s v="0501"/>
    <s v="Femenino"/>
    <n v="23"/>
    <s v="No Informado"/>
    <s v="Confirmado"/>
    <n v="15.5151"/>
    <n v="-88.114599999999996"/>
    <s v="HONDURAS"/>
  </r>
  <r>
    <s v="San Pedro SuLa43954857"/>
    <x v="193"/>
    <s v="Cortes43954"/>
    <n v="857"/>
    <x v="17"/>
    <n v="5"/>
    <x v="1"/>
    <x v="1"/>
    <s v="0501"/>
    <s v="Masculino"/>
    <n v="21"/>
    <s v="No Informado"/>
    <s v="Confirmado"/>
    <n v="15.5151"/>
    <n v="-88.114599999999996"/>
    <s v="HONDURAS"/>
  </r>
  <r>
    <s v="San Pedro SuLa43954858"/>
    <x v="193"/>
    <s v="Cortes43954"/>
    <n v="858"/>
    <x v="17"/>
    <n v="5"/>
    <x v="1"/>
    <x v="1"/>
    <s v="0501"/>
    <s v="Femenino"/>
    <n v="29"/>
    <s v="No Informado"/>
    <s v="Confirmado"/>
    <n v="15.5151"/>
    <n v="-88.114599999999996"/>
    <s v="HONDURAS"/>
  </r>
  <r>
    <s v="San Pedro SuLa43954859"/>
    <x v="193"/>
    <s v="Cortes43954"/>
    <n v="859"/>
    <x v="17"/>
    <n v="5"/>
    <x v="1"/>
    <x v="1"/>
    <s v="0501"/>
    <s v="Femenino"/>
    <n v="44"/>
    <s v="No Informado"/>
    <s v="Confirmado"/>
    <n v="15.5151"/>
    <n v="-88.114599999999996"/>
    <s v="HONDURAS"/>
  </r>
  <r>
    <s v="San Pedro SuLa43954860"/>
    <x v="193"/>
    <s v="Cortes43954"/>
    <n v="860"/>
    <x v="17"/>
    <n v="5"/>
    <x v="1"/>
    <x v="1"/>
    <s v="0501"/>
    <s v="Masculino"/>
    <n v="39"/>
    <s v="No Informado"/>
    <s v="Confirmado"/>
    <n v="15.5151"/>
    <n v="-88.114599999999996"/>
    <s v="HONDURAS"/>
  </r>
  <r>
    <s v="San Pedro SuLa43954861"/>
    <x v="193"/>
    <s v="Cortes43954"/>
    <n v="861"/>
    <x v="17"/>
    <n v="5"/>
    <x v="1"/>
    <x v="1"/>
    <s v="0501"/>
    <s v="Masculino"/>
    <n v="43"/>
    <s v="No Informado"/>
    <s v="Confirmado"/>
    <n v="15.5151"/>
    <n v="-88.114599999999996"/>
    <s v="HONDURAS"/>
  </r>
  <r>
    <s v="San Pedro SuLa43954862"/>
    <x v="193"/>
    <s v="Cortes43954"/>
    <n v="862"/>
    <x v="17"/>
    <n v="5"/>
    <x v="1"/>
    <x v="1"/>
    <s v="0501"/>
    <s v="Masculino"/>
    <n v="42"/>
    <s v="No Informado"/>
    <s v="Confirmado"/>
    <n v="15.5151"/>
    <n v="-88.114599999999996"/>
    <s v="HONDURAS"/>
  </r>
  <r>
    <s v="San Pedro SuLa43954863"/>
    <x v="193"/>
    <s v="Cortes43954"/>
    <n v="863"/>
    <x v="17"/>
    <n v="5"/>
    <x v="1"/>
    <x v="1"/>
    <s v="0501"/>
    <s v="Femenino"/>
    <n v="19"/>
    <s v="No Informado"/>
    <s v="Confirmado"/>
    <n v="15.5151"/>
    <n v="-88.114599999999996"/>
    <s v="HONDURAS"/>
  </r>
  <r>
    <s v="San Pedro SuLa43954864"/>
    <x v="193"/>
    <s v="Cortes43954"/>
    <n v="864"/>
    <x v="17"/>
    <n v="5"/>
    <x v="1"/>
    <x v="1"/>
    <s v="0501"/>
    <s v="Femenino"/>
    <n v="58"/>
    <s v="No Informado"/>
    <s v="Confirmado"/>
    <n v="15.5151"/>
    <n v="-88.114599999999996"/>
    <s v="HONDURAS"/>
  </r>
  <r>
    <s v="San Pedro SuLa43954865"/>
    <x v="193"/>
    <s v="Cortes43954"/>
    <n v="865"/>
    <x v="17"/>
    <n v="5"/>
    <x v="1"/>
    <x v="1"/>
    <s v="0501"/>
    <s v="Femenino"/>
    <n v="47"/>
    <s v="No Informado"/>
    <s v="Confirmado"/>
    <n v="15.5151"/>
    <n v="-88.114599999999996"/>
    <s v="HONDURAS"/>
  </r>
  <r>
    <s v="San Pedro SuLa43954866"/>
    <x v="193"/>
    <s v="Cortes43954"/>
    <n v="866"/>
    <x v="17"/>
    <n v="5"/>
    <x v="1"/>
    <x v="1"/>
    <s v="0501"/>
    <s v="Masculino"/>
    <n v="20"/>
    <s v="No Informado"/>
    <s v="Confirmado"/>
    <n v="15.5151"/>
    <n v="-88.114599999999996"/>
    <s v="HONDURAS"/>
  </r>
  <r>
    <s v="San Pedro SuLa43954867"/>
    <x v="193"/>
    <s v="Cortes43954"/>
    <n v="867"/>
    <x v="17"/>
    <n v="5"/>
    <x v="1"/>
    <x v="1"/>
    <s v="0501"/>
    <s v="Femenino"/>
    <n v="20"/>
    <s v="No Informado"/>
    <s v="Confirmado"/>
    <n v="15.5151"/>
    <n v="-88.114599999999996"/>
    <s v="HONDURAS"/>
  </r>
  <r>
    <s v="San Pedro SuLa43954868"/>
    <x v="193"/>
    <s v="Cortes43954"/>
    <n v="868"/>
    <x v="17"/>
    <n v="5"/>
    <x v="1"/>
    <x v="1"/>
    <s v="0501"/>
    <s v="Masculino"/>
    <n v="46"/>
    <s v="No Informado"/>
    <s v="Confirmado"/>
    <n v="15.5151"/>
    <n v="-88.114599999999996"/>
    <s v="HONDURAS"/>
  </r>
  <r>
    <s v="San Pedro SuLa43954869"/>
    <x v="193"/>
    <s v="Cortes43954"/>
    <n v="869"/>
    <x v="17"/>
    <n v="5"/>
    <x v="1"/>
    <x v="1"/>
    <s v="0501"/>
    <s v="Femenino"/>
    <n v="27"/>
    <s v="No Informado"/>
    <s v="Confirmado"/>
    <n v="15.5151"/>
    <n v="-88.114599999999996"/>
    <s v="HONDURAS"/>
  </r>
  <r>
    <s v="San Pedro SuLa43954870"/>
    <x v="193"/>
    <s v="Cortes43954"/>
    <n v="870"/>
    <x v="17"/>
    <n v="5"/>
    <x v="1"/>
    <x v="1"/>
    <s v="0501"/>
    <s v="Femenino"/>
    <n v="48"/>
    <s v="No Informado"/>
    <s v="Confirmado"/>
    <n v="15.5151"/>
    <n v="-88.114599999999996"/>
    <s v="HONDURAS"/>
  </r>
  <r>
    <s v="San Pedro SuLa43954871"/>
    <x v="193"/>
    <s v="Cortes43954"/>
    <n v="871"/>
    <x v="17"/>
    <n v="5"/>
    <x v="1"/>
    <x v="1"/>
    <s v="0501"/>
    <s v="Masculino"/>
    <n v="43"/>
    <s v="No Informado"/>
    <s v="Confirmado"/>
    <n v="15.5151"/>
    <n v="-88.114599999999996"/>
    <s v="HONDURAS"/>
  </r>
  <r>
    <s v="San Sebastian43953872"/>
    <x v="194"/>
    <s v="Lempira43953"/>
    <n v="872"/>
    <x v="16"/>
    <n v="13"/>
    <x v="8"/>
    <x v="34"/>
    <s v="0317"/>
    <s v="Masculino"/>
    <n v="52"/>
    <s v="No Informado"/>
    <s v="Confirmado"/>
    <n v="14.2075"/>
    <n v="-87.779200000000003"/>
    <s v="HONDURAS"/>
  </r>
  <r>
    <s v="Santa Ana43951873"/>
    <x v="195"/>
    <s v="Francisco Morazan43951"/>
    <n v="873"/>
    <x v="14"/>
    <n v="8"/>
    <x v="5"/>
    <x v="35"/>
    <s v="0822"/>
    <s v="Femenino"/>
    <n v="26"/>
    <s v="No Informado"/>
    <s v="Confirmado"/>
    <n v="13.9329"/>
    <n v="-87.242199999999997"/>
    <s v="HONDURAS"/>
  </r>
  <r>
    <s v="Santa Ana de Yusguare43944874"/>
    <x v="196"/>
    <s v="Choluteca43944"/>
    <n v="874"/>
    <x v="0"/>
    <n v="6"/>
    <x v="2"/>
    <x v="36"/>
    <s v="0616"/>
    <s v="Masculino"/>
    <n v="48"/>
    <s v="No Informado"/>
    <s v="Confirmado"/>
    <n v="13.305300000000001"/>
    <n v="-87.097399999999993"/>
    <s v="HONDURAS"/>
  </r>
  <r>
    <s v="Santa Cruz de Yojoa43917875"/>
    <x v="197"/>
    <s v="Cortes43917"/>
    <n v="875"/>
    <x v="3"/>
    <n v="5"/>
    <x v="1"/>
    <x v="37"/>
    <s v="0510"/>
    <s v="Femenino"/>
    <n v="13"/>
    <s v="No Informado"/>
    <s v="Confirmado"/>
    <n v="15.012700000000001"/>
    <n v="-87.871499999999997"/>
    <s v="HONDURAS"/>
  </r>
  <r>
    <s v="Santa Cruz de Yojoa43952876"/>
    <x v="198"/>
    <s v="Cortes43952"/>
    <n v="876"/>
    <x v="15"/>
    <n v="5"/>
    <x v="1"/>
    <x v="37"/>
    <s v="0510"/>
    <s v="Masculino"/>
    <n v="26"/>
    <s v="No Informado"/>
    <s v="Confirmado"/>
    <n v="15.012700000000001"/>
    <n v="-87.871499999999997"/>
    <s v="HONDURAS"/>
  </r>
  <r>
    <s v="Santa Fe43912877"/>
    <x v="199"/>
    <s v="Colon43912"/>
    <n v="877"/>
    <x v="40"/>
    <n v="2"/>
    <x v="13"/>
    <x v="38"/>
    <s v="0206"/>
    <s v="Femenino"/>
    <n v="63"/>
    <s v="No Informado"/>
    <s v="Confirmado"/>
    <n v="15.8467"/>
    <n v="-86.115600000000001"/>
    <s v="HONDURAS"/>
  </r>
  <r>
    <s v="Santa Fe43917878"/>
    <x v="200"/>
    <s v="Colon43917"/>
    <n v="878"/>
    <x v="3"/>
    <n v="2"/>
    <x v="13"/>
    <x v="38"/>
    <s v="0206"/>
    <s v="Femenino"/>
    <n v="26"/>
    <s v="No Informado"/>
    <s v="Confirmado"/>
    <n v="15.8467"/>
    <n v="-86.115600000000001"/>
    <s v="HONDURAS"/>
  </r>
  <r>
    <s v="Santa Fe43917879"/>
    <x v="200"/>
    <s v="Colon43917"/>
    <n v="879"/>
    <x v="3"/>
    <n v="2"/>
    <x v="13"/>
    <x v="38"/>
    <s v="0206"/>
    <s v="Masculino"/>
    <n v="32"/>
    <s v="No Informado"/>
    <s v="Confirmado"/>
    <n v="15.8467"/>
    <n v="-86.115600000000001"/>
    <s v="HONDURAS"/>
  </r>
  <r>
    <s v="Santa Fe43917880"/>
    <x v="200"/>
    <s v="Colon43917"/>
    <n v="880"/>
    <x v="3"/>
    <n v="2"/>
    <x v="13"/>
    <x v="38"/>
    <s v="0206"/>
    <s v="Masculino"/>
    <n v="53"/>
    <s v="No Informado"/>
    <s v="Confirmado"/>
    <n v="15.8467"/>
    <n v="-86.115600000000001"/>
    <s v="HONDURAS"/>
  </r>
  <r>
    <s v="Santa Fe43917881"/>
    <x v="200"/>
    <s v="Colon43917"/>
    <n v="881"/>
    <x v="3"/>
    <n v="2"/>
    <x v="13"/>
    <x v="38"/>
    <s v="0206"/>
    <s v="Masculino"/>
    <n v="40"/>
    <s v="No Informado"/>
    <s v="Confirmado"/>
    <n v="15.8467"/>
    <n v="-86.115600000000001"/>
    <s v="HONDURAS"/>
  </r>
  <r>
    <s v="Santa Fe43932882"/>
    <x v="201"/>
    <s v="Colon43932"/>
    <n v="882"/>
    <x v="30"/>
    <n v="2"/>
    <x v="13"/>
    <x v="38"/>
    <s v="0206"/>
    <s v="Femenino"/>
    <n v="30"/>
    <s v="No Informado"/>
    <s v="Confirmado"/>
    <n v="15.8467"/>
    <n v="-86.115600000000001"/>
    <s v="HONDURAS"/>
  </r>
  <r>
    <s v="Santa Fe43932883"/>
    <x v="201"/>
    <s v="Colon43932"/>
    <n v="883"/>
    <x v="30"/>
    <n v="2"/>
    <x v="13"/>
    <x v="38"/>
    <s v="0206"/>
    <s v="Femenino"/>
    <n v="36"/>
    <s v="No Informado"/>
    <s v="Confirmado"/>
    <n v="15.8467"/>
    <n v="-86.115600000000001"/>
    <s v="HONDURAS"/>
  </r>
  <r>
    <s v="Santa Fe43932884"/>
    <x v="201"/>
    <s v="Colon43932"/>
    <n v="884"/>
    <x v="30"/>
    <n v="2"/>
    <x v="13"/>
    <x v="38"/>
    <s v="0206"/>
    <s v="Femenino"/>
    <n v="63"/>
    <s v="No Informado"/>
    <s v="Confirmado"/>
    <n v="15.8467"/>
    <n v="-86.115600000000001"/>
    <s v="HONDURAS"/>
  </r>
  <r>
    <s v="Santa Fe43932885"/>
    <x v="201"/>
    <s v="Colon43932"/>
    <n v="885"/>
    <x v="30"/>
    <n v="2"/>
    <x v="13"/>
    <x v="38"/>
    <s v="0206"/>
    <s v="Masculino"/>
    <n v="36"/>
    <s v="No Informado"/>
    <s v="Confirmado"/>
    <n v="15.8467"/>
    <n v="-86.115600000000001"/>
    <s v="HONDURAS"/>
  </r>
  <r>
    <s v="Santa Fe43932886"/>
    <x v="201"/>
    <s v="Colon43932"/>
    <n v="886"/>
    <x v="30"/>
    <n v="2"/>
    <x v="13"/>
    <x v="38"/>
    <s v="0206"/>
    <s v="Femenino"/>
    <n v="63"/>
    <s v="No Informado"/>
    <s v="Confirmado"/>
    <n v="15.8467"/>
    <n v="-86.115600000000001"/>
    <s v="HONDURAS"/>
  </r>
  <r>
    <s v="Santa Fe43940887"/>
    <x v="202"/>
    <s v="Colon43940"/>
    <n v="887"/>
    <x v="35"/>
    <n v="2"/>
    <x v="13"/>
    <x v="38"/>
    <s v="0206"/>
    <s v="Masculino"/>
    <n v="40"/>
    <s v="No Informado"/>
    <s v="Confirmado"/>
    <n v="15.8467"/>
    <n v="-86.115600000000001"/>
    <s v="HONDURAS"/>
  </r>
  <r>
    <s v="Santa Fe43950888"/>
    <x v="203"/>
    <s v="Colon43950"/>
    <n v="888"/>
    <x v="32"/>
    <n v="2"/>
    <x v="13"/>
    <x v="38"/>
    <s v="0206"/>
    <s v="Masculino"/>
    <n v="65"/>
    <s v="No Informado"/>
    <s v="Confirmado"/>
    <n v="15.8467"/>
    <n v="-86.115600000000001"/>
    <s v="HONDURAS"/>
  </r>
  <r>
    <s v="Santa Rita43947889"/>
    <x v="204"/>
    <s v="Yoro43947"/>
    <n v="889"/>
    <x v="11"/>
    <n v="18"/>
    <x v="6"/>
    <x v="39"/>
    <s v="0421"/>
    <s v="Masculino"/>
    <n v="32"/>
    <s v="No Informado"/>
    <s v="Confirmado"/>
    <n v="14.886799999999999"/>
    <n v="-89.036000000000001"/>
    <s v="HONDURAS"/>
  </r>
  <r>
    <s v="Santa Rita43948890"/>
    <x v="205"/>
    <s v="Yoro43948"/>
    <n v="890"/>
    <x v="12"/>
    <n v="18"/>
    <x v="6"/>
    <x v="39"/>
    <s v="0421"/>
    <s v="Masculino"/>
    <n v="65"/>
    <s v="No Informado"/>
    <s v="Confirmado"/>
    <n v="14.886799999999999"/>
    <n v="-89.036000000000001"/>
    <s v="HONDURAS"/>
  </r>
  <r>
    <s v="Santa Rita43948891"/>
    <x v="205"/>
    <s v="Yoro43948"/>
    <n v="891"/>
    <x v="12"/>
    <n v="18"/>
    <x v="6"/>
    <x v="39"/>
    <s v="0421"/>
    <s v="Femenino"/>
    <n v="55"/>
    <s v="No Informado"/>
    <s v="Confirmado"/>
    <n v="14.886799999999999"/>
    <n v="-89.036000000000001"/>
    <s v="HONDURAS"/>
  </r>
  <r>
    <s v="Siguatepeque43925892"/>
    <x v="206"/>
    <s v="Comayagua43925"/>
    <n v="892"/>
    <x v="27"/>
    <n v="3"/>
    <x v="3"/>
    <x v="40"/>
    <s v="0318"/>
    <s v="Masculino"/>
    <n v="57"/>
    <s v="No Informado"/>
    <s v="Confirmado"/>
    <n v="14.6427"/>
    <n v="-87.8767"/>
    <s v="HONDURAS"/>
  </r>
  <r>
    <s v="Siguatepeque43927893"/>
    <x v="207"/>
    <s v="Comayagua43927"/>
    <n v="893"/>
    <x v="28"/>
    <n v="3"/>
    <x v="3"/>
    <x v="40"/>
    <s v="0318"/>
    <s v="Masculino"/>
    <n v="38"/>
    <s v="No Informado"/>
    <s v="Confirmado"/>
    <n v="14.6427"/>
    <n v="-87.8767"/>
    <s v="HONDURAS"/>
  </r>
  <r>
    <s v="Siguatepeque43954894"/>
    <x v="208"/>
    <s v="Comayagua43954"/>
    <n v="894"/>
    <x v="17"/>
    <n v="3"/>
    <x v="3"/>
    <x v="40"/>
    <s v="0318"/>
    <s v="Femenino"/>
    <n v="41"/>
    <s v="No Informado"/>
    <s v="Confirmado"/>
    <n v="14.6427"/>
    <n v="-87.8767"/>
    <s v="HONDURAS"/>
  </r>
  <r>
    <s v="Sonaguera43951895"/>
    <x v="209"/>
    <s v="Colon43951"/>
    <n v="895"/>
    <x v="14"/>
    <n v="2"/>
    <x v="13"/>
    <x v="41"/>
    <s v="0208"/>
    <s v="Femenino"/>
    <n v="55"/>
    <s v="No Informado"/>
    <s v="Confirmado"/>
    <n v="15.6304"/>
    <n v="-86.256699999999995"/>
    <s v="HONDURAS"/>
  </r>
  <r>
    <s v="Tatumbla43953896"/>
    <x v="210"/>
    <s v="Francisco Morazan43953"/>
    <n v="896"/>
    <x v="16"/>
    <n v="8"/>
    <x v="5"/>
    <x v="42"/>
    <s v="0825"/>
    <s v="Femenino"/>
    <n v="56"/>
    <s v="No Informado"/>
    <s v="Confirmado"/>
    <n v="13.9855"/>
    <n v="-87.071399999999997"/>
    <s v="HONDURAS"/>
  </r>
  <r>
    <s v="Taulabe43947897"/>
    <x v="211"/>
    <s v="Comayagua43947"/>
    <n v="897"/>
    <x v="11"/>
    <n v="3"/>
    <x v="3"/>
    <x v="43"/>
    <s v="0321"/>
    <s v="Femenino"/>
    <n v="40"/>
    <s v="No Informado"/>
    <s v="Confirmado"/>
    <n v="14.7369"/>
    <n v="-87.953299999999999"/>
    <s v="HONDURAS"/>
  </r>
  <r>
    <s v="Tela43921898"/>
    <x v="212"/>
    <s v="Atlantida43921"/>
    <n v="898"/>
    <x v="26"/>
    <n v="1"/>
    <x v="7"/>
    <x v="44"/>
    <s v="0107"/>
    <s v="Masculino"/>
    <n v="41"/>
    <s v="No Informado"/>
    <s v="Confirmado"/>
    <n v="15.640499999999999"/>
    <n v="-87.584500000000006"/>
    <s v="HONDURAS"/>
  </r>
  <r>
    <s v="Tela43951899"/>
    <x v="213"/>
    <s v="Atlantida43951"/>
    <n v="899"/>
    <x v="14"/>
    <n v="1"/>
    <x v="7"/>
    <x v="44"/>
    <s v="0107"/>
    <s v="Masculino"/>
    <n v="45"/>
    <s v="No Informado"/>
    <s v="Confirmado"/>
    <n v="15.640499999999999"/>
    <n v="-87.584500000000006"/>
    <s v="HONDURAS"/>
  </r>
  <r>
    <s v="Tocoa43921900"/>
    <x v="214"/>
    <s v="Colon43921"/>
    <n v="900"/>
    <x v="26"/>
    <n v="2"/>
    <x v="13"/>
    <x v="45"/>
    <s v="0209"/>
    <s v="Femenino"/>
    <n v="23"/>
    <s v="No Informado"/>
    <s v="Confirmado"/>
    <n v="15.5839"/>
    <n v="-85.963200000000001"/>
    <s v="HONDURAS"/>
  </r>
  <r>
    <s v="Tocoa43921901"/>
    <x v="214"/>
    <s v="Colon43921"/>
    <n v="901"/>
    <x v="26"/>
    <n v="2"/>
    <x v="13"/>
    <x v="45"/>
    <s v="0209"/>
    <s v="Femenino"/>
    <n v="15"/>
    <s v="No Informado"/>
    <s v="Confirmado"/>
    <n v="15.5839"/>
    <n v="-85.963200000000001"/>
    <s v="HONDURAS"/>
  </r>
  <r>
    <s v="Tocoa43921902"/>
    <x v="214"/>
    <s v="Colon43921"/>
    <n v="902"/>
    <x v="26"/>
    <n v="2"/>
    <x v="13"/>
    <x v="45"/>
    <s v="0209"/>
    <s v="Femenino"/>
    <n v="64"/>
    <s v="No Informado"/>
    <s v="Confirmado"/>
    <n v="15.5839"/>
    <n v="-85.963200000000001"/>
    <s v="HONDURAS"/>
  </r>
  <r>
    <s v="Tocoa43921903"/>
    <x v="214"/>
    <s v="Colon43921"/>
    <n v="903"/>
    <x v="26"/>
    <n v="2"/>
    <x v="13"/>
    <x v="45"/>
    <s v="0209"/>
    <s v="Masculino"/>
    <n v="61"/>
    <s v="No Informado"/>
    <s v="Confirmado"/>
    <n v="15.5839"/>
    <n v="-85.963200000000001"/>
    <s v="HONDURAS"/>
  </r>
  <r>
    <s v="Tocoa43932904"/>
    <x v="215"/>
    <s v="Colon43932"/>
    <n v="904"/>
    <x v="30"/>
    <n v="2"/>
    <x v="13"/>
    <x v="45"/>
    <s v="0209"/>
    <s v="Femenino"/>
    <n v="32"/>
    <s v="No Informado"/>
    <s v="Confirmado"/>
    <n v="15.5839"/>
    <n v="-85.963200000000001"/>
    <s v="HONDURAS"/>
  </r>
  <r>
    <s v="Tocoa43934905"/>
    <x v="216"/>
    <s v="Colon43934"/>
    <n v="905"/>
    <x v="8"/>
    <n v="2"/>
    <x v="13"/>
    <x v="45"/>
    <s v="0209"/>
    <s v="Masculino"/>
    <n v="28"/>
    <s v="No Informado"/>
    <s v="Confirmado"/>
    <n v="15.5839"/>
    <n v="-85.963200000000001"/>
    <s v="HONDURAS"/>
  </r>
  <r>
    <s v="Tocoa43950906"/>
    <x v="217"/>
    <s v="Colon43950"/>
    <n v="906"/>
    <x v="32"/>
    <n v="2"/>
    <x v="13"/>
    <x v="45"/>
    <s v="0209"/>
    <s v="Femenino"/>
    <n v="10"/>
    <s v="No Informado"/>
    <s v="Confirmado"/>
    <n v="15.5839"/>
    <n v="-85.963200000000001"/>
    <s v="HONDURAS"/>
  </r>
  <r>
    <s v="Tocoa43951907"/>
    <x v="218"/>
    <s v="Colon43951"/>
    <n v="907"/>
    <x v="14"/>
    <n v="2"/>
    <x v="13"/>
    <x v="45"/>
    <s v="0209"/>
    <s v="Femenino"/>
    <n v="32"/>
    <s v="No Informado"/>
    <s v="Confirmado"/>
    <n v="15.5839"/>
    <n v="-85.963200000000001"/>
    <s v="HONDURAS"/>
  </r>
  <r>
    <s v="Trujillo43917908"/>
    <x v="219"/>
    <s v="Colon43917"/>
    <n v="908"/>
    <x v="3"/>
    <n v="2"/>
    <x v="13"/>
    <x v="46"/>
    <s v="0201"/>
    <s v="Femenino"/>
    <n v="50"/>
    <s v="No Informado"/>
    <s v="Confirmado"/>
    <n v="15.830500000000001"/>
    <n v="-85.939800000000005"/>
    <s v="HONDURAS"/>
  </r>
  <r>
    <s v="Trujillo43917909"/>
    <x v="219"/>
    <s v="Colon43917"/>
    <n v="909"/>
    <x v="3"/>
    <n v="2"/>
    <x v="13"/>
    <x v="46"/>
    <s v="0201"/>
    <s v="Masculino"/>
    <n v="45"/>
    <s v="No Informado"/>
    <s v="Confirmado"/>
    <n v="15.830500000000001"/>
    <n v="-85.939800000000005"/>
    <s v="HONDURAS"/>
  </r>
  <r>
    <s v="Trujillo43926910"/>
    <x v="220"/>
    <s v="Colon43926"/>
    <n v="910"/>
    <x v="33"/>
    <n v="2"/>
    <x v="13"/>
    <x v="46"/>
    <s v="0201"/>
    <s v="Masculino"/>
    <n v="47"/>
    <s v="No Informado"/>
    <s v="Confirmado"/>
    <n v="15.830500000000001"/>
    <n v="-85.939800000000005"/>
    <s v="HONDURAS"/>
  </r>
  <r>
    <s v="Trujillo43926911"/>
    <x v="220"/>
    <s v="Colon43926"/>
    <n v="911"/>
    <x v="33"/>
    <n v="2"/>
    <x v="13"/>
    <x v="46"/>
    <s v="0201"/>
    <s v="Femenino"/>
    <n v="40"/>
    <s v="No Informado"/>
    <s v="Confirmado"/>
    <n v="15.830500000000001"/>
    <n v="-85.939800000000005"/>
    <s v="HONDURAS"/>
  </r>
  <r>
    <s v="Trujillo43932912"/>
    <x v="221"/>
    <s v="Colon43932"/>
    <n v="912"/>
    <x v="30"/>
    <n v="2"/>
    <x v="13"/>
    <x v="46"/>
    <s v="0201"/>
    <s v="Masculino"/>
    <n v="49"/>
    <s v="No Informado"/>
    <s v="Confirmado"/>
    <n v="15.830500000000001"/>
    <n v="-85.939800000000005"/>
    <s v="HONDURAS"/>
  </r>
  <r>
    <s v="Villanueva43911913"/>
    <x v="222"/>
    <s v="Cortes43911"/>
    <n v="913"/>
    <x v="41"/>
    <n v="5"/>
    <x v="1"/>
    <x v="47"/>
    <s v="0511"/>
    <s v="Femenino"/>
    <n v="28"/>
    <s v="No Informado"/>
    <s v="Confirmado"/>
    <n v="15.3307"/>
    <n v="-88.047399999999996"/>
    <s v="HONDURAS"/>
  </r>
  <r>
    <s v="Villanueva43911914"/>
    <x v="222"/>
    <s v="Cortes43911"/>
    <n v="914"/>
    <x v="41"/>
    <n v="5"/>
    <x v="1"/>
    <x v="47"/>
    <s v="0511"/>
    <s v="Femenino"/>
    <n v="60"/>
    <s v="No Informado"/>
    <s v="Confirmado"/>
    <n v="15.3307"/>
    <n v="-88.047399999999996"/>
    <s v="HONDURAS"/>
  </r>
  <r>
    <s v="Villanueva43915915"/>
    <x v="223"/>
    <s v="Cortes43915"/>
    <n v="915"/>
    <x v="2"/>
    <n v="5"/>
    <x v="1"/>
    <x v="47"/>
    <s v="0511"/>
    <s v="Masculino"/>
    <n v="41"/>
    <s v="No Informado"/>
    <s v="Confirmado"/>
    <n v="15.3307"/>
    <n v="-88.047399999999996"/>
    <s v="HONDURAS"/>
  </r>
  <r>
    <s v="Villanueva43915916"/>
    <x v="223"/>
    <s v="Cortes43915"/>
    <n v="916"/>
    <x v="2"/>
    <n v="5"/>
    <x v="1"/>
    <x v="47"/>
    <s v="0511"/>
    <s v="Masculino"/>
    <n v="39"/>
    <s v="No Informado"/>
    <s v="Confirmado"/>
    <n v="15.3307"/>
    <n v="-88.047399999999996"/>
    <s v="HONDURAS"/>
  </r>
  <r>
    <s v="Villanueva43915917"/>
    <x v="223"/>
    <s v="Cortes43915"/>
    <n v="917"/>
    <x v="2"/>
    <n v="5"/>
    <x v="1"/>
    <x v="47"/>
    <s v="0511"/>
    <s v="Femenino"/>
    <n v="33"/>
    <s v="No Informado"/>
    <s v="Confirmado"/>
    <n v="15.3307"/>
    <n v="-88.047399999999996"/>
    <s v="HONDURAS"/>
  </r>
  <r>
    <s v="Villanueva43915918"/>
    <x v="223"/>
    <s v="Cortes43915"/>
    <n v="918"/>
    <x v="2"/>
    <n v="5"/>
    <x v="1"/>
    <x v="47"/>
    <s v="0511"/>
    <s v="Femenino"/>
    <n v="30"/>
    <s v="No Informado"/>
    <s v="Confirmado"/>
    <n v="15.3307"/>
    <n v="-88.047399999999996"/>
    <s v="HONDURAS"/>
  </r>
  <r>
    <s v="Villanueva43915919"/>
    <x v="223"/>
    <s v="Cortes43915"/>
    <n v="919"/>
    <x v="2"/>
    <n v="5"/>
    <x v="1"/>
    <x v="47"/>
    <s v="0511"/>
    <s v="Femenino"/>
    <n v="56"/>
    <s v="No Informado"/>
    <s v="Confirmado"/>
    <n v="15.3307"/>
    <n v="-88.047399999999996"/>
    <s v="HONDURAS"/>
  </r>
  <r>
    <s v="Villanueva43915920"/>
    <x v="223"/>
    <s v="Cortes43915"/>
    <n v="920"/>
    <x v="2"/>
    <n v="5"/>
    <x v="1"/>
    <x v="47"/>
    <s v="0511"/>
    <s v="Masculino"/>
    <n v="25"/>
    <s v="No Informado"/>
    <s v="Confirmado"/>
    <n v="15.3307"/>
    <n v="-88.047399999999996"/>
    <s v="HONDURAS"/>
  </r>
  <r>
    <s v="Villanueva43915921"/>
    <x v="223"/>
    <s v="Cortes43915"/>
    <n v="921"/>
    <x v="2"/>
    <n v="5"/>
    <x v="1"/>
    <x v="47"/>
    <s v="0511"/>
    <s v="Masculino"/>
    <n v="71"/>
    <s v="No Informado"/>
    <s v="Confirmado"/>
    <n v="15.3307"/>
    <n v="-88.047399999999996"/>
    <s v="HONDURAS"/>
  </r>
  <r>
    <s v="Villanueva43915922"/>
    <x v="223"/>
    <s v="Cortes43915"/>
    <n v="922"/>
    <x v="2"/>
    <n v="5"/>
    <x v="1"/>
    <x v="47"/>
    <s v="0511"/>
    <s v="Masculino"/>
    <n v="66"/>
    <s v="No Informado"/>
    <s v="Confirmado"/>
    <n v="15.3307"/>
    <n v="-88.047399999999996"/>
    <s v="HONDURAS"/>
  </r>
  <r>
    <s v="Villanueva43917923"/>
    <x v="224"/>
    <s v="Cortes43917"/>
    <n v="923"/>
    <x v="3"/>
    <n v="5"/>
    <x v="1"/>
    <x v="47"/>
    <s v="0511"/>
    <s v="Masculino"/>
    <n v="40"/>
    <s v="No Informado"/>
    <s v="Confirmado"/>
    <n v="15.3307"/>
    <n v="-88.047399999999996"/>
    <s v="HONDURAS"/>
  </r>
  <r>
    <s v="Villanueva43917924"/>
    <x v="224"/>
    <s v="Cortes43917"/>
    <n v="924"/>
    <x v="3"/>
    <n v="5"/>
    <x v="1"/>
    <x v="47"/>
    <s v="0511"/>
    <s v="Masculino"/>
    <n v="49"/>
    <s v="No Informado"/>
    <s v="Confirmado"/>
    <n v="15.3307"/>
    <n v="-88.047399999999996"/>
    <s v="HONDURAS"/>
  </r>
  <r>
    <s v="Villanueva43917925"/>
    <x v="224"/>
    <s v="Cortes43917"/>
    <n v="925"/>
    <x v="3"/>
    <n v="5"/>
    <x v="1"/>
    <x v="47"/>
    <s v="0511"/>
    <s v="Femenino"/>
    <n v="36"/>
    <s v="No Informado"/>
    <s v="Confirmado"/>
    <n v="15.3307"/>
    <n v="-88.047399999999996"/>
    <s v="HONDURAS"/>
  </r>
  <r>
    <s v="Villanueva43917926"/>
    <x v="224"/>
    <s v="Cortes43917"/>
    <n v="926"/>
    <x v="3"/>
    <n v="5"/>
    <x v="1"/>
    <x v="47"/>
    <s v="0511"/>
    <s v="Masculino"/>
    <n v="30"/>
    <s v="No Informado"/>
    <s v="Confirmado"/>
    <n v="15.3307"/>
    <n v="-88.047399999999996"/>
    <s v="HONDURAS"/>
  </r>
  <r>
    <s v="Villanueva43922927"/>
    <x v="225"/>
    <s v="Cortes43922"/>
    <n v="927"/>
    <x v="4"/>
    <n v="5"/>
    <x v="1"/>
    <x v="47"/>
    <s v="0511"/>
    <s v="Femenino"/>
    <n v="89"/>
    <s v="No Informado"/>
    <s v="Confirmado"/>
    <n v="15.3307"/>
    <n v="-88.047399999999996"/>
    <s v="HONDURAS"/>
  </r>
  <r>
    <s v="Villanueva43922928"/>
    <x v="225"/>
    <s v="Cortes43922"/>
    <n v="928"/>
    <x v="4"/>
    <n v="5"/>
    <x v="1"/>
    <x v="47"/>
    <s v="0511"/>
    <s v="Masculino"/>
    <n v="41"/>
    <s v="No Informado"/>
    <s v="Confirmado"/>
    <n v="15.3307"/>
    <n v="-88.047399999999996"/>
    <s v="HONDURAS"/>
  </r>
  <r>
    <s v="Villanueva43922929"/>
    <x v="225"/>
    <s v="Cortes43922"/>
    <n v="929"/>
    <x v="4"/>
    <n v="5"/>
    <x v="1"/>
    <x v="47"/>
    <s v="0511"/>
    <s v="Masculino"/>
    <n v="35"/>
    <s v="No Informado"/>
    <s v="Confirmado"/>
    <n v="15.3307"/>
    <n v="-88.047399999999996"/>
    <s v="HONDURAS"/>
  </r>
  <r>
    <s v="Villanueva43922930"/>
    <x v="225"/>
    <s v="Cortes43922"/>
    <n v="930"/>
    <x v="4"/>
    <n v="5"/>
    <x v="1"/>
    <x v="47"/>
    <s v="0511"/>
    <s v="Femenino"/>
    <n v="44"/>
    <s v="No Informado"/>
    <s v="Confirmado"/>
    <n v="15.3307"/>
    <n v="-88.047399999999996"/>
    <s v="HONDURAS"/>
  </r>
  <r>
    <s v="Villanueva43922931"/>
    <x v="225"/>
    <s v="Cortes43922"/>
    <n v="931"/>
    <x v="4"/>
    <n v="5"/>
    <x v="1"/>
    <x v="47"/>
    <s v="0511"/>
    <s v="Femenino"/>
    <n v="43"/>
    <s v="No Informado"/>
    <s v="Confirmado"/>
    <n v="15.3307"/>
    <n v="-88.047399999999996"/>
    <s v="HONDURAS"/>
  </r>
  <r>
    <s v="Villanueva43922932"/>
    <x v="225"/>
    <s v="Cortes43922"/>
    <n v="932"/>
    <x v="4"/>
    <n v="5"/>
    <x v="1"/>
    <x v="47"/>
    <s v="0511"/>
    <s v="Masculino"/>
    <n v="27"/>
    <s v="No Informado"/>
    <s v="Confirmado"/>
    <n v="15.3307"/>
    <n v="-88.047399999999996"/>
    <s v="HONDURAS"/>
  </r>
  <r>
    <s v="Villanueva43922933"/>
    <x v="225"/>
    <s v="Cortes43922"/>
    <n v="933"/>
    <x v="4"/>
    <n v="5"/>
    <x v="1"/>
    <x v="47"/>
    <s v="0511"/>
    <s v="Femenino"/>
    <n v="26"/>
    <s v="No Informado"/>
    <s v="Confirmado"/>
    <n v="15.3307"/>
    <n v="-88.047399999999996"/>
    <s v="HONDURAS"/>
  </r>
  <r>
    <s v="Villanueva43922934"/>
    <x v="225"/>
    <s v="Cortes43922"/>
    <n v="934"/>
    <x v="4"/>
    <n v="5"/>
    <x v="1"/>
    <x v="47"/>
    <s v="0511"/>
    <s v="Masculino"/>
    <n v="42"/>
    <s v="No Informado"/>
    <s v="Confirmado"/>
    <n v="15.3307"/>
    <n v="-88.047399999999996"/>
    <s v="HONDURAS"/>
  </r>
  <r>
    <s v="Villanueva43924935"/>
    <x v="226"/>
    <s v="Cortes43924"/>
    <n v="935"/>
    <x v="5"/>
    <n v="5"/>
    <x v="1"/>
    <x v="47"/>
    <s v="0511"/>
    <s v="Masculino"/>
    <n v="68"/>
    <s v="No Informado"/>
    <s v="Confirmado"/>
    <n v="15.3307"/>
    <n v="-88.047399999999996"/>
    <s v="HONDURAS"/>
  </r>
  <r>
    <s v="Villanueva43924936"/>
    <x v="226"/>
    <s v="Cortes43924"/>
    <n v="936"/>
    <x v="5"/>
    <n v="5"/>
    <x v="1"/>
    <x v="47"/>
    <s v="0511"/>
    <s v="Masculino"/>
    <n v="70"/>
    <s v="No Informado"/>
    <s v="Confirmado"/>
    <n v="15.3307"/>
    <n v="-88.047399999999996"/>
    <s v="HONDURAS"/>
  </r>
  <r>
    <s v="Villanueva43924937"/>
    <x v="226"/>
    <s v="Cortes43924"/>
    <n v="937"/>
    <x v="5"/>
    <n v="5"/>
    <x v="1"/>
    <x v="47"/>
    <s v="0511"/>
    <s v="Femenino"/>
    <m/>
    <s v="No Informado"/>
    <s v="Confirmado"/>
    <n v="15.3307"/>
    <n v="-88.047399999999996"/>
    <s v="HONDURAS"/>
  </r>
  <r>
    <s v="Villanueva43924938"/>
    <x v="226"/>
    <s v="Cortes43924"/>
    <n v="938"/>
    <x v="5"/>
    <n v="5"/>
    <x v="1"/>
    <x v="47"/>
    <s v="0511"/>
    <s v="Masculino"/>
    <n v="76"/>
    <s v="No Informado"/>
    <s v="Confirmado"/>
    <n v="15.3307"/>
    <n v="-88.047399999999996"/>
    <s v="HONDURAS"/>
  </r>
  <r>
    <s v="Villanueva43924939"/>
    <x v="226"/>
    <s v="Cortes43924"/>
    <n v="939"/>
    <x v="5"/>
    <n v="5"/>
    <x v="1"/>
    <x v="47"/>
    <s v="0511"/>
    <s v="Femenino"/>
    <n v="21"/>
    <s v="No Informado"/>
    <s v="Confirmado"/>
    <n v="15.3307"/>
    <n v="-88.047399999999996"/>
    <s v="HONDURAS"/>
  </r>
  <r>
    <s v="Villanueva43924940"/>
    <x v="226"/>
    <s v="Cortes43924"/>
    <n v="940"/>
    <x v="5"/>
    <n v="5"/>
    <x v="1"/>
    <x v="47"/>
    <s v="0511"/>
    <s v="Femenino"/>
    <n v="42"/>
    <s v="No Informado"/>
    <s v="Confirmado"/>
    <n v="15.3307"/>
    <n v="-88.047399999999996"/>
    <s v="HONDURAS"/>
  </r>
  <r>
    <s v="Villanueva43926941"/>
    <x v="227"/>
    <s v="Cortes43926"/>
    <n v="941"/>
    <x v="33"/>
    <n v="5"/>
    <x v="1"/>
    <x v="47"/>
    <s v="0511"/>
    <s v="Masculino"/>
    <n v="58"/>
    <s v="No Informado"/>
    <s v="Confirmado"/>
    <n v="15.3307"/>
    <n v="-88.047399999999996"/>
    <s v="HONDURAS"/>
  </r>
  <r>
    <s v="Villanueva43930942"/>
    <x v="228"/>
    <s v="Cortes43930"/>
    <n v="942"/>
    <x v="6"/>
    <n v="5"/>
    <x v="1"/>
    <x v="47"/>
    <s v="0511"/>
    <s v="Masculino"/>
    <n v="69"/>
    <s v="No Informado"/>
    <s v="Confirmado"/>
    <n v="15.3307"/>
    <n v="-88.047399999999996"/>
    <s v="HONDURAS"/>
  </r>
  <r>
    <s v="Villanueva43930943"/>
    <x v="228"/>
    <s v="Cortes43930"/>
    <n v="943"/>
    <x v="6"/>
    <n v="5"/>
    <x v="1"/>
    <x v="47"/>
    <s v="0511"/>
    <s v="Masculino"/>
    <n v="48"/>
    <s v="No Informado"/>
    <s v="Confirmado"/>
    <n v="15.3307"/>
    <n v="-88.047399999999996"/>
    <s v="HONDURAS"/>
  </r>
  <r>
    <s v="Villanueva43930944"/>
    <x v="228"/>
    <s v="Cortes43930"/>
    <n v="944"/>
    <x v="6"/>
    <n v="5"/>
    <x v="1"/>
    <x v="47"/>
    <s v="0511"/>
    <s v="Femenino"/>
    <n v="38"/>
    <s v="No Informado"/>
    <s v="Confirmado"/>
    <n v="15.3307"/>
    <n v="-88.047399999999996"/>
    <s v="HONDURAS"/>
  </r>
  <r>
    <s v="Villanueva43931945"/>
    <x v="229"/>
    <s v="Cortes43931"/>
    <n v="945"/>
    <x v="7"/>
    <n v="5"/>
    <x v="1"/>
    <x v="47"/>
    <s v="0511"/>
    <s v="Masculino"/>
    <n v="44"/>
    <s v="No Informado"/>
    <s v="Confirmado"/>
    <n v="15.3307"/>
    <n v="-88.047399999999996"/>
    <s v="HONDURAS"/>
  </r>
  <r>
    <s v="Villanueva43931946"/>
    <x v="229"/>
    <s v="Cortes43931"/>
    <n v="946"/>
    <x v="7"/>
    <n v="5"/>
    <x v="1"/>
    <x v="47"/>
    <s v="0511"/>
    <s v="Masculino"/>
    <n v="62"/>
    <s v="No Informado"/>
    <s v="Confirmado"/>
    <n v="15.3307"/>
    <n v="-88.047399999999996"/>
    <s v="HONDURAS"/>
  </r>
  <r>
    <s v="Villanueva43931947"/>
    <x v="229"/>
    <s v="Cortes43931"/>
    <n v="947"/>
    <x v="7"/>
    <n v="5"/>
    <x v="1"/>
    <x v="47"/>
    <s v="0511"/>
    <s v="Femenino"/>
    <n v="72"/>
    <s v="No Informado"/>
    <s v="Confirmado"/>
    <n v="15.3307"/>
    <n v="-88.047399999999996"/>
    <s v="HONDURAS"/>
  </r>
  <r>
    <s v="Villanueva43934948"/>
    <x v="230"/>
    <s v="Cortes43934"/>
    <n v="948"/>
    <x v="8"/>
    <n v="5"/>
    <x v="1"/>
    <x v="47"/>
    <s v="0511"/>
    <s v="Masculino"/>
    <n v="43"/>
    <s v="No Informado"/>
    <s v="Confirmado"/>
    <n v="15.3307"/>
    <n v="-88.047399999999996"/>
    <s v="HONDURAS"/>
  </r>
  <r>
    <s v="Villanueva43934949"/>
    <x v="230"/>
    <s v="Cortes43934"/>
    <n v="949"/>
    <x v="8"/>
    <n v="5"/>
    <x v="1"/>
    <x v="47"/>
    <s v="0511"/>
    <s v="Masculino"/>
    <n v="43"/>
    <s v="No Informado"/>
    <s v="Confirmado"/>
    <n v="15.3307"/>
    <n v="-88.047399999999996"/>
    <s v="HONDURAS"/>
  </r>
  <r>
    <s v="Villanueva43939950"/>
    <x v="231"/>
    <s v="Cortes43939"/>
    <n v="950"/>
    <x v="10"/>
    <n v="5"/>
    <x v="1"/>
    <x v="47"/>
    <s v="0511"/>
    <s v="Masculino"/>
    <n v="45"/>
    <s v="No Informado"/>
    <s v="Confirmado"/>
    <n v="15.3307"/>
    <n v="-88.047399999999996"/>
    <s v="HONDURAS"/>
  </r>
  <r>
    <s v="Villanueva43939951"/>
    <x v="231"/>
    <s v="Cortes43939"/>
    <n v="951"/>
    <x v="10"/>
    <n v="5"/>
    <x v="1"/>
    <x v="47"/>
    <s v="0511"/>
    <s v="Femenino"/>
    <n v="44"/>
    <s v="No Informado"/>
    <s v="Confirmado"/>
    <n v="15.3307"/>
    <n v="-88.047399999999996"/>
    <s v="HONDURAS"/>
  </r>
  <r>
    <s v="Villanueva43940952"/>
    <x v="232"/>
    <s v="Cortes43940"/>
    <n v="952"/>
    <x v="35"/>
    <n v="5"/>
    <x v="1"/>
    <x v="47"/>
    <s v="0511"/>
    <s v="Femenino"/>
    <n v="85"/>
    <s v="No Informado"/>
    <s v="Confirmado"/>
    <n v="15.3307"/>
    <n v="-88.047399999999996"/>
    <s v="HONDURAS"/>
  </r>
  <r>
    <s v="Villanueva43942953"/>
    <x v="233"/>
    <s v="Cortes43942"/>
    <n v="953"/>
    <x v="31"/>
    <n v="5"/>
    <x v="1"/>
    <x v="47"/>
    <s v="0511"/>
    <s v="Femenino"/>
    <n v="58"/>
    <s v="No Informado"/>
    <s v="Confirmado"/>
    <n v="15.3307"/>
    <n v="-88.047399999999996"/>
    <s v="HONDURAS"/>
  </r>
  <r>
    <s v="Villanueva43942954"/>
    <x v="233"/>
    <s v="Cortes43942"/>
    <n v="954"/>
    <x v="31"/>
    <n v="5"/>
    <x v="1"/>
    <x v="47"/>
    <s v="0511"/>
    <s v="Masculino"/>
    <n v="42"/>
    <s v="No Informado"/>
    <s v="Confirmado"/>
    <n v="15.3307"/>
    <n v="-88.047399999999996"/>
    <s v="HONDURAS"/>
  </r>
  <r>
    <s v="Villanueva43943955"/>
    <x v="234"/>
    <s v="Cortes43943"/>
    <n v="955"/>
    <x v="36"/>
    <n v="5"/>
    <x v="1"/>
    <x v="47"/>
    <s v="0511"/>
    <s v="Femenino"/>
    <n v="51"/>
    <s v="No Informado"/>
    <s v="Confirmado"/>
    <n v="15.3307"/>
    <n v="-88.047399999999996"/>
    <s v="HONDURAS"/>
  </r>
  <r>
    <s v="Villanueva43944956"/>
    <x v="235"/>
    <s v="Cortes43944"/>
    <n v="956"/>
    <x v="0"/>
    <n v="5"/>
    <x v="1"/>
    <x v="47"/>
    <s v="0511"/>
    <s v="Masculino"/>
    <n v="41"/>
    <s v="No Informado"/>
    <s v="Confirmado"/>
    <n v="15.3307"/>
    <n v="-88.047399999999996"/>
    <s v="HONDURAS"/>
  </r>
  <r>
    <s v="Villanueva43944957"/>
    <x v="235"/>
    <s v="Cortes43944"/>
    <n v="957"/>
    <x v="0"/>
    <n v="5"/>
    <x v="1"/>
    <x v="47"/>
    <s v="0511"/>
    <s v="Masculino"/>
    <n v="28"/>
    <s v="No Informado"/>
    <s v="Confirmado"/>
    <n v="15.3307"/>
    <n v="-88.047399999999996"/>
    <s v="HONDURAS"/>
  </r>
  <r>
    <s v="Villanueva43944958"/>
    <x v="235"/>
    <s v="Cortes43944"/>
    <n v="958"/>
    <x v="0"/>
    <n v="5"/>
    <x v="1"/>
    <x v="47"/>
    <s v="0511"/>
    <s v="Masculino"/>
    <n v="61"/>
    <s v="No Informado"/>
    <s v="Confirmado"/>
    <n v="15.3307"/>
    <n v="-88.047399999999996"/>
    <s v="HONDURAS"/>
  </r>
  <r>
    <s v="Villanueva43944959"/>
    <x v="235"/>
    <s v="Cortes43944"/>
    <n v="959"/>
    <x v="0"/>
    <n v="5"/>
    <x v="1"/>
    <x v="47"/>
    <s v="0511"/>
    <s v="Femenino"/>
    <n v="57"/>
    <s v="No Informado"/>
    <s v="Confirmado"/>
    <n v="15.3307"/>
    <n v="-88.047399999999996"/>
    <s v="HONDURAS"/>
  </r>
  <r>
    <s v="Villanueva43944960"/>
    <x v="235"/>
    <s v="Cortes43944"/>
    <n v="960"/>
    <x v="0"/>
    <n v="5"/>
    <x v="1"/>
    <x v="47"/>
    <s v="0511"/>
    <s v="Masculino"/>
    <n v="74"/>
    <s v="No Informado"/>
    <s v="Confirmado"/>
    <n v="15.3307"/>
    <n v="-88.047399999999996"/>
    <s v="HONDURAS"/>
  </r>
  <r>
    <s v="Villanueva43944961"/>
    <x v="235"/>
    <s v="Cortes43944"/>
    <n v="961"/>
    <x v="0"/>
    <n v="5"/>
    <x v="1"/>
    <x v="47"/>
    <s v="0511"/>
    <s v="Masculino"/>
    <n v="45"/>
    <s v="No Informado"/>
    <s v="Confirmado"/>
    <n v="15.3307"/>
    <n v="-88.047399999999996"/>
    <s v="HONDURAS"/>
  </r>
  <r>
    <s v="Villanueva43945962"/>
    <x v="236"/>
    <s v="Cortes43945"/>
    <n v="962"/>
    <x v="1"/>
    <n v="5"/>
    <x v="1"/>
    <x v="47"/>
    <s v="0511"/>
    <s v="Masculino"/>
    <n v="33"/>
    <s v="No Informado"/>
    <s v="Confirmado"/>
    <n v="15.3307"/>
    <n v="-88.047399999999996"/>
    <s v="HONDURAS"/>
  </r>
  <r>
    <s v="Villanueva43945963"/>
    <x v="236"/>
    <s v="Cortes43945"/>
    <n v="963"/>
    <x v="1"/>
    <n v="5"/>
    <x v="1"/>
    <x v="47"/>
    <s v="0511"/>
    <s v="Masculino"/>
    <n v="44"/>
    <s v="No Informado"/>
    <s v="Confirmado"/>
    <n v="15.3307"/>
    <n v="-88.047399999999996"/>
    <s v="HONDURAS"/>
  </r>
  <r>
    <s v="Villanueva43945964"/>
    <x v="236"/>
    <s v="Cortes43945"/>
    <n v="964"/>
    <x v="1"/>
    <n v="5"/>
    <x v="1"/>
    <x v="47"/>
    <s v="0511"/>
    <s v="Femenino"/>
    <n v="42"/>
    <s v="No Informado"/>
    <s v="Confirmado"/>
    <n v="15.3307"/>
    <n v="-88.047399999999996"/>
    <s v="HONDURAS"/>
  </r>
  <r>
    <s v="Villanueva43947965"/>
    <x v="237"/>
    <s v="Cortes43947"/>
    <n v="965"/>
    <x v="11"/>
    <n v="5"/>
    <x v="1"/>
    <x v="47"/>
    <s v="0511"/>
    <s v="Masculino"/>
    <n v="36"/>
    <s v="No Informado"/>
    <s v="Confirmado"/>
    <n v="15.3307"/>
    <n v="-88.047399999999996"/>
    <s v="HONDURAS"/>
  </r>
  <r>
    <s v="Villanueva43947966"/>
    <x v="237"/>
    <s v="Cortes43947"/>
    <n v="966"/>
    <x v="11"/>
    <n v="5"/>
    <x v="1"/>
    <x v="47"/>
    <s v="0511"/>
    <s v="Femenino"/>
    <n v="52"/>
    <s v="No Informado"/>
    <s v="Confirmado"/>
    <n v="15.3307"/>
    <n v="-88.047399999999996"/>
    <s v="HONDURAS"/>
  </r>
  <r>
    <s v="Villanueva43947967"/>
    <x v="237"/>
    <s v="Cortes43947"/>
    <n v="967"/>
    <x v="11"/>
    <n v="5"/>
    <x v="1"/>
    <x v="47"/>
    <s v="0511"/>
    <s v="Masculino"/>
    <n v="39"/>
    <s v="No Informado"/>
    <s v="Confirmado"/>
    <n v="15.3307"/>
    <n v="-88.047399999999996"/>
    <s v="HONDURAS"/>
  </r>
  <r>
    <s v="Villanueva43948968"/>
    <x v="238"/>
    <s v="Cortes43948"/>
    <n v="968"/>
    <x v="12"/>
    <n v="5"/>
    <x v="1"/>
    <x v="47"/>
    <s v="0511"/>
    <s v="Femenino"/>
    <n v="57"/>
    <s v="No Informado"/>
    <s v="Confirmado"/>
    <n v="15.3307"/>
    <n v="-88.047399999999996"/>
    <s v="HONDURAS"/>
  </r>
  <r>
    <s v="Villanueva43949969"/>
    <x v="239"/>
    <s v="Cortes43949"/>
    <n v="969"/>
    <x v="13"/>
    <n v="5"/>
    <x v="1"/>
    <x v="47"/>
    <s v="0511"/>
    <s v="Femenino"/>
    <n v="37"/>
    <s v="No Informado"/>
    <s v="Confirmado"/>
    <n v="15.3307"/>
    <n v="-88.047399999999996"/>
    <s v="HONDURAS"/>
  </r>
  <r>
    <s v="Villanueva43951970"/>
    <x v="240"/>
    <s v="Cortes43951"/>
    <n v="970"/>
    <x v="14"/>
    <n v="5"/>
    <x v="1"/>
    <x v="47"/>
    <s v="0511"/>
    <s v="Masculino"/>
    <n v="30"/>
    <s v="No Informado"/>
    <s v="Confirmado"/>
    <n v="15.3307"/>
    <n v="-88.047399999999996"/>
    <s v="HONDURAS"/>
  </r>
  <r>
    <s v="Villanueva43952971"/>
    <x v="241"/>
    <s v="Cortes43952"/>
    <n v="971"/>
    <x v="15"/>
    <n v="5"/>
    <x v="1"/>
    <x v="47"/>
    <s v="0511"/>
    <s v="Masculino"/>
    <n v="33"/>
    <s v="No Informado"/>
    <s v="Confirmado"/>
    <n v="15.3307"/>
    <n v="-88.047399999999996"/>
    <s v="HONDURAS"/>
  </r>
  <r>
    <s v="Villanueva43952972"/>
    <x v="241"/>
    <s v="Cortes43952"/>
    <n v="972"/>
    <x v="15"/>
    <n v="5"/>
    <x v="1"/>
    <x v="47"/>
    <s v="0511"/>
    <s v="Femenino"/>
    <n v="28"/>
    <s v="No Informado"/>
    <s v="Confirmado"/>
    <n v="15.3307"/>
    <n v="-88.047399999999996"/>
    <s v="HONDURAS"/>
  </r>
  <r>
    <s v="Villanueva43952973"/>
    <x v="241"/>
    <s v="Cortes43952"/>
    <n v="973"/>
    <x v="15"/>
    <n v="5"/>
    <x v="1"/>
    <x v="47"/>
    <s v="0511"/>
    <s v="Femenino"/>
    <n v="30"/>
    <s v="No Informado"/>
    <s v="Confirmado"/>
    <n v="15.3307"/>
    <n v="-88.047399999999996"/>
    <s v="HONDURAS"/>
  </r>
  <r>
    <s v="Villanueva43952974"/>
    <x v="241"/>
    <s v="Cortes43952"/>
    <n v="974"/>
    <x v="15"/>
    <n v="5"/>
    <x v="1"/>
    <x v="47"/>
    <s v="0511"/>
    <s v="Masculino"/>
    <s v="0.7"/>
    <s v="No Informado"/>
    <s v="Confirmado"/>
    <n v="15.3307"/>
    <n v="-88.047399999999996"/>
    <s v="HONDURAS"/>
  </r>
  <r>
    <s v="Villanueva43952975"/>
    <x v="241"/>
    <s v="Cortes43952"/>
    <n v="975"/>
    <x v="15"/>
    <n v="5"/>
    <x v="1"/>
    <x v="47"/>
    <s v="0511"/>
    <s v="Masculino"/>
    <n v="24"/>
    <s v="No Informado"/>
    <s v="Confirmado"/>
    <n v="15.3307"/>
    <n v="-88.047399999999996"/>
    <s v="HONDURAS"/>
  </r>
  <r>
    <s v="Villanueva43952976"/>
    <x v="241"/>
    <s v="Cortes43952"/>
    <n v="976"/>
    <x v="15"/>
    <n v="5"/>
    <x v="1"/>
    <x v="47"/>
    <s v="0511"/>
    <s v="Femenino"/>
    <n v="35"/>
    <s v="No Informado"/>
    <s v="Confirmado"/>
    <n v="15.3307"/>
    <n v="-88.047399999999996"/>
    <s v="HONDURAS"/>
  </r>
  <r>
    <s v="Villanueva43952977"/>
    <x v="241"/>
    <s v="Cortes43952"/>
    <n v="977"/>
    <x v="15"/>
    <n v="5"/>
    <x v="1"/>
    <x v="47"/>
    <s v="0511"/>
    <s v="Masculino"/>
    <n v="20"/>
    <s v="No Informado"/>
    <s v="Confirmado"/>
    <n v="15.3307"/>
    <n v="-88.047399999999996"/>
    <s v="HONDURAS"/>
  </r>
  <r>
    <s v="Villanueva43952978"/>
    <x v="241"/>
    <s v="Cortes43952"/>
    <n v="978"/>
    <x v="15"/>
    <n v="5"/>
    <x v="1"/>
    <x v="47"/>
    <s v="0511"/>
    <s v="Femenino"/>
    <n v="79"/>
    <s v="No Informado"/>
    <s v="Confirmado"/>
    <n v="15.3307"/>
    <n v="-88.047399999999996"/>
    <s v="HONDURAS"/>
  </r>
  <r>
    <s v="Villanueva43952979"/>
    <x v="241"/>
    <s v="Cortes43952"/>
    <n v="979"/>
    <x v="15"/>
    <n v="5"/>
    <x v="1"/>
    <x v="47"/>
    <s v="0511"/>
    <s v="Femenino"/>
    <n v="43"/>
    <s v="No Informado"/>
    <s v="Confirmado"/>
    <n v="15.3307"/>
    <n v="-88.047399999999996"/>
    <s v="HONDURAS"/>
  </r>
  <r>
    <s v="Villanueva43952980"/>
    <x v="241"/>
    <s v="Cortes43952"/>
    <n v="980"/>
    <x v="15"/>
    <n v="5"/>
    <x v="1"/>
    <x v="47"/>
    <s v="0511"/>
    <s v="Masculino"/>
    <n v="44"/>
    <s v="No Informado"/>
    <s v="Confirmado"/>
    <n v="15.3307"/>
    <n v="-88.047399999999996"/>
    <s v="HONDURAS"/>
  </r>
  <r>
    <s v="Villanueva43952981"/>
    <x v="241"/>
    <s v="Cortes43952"/>
    <n v="981"/>
    <x v="15"/>
    <n v="5"/>
    <x v="1"/>
    <x v="47"/>
    <s v="0511"/>
    <s v="Masculino"/>
    <n v="48"/>
    <s v="No Informado"/>
    <s v="Confirmado"/>
    <n v="15.3307"/>
    <n v="-88.047399999999996"/>
    <s v="HONDURAS"/>
  </r>
  <r>
    <s v="Villanueva43953982"/>
    <x v="242"/>
    <s v="Cortes43953"/>
    <n v="982"/>
    <x v="16"/>
    <n v="5"/>
    <x v="1"/>
    <x v="47"/>
    <s v="0511"/>
    <s v="Masculino"/>
    <n v="24"/>
    <s v="No Informado"/>
    <s v="Confirmado"/>
    <n v="15.3307"/>
    <n v="-88.047399999999996"/>
    <s v="HONDURAS"/>
  </r>
  <r>
    <s v="Villanueva43953983"/>
    <x v="242"/>
    <s v="Cortes43953"/>
    <n v="983"/>
    <x v="16"/>
    <n v="5"/>
    <x v="1"/>
    <x v="47"/>
    <s v="0511"/>
    <s v="Masculino"/>
    <n v="48"/>
    <s v="No Informado"/>
    <s v="Confirmado"/>
    <n v="15.3307"/>
    <n v="-88.047399999999996"/>
    <s v="HONDURAS"/>
  </r>
  <r>
    <s v="Villanueva43953984"/>
    <x v="242"/>
    <s v="Cortes43953"/>
    <n v="984"/>
    <x v="16"/>
    <n v="5"/>
    <x v="1"/>
    <x v="47"/>
    <s v="0511"/>
    <s v="Masculino"/>
    <n v="57"/>
    <s v="No Informado"/>
    <s v="Confirmado"/>
    <n v="15.3307"/>
    <n v="-88.047399999999996"/>
    <s v="HONDURAS"/>
  </r>
  <r>
    <s v="Villanueva43953985"/>
    <x v="242"/>
    <s v="Cortes43953"/>
    <n v="985"/>
    <x v="16"/>
    <n v="5"/>
    <x v="1"/>
    <x v="47"/>
    <s v="0511"/>
    <s v="Masculino"/>
    <n v="48"/>
    <s v="No Informado"/>
    <s v="Confirmado"/>
    <n v="15.3307"/>
    <n v="-88.047399999999996"/>
    <s v="HONDURAS"/>
  </r>
  <r>
    <s v="Villanueva43953986"/>
    <x v="242"/>
    <s v="Cortes43953"/>
    <n v="986"/>
    <x v="16"/>
    <n v="5"/>
    <x v="1"/>
    <x v="47"/>
    <s v="0511"/>
    <s v="Masculino"/>
    <n v="76"/>
    <s v="No Informado"/>
    <s v="Confirmado"/>
    <n v="15.3307"/>
    <n v="-88.047399999999996"/>
    <s v="HONDURAS"/>
  </r>
  <r>
    <s v="Villanueva43953987"/>
    <x v="242"/>
    <s v="Cortes43953"/>
    <n v="987"/>
    <x v="16"/>
    <n v="5"/>
    <x v="1"/>
    <x v="47"/>
    <s v="0511"/>
    <s v="Femenino"/>
    <n v="39"/>
    <s v="No Informado"/>
    <s v="Confirmado"/>
    <n v="15.3307"/>
    <n v="-88.047399999999996"/>
    <s v="HONDURAS"/>
  </r>
  <r>
    <s v="Villanueva43953988"/>
    <x v="242"/>
    <s v="Cortes43953"/>
    <n v="988"/>
    <x v="16"/>
    <n v="5"/>
    <x v="1"/>
    <x v="47"/>
    <s v="0511"/>
    <s v="Femenino"/>
    <n v="21"/>
    <s v="No Informado"/>
    <s v="Confirmado"/>
    <n v="15.3307"/>
    <n v="-88.047399999999996"/>
    <s v="HONDURAS"/>
  </r>
  <r>
    <s v="Villanueva43953989"/>
    <x v="242"/>
    <s v="Cortes43953"/>
    <n v="989"/>
    <x v="16"/>
    <n v="5"/>
    <x v="1"/>
    <x v="47"/>
    <s v="0511"/>
    <s v="Masculino"/>
    <n v="31"/>
    <s v="No Informado"/>
    <s v="Confirmado"/>
    <n v="15.3307"/>
    <n v="-88.047399999999996"/>
    <s v="HONDURAS"/>
  </r>
  <r>
    <s v="Villanueva43953990"/>
    <x v="242"/>
    <s v="Cortes43953"/>
    <n v="990"/>
    <x v="16"/>
    <n v="5"/>
    <x v="1"/>
    <x v="47"/>
    <s v="0511"/>
    <s v="Femenino"/>
    <n v="53"/>
    <s v="No Informado"/>
    <s v="Confirmado"/>
    <n v="15.3307"/>
    <n v="-88.047399999999996"/>
    <s v="HONDURAS"/>
  </r>
  <r>
    <s v="Villanueva43954991"/>
    <x v="243"/>
    <s v="Cortes43954"/>
    <n v="991"/>
    <x v="17"/>
    <n v="5"/>
    <x v="1"/>
    <x v="47"/>
    <s v="0511"/>
    <s v="Masculino"/>
    <n v="37"/>
    <s v="No Informado"/>
    <s v="Confirmado"/>
    <n v="15.3307"/>
    <n v="-88.047399999999996"/>
    <s v="HONDURAS"/>
  </r>
  <r>
    <s v="Villanueva43954992"/>
    <x v="243"/>
    <s v="Cortes43954"/>
    <n v="992"/>
    <x v="17"/>
    <n v="5"/>
    <x v="1"/>
    <x v="47"/>
    <s v="0511"/>
    <s v="Masculino"/>
    <n v="47"/>
    <s v="No Informado"/>
    <s v="Confirmado"/>
    <n v="15.3307"/>
    <n v="-88.047399999999996"/>
    <s v="HONDURAS"/>
  </r>
  <r>
    <s v="Yoro43915993"/>
    <x v="244"/>
    <s v="Yoro43915"/>
    <n v="993"/>
    <x v="2"/>
    <n v="18"/>
    <x v="6"/>
    <x v="48"/>
    <s v="1801"/>
    <s v="Masculino"/>
    <n v="19"/>
    <s v="No Informado"/>
    <s v="Confirmado"/>
    <n v="15.2433"/>
    <n v="-87.227500000000006"/>
    <s v="HONDURAS"/>
  </r>
  <r>
    <s v="Yoro43917994"/>
    <x v="245"/>
    <s v="Yoro43917"/>
    <n v="994"/>
    <x v="3"/>
    <n v="18"/>
    <x v="6"/>
    <x v="48"/>
    <s v="1801"/>
    <s v="Masculino"/>
    <n v="33"/>
    <s v="No Informado"/>
    <s v="Confirmado"/>
    <n v="15.2433"/>
    <n v="-87.227500000000006"/>
    <s v="HONDURAS"/>
  </r>
  <r>
    <s v="Yoro43950995"/>
    <x v="246"/>
    <s v="Yoro43950"/>
    <n v="995"/>
    <x v="32"/>
    <n v="18"/>
    <x v="6"/>
    <x v="48"/>
    <s v="1801"/>
    <s v="Masculino"/>
    <n v="59"/>
    <s v="No Informado"/>
    <s v="Confirmado"/>
    <n v="15.2433"/>
    <n v="-87.227500000000006"/>
    <s v="HONDURAS"/>
  </r>
  <r>
    <s v="Yoro43950996"/>
    <x v="246"/>
    <s v="Yoro43950"/>
    <n v="996"/>
    <x v="32"/>
    <n v="18"/>
    <x v="6"/>
    <x v="48"/>
    <s v="1801"/>
    <s v="Femenino"/>
    <n v="54"/>
    <s v="No Informado"/>
    <s v="Confirmado"/>
    <n v="15.2433"/>
    <n v="-87.227500000000006"/>
    <s v="HONDURAS"/>
  </r>
  <r>
    <s v="Yoro43950997"/>
    <x v="246"/>
    <s v="Yoro43950"/>
    <n v="997"/>
    <x v="32"/>
    <n v="18"/>
    <x v="6"/>
    <x v="48"/>
    <s v="1801"/>
    <s v="Masculino"/>
    <n v="10"/>
    <s v="No Informado"/>
    <s v="Confirmado"/>
    <n v="15.2433"/>
    <n v="-87.227500000000006"/>
    <s v="HONDURAS"/>
  </r>
  <r>
    <s v="Yoro43951998"/>
    <x v="247"/>
    <s v="Yoro43951"/>
    <n v="998"/>
    <x v="14"/>
    <n v="18"/>
    <x v="6"/>
    <x v="48"/>
    <s v="1801"/>
    <s v="Femenino"/>
    <n v="48"/>
    <s v="No Informado"/>
    <s v="Confirmado"/>
    <n v="15.2433"/>
    <n v="-87.227500000000006"/>
    <s v="HONDURAS"/>
  </r>
  <r>
    <s v="Yoro43953999"/>
    <x v="248"/>
    <s v="Yoro43953"/>
    <n v="999"/>
    <x v="16"/>
    <n v="18"/>
    <x v="6"/>
    <x v="48"/>
    <s v="1801"/>
    <s v="Masculino"/>
    <n v="71"/>
    <s v="No Informado"/>
    <s v="Confirmado"/>
    <n v="15.2433"/>
    <n v="-87.227500000000006"/>
    <s v="HONDURAS"/>
  </r>
  <r>
    <s v="Yoro439531000"/>
    <x v="248"/>
    <s v="Yoro43953"/>
    <n v="1000"/>
    <x v="16"/>
    <n v="18"/>
    <x v="6"/>
    <x v="48"/>
    <s v="1801"/>
    <s v="Masculino"/>
    <n v="27"/>
    <s v="No Informado"/>
    <s v="Confirmado"/>
    <n v="15.2433"/>
    <n v="-87.227500000000006"/>
    <s v="HONDURAS"/>
  </r>
  <r>
    <s v="Distrito Central439091001"/>
    <x v="32"/>
    <s v="Francisco Morazan43909"/>
    <n v="1001"/>
    <x v="23"/>
    <n v="8"/>
    <x v="5"/>
    <x v="6"/>
    <s v="0801"/>
    <s v="Masculino"/>
    <n v="20"/>
    <s v="No Informado"/>
    <s v="Confirmado"/>
    <n v="14.175800000000001"/>
    <n v="-87.251099999999994"/>
    <s v="HONDURAS"/>
  </r>
  <r>
    <s v="San Pedro Sula439141002"/>
    <x v="249"/>
    <s v="Cortes43914"/>
    <n v="1002"/>
    <x v="42"/>
    <n v="5"/>
    <x v="1"/>
    <x v="1"/>
    <s v="0501"/>
    <s v="Masculino"/>
    <n v="57"/>
    <s v="No Informado"/>
    <s v="Confirmado"/>
    <n v="15.5151"/>
    <n v="-88.114599999999996"/>
    <s v="HONDURAS"/>
  </r>
  <r>
    <s v="San Pedro Sula439141003"/>
    <x v="249"/>
    <s v="Colon43914"/>
    <n v="1003"/>
    <x v="42"/>
    <n v="2"/>
    <x v="13"/>
    <x v="1"/>
    <s v="0501"/>
    <s v="Femenino"/>
    <n v="41"/>
    <s v="No Informado"/>
    <s v="Confirmado"/>
    <n v="15.5151"/>
    <n v="-88.114599999999996"/>
    <s v="HONDURAS"/>
  </r>
  <r>
    <s v="San Pedro Sula439141004"/>
    <x v="249"/>
    <s v="Colon43914"/>
    <n v="1004"/>
    <x v="42"/>
    <n v="2"/>
    <x v="13"/>
    <x v="1"/>
    <s v="0501"/>
    <s v="Femenino"/>
    <n v="25"/>
    <s v="No Informado"/>
    <s v="Confirmado"/>
    <n v="15.5151"/>
    <n v="-88.114599999999996"/>
    <s v="HONDURAS"/>
  </r>
  <r>
    <s v="San Pedro Sula439141005"/>
    <x v="249"/>
    <s v="Colon43914"/>
    <n v="1005"/>
    <x v="42"/>
    <n v="2"/>
    <x v="13"/>
    <x v="1"/>
    <s v="0501"/>
    <s v="Femenino"/>
    <n v="36"/>
    <s v="No Informado"/>
    <s v="Confirmado"/>
    <n v="15.5151"/>
    <n v="-88.114599999999996"/>
    <s v="HONDURAS"/>
  </r>
  <r>
    <s v="San Pedro Sula439141006"/>
    <x v="249"/>
    <s v="Colon43914"/>
    <n v="1006"/>
    <x v="42"/>
    <n v="2"/>
    <x v="13"/>
    <x v="1"/>
    <s v="0501"/>
    <s v="Masculino"/>
    <n v="36"/>
    <s v="No Informado"/>
    <s v="Confirmado"/>
    <n v="15.5151"/>
    <n v="-88.114599999999996"/>
    <s v="HONDURAS"/>
  </r>
  <r>
    <s v="San Pedro Sula439141007"/>
    <x v="249"/>
    <s v="Colon43914"/>
    <n v="1007"/>
    <x v="42"/>
    <n v="2"/>
    <x v="13"/>
    <x v="1"/>
    <s v="0501"/>
    <s v="Masculino"/>
    <n v="41"/>
    <s v="No Informado"/>
    <s v="Confirmado"/>
    <n v="15.5151"/>
    <n v="-88.114599999999996"/>
    <s v="HONDURAS"/>
  </r>
  <r>
    <s v="Distrito Central439181008"/>
    <x v="250"/>
    <s v="Francisco Morazan43918"/>
    <n v="1008"/>
    <x v="43"/>
    <n v="8"/>
    <x v="5"/>
    <x v="6"/>
    <s v="0801"/>
    <s v="Masculino"/>
    <n v="50"/>
    <s v="No Informado"/>
    <s v="Confirmado"/>
    <n v="14.175800000000001"/>
    <n v="-87.251099999999994"/>
    <s v="HONDURAS"/>
  </r>
  <r>
    <s v="San Pedro Sula439181009"/>
    <x v="251"/>
    <s v="Cortes43918"/>
    <n v="1009"/>
    <x v="43"/>
    <n v="5"/>
    <x v="1"/>
    <x v="1"/>
    <s v="0501"/>
    <s v="Masculino"/>
    <n v="72"/>
    <s v="No Informado"/>
    <s v="Confirmado"/>
    <n v="15.5151"/>
    <n v="-88.114599999999996"/>
    <s v="HONDURAS"/>
  </r>
  <r>
    <s v="San Pedro Sula439181010"/>
    <x v="251"/>
    <s v="Cortes43918"/>
    <n v="1010"/>
    <x v="43"/>
    <n v="5"/>
    <x v="1"/>
    <x v="1"/>
    <s v="0501"/>
    <s v="Masculino"/>
    <n v="77"/>
    <s v="No Informado"/>
    <s v="Confirmado"/>
    <n v="15.5151"/>
    <n v="-88.114599999999996"/>
    <s v="HONDURAS"/>
  </r>
  <r>
    <s v="San Pedro Sula439181011"/>
    <x v="251"/>
    <s v="Cortes43918"/>
    <n v="1011"/>
    <x v="43"/>
    <n v="5"/>
    <x v="1"/>
    <x v="1"/>
    <s v="0501"/>
    <s v="Masculino"/>
    <n v="29"/>
    <s v="No Informado"/>
    <s v="Confirmado"/>
    <n v="15.5151"/>
    <n v="-88.114599999999996"/>
    <s v="HONDURAS"/>
  </r>
  <r>
    <s v="San Pedro Sula439181012"/>
    <x v="251"/>
    <s v="Cortes43918"/>
    <n v="1012"/>
    <x v="43"/>
    <n v="5"/>
    <x v="1"/>
    <x v="1"/>
    <s v="0501"/>
    <s v="Masculino"/>
    <n v="57"/>
    <s v="No Informado"/>
    <s v="Confirmado"/>
    <n v="15.5151"/>
    <n v="-88.114599999999996"/>
    <s v="HONDURAS"/>
  </r>
  <r>
    <s v="San Pedro Sula439181013"/>
    <x v="251"/>
    <s v="Cortes43918"/>
    <n v="1013"/>
    <x v="43"/>
    <n v="5"/>
    <x v="1"/>
    <x v="1"/>
    <s v="0501"/>
    <s v="Masculino"/>
    <n v="23"/>
    <s v="No Informado"/>
    <s v="Confirmado"/>
    <n v="15.5151"/>
    <n v="-88.114599999999996"/>
    <s v="HONDURAS"/>
  </r>
  <r>
    <s v="San Pedro Sula439181014"/>
    <x v="251"/>
    <s v="Cortes43918"/>
    <n v="1014"/>
    <x v="43"/>
    <n v="5"/>
    <x v="1"/>
    <x v="1"/>
    <s v="0501"/>
    <s v="Masculino"/>
    <n v="24"/>
    <s v="No Informado"/>
    <s v="Confirmado"/>
    <n v="15.5151"/>
    <n v="-88.114599999999996"/>
    <s v="HONDURAS"/>
  </r>
  <r>
    <s v="San Pedro Sula439181015"/>
    <x v="251"/>
    <s v="Cortes43918"/>
    <n v="1015"/>
    <x v="43"/>
    <n v="5"/>
    <x v="1"/>
    <x v="1"/>
    <s v="0501"/>
    <s v="Masculino"/>
    <n v="46"/>
    <s v="No Informado"/>
    <s v="Confirmado"/>
    <n v="15.5151"/>
    <n v="-88.114599999999996"/>
    <s v="HONDURAS"/>
  </r>
  <r>
    <s v="Trujillo439181016"/>
    <x v="252"/>
    <s v="Colon43918"/>
    <n v="1016"/>
    <x v="43"/>
    <n v="2"/>
    <x v="13"/>
    <x v="46"/>
    <s v="0201"/>
    <s v="Femenino"/>
    <n v="35"/>
    <s v="No Informado"/>
    <s v="Confirmado"/>
    <n v="15.830500000000001"/>
    <n v="-85.939800000000005"/>
    <s v="HONDURAS"/>
  </r>
  <r>
    <s v="San Pedro Sula439181017"/>
    <x v="251"/>
    <s v="Cortes43918"/>
    <n v="1017"/>
    <x v="43"/>
    <n v="5"/>
    <x v="1"/>
    <x v="1"/>
    <s v="0501"/>
    <s v="Masculino"/>
    <n v="57"/>
    <s v="No Informado"/>
    <s v="Confirmado"/>
    <n v="15.5151"/>
    <n v="-88.114599999999996"/>
    <s v="HONDURAS"/>
  </r>
  <r>
    <s v="San Pedro Sula439181018"/>
    <x v="251"/>
    <s v="Cortes43918"/>
    <n v="1018"/>
    <x v="43"/>
    <n v="5"/>
    <x v="1"/>
    <x v="1"/>
    <s v="0501"/>
    <s v="Masculino"/>
    <n v="53"/>
    <s v="No Informado"/>
    <s v="Confirmado"/>
    <n v="15.5151"/>
    <n v="-88.114599999999996"/>
    <s v="HONDURAS"/>
  </r>
  <r>
    <s v="Trujillo439181019"/>
    <x v="252"/>
    <s v="Colon43918"/>
    <n v="1019"/>
    <x v="43"/>
    <n v="2"/>
    <x v="13"/>
    <x v="46"/>
    <s v="0201"/>
    <s v="Femenino"/>
    <n v="32"/>
    <s v="No Informado"/>
    <s v="Confirmado"/>
    <n v="15.830500000000001"/>
    <n v="-85.939800000000005"/>
    <s v="HONDURAS"/>
  </r>
  <r>
    <s v="Santa Barbara439181020"/>
    <x v="253"/>
    <s v="Santa Barbara43918"/>
    <n v="1020"/>
    <x v="43"/>
    <n v="16"/>
    <x v="9"/>
    <x v="49"/>
    <s v="1601"/>
    <s v="Masculino"/>
    <n v="45"/>
    <s v="No Informado"/>
    <s v="Confirmado"/>
    <n v="14.9224"/>
    <n v="-88.181899999999999"/>
    <s v="HONDURAS"/>
  </r>
  <r>
    <s v="Distrito Central439181021"/>
    <x v="250"/>
    <s v="Francisco Morazan43918"/>
    <n v="1021"/>
    <x v="43"/>
    <n v="8"/>
    <x v="5"/>
    <x v="6"/>
    <s v="0801"/>
    <s v="Femenino"/>
    <n v="39"/>
    <s v="No Informado"/>
    <s v="Confirmado"/>
    <n v="14.175800000000001"/>
    <n v="-87.251099999999994"/>
    <s v="HONDURAS"/>
  </r>
  <r>
    <s v="Distrito Central439181022"/>
    <x v="250"/>
    <s v="Francisco Morazan43918"/>
    <n v="1022"/>
    <x v="43"/>
    <n v="8"/>
    <x v="5"/>
    <x v="6"/>
    <s v="0801"/>
    <s v="Femenino"/>
    <n v="46"/>
    <s v="No Informado"/>
    <s v="Confirmado"/>
    <n v="14.175800000000001"/>
    <n v="-87.251099999999994"/>
    <s v="HONDURAS"/>
  </r>
  <r>
    <s v="San Pedro Sula439191023"/>
    <x v="254"/>
    <s v="Cortes43919"/>
    <n v="1023"/>
    <x v="44"/>
    <n v="5"/>
    <x v="1"/>
    <x v="1"/>
    <s v="0501"/>
    <s v="Femenino"/>
    <n v="30"/>
    <s v="No Informado"/>
    <s v="Confirmado"/>
    <n v="15.5151"/>
    <n v="-88.114599999999996"/>
    <s v="HONDURAS"/>
  </r>
  <r>
    <s v="San Pedro Sula439191024"/>
    <x v="254"/>
    <s v="Cortes43919"/>
    <n v="1024"/>
    <x v="44"/>
    <n v="5"/>
    <x v="1"/>
    <x v="1"/>
    <s v="0501"/>
    <s v="Masculino"/>
    <n v="39"/>
    <s v="No Informado"/>
    <s v="Confirmado"/>
    <n v="15.5151"/>
    <n v="-88.114599999999996"/>
    <s v="HONDURAS"/>
  </r>
  <r>
    <s v="San Pedro Sula439191025"/>
    <x v="254"/>
    <s v="Cortes43919"/>
    <n v="1025"/>
    <x v="44"/>
    <n v="5"/>
    <x v="1"/>
    <x v="1"/>
    <s v="0501"/>
    <s v="Femenino"/>
    <n v="60"/>
    <s v="No Informado"/>
    <s v="Confirmado"/>
    <n v="15.5151"/>
    <n v="-88.114599999999996"/>
    <s v="HONDURAS"/>
  </r>
  <r>
    <s v="San Pedro Sula439191026"/>
    <x v="254"/>
    <s v="Cortes43919"/>
    <n v="1026"/>
    <x v="44"/>
    <n v="5"/>
    <x v="1"/>
    <x v="1"/>
    <s v="0501"/>
    <s v="Masculino"/>
    <s v="0.5"/>
    <s v="No Informado"/>
    <s v="Confirmado"/>
    <n v="15.5151"/>
    <n v="-88.114599999999996"/>
    <s v="HONDURAS"/>
  </r>
  <r>
    <s v="San Pedro Sula439191027"/>
    <x v="254"/>
    <s v="Cortes43919"/>
    <n v="1027"/>
    <x v="44"/>
    <n v="5"/>
    <x v="1"/>
    <x v="1"/>
    <s v="0501"/>
    <s v="Masculino"/>
    <n v="63"/>
    <s v="No Informado"/>
    <s v="Confirmado"/>
    <n v="15.5151"/>
    <n v="-88.114599999999996"/>
    <s v="HONDURAS"/>
  </r>
  <r>
    <s v="San Pedro Sula439191028"/>
    <x v="254"/>
    <s v="Cortes43919"/>
    <n v="1028"/>
    <x v="44"/>
    <n v="5"/>
    <x v="1"/>
    <x v="1"/>
    <s v="0501"/>
    <s v="Femenino"/>
    <n v="34"/>
    <s v="No Informado"/>
    <s v="Confirmado"/>
    <n v="15.5151"/>
    <n v="-88.114599999999996"/>
    <s v="HONDURAS"/>
  </r>
  <r>
    <s v="San Pedro Sula439191029"/>
    <x v="254"/>
    <s v="Cortes43919"/>
    <n v="1029"/>
    <x v="44"/>
    <n v="5"/>
    <x v="1"/>
    <x v="1"/>
    <s v="0501"/>
    <s v="Masculino"/>
    <n v="32"/>
    <s v="No Informado"/>
    <s v="Confirmado"/>
    <n v="15.5151"/>
    <n v="-88.114599999999996"/>
    <s v="HONDURAS"/>
  </r>
  <r>
    <s v="San Pedro Sula439191030"/>
    <x v="254"/>
    <s v="Cortes43919"/>
    <n v="1030"/>
    <x v="44"/>
    <n v="5"/>
    <x v="1"/>
    <x v="1"/>
    <s v="0501"/>
    <s v="Masculino"/>
    <n v="46"/>
    <s v="No Informado"/>
    <s v="Confirmado"/>
    <n v="15.5151"/>
    <n v="-88.114599999999996"/>
    <s v="HONDURAS"/>
  </r>
  <r>
    <s v="San Pedro Sula439191031"/>
    <x v="254"/>
    <s v="Cortes43919"/>
    <n v="1031"/>
    <x v="44"/>
    <n v="5"/>
    <x v="1"/>
    <x v="1"/>
    <s v="0501"/>
    <s v="Masculino"/>
    <n v="61"/>
    <s v="No Informado"/>
    <s v="Confirmado"/>
    <n v="15.5151"/>
    <n v="-88.114599999999996"/>
    <s v="HONDURAS"/>
  </r>
  <r>
    <s v="San Pedro Sula439191032"/>
    <x v="254"/>
    <s v="Cortes43919"/>
    <n v="1032"/>
    <x v="44"/>
    <n v="5"/>
    <x v="1"/>
    <x v="1"/>
    <s v="0501"/>
    <s v="Masculino"/>
    <n v="13"/>
    <s v="No Informado"/>
    <s v="Confirmado"/>
    <n v="15.5151"/>
    <n v="-88.114599999999996"/>
    <s v="HONDURAS"/>
  </r>
  <r>
    <s v="San Pedro Sula439191033"/>
    <x v="254"/>
    <s v="Cortes43919"/>
    <n v="1033"/>
    <x v="44"/>
    <n v="5"/>
    <x v="1"/>
    <x v="1"/>
    <s v="0501"/>
    <s v="Femenino"/>
    <n v="45"/>
    <s v="No Informado"/>
    <s v="Confirmado"/>
    <n v="15.5151"/>
    <n v="-88.114599999999996"/>
    <s v="HONDURAS"/>
  </r>
  <r>
    <s v="San Pedro Sula439191034"/>
    <x v="254"/>
    <s v="Cortes43919"/>
    <n v="1034"/>
    <x v="44"/>
    <n v="5"/>
    <x v="1"/>
    <x v="1"/>
    <s v="0501"/>
    <s v="Femenino"/>
    <n v="31"/>
    <s v="No Informado"/>
    <s v="Confirmado"/>
    <n v="15.5151"/>
    <n v="-88.114599999999996"/>
    <s v="HONDURAS"/>
  </r>
  <r>
    <s v="San Pedro Sula439191035"/>
    <x v="254"/>
    <s v="Cortes43919"/>
    <n v="1035"/>
    <x v="44"/>
    <n v="5"/>
    <x v="1"/>
    <x v="1"/>
    <s v="0501"/>
    <s v="Masculino"/>
    <n v="54"/>
    <s v="No Informado"/>
    <s v="Confirmado"/>
    <n v="15.5151"/>
    <n v="-88.114599999999996"/>
    <s v="HONDURAS"/>
  </r>
  <r>
    <s v="San Pedro Sula439191036"/>
    <x v="254"/>
    <s v="Cortes43919"/>
    <n v="1036"/>
    <x v="44"/>
    <n v="5"/>
    <x v="1"/>
    <x v="1"/>
    <s v="0501"/>
    <s v="Masculino"/>
    <n v="33"/>
    <s v="No Informado"/>
    <s v="Confirmado"/>
    <n v="15.5151"/>
    <n v="-88.114599999999996"/>
    <s v="HONDURAS"/>
  </r>
  <r>
    <s v="San Pedro Sula439191037"/>
    <x v="254"/>
    <s v="Cortes43919"/>
    <n v="1037"/>
    <x v="44"/>
    <n v="5"/>
    <x v="1"/>
    <x v="1"/>
    <s v="0501"/>
    <s v="Masculino"/>
    <n v="17"/>
    <s v="No Informado"/>
    <s v="Confirmado"/>
    <n v="15.5151"/>
    <n v="-88.114599999999996"/>
    <s v="HONDURAS"/>
  </r>
  <r>
    <s v="San Pedro Sula439191038"/>
    <x v="254"/>
    <s v="Cortes43919"/>
    <n v="1038"/>
    <x v="44"/>
    <n v="5"/>
    <x v="1"/>
    <x v="1"/>
    <s v="0501"/>
    <s v="Masculino"/>
    <n v="28"/>
    <s v="No Informado"/>
    <s v="Confirmado"/>
    <n v="15.5151"/>
    <n v="-88.114599999999996"/>
    <s v="HONDURAS"/>
  </r>
  <r>
    <s v="San Pedro Sula439191039"/>
    <x v="254"/>
    <s v="Cortes43919"/>
    <n v="1039"/>
    <x v="44"/>
    <n v="5"/>
    <x v="1"/>
    <x v="1"/>
    <s v="0501"/>
    <s v="Masculino"/>
    <n v="51"/>
    <s v="No Informado"/>
    <s v="Confirmado"/>
    <n v="15.5151"/>
    <n v="-88.114599999999996"/>
    <s v="HONDURAS"/>
  </r>
  <r>
    <s v="San Pedro Sula439191040"/>
    <x v="254"/>
    <s v="Cortes43919"/>
    <n v="1040"/>
    <x v="44"/>
    <n v="5"/>
    <x v="1"/>
    <x v="1"/>
    <s v="0501"/>
    <s v="Femenino"/>
    <n v="51"/>
    <s v="No Informado"/>
    <s v="Confirmado"/>
    <n v="15.5151"/>
    <n v="-88.114599999999996"/>
    <s v="HONDURAS"/>
  </r>
  <r>
    <s v="San Pedro Sula439191041"/>
    <x v="254"/>
    <s v="Cortes43919"/>
    <n v="1041"/>
    <x v="44"/>
    <n v="5"/>
    <x v="1"/>
    <x v="1"/>
    <s v="0501"/>
    <s v="Femenino"/>
    <n v="62"/>
    <s v="No Informado"/>
    <s v="Confirmado"/>
    <n v="15.5151"/>
    <n v="-88.114599999999996"/>
    <s v="HONDURAS"/>
  </r>
  <r>
    <s v="San Pedro Sula439191042"/>
    <x v="254"/>
    <s v="Cortes43919"/>
    <n v="1042"/>
    <x v="44"/>
    <n v="5"/>
    <x v="1"/>
    <x v="1"/>
    <s v="0501"/>
    <s v="Femenino"/>
    <n v="50"/>
    <s v="No Informado"/>
    <s v="Confirmado"/>
    <n v="15.5151"/>
    <n v="-88.114599999999996"/>
    <s v="HONDURAS"/>
  </r>
  <r>
    <s v="San Pedro Sula439191043"/>
    <x v="254"/>
    <s v="Cortes43919"/>
    <n v="1043"/>
    <x v="44"/>
    <n v="5"/>
    <x v="1"/>
    <x v="1"/>
    <s v="0501"/>
    <s v="Masculino"/>
    <n v="29"/>
    <s v="No Informado"/>
    <s v="Confirmado"/>
    <n v="15.5151"/>
    <n v="-88.114599999999996"/>
    <s v="HONDURAS"/>
  </r>
  <r>
    <s v="San Pedro Sula439191044"/>
    <x v="254"/>
    <s v="Cortes43919"/>
    <n v="1044"/>
    <x v="44"/>
    <n v="5"/>
    <x v="1"/>
    <x v="1"/>
    <s v="0501"/>
    <s v="Masculino"/>
    <n v="22"/>
    <s v="No Informado"/>
    <s v="Confirmado"/>
    <n v="15.5151"/>
    <n v="-88.114599999999996"/>
    <s v="HONDURAS"/>
  </r>
  <r>
    <s v="San Pedro Sula439191045"/>
    <x v="254"/>
    <s v="Cortes43919"/>
    <n v="1045"/>
    <x v="44"/>
    <n v="5"/>
    <x v="1"/>
    <x v="1"/>
    <s v="0501"/>
    <s v="Masculino"/>
    <n v="21"/>
    <s v="No Informado"/>
    <s v="Confirmado"/>
    <n v="15.5151"/>
    <n v="-88.114599999999996"/>
    <s v="HONDURAS"/>
  </r>
  <r>
    <s v="San Pedro Sula439191046"/>
    <x v="254"/>
    <s v="Cortes43919"/>
    <n v="1046"/>
    <x v="44"/>
    <n v="5"/>
    <x v="1"/>
    <x v="1"/>
    <s v="0501"/>
    <s v="Femenino"/>
    <n v="42"/>
    <s v="No Informado"/>
    <s v="Confirmado"/>
    <n v="15.5151"/>
    <n v="-88.114599999999996"/>
    <s v="HONDURAS"/>
  </r>
  <r>
    <s v="San Pedro Sula439191047"/>
    <x v="254"/>
    <s v="Cortes43919"/>
    <n v="1047"/>
    <x v="44"/>
    <n v="5"/>
    <x v="1"/>
    <x v="1"/>
    <s v="0501"/>
    <s v="Masculino"/>
    <n v="31"/>
    <s v="No Informado"/>
    <s v="Confirmado"/>
    <n v="15.5151"/>
    <n v="-88.114599999999996"/>
    <s v="HONDURAS"/>
  </r>
  <r>
    <s v="San Pedro Sula439191048"/>
    <x v="254"/>
    <s v="Cortes43919"/>
    <n v="1048"/>
    <x v="44"/>
    <n v="5"/>
    <x v="1"/>
    <x v="1"/>
    <s v="0501"/>
    <s v="Femenino"/>
    <n v="33"/>
    <s v="No Informado"/>
    <s v="Confirmado"/>
    <n v="15.5151"/>
    <n v="-88.114599999999996"/>
    <s v="HONDURAS"/>
  </r>
  <r>
    <s v="San Pedro Sula439191049"/>
    <x v="254"/>
    <s v="Cortes43919"/>
    <n v="1049"/>
    <x v="44"/>
    <n v="5"/>
    <x v="1"/>
    <x v="1"/>
    <s v="0501"/>
    <s v="Masculino"/>
    <n v="68"/>
    <s v="No Informado"/>
    <s v="Confirmado"/>
    <n v="15.5151"/>
    <n v="-88.114599999999996"/>
    <s v="HONDURAS"/>
  </r>
  <r>
    <s v="Distrito Central439191050"/>
    <x v="255"/>
    <s v="Francisco Morazan43919"/>
    <n v="1050"/>
    <x v="44"/>
    <n v="8"/>
    <x v="5"/>
    <x v="6"/>
    <s v="0801"/>
    <s v="Masculino"/>
    <n v="12"/>
    <s v="No Informado"/>
    <s v="Confirmado"/>
    <n v="14.175800000000001"/>
    <n v="-87.251099999999994"/>
    <s v="HONDURAS"/>
  </r>
  <r>
    <s v="Distrito Central439191051"/>
    <x v="255"/>
    <s v="Francisco Morazan43919"/>
    <n v="1051"/>
    <x v="44"/>
    <n v="8"/>
    <x v="5"/>
    <x v="6"/>
    <s v="0801"/>
    <s v="Femenino"/>
    <n v="19"/>
    <s v="No Informado"/>
    <s v="Confirmado"/>
    <n v="14.175800000000001"/>
    <n v="-87.251099999999994"/>
    <s v="HONDURAS"/>
  </r>
  <r>
    <s v="San Pedro Sula439231052"/>
    <x v="256"/>
    <s v="Cortes43923"/>
    <n v="1052"/>
    <x v="45"/>
    <n v="5"/>
    <x v="1"/>
    <x v="1"/>
    <s v="0501"/>
    <s v="Femenino"/>
    <n v="30"/>
    <s v="No Informado"/>
    <s v="Confirmado"/>
    <n v="15.5151"/>
    <n v="-88.114599999999996"/>
    <s v="HONDURAS"/>
  </r>
  <r>
    <s v="Distrito Central439231053"/>
    <x v="257"/>
    <s v="Francisco Morazan43923"/>
    <n v="1053"/>
    <x v="45"/>
    <n v="8"/>
    <x v="5"/>
    <x v="6"/>
    <s v="0801"/>
    <s v="Masculino"/>
    <n v="32"/>
    <s v="No Informado"/>
    <s v="Confirmado"/>
    <n v="14.175800000000001"/>
    <n v="-87.251099999999994"/>
    <s v="HONDURAS"/>
  </r>
  <r>
    <s v="La Paz439231054"/>
    <x v="258"/>
    <s v="La Paz43923"/>
    <n v="1054"/>
    <x v="45"/>
    <n v="12"/>
    <x v="11"/>
    <x v="16"/>
    <s v="1201"/>
    <s v="Masculino"/>
    <n v="53"/>
    <s v="No Informado"/>
    <s v="Confirmado"/>
    <n v="14.3101"/>
    <n v="-87.754199999999997"/>
    <s v="HONDURAS"/>
  </r>
  <r>
    <s v="Yoro439241055"/>
    <x v="259"/>
    <s v="Yoro43924"/>
    <n v="1055"/>
    <x v="5"/>
    <n v="18"/>
    <x v="6"/>
    <x v="48"/>
    <s v="1801"/>
    <s v="Masculino"/>
    <n v="47"/>
    <s v="No Informado"/>
    <s v="Confirmado"/>
    <n v="15.2433"/>
    <n v="-87.227500000000006"/>
    <s v="HONDURAS"/>
  </r>
  <r>
    <s v="Choloma439251056"/>
    <x v="260"/>
    <s v="Cortes43925"/>
    <n v="1056"/>
    <x v="27"/>
    <n v="5"/>
    <x v="1"/>
    <x v="2"/>
    <s v="0502"/>
    <s v="Femenino"/>
    <n v="21"/>
    <s v="No Informado"/>
    <s v="Confirmado"/>
    <n v="15.6435"/>
    <n v="-87.933999999999997"/>
    <s v="HONDURAS"/>
  </r>
  <r>
    <s v="Choloma439251057"/>
    <x v="260"/>
    <s v="Cortes43925"/>
    <n v="1057"/>
    <x v="27"/>
    <n v="5"/>
    <x v="1"/>
    <x v="2"/>
    <s v="0502"/>
    <s v="Masculino"/>
    <n v="26"/>
    <s v="No Informado"/>
    <s v="Confirmado"/>
    <n v="15.6435"/>
    <n v="-87.933999999999997"/>
    <s v="HONDURAS"/>
  </r>
  <r>
    <s v="Choloma439251058"/>
    <x v="260"/>
    <s v="Cortes43925"/>
    <n v="1058"/>
    <x v="27"/>
    <n v="5"/>
    <x v="1"/>
    <x v="2"/>
    <s v="0502"/>
    <s v="Femenino"/>
    <n v="52"/>
    <s v="No Informado"/>
    <s v="Confirmado"/>
    <n v="15.6435"/>
    <n v="-87.933999999999997"/>
    <s v="HONDURAS"/>
  </r>
  <r>
    <s v="Choloma439251059"/>
    <x v="260"/>
    <s v="Cortes43925"/>
    <n v="1059"/>
    <x v="27"/>
    <n v="5"/>
    <x v="1"/>
    <x v="2"/>
    <s v="0502"/>
    <s v="Masculino"/>
    <n v="81"/>
    <s v="No Informado"/>
    <s v="Confirmado"/>
    <n v="15.6435"/>
    <n v="-87.933999999999997"/>
    <s v="HONDURAS"/>
  </r>
  <r>
    <s v="Santa Rita439251060"/>
    <x v="261"/>
    <s v="Yoro43925"/>
    <n v="1060"/>
    <x v="27"/>
    <n v="18"/>
    <x v="6"/>
    <x v="39"/>
    <s v="0421"/>
    <s v="Femenino"/>
    <n v="59"/>
    <s v="No Informado"/>
    <s v="Confirmado"/>
    <n v="14.886799999999999"/>
    <n v="-89.036000000000001"/>
    <s v="HONDURAS"/>
  </r>
  <r>
    <s v="San Antonio439251061"/>
    <x v="262"/>
    <s v="Cortes43925"/>
    <n v="1061"/>
    <x v="27"/>
    <n v="5"/>
    <x v="1"/>
    <x v="50"/>
    <s v="0415"/>
    <s v="Masculino"/>
    <n v="68"/>
    <s v="No Informado"/>
    <s v="Confirmado"/>
    <n v="15.0525"/>
    <n v="-88.888099999999994"/>
    <s v="HONDURAS"/>
  </r>
  <r>
    <s v="San Pedro Sula439251062"/>
    <x v="263"/>
    <s v="Cortes43925"/>
    <n v="1062"/>
    <x v="27"/>
    <n v="5"/>
    <x v="1"/>
    <x v="1"/>
    <s v="0501"/>
    <s v="Masculino"/>
    <n v="81"/>
    <s v="No Informado"/>
    <s v="Confirmado"/>
    <n v="15.5151"/>
    <n v="-88.114599999999996"/>
    <s v="HONDURAS"/>
  </r>
  <r>
    <s v="San Pedro Sula439251063"/>
    <x v="263"/>
    <s v="Cortes43925"/>
    <n v="1063"/>
    <x v="27"/>
    <n v="5"/>
    <x v="1"/>
    <x v="1"/>
    <s v="0501"/>
    <s v="Masculino"/>
    <n v="91"/>
    <s v="No Informado"/>
    <s v="Confirmado"/>
    <n v="15.5151"/>
    <n v="-88.114599999999996"/>
    <s v="HONDURAS"/>
  </r>
  <r>
    <s v="San Pedro Sula439251064"/>
    <x v="263"/>
    <s v="Cortes43925"/>
    <n v="1064"/>
    <x v="27"/>
    <n v="5"/>
    <x v="1"/>
    <x v="1"/>
    <s v="0501"/>
    <s v="Masculino"/>
    <n v="25"/>
    <s v="No Informado"/>
    <s v="Confirmado"/>
    <n v="15.5151"/>
    <n v="-88.114599999999996"/>
    <s v="HONDURAS"/>
  </r>
  <r>
    <s v="San Pedro Sula439251065"/>
    <x v="263"/>
    <s v="Cortes43925"/>
    <n v="1065"/>
    <x v="27"/>
    <n v="5"/>
    <x v="1"/>
    <x v="1"/>
    <s v="0501"/>
    <s v="Femenino"/>
    <n v="57"/>
    <s v="No Informado"/>
    <s v="Confirmado"/>
    <n v="15.5151"/>
    <n v="-88.114599999999996"/>
    <s v="HONDURAS"/>
  </r>
  <r>
    <s v="El Paraiso439251066"/>
    <x v="264"/>
    <s v="El Paraiso43925"/>
    <n v="1066"/>
    <x v="27"/>
    <n v="7"/>
    <x v="4"/>
    <x v="51"/>
    <s v="0409"/>
    <s v="Femenino"/>
    <n v="23"/>
    <s v="No Informado"/>
    <s v="Confirmado"/>
    <n v="15.054399999999999"/>
    <n v="-88.987099999999998"/>
    <s v="HONDURAS"/>
  </r>
  <r>
    <s v="San Pedro Sula439251067"/>
    <x v="263"/>
    <s v="Cortes43925"/>
    <n v="1067"/>
    <x v="27"/>
    <n v="5"/>
    <x v="1"/>
    <x v="1"/>
    <s v="0501"/>
    <s v="Femenino"/>
    <n v="19"/>
    <s v="No Informado"/>
    <s v="Confirmado"/>
    <n v="15.5151"/>
    <n v="-88.114599999999996"/>
    <s v="HONDURAS"/>
  </r>
  <r>
    <s v="San Pedro Sula439251068"/>
    <x v="263"/>
    <s v="Cortes43925"/>
    <n v="1068"/>
    <x v="27"/>
    <n v="5"/>
    <x v="1"/>
    <x v="1"/>
    <s v="0501"/>
    <s v="Masculino"/>
    <n v="61"/>
    <s v="No Informado"/>
    <s v="Confirmado"/>
    <n v="15.5151"/>
    <n v="-88.114599999999996"/>
    <s v="HONDURAS"/>
  </r>
  <r>
    <s v="San Pedro Sula439251069"/>
    <x v="263"/>
    <s v="Cortes43925"/>
    <n v="1069"/>
    <x v="27"/>
    <n v="5"/>
    <x v="1"/>
    <x v="1"/>
    <s v="0501"/>
    <s v="Masculino"/>
    <n v="60"/>
    <s v="No Informado"/>
    <s v="Confirmado"/>
    <n v="15.5151"/>
    <n v="-88.114599999999996"/>
    <s v="HONDURAS"/>
  </r>
  <r>
    <s v="San Manuel439251070"/>
    <x v="265"/>
    <s v="Cortes43925"/>
    <n v="1070"/>
    <x v="27"/>
    <n v="5"/>
    <x v="1"/>
    <x v="33"/>
    <s v="0509"/>
    <s v="Masculino"/>
    <n v="44"/>
    <s v="No Informado"/>
    <s v="Confirmado"/>
    <n v="15.3802"/>
    <n v="-87.899699999999996"/>
    <s v="HONDURAS"/>
  </r>
  <r>
    <s v="Choloma439251071"/>
    <x v="260"/>
    <s v="Cortes43925"/>
    <n v="1071"/>
    <x v="27"/>
    <n v="5"/>
    <x v="1"/>
    <x v="2"/>
    <s v="0502"/>
    <s v="Femenino"/>
    <n v="81"/>
    <s v="No Informado"/>
    <s v="Confirmado"/>
    <n v="15.6435"/>
    <n v="-87.933999999999997"/>
    <s v="HONDURAS"/>
  </r>
  <r>
    <s v="San Pedro Sula439251072"/>
    <x v="263"/>
    <s v="Cortes43925"/>
    <n v="1072"/>
    <x v="27"/>
    <n v="5"/>
    <x v="1"/>
    <x v="1"/>
    <s v="0501"/>
    <s v="Masculino"/>
    <n v="71"/>
    <s v="No Informado"/>
    <s v="Confirmado"/>
    <n v="15.5151"/>
    <n v="-88.114599999999996"/>
    <s v="HONDURAS"/>
  </r>
  <r>
    <s v="San Pedro Sula439251073"/>
    <x v="263"/>
    <s v="Cortes43925"/>
    <n v="1073"/>
    <x v="27"/>
    <n v="5"/>
    <x v="1"/>
    <x v="1"/>
    <s v="0501"/>
    <s v="Masculino"/>
    <n v="74"/>
    <s v="No Informado"/>
    <s v="Confirmado"/>
    <n v="15.5151"/>
    <n v="-88.114599999999996"/>
    <s v="HONDURAS"/>
  </r>
  <r>
    <s v="Choloma439251074"/>
    <x v="260"/>
    <s v="Cortes43925"/>
    <n v="1074"/>
    <x v="27"/>
    <n v="5"/>
    <x v="1"/>
    <x v="2"/>
    <s v="0502"/>
    <s v="Masculino"/>
    <n v="36"/>
    <s v="No Informado"/>
    <s v="Confirmado"/>
    <n v="15.6435"/>
    <n v="-87.933999999999997"/>
    <s v="HONDURAS"/>
  </r>
  <r>
    <s v="Choloma439251075"/>
    <x v="260"/>
    <s v="Cortes43925"/>
    <n v="1075"/>
    <x v="27"/>
    <n v="5"/>
    <x v="1"/>
    <x v="2"/>
    <s v="0502"/>
    <s v="Femenino"/>
    <n v="44"/>
    <s v="No Informado"/>
    <s v="Confirmado"/>
    <n v="15.6435"/>
    <n v="-87.933999999999997"/>
    <s v="HONDURAS"/>
  </r>
  <r>
    <s v="San Pedro Sula439251076"/>
    <x v="263"/>
    <s v="Cortes43925"/>
    <n v="1076"/>
    <x v="27"/>
    <n v="5"/>
    <x v="1"/>
    <x v="1"/>
    <s v="0501"/>
    <s v="Masculino"/>
    <m/>
    <s v="No Informado"/>
    <s v="Confirmado"/>
    <n v="15.5151"/>
    <n v="-88.114599999999996"/>
    <s v="HONDURAS"/>
  </r>
  <r>
    <s v="San Pedro Sula439251077"/>
    <x v="263"/>
    <s v="Cortes43925"/>
    <n v="1077"/>
    <x v="27"/>
    <n v="5"/>
    <x v="1"/>
    <x v="1"/>
    <s v="0501"/>
    <s v="Femenino"/>
    <n v="23"/>
    <s v="No Informado"/>
    <s v="Confirmado"/>
    <n v="15.5151"/>
    <n v="-88.114599999999996"/>
    <s v="HONDURAS"/>
  </r>
  <r>
    <s v="San Pedro Sula439251078"/>
    <x v="263"/>
    <s v="Cortes43925"/>
    <n v="1078"/>
    <x v="27"/>
    <n v="5"/>
    <x v="1"/>
    <x v="1"/>
    <s v="0501"/>
    <s v="Masculino"/>
    <n v="35"/>
    <s v="No Informado"/>
    <s v="Confirmado"/>
    <n v="15.5151"/>
    <n v="-88.114599999999996"/>
    <s v="HONDURAS"/>
  </r>
  <r>
    <s v="San Pedro Sula439251079"/>
    <x v="263"/>
    <s v="Cortes43925"/>
    <n v="1079"/>
    <x v="27"/>
    <n v="5"/>
    <x v="1"/>
    <x v="1"/>
    <s v="0501"/>
    <s v="Femenino"/>
    <n v="29"/>
    <s v="No Informado"/>
    <s v="Confirmado"/>
    <n v="15.5151"/>
    <n v="-88.114599999999996"/>
    <s v="HONDURAS"/>
  </r>
  <r>
    <s v="San Pedro Sula439251080"/>
    <x v="263"/>
    <s v="Cortes43925"/>
    <n v="1080"/>
    <x v="27"/>
    <n v="5"/>
    <x v="1"/>
    <x v="1"/>
    <s v="0501"/>
    <s v="Masculino"/>
    <n v="53"/>
    <s v="No Informado"/>
    <s v="Confirmado"/>
    <n v="15.5151"/>
    <n v="-88.114599999999996"/>
    <s v="HONDURAS"/>
  </r>
  <r>
    <s v="San Pedro Sula439251081"/>
    <x v="263"/>
    <s v="Cortes43925"/>
    <n v="1081"/>
    <x v="27"/>
    <n v="5"/>
    <x v="1"/>
    <x v="1"/>
    <s v="0501"/>
    <s v="Masculino"/>
    <n v="39"/>
    <s v="No Informado"/>
    <s v="Confirmado"/>
    <n v="15.5151"/>
    <n v="-88.114599999999996"/>
    <s v="HONDURAS"/>
  </r>
  <r>
    <s v="San Pedro Sula439251082"/>
    <x v="263"/>
    <s v="Cortes43925"/>
    <n v="1082"/>
    <x v="27"/>
    <n v="5"/>
    <x v="1"/>
    <x v="1"/>
    <s v="0501"/>
    <s v="Femenino"/>
    <n v="27"/>
    <s v="No Informado"/>
    <s v="Confirmado"/>
    <n v="15.5151"/>
    <n v="-88.114599999999996"/>
    <s v="HONDURAS"/>
  </r>
  <r>
    <s v="San Pedro Sula439251083"/>
    <x v="263"/>
    <s v="Cortes43925"/>
    <n v="1083"/>
    <x v="27"/>
    <n v="5"/>
    <x v="1"/>
    <x v="1"/>
    <s v="0501"/>
    <s v="Masculino"/>
    <n v="46"/>
    <s v="No Informado"/>
    <s v="Confirmado"/>
    <n v="15.5151"/>
    <n v="-88.114599999999996"/>
    <s v="HONDURAS"/>
  </r>
  <r>
    <s v="San Pedro Sula439251084"/>
    <x v="263"/>
    <s v="Cortes43925"/>
    <n v="1084"/>
    <x v="27"/>
    <n v="5"/>
    <x v="1"/>
    <x v="1"/>
    <s v="0501"/>
    <s v="Femenino"/>
    <n v="49"/>
    <s v="No Informado"/>
    <s v="Confirmado"/>
    <n v="15.5151"/>
    <n v="-88.114599999999996"/>
    <s v="HONDURAS"/>
  </r>
  <r>
    <s v="San Pedro Sula439251085"/>
    <x v="263"/>
    <s v="Cortes43925"/>
    <n v="1085"/>
    <x v="27"/>
    <n v="5"/>
    <x v="1"/>
    <x v="1"/>
    <s v="0501"/>
    <s v="Masculino"/>
    <n v="63"/>
    <s v="No Informado"/>
    <s v="Confirmado"/>
    <n v="15.5151"/>
    <n v="-88.114599999999996"/>
    <s v="HONDURAS"/>
  </r>
  <r>
    <s v="San Pedro Sula439251086"/>
    <x v="263"/>
    <s v="Cortes43925"/>
    <n v="1086"/>
    <x v="27"/>
    <n v="5"/>
    <x v="1"/>
    <x v="1"/>
    <s v="0501"/>
    <s v="Femenino"/>
    <n v="40"/>
    <s v="No Informado"/>
    <s v="Confirmado"/>
    <n v="15.5151"/>
    <n v="-88.114599999999996"/>
    <s v="HONDURAS"/>
  </r>
  <r>
    <s v="San Pedro Sula439251087"/>
    <x v="263"/>
    <s v="Cortes43925"/>
    <n v="1087"/>
    <x v="27"/>
    <n v="5"/>
    <x v="1"/>
    <x v="1"/>
    <s v="0501"/>
    <s v="Masculino"/>
    <n v="63"/>
    <s v="No Informado"/>
    <s v="Confirmado"/>
    <n v="15.5151"/>
    <n v="-88.114599999999996"/>
    <s v="HONDURAS"/>
  </r>
  <r>
    <s v="San Pedro Sula439251088"/>
    <x v="263"/>
    <s v="Cortes43925"/>
    <n v="1088"/>
    <x v="27"/>
    <n v="5"/>
    <x v="1"/>
    <x v="1"/>
    <s v="0501"/>
    <s v="Masculino"/>
    <n v="30"/>
    <s v="No Informado"/>
    <s v="Confirmado"/>
    <n v="15.5151"/>
    <n v="-88.114599999999996"/>
    <s v="HONDURAS"/>
  </r>
  <r>
    <s v="San Pedro Sula439251089"/>
    <x v="263"/>
    <s v="Cortes43925"/>
    <n v="1089"/>
    <x v="27"/>
    <n v="5"/>
    <x v="1"/>
    <x v="1"/>
    <s v="0501"/>
    <s v="Masculino"/>
    <n v="66"/>
    <s v="No Informado"/>
    <s v="Confirmado"/>
    <n v="15.5151"/>
    <n v="-88.114599999999996"/>
    <s v="HONDURAS"/>
  </r>
  <r>
    <s v="San Pedro Sula439251090"/>
    <x v="263"/>
    <s v="Cortes43925"/>
    <n v="1090"/>
    <x v="27"/>
    <n v="5"/>
    <x v="1"/>
    <x v="1"/>
    <s v="0501"/>
    <s v="Masculino"/>
    <n v="20"/>
    <s v="No Informado"/>
    <s v="Confirmado"/>
    <n v="15.5151"/>
    <n v="-88.114599999999996"/>
    <s v="HONDURAS"/>
  </r>
  <r>
    <s v="San Pedro Sula439251091"/>
    <x v="263"/>
    <s v="Cortes43925"/>
    <n v="1091"/>
    <x v="27"/>
    <n v="5"/>
    <x v="1"/>
    <x v="1"/>
    <s v="0501"/>
    <s v="Masculino"/>
    <n v="21"/>
    <s v="No Informado"/>
    <s v="Confirmado"/>
    <n v="15.5151"/>
    <n v="-88.114599999999996"/>
    <s v="HONDURAS"/>
  </r>
  <r>
    <s v="San Pedro Sula439251092"/>
    <x v="263"/>
    <s v="Cortes43925"/>
    <n v="1092"/>
    <x v="27"/>
    <n v="5"/>
    <x v="1"/>
    <x v="1"/>
    <s v="0501"/>
    <s v="Femenino"/>
    <n v="26"/>
    <s v="No Informado"/>
    <s v="Confirmado"/>
    <n v="15.5151"/>
    <n v="-88.114599999999996"/>
    <s v="HONDURAS"/>
  </r>
  <r>
    <s v="San Pedro Sula439251093"/>
    <x v="263"/>
    <s v="Cortes43925"/>
    <n v="1093"/>
    <x v="27"/>
    <n v="5"/>
    <x v="1"/>
    <x v="1"/>
    <s v="0501"/>
    <s v="Femenino"/>
    <n v="28"/>
    <s v="No Informado"/>
    <s v="Confirmado"/>
    <n v="15.5151"/>
    <n v="-88.114599999999996"/>
    <s v="HONDURAS"/>
  </r>
  <r>
    <s v="San Pedro Sula439251094"/>
    <x v="263"/>
    <s v="Cortes43925"/>
    <n v="1094"/>
    <x v="27"/>
    <n v="5"/>
    <x v="1"/>
    <x v="1"/>
    <s v="0501"/>
    <s v="Femenino"/>
    <n v="43"/>
    <s v="No Informado"/>
    <s v="Confirmado"/>
    <n v="15.5151"/>
    <n v="-88.114599999999996"/>
    <s v="HONDURAS"/>
  </r>
  <r>
    <s v="San Pedro Sula439251095"/>
    <x v="263"/>
    <s v="Cortes43925"/>
    <n v="1095"/>
    <x v="27"/>
    <n v="5"/>
    <x v="1"/>
    <x v="1"/>
    <s v="0501"/>
    <s v="Femenino"/>
    <n v="22"/>
    <s v="No Informado"/>
    <s v="Confirmado"/>
    <n v="15.5151"/>
    <n v="-88.114599999999996"/>
    <s v="HONDURAS"/>
  </r>
  <r>
    <s v="San Pedro Sula439251096"/>
    <x v="263"/>
    <s v="Cortes43925"/>
    <n v="1096"/>
    <x v="27"/>
    <n v="5"/>
    <x v="1"/>
    <x v="1"/>
    <s v="0501"/>
    <s v="Femenino"/>
    <n v="38"/>
    <s v="No Informado"/>
    <s v="Confirmado"/>
    <n v="15.5151"/>
    <n v="-88.114599999999996"/>
    <s v="HONDURAS"/>
  </r>
  <r>
    <s v="San Pedro Sula439251097"/>
    <x v="263"/>
    <s v="Cortes43925"/>
    <n v="1097"/>
    <x v="27"/>
    <n v="5"/>
    <x v="1"/>
    <x v="1"/>
    <s v="0501"/>
    <s v="Masculino"/>
    <n v="48"/>
    <s v="No Informado"/>
    <s v="Confirmado"/>
    <n v="15.5151"/>
    <n v="-88.114599999999996"/>
    <s v="HONDURAS"/>
  </r>
  <r>
    <s v="San Pedro Sula439251098"/>
    <x v="263"/>
    <s v="Cortes43925"/>
    <n v="1098"/>
    <x v="27"/>
    <n v="5"/>
    <x v="1"/>
    <x v="1"/>
    <s v="0501"/>
    <s v="Femenino"/>
    <n v="46"/>
    <s v="No Informado"/>
    <s v="Confirmado"/>
    <n v="15.5151"/>
    <n v="-88.114599999999996"/>
    <s v="HONDURAS"/>
  </r>
  <r>
    <s v="San Pedro Sula439251099"/>
    <x v="263"/>
    <s v="Cortes43925"/>
    <n v="1099"/>
    <x v="27"/>
    <n v="5"/>
    <x v="1"/>
    <x v="1"/>
    <s v="0501"/>
    <s v="Masculino"/>
    <n v="36"/>
    <s v="No Informado"/>
    <s v="Confirmado"/>
    <n v="15.5151"/>
    <n v="-88.114599999999996"/>
    <s v="HONDURAS"/>
  </r>
  <r>
    <s v="San Pedro Sula439251100"/>
    <x v="263"/>
    <s v="Cortes43925"/>
    <n v="1100"/>
    <x v="27"/>
    <n v="5"/>
    <x v="1"/>
    <x v="1"/>
    <s v="0501"/>
    <s v="Masculino"/>
    <n v="38"/>
    <s v="No Informado"/>
    <s v="Confirmado"/>
    <n v="15.5151"/>
    <n v="-88.114599999999996"/>
    <s v="HONDURAS"/>
  </r>
  <r>
    <s v="Choloma439251101"/>
    <x v="260"/>
    <s v="Cortes43925"/>
    <n v="1101"/>
    <x v="27"/>
    <n v="5"/>
    <x v="1"/>
    <x v="2"/>
    <s v="0502"/>
    <s v="Masculino"/>
    <n v="28"/>
    <s v="No Informado"/>
    <s v="Confirmado"/>
    <n v="15.6435"/>
    <n v="-87.933999999999997"/>
    <s v="HONDURAS"/>
  </r>
  <r>
    <s v="San Pedro Sula439251102"/>
    <x v="263"/>
    <s v="Cortes43925"/>
    <n v="1102"/>
    <x v="27"/>
    <n v="5"/>
    <x v="1"/>
    <x v="1"/>
    <s v="0501"/>
    <s v="Masculino"/>
    <n v="35"/>
    <s v="No Informado"/>
    <s v="Confirmado"/>
    <n v="15.5151"/>
    <n v="-88.114599999999996"/>
    <s v="HONDURAS"/>
  </r>
  <r>
    <s v="San Pedro Sula439251103"/>
    <x v="263"/>
    <s v="Cortes43925"/>
    <n v="1103"/>
    <x v="27"/>
    <n v="5"/>
    <x v="1"/>
    <x v="1"/>
    <s v="0501"/>
    <s v="Masculino"/>
    <n v="31"/>
    <s v="No Informado"/>
    <s v="Confirmado"/>
    <n v="15.5151"/>
    <n v="-88.114599999999996"/>
    <s v="HONDURAS"/>
  </r>
  <r>
    <s v="San Pedro Sula439251104"/>
    <x v="263"/>
    <s v="Cortes43925"/>
    <n v="1104"/>
    <x v="27"/>
    <n v="5"/>
    <x v="1"/>
    <x v="1"/>
    <s v="0501"/>
    <s v="Femenino"/>
    <n v="29"/>
    <s v="No Informado"/>
    <s v="Confirmado"/>
    <n v="15.5151"/>
    <n v="-88.114599999999996"/>
    <s v="HONDURAS"/>
  </r>
  <r>
    <s v="San Pedro Sula439251105"/>
    <x v="263"/>
    <s v="Cortes43925"/>
    <n v="1105"/>
    <x v="27"/>
    <n v="5"/>
    <x v="1"/>
    <x v="1"/>
    <s v="0501"/>
    <s v="Masculino"/>
    <n v="27"/>
    <s v="No Informado"/>
    <s v="Confirmado"/>
    <n v="15.5151"/>
    <n v="-88.114599999999996"/>
    <s v="HONDURAS"/>
  </r>
  <r>
    <s v="San Pedro Sula439251106"/>
    <x v="263"/>
    <s v="Cortes43925"/>
    <n v="1106"/>
    <x v="27"/>
    <n v="5"/>
    <x v="1"/>
    <x v="1"/>
    <s v="0501"/>
    <s v="Masculino"/>
    <n v="21"/>
    <s v="No Informado"/>
    <s v="Confirmado"/>
    <n v="15.5151"/>
    <n v="-88.114599999999996"/>
    <s v="HONDURAS"/>
  </r>
  <r>
    <s v="San Pedro Sula439251107"/>
    <x v="263"/>
    <s v="Cortes43925"/>
    <n v="1107"/>
    <x v="27"/>
    <n v="5"/>
    <x v="1"/>
    <x v="1"/>
    <s v="0501"/>
    <s v="Masculino"/>
    <n v="62"/>
    <s v="No Informado"/>
    <s v="Confirmado"/>
    <n v="15.5151"/>
    <n v="-88.114599999999996"/>
    <s v="HONDURAS"/>
  </r>
  <r>
    <s v="San Pedro Sula439251108"/>
    <x v="263"/>
    <s v="Cortes43925"/>
    <n v="1108"/>
    <x v="27"/>
    <n v="5"/>
    <x v="1"/>
    <x v="1"/>
    <s v="0501"/>
    <s v="Femenino"/>
    <n v="28"/>
    <s v="No Informado"/>
    <s v="Confirmado"/>
    <n v="15.5151"/>
    <n v="-88.114599999999996"/>
    <s v="HONDURAS"/>
  </r>
  <r>
    <s v="San Pedro Sula439251109"/>
    <x v="263"/>
    <s v="Cortes43925"/>
    <n v="1109"/>
    <x v="27"/>
    <n v="5"/>
    <x v="1"/>
    <x v="1"/>
    <s v="0501"/>
    <s v="Femenino"/>
    <n v="33"/>
    <s v="No Informado"/>
    <s v="Confirmado"/>
    <n v="15.5151"/>
    <n v="-88.114599999999996"/>
    <s v="HONDURAS"/>
  </r>
  <r>
    <s v="San Pedro Sula439251110"/>
    <x v="263"/>
    <s v="Cortes43925"/>
    <n v="1110"/>
    <x v="27"/>
    <n v="5"/>
    <x v="1"/>
    <x v="1"/>
    <s v="0501"/>
    <s v="Masculino"/>
    <n v="54"/>
    <s v="No Informado"/>
    <s v="Confirmado"/>
    <n v="15.5151"/>
    <n v="-88.114599999999996"/>
    <s v="HONDURAS"/>
  </r>
  <r>
    <s v="San Pedro Sula439251111"/>
    <x v="263"/>
    <s v="Cortes43925"/>
    <n v="1111"/>
    <x v="27"/>
    <n v="5"/>
    <x v="1"/>
    <x v="1"/>
    <s v="0501"/>
    <s v="Masculino"/>
    <n v="52"/>
    <s v="No Informado"/>
    <s v="Confirmado"/>
    <n v="15.5151"/>
    <n v="-88.114599999999996"/>
    <s v="HONDURAS"/>
  </r>
  <r>
    <s v="Choloma439251112"/>
    <x v="260"/>
    <s v="Cortes43925"/>
    <n v="1112"/>
    <x v="27"/>
    <n v="5"/>
    <x v="1"/>
    <x v="2"/>
    <s v="0502"/>
    <s v="Masculino"/>
    <n v="39"/>
    <s v="No Informado"/>
    <s v="Confirmado"/>
    <n v="15.6435"/>
    <n v="-87.933999999999997"/>
    <s v="HONDURAS"/>
  </r>
  <r>
    <s v="San Pedro Sula439251113"/>
    <x v="263"/>
    <s v="Cortes43925"/>
    <n v="1113"/>
    <x v="27"/>
    <n v="5"/>
    <x v="1"/>
    <x v="1"/>
    <s v="0501"/>
    <s v="Masculino"/>
    <n v="36"/>
    <s v="No Informado"/>
    <s v="Confirmado"/>
    <n v="15.5151"/>
    <n v="-88.114599999999996"/>
    <s v="HONDURAS"/>
  </r>
  <r>
    <s v="San Pedro Sula439251114"/>
    <x v="263"/>
    <s v="Cortes43925"/>
    <n v="1114"/>
    <x v="27"/>
    <n v="5"/>
    <x v="1"/>
    <x v="1"/>
    <s v="0501"/>
    <s v="Masculino"/>
    <n v="56"/>
    <s v="No Informado"/>
    <s v="Confirmado"/>
    <n v="15.5151"/>
    <n v="-88.114599999999996"/>
    <s v="HONDURAS"/>
  </r>
  <r>
    <s v="San Pedro Sula439251115"/>
    <x v="263"/>
    <s v="Cortes43925"/>
    <n v="1115"/>
    <x v="27"/>
    <n v="5"/>
    <x v="1"/>
    <x v="1"/>
    <s v="0501"/>
    <s v="Masculino"/>
    <n v="26"/>
    <s v="No Informado"/>
    <s v="Confirmado"/>
    <n v="15.5151"/>
    <n v="-88.114599999999996"/>
    <s v="HONDURAS"/>
  </r>
  <r>
    <s v="Omoa439251116"/>
    <x v="266"/>
    <s v="Cortes43925"/>
    <n v="1116"/>
    <x v="27"/>
    <n v="5"/>
    <x v="1"/>
    <x v="24"/>
    <s v="0503"/>
    <s v="Masculino"/>
    <n v="28"/>
    <s v="No Informado"/>
    <s v="Confirmado"/>
    <n v="15.6675"/>
    <n v="-88.214399999999998"/>
    <s v="HONDURAS"/>
  </r>
  <r>
    <s v="Puerto Cortes439251117"/>
    <x v="267"/>
    <s v="Cortes43925"/>
    <n v="1117"/>
    <x v="27"/>
    <n v="5"/>
    <x v="1"/>
    <x v="29"/>
    <s v="0506"/>
    <s v="Masculino"/>
    <n v="47"/>
    <s v="No Informado"/>
    <s v="Confirmado"/>
    <n v="15.7897"/>
    <n v="-87.846000000000004"/>
    <s v="HONDURAS"/>
  </r>
  <r>
    <s v="Potrerillos439251118"/>
    <x v="268"/>
    <s v="Cortes43925"/>
    <n v="1118"/>
    <x v="27"/>
    <n v="5"/>
    <x v="1"/>
    <x v="28"/>
    <s v="0505"/>
    <s v="Masculino"/>
    <n v="63"/>
    <s v="No Informado"/>
    <s v="Confirmado"/>
    <n v="15.197699999999999"/>
    <n v="-87.960099999999997"/>
    <s v="HONDURAS"/>
  </r>
  <r>
    <s v="San Pedro Sula439251119"/>
    <x v="263"/>
    <s v="Cortes43925"/>
    <n v="1119"/>
    <x v="27"/>
    <n v="5"/>
    <x v="1"/>
    <x v="1"/>
    <s v="0501"/>
    <s v="Femenino"/>
    <n v="38"/>
    <s v="No Informado"/>
    <s v="Confirmado"/>
    <n v="15.5151"/>
    <n v="-88.114599999999996"/>
    <s v="HONDURAS"/>
  </r>
  <r>
    <s v="San Pedro Sula439251120"/>
    <x v="263"/>
    <s v="Cortes43925"/>
    <n v="1120"/>
    <x v="27"/>
    <n v="5"/>
    <x v="1"/>
    <x v="1"/>
    <s v="0501"/>
    <s v="Masculino"/>
    <n v="46"/>
    <s v="No Informado"/>
    <s v="Confirmado"/>
    <n v="15.5151"/>
    <n v="-88.114599999999996"/>
    <s v="HONDURAS"/>
  </r>
  <r>
    <s v="San Manuel439251121"/>
    <x v="265"/>
    <s v="Cortes43925"/>
    <n v="1121"/>
    <x v="27"/>
    <n v="5"/>
    <x v="1"/>
    <x v="33"/>
    <s v="0509"/>
    <s v="Masculino"/>
    <n v="59"/>
    <s v="No Informado"/>
    <s v="Confirmado"/>
    <n v="15.3802"/>
    <n v="-87.899699999999996"/>
    <s v="HONDURAS"/>
  </r>
  <r>
    <s v="San Pedro Sula439251122"/>
    <x v="263"/>
    <s v="Cortes43925"/>
    <n v="1122"/>
    <x v="27"/>
    <n v="5"/>
    <x v="1"/>
    <x v="1"/>
    <s v="0501"/>
    <s v="Femenino"/>
    <n v="27"/>
    <s v="No Informado"/>
    <s v="Confirmado"/>
    <n v="15.5151"/>
    <n v="-88.114599999999996"/>
    <s v="HONDURAS"/>
  </r>
  <r>
    <s v="San Pedro Sula439251123"/>
    <x v="263"/>
    <s v="Cortes43925"/>
    <n v="1123"/>
    <x v="27"/>
    <n v="5"/>
    <x v="1"/>
    <x v="1"/>
    <s v="0501"/>
    <s v="Masculino"/>
    <n v="29"/>
    <s v="No Informado"/>
    <s v="Confirmado"/>
    <n v="15.5151"/>
    <n v="-88.114599999999996"/>
    <s v="HONDURAS"/>
  </r>
  <r>
    <s v="Villanueva439251124"/>
    <x v="269"/>
    <s v="Cortes43925"/>
    <n v="1124"/>
    <x v="27"/>
    <n v="5"/>
    <x v="1"/>
    <x v="47"/>
    <s v="0511"/>
    <s v="Femenino"/>
    <m/>
    <s v="No Informado"/>
    <s v="Confirmado"/>
    <n v="15.3307"/>
    <n v="-88.047399999999996"/>
    <s v="HONDURAS"/>
  </r>
  <r>
    <s v="San Pedro Sula439251125"/>
    <x v="263"/>
    <s v="Cortes43925"/>
    <n v="1125"/>
    <x v="27"/>
    <n v="5"/>
    <x v="1"/>
    <x v="1"/>
    <s v="0501"/>
    <s v="Masculino"/>
    <n v="33"/>
    <s v="No Informado"/>
    <s v="Confirmado"/>
    <n v="15.5151"/>
    <n v="-88.114599999999996"/>
    <s v="HONDURAS"/>
  </r>
  <r>
    <s v="Intibuca439251126"/>
    <x v="270"/>
    <s v="Intibuca43925"/>
    <n v="1126"/>
    <x v="27"/>
    <n v="10"/>
    <x v="10"/>
    <x v="13"/>
    <s v="1006"/>
    <s v="Masculino"/>
    <n v="40"/>
    <s v="No Informado"/>
    <s v="Confirmado"/>
    <n v="14.4335"/>
    <n v="-88.153999999999996"/>
    <s v="HONDURAS"/>
  </r>
  <r>
    <s v="Distrito Central439251127"/>
    <x v="38"/>
    <s v="Francisco Morazan43925"/>
    <n v="1127"/>
    <x v="27"/>
    <n v="8"/>
    <x v="5"/>
    <x v="6"/>
    <s v="0801"/>
    <s v="Masculino"/>
    <n v="30"/>
    <s v="No Informado"/>
    <s v="Confirmado"/>
    <n v="14.175800000000001"/>
    <n v="-87.251099999999994"/>
    <s v="HONDURAS"/>
  </r>
  <r>
    <s v="Distrito Central439251128"/>
    <x v="38"/>
    <s v="Francisco Morazan43925"/>
    <n v="1128"/>
    <x v="27"/>
    <n v="8"/>
    <x v="5"/>
    <x v="6"/>
    <s v="0801"/>
    <s v="Femenino"/>
    <n v="39"/>
    <s v="No Informado"/>
    <s v="Confirmado"/>
    <n v="14.175800000000001"/>
    <n v="-87.251099999999994"/>
    <s v="HONDURAS"/>
  </r>
  <r>
    <s v="Distrito Central439251129"/>
    <x v="38"/>
    <s v="Francisco Morazan43925"/>
    <n v="1129"/>
    <x v="27"/>
    <n v="8"/>
    <x v="5"/>
    <x v="6"/>
    <s v="0801"/>
    <s v="Masculino"/>
    <n v="45"/>
    <s v="No Informado"/>
    <s v="Confirmado"/>
    <n v="14.175800000000001"/>
    <n v="-87.251099999999994"/>
    <s v="HONDURAS"/>
  </r>
  <r>
    <s v="Distrito Central439251130"/>
    <x v="38"/>
    <s v="Francisco Morazan43925"/>
    <n v="1130"/>
    <x v="27"/>
    <n v="8"/>
    <x v="5"/>
    <x v="6"/>
    <s v="0801"/>
    <s v="Femenino"/>
    <n v="23"/>
    <s v="No Informado"/>
    <s v="Confirmado"/>
    <n v="14.175800000000001"/>
    <n v="-87.251099999999994"/>
    <s v="HONDURAS"/>
  </r>
  <r>
    <s v="Distrito Central439251131"/>
    <x v="38"/>
    <s v="Francisco Morazan43925"/>
    <n v="1131"/>
    <x v="27"/>
    <n v="8"/>
    <x v="5"/>
    <x v="6"/>
    <s v="0801"/>
    <s v="Masculino"/>
    <n v="22"/>
    <s v="No Informado"/>
    <s v="Confirmado"/>
    <n v="14.175800000000001"/>
    <n v="-87.251099999999994"/>
    <s v="HONDURAS"/>
  </r>
  <r>
    <s v="La Ceiba439251132"/>
    <x v="271"/>
    <s v="Atlantida43925"/>
    <n v="1132"/>
    <x v="27"/>
    <n v="1"/>
    <x v="7"/>
    <x v="14"/>
    <s v="0101"/>
    <s v="Femenino"/>
    <n v="39"/>
    <s v="No Informado"/>
    <s v="Confirmado"/>
    <n v="15.6782"/>
    <n v="-86.742800000000003"/>
    <s v="HONDURAS"/>
  </r>
  <r>
    <s v="La Ceiba439251133"/>
    <x v="271"/>
    <s v="Atlantida43925"/>
    <n v="1133"/>
    <x v="27"/>
    <n v="1"/>
    <x v="7"/>
    <x v="14"/>
    <s v="0101"/>
    <s v="Masculino"/>
    <n v="21"/>
    <s v="No Informado"/>
    <s v="Confirmado"/>
    <n v="15.6782"/>
    <n v="-86.742800000000003"/>
    <s v="HONDURAS"/>
  </r>
  <r>
    <s v="Santa Rita439251134"/>
    <x v="261"/>
    <s v="Yoro43925"/>
    <n v="1134"/>
    <x v="27"/>
    <n v="18"/>
    <x v="6"/>
    <x v="39"/>
    <s v="0421"/>
    <s v="Femenino"/>
    <n v="33"/>
    <s v="No Informado"/>
    <s v="Confirmado"/>
    <n v="14.886799999999999"/>
    <n v="-89.036000000000001"/>
    <s v="HONDURAS"/>
  </r>
  <r>
    <s v="Orocuina439251135"/>
    <x v="272"/>
    <s v="Choluteca43925"/>
    <n v="1135"/>
    <x v="27"/>
    <n v="6"/>
    <x v="2"/>
    <x v="52"/>
    <s v="0610"/>
    <s v="Masculino"/>
    <n v="44"/>
    <s v="No Informado"/>
    <s v="Confirmado"/>
    <n v="13.5078"/>
    <n v="-87.143100000000004"/>
    <s v="HONDURAS"/>
  </r>
  <r>
    <s v="Distrito Central439251136"/>
    <x v="38"/>
    <s v="Francisco Morazan43925"/>
    <n v="1136"/>
    <x v="27"/>
    <n v="8"/>
    <x v="5"/>
    <x v="6"/>
    <s v="0801"/>
    <s v="Masculino"/>
    <n v="32"/>
    <s v="No Informado"/>
    <s v="Confirmado"/>
    <n v="14.175800000000001"/>
    <n v="-87.251099999999994"/>
    <s v="HONDURAS"/>
  </r>
  <r>
    <s v="Distrito Central439251137"/>
    <x v="38"/>
    <s v="Francisco Morazan43925"/>
    <n v="1137"/>
    <x v="27"/>
    <n v="8"/>
    <x v="5"/>
    <x v="6"/>
    <s v="0801"/>
    <s v="Femenino"/>
    <n v="50"/>
    <s v="No Informado"/>
    <s v="Confirmado"/>
    <n v="14.175800000000001"/>
    <n v="-87.251099999999994"/>
    <s v="HONDURAS"/>
  </r>
  <r>
    <s v="Distrito Central439251138"/>
    <x v="38"/>
    <s v="Francisco Morazan43925"/>
    <n v="1138"/>
    <x v="27"/>
    <n v="8"/>
    <x v="5"/>
    <x v="6"/>
    <s v="0801"/>
    <s v="Masculino"/>
    <n v="75"/>
    <s v="No Informado"/>
    <s v="Confirmado"/>
    <n v="14.175800000000001"/>
    <n v="-87.251099999999994"/>
    <s v="HONDURAS"/>
  </r>
  <r>
    <s v="Distrito Central439251139"/>
    <x v="38"/>
    <s v="Francisco Morazan43925"/>
    <n v="1139"/>
    <x v="27"/>
    <n v="8"/>
    <x v="5"/>
    <x v="6"/>
    <s v="0801"/>
    <s v="Masculino"/>
    <n v="34"/>
    <s v="No Informado"/>
    <s v="Confirmado"/>
    <n v="14.175800000000001"/>
    <n v="-87.251099999999994"/>
    <s v="HONDURAS"/>
  </r>
  <r>
    <s v="Distrito Central439251140"/>
    <x v="38"/>
    <s v="Francisco Morazan43925"/>
    <n v="1140"/>
    <x v="27"/>
    <n v="8"/>
    <x v="5"/>
    <x v="6"/>
    <s v="0801"/>
    <s v="Masculino"/>
    <n v="1"/>
    <s v="No Informado"/>
    <s v="Confirmado"/>
    <n v="14.175800000000001"/>
    <n v="-87.251099999999994"/>
    <s v="HONDURAS"/>
  </r>
  <r>
    <s v="Distrito Central439251141"/>
    <x v="38"/>
    <s v="Francisco Morazan43925"/>
    <n v="1141"/>
    <x v="27"/>
    <n v="8"/>
    <x v="5"/>
    <x v="6"/>
    <s v="0801"/>
    <s v="Femenino"/>
    <n v="11"/>
    <s v="No Informado"/>
    <s v="Confirmado"/>
    <n v="14.175800000000001"/>
    <n v="-87.251099999999994"/>
    <s v="HONDURAS"/>
  </r>
  <r>
    <s v="Distrito Central439251142"/>
    <x v="38"/>
    <s v="Francisco Morazan43925"/>
    <n v="1142"/>
    <x v="27"/>
    <n v="8"/>
    <x v="5"/>
    <x v="6"/>
    <s v="0801"/>
    <s v="Femenino"/>
    <n v="30"/>
    <s v="No Informado"/>
    <s v="Confirmado"/>
    <n v="14.175800000000001"/>
    <n v="-87.251099999999994"/>
    <s v="HONDURAS"/>
  </r>
  <r>
    <s v="Distrito Central439251143"/>
    <x v="38"/>
    <s v="Francisco Morazan43925"/>
    <n v="1143"/>
    <x v="27"/>
    <n v="8"/>
    <x v="5"/>
    <x v="6"/>
    <s v="0801"/>
    <s v="Masculino"/>
    <n v="15"/>
    <s v="No Informado"/>
    <s v="Confirmado"/>
    <n v="14.175800000000001"/>
    <n v="-87.251099999999994"/>
    <s v="HONDURAS"/>
  </r>
  <r>
    <s v="Distrito Central439251144"/>
    <x v="38"/>
    <s v="Francisco Morazan43925"/>
    <n v="1144"/>
    <x v="27"/>
    <n v="8"/>
    <x v="5"/>
    <x v="6"/>
    <s v="0801"/>
    <s v="Masculino"/>
    <n v="5"/>
    <s v="No Informado"/>
    <s v="Confirmado"/>
    <n v="14.175800000000001"/>
    <n v="-87.251099999999994"/>
    <s v="HONDURAS"/>
  </r>
  <r>
    <s v="Distrito Central439251145"/>
    <x v="38"/>
    <s v="Francisco Morazan43925"/>
    <n v="1145"/>
    <x v="27"/>
    <n v="8"/>
    <x v="5"/>
    <x v="6"/>
    <s v="0801"/>
    <s v="Femenino"/>
    <n v="45"/>
    <s v="No Informado"/>
    <s v="Confirmado"/>
    <n v="14.175800000000001"/>
    <n v="-87.251099999999994"/>
    <s v="HONDURAS"/>
  </r>
  <r>
    <s v="Distrito Central439251146"/>
    <x v="38"/>
    <s v="Francisco Morazan43925"/>
    <n v="1146"/>
    <x v="27"/>
    <n v="8"/>
    <x v="5"/>
    <x v="6"/>
    <s v="0801"/>
    <s v="Femenino"/>
    <n v="20"/>
    <s v="No Informado"/>
    <s v="Confirmado"/>
    <n v="14.175800000000001"/>
    <n v="-87.251099999999994"/>
    <s v="HONDURAS"/>
  </r>
  <r>
    <s v="Distrito Central439251147"/>
    <x v="38"/>
    <s v="Francisco Morazan43925"/>
    <n v="1147"/>
    <x v="27"/>
    <n v="8"/>
    <x v="5"/>
    <x v="6"/>
    <s v="0801"/>
    <s v="Femenino"/>
    <n v="2"/>
    <s v="No Informado"/>
    <s v="Confirmado"/>
    <n v="14.175800000000001"/>
    <n v="-87.251099999999994"/>
    <s v="HONDURAS"/>
  </r>
  <r>
    <s v="Juticalpa439251148"/>
    <x v="273"/>
    <s v="Olancho43925"/>
    <n v="1148"/>
    <x v="27"/>
    <n v="15"/>
    <x v="14"/>
    <x v="53"/>
    <s v="1501"/>
    <s v="Femenino"/>
    <n v="24"/>
    <s v="No Informado"/>
    <s v="Confirmado"/>
    <n v="14.542"/>
    <n v="-86.315200000000004"/>
    <s v="HONDURAS"/>
  </r>
  <r>
    <s v="Distrito Central439251149"/>
    <x v="38"/>
    <s v="Francisco Morazan43925"/>
    <n v="1149"/>
    <x v="27"/>
    <n v="8"/>
    <x v="5"/>
    <x v="6"/>
    <s v="0801"/>
    <s v="Femenino"/>
    <n v="40"/>
    <s v="No Informado"/>
    <s v="Confirmado"/>
    <n v="14.175800000000001"/>
    <n v="-87.251099999999994"/>
    <s v="HONDURAS"/>
  </r>
  <r>
    <s v="Distrito Central439251150"/>
    <x v="38"/>
    <s v="Francisco Morazan43925"/>
    <n v="1150"/>
    <x v="27"/>
    <n v="8"/>
    <x v="5"/>
    <x v="6"/>
    <s v="0801"/>
    <s v="Masculino"/>
    <n v="25"/>
    <s v="No Informado"/>
    <s v="Confirmado"/>
    <n v="14.175800000000001"/>
    <n v="-87.251099999999994"/>
    <s v="HONDURAS"/>
  </r>
  <r>
    <s v="Intibuca439251151"/>
    <x v="270"/>
    <s v="Intibuca43925"/>
    <n v="1151"/>
    <x v="27"/>
    <n v="10"/>
    <x v="10"/>
    <x v="13"/>
    <s v="1006"/>
    <s v="Masculino"/>
    <n v="11"/>
    <s v="No Informado"/>
    <s v="Confirmado"/>
    <n v="14.4335"/>
    <n v="-88.153999999999996"/>
    <s v="HONDURAS"/>
  </r>
  <r>
    <s v="Comayagua439251152"/>
    <x v="274"/>
    <s v="Comayagua43925"/>
    <n v="1152"/>
    <x v="27"/>
    <n v="3"/>
    <x v="3"/>
    <x v="4"/>
    <s v="0301"/>
    <s v="Femenino"/>
    <n v="64"/>
    <s v="No Informado"/>
    <s v="Confirmado"/>
    <n v="14.470800000000001"/>
    <n v="-87.624200000000002"/>
    <s v="HONDURAS"/>
  </r>
  <r>
    <s v="Yoro439251153"/>
    <x v="275"/>
    <s v="Yoro43925"/>
    <n v="1153"/>
    <x v="27"/>
    <n v="18"/>
    <x v="6"/>
    <x v="48"/>
    <s v="1801"/>
    <s v="Masculino"/>
    <n v="13"/>
    <s v="No Informado"/>
    <s v="Confirmado"/>
    <n v="15.2433"/>
    <n v="-87.227500000000006"/>
    <s v="HONDURAS"/>
  </r>
  <r>
    <s v="Yoro439251154"/>
    <x v="275"/>
    <s v="Yoro43925"/>
    <n v="1154"/>
    <x v="27"/>
    <n v="18"/>
    <x v="6"/>
    <x v="48"/>
    <s v="1801"/>
    <s v="Femenino"/>
    <n v="19"/>
    <s v="No Informado"/>
    <s v="Confirmado"/>
    <n v="15.2433"/>
    <n v="-87.227500000000006"/>
    <s v="HONDURAS"/>
  </r>
  <r>
    <s v="San Pedro Sula439251155"/>
    <x v="263"/>
    <s v="Comayagua43925"/>
    <n v="1155"/>
    <x v="27"/>
    <n v="3"/>
    <x v="3"/>
    <x v="1"/>
    <s v="0501"/>
    <s v="Masculino"/>
    <n v="39"/>
    <s v="No Informado"/>
    <s v="Confirmado"/>
    <n v="15.5151"/>
    <n v="-88.114599999999996"/>
    <s v="HONDURAS"/>
  </r>
  <r>
    <s v="Villanueva439251156"/>
    <x v="269"/>
    <s v="Cortes43925"/>
    <n v="1156"/>
    <x v="27"/>
    <n v="5"/>
    <x v="1"/>
    <x v="47"/>
    <s v="0511"/>
    <s v="Masculino"/>
    <n v="27"/>
    <s v="No Informado"/>
    <s v="Confirmado"/>
    <n v="15.3307"/>
    <n v="-88.047399999999996"/>
    <s v="HONDURAS"/>
  </r>
  <r>
    <s v="San Pedro Sula439251157"/>
    <x v="263"/>
    <s v="Cortes43925"/>
    <n v="1157"/>
    <x v="27"/>
    <n v="5"/>
    <x v="1"/>
    <x v="1"/>
    <s v="0501"/>
    <s v="Femenino"/>
    <n v="30"/>
    <s v="No Informado"/>
    <s v="Confirmado"/>
    <n v="15.5151"/>
    <n v="-88.114599999999996"/>
    <s v="HONDURAS"/>
  </r>
  <r>
    <s v="San Pedro Sula439251158"/>
    <x v="263"/>
    <s v="Cortes43925"/>
    <n v="1158"/>
    <x v="27"/>
    <n v="5"/>
    <x v="1"/>
    <x v="1"/>
    <s v="0501"/>
    <s v="Masculino"/>
    <n v="22"/>
    <s v="No Informado"/>
    <s v="Confirmado"/>
    <n v="15.5151"/>
    <n v="-88.114599999999996"/>
    <s v="HONDURAS"/>
  </r>
  <r>
    <s v="San Pedro Sula439251159"/>
    <x v="263"/>
    <s v="Cortes43925"/>
    <n v="1159"/>
    <x v="27"/>
    <n v="5"/>
    <x v="1"/>
    <x v="1"/>
    <s v="0501"/>
    <s v="Masculino"/>
    <n v="64"/>
    <s v="No Informado"/>
    <s v="Confirmado"/>
    <n v="15.5151"/>
    <n v="-88.114599999999996"/>
    <s v="HONDURAS"/>
  </r>
  <r>
    <s v="San Pedro Sula439251160"/>
    <x v="263"/>
    <s v="Cortes43925"/>
    <n v="1160"/>
    <x v="27"/>
    <n v="5"/>
    <x v="1"/>
    <x v="1"/>
    <s v="0501"/>
    <s v="Masculino"/>
    <n v="57"/>
    <s v="No Informado"/>
    <s v="Confirmado"/>
    <n v="15.5151"/>
    <n v="-88.114599999999996"/>
    <s v="HONDURAS"/>
  </r>
  <r>
    <s v="San Pedro Sula439251161"/>
    <x v="263"/>
    <s v="Cortes43925"/>
    <n v="1161"/>
    <x v="27"/>
    <n v="5"/>
    <x v="1"/>
    <x v="1"/>
    <s v="0501"/>
    <s v="Masculino"/>
    <n v="43"/>
    <s v="No Informado"/>
    <s v="Confirmado"/>
    <n v="15.5151"/>
    <n v="-88.114599999999996"/>
    <s v="HONDURAS"/>
  </r>
  <r>
    <s v="San Pedro Sula439251162"/>
    <x v="263"/>
    <s v="Cortes43925"/>
    <n v="1162"/>
    <x v="27"/>
    <n v="5"/>
    <x v="1"/>
    <x v="1"/>
    <s v="0501"/>
    <s v="Femenino"/>
    <n v="35"/>
    <s v="No Informado"/>
    <s v="Confirmado"/>
    <n v="15.5151"/>
    <n v="-88.114599999999996"/>
    <s v="HONDURAS"/>
  </r>
  <r>
    <s v="San Pedro Sula439251163"/>
    <x v="263"/>
    <s v="Cortes43925"/>
    <n v="1163"/>
    <x v="27"/>
    <n v="5"/>
    <x v="1"/>
    <x v="1"/>
    <s v="0501"/>
    <s v="Femenino"/>
    <n v="30"/>
    <s v="No Informado"/>
    <s v="Confirmado"/>
    <n v="15.5151"/>
    <n v="-88.114599999999996"/>
    <s v="HONDURAS"/>
  </r>
  <r>
    <s v="San Pedro Sula439251164"/>
    <x v="263"/>
    <s v="Cortes43925"/>
    <n v="1164"/>
    <x v="27"/>
    <n v="5"/>
    <x v="1"/>
    <x v="1"/>
    <s v="0501"/>
    <s v="Femenino"/>
    <n v="30"/>
    <s v="No Informado"/>
    <s v="Confirmado"/>
    <n v="15.5151"/>
    <n v="-88.114599999999996"/>
    <s v="HONDURAS"/>
  </r>
  <r>
    <s v="La Lima439251165"/>
    <x v="276"/>
    <s v="Cortes43925"/>
    <n v="1165"/>
    <x v="27"/>
    <n v="5"/>
    <x v="1"/>
    <x v="15"/>
    <s v="0512"/>
    <s v="Femenino"/>
    <n v="44"/>
    <s v="No Informado"/>
    <s v="Confirmado"/>
    <n v="15.484500000000001"/>
    <n v="-87.869299999999996"/>
    <s v="HONDURAS"/>
  </r>
  <r>
    <s v="San Pedro Sula439251166"/>
    <x v="263"/>
    <s v="Cortes43925"/>
    <n v="1166"/>
    <x v="27"/>
    <n v="5"/>
    <x v="1"/>
    <x v="1"/>
    <s v="0501"/>
    <s v="Femenino"/>
    <n v="78"/>
    <s v="No Informado"/>
    <s v="Confirmado"/>
    <n v="15.5151"/>
    <n v="-88.114599999999996"/>
    <s v="HONDURAS"/>
  </r>
  <r>
    <s v="La Lima439251167"/>
    <x v="276"/>
    <s v="Cortes43925"/>
    <n v="1167"/>
    <x v="27"/>
    <n v="5"/>
    <x v="1"/>
    <x v="15"/>
    <s v="0512"/>
    <s v="Femenino"/>
    <n v="45"/>
    <s v="No Informado"/>
    <s v="Confirmado"/>
    <n v="15.484500000000001"/>
    <n v="-87.869299999999996"/>
    <s v="HONDURAS"/>
  </r>
  <r>
    <s v="Goascoran439251168"/>
    <x v="277"/>
    <s v="Valle43925"/>
    <n v="1168"/>
    <x v="27"/>
    <n v="17"/>
    <x v="0"/>
    <x v="10"/>
    <s v="1706"/>
    <s v="Masculino"/>
    <n v="33"/>
    <s v="No Informado"/>
    <s v="Confirmado"/>
    <n v="13.5938"/>
    <n v="-87.712599999999995"/>
    <s v="HONDURAS"/>
  </r>
  <r>
    <s v="La Ceiba439251169"/>
    <x v="271"/>
    <s v="Atlantida43925"/>
    <n v="1169"/>
    <x v="27"/>
    <n v="1"/>
    <x v="7"/>
    <x v="14"/>
    <s v="0101"/>
    <s v="Femenino"/>
    <n v="23"/>
    <s v="No Informado"/>
    <s v="Confirmado"/>
    <n v="15.6782"/>
    <n v="-86.742800000000003"/>
    <s v="HONDURAS"/>
  </r>
  <r>
    <s v="Distrito Central439251170"/>
    <x v="38"/>
    <s v="Francisco Morazan43925"/>
    <n v="1170"/>
    <x v="27"/>
    <n v="8"/>
    <x v="5"/>
    <x v="6"/>
    <s v="0801"/>
    <s v="Femenino"/>
    <n v="32"/>
    <s v="No Informado"/>
    <s v="Confirmado"/>
    <n v="14.175800000000001"/>
    <n v="-87.251099999999994"/>
    <s v="HONDURAS"/>
  </r>
  <r>
    <s v="Distrito Central439251171"/>
    <x v="38"/>
    <s v="Francisco Morazan43925"/>
    <n v="1171"/>
    <x v="27"/>
    <n v="8"/>
    <x v="5"/>
    <x v="6"/>
    <s v="0801"/>
    <s v="Femenino"/>
    <n v="30"/>
    <s v="No Informado"/>
    <s v="Confirmado"/>
    <n v="14.175800000000001"/>
    <n v="-87.251099999999994"/>
    <s v="HONDURAS"/>
  </r>
  <r>
    <s v="Distrito Central439251172"/>
    <x v="38"/>
    <s v="Francisco Morazan43925"/>
    <n v="1172"/>
    <x v="27"/>
    <n v="8"/>
    <x v="5"/>
    <x v="6"/>
    <s v="0801"/>
    <s v="Femenino"/>
    <n v="24"/>
    <s v="No Informado"/>
    <s v="Confirmado"/>
    <n v="14.175800000000001"/>
    <n v="-87.251099999999994"/>
    <s v="HONDURAS"/>
  </r>
  <r>
    <s v="Distrito Central439251173"/>
    <x v="38"/>
    <s v="Francisco Morazan43925"/>
    <n v="1173"/>
    <x v="27"/>
    <n v="8"/>
    <x v="5"/>
    <x v="6"/>
    <s v="0801"/>
    <s v="Femenino"/>
    <n v="31"/>
    <s v="No Informado"/>
    <s v="Confirmado"/>
    <n v="14.175800000000001"/>
    <n v="-87.251099999999994"/>
    <s v="HONDURAS"/>
  </r>
  <r>
    <s v="Distrito Central439251174"/>
    <x v="38"/>
    <s v="Francisco Morazan43925"/>
    <n v="1174"/>
    <x v="27"/>
    <n v="8"/>
    <x v="5"/>
    <x v="6"/>
    <s v="0801"/>
    <s v="Femenino"/>
    <n v="22"/>
    <s v="No Informado"/>
    <s v="Confirmado"/>
    <n v="14.175800000000001"/>
    <n v="-87.251099999999994"/>
    <s v="HONDURAS"/>
  </r>
  <r>
    <s v="Distrito Central439251175"/>
    <x v="38"/>
    <s v="Francisco Morazan43925"/>
    <n v="1175"/>
    <x v="27"/>
    <n v="8"/>
    <x v="5"/>
    <x v="6"/>
    <s v="0801"/>
    <s v="Femenino"/>
    <n v="28"/>
    <s v="No Informado"/>
    <s v="Confirmado"/>
    <n v="14.175800000000001"/>
    <n v="-87.251099999999994"/>
    <s v="HONDURAS"/>
  </r>
  <r>
    <s v="Distrito Central439251176"/>
    <x v="38"/>
    <s v="Francisco Morazan43925"/>
    <n v="1176"/>
    <x v="27"/>
    <n v="8"/>
    <x v="5"/>
    <x v="6"/>
    <s v="0801"/>
    <s v="Femenino"/>
    <n v="33"/>
    <s v="No Informado"/>
    <s v="Confirmado"/>
    <n v="14.175800000000001"/>
    <n v="-87.251099999999994"/>
    <s v="HONDURAS"/>
  </r>
  <r>
    <s v="Distrito Central439251177"/>
    <x v="38"/>
    <s v="Francisco Morazan43925"/>
    <n v="1177"/>
    <x v="27"/>
    <n v="8"/>
    <x v="5"/>
    <x v="6"/>
    <s v="0801"/>
    <s v="Femenino"/>
    <n v="33"/>
    <s v="No Informado"/>
    <s v="Confirmado"/>
    <n v="14.175800000000001"/>
    <n v="-87.251099999999994"/>
    <s v="HONDURAS"/>
  </r>
  <r>
    <s v="Distrito Central439251178"/>
    <x v="38"/>
    <s v="Francisco Morazan43925"/>
    <n v="1178"/>
    <x v="27"/>
    <n v="8"/>
    <x v="5"/>
    <x v="6"/>
    <s v="0801"/>
    <s v="Femenino"/>
    <n v="45"/>
    <s v="No Informado"/>
    <s v="Confirmado"/>
    <n v="14.175800000000001"/>
    <n v="-87.251099999999994"/>
    <s v="HONDURAS"/>
  </r>
  <r>
    <s v="San Pedro Sula439261179"/>
    <x v="176"/>
    <s v="Cortes43926"/>
    <n v="1179"/>
    <x v="33"/>
    <n v="5"/>
    <x v="1"/>
    <x v="1"/>
    <s v="0501"/>
    <s v="Masculino"/>
    <n v="72"/>
    <s v="No Informado"/>
    <s v="Confirmado"/>
    <n v="15.5151"/>
    <n v="-88.114599999999996"/>
    <s v="HONDURAS"/>
  </r>
  <r>
    <s v="San Pedro Sula439261180"/>
    <x v="176"/>
    <s v="Cortes43926"/>
    <n v="1180"/>
    <x v="33"/>
    <n v="5"/>
    <x v="1"/>
    <x v="1"/>
    <s v="0501"/>
    <s v="Femenino"/>
    <n v="74"/>
    <s v="No Informado"/>
    <s v="Confirmado"/>
    <n v="15.5151"/>
    <n v="-88.114599999999996"/>
    <s v="HONDURAS"/>
  </r>
  <r>
    <s v="San Pedro Sula439261181"/>
    <x v="176"/>
    <s v="Cortes43926"/>
    <n v="1181"/>
    <x v="33"/>
    <n v="5"/>
    <x v="1"/>
    <x v="1"/>
    <s v="0501"/>
    <s v="Femenino"/>
    <n v="70"/>
    <s v="No Informado"/>
    <s v="Confirmado"/>
    <n v="15.5151"/>
    <n v="-88.114599999999996"/>
    <s v="HONDURAS"/>
  </r>
  <r>
    <s v="San Pedro Sula439261182"/>
    <x v="176"/>
    <s v="Cortes43926"/>
    <n v="1182"/>
    <x v="33"/>
    <n v="5"/>
    <x v="1"/>
    <x v="1"/>
    <s v="0501"/>
    <s v="Masculino"/>
    <n v="66"/>
    <s v="No Informado"/>
    <s v="Confirmado"/>
    <n v="15.5151"/>
    <n v="-88.114599999999996"/>
    <s v="HONDURAS"/>
  </r>
  <r>
    <s v="San Pedro Sula439261183"/>
    <x v="176"/>
    <s v="Cortes43926"/>
    <n v="1183"/>
    <x v="33"/>
    <n v="5"/>
    <x v="1"/>
    <x v="1"/>
    <s v="0501"/>
    <s v="Femenino"/>
    <n v="64"/>
    <s v="No Informado"/>
    <s v="Confirmado"/>
    <n v="15.5151"/>
    <n v="-88.114599999999996"/>
    <s v="HONDURAS"/>
  </r>
  <r>
    <s v="San Pedro Sula439261184"/>
    <x v="176"/>
    <s v="Cortes43926"/>
    <n v="1184"/>
    <x v="33"/>
    <n v="5"/>
    <x v="1"/>
    <x v="1"/>
    <s v="0501"/>
    <s v="Femenino"/>
    <n v="35"/>
    <s v="No Informado"/>
    <s v="Confirmado"/>
    <n v="15.5151"/>
    <n v="-88.114599999999996"/>
    <s v="HONDURAS"/>
  </r>
  <r>
    <s v="San Pedro Sula439261185"/>
    <x v="176"/>
    <s v="Cortes43926"/>
    <n v="1185"/>
    <x v="33"/>
    <n v="5"/>
    <x v="1"/>
    <x v="1"/>
    <s v="0501"/>
    <s v="Femenino"/>
    <n v="42"/>
    <s v="No Informado"/>
    <s v="Confirmado"/>
    <n v="15.5151"/>
    <n v="-88.114599999999996"/>
    <s v="HONDURAS"/>
  </r>
  <r>
    <s v="Pimienta439261186"/>
    <x v="121"/>
    <s v="Cortes43926"/>
    <n v="1186"/>
    <x v="33"/>
    <n v="5"/>
    <x v="1"/>
    <x v="27"/>
    <s v="0504"/>
    <s v="Masculino"/>
    <n v="23"/>
    <s v="No Informado"/>
    <s v="Confirmado"/>
    <n v="15.2746"/>
    <n v="-87.970200000000006"/>
    <s v="HONDURAS"/>
  </r>
  <r>
    <s v="Pimienta439261187"/>
    <x v="121"/>
    <s v="Cortes43926"/>
    <n v="1187"/>
    <x v="33"/>
    <n v="5"/>
    <x v="1"/>
    <x v="27"/>
    <s v="0504"/>
    <s v="Masculino"/>
    <n v="31"/>
    <s v="No Informado"/>
    <s v="Confirmado"/>
    <n v="15.2746"/>
    <n v="-87.970200000000006"/>
    <s v="HONDURAS"/>
  </r>
  <r>
    <s v="Pimienta439261188"/>
    <x v="121"/>
    <s v="Cortes43926"/>
    <n v="1188"/>
    <x v="33"/>
    <n v="5"/>
    <x v="1"/>
    <x v="27"/>
    <s v="0504"/>
    <s v="Femenino"/>
    <n v="46"/>
    <s v="No Informado"/>
    <s v="Confirmado"/>
    <n v="15.2746"/>
    <n v="-87.970200000000006"/>
    <s v="HONDURAS"/>
  </r>
  <r>
    <s v="San Pedro Sula439261189"/>
    <x v="176"/>
    <s v="Cortes43926"/>
    <n v="1189"/>
    <x v="33"/>
    <n v="5"/>
    <x v="1"/>
    <x v="1"/>
    <s v="0501"/>
    <s v="Masculino"/>
    <n v="76"/>
    <s v="No Informado"/>
    <s v="Confirmado"/>
    <n v="15.5151"/>
    <n v="-88.114599999999996"/>
    <s v="HONDURAS"/>
  </r>
  <r>
    <s v="Puerto Cortes439261190"/>
    <x v="139"/>
    <s v="Cortes43926"/>
    <n v="1190"/>
    <x v="33"/>
    <n v="5"/>
    <x v="1"/>
    <x v="29"/>
    <s v="0506"/>
    <s v="Masculino"/>
    <n v="36"/>
    <s v="No Informado"/>
    <s v="Confirmado"/>
    <n v="15.7897"/>
    <n v="-87.846000000000004"/>
    <s v="HONDURAS"/>
  </r>
  <r>
    <s v="Puerto Cortes439261191"/>
    <x v="139"/>
    <s v="Cortes43926"/>
    <n v="1191"/>
    <x v="33"/>
    <n v="5"/>
    <x v="1"/>
    <x v="29"/>
    <s v="0506"/>
    <s v="Femenino"/>
    <n v="34"/>
    <s v="No Informado"/>
    <s v="Confirmado"/>
    <n v="15.7897"/>
    <n v="-87.846000000000004"/>
    <s v="HONDURAS"/>
  </r>
  <r>
    <s v="Puerto Cortes439261192"/>
    <x v="139"/>
    <s v="Cortes43926"/>
    <n v="1192"/>
    <x v="33"/>
    <n v="5"/>
    <x v="1"/>
    <x v="29"/>
    <s v="0506"/>
    <s v="Masculino"/>
    <n v="48"/>
    <s v="No Informado"/>
    <s v="Confirmado"/>
    <n v="15.7897"/>
    <n v="-87.846000000000004"/>
    <s v="HONDURAS"/>
  </r>
  <r>
    <s v="La Lima439261193"/>
    <x v="92"/>
    <s v="Cortes43926"/>
    <n v="1193"/>
    <x v="33"/>
    <n v="5"/>
    <x v="1"/>
    <x v="15"/>
    <s v="0512"/>
    <s v="Masculino"/>
    <n v="58"/>
    <s v="No Informado"/>
    <s v="Confirmado"/>
    <n v="15.484500000000001"/>
    <n v="-87.869299999999996"/>
    <s v="HONDURAS"/>
  </r>
  <r>
    <s v="Choloma439261194"/>
    <x v="278"/>
    <s v="Cortes43926"/>
    <n v="1194"/>
    <x v="33"/>
    <n v="5"/>
    <x v="1"/>
    <x v="2"/>
    <s v="0502"/>
    <s v="Masculino"/>
    <n v="23"/>
    <s v="No Informado"/>
    <s v="Confirmado"/>
    <n v="15.6435"/>
    <n v="-87.933999999999997"/>
    <s v="HONDURAS"/>
  </r>
  <r>
    <s v="San Pedro Sula439261195"/>
    <x v="176"/>
    <s v="Cortes43926"/>
    <n v="1195"/>
    <x v="33"/>
    <n v="5"/>
    <x v="1"/>
    <x v="1"/>
    <s v="0501"/>
    <s v="Masculino"/>
    <n v="43"/>
    <s v="No Informado"/>
    <s v="Confirmado"/>
    <n v="15.5151"/>
    <n v="-88.114599999999996"/>
    <s v="HONDURAS"/>
  </r>
  <r>
    <s v="San Pedro Sula439261196"/>
    <x v="176"/>
    <s v="Cortes43926"/>
    <n v="1196"/>
    <x v="33"/>
    <n v="5"/>
    <x v="1"/>
    <x v="1"/>
    <s v="0501"/>
    <s v="Femenino"/>
    <n v="23"/>
    <s v="No Informado"/>
    <s v="Confirmado"/>
    <n v="15.5151"/>
    <n v="-88.114599999999996"/>
    <s v="HONDURAS"/>
  </r>
  <r>
    <s v="San Pedro Sula439261197"/>
    <x v="176"/>
    <s v="Cortes43926"/>
    <n v="1197"/>
    <x v="33"/>
    <n v="5"/>
    <x v="1"/>
    <x v="1"/>
    <s v="0501"/>
    <s v="Masculino"/>
    <n v="29"/>
    <s v="No Informado"/>
    <s v="Confirmado"/>
    <n v="15.5151"/>
    <n v="-88.114599999999996"/>
    <s v="HONDURAS"/>
  </r>
  <r>
    <s v="San Pedro Sula439261198"/>
    <x v="176"/>
    <s v="Cortes43926"/>
    <n v="1198"/>
    <x v="33"/>
    <n v="5"/>
    <x v="1"/>
    <x v="1"/>
    <s v="0501"/>
    <s v="Masculino"/>
    <n v="23"/>
    <s v="No Informado"/>
    <s v="Confirmado"/>
    <n v="15.5151"/>
    <n v="-88.114599999999996"/>
    <s v="HONDURAS"/>
  </r>
  <r>
    <s v="San Pedro Sula439261199"/>
    <x v="176"/>
    <s v="Cortes43926"/>
    <n v="1199"/>
    <x v="33"/>
    <n v="5"/>
    <x v="1"/>
    <x v="1"/>
    <s v="0501"/>
    <s v="Masculino"/>
    <n v="39"/>
    <s v="No Informado"/>
    <s v="Confirmado"/>
    <n v="15.5151"/>
    <n v="-88.114599999999996"/>
    <s v="HONDURAS"/>
  </r>
  <r>
    <s v="San Pedro Sula439261200"/>
    <x v="176"/>
    <s v="Cortes43926"/>
    <n v="1200"/>
    <x v="33"/>
    <n v="5"/>
    <x v="1"/>
    <x v="1"/>
    <s v="0501"/>
    <s v="Femenino"/>
    <n v="38"/>
    <s v="No Informado"/>
    <s v="Confirmado"/>
    <n v="15.5151"/>
    <n v="-88.114599999999996"/>
    <s v="HONDURAS"/>
  </r>
  <r>
    <s v="Choloma439261201"/>
    <x v="278"/>
    <s v="Cortes43926"/>
    <n v="1201"/>
    <x v="33"/>
    <n v="5"/>
    <x v="1"/>
    <x v="2"/>
    <s v="0502"/>
    <s v="Masculino"/>
    <n v="30"/>
    <s v="No Informado"/>
    <s v="Confirmado"/>
    <n v="15.6435"/>
    <n v="-87.933999999999997"/>
    <s v="HONDURAS"/>
  </r>
  <r>
    <s v="Macuelizo439261202"/>
    <x v="279"/>
    <s v="Santa Barbara43926"/>
    <n v="1202"/>
    <x v="33"/>
    <n v="16"/>
    <x v="9"/>
    <x v="21"/>
    <s v="1612"/>
    <s v="Femenino"/>
    <n v="30"/>
    <s v="No Informado"/>
    <s v="Confirmado"/>
    <n v="15.2325"/>
    <n v="-88.573499999999996"/>
    <s v="HONDURAS"/>
  </r>
  <r>
    <s v="San Pedro Sula439261203"/>
    <x v="176"/>
    <s v="Cortes43926"/>
    <n v="1203"/>
    <x v="33"/>
    <n v="5"/>
    <x v="1"/>
    <x v="1"/>
    <s v="0501"/>
    <s v="Masculino"/>
    <n v="59"/>
    <s v="No Informado"/>
    <s v="Confirmado"/>
    <n v="15.5151"/>
    <n v="-88.114599999999996"/>
    <s v="HONDURAS"/>
  </r>
  <r>
    <s v="Distrito Central439261204"/>
    <x v="280"/>
    <s v="Francisco Morazan43926"/>
    <n v="1204"/>
    <x v="33"/>
    <n v="8"/>
    <x v="5"/>
    <x v="6"/>
    <s v="0801"/>
    <s v="Masculino"/>
    <n v="70"/>
    <s v="No Informado"/>
    <s v="Confirmado"/>
    <n v="14.175800000000001"/>
    <n v="-87.251099999999994"/>
    <s v="HONDURAS"/>
  </r>
  <r>
    <s v="Ocotepeque439261205"/>
    <x v="281"/>
    <s v="Ocotepeque43926"/>
    <n v="1205"/>
    <x v="33"/>
    <n v="14"/>
    <x v="15"/>
    <x v="54"/>
    <s v="1401"/>
    <s v="Masculino"/>
    <n v="23"/>
    <s v="No Informado"/>
    <s v="Confirmado"/>
    <n v="14.403700000000001"/>
    <n v="-89.165400000000005"/>
    <s v="HONDURAS"/>
  </r>
  <r>
    <s v="Santa Ana439261206"/>
    <x v="282"/>
    <s v="Francisco Morazan43926"/>
    <n v="1206"/>
    <x v="33"/>
    <n v="8"/>
    <x v="5"/>
    <x v="35"/>
    <s v="0822"/>
    <s v="Masculino"/>
    <n v="2"/>
    <s v="No Informado"/>
    <s v="Confirmado"/>
    <n v="13.9329"/>
    <n v="-87.242199999999997"/>
    <s v="HONDURAS"/>
  </r>
  <r>
    <s v="Santa Ana439261207"/>
    <x v="282"/>
    <s v="Francisco Morazan43926"/>
    <n v="1207"/>
    <x v="33"/>
    <n v="8"/>
    <x v="5"/>
    <x v="35"/>
    <s v="0822"/>
    <s v="Femenino"/>
    <m/>
    <s v="No Informado"/>
    <s v="Confirmado"/>
    <n v="13.9329"/>
    <n v="-87.242199999999997"/>
    <s v="HONDURAS"/>
  </r>
  <r>
    <s v="Santa Ana439261208"/>
    <x v="282"/>
    <s v="Francisco Morazan43926"/>
    <n v="1208"/>
    <x v="33"/>
    <n v="8"/>
    <x v="5"/>
    <x v="35"/>
    <s v="0822"/>
    <s v="Femenino"/>
    <n v="28"/>
    <s v="No Informado"/>
    <s v="Confirmado"/>
    <n v="13.9329"/>
    <n v="-87.242199999999997"/>
    <s v="HONDURAS"/>
  </r>
  <r>
    <s v="Santa Ana439261209"/>
    <x v="282"/>
    <s v="Francisco Morazan43926"/>
    <n v="1209"/>
    <x v="33"/>
    <n v="8"/>
    <x v="5"/>
    <x v="35"/>
    <s v="0822"/>
    <s v="Masculino"/>
    <n v="34"/>
    <s v="No Informado"/>
    <s v="Confirmado"/>
    <n v="13.9329"/>
    <n v="-87.242199999999997"/>
    <s v="HONDURAS"/>
  </r>
  <r>
    <s v="Santa Ana439261210"/>
    <x v="282"/>
    <s v="Francisco Morazan43926"/>
    <n v="1210"/>
    <x v="33"/>
    <n v="8"/>
    <x v="5"/>
    <x v="35"/>
    <s v="0822"/>
    <s v="Femenino"/>
    <n v="9"/>
    <s v="No Informado"/>
    <s v="Confirmado"/>
    <n v="13.9329"/>
    <n v="-87.242199999999997"/>
    <s v="HONDURAS"/>
  </r>
  <r>
    <s v="Santa Ana439261211"/>
    <x v="282"/>
    <s v="Francisco Morazan43926"/>
    <n v="1211"/>
    <x v="33"/>
    <n v="8"/>
    <x v="5"/>
    <x v="35"/>
    <s v="0822"/>
    <s v="Femenino"/>
    <n v="35"/>
    <s v="No Informado"/>
    <s v="Confirmado"/>
    <n v="13.9329"/>
    <n v="-87.242199999999997"/>
    <s v="HONDURAS"/>
  </r>
  <r>
    <s v="Santa Ana439261212"/>
    <x v="282"/>
    <s v="Francisco Morazan43926"/>
    <n v="1212"/>
    <x v="33"/>
    <n v="8"/>
    <x v="5"/>
    <x v="35"/>
    <s v="0822"/>
    <s v="Femenino"/>
    <n v="8"/>
    <s v="No Informado"/>
    <s v="Confirmado"/>
    <n v="13.9329"/>
    <n v="-87.242199999999997"/>
    <s v="HONDURAS"/>
  </r>
  <r>
    <s v="Santa Ana439261213"/>
    <x v="282"/>
    <s v="Francisco Morazan43926"/>
    <n v="1213"/>
    <x v="33"/>
    <n v="8"/>
    <x v="5"/>
    <x v="35"/>
    <s v="0822"/>
    <s v="Masculino"/>
    <m/>
    <s v="No Informado"/>
    <s v="Confirmado"/>
    <n v="13.9329"/>
    <n v="-87.242199999999997"/>
    <s v="HONDURAS"/>
  </r>
  <r>
    <s v="Santa Ana439261214"/>
    <x v="282"/>
    <s v="Francisco Morazan43926"/>
    <n v="1214"/>
    <x v="33"/>
    <n v="8"/>
    <x v="5"/>
    <x v="35"/>
    <s v="0822"/>
    <s v="Masculino"/>
    <n v="26"/>
    <s v="No Informado"/>
    <s v="Confirmado"/>
    <n v="13.9329"/>
    <n v="-87.242199999999997"/>
    <s v="HONDURAS"/>
  </r>
  <r>
    <s v="Distrito Central439261215"/>
    <x v="280"/>
    <s v="Francisco Morazan43926"/>
    <n v="1215"/>
    <x v="33"/>
    <n v="8"/>
    <x v="5"/>
    <x v="6"/>
    <s v="0801"/>
    <s v="Masculino"/>
    <n v="32"/>
    <s v="No Informado"/>
    <s v="Confirmado"/>
    <n v="14.175800000000001"/>
    <n v="-87.251099999999994"/>
    <s v="HONDURAS"/>
  </r>
  <r>
    <s v="Distrito Central439261216"/>
    <x v="280"/>
    <s v="Francisco Morazan43926"/>
    <n v="1216"/>
    <x v="33"/>
    <n v="8"/>
    <x v="5"/>
    <x v="6"/>
    <s v="0801"/>
    <s v="Masculino"/>
    <n v="33"/>
    <s v="No Informado"/>
    <s v="Confirmado"/>
    <n v="14.175800000000001"/>
    <n v="-87.251099999999994"/>
    <s v="HONDURAS"/>
  </r>
  <r>
    <s v="Distrito Central439261217"/>
    <x v="280"/>
    <s v="Francisco Morazan43926"/>
    <n v="1217"/>
    <x v="33"/>
    <n v="8"/>
    <x v="5"/>
    <x v="6"/>
    <s v="0801"/>
    <s v="Masculino"/>
    <n v="49"/>
    <s v="No Informado"/>
    <s v="Confirmado"/>
    <n v="14.175800000000001"/>
    <n v="-87.251099999999994"/>
    <s v="HONDURAS"/>
  </r>
  <r>
    <s v="Distrito Central439261218"/>
    <x v="280"/>
    <s v="Francisco Morazan43926"/>
    <n v="1218"/>
    <x v="33"/>
    <n v="8"/>
    <x v="5"/>
    <x v="6"/>
    <s v="0801"/>
    <s v="Masculino"/>
    <n v="34"/>
    <s v="No Informado"/>
    <s v="Confirmado"/>
    <n v="14.175800000000001"/>
    <n v="-87.251099999999994"/>
    <s v="HONDURAS"/>
  </r>
  <r>
    <s v="Distrito Central439261219"/>
    <x v="280"/>
    <s v="Francisco Morazan43926"/>
    <n v="1219"/>
    <x v="33"/>
    <n v="8"/>
    <x v="5"/>
    <x v="6"/>
    <s v="0801"/>
    <s v="Masculino"/>
    <n v="34"/>
    <s v="No Informado"/>
    <s v="Confirmado"/>
    <n v="14.175800000000001"/>
    <n v="-87.251099999999994"/>
    <s v="HONDURAS"/>
  </r>
  <r>
    <s v="Distrito Central439261220"/>
    <x v="280"/>
    <s v="Francisco Morazan43926"/>
    <n v="1220"/>
    <x v="33"/>
    <n v="8"/>
    <x v="5"/>
    <x v="6"/>
    <s v="0801"/>
    <s v="Masculino"/>
    <n v="30"/>
    <s v="No Informado"/>
    <s v="Confirmado"/>
    <n v="14.175800000000001"/>
    <n v="-87.251099999999994"/>
    <s v="HONDURAS"/>
  </r>
  <r>
    <s v="Distrito Central439261221"/>
    <x v="280"/>
    <s v="Francisco Morazan43926"/>
    <n v="1221"/>
    <x v="33"/>
    <n v="8"/>
    <x v="5"/>
    <x v="6"/>
    <s v="0801"/>
    <s v="Femenino"/>
    <n v="42"/>
    <s v="No Informado"/>
    <s v="Confirmado"/>
    <n v="14.175800000000001"/>
    <n v="-87.251099999999994"/>
    <s v="HONDURAS"/>
  </r>
  <r>
    <s v="Distrito Central439261222"/>
    <x v="280"/>
    <s v="Francisco Morazan43926"/>
    <n v="1222"/>
    <x v="33"/>
    <n v="8"/>
    <x v="5"/>
    <x v="6"/>
    <s v="0801"/>
    <s v="Masculino"/>
    <n v="35"/>
    <s v="No Informado"/>
    <s v="Confirmado"/>
    <n v="14.175800000000001"/>
    <n v="-87.251099999999994"/>
    <s v="HONDURAS"/>
  </r>
  <r>
    <s v="Distrito Central439261223"/>
    <x v="280"/>
    <s v="Francisco Morazan43926"/>
    <n v="1223"/>
    <x v="33"/>
    <n v="8"/>
    <x v="5"/>
    <x v="6"/>
    <s v="0801"/>
    <s v="Femenino"/>
    <n v="6"/>
    <s v="No Informado"/>
    <s v="Confirmado"/>
    <n v="14.175800000000001"/>
    <n v="-87.251099999999994"/>
    <s v="HONDURAS"/>
  </r>
  <r>
    <s v="Distrito Central439261224"/>
    <x v="280"/>
    <s v="Francisco Morazan43926"/>
    <n v="1224"/>
    <x v="33"/>
    <n v="8"/>
    <x v="5"/>
    <x v="6"/>
    <s v="0801"/>
    <s v="Femenino"/>
    <n v="28"/>
    <s v="No Informado"/>
    <s v="Confirmado"/>
    <n v="14.175800000000001"/>
    <n v="-87.251099999999994"/>
    <s v="HONDURAS"/>
  </r>
  <r>
    <s v="Distrito Central439261225"/>
    <x v="280"/>
    <s v="Francisco Morazan43926"/>
    <n v="1225"/>
    <x v="33"/>
    <n v="8"/>
    <x v="5"/>
    <x v="6"/>
    <s v="0801"/>
    <s v="Masculino"/>
    <n v="6"/>
    <s v="No Informado"/>
    <s v="Confirmado"/>
    <n v="14.175800000000001"/>
    <n v="-87.251099999999994"/>
    <s v="HONDURAS"/>
  </r>
  <r>
    <s v="Distrito Central439261226"/>
    <x v="280"/>
    <s v="Francisco Morazan43926"/>
    <n v="1226"/>
    <x v="33"/>
    <n v="8"/>
    <x v="5"/>
    <x v="6"/>
    <s v="0801"/>
    <s v="Femenino"/>
    <n v="4"/>
    <s v="No Informado"/>
    <s v="Confirmado"/>
    <n v="14.175800000000001"/>
    <n v="-87.251099999999994"/>
    <s v="HONDURAS"/>
  </r>
  <r>
    <s v="Distrito Central439261227"/>
    <x v="280"/>
    <s v="Francisco Morazan43926"/>
    <n v="1227"/>
    <x v="33"/>
    <n v="8"/>
    <x v="5"/>
    <x v="6"/>
    <s v="0801"/>
    <s v="Femenino"/>
    <n v="60"/>
    <s v="No Informado"/>
    <s v="Confirmado"/>
    <n v="14.175800000000001"/>
    <n v="-87.251099999999994"/>
    <s v="HONDURAS"/>
  </r>
  <r>
    <s v="Langue439261228"/>
    <x v="283"/>
    <s v="Valle43926"/>
    <n v="1228"/>
    <x v="33"/>
    <n v="17"/>
    <x v="0"/>
    <x v="18"/>
    <s v="1707"/>
    <s v="Femenino"/>
    <n v="11"/>
    <s v="No Informado"/>
    <s v="Confirmado"/>
    <n v="13.6571"/>
    <n v="-87.629099999999994"/>
    <s v="HONDURAS"/>
  </r>
  <r>
    <s v="Langue439261229"/>
    <x v="283"/>
    <s v="Valle43926"/>
    <n v="1229"/>
    <x v="33"/>
    <n v="17"/>
    <x v="0"/>
    <x v="18"/>
    <s v="1707"/>
    <s v="Masculino"/>
    <n v="48"/>
    <s v="No Informado"/>
    <s v="Confirmado"/>
    <n v="13.6571"/>
    <n v="-87.629099999999994"/>
    <s v="HONDURAS"/>
  </r>
  <r>
    <s v="Langue439261230"/>
    <x v="283"/>
    <s v="Valle43926"/>
    <n v="1230"/>
    <x v="33"/>
    <n v="17"/>
    <x v="0"/>
    <x v="18"/>
    <s v="1707"/>
    <s v="Femenino"/>
    <n v="78"/>
    <s v="No Informado"/>
    <s v="Confirmado"/>
    <n v="13.6571"/>
    <n v="-87.629099999999994"/>
    <s v="HONDURAS"/>
  </r>
  <r>
    <s v="Langue439261231"/>
    <x v="283"/>
    <s v="Valle43926"/>
    <n v="1231"/>
    <x v="33"/>
    <n v="17"/>
    <x v="0"/>
    <x v="18"/>
    <s v="1707"/>
    <s v="Femenino"/>
    <n v="61"/>
    <s v="No Informado"/>
    <s v="Confirmado"/>
    <n v="13.6571"/>
    <n v="-87.629099999999994"/>
    <s v="HONDURAS"/>
  </r>
  <r>
    <s v="Distrito Central439261232"/>
    <x v="280"/>
    <s v="Francisco Morazan43926"/>
    <n v="1232"/>
    <x v="33"/>
    <n v="8"/>
    <x v="5"/>
    <x v="6"/>
    <s v="0801"/>
    <s v="Femenino"/>
    <n v="3"/>
    <s v="No Informado"/>
    <s v="Confirmado"/>
    <n v="14.175800000000001"/>
    <n v="-87.251099999999994"/>
    <s v="HONDURAS"/>
  </r>
  <r>
    <s v="Distrito Central439261233"/>
    <x v="280"/>
    <s v="Francisco Morazan43926"/>
    <n v="1233"/>
    <x v="33"/>
    <n v="8"/>
    <x v="5"/>
    <x v="6"/>
    <s v="0801"/>
    <s v="Femenino"/>
    <n v="30"/>
    <s v="No Informado"/>
    <s v="Confirmado"/>
    <n v="14.175800000000001"/>
    <n v="-87.251099999999994"/>
    <s v="HONDURAS"/>
  </r>
  <r>
    <s v="Distrito Central439261234"/>
    <x v="280"/>
    <s v="Francisco Morazan43926"/>
    <n v="1234"/>
    <x v="33"/>
    <n v="8"/>
    <x v="5"/>
    <x v="6"/>
    <s v="0801"/>
    <s v="Femenino"/>
    <n v="3"/>
    <s v="No Informado"/>
    <s v="Confirmado"/>
    <n v="14.175800000000001"/>
    <n v="-87.251099999999994"/>
    <s v="HONDURAS"/>
  </r>
  <r>
    <s v="Distrito Central439261235"/>
    <x v="280"/>
    <s v="Francisco Morazan43926"/>
    <n v="1235"/>
    <x v="33"/>
    <n v="8"/>
    <x v="5"/>
    <x v="6"/>
    <s v="0801"/>
    <s v="Femenino"/>
    <n v="10"/>
    <s v="No Informado"/>
    <s v="Confirmado"/>
    <n v="14.175800000000001"/>
    <n v="-87.251099999999994"/>
    <s v="HONDURAS"/>
  </r>
  <r>
    <s v="Distrito Central439261236"/>
    <x v="280"/>
    <s v="Francisco Morazan43926"/>
    <n v="1236"/>
    <x v="33"/>
    <n v="8"/>
    <x v="5"/>
    <x v="6"/>
    <s v="0801"/>
    <s v="Femenino"/>
    <n v="13"/>
    <s v="No Informado"/>
    <s v="Confirmado"/>
    <n v="14.175800000000001"/>
    <n v="-87.251099999999994"/>
    <s v="HONDURAS"/>
  </r>
  <r>
    <s v="Distrito Central439261237"/>
    <x v="280"/>
    <s v="Francisco Morazan43926"/>
    <n v="1237"/>
    <x v="33"/>
    <n v="8"/>
    <x v="5"/>
    <x v="6"/>
    <s v="0801"/>
    <s v="Femenino"/>
    <n v="37"/>
    <s v="No Informado"/>
    <s v="Confirmado"/>
    <n v="14.175800000000001"/>
    <n v="-87.251099999999994"/>
    <s v="HONDURAS"/>
  </r>
  <r>
    <s v="San Pedro Sula439261238"/>
    <x v="176"/>
    <s v="Cortes43926"/>
    <n v="1238"/>
    <x v="33"/>
    <n v="5"/>
    <x v="1"/>
    <x v="1"/>
    <s v="0501"/>
    <s v="Masculino"/>
    <n v="35"/>
    <s v="No Informado"/>
    <s v="Confirmado"/>
    <n v="15.5151"/>
    <n v="-88.114599999999996"/>
    <s v="HONDURAS"/>
  </r>
  <r>
    <s v="Distrito Central439261239"/>
    <x v="280"/>
    <s v="Francisco Morazan43926"/>
    <n v="1239"/>
    <x v="33"/>
    <n v="8"/>
    <x v="5"/>
    <x v="6"/>
    <s v="0801"/>
    <s v="Masculino"/>
    <n v="35"/>
    <s v="No Informado"/>
    <s v="Confirmado"/>
    <n v="14.175800000000001"/>
    <n v="-87.251099999999994"/>
    <s v="HONDURAS"/>
  </r>
  <r>
    <s v="Distrito Central439261240"/>
    <x v="280"/>
    <s v="Francisco Morazan43926"/>
    <n v="1240"/>
    <x v="33"/>
    <n v="8"/>
    <x v="5"/>
    <x v="6"/>
    <s v="0801"/>
    <s v="Femenino"/>
    <n v="26"/>
    <s v="No Informado"/>
    <s v="Confirmado"/>
    <n v="14.175800000000001"/>
    <n v="-87.251099999999994"/>
    <s v="HONDURAS"/>
  </r>
  <r>
    <s v="Choloma439261241"/>
    <x v="278"/>
    <s v="Cortes43926"/>
    <n v="1241"/>
    <x v="33"/>
    <n v="5"/>
    <x v="1"/>
    <x v="2"/>
    <s v="0502"/>
    <s v="Masculino"/>
    <n v="38"/>
    <s v="No Informado"/>
    <s v="Confirmado"/>
    <n v="15.6435"/>
    <n v="-87.933999999999997"/>
    <s v="HONDURAS"/>
  </r>
  <r>
    <s v="Villanueva439261242"/>
    <x v="227"/>
    <s v="Cortes43926"/>
    <n v="1242"/>
    <x v="33"/>
    <n v="5"/>
    <x v="1"/>
    <x v="47"/>
    <s v="0511"/>
    <s v="Femenino"/>
    <n v="45"/>
    <s v="No Informado"/>
    <s v="Confirmado"/>
    <n v="15.3307"/>
    <n v="-88.047399999999996"/>
    <s v="HONDURAS"/>
  </r>
  <r>
    <s v="Choloma439261243"/>
    <x v="278"/>
    <s v="Cortes43926"/>
    <n v="1243"/>
    <x v="33"/>
    <n v="5"/>
    <x v="1"/>
    <x v="2"/>
    <s v="0502"/>
    <s v="Femenino"/>
    <n v="28"/>
    <s v="No Informado"/>
    <s v="Confirmado"/>
    <n v="15.6435"/>
    <n v="-87.933999999999997"/>
    <s v="HONDURAS"/>
  </r>
  <r>
    <s v="San Pedro Sula439261244"/>
    <x v="176"/>
    <s v="Cortes43926"/>
    <n v="1244"/>
    <x v="33"/>
    <n v="5"/>
    <x v="1"/>
    <x v="1"/>
    <s v="0501"/>
    <s v="Femenino"/>
    <n v="55"/>
    <s v="No Informado"/>
    <s v="Confirmado"/>
    <n v="15.5151"/>
    <n v="-88.114599999999996"/>
    <s v="HONDURAS"/>
  </r>
  <r>
    <s v="San Pedro Sula439261245"/>
    <x v="176"/>
    <s v="Cortes43926"/>
    <n v="1245"/>
    <x v="33"/>
    <n v="5"/>
    <x v="1"/>
    <x v="1"/>
    <s v="0501"/>
    <s v="Femenino"/>
    <n v="49"/>
    <s v="No Informado"/>
    <s v="Confirmado"/>
    <n v="15.5151"/>
    <n v="-88.114599999999996"/>
    <s v="HONDURAS"/>
  </r>
  <r>
    <s v="Distrito Central439261246"/>
    <x v="280"/>
    <s v="Francisco Morazan43926"/>
    <n v="1246"/>
    <x v="33"/>
    <n v="8"/>
    <x v="5"/>
    <x v="6"/>
    <s v="0801"/>
    <s v="Femenino"/>
    <n v="38"/>
    <s v="No Informado"/>
    <s v="Confirmado"/>
    <n v="14.175800000000001"/>
    <n v="-87.251099999999994"/>
    <s v="HONDURAS"/>
  </r>
  <r>
    <s v="Distrito Central439261247"/>
    <x v="280"/>
    <s v="Francisco Morazan43926"/>
    <n v="1247"/>
    <x v="33"/>
    <n v="8"/>
    <x v="5"/>
    <x v="6"/>
    <s v="0801"/>
    <s v="Femenino"/>
    <n v="37"/>
    <s v="No Informado"/>
    <s v="Confirmado"/>
    <n v="14.175800000000001"/>
    <n v="-87.251099999999994"/>
    <s v="HONDURAS"/>
  </r>
  <r>
    <s v="Distrito Central439261248"/>
    <x v="280"/>
    <s v="Francisco Morazan43926"/>
    <n v="1248"/>
    <x v="33"/>
    <n v="8"/>
    <x v="5"/>
    <x v="6"/>
    <s v="0801"/>
    <s v="Femenino"/>
    <n v="32"/>
    <s v="No Informado"/>
    <s v="Confirmado"/>
    <n v="14.175800000000001"/>
    <n v="-87.251099999999994"/>
    <s v="HONDURAS"/>
  </r>
  <r>
    <s v="Distrito Central439261249"/>
    <x v="280"/>
    <s v="Francisco Morazan43926"/>
    <n v="1249"/>
    <x v="33"/>
    <n v="8"/>
    <x v="5"/>
    <x v="6"/>
    <s v="0801"/>
    <s v="Femenino"/>
    <n v="32"/>
    <s v="No Informado"/>
    <s v="Confirmado"/>
    <n v="14.175800000000001"/>
    <n v="-87.251099999999994"/>
    <s v="HONDURAS"/>
  </r>
  <r>
    <s v="Distrito Central439261250"/>
    <x v="280"/>
    <s v="Francisco Morazan43926"/>
    <n v="1250"/>
    <x v="33"/>
    <n v="8"/>
    <x v="5"/>
    <x v="6"/>
    <s v="0801"/>
    <s v="Femenino"/>
    <n v="29"/>
    <s v="No Informado"/>
    <s v="Confirmado"/>
    <n v="14.175800000000001"/>
    <n v="-87.251099999999994"/>
    <s v="HONDURAS"/>
  </r>
  <r>
    <s v="Distrito Central439261251"/>
    <x v="280"/>
    <s v="Francisco Morazan43926"/>
    <n v="1251"/>
    <x v="33"/>
    <n v="8"/>
    <x v="5"/>
    <x v="6"/>
    <s v="0801"/>
    <s v="Femenino"/>
    <n v="29"/>
    <s v="No Informado"/>
    <s v="Confirmado"/>
    <n v="14.175800000000001"/>
    <n v="-87.251099999999994"/>
    <s v="HONDURAS"/>
  </r>
  <r>
    <s v="Distrito Central439261252"/>
    <x v="280"/>
    <s v="Francisco Morazan43926"/>
    <n v="1252"/>
    <x v="33"/>
    <n v="8"/>
    <x v="5"/>
    <x v="6"/>
    <s v="0801"/>
    <s v="Femenino"/>
    <n v="37"/>
    <s v="No Informado"/>
    <s v="Confirmado"/>
    <n v="14.175800000000001"/>
    <n v="-87.251099999999994"/>
    <s v="HONDURAS"/>
  </r>
  <r>
    <s v="Distrito Central439261253"/>
    <x v="280"/>
    <s v="Francisco Morazan43926"/>
    <n v="1253"/>
    <x v="33"/>
    <n v="8"/>
    <x v="5"/>
    <x v="6"/>
    <s v="0801"/>
    <s v="Femenino"/>
    <n v="32"/>
    <s v="No Informado"/>
    <s v="Confirmado"/>
    <n v="14.175800000000001"/>
    <n v="-87.251099999999994"/>
    <s v="HONDURAS"/>
  </r>
  <r>
    <s v="Distrito Central439261254"/>
    <x v="280"/>
    <s v="Francisco Morazan43926"/>
    <n v="1254"/>
    <x v="33"/>
    <n v="8"/>
    <x v="5"/>
    <x v="6"/>
    <s v="0801"/>
    <s v="Femenino"/>
    <n v="47"/>
    <s v="No Informado"/>
    <s v="Confirmado"/>
    <n v="14.175800000000001"/>
    <n v="-87.251099999999994"/>
    <s v="HONDURAS"/>
  </r>
  <r>
    <s v="Distrito Central439261255"/>
    <x v="280"/>
    <s v="Francisco Morazan43926"/>
    <n v="1255"/>
    <x v="33"/>
    <n v="8"/>
    <x v="5"/>
    <x v="6"/>
    <s v="0801"/>
    <s v="Femenino"/>
    <n v="40"/>
    <s v="No Informado"/>
    <s v="Confirmado"/>
    <n v="14.175800000000001"/>
    <n v="-87.251099999999994"/>
    <s v="HONDURAS"/>
  </r>
  <r>
    <s v="Distrito Central439261256"/>
    <x v="280"/>
    <s v="Francisco Morazan43926"/>
    <n v="1256"/>
    <x v="33"/>
    <n v="8"/>
    <x v="5"/>
    <x v="6"/>
    <s v="0801"/>
    <s v="Femenino"/>
    <n v="25"/>
    <s v="No Informado"/>
    <s v="Confirmado"/>
    <n v="14.175800000000001"/>
    <n v="-87.251099999999994"/>
    <s v="HONDURAS"/>
  </r>
  <r>
    <s v="Distrito Central439261257"/>
    <x v="280"/>
    <s v="Francisco Morazan43926"/>
    <n v="1257"/>
    <x v="33"/>
    <n v="8"/>
    <x v="5"/>
    <x v="6"/>
    <s v="0801"/>
    <s v="Femenino"/>
    <n v="29"/>
    <s v="No Informado"/>
    <s v="Confirmado"/>
    <n v="14.175800000000001"/>
    <n v="-87.251099999999994"/>
    <s v="HONDURAS"/>
  </r>
  <r>
    <s v="Distrito Central439261258"/>
    <x v="280"/>
    <s v="Francisco Morazan43926"/>
    <n v="1258"/>
    <x v="33"/>
    <n v="8"/>
    <x v="5"/>
    <x v="6"/>
    <s v="0801"/>
    <s v="Femenino"/>
    <n v="38"/>
    <s v="No Informado"/>
    <s v="Confirmado"/>
    <n v="14.175800000000001"/>
    <n v="-87.251099999999994"/>
    <s v="HONDURAS"/>
  </r>
  <r>
    <s v="Distrito Central439261259"/>
    <x v="280"/>
    <s v="Francisco Morazan43926"/>
    <n v="1259"/>
    <x v="33"/>
    <n v="8"/>
    <x v="5"/>
    <x v="6"/>
    <s v="0801"/>
    <s v="Femenino"/>
    <n v="28"/>
    <s v="No Informado"/>
    <s v="Confirmado"/>
    <n v="14.175800000000001"/>
    <n v="-87.251099999999994"/>
    <s v="HONDURAS"/>
  </r>
  <r>
    <s v="Distrito Central439261260"/>
    <x v="280"/>
    <s v="Francisco Morazan43926"/>
    <n v="1260"/>
    <x v="33"/>
    <n v="8"/>
    <x v="5"/>
    <x v="6"/>
    <s v="0801"/>
    <s v="Femenino"/>
    <n v="33"/>
    <s v="No Informado"/>
    <s v="Confirmado"/>
    <n v="14.175800000000001"/>
    <n v="-87.251099999999994"/>
    <s v="HONDURAS"/>
  </r>
  <r>
    <s v="Distrito Central439261261"/>
    <x v="280"/>
    <s v="Francisco Morazan43926"/>
    <n v="1261"/>
    <x v="33"/>
    <n v="8"/>
    <x v="5"/>
    <x v="6"/>
    <s v="0801"/>
    <s v="Femenino"/>
    <n v="34"/>
    <s v="No Informado"/>
    <s v="Confirmado"/>
    <n v="14.175800000000001"/>
    <n v="-87.251099999999994"/>
    <s v="HONDURAS"/>
  </r>
  <r>
    <s v="Distrito Central439261262"/>
    <x v="280"/>
    <s v="Francisco Morazan43926"/>
    <n v="1262"/>
    <x v="33"/>
    <n v="8"/>
    <x v="5"/>
    <x v="6"/>
    <s v="0801"/>
    <s v="Femenino"/>
    <n v="28"/>
    <s v="No Informado"/>
    <s v="Confirmado"/>
    <n v="14.175800000000001"/>
    <n v="-87.251099999999994"/>
    <s v="HONDURAS"/>
  </r>
  <r>
    <s v="Distrito Central439261263"/>
    <x v="280"/>
    <s v="Francisco Morazan43926"/>
    <n v="1263"/>
    <x v="33"/>
    <n v="8"/>
    <x v="5"/>
    <x v="6"/>
    <s v="0801"/>
    <s v="Femenino"/>
    <m/>
    <s v="No Informado"/>
    <s v="Confirmado"/>
    <n v="14.175800000000001"/>
    <n v="-87.251099999999994"/>
    <s v="HONDURAS"/>
  </r>
  <r>
    <s v="Distrito Central439261264"/>
    <x v="280"/>
    <s v="Francisco Morazan43926"/>
    <n v="1264"/>
    <x v="33"/>
    <n v="8"/>
    <x v="5"/>
    <x v="6"/>
    <s v="0801"/>
    <s v="Femenino"/>
    <m/>
    <s v="No Informado"/>
    <s v="Confirmado"/>
    <n v="14.175800000000001"/>
    <n v="-87.251099999999994"/>
    <s v="HONDURAS"/>
  </r>
  <r>
    <s v="San Pedro Sula439261265"/>
    <x v="176"/>
    <s v="Cortes43926"/>
    <n v="1265"/>
    <x v="33"/>
    <n v="5"/>
    <x v="1"/>
    <x v="1"/>
    <s v="0501"/>
    <s v="Masculino"/>
    <n v="22"/>
    <s v="No Informado"/>
    <s v="Confirmado"/>
    <n v="15.5151"/>
    <n v="-88.114599999999996"/>
    <s v="HONDURAS"/>
  </r>
  <r>
    <s v="San Pedro Sula439261266"/>
    <x v="176"/>
    <s v="Cortes43926"/>
    <n v="1266"/>
    <x v="33"/>
    <n v="5"/>
    <x v="1"/>
    <x v="1"/>
    <s v="0501"/>
    <s v="Femenino"/>
    <n v="28"/>
    <s v="No Informado"/>
    <s v="Confirmado"/>
    <n v="15.5151"/>
    <n v="-88.114599999999996"/>
    <s v="HONDURAS"/>
  </r>
  <r>
    <s v="San Pedro Sula439261267"/>
    <x v="176"/>
    <s v="Cortes43926"/>
    <n v="1267"/>
    <x v="33"/>
    <n v="5"/>
    <x v="1"/>
    <x v="1"/>
    <s v="0501"/>
    <s v="Masculino"/>
    <n v="37"/>
    <s v="No Informado"/>
    <s v="Confirmado"/>
    <n v="15.5151"/>
    <n v="-88.114599999999996"/>
    <s v="HONDURAS"/>
  </r>
  <r>
    <s v="San Pedro Sula439261268"/>
    <x v="176"/>
    <s v="Cortes43926"/>
    <n v="1268"/>
    <x v="33"/>
    <n v="5"/>
    <x v="1"/>
    <x v="1"/>
    <s v="0501"/>
    <s v="Masculino"/>
    <n v="72"/>
    <s v="No Informado"/>
    <s v="Confirmado"/>
    <n v="15.5151"/>
    <n v="-88.114599999999996"/>
    <s v="HONDURAS"/>
  </r>
  <r>
    <s v="San Pedro Sula439261269"/>
    <x v="176"/>
    <s v="Cortes43926"/>
    <n v="1269"/>
    <x v="33"/>
    <n v="5"/>
    <x v="1"/>
    <x v="1"/>
    <s v="0501"/>
    <s v="Masculino"/>
    <n v="44"/>
    <s v="No Informado"/>
    <s v="Confirmado"/>
    <n v="15.5151"/>
    <n v="-88.114599999999996"/>
    <s v="HONDURAS"/>
  </r>
  <r>
    <s v="San Pedro Sula439261270"/>
    <x v="176"/>
    <s v="Cortes43926"/>
    <n v="1270"/>
    <x v="33"/>
    <n v="5"/>
    <x v="1"/>
    <x v="1"/>
    <s v="0501"/>
    <s v="Masculino"/>
    <n v="33"/>
    <s v="No Informado"/>
    <s v="Confirmado"/>
    <n v="15.5151"/>
    <n v="-88.114599999999996"/>
    <s v="HONDURAS"/>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s v="Atlántida"/>
    <s v="La Ceiba"/>
    <x v="0"/>
    <d v="2020-03-03T00:00:00"/>
    <s v="010143893"/>
    <n v="0"/>
    <n v="0"/>
    <n v="0"/>
    <n v="0"/>
    <n v="0"/>
    <n v="0"/>
    <n v="0"/>
    <n v="0"/>
    <x v="0"/>
    <n v="0"/>
  </r>
  <r>
    <s v="Atlántida"/>
    <s v="La Ceiba"/>
    <x v="0"/>
    <d v="2020-03-04T00:00:00"/>
    <s v="010143894"/>
    <n v="0"/>
    <n v="0"/>
    <n v="0"/>
    <n v="0"/>
    <n v="0"/>
    <n v="0"/>
    <n v="0"/>
    <n v="0"/>
    <x v="0"/>
    <n v="0"/>
  </r>
  <r>
    <s v="Atlántida"/>
    <s v="La Ceiba"/>
    <x v="0"/>
    <d v="2020-03-05T00:00:00"/>
    <s v="010143895"/>
    <n v="0"/>
    <n v="0"/>
    <n v="0"/>
    <n v="0"/>
    <n v="0"/>
    <n v="0"/>
    <n v="0"/>
    <n v="0"/>
    <x v="0"/>
    <n v="0"/>
  </r>
  <r>
    <s v="Atlántida"/>
    <s v="La Ceiba"/>
    <x v="0"/>
    <d v="2020-03-06T00:00:00"/>
    <s v="010143896"/>
    <n v="0"/>
    <n v="0"/>
    <n v="0"/>
    <n v="0"/>
    <n v="0"/>
    <n v="0"/>
    <n v="0"/>
    <n v="0"/>
    <x v="0"/>
    <n v="0"/>
  </r>
  <r>
    <s v="Atlántida"/>
    <s v="La Ceiba"/>
    <x v="0"/>
    <d v="2020-03-07T00:00:00"/>
    <s v="010143897"/>
    <n v="0"/>
    <n v="0"/>
    <n v="0"/>
    <n v="0"/>
    <n v="0"/>
    <n v="0"/>
    <n v="0"/>
    <n v="0"/>
    <x v="0"/>
    <n v="0"/>
  </r>
  <r>
    <s v="Atlántida"/>
    <s v="La Ceiba"/>
    <x v="0"/>
    <d v="2020-03-08T00:00:00"/>
    <s v="010143898"/>
    <n v="0"/>
    <n v="0"/>
    <n v="0"/>
    <n v="0"/>
    <n v="0"/>
    <n v="0"/>
    <n v="0"/>
    <n v="0"/>
    <x v="0"/>
    <n v="0"/>
  </r>
  <r>
    <s v="Atlántida"/>
    <s v="La Ceiba"/>
    <x v="0"/>
    <d v="2020-03-09T00:00:00"/>
    <s v="010143899"/>
    <n v="0"/>
    <n v="0"/>
    <n v="0"/>
    <n v="0"/>
    <n v="0"/>
    <n v="0"/>
    <n v="0"/>
    <n v="0"/>
    <x v="0"/>
    <n v="0"/>
  </r>
  <r>
    <s v="Atlántida"/>
    <s v="La Ceiba"/>
    <x v="0"/>
    <d v="2020-03-10T00:00:00"/>
    <s v="010143900"/>
    <n v="1"/>
    <n v="1"/>
    <n v="0"/>
    <e v="#VALUE!"/>
    <e v="#VALUE!"/>
    <e v="#VALUE!"/>
    <n v="1"/>
    <n v="0"/>
    <x v="1"/>
    <n v="0"/>
  </r>
  <r>
    <s v="Atlántida"/>
    <s v="La Ceiba"/>
    <x v="0"/>
    <d v="2020-03-11T00:00:00"/>
    <s v="010143901"/>
    <n v="0"/>
    <n v="1"/>
    <n v="0"/>
    <e v="#VALUE!"/>
    <e v="#VALUE!"/>
    <e v="#VALUE!"/>
    <n v="2"/>
    <n v="0"/>
    <x v="2"/>
    <n v="0"/>
  </r>
  <r>
    <s v="Atlántida"/>
    <s v="La Ceiba"/>
    <x v="0"/>
    <d v="2020-03-12T00:00:00"/>
    <s v="010143902"/>
    <n v="0"/>
    <n v="1"/>
    <n v="0"/>
    <e v="#VALUE!"/>
    <e v="#VALUE!"/>
    <e v="#VALUE!"/>
    <n v="3"/>
    <n v="0"/>
    <x v="2"/>
    <n v="0"/>
  </r>
  <r>
    <s v="Atlántida"/>
    <s v="La Ceiba"/>
    <x v="0"/>
    <d v="2020-03-13T00:00:00"/>
    <s v="010143903"/>
    <n v="0"/>
    <n v="1"/>
    <n v="0"/>
    <e v="#VALUE!"/>
    <e v="#VALUE!"/>
    <e v="#VALUE!"/>
    <n v="4"/>
    <n v="0"/>
    <x v="2"/>
    <n v="0"/>
  </r>
  <r>
    <s v="Atlántida"/>
    <s v="La Ceiba"/>
    <x v="0"/>
    <d v="2020-03-14T00:00:00"/>
    <s v="010143904"/>
    <n v="0"/>
    <n v="1"/>
    <n v="0"/>
    <e v="#VALUE!"/>
    <e v="#VALUE!"/>
    <e v="#VALUE!"/>
    <n v="5"/>
    <n v="0"/>
    <x v="2"/>
    <n v="0"/>
  </r>
  <r>
    <s v="Atlántida"/>
    <s v="La Ceiba"/>
    <x v="0"/>
    <d v="2020-03-15T00:00:00"/>
    <s v="010143905"/>
    <n v="0"/>
    <n v="1"/>
    <n v="0"/>
    <s v="#¡DESBORDAMIENTO!"/>
    <s v="#¡DESBORDAMIENTO!"/>
    <s v="#¡DESBORDAMIENTO!"/>
    <n v="6"/>
    <n v="0"/>
    <x v="2"/>
    <n v="0"/>
  </r>
  <r>
    <s v="Atlántida"/>
    <s v="La Ceiba"/>
    <x v="0"/>
    <d v="2020-03-16T00:00:00"/>
    <s v="010143906"/>
    <n v="0"/>
    <n v="1"/>
    <n v="0"/>
    <s v="#¡DESBORDAMIENTO!"/>
    <s v="#¡DESBORDAMIENTO!"/>
    <n v="0"/>
    <n v="7"/>
    <n v="0"/>
    <x v="2"/>
    <n v="0"/>
  </r>
  <r>
    <s v="Atlántida"/>
    <s v="La Ceiba"/>
    <x v="0"/>
    <d v="2020-03-17T00:00:00"/>
    <s v="010143907"/>
    <n v="0"/>
    <n v="1"/>
    <n v="0"/>
    <s v="#¡DESBORDAMIENTO!"/>
    <s v="#¡DESBORDAMIENTO!"/>
    <n v="0"/>
    <n v="8"/>
    <n v="0"/>
    <x v="2"/>
    <n v="0"/>
  </r>
  <r>
    <s v="Atlántida"/>
    <s v="La Ceiba"/>
    <x v="0"/>
    <d v="2020-03-18T00:00:00"/>
    <s v="010143908"/>
    <n v="0"/>
    <n v="1"/>
    <n v="0"/>
    <s v="#¡DESBORDAMIENTO!"/>
    <s v="#¡DESBORDAMIENTO!"/>
    <n v="0"/>
    <n v="9"/>
    <n v="0"/>
    <x v="2"/>
    <n v="0"/>
  </r>
  <r>
    <s v="Atlántida"/>
    <s v="La Ceiba"/>
    <x v="0"/>
    <d v="2020-03-19T00:00:00"/>
    <s v="010143909"/>
    <n v="0"/>
    <n v="1"/>
    <n v="0"/>
    <s v="#¡DESBORDAMIENTO!"/>
    <s v="#¡DESBORDAMIENTO!"/>
    <n v="0"/>
    <n v="10"/>
    <n v="0"/>
    <x v="2"/>
    <n v="0"/>
  </r>
  <r>
    <s v="Atlántida"/>
    <s v="La Ceiba"/>
    <x v="0"/>
    <d v="2020-03-20T00:00:00"/>
    <s v="010143910"/>
    <n v="0"/>
    <n v="1"/>
    <n v="0"/>
    <s v="#¡DESBORDAMIENTO!"/>
    <s v="#¡DESBORDAMIENTO!"/>
    <n v="0"/>
    <n v="11"/>
    <n v="0"/>
    <x v="2"/>
    <n v="0"/>
  </r>
  <r>
    <s v="Atlántida"/>
    <s v="La Ceiba"/>
    <x v="0"/>
    <d v="2020-03-21T00:00:00"/>
    <s v="010143911"/>
    <n v="0"/>
    <n v="1"/>
    <n v="0"/>
    <s v="#¡DESBORDAMIENTO!"/>
    <s v="#¡DESBORDAMIENTO!"/>
    <n v="0"/>
    <n v="12"/>
    <n v="0"/>
    <x v="2"/>
    <n v="0"/>
  </r>
  <r>
    <s v="Atlántida"/>
    <s v="La Ceiba"/>
    <x v="0"/>
    <d v="2020-03-22T00:00:00"/>
    <s v="010143912"/>
    <n v="0"/>
    <n v="1"/>
    <n v="0"/>
    <s v="#¡DESBORDAMIENTO!"/>
    <s v="#¡DESBORDAMIENTO!"/>
    <n v="0"/>
    <n v="13"/>
    <n v="0"/>
    <x v="2"/>
    <n v="0"/>
  </r>
  <r>
    <s v="Atlántida"/>
    <s v="La Ceiba"/>
    <x v="0"/>
    <d v="2020-03-23T00:00:00"/>
    <s v="010143913"/>
    <n v="0"/>
    <n v="1"/>
    <n v="0"/>
    <s v="#¡DESBORDAMIENTO!"/>
    <s v="#¡DESBORDAMIENTO!"/>
    <n v="1"/>
    <n v="14"/>
    <n v="0"/>
    <x v="2"/>
    <n v="0"/>
  </r>
  <r>
    <s v="Atlántida"/>
    <s v="La Ceiba"/>
    <x v="0"/>
    <d v="2020-03-24T00:00:00"/>
    <s v="010143914"/>
    <n v="0"/>
    <n v="1"/>
    <n v="0"/>
    <s v="#¡DESBORDAMIENTO!"/>
    <s v="#¡DESBORDAMIENTO!"/>
    <n v="0"/>
    <n v="15"/>
    <n v="0"/>
    <x v="2"/>
    <n v="0"/>
  </r>
  <r>
    <s v="Atlántida"/>
    <s v="La Ceiba"/>
    <x v="0"/>
    <d v="2020-03-25T00:00:00"/>
    <s v="010143915"/>
    <n v="0"/>
    <n v="1"/>
    <n v="0"/>
    <s v="#¡DESBORDAMIENTO!"/>
    <s v="#¡DESBORDAMIENTO!"/>
    <n v="0"/>
    <n v="16"/>
    <n v="0"/>
    <x v="2"/>
    <n v="0"/>
  </r>
  <r>
    <s v="Atlántida"/>
    <s v="La Ceiba"/>
    <x v="0"/>
    <d v="2020-03-26T00:00:00"/>
    <s v="010143916"/>
    <n v="0"/>
    <n v="1"/>
    <n v="0"/>
    <s v="#¡DESBORDAMIENTO!"/>
    <s v="#¡DESBORDAMIENTO!"/>
    <n v="0"/>
    <n v="17"/>
    <n v="0"/>
    <x v="2"/>
    <n v="0"/>
  </r>
  <r>
    <s v="Atlántida"/>
    <s v="La Ceiba"/>
    <x v="0"/>
    <d v="2020-03-27T00:00:00"/>
    <s v="010143917"/>
    <n v="0"/>
    <n v="1"/>
    <n v="0"/>
    <s v="#¡DESBORDAMIENTO!"/>
    <s v="#¡DESBORDAMIENTO!"/>
    <n v="0"/>
    <n v="18"/>
    <n v="0"/>
    <x v="2"/>
    <n v="0"/>
  </r>
  <r>
    <s v="Atlántida"/>
    <s v="La Ceiba"/>
    <x v="0"/>
    <d v="2020-03-28T00:00:00"/>
    <s v="010143918"/>
    <n v="0"/>
    <n v="1"/>
    <n v="0"/>
    <s v="#¡DESBORDAMIENTO!"/>
    <s v="#¡DESBORDAMIENTO!"/>
    <n v="0"/>
    <n v="19"/>
    <n v="0"/>
    <x v="2"/>
    <n v="0"/>
  </r>
  <r>
    <s v="Atlántida"/>
    <s v="La Ceiba"/>
    <x v="0"/>
    <d v="2020-03-29T00:00:00"/>
    <s v="010143919"/>
    <n v="0"/>
    <n v="1"/>
    <n v="0"/>
    <s v="#¡DESBORDAMIENTO!"/>
    <s v="#¡DESBORDAMIENTO!"/>
    <n v="0"/>
    <n v="20"/>
    <n v="0"/>
    <x v="2"/>
    <n v="0"/>
  </r>
  <r>
    <s v="Atlántida"/>
    <s v="La Ceiba"/>
    <x v="0"/>
    <d v="2020-03-30T00:00:00"/>
    <s v="010143920"/>
    <n v="0"/>
    <n v="1"/>
    <n v="0"/>
    <s v="#¡DESBORDAMIENTO!"/>
    <s v="#¡DESBORDAMIENTO!"/>
    <n v="0"/>
    <n v="21"/>
    <n v="0"/>
    <x v="2"/>
    <n v="0"/>
  </r>
  <r>
    <s v="Atlántida"/>
    <s v="La Ceiba"/>
    <x v="0"/>
    <d v="2020-03-31T00:00:00"/>
    <s v="010143921"/>
    <n v="0"/>
    <n v="1"/>
    <n v="0"/>
    <s v="#¡DESBORDAMIENTO!"/>
    <s v="#¡DESBORDAMIENTO!"/>
    <n v="0"/>
    <n v="22"/>
    <n v="0"/>
    <x v="2"/>
    <n v="0"/>
  </r>
  <r>
    <s v="Atlántida"/>
    <s v="La Ceiba"/>
    <x v="0"/>
    <d v="2020-04-01T00:00:00"/>
    <s v="010143922"/>
    <n v="0"/>
    <n v="1"/>
    <n v="0"/>
    <s v="#¡DESBORDAMIENTO!"/>
    <s v="#¡DESBORDAMIENTO!"/>
    <n v="0"/>
    <n v="23"/>
    <n v="0"/>
    <x v="2"/>
    <n v="0"/>
  </r>
  <r>
    <s v="Atlántida"/>
    <s v="La Ceiba"/>
    <x v="0"/>
    <d v="2020-04-02T00:00:00"/>
    <s v="010143923"/>
    <n v="0"/>
    <n v="1"/>
    <n v="0"/>
    <s v="#¡DESBORDAMIENTO!"/>
    <s v="#¡DESBORDAMIENTO!"/>
    <n v="0"/>
    <n v="24"/>
    <n v="0"/>
    <x v="2"/>
    <n v="0"/>
  </r>
  <r>
    <s v="Atlántida"/>
    <s v="La Ceiba"/>
    <x v="0"/>
    <d v="2020-04-03T00:00:00"/>
    <s v="010143924"/>
    <n v="1"/>
    <n v="2"/>
    <n v="0"/>
    <s v="#¡DESBORDAMIENTO!"/>
    <s v="#¡DESBORDAMIENTO!"/>
    <n v="0"/>
    <n v="25"/>
    <n v="0"/>
    <x v="2"/>
    <n v="0"/>
  </r>
  <r>
    <s v="Atlántida"/>
    <s v="La Ceiba"/>
    <x v="0"/>
    <d v="2020-04-04T00:00:00"/>
    <s v="010143925"/>
    <n v="3"/>
    <n v="5"/>
    <n v="0"/>
    <s v="#¡DESBORDAMIENTO!"/>
    <s v="#¡DESBORDAMIENTO!"/>
    <n v="0"/>
    <n v="26"/>
    <n v="0"/>
    <x v="2"/>
    <n v="0"/>
  </r>
  <r>
    <s v="Atlántida"/>
    <s v="La Ceiba"/>
    <x v="0"/>
    <d v="2020-04-05T00:00:00"/>
    <s v="010143926"/>
    <n v="1"/>
    <n v="6"/>
    <n v="0"/>
    <s v="#¡DESBORDAMIENTO!"/>
    <s v="#¡DESBORDAMIENTO!"/>
    <n v="0"/>
    <n v="27"/>
    <n v="0"/>
    <x v="2"/>
    <n v="0"/>
  </r>
  <r>
    <s v="Atlántida"/>
    <s v="La Ceiba"/>
    <x v="0"/>
    <d v="2020-04-06T00:00:00"/>
    <s v="010143927"/>
    <n v="0"/>
    <n v="6"/>
    <n v="0"/>
    <s v="#¡DESBORDAMIENTO!"/>
    <s v="#¡DESBORDAMIENTO!"/>
    <n v="0"/>
    <n v="28"/>
    <n v="0"/>
    <x v="2"/>
    <n v="0"/>
  </r>
  <r>
    <s v="Atlántida"/>
    <s v="La Ceiba"/>
    <x v="0"/>
    <d v="2020-04-07T00:00:00"/>
    <s v="010143928"/>
    <n v="5"/>
    <n v="11"/>
    <n v="0"/>
    <s v="#¡DESBORDAMIENTO!"/>
    <s v="#¡DESBORDAMIENTO!"/>
    <n v="0"/>
    <n v="29"/>
    <n v="0"/>
    <x v="2"/>
    <n v="0"/>
  </r>
  <r>
    <s v="Atlántida"/>
    <s v="La Ceiba"/>
    <x v="0"/>
    <d v="2020-04-08T00:00:00"/>
    <s v="010143929"/>
    <n v="0"/>
    <n v="11"/>
    <n v="0"/>
    <s v="#¡DESBORDAMIENTO!"/>
    <s v="#¡DESBORDAMIENTO!"/>
    <n v="0"/>
    <n v="30"/>
    <n v="0"/>
    <x v="2"/>
    <n v="0"/>
  </r>
  <r>
    <s v="Atlántida"/>
    <s v="La Ceiba"/>
    <x v="0"/>
    <d v="2020-04-09T00:00:00"/>
    <s v="010143930"/>
    <n v="0"/>
    <n v="11"/>
    <n v="0"/>
    <s v="#¡DESBORDAMIENTO!"/>
    <s v="#¡DESBORDAMIENTO!"/>
    <n v="0"/>
    <n v="31"/>
    <n v="0"/>
    <x v="2"/>
    <n v="0"/>
  </r>
  <r>
    <s v="Atlántida"/>
    <s v="La Ceiba"/>
    <x v="0"/>
    <d v="2020-04-10T00:00:00"/>
    <s v="010143931"/>
    <n v="0"/>
    <n v="11"/>
    <n v="1"/>
    <s v="#¡DESBORDAMIENTO!"/>
    <s v="#¡DESBORDAMIENTO!"/>
    <n v="0"/>
    <n v="32"/>
    <n v="1"/>
    <x v="2"/>
    <n v="0"/>
  </r>
  <r>
    <s v="Atlántida"/>
    <s v="La Ceiba"/>
    <x v="0"/>
    <d v="2020-04-11T00:00:00"/>
    <s v="010143932"/>
    <n v="0"/>
    <n v="11"/>
    <n v="1"/>
    <s v="#¡DESBORDAMIENTO!"/>
    <s v="#¡DESBORDAMIENTO!"/>
    <n v="0"/>
    <n v="33"/>
    <n v="0"/>
    <x v="2"/>
    <n v="0"/>
  </r>
  <r>
    <s v="Atlántida"/>
    <s v="La Ceiba"/>
    <x v="0"/>
    <d v="2020-04-12T00:00:00"/>
    <s v="010143933"/>
    <n v="0"/>
    <n v="11"/>
    <n v="1"/>
    <s v="#¡DESBORDAMIENTO!"/>
    <s v="#¡DESBORDAMIENTO!"/>
    <n v="0"/>
    <n v="34"/>
    <n v="0"/>
    <x v="2"/>
    <n v="0"/>
  </r>
  <r>
    <s v="Atlántida"/>
    <s v="La Ceiba"/>
    <x v="0"/>
    <d v="2020-04-13T00:00:00"/>
    <s v="010143934"/>
    <n v="0"/>
    <n v="11"/>
    <n v="1"/>
    <s v="#¡DESBORDAMIENTO!"/>
    <s v="#¡DESBORDAMIENTO!"/>
    <n v="0"/>
    <n v="35"/>
    <n v="0"/>
    <x v="2"/>
    <n v="0"/>
  </r>
  <r>
    <s v="Atlántida"/>
    <s v="La Ceiba"/>
    <x v="0"/>
    <d v="2020-04-14T00:00:00"/>
    <s v="010143935"/>
    <n v="2"/>
    <n v="13"/>
    <n v="1"/>
    <s v="#¡DESBORDAMIENTO!"/>
    <s v="#¡DESBORDAMIENTO!"/>
    <n v="0"/>
    <n v="36"/>
    <n v="0"/>
    <x v="2"/>
    <n v="0"/>
  </r>
  <r>
    <s v="Atlántida"/>
    <s v="La Ceiba"/>
    <x v="0"/>
    <d v="2020-04-15T00:00:00"/>
    <s v="010143936"/>
    <n v="0"/>
    <n v="13"/>
    <n v="1"/>
    <s v="#¡DESBORDAMIENTO!"/>
    <s v="#¡DESBORDAMIENTO!"/>
    <n v="0"/>
    <n v="37"/>
    <n v="0"/>
    <x v="2"/>
    <n v="0"/>
  </r>
  <r>
    <s v="Atlántida"/>
    <s v="La Ceiba"/>
    <x v="0"/>
    <d v="2020-04-16T00:00:00"/>
    <s v="010143937"/>
    <n v="2"/>
    <n v="15"/>
    <n v="1"/>
    <s v="#¡DESBORDAMIENTO!"/>
    <s v="#¡DESBORDAMIENTO!"/>
    <n v="1"/>
    <n v="38"/>
    <n v="0"/>
    <x v="2"/>
    <n v="0"/>
  </r>
  <r>
    <s v="Atlántida"/>
    <s v="La Ceiba"/>
    <x v="0"/>
    <d v="2020-04-17T00:00:00"/>
    <s v="010143938"/>
    <n v="0"/>
    <n v="15"/>
    <n v="2"/>
    <s v="#¡DESBORDAMIENTO!"/>
    <s v="#¡DESBORDAMIENTO!"/>
    <n v="3"/>
    <n v="39"/>
    <n v="1"/>
    <x v="2"/>
    <n v="0"/>
  </r>
  <r>
    <s v="Atlántida"/>
    <s v="La Ceiba"/>
    <x v="0"/>
    <d v="2020-04-18T00:00:00"/>
    <s v="010143939"/>
    <n v="0"/>
    <n v="15"/>
    <n v="2"/>
    <s v="#¡DESBORDAMIENTO!"/>
    <s v="#¡DESBORDAMIENTO!"/>
    <n v="1"/>
    <n v="40"/>
    <n v="0"/>
    <x v="2"/>
    <n v="0"/>
  </r>
  <r>
    <s v="Atlántida"/>
    <s v="La Ceiba"/>
    <x v="0"/>
    <d v="2020-04-19T00:00:00"/>
    <s v="010143940"/>
    <n v="0"/>
    <n v="15"/>
    <n v="2"/>
    <s v="#¡DESBORDAMIENTO!"/>
    <s v="#¡DESBORDAMIENTO!"/>
    <n v="0"/>
    <n v="41"/>
    <n v="0"/>
    <x v="2"/>
    <n v="0"/>
  </r>
  <r>
    <s v="Atlántida"/>
    <s v="La Ceiba"/>
    <x v="0"/>
    <d v="2020-04-20T00:00:00"/>
    <s v="010143941"/>
    <n v="0"/>
    <n v="15"/>
    <n v="2"/>
    <s v="#¡DESBORDAMIENTO!"/>
    <s v="#¡DESBORDAMIENTO!"/>
    <n v="5"/>
    <n v="42"/>
    <n v="0"/>
    <x v="2"/>
    <n v="0"/>
  </r>
  <r>
    <s v="Atlántida"/>
    <s v="La Ceiba"/>
    <x v="0"/>
    <d v="2020-04-21T00:00:00"/>
    <s v="010143942"/>
    <n v="0"/>
    <n v="15"/>
    <n v="2"/>
    <s v="#¡DESBORDAMIENTO!"/>
    <s v="#¡DESBORDAMIENTO!"/>
    <n v="0"/>
    <n v="43"/>
    <n v="0"/>
    <x v="2"/>
    <n v="0"/>
  </r>
  <r>
    <s v="Atlántida"/>
    <s v="La Ceiba"/>
    <x v="0"/>
    <d v="2020-04-22T00:00:00"/>
    <s v="010143943"/>
    <n v="0"/>
    <n v="15"/>
    <n v="2"/>
    <s v="#¡DESBORDAMIENTO!"/>
    <s v="#¡DESBORDAMIENTO!"/>
    <n v="0"/>
    <n v="44"/>
    <n v="0"/>
    <x v="2"/>
    <n v="0"/>
  </r>
  <r>
    <s v="Atlántida"/>
    <s v="La Ceiba"/>
    <x v="0"/>
    <d v="2020-04-23T00:00:00"/>
    <s v="010143944"/>
    <n v="0"/>
    <n v="15"/>
    <n v="2"/>
    <s v="#¡DESBORDAMIENTO!"/>
    <s v="#¡DESBORDAMIENTO!"/>
    <n v="0"/>
    <n v="45"/>
    <n v="0"/>
    <x v="2"/>
    <n v="0"/>
  </r>
  <r>
    <s v="Atlántida"/>
    <s v="La Ceiba"/>
    <x v="0"/>
    <d v="2020-04-24T00:00:00"/>
    <s v="010143945"/>
    <n v="0"/>
    <n v="15"/>
    <n v="2"/>
    <s v="#¡DESBORDAMIENTO!"/>
    <s v="#¡DESBORDAMIENTO!"/>
    <n v="0"/>
    <n v="46"/>
    <n v="0"/>
    <x v="2"/>
    <n v="0"/>
  </r>
  <r>
    <s v="Atlántida"/>
    <s v="La Ceiba"/>
    <x v="0"/>
    <d v="2020-04-25T00:00:00"/>
    <s v="010143946"/>
    <n v="0"/>
    <n v="15"/>
    <n v="2"/>
    <s v="#¡DESBORDAMIENTO!"/>
    <s v="#¡DESBORDAMIENTO!"/>
    <n v="0"/>
    <n v="47"/>
    <n v="0"/>
    <x v="2"/>
    <n v="0"/>
  </r>
  <r>
    <s v="Atlántida"/>
    <s v="La Ceiba"/>
    <x v="0"/>
    <d v="2020-04-26T00:00:00"/>
    <s v="010143947"/>
    <n v="1"/>
    <n v="16"/>
    <n v="2"/>
    <s v="#¡DESBORDAMIENTO!"/>
    <s v="#¡DESBORDAMIENTO!"/>
    <n v="0"/>
    <n v="48"/>
    <n v="0"/>
    <x v="2"/>
    <n v="0"/>
  </r>
  <r>
    <s v="Atlántida"/>
    <s v="La Ceiba"/>
    <x v="0"/>
    <d v="2020-04-27T00:00:00"/>
    <s v="010143948"/>
    <n v="0"/>
    <n v="16"/>
    <n v="2"/>
    <s v="#¡DESBORDAMIENTO!"/>
    <s v="#¡DESBORDAMIENTO!"/>
    <n v="2"/>
    <n v="49"/>
    <n v="0"/>
    <x v="2"/>
    <n v="0"/>
  </r>
  <r>
    <s v="Atlántida"/>
    <s v="La Ceiba"/>
    <x v="0"/>
    <d v="2020-04-28T00:00:00"/>
    <s v="010143949"/>
    <n v="1"/>
    <n v="17"/>
    <n v="2"/>
    <s v="#¡DESBORDAMIENTO!"/>
    <s v="#¡DESBORDAMIENTO!"/>
    <n v="0"/>
    <n v="50"/>
    <n v="0"/>
    <x v="2"/>
    <n v="0"/>
  </r>
  <r>
    <s v="Atlántida"/>
    <s v="La Ceiba"/>
    <x v="0"/>
    <d v="2020-04-29T00:00:00"/>
    <s v="010143950"/>
    <n v="0"/>
    <n v="17"/>
    <n v="2"/>
    <s v="#¡DESBORDAMIENTO!"/>
    <s v="#¡DESBORDAMIENTO!"/>
    <n v="2"/>
    <n v="51"/>
    <n v="0"/>
    <x v="2"/>
    <n v="0"/>
  </r>
  <r>
    <s v="Atlántida"/>
    <s v="La Ceiba"/>
    <x v="0"/>
    <d v="2020-04-30T00:00:00"/>
    <s v="010143951"/>
    <n v="5"/>
    <n v="22"/>
    <n v="2"/>
    <s v="#¡DESBORDAMIENTO!"/>
    <s v="#¡DESBORDAMIENTO!"/>
    <n v="0"/>
    <n v="52"/>
    <n v="0"/>
    <x v="2"/>
    <n v="0"/>
  </r>
  <r>
    <s v="Atlántida"/>
    <s v="La Ceiba"/>
    <x v="0"/>
    <d v="2020-05-01T00:00:00"/>
    <s v="010143952"/>
    <n v="0"/>
    <n v="22"/>
    <n v="2"/>
    <s v="#¡DESBORDAMIENTO!"/>
    <s v="#¡DESBORDAMIENTO!"/>
    <n v="0"/>
    <n v="53"/>
    <n v="0"/>
    <x v="2"/>
    <n v="0"/>
  </r>
  <r>
    <s v="Atlántida"/>
    <s v="La Ceiba"/>
    <x v="0"/>
    <d v="2020-05-02T00:00:00"/>
    <s v="010143953"/>
    <n v="0"/>
    <n v="22"/>
    <n v="3"/>
    <s v="#¡DESBORDAMIENTO!"/>
    <s v="#¡DESBORDAMIENTO!"/>
    <n v="0"/>
    <n v="54"/>
    <n v="1"/>
    <x v="2"/>
    <n v="0"/>
  </r>
  <r>
    <s v="Atlántida"/>
    <s v="La Ceiba"/>
    <x v="0"/>
    <d v="2020-05-03T00:00:00"/>
    <s v="010143954"/>
    <n v="0"/>
    <n v="22"/>
    <n v="3"/>
    <s v="#¡DESBORDAMIENTO!"/>
    <s v="#¡DESBORDAMIENTO!"/>
    <n v="0"/>
    <n v="55"/>
    <n v="0"/>
    <x v="2"/>
    <n v="0"/>
  </r>
  <r>
    <s v="Atlántida"/>
    <s v="La Ceiba"/>
    <x v="0"/>
    <d v="2020-05-04T00:00:00"/>
    <s v="010143955"/>
    <n v="0"/>
    <n v="22"/>
    <n v="3"/>
    <s v="#¡DESBORDAMIENTO!"/>
    <s v="#¡DESBORDAMIENTO!"/>
    <n v="0"/>
    <n v="56"/>
    <n v="0"/>
    <x v="2"/>
    <n v="0"/>
  </r>
  <r>
    <s v="Atlántida"/>
    <s v="La Ceiba"/>
    <x v="0"/>
    <d v="2020-05-05T00:00:00"/>
    <s v="010143956"/>
    <n v="0"/>
    <n v="22"/>
    <n v="3"/>
    <s v="#¡DESBORDAMIENTO!"/>
    <s v="#¡DESBORDAMIENTO!"/>
    <n v="0"/>
    <n v="57"/>
    <n v="0"/>
    <x v="2"/>
    <n v="0"/>
  </r>
  <r>
    <s v="Atlántida"/>
    <s v="La Ceiba"/>
    <x v="0"/>
    <d v="2020-05-06T00:00:00"/>
    <s v="010143957"/>
    <n v="0"/>
    <n v="22"/>
    <n v="3"/>
    <s v="#¡DESBORDAMIENTO!"/>
    <s v="#¡DESBORDAMIENTO!"/>
    <n v="0"/>
    <n v="58"/>
    <n v="0"/>
    <x v="2"/>
    <n v="0"/>
  </r>
  <r>
    <s v="Atlántida"/>
    <s v="La Ceiba"/>
    <x v="0"/>
    <d v="2020-05-07T00:00:00"/>
    <s v="010143958"/>
    <n v="0"/>
    <n v="22"/>
    <n v="3"/>
    <s v="#¡DESBORDAMIENTO!"/>
    <s v="#¡DESBORDAMIENTO!"/>
    <n v="0"/>
    <n v="59"/>
    <n v="0"/>
    <x v="2"/>
    <n v="0"/>
  </r>
  <r>
    <s v="Atlántida"/>
    <s v="La Ceiba"/>
    <x v="0"/>
    <d v="2020-05-08T00:00:00"/>
    <s v="010143959"/>
    <n v="0"/>
    <n v="22"/>
    <n v="3"/>
    <s v="#¡DESBORDAMIENTO!"/>
    <s v="#¡DESBORDAMIENTO!"/>
    <n v="0"/>
    <n v="60"/>
    <n v="0"/>
    <x v="3"/>
    <n v="0"/>
  </r>
  <r>
    <s v="Atlántida"/>
    <s v="La Ceiba"/>
    <x v="0"/>
    <d v="2020-05-09T00:00:00"/>
    <s v="010143960"/>
    <n v="0"/>
    <n v="22"/>
    <n v="3"/>
    <s v="#¡DESBORDAMIENTO!"/>
    <s v="#¡DESBORDAMIENTO!"/>
    <n v="1"/>
    <n v="61"/>
    <n v="0"/>
    <x v="3"/>
    <n v="0"/>
  </r>
  <r>
    <s v="Atlántida"/>
    <s v="La Ceiba"/>
    <x v="0"/>
    <d v="2020-05-10T00:00:00"/>
    <s v="010143961"/>
    <n v="0"/>
    <n v="22"/>
    <n v="3"/>
    <s v="#¡DESBORDAMIENTO!"/>
    <s v="#¡DESBORDAMIENTO!"/>
    <n v="0"/>
    <n v="62"/>
    <n v="0"/>
    <x v="3"/>
    <n v="0"/>
  </r>
  <r>
    <s v="Atlántida"/>
    <s v="La Ceiba"/>
    <x v="0"/>
    <d v="2020-05-11T00:00:00"/>
    <s v="010143962"/>
    <n v="0"/>
    <n v="22"/>
    <n v="3"/>
    <s v="#¡DESBORDAMIENTO!"/>
    <s v="#¡DESBORDAMIENTO!"/>
    <n v="1"/>
    <n v="63"/>
    <n v="0"/>
    <x v="3"/>
    <n v="0"/>
  </r>
  <r>
    <s v="Atlántida"/>
    <s v="La Ceiba"/>
    <x v="0"/>
    <d v="2020-05-12T00:00:00"/>
    <s v="010143963"/>
    <n v="0"/>
    <n v="22"/>
    <n v="3"/>
    <s v="#¡DESBORDAMIENTO!"/>
    <s v="#¡DESBORDAMIENTO!"/>
    <n v="0"/>
    <n v="64"/>
    <n v="0"/>
    <x v="3"/>
    <n v="0"/>
  </r>
  <r>
    <s v="Atlántida"/>
    <s v="La Ceiba"/>
    <x v="0"/>
    <d v="2020-05-13T00:00:00"/>
    <s v="010143964"/>
    <n v="0"/>
    <n v="22"/>
    <n v="3"/>
    <s v="#¡DESBORDAMIENTO!"/>
    <s v="#¡DESBORDAMIENTO!"/>
    <n v="5"/>
    <n v="65"/>
    <n v="0"/>
    <x v="3"/>
    <n v="0"/>
  </r>
  <r>
    <s v="Atlántida"/>
    <s v="La Ceiba"/>
    <x v="0"/>
    <d v="2020-05-14T00:00:00"/>
    <s v="010143965"/>
    <n v="0"/>
    <n v="22"/>
    <n v="3"/>
    <s v="#¡DESBORDAMIENTO!"/>
    <s v="#¡DESBORDAMIENTO!"/>
    <n v="0"/>
    <n v="66"/>
    <n v="0"/>
    <x v="3"/>
    <n v="0"/>
  </r>
  <r>
    <s v="Atlántida"/>
    <s v="La Ceiba"/>
    <x v="0"/>
    <d v="2020-05-15T00:00:00"/>
    <s v="010143966"/>
    <n v="0"/>
    <n v="22"/>
    <n v="3"/>
    <s v="#¡DESBORDAMIENTO!"/>
    <s v="#¡DESBORDAMIENTO!"/>
    <n v="0"/>
    <n v="67"/>
    <n v="0"/>
    <x v="3"/>
    <n v="0"/>
  </r>
  <r>
    <s v="Atlántida"/>
    <s v="La Ceiba"/>
    <x v="0"/>
    <d v="2020-05-16T00:00:00"/>
    <s v="010143967"/>
    <n v="0"/>
    <n v="22"/>
    <n v="3"/>
    <s v="#¡DESBORDAMIENTO!"/>
    <s v="#¡DESBORDAMIENTO!"/>
    <n v="0"/>
    <n v="68"/>
    <n v="0"/>
    <x v="3"/>
    <n v="0"/>
  </r>
  <r>
    <s v="Atlántida"/>
    <s v="La Ceiba"/>
    <x v="0"/>
    <d v="2020-05-17T00:00:00"/>
    <s v="010143968"/>
    <n v="0"/>
    <n v="22"/>
    <n v="3"/>
    <s v="#¡DESBORDAMIENTO!"/>
    <s v="#¡DESBORDAMIENTO!"/>
    <n v="0"/>
    <n v="69"/>
    <n v="0"/>
    <x v="3"/>
    <n v="0"/>
  </r>
  <r>
    <s v="Atlántida"/>
    <s v="La Ceiba"/>
    <x v="0"/>
    <d v="2020-05-18T00:00:00"/>
    <s v="010143969"/>
    <n v="0"/>
    <n v="22"/>
    <n v="3"/>
    <s v="#¡DESBORDAMIENTO!"/>
    <s v="#¡DESBORDAMIENTO!"/>
    <n v="0"/>
    <n v="70"/>
    <n v="0"/>
    <x v="3"/>
    <n v="0"/>
  </r>
  <r>
    <s v="Atlántida"/>
    <s v="La Ceiba"/>
    <x v="0"/>
    <d v="2020-05-19T00:00:00"/>
    <s v="010143970"/>
    <n v="0"/>
    <n v="22"/>
    <n v="3"/>
    <s v="#¡DESBORDAMIENTO!"/>
    <s v="#¡DESBORDAMIENTO!"/>
    <n v="0"/>
    <n v="71"/>
    <n v="0"/>
    <x v="3"/>
    <n v="0"/>
  </r>
  <r>
    <s v="Atlántida"/>
    <s v="La Ceiba"/>
    <x v="0"/>
    <d v="2020-05-20T00:00:00"/>
    <s v="010143971"/>
    <n v="0"/>
    <n v="22"/>
    <n v="3"/>
    <s v="#¡DESBORDAMIENTO!"/>
    <s v="#¡DESBORDAMIENTO!"/>
    <n v="0"/>
    <n v="72"/>
    <n v="0"/>
    <x v="3"/>
    <n v="0"/>
  </r>
  <r>
    <s v="Atlántida"/>
    <s v="La Ceiba"/>
    <x v="0"/>
    <d v="2020-05-21T00:00:00"/>
    <s v="010143972"/>
    <n v="0"/>
    <n v="22"/>
    <n v="3"/>
    <s v="#¡DESBORDAMIENTO!"/>
    <s v="#¡DESBORDAMIENTO!"/>
    <n v="0"/>
    <n v="73"/>
    <n v="0"/>
    <x v="3"/>
    <n v="0"/>
  </r>
  <r>
    <s v="Atlántida"/>
    <s v="La Ceiba"/>
    <x v="0"/>
    <d v="2020-05-22T00:00:00"/>
    <s v="010143973"/>
    <n v="0"/>
    <n v="22"/>
    <n v="3"/>
    <s v="#¡DESBORDAMIENTO!"/>
    <s v="#¡DESBORDAMIENTO!"/>
    <n v="0"/>
    <n v="74"/>
    <n v="0"/>
    <x v="3"/>
    <n v="0"/>
  </r>
  <r>
    <s v="Atlántida"/>
    <s v="La Ceiba"/>
    <x v="0"/>
    <d v="2020-05-23T00:00:00"/>
    <s v="010143974"/>
    <n v="0"/>
    <n v="22"/>
    <n v="3"/>
    <s v="#¡DESBORDAMIENTO!"/>
    <s v="#¡DESBORDAMIENTO!"/>
    <n v="0"/>
    <n v="75"/>
    <n v="0"/>
    <x v="3"/>
    <n v="0"/>
  </r>
  <r>
    <s v="Atlántida"/>
    <s v="La Ceiba"/>
    <x v="0"/>
    <d v="2020-05-24T00:00:00"/>
    <s v="010143975"/>
    <n v="0"/>
    <n v="22"/>
    <n v="3"/>
    <s v="#¡DESBORDAMIENTO!"/>
    <s v="#¡DESBORDAMIENTO!"/>
    <n v="0"/>
    <n v="76"/>
    <n v="0"/>
    <x v="3"/>
    <n v="0"/>
  </r>
  <r>
    <s v="Atlántida"/>
    <s v="La Ceiba"/>
    <x v="0"/>
    <d v="2020-05-25T00:00:00"/>
    <s v="010143976"/>
    <n v="0"/>
    <n v="22"/>
    <n v="3"/>
    <s v="#¡DESBORDAMIENTO!"/>
    <s v="#¡DESBORDAMIENTO!"/>
    <n v="0"/>
    <n v="77"/>
    <n v="0"/>
    <x v="3"/>
    <n v="0"/>
  </r>
  <r>
    <s v="Atlántida"/>
    <s v="La Ceiba"/>
    <x v="0"/>
    <d v="2020-05-26T00:00:00"/>
    <s v="010143977"/>
    <n v="0"/>
    <n v="22"/>
    <n v="3"/>
    <s v="#¡DESBORDAMIENTO!"/>
    <s v="#¡DESBORDAMIENTO!"/>
    <n v="0"/>
    <n v="78"/>
    <n v="0"/>
    <x v="3"/>
    <n v="0"/>
  </r>
  <r>
    <s v="Atlántida"/>
    <s v="La Ceiba"/>
    <x v="0"/>
    <d v="2020-05-27T00:00:00"/>
    <s v="010143978"/>
    <n v="0"/>
    <n v="22"/>
    <n v="3"/>
    <s v="#¡DESBORDAMIENTO!"/>
    <s v="#¡DESBORDAMIENTO!"/>
    <n v="0"/>
    <n v="79"/>
    <n v="0"/>
    <x v="3"/>
    <n v="0"/>
  </r>
  <r>
    <s v="Atlántida"/>
    <s v="La Ceiba"/>
    <x v="0"/>
    <d v="2020-05-28T00:00:00"/>
    <s v="010143979"/>
    <n v="0"/>
    <n v="22"/>
    <n v="3"/>
    <s v="#¡DESBORDAMIENTO!"/>
    <s v="#¡DESBORDAMIENTO!"/>
    <n v="0"/>
    <n v="80"/>
    <n v="0"/>
    <x v="3"/>
    <n v="0"/>
  </r>
  <r>
    <s v="Atlántida"/>
    <s v="La Ceiba"/>
    <x v="0"/>
    <d v="2020-05-29T00:00:00"/>
    <s v="010143980"/>
    <n v="0"/>
    <n v="22"/>
    <n v="3"/>
    <s v="#¡DESBORDAMIENTO!"/>
    <s v="#¡DESBORDAMIENTO!"/>
    <n v="0"/>
    <n v="81"/>
    <n v="0"/>
    <x v="3"/>
    <n v="0"/>
  </r>
  <r>
    <s v="Atlántida"/>
    <s v="La Ceiba"/>
    <x v="0"/>
    <d v="2020-05-30T00:00:00"/>
    <s v="010143981"/>
    <n v="0"/>
    <n v="22"/>
    <n v="3"/>
    <s v="#¡DESBORDAMIENTO!"/>
    <s v="#¡DESBORDAMIENTO!"/>
    <n v="0"/>
    <n v="82"/>
    <n v="0"/>
    <x v="3"/>
    <n v="0"/>
  </r>
  <r>
    <s v="Atlántida"/>
    <s v="La Ceiba"/>
    <x v="0"/>
    <d v="2020-05-31T00:00:00"/>
    <s v="010143982"/>
    <n v="0"/>
    <n v="22"/>
    <n v="3"/>
    <s v="#¡DESBORDAMIENTO!"/>
    <s v="#¡DESBORDAMIENTO!"/>
    <n v="0"/>
    <n v="83"/>
    <n v="0"/>
    <x v="3"/>
    <n v="0"/>
  </r>
  <r>
    <s v="Atlántida"/>
    <s v="La Ceiba"/>
    <x v="0"/>
    <d v="2020-06-01T00:00:00"/>
    <s v="010143983"/>
    <n v="0"/>
    <n v="22"/>
    <n v="3"/>
    <s v="#¡DESBORDAMIENTO!"/>
    <s v="#¡DESBORDAMIENTO!"/>
    <n v="0"/>
    <n v="84"/>
    <n v="0"/>
    <x v="3"/>
    <n v="0"/>
  </r>
  <r>
    <s v="Atlántida"/>
    <s v="La Ceiba"/>
    <x v="0"/>
    <d v="2020-06-02T00:00:00"/>
    <s v="010143984"/>
    <n v="0"/>
    <n v="22"/>
    <n v="3"/>
    <s v="#¡DESBORDAMIENTO!"/>
    <s v="#¡DESBORDAMIENTO!"/>
    <n v="0"/>
    <n v="85"/>
    <n v="0"/>
    <x v="3"/>
    <n v="0"/>
  </r>
  <r>
    <s v="Atlántida"/>
    <s v="La Ceiba"/>
    <x v="0"/>
    <d v="2020-06-03T00:00:00"/>
    <s v="010143985"/>
    <n v="0"/>
    <n v="22"/>
    <n v="3"/>
    <s v="#¡DESBORDAMIENTO!"/>
    <s v="#¡DESBORDAMIENTO!"/>
    <n v="0"/>
    <n v="86"/>
    <n v="0"/>
    <x v="3"/>
    <n v="0"/>
  </r>
  <r>
    <s v="Atlántida"/>
    <s v="La Ceiba"/>
    <x v="0"/>
    <d v="2020-06-04T00:00:00"/>
    <s v="010143986"/>
    <n v="0"/>
    <n v="22"/>
    <n v="3"/>
    <s v="#¡DESBORDAMIENTO!"/>
    <s v="#¡DESBORDAMIENTO!"/>
    <n v="0"/>
    <n v="87"/>
    <n v="0"/>
    <x v="3"/>
    <n v="0"/>
  </r>
  <r>
    <s v="Atlántida"/>
    <s v="La Ceiba"/>
    <x v="0"/>
    <d v="2020-06-05T00:00:00"/>
    <s v="010143987"/>
    <n v="0"/>
    <n v="22"/>
    <n v="3"/>
    <s v="#¡DESBORDAMIENTO!"/>
    <s v="#¡DESBORDAMIENTO!"/>
    <n v="0"/>
    <n v="88"/>
    <n v="0"/>
    <x v="3"/>
    <n v="0"/>
  </r>
  <r>
    <s v="Atlántida"/>
    <s v="La Ceiba"/>
    <x v="0"/>
    <d v="2020-06-06T00:00:00"/>
    <s v="010143988"/>
    <n v="0"/>
    <n v="22"/>
    <n v="3"/>
    <s v="#¡DESBORDAMIENTO!"/>
    <s v="#¡DESBORDAMIENTO!"/>
    <n v="0"/>
    <n v="89"/>
    <n v="0"/>
    <x v="3"/>
    <n v="0"/>
  </r>
  <r>
    <s v="Atlántida"/>
    <s v="La Ceiba"/>
    <x v="0"/>
    <d v="2020-06-07T00:00:00"/>
    <s v="010143989"/>
    <n v="0"/>
    <n v="22"/>
    <n v="3"/>
    <s v="#¡DESBORDAMIENTO!"/>
    <s v="#¡DESBORDAMIENTO!"/>
    <n v="0"/>
    <n v="90"/>
    <n v="0"/>
    <x v="3"/>
    <n v="0"/>
  </r>
  <r>
    <s v="Atlántida"/>
    <s v="La Ceiba"/>
    <x v="0"/>
    <d v="2020-06-08T00:00:00"/>
    <s v="010143990"/>
    <n v="0"/>
    <n v="22"/>
    <n v="3"/>
    <s v="#¡DESBORDAMIENTO!"/>
    <s v="#¡DESBORDAMIENTO!"/>
    <n v="0"/>
    <n v="91"/>
    <n v="0"/>
    <x v="3"/>
    <n v="0"/>
  </r>
  <r>
    <s v="Atlántida"/>
    <s v="La Ceiba"/>
    <x v="0"/>
    <d v="2020-06-09T00:00:00"/>
    <s v="010143991"/>
    <n v="0"/>
    <n v="22"/>
    <n v="3"/>
    <s v="#¡DESBORDAMIENTO!"/>
    <s v="#¡DESBORDAMIENTO!"/>
    <n v="0"/>
    <n v="92"/>
    <n v="0"/>
    <x v="3"/>
    <n v="0"/>
  </r>
  <r>
    <s v="Atlántida"/>
    <s v="La Ceiba"/>
    <x v="0"/>
    <d v="2020-06-10T00:00:00"/>
    <s v="010143992"/>
    <n v="0"/>
    <n v="22"/>
    <n v="3"/>
    <s v="#¡DESBORDAMIENTO!"/>
    <s v="#¡DESBORDAMIENTO!"/>
    <n v="0"/>
    <n v="93"/>
    <n v="0"/>
    <x v="3"/>
    <n v="0"/>
  </r>
  <r>
    <s v="Atlántida"/>
    <s v="La Ceiba"/>
    <x v="0"/>
    <d v="2020-06-11T00:00:00"/>
    <s v="010143993"/>
    <n v="0"/>
    <n v="22"/>
    <n v="3"/>
    <s v="#¡DESBORDAMIENTO!"/>
    <s v="#¡DESBORDAMIENTO!"/>
    <n v="0"/>
    <n v="94"/>
    <n v="0"/>
    <x v="3"/>
    <n v="0"/>
  </r>
  <r>
    <s v="Atlántida"/>
    <s v="La Ceiba"/>
    <x v="0"/>
    <d v="2020-06-12T00:00:00"/>
    <s v="010143994"/>
    <n v="0"/>
    <n v="22"/>
    <n v="3"/>
    <s v="#¡DESBORDAMIENTO!"/>
    <s v="#¡DESBORDAMIENTO!"/>
    <n v="0"/>
    <n v="95"/>
    <n v="0"/>
    <x v="3"/>
    <n v="0"/>
  </r>
  <r>
    <s v="Atlántida"/>
    <s v="La Ceiba"/>
    <x v="0"/>
    <d v="2020-06-13T00:00:00"/>
    <s v="010143995"/>
    <n v="0"/>
    <n v="22"/>
    <n v="3"/>
    <s v="#¡DESBORDAMIENTO!"/>
    <s v="#¡DESBORDAMIENTO!"/>
    <n v="0"/>
    <n v="96"/>
    <n v="0"/>
    <x v="3"/>
    <n v="0"/>
  </r>
  <r>
    <s v="Atlántida"/>
    <s v="La Ceiba"/>
    <x v="0"/>
    <d v="2020-06-14T00:00:00"/>
    <s v="010143996"/>
    <n v="0"/>
    <n v="22"/>
    <n v="3"/>
    <s v="#¡DESBORDAMIENTO!"/>
    <s v="#¡DESBORDAMIENTO!"/>
    <n v="0"/>
    <n v="97"/>
    <n v="0"/>
    <x v="3"/>
    <n v="0"/>
  </r>
  <r>
    <s v="Atlántida"/>
    <s v="La Ceiba"/>
    <x v="0"/>
    <d v="2020-06-15T00:00:00"/>
    <s v="010143997"/>
    <n v="0"/>
    <n v="22"/>
    <n v="3"/>
    <s v="#¡DESBORDAMIENTO!"/>
    <s v="#¡DESBORDAMIENTO!"/>
    <n v="0"/>
    <n v="98"/>
    <n v="0"/>
    <x v="3"/>
    <n v="0"/>
  </r>
  <r>
    <s v="Atlántida"/>
    <s v="La Ceiba"/>
    <x v="0"/>
    <d v="2020-06-16T00:00:00"/>
    <s v="010143998"/>
    <n v="0"/>
    <n v="22"/>
    <n v="3"/>
    <s v="#¡DESBORDAMIENTO!"/>
    <s v="#¡DESBORDAMIENTO!"/>
    <n v="0"/>
    <n v="99"/>
    <n v="0"/>
    <x v="3"/>
    <n v="0"/>
  </r>
  <r>
    <s v="Atlántida"/>
    <s v="La Ceiba"/>
    <x v="0"/>
    <d v="2020-06-17T00:00:00"/>
    <s v="010143999"/>
    <n v="0"/>
    <n v="22"/>
    <n v="3"/>
    <s v="#¡DESBORDAMIENTO!"/>
    <s v="#¡DESBORDAMIENTO!"/>
    <n v="0"/>
    <n v="100"/>
    <n v="0"/>
    <x v="3"/>
    <n v="0"/>
  </r>
  <r>
    <s v="Atlántida"/>
    <s v="La Ceiba"/>
    <x v="0"/>
    <d v="2020-06-18T00:00:00"/>
    <s v="010144000"/>
    <n v="0"/>
    <n v="22"/>
    <n v="3"/>
    <s v="#¡DESBORDAMIENTO!"/>
    <s v="#¡DESBORDAMIENTO!"/>
    <n v="0"/>
    <n v="101"/>
    <n v="0"/>
    <x v="3"/>
    <n v="0"/>
  </r>
  <r>
    <s v="Atlántida"/>
    <s v="La Ceiba"/>
    <x v="0"/>
    <d v="2020-06-19T00:00:00"/>
    <s v="010144001"/>
    <n v="0"/>
    <n v="22"/>
    <n v="3"/>
    <s v="#¡DESBORDAMIENTO!"/>
    <s v="#¡DESBORDAMIENTO!"/>
    <n v="0"/>
    <n v="102"/>
    <n v="0"/>
    <x v="3"/>
    <n v="0"/>
  </r>
  <r>
    <s v="Atlántida"/>
    <s v="La Ceiba"/>
    <x v="0"/>
    <d v="2020-06-20T00:00:00"/>
    <s v="010144002"/>
    <n v="0"/>
    <n v="22"/>
    <n v="3"/>
    <s v="#¡DESBORDAMIENTO!"/>
    <s v="#¡DESBORDAMIENTO!"/>
    <n v="0"/>
    <n v="103"/>
    <n v="0"/>
    <x v="3"/>
    <n v="0"/>
  </r>
  <r>
    <s v="Atlántida"/>
    <s v="La Ceiba"/>
    <x v="0"/>
    <d v="2020-06-21T00:00:00"/>
    <s v="010144003"/>
    <n v="0"/>
    <n v="22"/>
    <n v="3"/>
    <s v="#¡DESBORDAMIENTO!"/>
    <s v="#¡DESBORDAMIENTO!"/>
    <n v="0"/>
    <n v="104"/>
    <n v="0"/>
    <x v="3"/>
    <n v="0"/>
  </r>
  <r>
    <s v="Atlántida"/>
    <s v="La Ceiba"/>
    <x v="0"/>
    <d v="2020-06-22T00:00:00"/>
    <s v="010144004"/>
    <n v="0"/>
    <n v="22"/>
    <n v="3"/>
    <s v="#¡DESBORDAMIENTO!"/>
    <s v="#¡DESBORDAMIENTO!"/>
    <n v="0"/>
    <n v="105"/>
    <n v="0"/>
    <x v="3"/>
    <n v="0"/>
  </r>
  <r>
    <s v="Atlántida"/>
    <s v="La Ceiba"/>
    <x v="0"/>
    <d v="2020-06-23T00:00:00"/>
    <s v="010144005"/>
    <n v="0"/>
    <n v="22"/>
    <n v="3"/>
    <s v="#¡DESBORDAMIENTO!"/>
    <s v="#¡DESBORDAMIENTO!"/>
    <n v="0"/>
    <n v="106"/>
    <n v="0"/>
    <x v="3"/>
    <n v="0"/>
  </r>
  <r>
    <s v="Atlántida"/>
    <s v="La Ceiba"/>
    <x v="0"/>
    <d v="2020-06-24T00:00:00"/>
    <s v="010144006"/>
    <n v="0"/>
    <n v="22"/>
    <n v="3"/>
    <s v="#¡DESBORDAMIENTO!"/>
    <s v="#¡DESBORDAMIENTO!"/>
    <n v="0"/>
    <n v="107"/>
    <n v="0"/>
    <x v="3"/>
    <n v="0"/>
  </r>
  <r>
    <s v="Atlántida"/>
    <s v="La Ceiba"/>
    <x v="0"/>
    <d v="2020-06-25T00:00:00"/>
    <s v="010144007"/>
    <n v="0"/>
    <n v="22"/>
    <n v="3"/>
    <s v="#¡DESBORDAMIENTO!"/>
    <s v="#¡DESBORDAMIENTO!"/>
    <n v="0"/>
    <n v="108"/>
    <n v="0"/>
    <x v="3"/>
    <n v="0"/>
  </r>
  <r>
    <s v="Atlántida"/>
    <s v="La Ceiba"/>
    <x v="0"/>
    <d v="2020-06-26T00:00:00"/>
    <s v="010144008"/>
    <n v="0"/>
    <n v="22"/>
    <n v="3"/>
    <s v="#¡DESBORDAMIENTO!"/>
    <s v="#¡DESBORDAMIENTO!"/>
    <n v="0"/>
    <n v="109"/>
    <n v="0"/>
    <x v="3"/>
    <n v="0"/>
  </r>
  <r>
    <s v="Atlántida"/>
    <s v="La Ceiba"/>
    <x v="0"/>
    <d v="2020-06-27T00:00:00"/>
    <s v="010144009"/>
    <n v="0"/>
    <n v="22"/>
    <n v="3"/>
    <s v="#¡DESBORDAMIENTO!"/>
    <s v="#¡DESBORDAMIENTO!"/>
    <n v="0"/>
    <n v="110"/>
    <n v="0"/>
    <x v="3"/>
    <n v="0"/>
  </r>
  <r>
    <s v="Atlántida"/>
    <s v="La Ceiba"/>
    <x v="0"/>
    <d v="2020-06-28T00:00:00"/>
    <s v="010144010"/>
    <n v="0"/>
    <n v="22"/>
    <n v="3"/>
    <s v="#¡DESBORDAMIENTO!"/>
    <s v="#¡DESBORDAMIENTO!"/>
    <n v="0"/>
    <n v="111"/>
    <n v="0"/>
    <x v="3"/>
    <n v="0"/>
  </r>
  <r>
    <s v="Atlántida"/>
    <s v="La Ceiba"/>
    <x v="0"/>
    <d v="2020-06-29T00:00:00"/>
    <s v="010144011"/>
    <n v="0"/>
    <n v="22"/>
    <n v="3"/>
    <s v="#¡DESBORDAMIENTO!"/>
    <s v="#¡DESBORDAMIENTO!"/>
    <n v="0"/>
    <n v="112"/>
    <n v="0"/>
    <x v="3"/>
    <n v="0"/>
  </r>
  <r>
    <s v="Atlántida"/>
    <s v="La Ceiba"/>
    <x v="0"/>
    <d v="2020-06-30T00:00:00"/>
    <s v="010144012"/>
    <n v="0"/>
    <n v="22"/>
    <n v="3"/>
    <s v="#¡DESBORDAMIENTO!"/>
    <s v="#¡DESBORDAMIENTO!"/>
    <n v="0"/>
    <n v="113"/>
    <n v="0"/>
    <x v="3"/>
    <n v="0"/>
  </r>
  <r>
    <s v="Atlántida"/>
    <s v="La Ceiba"/>
    <x v="0"/>
    <d v="2020-07-01T00:00:00"/>
    <s v="010144013"/>
    <n v="0"/>
    <n v="22"/>
    <n v="3"/>
    <s v="#¡DESBORDAMIENTO!"/>
    <s v="#¡DESBORDAMIENTO!"/>
    <n v="0"/>
    <n v="114"/>
    <n v="0"/>
    <x v="3"/>
    <n v="0"/>
  </r>
  <r>
    <s v="Atlántida"/>
    <s v="La Ceiba"/>
    <x v="0"/>
    <d v="2020-07-02T00:00:00"/>
    <s v="010144014"/>
    <n v="0"/>
    <n v="22"/>
    <n v="3"/>
    <s v="#¡DESBORDAMIENTO!"/>
    <s v="#¡DESBORDAMIENTO!"/>
    <n v="0"/>
    <n v="115"/>
    <n v="0"/>
    <x v="3"/>
    <n v="0"/>
  </r>
  <r>
    <s v="Atlántida"/>
    <s v="La Ceiba"/>
    <x v="0"/>
    <d v="2020-07-03T00:00:00"/>
    <s v="010144015"/>
    <n v="0"/>
    <n v="22"/>
    <n v="3"/>
    <s v="#¡DESBORDAMIENTO!"/>
    <s v="#¡DESBORDAMIENTO!"/>
    <n v="0"/>
    <n v="116"/>
    <n v="0"/>
    <x v="3"/>
    <n v="0"/>
  </r>
  <r>
    <s v="Atlántida"/>
    <s v="La Ceiba"/>
    <x v="0"/>
    <d v="2020-07-04T00:00:00"/>
    <s v="010144016"/>
    <n v="0"/>
    <n v="22"/>
    <n v="3"/>
    <s v="#¡DESBORDAMIENTO!"/>
    <s v="#¡DESBORDAMIENTO!"/>
    <n v="0"/>
    <n v="117"/>
    <n v="0"/>
    <x v="3"/>
    <n v="0"/>
  </r>
  <r>
    <s v="Atlántida"/>
    <s v="La Ceiba"/>
    <x v="0"/>
    <d v="2020-07-05T00:00:00"/>
    <s v="010144017"/>
    <n v="0"/>
    <n v="22"/>
    <n v="3"/>
    <s v="#¡DESBORDAMIENTO!"/>
    <s v="#¡DESBORDAMIENTO!"/>
    <n v="0"/>
    <n v="118"/>
    <n v="0"/>
    <x v="3"/>
    <n v="0"/>
  </r>
  <r>
    <s v="Atlántida"/>
    <s v="La Ceiba"/>
    <x v="0"/>
    <d v="2020-07-06T00:00:00"/>
    <s v="010144018"/>
    <n v="0"/>
    <n v="22"/>
    <n v="3"/>
    <s v="#¡DESBORDAMIENTO!"/>
    <s v="#¡DESBORDAMIENTO!"/>
    <n v="0"/>
    <n v="119"/>
    <n v="0"/>
    <x v="3"/>
    <n v="0"/>
  </r>
  <r>
    <s v="Atlántida"/>
    <s v="La Ceiba"/>
    <x v="0"/>
    <d v="2020-07-07T00:00:00"/>
    <s v="010144019"/>
    <n v="0"/>
    <n v="22"/>
    <n v="3"/>
    <s v="#¡DESBORDAMIENTO!"/>
    <s v="#¡DESBORDAMIENTO!"/>
    <n v="0"/>
    <n v="120"/>
    <n v="0"/>
    <x v="3"/>
    <n v="0"/>
  </r>
  <r>
    <s v="Atlántida"/>
    <s v="La Ceiba"/>
    <x v="0"/>
    <d v="2020-07-08T00:00:00"/>
    <s v="010144020"/>
    <n v="0"/>
    <n v="22"/>
    <n v="3"/>
    <s v="#¡DESBORDAMIENTO!"/>
    <s v="#¡DESBORDAMIENTO!"/>
    <n v="0"/>
    <n v="121"/>
    <n v="0"/>
    <x v="3"/>
    <n v="0"/>
  </r>
  <r>
    <s v="Atlántida"/>
    <s v="La Ceiba"/>
    <x v="0"/>
    <d v="2020-07-09T00:00:00"/>
    <s v="010144021"/>
    <n v="0"/>
    <n v="22"/>
    <n v="3"/>
    <s v="#¡DESBORDAMIENTO!"/>
    <s v="#¡DESBORDAMIENTO!"/>
    <n v="0"/>
    <n v="122"/>
    <n v="0"/>
    <x v="3"/>
    <n v="0"/>
  </r>
  <r>
    <s v="Atlántida"/>
    <s v="La Ceiba"/>
    <x v="0"/>
    <d v="2020-07-10T00:00:00"/>
    <s v="010144022"/>
    <n v="0"/>
    <n v="22"/>
    <n v="3"/>
    <s v="#¡DESBORDAMIENTO!"/>
    <s v="#¡DESBORDAMIENTO!"/>
    <n v="0"/>
    <n v="123"/>
    <n v="0"/>
    <x v="3"/>
    <n v="0"/>
  </r>
  <r>
    <s v="Atlántida"/>
    <s v="La Ceiba"/>
    <x v="0"/>
    <d v="2020-07-11T00:00:00"/>
    <s v="010144023"/>
    <n v="0"/>
    <n v="22"/>
    <n v="3"/>
    <s v="#¡DESBORDAMIENTO!"/>
    <s v="#¡DESBORDAMIENTO!"/>
    <n v="0"/>
    <n v="124"/>
    <n v="0"/>
    <x v="3"/>
    <n v="0"/>
  </r>
  <r>
    <s v="Atlántida"/>
    <s v="La Ceiba"/>
    <x v="0"/>
    <d v="2020-07-12T00:00:00"/>
    <s v="010144024"/>
    <n v="0"/>
    <n v="22"/>
    <n v="3"/>
    <s v="#¡DESBORDAMIENTO!"/>
    <s v="#¡DESBORDAMIENTO!"/>
    <n v="0"/>
    <n v="125"/>
    <n v="0"/>
    <x v="3"/>
    <n v="0"/>
  </r>
  <r>
    <s v="Atlántida"/>
    <s v="La Ceiba"/>
    <x v="0"/>
    <d v="2020-07-13T00:00:00"/>
    <s v="010144025"/>
    <n v="0"/>
    <n v="22"/>
    <n v="3"/>
    <s v="#¡DESBORDAMIENTO!"/>
    <s v="#¡DESBORDAMIENTO!"/>
    <n v="0"/>
    <n v="126"/>
    <n v="0"/>
    <x v="3"/>
    <n v="0"/>
  </r>
  <r>
    <s v="Atlántida"/>
    <s v="La Ceiba"/>
    <x v="0"/>
    <d v="2020-07-14T00:00:00"/>
    <s v="010144026"/>
    <n v="0"/>
    <n v="22"/>
    <n v="3"/>
    <s v="#¡DESBORDAMIENTO!"/>
    <s v="#¡DESBORDAMIENTO!"/>
    <n v="0"/>
    <n v="127"/>
    <n v="0"/>
    <x v="3"/>
    <n v="0"/>
  </r>
  <r>
    <s v="Atlántida"/>
    <s v="La Ceiba"/>
    <x v="0"/>
    <d v="2020-07-15T00:00:00"/>
    <s v="010144027"/>
    <n v="0"/>
    <n v="22"/>
    <n v="3"/>
    <s v="#¡DESBORDAMIENTO!"/>
    <s v="#¡DESBORDAMIENTO!"/>
    <n v="0"/>
    <n v="128"/>
    <n v="0"/>
    <x v="3"/>
    <n v="0"/>
  </r>
  <r>
    <s v="Atlántida"/>
    <s v="La Ceiba"/>
    <x v="0"/>
    <d v="2020-07-16T00:00:00"/>
    <s v="010144028"/>
    <n v="0"/>
    <n v="22"/>
    <n v="3"/>
    <s v="#¡DESBORDAMIENTO!"/>
    <s v="#¡DESBORDAMIENTO!"/>
    <n v="0"/>
    <n v="129"/>
    <n v="0"/>
    <x v="3"/>
    <n v="0"/>
  </r>
  <r>
    <s v="Atlántida"/>
    <s v="La Ceiba"/>
    <x v="0"/>
    <d v="2020-07-17T00:00:00"/>
    <s v="010144029"/>
    <n v="0"/>
    <n v="22"/>
    <n v="3"/>
    <s v="#¡DESBORDAMIENTO!"/>
    <s v="#¡DESBORDAMIENTO!"/>
    <n v="0"/>
    <n v="130"/>
    <n v="0"/>
    <x v="3"/>
    <n v="0"/>
  </r>
  <r>
    <s v="Atlántida"/>
    <s v="La Ceiba"/>
    <x v="0"/>
    <d v="2020-07-18T00:00:00"/>
    <s v="010144030"/>
    <n v="0"/>
    <n v="22"/>
    <n v="3"/>
    <s v="#¡DESBORDAMIENTO!"/>
    <s v="#¡DESBORDAMIENTO!"/>
    <n v="0"/>
    <n v="131"/>
    <n v="0"/>
    <x v="3"/>
    <n v="0"/>
  </r>
  <r>
    <s v="Atlántida"/>
    <s v="La Ceiba"/>
    <x v="0"/>
    <d v="2020-07-19T00:00:00"/>
    <s v="010144031"/>
    <n v="0"/>
    <n v="22"/>
    <n v="3"/>
    <s v="#¡DESBORDAMIENTO!"/>
    <s v="#¡DESBORDAMIENTO!"/>
    <n v="0"/>
    <n v="132"/>
    <n v="0"/>
    <x v="3"/>
    <n v="0"/>
  </r>
  <r>
    <s v="Atlántida"/>
    <s v="La Ceiba"/>
    <x v="0"/>
    <d v="2020-07-20T00:00:00"/>
    <s v="010144032"/>
    <n v="0"/>
    <n v="22"/>
    <n v="3"/>
    <s v="#¡DESBORDAMIENTO!"/>
    <s v="#¡DESBORDAMIENTO!"/>
    <n v="0"/>
    <n v="133"/>
    <n v="0"/>
    <x v="3"/>
    <n v="0"/>
  </r>
  <r>
    <s v="Atlántida"/>
    <s v="La Ceiba"/>
    <x v="0"/>
    <d v="2020-07-21T00:00:00"/>
    <s v="010144033"/>
    <n v="0"/>
    <n v="22"/>
    <n v="3"/>
    <s v="#¡DESBORDAMIENTO!"/>
    <s v="#¡DESBORDAMIENTO!"/>
    <n v="0"/>
    <n v="134"/>
    <n v="0"/>
    <x v="3"/>
    <n v="0"/>
  </r>
  <r>
    <s v="Atlántida"/>
    <s v="La Ceiba"/>
    <x v="0"/>
    <d v="2020-07-22T00:00:00"/>
    <s v="010144034"/>
    <n v="0"/>
    <n v="22"/>
    <n v="3"/>
    <s v="#¡DESBORDAMIENTO!"/>
    <s v="#¡DESBORDAMIENTO!"/>
    <n v="0"/>
    <n v="135"/>
    <n v="0"/>
    <x v="3"/>
    <n v="0"/>
  </r>
  <r>
    <s v="Atlántida"/>
    <s v="La Ceiba"/>
    <x v="0"/>
    <d v="2020-07-23T00:00:00"/>
    <s v="010144035"/>
    <n v="0"/>
    <n v="22"/>
    <n v="3"/>
    <s v="#¡DESBORDAMIENTO!"/>
    <s v="#¡DESBORDAMIENTO!"/>
    <n v="0"/>
    <n v="136"/>
    <n v="0"/>
    <x v="3"/>
    <n v="0"/>
  </r>
  <r>
    <s v="Atlántida"/>
    <s v="La Ceiba"/>
    <x v="0"/>
    <d v="2020-07-24T00:00:00"/>
    <s v="010144036"/>
    <n v="0"/>
    <n v="22"/>
    <n v="3"/>
    <s v="#¡DESBORDAMIENTO!"/>
    <s v="#¡DESBORDAMIENTO!"/>
    <n v="0"/>
    <n v="137"/>
    <n v="0"/>
    <x v="3"/>
    <n v="0"/>
  </r>
  <r>
    <s v="Atlántida"/>
    <s v="La Ceiba"/>
    <x v="0"/>
    <d v="2020-07-25T00:00:00"/>
    <s v="010144037"/>
    <n v="0"/>
    <n v="22"/>
    <n v="3"/>
    <s v="#¡DESBORDAMIENTO!"/>
    <s v="#¡DESBORDAMIENTO!"/>
    <n v="0"/>
    <n v="138"/>
    <n v="0"/>
    <x v="3"/>
    <n v="0"/>
  </r>
  <r>
    <s v="Atlántida"/>
    <s v="La Ceiba"/>
    <x v="0"/>
    <d v="2020-07-26T00:00:00"/>
    <s v="010144038"/>
    <n v="0"/>
    <n v="22"/>
    <n v="3"/>
    <s v="#¡DESBORDAMIENTO!"/>
    <s v="#¡DESBORDAMIENTO!"/>
    <n v="0"/>
    <n v="139"/>
    <n v="0"/>
    <x v="3"/>
    <n v="0"/>
  </r>
  <r>
    <s v="Atlántida"/>
    <s v="La Ceiba"/>
    <x v="0"/>
    <d v="2020-07-27T00:00:00"/>
    <s v="010144039"/>
    <n v="0"/>
    <n v="22"/>
    <n v="3"/>
    <s v="#¡DESBORDAMIENTO!"/>
    <s v="#¡DESBORDAMIENTO!"/>
    <n v="0"/>
    <n v="140"/>
    <n v="0"/>
    <x v="3"/>
    <n v="0"/>
  </r>
  <r>
    <s v="Atlántida"/>
    <s v="La Ceiba"/>
    <x v="0"/>
    <d v="2020-07-28T00:00:00"/>
    <s v="010144040"/>
    <n v="0"/>
    <n v="22"/>
    <n v="3"/>
    <s v="#¡DESBORDAMIENTO!"/>
    <s v="#¡DESBORDAMIENTO!"/>
    <n v="0"/>
    <n v="141"/>
    <n v="0"/>
    <x v="3"/>
    <n v="0"/>
  </r>
  <r>
    <s v="Atlántida"/>
    <s v="La Ceiba"/>
    <x v="0"/>
    <d v="2020-07-29T00:00:00"/>
    <s v="010144041"/>
    <n v="0"/>
    <n v="22"/>
    <n v="3"/>
    <s v="#¡DESBORDAMIENTO!"/>
    <s v="#¡DESBORDAMIENTO!"/>
    <n v="0"/>
    <n v="142"/>
    <n v="0"/>
    <x v="3"/>
    <n v="0"/>
  </r>
  <r>
    <s v="Atlántida"/>
    <s v="La Ceiba"/>
    <x v="0"/>
    <d v="2020-07-30T00:00:00"/>
    <s v="010144042"/>
    <n v="0"/>
    <n v="22"/>
    <n v="3"/>
    <s v="#¡DESBORDAMIENTO!"/>
    <s v="#¡DESBORDAMIENTO!"/>
    <n v="0"/>
    <n v="143"/>
    <n v="0"/>
    <x v="3"/>
    <n v="0"/>
  </r>
  <r>
    <s v="Atlántida"/>
    <s v="La Ceiba"/>
    <x v="0"/>
    <d v="2020-07-31T00:00:00"/>
    <s v="010144043"/>
    <n v="0"/>
    <n v="22"/>
    <n v="3"/>
    <s v="#¡DESBORDAMIENTO!"/>
    <s v="#¡DESBORDAMIENTO!"/>
    <n v="0"/>
    <n v="144"/>
    <n v="0"/>
    <x v="3"/>
    <n v="0"/>
  </r>
  <r>
    <s v="Atlántida"/>
    <s v="La Ceiba"/>
    <x v="0"/>
    <d v="2020-08-01T00:00:00"/>
    <s v="010144044"/>
    <n v="0"/>
    <n v="22"/>
    <n v="3"/>
    <s v="#¡DESBORDAMIENTO!"/>
    <s v="#¡DESBORDAMIENTO!"/>
    <n v="0"/>
    <n v="145"/>
    <n v="0"/>
    <x v="3"/>
    <n v="0"/>
  </r>
  <r>
    <s v="Atlántida"/>
    <s v="La Ceiba"/>
    <x v="0"/>
    <d v="2020-08-02T00:00:00"/>
    <s v="010144045"/>
    <n v="0"/>
    <n v="22"/>
    <n v="3"/>
    <s v="#¡DESBORDAMIENTO!"/>
    <s v="#¡DESBORDAMIENTO!"/>
    <n v="0"/>
    <n v="146"/>
    <n v="0"/>
    <x v="3"/>
    <n v="0"/>
  </r>
  <r>
    <s v="Atlántida"/>
    <s v="La Ceiba"/>
    <x v="0"/>
    <d v="2020-08-03T00:00:00"/>
    <s v="010144046"/>
    <n v="0"/>
    <n v="22"/>
    <n v="3"/>
    <s v="#¡DESBORDAMIENTO!"/>
    <s v="#¡DESBORDAMIENTO!"/>
    <n v="0"/>
    <n v="147"/>
    <n v="0"/>
    <x v="3"/>
    <n v="0"/>
  </r>
  <r>
    <s v="Atlántida"/>
    <s v="La Ceiba"/>
    <x v="0"/>
    <d v="2020-08-04T00:00:00"/>
    <s v="010144047"/>
    <n v="0"/>
    <n v="22"/>
    <n v="3"/>
    <s v="#¡DESBORDAMIENTO!"/>
    <s v="#¡DESBORDAMIENTO!"/>
    <n v="0"/>
    <n v="148"/>
    <n v="0"/>
    <x v="3"/>
    <n v="0"/>
  </r>
  <r>
    <s v="Atlántida"/>
    <s v="La Ceiba"/>
    <x v="0"/>
    <d v="2020-08-05T00:00:00"/>
    <s v="010144048"/>
    <n v="0"/>
    <n v="22"/>
    <n v="3"/>
    <s v="#¡DESBORDAMIENTO!"/>
    <s v="#¡DESBORDAMIENTO!"/>
    <n v="0"/>
    <n v="149"/>
    <n v="0"/>
    <x v="3"/>
    <n v="0"/>
  </r>
  <r>
    <s v="Atlántida"/>
    <s v="La Ceiba"/>
    <x v="0"/>
    <d v="2020-08-06T00:00:00"/>
    <s v="010144049"/>
    <n v="0"/>
    <n v="22"/>
    <n v="3"/>
    <s v="#¡DESBORDAMIENTO!"/>
    <s v="#¡DESBORDAMIENTO!"/>
    <n v="0"/>
    <n v="150"/>
    <n v="0"/>
    <x v="3"/>
    <n v="0"/>
  </r>
  <r>
    <s v="Atlántida"/>
    <s v="La Ceiba"/>
    <x v="0"/>
    <d v="2020-08-07T00:00:00"/>
    <s v="010144050"/>
    <n v="0"/>
    <n v="22"/>
    <n v="3"/>
    <s v="#¡DESBORDAMIENTO!"/>
    <s v="#¡DESBORDAMIENTO!"/>
    <n v="0"/>
    <n v="151"/>
    <n v="0"/>
    <x v="3"/>
    <n v="0"/>
  </r>
  <r>
    <s v="Atlántida"/>
    <s v="La Ceiba"/>
    <x v="0"/>
    <d v="2020-08-08T00:00:00"/>
    <s v="010144051"/>
    <n v="0"/>
    <n v="22"/>
    <n v="3"/>
    <s v="#¡DESBORDAMIENTO!"/>
    <s v="#¡DESBORDAMIENTO!"/>
    <n v="0"/>
    <n v="152"/>
    <n v="0"/>
    <x v="3"/>
    <n v="0"/>
  </r>
  <r>
    <s v="Atlántida"/>
    <s v="La Ceiba"/>
    <x v="0"/>
    <d v="2020-08-09T00:00:00"/>
    <s v="010144052"/>
    <n v="0"/>
    <n v="22"/>
    <n v="3"/>
    <s v="#¡DESBORDAMIENTO!"/>
    <s v="#¡DESBORDAMIENTO!"/>
    <n v="0"/>
    <n v="153"/>
    <n v="0"/>
    <x v="3"/>
    <n v="0"/>
  </r>
  <r>
    <s v="Atlántida"/>
    <s v="La Ceiba"/>
    <x v="0"/>
    <d v="2020-08-10T00:00:00"/>
    <s v="010144053"/>
    <n v="0"/>
    <n v="22"/>
    <n v="3"/>
    <s v="#¡DESBORDAMIENTO!"/>
    <s v="#¡DESBORDAMIENTO!"/>
    <n v="0"/>
    <n v="154"/>
    <n v="0"/>
    <x v="3"/>
    <n v="0"/>
  </r>
  <r>
    <s v="Atlántida"/>
    <s v="La Ceiba"/>
    <x v="0"/>
    <d v="2020-08-11T00:00:00"/>
    <s v="010144054"/>
    <n v="0"/>
    <n v="22"/>
    <n v="3"/>
    <s v="#¡DESBORDAMIENTO!"/>
    <s v="#¡DESBORDAMIENTO!"/>
    <n v="0"/>
    <n v="155"/>
    <n v="0"/>
    <x v="3"/>
    <n v="0"/>
  </r>
  <r>
    <s v="Atlántida"/>
    <s v="La Ceiba"/>
    <x v="0"/>
    <d v="2020-08-12T00:00:00"/>
    <s v="010144055"/>
    <n v="0"/>
    <n v="22"/>
    <n v="3"/>
    <s v="#¡DESBORDAMIENTO!"/>
    <s v="#¡DESBORDAMIENTO!"/>
    <n v="0"/>
    <n v="156"/>
    <n v="0"/>
    <x v="3"/>
    <n v="0"/>
  </r>
  <r>
    <s v="Atlántida"/>
    <s v="La Ceiba"/>
    <x v="0"/>
    <d v="2020-08-13T00:00:00"/>
    <s v="010144056"/>
    <n v="0"/>
    <n v="22"/>
    <n v="3"/>
    <s v="#¡DESBORDAMIENTO!"/>
    <s v="#¡DESBORDAMIENTO!"/>
    <n v="0"/>
    <n v="157"/>
    <n v="0"/>
    <x v="3"/>
    <n v="0"/>
  </r>
  <r>
    <s v="Atlántida"/>
    <s v="La Ceiba"/>
    <x v="0"/>
    <d v="2020-08-14T00:00:00"/>
    <s v="010144057"/>
    <n v="0"/>
    <n v="22"/>
    <n v="3"/>
    <s v="#¡DESBORDAMIENTO!"/>
    <s v="#¡DESBORDAMIENTO!"/>
    <n v="0"/>
    <n v="158"/>
    <n v="0"/>
    <x v="3"/>
    <n v="0"/>
  </r>
  <r>
    <s v="Atlántida"/>
    <s v="La Ceiba"/>
    <x v="0"/>
    <d v="2020-08-15T00:00:00"/>
    <s v="010144058"/>
    <n v="0"/>
    <n v="22"/>
    <n v="3"/>
    <s v="#¡DESBORDAMIENTO!"/>
    <s v="#¡DESBORDAMIENTO!"/>
    <n v="0"/>
    <n v="159"/>
    <n v="0"/>
    <x v="3"/>
    <n v="0"/>
  </r>
  <r>
    <s v="Atlántida"/>
    <s v="La Ceiba"/>
    <x v="0"/>
    <d v="2020-08-16T00:00:00"/>
    <s v="010144059"/>
    <n v="0"/>
    <n v="22"/>
    <n v="3"/>
    <s v="#¡DESBORDAMIENTO!"/>
    <s v="#¡DESBORDAMIENTO!"/>
    <n v="0"/>
    <n v="160"/>
    <n v="0"/>
    <x v="3"/>
    <n v="0"/>
  </r>
  <r>
    <s v="Atlántida"/>
    <s v="La Ceiba"/>
    <x v="0"/>
    <d v="2020-08-17T00:00:00"/>
    <s v="010144060"/>
    <n v="0"/>
    <n v="22"/>
    <n v="3"/>
    <s v="#¡DESBORDAMIENTO!"/>
    <s v="#¡DESBORDAMIENTO!"/>
    <n v="0"/>
    <n v="161"/>
    <n v="0"/>
    <x v="3"/>
    <n v="0"/>
  </r>
  <r>
    <s v="Atlántida"/>
    <s v="La Ceiba"/>
    <x v="0"/>
    <d v="2020-08-18T00:00:00"/>
    <s v="010144061"/>
    <n v="0"/>
    <n v="22"/>
    <n v="3"/>
    <s v="#¡DESBORDAMIENTO!"/>
    <s v="#¡DESBORDAMIENTO!"/>
    <n v="0"/>
    <n v="162"/>
    <n v="0"/>
    <x v="3"/>
    <n v="0"/>
  </r>
  <r>
    <s v="Atlántida"/>
    <s v="La Ceiba"/>
    <x v="0"/>
    <d v="2020-08-19T00:00:00"/>
    <s v="010144062"/>
    <n v="0"/>
    <n v="22"/>
    <n v="3"/>
    <s v="#¡DESBORDAMIENTO!"/>
    <s v="#¡DESBORDAMIENTO!"/>
    <n v="0"/>
    <n v="163"/>
    <n v="0"/>
    <x v="3"/>
    <n v="0"/>
  </r>
  <r>
    <s v="Atlántida"/>
    <s v="La Ceiba"/>
    <x v="0"/>
    <d v="2020-08-20T00:00:00"/>
    <s v="010144063"/>
    <n v="0"/>
    <n v="22"/>
    <n v="3"/>
    <s v="#¡DESBORDAMIENTO!"/>
    <s v="#¡DESBORDAMIENTO!"/>
    <n v="0"/>
    <n v="164"/>
    <n v="0"/>
    <x v="3"/>
    <n v="0"/>
  </r>
  <r>
    <s v="Atlántida"/>
    <s v="La Ceiba"/>
    <x v="0"/>
    <d v="2020-08-21T00:00:00"/>
    <s v="010144064"/>
    <n v="0"/>
    <n v="22"/>
    <n v="3"/>
    <s v="#¡DESBORDAMIENTO!"/>
    <s v="#¡DESBORDAMIENTO!"/>
    <n v="0"/>
    <n v="165"/>
    <n v="0"/>
    <x v="3"/>
    <n v="0"/>
  </r>
  <r>
    <s v="Atlántida"/>
    <s v="La Ceiba"/>
    <x v="0"/>
    <d v="2020-08-22T00:00:00"/>
    <s v="010144065"/>
    <n v="0"/>
    <n v="22"/>
    <n v="3"/>
    <s v="#¡DESBORDAMIENTO!"/>
    <s v="#¡DESBORDAMIENTO!"/>
    <n v="0"/>
    <n v="166"/>
    <n v="0"/>
    <x v="3"/>
    <n v="0"/>
  </r>
  <r>
    <s v="Atlántida"/>
    <s v="La Ceiba"/>
    <x v="0"/>
    <d v="2020-08-23T00:00:00"/>
    <s v="010144066"/>
    <n v="0"/>
    <n v="22"/>
    <n v="3"/>
    <s v="#¡DESBORDAMIENTO!"/>
    <s v="#¡DESBORDAMIENTO!"/>
    <n v="0"/>
    <n v="167"/>
    <n v="0"/>
    <x v="3"/>
    <n v="0"/>
  </r>
  <r>
    <s v="Atlántida"/>
    <s v="La Ceiba"/>
    <x v="0"/>
    <d v="2020-08-24T00:00:00"/>
    <s v="010144067"/>
    <n v="0"/>
    <n v="22"/>
    <n v="3"/>
    <s v="#¡DESBORDAMIENTO!"/>
    <s v="#¡DESBORDAMIENTO!"/>
    <n v="0"/>
    <n v="168"/>
    <n v="0"/>
    <x v="3"/>
    <n v="0"/>
  </r>
  <r>
    <s v="Atlántida"/>
    <s v="La Ceiba"/>
    <x v="0"/>
    <d v="2020-08-25T00:00:00"/>
    <s v="010144068"/>
    <n v="0"/>
    <n v="22"/>
    <n v="3"/>
    <s v="#¡DESBORDAMIENTO!"/>
    <s v="#¡DESBORDAMIENTO!"/>
    <n v="0"/>
    <n v="169"/>
    <n v="0"/>
    <x v="3"/>
    <n v="0"/>
  </r>
  <r>
    <s v="Atlántida"/>
    <s v="La Ceiba"/>
    <x v="0"/>
    <d v="2020-08-26T00:00:00"/>
    <s v="010144069"/>
    <n v="0"/>
    <n v="22"/>
    <n v="3"/>
    <s v="#¡DESBORDAMIENTO!"/>
    <s v="#¡DESBORDAMIENTO!"/>
    <n v="0"/>
    <n v="170"/>
    <n v="0"/>
    <x v="3"/>
    <n v="0"/>
  </r>
  <r>
    <s v="Atlántida"/>
    <s v="La Ceiba"/>
    <x v="0"/>
    <d v="2020-08-27T00:00:00"/>
    <s v="010144070"/>
    <n v="0"/>
    <n v="22"/>
    <n v="3"/>
    <s v="#¡DESBORDAMIENTO!"/>
    <s v="#¡DESBORDAMIENTO!"/>
    <n v="0"/>
    <n v="171"/>
    <n v="0"/>
    <x v="3"/>
    <n v="0"/>
  </r>
  <r>
    <s v="Atlántida"/>
    <s v="La Ceiba"/>
    <x v="0"/>
    <d v="2020-08-28T00:00:00"/>
    <s v="010144071"/>
    <n v="0"/>
    <n v="22"/>
    <n v="3"/>
    <s v="#¡DESBORDAMIENTO!"/>
    <s v="#¡DESBORDAMIENTO!"/>
    <n v="0"/>
    <n v="172"/>
    <n v="0"/>
    <x v="3"/>
    <n v="0"/>
  </r>
  <r>
    <s v="Atlántida"/>
    <s v="La Ceiba"/>
    <x v="0"/>
    <d v="2020-08-29T00:00:00"/>
    <s v="010144072"/>
    <n v="0"/>
    <n v="22"/>
    <n v="3"/>
    <s v="#¡DESBORDAMIENTO!"/>
    <s v="#¡DESBORDAMIENTO!"/>
    <n v="0"/>
    <n v="173"/>
    <n v="0"/>
    <x v="3"/>
    <n v="0"/>
  </r>
  <r>
    <s v="Atlántida"/>
    <s v="La Ceiba"/>
    <x v="0"/>
    <d v="2020-08-30T00:00:00"/>
    <s v="010144073"/>
    <n v="0"/>
    <n v="22"/>
    <n v="3"/>
    <s v="#¡DESBORDAMIENTO!"/>
    <s v="#¡DESBORDAMIENTO!"/>
    <n v="0"/>
    <n v="174"/>
    <n v="0"/>
    <x v="3"/>
    <n v="0"/>
  </r>
  <r>
    <s v="Atlántida"/>
    <s v="La Ceiba"/>
    <x v="0"/>
    <d v="2020-08-31T00:00:00"/>
    <s v="010144074"/>
    <n v="0"/>
    <n v="22"/>
    <n v="3"/>
    <s v="#¡DESBORDAMIENTO!"/>
    <s v="#¡DESBORDAMIENTO!"/>
    <n v="0"/>
    <n v="175"/>
    <n v="0"/>
    <x v="3"/>
    <n v="0"/>
  </r>
  <r>
    <s v="Atlántida"/>
    <s v="La Ceiba"/>
    <x v="0"/>
    <d v="2020-09-01T00:00:00"/>
    <s v="010144075"/>
    <n v="0"/>
    <n v="22"/>
    <n v="3"/>
    <s v="#¡DESBORDAMIENTO!"/>
    <s v="#¡DESBORDAMIENTO!"/>
    <n v="0"/>
    <n v="176"/>
    <n v="0"/>
    <x v="3"/>
    <n v="0"/>
  </r>
  <r>
    <s v="Atlántida"/>
    <s v="La Ceiba"/>
    <x v="0"/>
    <d v="2020-09-02T00:00:00"/>
    <s v="010144076"/>
    <n v="0"/>
    <n v="22"/>
    <n v="3"/>
    <s v="#¡DESBORDAMIENTO!"/>
    <s v="#¡DESBORDAMIENTO!"/>
    <n v="0"/>
    <n v="177"/>
    <n v="0"/>
    <x v="3"/>
    <n v="0"/>
  </r>
  <r>
    <s v="Atlántida"/>
    <s v="La Ceiba"/>
    <x v="0"/>
    <d v="2020-09-03T00:00:00"/>
    <s v="010144077"/>
    <n v="0"/>
    <n v="22"/>
    <n v="3"/>
    <s v="#¡DESBORDAMIENTO!"/>
    <s v="#¡DESBORDAMIENTO!"/>
    <n v="0"/>
    <n v="178"/>
    <n v="0"/>
    <x v="3"/>
    <n v="0"/>
  </r>
  <r>
    <s v="Atlántida"/>
    <s v="La Ceiba"/>
    <x v="0"/>
    <d v="2020-09-04T00:00:00"/>
    <s v="010144078"/>
    <n v="0"/>
    <n v="22"/>
    <n v="3"/>
    <s v="#¡DESBORDAMIENTO!"/>
    <s v="#¡DESBORDAMIENTO!"/>
    <n v="0"/>
    <n v="179"/>
    <n v="0"/>
    <x v="3"/>
    <n v="0"/>
  </r>
  <r>
    <s v="Atlántida"/>
    <s v="La Ceiba"/>
    <x v="0"/>
    <d v="2020-09-05T00:00:00"/>
    <s v="010144079"/>
    <n v="0"/>
    <n v="22"/>
    <n v="3"/>
    <s v="#¡DESBORDAMIENTO!"/>
    <s v="#¡DESBORDAMIENTO!"/>
    <n v="0"/>
    <n v="180"/>
    <n v="0"/>
    <x v="3"/>
    <n v="0"/>
  </r>
  <r>
    <s v="Atlántida"/>
    <s v="La Ceiba"/>
    <x v="0"/>
    <d v="2020-09-06T00:00:00"/>
    <s v="010144080"/>
    <n v="0"/>
    <n v="22"/>
    <n v="3"/>
    <s v="#¡DESBORDAMIENTO!"/>
    <s v="#¡DESBORDAMIENTO!"/>
    <n v="0"/>
    <n v="181"/>
    <n v="0"/>
    <x v="3"/>
    <n v="0"/>
  </r>
  <r>
    <s v="Atlántida"/>
    <s v="La Ceiba"/>
    <x v="0"/>
    <d v="2020-09-07T00:00:00"/>
    <s v="010144081"/>
    <n v="0"/>
    <n v="22"/>
    <n v="3"/>
    <s v="#¡DESBORDAMIENTO!"/>
    <s v="#¡DESBORDAMIENTO!"/>
    <n v="0"/>
    <n v="182"/>
    <n v="0"/>
    <x v="3"/>
    <n v="0"/>
  </r>
  <r>
    <s v="Atlántida"/>
    <s v="La Ceiba"/>
    <x v="0"/>
    <d v="2020-09-08T00:00:00"/>
    <s v="010144082"/>
    <n v="0"/>
    <n v="22"/>
    <n v="3"/>
    <s v="#¡DESBORDAMIENTO!"/>
    <s v="#¡DESBORDAMIENTO!"/>
    <n v="0"/>
    <n v="183"/>
    <n v="0"/>
    <x v="3"/>
    <n v="0"/>
  </r>
  <r>
    <s v="Atlántida"/>
    <s v="La Ceiba"/>
    <x v="0"/>
    <d v="2020-09-09T00:00:00"/>
    <s v="010144083"/>
    <n v="0"/>
    <n v="22"/>
    <n v="3"/>
    <s v="#¡DESBORDAMIENTO!"/>
    <s v="#¡DESBORDAMIENTO!"/>
    <n v="0"/>
    <n v="184"/>
    <n v="0"/>
    <x v="3"/>
    <n v="0"/>
  </r>
  <r>
    <s v="Atlántida"/>
    <s v="La Ceiba"/>
    <x v="0"/>
    <d v="2020-09-10T00:00:00"/>
    <s v="010144084"/>
    <n v="0"/>
    <n v="22"/>
    <n v="3"/>
    <s v="#¡DESBORDAMIENTO!"/>
    <s v="#¡DESBORDAMIENTO!"/>
    <n v="0"/>
    <n v="185"/>
    <n v="0"/>
    <x v="3"/>
    <n v="0"/>
  </r>
  <r>
    <s v="Atlántida"/>
    <s v="La Ceiba"/>
    <x v="0"/>
    <d v="2020-09-11T00:00:00"/>
    <s v="010144085"/>
    <n v="0"/>
    <n v="22"/>
    <n v="3"/>
    <s v="#¡DESBORDAMIENTO!"/>
    <s v="#¡DESBORDAMIENTO!"/>
    <n v="0"/>
    <n v="186"/>
    <n v="0"/>
    <x v="3"/>
    <n v="0"/>
  </r>
  <r>
    <s v="Atlántida"/>
    <s v="El Porvenir"/>
    <x v="1"/>
    <m/>
    <s v="0102"/>
    <n v="0"/>
    <n v="0"/>
    <n v="0"/>
    <n v="0"/>
    <n v="0"/>
    <n v="0"/>
    <n v="0"/>
    <n v="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C17E37-8867-4337-A141-555DF5FA6336}" name="TablaDinámica2" cacheId="3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F10:G20" firstHeaderRow="1" firstDataRow="1" firstDataCol="1"/>
  <pivotFields count="17">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0">
        <item x="3"/>
        <item x="5"/>
        <item x="0"/>
        <item x="2"/>
        <item x="7"/>
        <item x="1"/>
        <item x="6"/>
        <item x="4"/>
        <item x="8"/>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6"/>
  </rowFields>
  <rowItems count="10">
    <i>
      <x/>
    </i>
    <i>
      <x v="1"/>
    </i>
    <i>
      <x v="2"/>
    </i>
    <i>
      <x v="3"/>
    </i>
    <i>
      <x v="4"/>
    </i>
    <i>
      <x v="5"/>
    </i>
    <i>
      <x v="6"/>
    </i>
    <i>
      <x v="7"/>
    </i>
    <i>
      <x v="8"/>
    </i>
    <i t="grand">
      <x/>
    </i>
  </rowItems>
  <colItems count="1">
    <i/>
  </colItems>
  <dataFields count="1">
    <dataField name="Cuenta de ID" fld="3" subtotal="count" baseField="6"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3A4F91-13B6-45A9-A6FF-4387C01235D1}" name="TablaDinámica1" cacheId="32"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10:B27" firstHeaderRow="1" firstDataRow="1" firstDataCol="1"/>
  <pivotFields count="17">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7">
        <item x="7"/>
        <item x="2"/>
        <item x="13"/>
        <item x="3"/>
        <item x="12"/>
        <item x="1"/>
        <item x="4"/>
        <item x="5"/>
        <item x="10"/>
        <item x="11"/>
        <item x="8"/>
        <item x="9"/>
        <item x="0"/>
        <item x="6"/>
        <item x="14"/>
        <item x="1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Cuenta de ID" fld="3" subtotal="count" baseField="6"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2F841-1383-429E-AFAA-C6CDBFED0DF5}" name="TablaDinámica3" cacheId="38"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K10:L19" firstHeaderRow="1" firstDataRow="1" firstDataCol="1"/>
  <pivotFields count="18">
    <pivotField showAll="0"/>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pivotField axis="axisRow" showAll="0">
      <items count="9">
        <item x="1"/>
        <item x="5"/>
        <item x="3"/>
        <item x="2"/>
        <item x="7"/>
        <item x="4"/>
        <item x="6"/>
        <item x="0"/>
        <item t="default"/>
      </items>
    </pivotField>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6"/>
  </rowFields>
  <rowItems count="9">
    <i>
      <x/>
    </i>
    <i>
      <x v="1"/>
    </i>
    <i>
      <x v="2"/>
    </i>
    <i>
      <x v="3"/>
    </i>
    <i>
      <x v="4"/>
    </i>
    <i>
      <x v="5"/>
    </i>
    <i>
      <x v="6"/>
    </i>
    <i>
      <x v="7"/>
    </i>
    <i t="grand">
      <x/>
    </i>
  </rowItems>
  <colItems count="1">
    <i/>
  </colItems>
  <dataFields count="1">
    <dataField name="Cuenta de ID" fld="3" subtotal="count" baseField="6"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F1B0F2-DF61-4E84-9954-A6CC26653538}" name="TablaDinámica4" cacheId="50" applyNumberFormats="0" applyBorderFormats="0" applyFontFormats="0" applyPatternFormats="0" applyAlignmentFormats="0" applyWidthHeightFormats="1" dataCaption="Valores" updatedVersion="6" minRefreshableVersion="3" showDrill="0" useAutoFormatting="1" rowGrandTotals="0" colGrandTotals="0" itemPrintTitles="1" createdVersion="6" indent="0" compact="0" compactData="0" multipleFieldFilters="0">
  <location ref="A3:B4" firstHeaderRow="1" firstDataRow="1" firstDataCol="1" rowPageCount="1" colPageCount="1"/>
  <pivotFields count="1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m="1" x="2"/>
        <item x="0"/>
        <item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
        <item h="1" x="0"/>
        <item h="1" x="1"/>
        <item x="2"/>
        <item h="1"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1">
    <i>
      <x v="1"/>
    </i>
  </rowItems>
  <colItems count="1">
    <i/>
  </colItems>
  <pageFields count="1">
    <pageField fld="13" hier="-1"/>
  </pageFields>
  <dataFields count="1">
    <dataField name="Máx. de Día" fld="11" subtotal="max" baseField="2"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C3B3E-FEB5-4A38-A3C1-60CEA1CC3D35}" name="TablaDinámica1" cacheId="32" applyNumberFormats="0" applyBorderFormats="0" applyFontFormats="0" applyPatternFormats="0" applyAlignmentFormats="0" applyWidthHeightFormats="1" dataCaption="Valores" updatedVersion="6" minRefreshableVersion="3" showDrill="0" useAutoFormatting="1" rowGrandTotals="0" colGrandTotals="0" itemPrintTitles="1" createdVersion="6" indent="0" compact="0" compactData="0" multipleFieldFilters="0">
  <location ref="A1:E287" firstHeaderRow="1" firstDataRow="1" firstDataCol="4"/>
  <pivotFields count="17">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84">
        <item x="79"/>
        <item x="80"/>
        <item x="271"/>
        <item x="81"/>
        <item x="82"/>
        <item x="83"/>
        <item x="84"/>
        <item x="85"/>
        <item x="86"/>
        <item x="87"/>
        <item x="71"/>
        <item x="72"/>
        <item x="151"/>
        <item x="212"/>
        <item x="213"/>
        <item x="219"/>
        <item x="252"/>
        <item x="220"/>
        <item x="221"/>
        <item x="199"/>
        <item x="200"/>
        <item x="201"/>
        <item x="202"/>
        <item x="203"/>
        <item x="209"/>
        <item x="214"/>
        <item x="215"/>
        <item x="216"/>
        <item x="217"/>
        <item x="218"/>
        <item x="274"/>
        <item x="23"/>
        <item x="24"/>
        <item x="194"/>
        <item x="206"/>
        <item x="207"/>
        <item x="208"/>
        <item x="211"/>
        <item x="264"/>
        <item x="103"/>
        <item x="104"/>
        <item x="113"/>
        <item x="262"/>
        <item x="261"/>
        <item x="204"/>
        <item x="205"/>
        <item x="167"/>
        <item x="168"/>
        <item x="169"/>
        <item x="249"/>
        <item x="170"/>
        <item x="171"/>
        <item x="251"/>
        <item x="254"/>
        <item x="172"/>
        <item x="173"/>
        <item x="174"/>
        <item x="256"/>
        <item x="175"/>
        <item x="263"/>
        <item x="176"/>
        <item x="177"/>
        <item x="178"/>
        <item x="179"/>
        <item x="180"/>
        <item x="181"/>
        <item x="182"/>
        <item x="183"/>
        <item x="184"/>
        <item x="185"/>
        <item x="186"/>
        <item x="187"/>
        <item x="1"/>
        <item x="188"/>
        <item x="189"/>
        <item x="190"/>
        <item x="191"/>
        <item x="22"/>
        <item x="192"/>
        <item x="193"/>
        <item x="2"/>
        <item x="3"/>
        <item x="4"/>
        <item x="5"/>
        <item x="260"/>
        <item x="278"/>
        <item x="6"/>
        <item x="7"/>
        <item x="8"/>
        <item x="9"/>
        <item x="10"/>
        <item x="11"/>
        <item x="12"/>
        <item x="13"/>
        <item x="14"/>
        <item x="15"/>
        <item x="16"/>
        <item x="17"/>
        <item x="18"/>
        <item x="19"/>
        <item x="266"/>
        <item x="114"/>
        <item x="115"/>
        <item x="119"/>
        <item x="120"/>
        <item x="121"/>
        <item x="122"/>
        <item x="123"/>
        <item x="124"/>
        <item x="125"/>
        <item x="126"/>
        <item x="127"/>
        <item x="128"/>
        <item x="129"/>
        <item x="130"/>
        <item x="131"/>
        <item x="132"/>
        <item x="268"/>
        <item x="133"/>
        <item x="134"/>
        <item x="135"/>
        <item x="136"/>
        <item x="137"/>
        <item x="138"/>
        <item x="267"/>
        <item x="139"/>
        <item x="140"/>
        <item x="141"/>
        <item x="142"/>
        <item x="143"/>
        <item x="144"/>
        <item x="145"/>
        <item x="146"/>
        <item x="147"/>
        <item x="148"/>
        <item x="150"/>
        <item x="149"/>
        <item x="153"/>
        <item x="154"/>
        <item x="155"/>
        <item x="156"/>
        <item x="152"/>
        <item x="157"/>
        <item x="165"/>
        <item x="166"/>
        <item x="265"/>
        <item x="158"/>
        <item x="159"/>
        <item x="160"/>
        <item x="161"/>
        <item x="162"/>
        <item x="163"/>
        <item x="164"/>
        <item x="197"/>
        <item x="198"/>
        <item x="222"/>
        <item x="223"/>
        <item x="224"/>
        <item x="225"/>
        <item x="226"/>
        <item x="269"/>
        <item x="227"/>
        <item x="228"/>
        <item x="229"/>
        <item x="230"/>
        <item x="231"/>
        <item x="232"/>
        <item x="233"/>
        <item x="234"/>
        <item x="235"/>
        <item x="236"/>
        <item x="237"/>
        <item x="238"/>
        <item x="239"/>
        <item x="240"/>
        <item x="241"/>
        <item x="242"/>
        <item x="243"/>
        <item x="88"/>
        <item x="89"/>
        <item x="90"/>
        <item x="91"/>
        <item x="276"/>
        <item x="92"/>
        <item x="93"/>
        <item x="94"/>
        <item x="95"/>
        <item x="96"/>
        <item x="97"/>
        <item x="98"/>
        <item x="99"/>
        <item x="100"/>
        <item x="101"/>
        <item x="20"/>
        <item x="21"/>
        <item x="69"/>
        <item x="70"/>
        <item x="112"/>
        <item x="272"/>
        <item x="116"/>
        <item x="117"/>
        <item x="196"/>
        <item x="25"/>
        <item x="26"/>
        <item x="27"/>
        <item x="28"/>
        <item x="29"/>
        <item x="30"/>
        <item x="31"/>
        <item x="32"/>
        <item x="33"/>
        <item x="34"/>
        <item x="250"/>
        <item x="255"/>
        <item x="35"/>
        <item x="36"/>
        <item x="257"/>
        <item x="37"/>
        <item x="38"/>
        <item x="280"/>
        <item x="39"/>
        <item x="40"/>
        <item x="41"/>
        <item x="42"/>
        <item x="43"/>
        <item x="44"/>
        <item x="45"/>
        <item x="46"/>
        <item x="47"/>
        <item x="48"/>
        <item x="49"/>
        <item x="50"/>
        <item x="51"/>
        <item x="52"/>
        <item x="53"/>
        <item x="54"/>
        <item x="109"/>
        <item x="282"/>
        <item x="195"/>
        <item x="210"/>
        <item x="270"/>
        <item x="76"/>
        <item x="77"/>
        <item x="78"/>
        <item x="258"/>
        <item x="102"/>
        <item x="74"/>
        <item x="281"/>
        <item x="273"/>
        <item x="253"/>
        <item x="75"/>
        <item x="279"/>
        <item x="110"/>
        <item x="111"/>
        <item x="118"/>
        <item x="106"/>
        <item x="107"/>
        <item x="108"/>
        <item x="0"/>
        <item x="277"/>
        <item x="73"/>
        <item x="283"/>
        <item x="105"/>
        <item x="244"/>
        <item x="245"/>
        <item x="259"/>
        <item x="275"/>
        <item x="246"/>
        <item x="247"/>
        <item x="248"/>
        <item x="55"/>
        <item x="56"/>
        <item x="57"/>
        <item x="58"/>
        <item x="59"/>
        <item x="60"/>
        <item x="61"/>
        <item x="62"/>
        <item x="63"/>
        <item x="64"/>
        <item x="65"/>
        <item x="66"/>
        <item x="67"/>
        <item x="6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6">
        <item x="7"/>
        <item x="2"/>
        <item x="13"/>
        <item x="3"/>
        <item x="12"/>
        <item x="1"/>
        <item x="4"/>
        <item x="5"/>
        <item x="10"/>
        <item x="11"/>
        <item x="8"/>
        <item x="15"/>
        <item x="14"/>
        <item x="9"/>
        <item x="0"/>
        <item x="6"/>
      </items>
      <extLst>
        <ext xmlns:x14="http://schemas.microsoft.com/office/spreadsheetml/2009/9/main" uri="{2946ED86-A175-432a-8AC1-64E0C546D7DE}">
          <x14:pivotField fillDownLabels="1"/>
        </ext>
      </extLst>
    </pivotField>
    <pivotField axis="axisRow" compact="0" outline="0" showAll="0" defaultSubtotal="0">
      <items count="55">
        <item x="0"/>
        <item x="2"/>
        <item x="3"/>
        <item x="4"/>
        <item x="5"/>
        <item x="6"/>
        <item x="51"/>
        <item x="7"/>
        <item x="8"/>
        <item x="9"/>
        <item x="10"/>
        <item x="11"/>
        <item x="12"/>
        <item x="13"/>
        <item x="53"/>
        <item x="14"/>
        <item x="15"/>
        <item x="16"/>
        <item x="17"/>
        <item x="18"/>
        <item x="19"/>
        <item x="20"/>
        <item x="21"/>
        <item x="22"/>
        <item x="23"/>
        <item x="54"/>
        <item x="24"/>
        <item x="52"/>
        <item x="25"/>
        <item x="26"/>
        <item x="27"/>
        <item x="28"/>
        <item x="29"/>
        <item x="50"/>
        <item x="30"/>
        <item x="31"/>
        <item x="32"/>
        <item x="33"/>
        <item x="1"/>
        <item x="34"/>
        <item x="35"/>
        <item x="36"/>
        <item x="49"/>
        <item x="37"/>
        <item x="38"/>
        <item x="39"/>
        <item x="40"/>
        <item x="41"/>
        <item x="42"/>
        <item x="43"/>
        <item x="44"/>
        <item x="45"/>
        <item x="46"/>
        <item x="47"/>
        <item x="4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4">
    <field x="6"/>
    <field x="7"/>
    <field x="1"/>
    <field x="4"/>
  </rowFields>
  <rowItems count="286">
    <i>
      <x/>
      <x v="9"/>
      <x v="10"/>
      <x v="91"/>
    </i>
    <i r="2">
      <x v="11"/>
      <x v="94"/>
    </i>
    <i r="1">
      <x v="15"/>
      <x/>
      <x v="70"/>
    </i>
    <i r="2">
      <x v="1"/>
      <x v="94"/>
    </i>
    <i r="2">
      <x v="2"/>
      <x v="95"/>
    </i>
    <i r="2">
      <x v="3"/>
      <x v="96"/>
    </i>
    <i r="2">
      <x v="4"/>
      <x v="98"/>
    </i>
    <i r="2">
      <x v="5"/>
      <x v="105"/>
    </i>
    <i r="2">
      <x v="6"/>
      <x v="107"/>
    </i>
    <i r="2">
      <x v="7"/>
      <x v="117"/>
    </i>
    <i r="2">
      <x v="8"/>
      <x v="119"/>
    </i>
    <i r="2">
      <x v="9"/>
      <x v="121"/>
    </i>
    <i r="1">
      <x v="50"/>
      <x v="13"/>
      <x v="91"/>
    </i>
    <i r="2">
      <x v="14"/>
      <x v="121"/>
    </i>
    <i>
      <x v="1"/>
      <x v="2"/>
      <x v="193"/>
      <x v="75"/>
    </i>
    <i r="2">
      <x v="194"/>
      <x v="123"/>
    </i>
    <i r="1">
      <x v="8"/>
      <x v="195"/>
      <x v="78"/>
    </i>
    <i r="2">
      <x v="196"/>
      <x v="113"/>
    </i>
    <i r="1">
      <x v="23"/>
      <x v="197"/>
      <x v="120"/>
    </i>
    <i r="1">
      <x v="27"/>
      <x v="198"/>
      <x v="95"/>
    </i>
    <i r="1">
      <x v="28"/>
      <x v="199"/>
      <x v="115"/>
    </i>
    <i r="2">
      <x v="200"/>
      <x v="120"/>
    </i>
    <i r="1">
      <x v="31"/>
      <x v="121"/>
      <x v="124"/>
    </i>
    <i r="1">
      <x v="41"/>
      <x v="201"/>
      <x v="114"/>
    </i>
    <i>
      <x v="2"/>
      <x v="38"/>
      <x v="49"/>
      <x v="84"/>
    </i>
    <i r="1">
      <x v="44"/>
      <x v="19"/>
      <x v="82"/>
    </i>
    <i r="2">
      <x v="20"/>
      <x v="87"/>
    </i>
    <i r="2">
      <x v="21"/>
      <x v="102"/>
    </i>
    <i r="2">
      <x v="22"/>
      <x v="110"/>
    </i>
    <i r="2">
      <x v="23"/>
      <x v="120"/>
    </i>
    <i r="1">
      <x v="47"/>
      <x v="24"/>
      <x v="121"/>
    </i>
    <i r="1">
      <x v="51"/>
      <x v="25"/>
      <x v="91"/>
    </i>
    <i r="2">
      <x v="26"/>
      <x v="102"/>
    </i>
    <i r="2">
      <x v="27"/>
      <x v="104"/>
    </i>
    <i r="2">
      <x v="28"/>
      <x v="120"/>
    </i>
    <i r="2">
      <x v="29"/>
      <x v="121"/>
    </i>
    <i r="1">
      <x v="52"/>
      <x v="15"/>
      <x v="87"/>
    </i>
    <i r="2">
      <x v="16"/>
      <x v="88"/>
    </i>
    <i r="2">
      <x v="17"/>
      <x v="96"/>
    </i>
    <i r="2">
      <x v="18"/>
      <x v="102"/>
    </i>
    <i>
      <x v="3"/>
      <x v="3"/>
      <x v="30"/>
      <x v="95"/>
    </i>
    <i r="2">
      <x v="31"/>
      <x v="114"/>
    </i>
    <i r="2">
      <x v="32"/>
      <x v="123"/>
    </i>
    <i r="1">
      <x v="38"/>
      <x v="59"/>
      <x v="95"/>
    </i>
    <i r="1">
      <x v="46"/>
      <x v="34"/>
      <x v="95"/>
    </i>
    <i r="2">
      <x v="35"/>
      <x v="97"/>
    </i>
    <i r="2">
      <x v="36"/>
      <x v="124"/>
    </i>
    <i r="1">
      <x v="49"/>
      <x v="37"/>
      <x v="117"/>
    </i>
    <i>
      <x v="4"/>
      <x v="24"/>
      <x v="41"/>
      <x v="96"/>
    </i>
    <i>
      <x v="5"/>
      <x v="1"/>
      <x v="80"/>
      <x v="85"/>
    </i>
    <i r="2">
      <x v="81"/>
      <x v="87"/>
    </i>
    <i r="2">
      <x v="82"/>
      <x v="92"/>
    </i>
    <i r="2">
      <x v="83"/>
      <x v="94"/>
    </i>
    <i r="2">
      <x v="84"/>
      <x v="95"/>
    </i>
    <i r="2">
      <x v="85"/>
      <x v="96"/>
    </i>
    <i r="2">
      <x v="86"/>
      <x v="100"/>
    </i>
    <i r="2">
      <x v="87"/>
      <x v="101"/>
    </i>
    <i r="2">
      <x v="88"/>
      <x v="104"/>
    </i>
    <i r="2">
      <x v="89"/>
      <x v="105"/>
    </i>
    <i r="2">
      <x v="90"/>
      <x v="109"/>
    </i>
    <i r="2">
      <x v="91"/>
      <x v="114"/>
    </i>
    <i r="2">
      <x v="92"/>
      <x v="115"/>
    </i>
    <i r="2">
      <x v="93"/>
      <x v="117"/>
    </i>
    <i r="2">
      <x v="94"/>
      <x v="118"/>
    </i>
    <i r="2">
      <x v="95"/>
      <x v="119"/>
    </i>
    <i r="2">
      <x v="96"/>
      <x v="121"/>
    </i>
    <i r="2">
      <x v="97"/>
      <x v="122"/>
    </i>
    <i r="2">
      <x v="98"/>
      <x v="123"/>
    </i>
    <i r="2">
      <x v="99"/>
      <x v="124"/>
    </i>
    <i r="1">
      <x v="16"/>
      <x v="178"/>
      <x v="85"/>
    </i>
    <i r="2">
      <x v="179"/>
      <x v="87"/>
    </i>
    <i r="2">
      <x v="180"/>
      <x v="92"/>
    </i>
    <i r="2">
      <x v="181"/>
      <x v="94"/>
    </i>
    <i r="2">
      <x v="182"/>
      <x v="95"/>
    </i>
    <i r="2">
      <x v="183"/>
      <x v="96"/>
    </i>
    <i r="2">
      <x v="184"/>
      <x v="100"/>
    </i>
    <i r="2">
      <x v="185"/>
      <x v="101"/>
    </i>
    <i r="2">
      <x v="186"/>
      <x v="107"/>
    </i>
    <i r="2">
      <x v="187"/>
      <x v="109"/>
    </i>
    <i r="2">
      <x v="188"/>
      <x v="113"/>
    </i>
    <i r="2">
      <x v="189"/>
      <x v="114"/>
    </i>
    <i r="2">
      <x v="190"/>
      <x v="119"/>
    </i>
    <i r="2">
      <x v="191"/>
      <x v="122"/>
    </i>
    <i r="2">
      <x v="192"/>
      <x v="124"/>
    </i>
    <i r="1">
      <x v="26"/>
      <x v="100"/>
      <x v="95"/>
    </i>
    <i r="2">
      <x v="101"/>
      <x v="100"/>
    </i>
    <i r="2">
      <x v="102"/>
      <x v="115"/>
    </i>
    <i r="1">
      <x v="30"/>
      <x v="103"/>
      <x v="92"/>
    </i>
    <i r="2">
      <x v="104"/>
      <x v="95"/>
    </i>
    <i r="2">
      <x v="105"/>
      <x v="96"/>
    </i>
    <i r="2">
      <x v="106"/>
      <x v="101"/>
    </i>
    <i r="2">
      <x v="107"/>
      <x v="104"/>
    </i>
    <i r="2">
      <x v="108"/>
      <x v="114"/>
    </i>
    <i r="2">
      <x v="109"/>
      <x v="115"/>
    </i>
    <i r="2">
      <x v="110"/>
      <x v="117"/>
    </i>
    <i r="2">
      <x v="111"/>
      <x v="119"/>
    </i>
    <i r="2">
      <x v="112"/>
      <x v="120"/>
    </i>
    <i r="2">
      <x v="113"/>
      <x v="121"/>
    </i>
    <i r="2">
      <x v="114"/>
      <x v="123"/>
    </i>
    <i r="1">
      <x v="31"/>
      <x v="115"/>
      <x v="92"/>
    </i>
    <i r="2">
      <x v="116"/>
      <x v="94"/>
    </i>
    <i r="2">
      <x v="117"/>
      <x v="95"/>
    </i>
    <i r="2">
      <x v="118"/>
      <x v="100"/>
    </i>
    <i r="2">
      <x v="119"/>
      <x v="114"/>
    </i>
    <i r="2">
      <x v="120"/>
      <x v="117"/>
    </i>
    <i r="1">
      <x v="32"/>
      <x v="122"/>
      <x v="79"/>
    </i>
    <i r="2">
      <x v="123"/>
      <x v="91"/>
    </i>
    <i r="2">
      <x v="124"/>
      <x v="95"/>
    </i>
    <i r="2">
      <x v="125"/>
      <x v="96"/>
    </i>
    <i r="2">
      <x v="126"/>
      <x v="100"/>
    </i>
    <i r="2">
      <x v="127"/>
      <x v="107"/>
    </i>
    <i r="2">
      <x v="128"/>
      <x v="108"/>
    </i>
    <i r="2">
      <x v="129"/>
      <x v="114"/>
    </i>
    <i r="2">
      <x v="130"/>
      <x v="115"/>
    </i>
    <i r="2">
      <x v="131"/>
      <x v="117"/>
    </i>
    <i r="2">
      <x v="132"/>
      <x v="119"/>
    </i>
    <i r="2">
      <x v="133"/>
      <x v="123"/>
    </i>
    <i r="1">
      <x v="33"/>
      <x v="42"/>
      <x v="95"/>
    </i>
    <i r="1">
      <x v="34"/>
      <x v="134"/>
      <x v="121"/>
    </i>
    <i r="2">
      <x v="135"/>
      <x v="122"/>
    </i>
    <i r="2">
      <x v="136"/>
      <x v="123"/>
    </i>
    <i r="1">
      <x v="36"/>
      <x v="137"/>
      <x v="100"/>
    </i>
    <i r="2">
      <x v="138"/>
      <x v="101"/>
    </i>
    <i r="2">
      <x v="139"/>
      <x v="114"/>
    </i>
    <i r="2">
      <x v="140"/>
      <x v="122"/>
    </i>
    <i r="2">
      <x v="141"/>
      <x v="123"/>
    </i>
    <i r="1">
      <x v="37"/>
      <x v="142"/>
      <x v="87"/>
    </i>
    <i r="2">
      <x v="143"/>
      <x v="91"/>
    </i>
    <i r="2">
      <x v="144"/>
      <x v="92"/>
    </i>
    <i r="2">
      <x v="145"/>
      <x v="95"/>
    </i>
    <i r="2">
      <x v="146"/>
      <x v="104"/>
    </i>
    <i r="2">
      <x v="147"/>
      <x v="112"/>
    </i>
    <i r="2">
      <x v="148"/>
      <x v="115"/>
    </i>
    <i r="2">
      <x v="149"/>
      <x v="117"/>
    </i>
    <i r="2">
      <x v="150"/>
      <x v="121"/>
    </i>
    <i r="2">
      <x v="151"/>
      <x v="122"/>
    </i>
    <i r="2">
      <x v="152"/>
      <x v="123"/>
    </i>
    <i r="1">
      <x v="38"/>
      <x v="46"/>
      <x v="77"/>
    </i>
    <i r="2">
      <x v="47"/>
      <x v="78"/>
    </i>
    <i r="2">
      <x v="48"/>
      <x v="79"/>
    </i>
    <i r="2">
      <x v="49"/>
      <x v="84"/>
    </i>
    <i r="2">
      <x v="50"/>
      <x v="85"/>
    </i>
    <i r="2">
      <x v="51"/>
      <x v="87"/>
    </i>
    <i r="2">
      <x v="52"/>
      <x v="88"/>
    </i>
    <i r="2">
      <x v="53"/>
      <x v="89"/>
    </i>
    <i r="2">
      <x v="54"/>
      <x v="90"/>
    </i>
    <i r="2">
      <x v="55"/>
      <x v="91"/>
    </i>
    <i r="2">
      <x v="56"/>
      <x v="92"/>
    </i>
    <i r="2">
      <x v="57"/>
      <x v="93"/>
    </i>
    <i r="2">
      <x v="58"/>
      <x v="94"/>
    </i>
    <i r="2">
      <x v="59"/>
      <x v="95"/>
    </i>
    <i r="2">
      <x v="60"/>
      <x v="96"/>
    </i>
    <i r="2">
      <x v="61"/>
      <x v="100"/>
    </i>
    <i r="2">
      <x v="62"/>
      <x v="101"/>
    </i>
    <i r="2">
      <x v="63"/>
      <x v="104"/>
    </i>
    <i r="2">
      <x v="64"/>
      <x v="105"/>
    </i>
    <i r="2">
      <x v="65"/>
      <x v="107"/>
    </i>
    <i r="2">
      <x v="66"/>
      <x v="108"/>
    </i>
    <i r="2">
      <x v="67"/>
      <x v="109"/>
    </i>
    <i r="2">
      <x v="68"/>
      <x v="110"/>
    </i>
    <i r="2">
      <x v="69"/>
      <x v="112"/>
    </i>
    <i r="2">
      <x v="70"/>
      <x v="113"/>
    </i>
    <i r="2">
      <x v="71"/>
      <x v="114"/>
    </i>
    <i r="2">
      <x v="72"/>
      <x v="115"/>
    </i>
    <i r="2">
      <x v="73"/>
      <x v="117"/>
    </i>
    <i r="2">
      <x v="74"/>
      <x v="118"/>
    </i>
    <i r="2">
      <x v="75"/>
      <x v="119"/>
    </i>
    <i r="2">
      <x v="76"/>
      <x v="121"/>
    </i>
    <i r="2">
      <x v="77"/>
      <x v="122"/>
    </i>
    <i r="2">
      <x v="78"/>
      <x v="123"/>
    </i>
    <i r="2">
      <x v="79"/>
      <x v="124"/>
    </i>
    <i r="1">
      <x v="43"/>
      <x v="153"/>
      <x v="87"/>
    </i>
    <i r="2">
      <x v="154"/>
      <x v="122"/>
    </i>
    <i r="1">
      <x v="53"/>
      <x v="155"/>
      <x v="81"/>
    </i>
    <i r="2">
      <x v="156"/>
      <x v="85"/>
    </i>
    <i r="2">
      <x v="157"/>
      <x v="87"/>
    </i>
    <i r="2">
      <x v="158"/>
      <x v="92"/>
    </i>
    <i r="2">
      <x v="159"/>
      <x v="94"/>
    </i>
    <i r="2">
      <x v="160"/>
      <x v="95"/>
    </i>
    <i r="2">
      <x v="161"/>
      <x v="96"/>
    </i>
    <i r="2">
      <x v="162"/>
      <x v="100"/>
    </i>
    <i r="2">
      <x v="163"/>
      <x v="101"/>
    </i>
    <i r="2">
      <x v="164"/>
      <x v="104"/>
    </i>
    <i r="2">
      <x v="165"/>
      <x v="109"/>
    </i>
    <i r="2">
      <x v="166"/>
      <x v="110"/>
    </i>
    <i r="2">
      <x v="167"/>
      <x v="112"/>
    </i>
    <i r="2">
      <x v="168"/>
      <x v="113"/>
    </i>
    <i r="2">
      <x v="169"/>
      <x v="114"/>
    </i>
    <i r="2">
      <x v="170"/>
      <x v="115"/>
    </i>
    <i r="2">
      <x v="171"/>
      <x v="117"/>
    </i>
    <i r="2">
      <x v="172"/>
      <x v="118"/>
    </i>
    <i r="2">
      <x v="173"/>
      <x v="119"/>
    </i>
    <i r="2">
      <x v="174"/>
      <x v="121"/>
    </i>
    <i r="2">
      <x v="175"/>
      <x v="122"/>
    </i>
    <i r="2">
      <x v="176"/>
      <x v="123"/>
    </i>
    <i r="2">
      <x v="177"/>
      <x v="124"/>
    </i>
    <i>
      <x v="6"/>
      <x v="4"/>
      <x v="202"/>
      <x v="118"/>
    </i>
    <i r="2">
      <x v="203"/>
      <x v="123"/>
    </i>
    <i r="1">
      <x v="6"/>
      <x v="38"/>
      <x v="95"/>
    </i>
    <i>
      <x v="7"/>
      <x v="5"/>
      <x v="204"/>
      <x v="70"/>
    </i>
    <i r="2">
      <x v="205"/>
      <x v="73"/>
    </i>
    <i r="2">
      <x v="206"/>
      <x v="75"/>
    </i>
    <i r="2">
      <x v="207"/>
      <x v="76"/>
    </i>
    <i r="2">
      <x v="208"/>
      <x v="78"/>
    </i>
    <i r="2">
      <x v="209"/>
      <x v="79"/>
    </i>
    <i r="2">
      <x v="210"/>
      <x v="83"/>
    </i>
    <i r="2">
      <x v="211"/>
      <x v="86"/>
    </i>
    <i r="2">
      <x v="212"/>
      <x v="88"/>
    </i>
    <i r="2">
      <x v="213"/>
      <x v="89"/>
    </i>
    <i r="2">
      <x v="214"/>
      <x v="91"/>
    </i>
    <i r="2">
      <x v="215"/>
      <x v="92"/>
    </i>
    <i r="2">
      <x v="216"/>
      <x v="93"/>
    </i>
    <i r="2">
      <x v="217"/>
      <x v="94"/>
    </i>
    <i r="2">
      <x v="218"/>
      <x v="95"/>
    </i>
    <i r="2">
      <x v="219"/>
      <x v="96"/>
    </i>
    <i r="2">
      <x v="220"/>
      <x v="97"/>
    </i>
    <i r="2">
      <x v="221"/>
      <x v="98"/>
    </i>
    <i r="2">
      <x v="222"/>
      <x v="102"/>
    </i>
    <i r="2">
      <x v="223"/>
      <x v="104"/>
    </i>
    <i r="2">
      <x v="224"/>
      <x v="105"/>
    </i>
    <i r="2">
      <x v="225"/>
      <x v="109"/>
    </i>
    <i r="2">
      <x v="226"/>
      <x v="112"/>
    </i>
    <i r="2">
      <x v="227"/>
      <x v="114"/>
    </i>
    <i r="2">
      <x v="228"/>
      <x v="117"/>
    </i>
    <i r="2">
      <x v="229"/>
      <x v="118"/>
    </i>
    <i r="2">
      <x v="230"/>
      <x v="119"/>
    </i>
    <i r="2">
      <x v="231"/>
      <x v="120"/>
    </i>
    <i r="2">
      <x v="232"/>
      <x v="121"/>
    </i>
    <i r="2">
      <x v="233"/>
      <x v="122"/>
    </i>
    <i r="2">
      <x v="234"/>
      <x v="123"/>
    </i>
    <i r="2">
      <x v="235"/>
      <x v="124"/>
    </i>
    <i r="1">
      <x v="21"/>
      <x v="236"/>
      <x v="123"/>
    </i>
    <i r="1">
      <x v="40"/>
      <x v="237"/>
      <x v="96"/>
    </i>
    <i r="2">
      <x v="238"/>
      <x v="121"/>
    </i>
    <i r="1">
      <x v="48"/>
      <x v="239"/>
      <x v="123"/>
    </i>
    <i>
      <x v="8"/>
      <x v="13"/>
      <x v="240"/>
      <x v="95"/>
    </i>
    <i r="2">
      <x v="241"/>
      <x v="118"/>
    </i>
    <i r="2">
      <x v="242"/>
      <x v="119"/>
    </i>
    <i r="2">
      <x v="243"/>
      <x v="120"/>
    </i>
    <i>
      <x v="9"/>
      <x v="17"/>
      <x v="244"/>
      <x v="93"/>
    </i>
    <i r="2">
      <x v="245"/>
      <x v="102"/>
    </i>
    <i>
      <x v="10"/>
      <x v="11"/>
      <x v="246"/>
      <x v="104"/>
    </i>
    <i r="1">
      <x v="18"/>
      <x v="39"/>
      <x v="83"/>
    </i>
    <i r="2">
      <x v="40"/>
      <x v="87"/>
    </i>
    <i r="1">
      <x v="35"/>
      <x v="12"/>
      <x v="91"/>
    </i>
    <i r="1">
      <x v="39"/>
      <x v="33"/>
      <x v="123"/>
    </i>
    <i>
      <x v="11"/>
      <x v="25"/>
      <x v="247"/>
      <x v="96"/>
    </i>
    <i>
      <x v="12"/>
      <x v="14"/>
      <x v="248"/>
      <x v="95"/>
    </i>
    <i>
      <x v="13"/>
      <x v="12"/>
      <x v="250"/>
      <x v="117"/>
    </i>
    <i r="1">
      <x v="20"/>
      <x v="255"/>
      <x v="92"/>
    </i>
    <i r="2">
      <x v="256"/>
      <x v="94"/>
    </i>
    <i r="2">
      <x v="257"/>
      <x v="102"/>
    </i>
    <i r="1">
      <x v="22"/>
      <x v="251"/>
      <x v="96"/>
    </i>
    <i r="2">
      <x v="252"/>
      <x v="109"/>
    </i>
    <i r="2">
      <x v="253"/>
      <x v="114"/>
    </i>
    <i r="1">
      <x v="29"/>
      <x v="254"/>
      <x v="94"/>
    </i>
    <i r="1">
      <x v="42"/>
      <x v="249"/>
      <x v="88"/>
    </i>
    <i>
      <x v="14"/>
      <x/>
      <x v="258"/>
      <x v="114"/>
    </i>
    <i r="1">
      <x v="10"/>
      <x v="259"/>
      <x v="95"/>
    </i>
    <i r="2">
      <x v="260"/>
      <x v="120"/>
    </i>
    <i r="1">
      <x v="19"/>
      <x v="261"/>
      <x v="96"/>
    </i>
    <i r="2">
      <x v="262"/>
      <x v="123"/>
    </i>
    <i>
      <x v="15"/>
      <x v="7"/>
      <x v="270"/>
      <x v="85"/>
    </i>
    <i r="2">
      <x v="271"/>
      <x v="92"/>
    </i>
    <i r="2">
      <x v="272"/>
      <x v="94"/>
    </i>
    <i r="2">
      <x v="273"/>
      <x v="96"/>
    </i>
    <i r="2">
      <x v="274"/>
      <x v="98"/>
    </i>
    <i r="2">
      <x v="275"/>
      <x v="107"/>
    </i>
    <i r="2">
      <x v="276"/>
      <x v="110"/>
    </i>
    <i r="2">
      <x v="277"/>
      <x v="114"/>
    </i>
    <i r="2">
      <x v="278"/>
      <x v="115"/>
    </i>
    <i r="2">
      <x v="279"/>
      <x v="117"/>
    </i>
    <i r="2">
      <x v="280"/>
      <x v="118"/>
    </i>
    <i r="2">
      <x v="281"/>
      <x v="119"/>
    </i>
    <i r="2">
      <x v="282"/>
      <x v="120"/>
    </i>
    <i r="2">
      <x v="283"/>
      <x v="123"/>
    </i>
    <i r="1">
      <x v="45"/>
      <x v="43"/>
      <x v="95"/>
    </i>
    <i r="2">
      <x v="44"/>
      <x v="117"/>
    </i>
    <i r="2">
      <x v="45"/>
      <x v="118"/>
    </i>
    <i r="1">
      <x v="54"/>
      <x v="263"/>
      <x v="85"/>
    </i>
    <i r="2">
      <x v="264"/>
      <x v="87"/>
    </i>
    <i r="2">
      <x v="265"/>
      <x v="94"/>
    </i>
    <i r="2">
      <x v="266"/>
      <x v="95"/>
    </i>
    <i r="2">
      <x v="267"/>
      <x v="120"/>
    </i>
    <i r="2">
      <x v="268"/>
      <x v="121"/>
    </i>
    <i r="2">
      <x v="269"/>
      <x v="123"/>
    </i>
  </rowItems>
  <colItems count="1">
    <i/>
  </colItems>
  <dataFields count="1">
    <dataField name="Cuenta de ID" fld="3" subtotal="count" baseField="1" baseItem="1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697056-61E5-4174-912E-37406D1E5B53}" name="TablaDinámica2" cacheId="35" applyNumberFormats="0" applyBorderFormats="0" applyFontFormats="0" applyPatternFormats="0" applyAlignmentFormats="0" applyWidthHeightFormats="1" dataCaption="Valores" updatedVersion="6" minRefreshableVersion="3" showDrill="0" useAutoFormatting="1" rowGrandTotals="0" colGrandTotals="0" itemPrintTitles="1" createdVersion="6" indent="0" compact="0" compactData="0" multipleFieldFilters="0">
  <location ref="A1:E54" firstHeaderRow="1" firstDataRow="1" firstDataCol="4"/>
  <pivotFields count="17">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2">
        <item x="19"/>
        <item x="31"/>
        <item x="46"/>
        <item x="8"/>
        <item x="13"/>
        <item x="50"/>
        <item x="6"/>
        <item x="4"/>
        <item x="5"/>
        <item x="9"/>
        <item x="14"/>
        <item x="21"/>
        <item x="22"/>
        <item x="29"/>
        <item x="32"/>
        <item x="33"/>
        <item x="37"/>
        <item x="38"/>
        <item x="42"/>
        <item x="44"/>
        <item x="47"/>
        <item x="49"/>
        <item x="30"/>
        <item x="43"/>
        <item x="25"/>
        <item x="12"/>
        <item x="17"/>
        <item x="41"/>
        <item x="16"/>
        <item x="45"/>
        <item x="15"/>
        <item x="26"/>
        <item x="0"/>
        <item x="1"/>
        <item x="2"/>
        <item x="18"/>
        <item x="23"/>
        <item x="27"/>
        <item x="28"/>
        <item x="36"/>
        <item x="48"/>
        <item x="51"/>
        <item x="3"/>
        <item x="24"/>
        <item x="35"/>
        <item x="7"/>
        <item x="39"/>
        <item x="40"/>
        <item x="34"/>
        <item x="11"/>
        <item x="20"/>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3"/>
        <item x="5"/>
        <item x="8"/>
        <item x="0"/>
        <item x="2"/>
        <item x="7"/>
        <item x="1"/>
        <item x="6"/>
        <item x="4"/>
      </items>
      <extLst>
        <ext xmlns:x14="http://schemas.microsoft.com/office/spreadsheetml/2009/9/main" uri="{2946ED86-A175-432a-8AC1-64E0C546D7DE}">
          <x14:pivotField fillDownLabels="1"/>
        </ext>
      </extLst>
    </pivotField>
    <pivotField axis="axisRow" compact="0" outline="0" showAll="0" defaultSubtotal="0">
      <items count="19">
        <item x="14"/>
        <item x="4"/>
        <item x="7"/>
        <item x="5"/>
        <item x="17"/>
        <item x="16"/>
        <item x="12"/>
        <item x="1"/>
        <item x="3"/>
        <item x="15"/>
        <item x="13"/>
        <item x="8"/>
        <item x="11"/>
        <item x="10"/>
        <item x="2"/>
        <item x="18"/>
        <item x="9"/>
        <item x="0"/>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4">
    <field x="6"/>
    <field x="7"/>
    <field x="1"/>
    <field x="4"/>
  </rowFields>
  <rowItems count="53">
    <i>
      <x/>
      <x v="3"/>
      <x v="3"/>
      <x v="92"/>
    </i>
    <i r="1">
      <x v="6"/>
      <x/>
      <x v="101"/>
    </i>
    <i r="2">
      <x v="1"/>
      <x v="108"/>
    </i>
    <i r="2">
      <x v="2"/>
      <x v="123"/>
    </i>
    <i>
      <x v="1"/>
      <x v="16"/>
      <x v="4"/>
      <x v="95"/>
    </i>
    <i>
      <x v="2"/>
      <x v="15"/>
      <x v="5"/>
      <x v="126"/>
    </i>
    <i>
      <x v="3"/>
      <x/>
      <x v="22"/>
      <x v="108"/>
    </i>
    <i r="2">
      <x v="23"/>
      <x v="120"/>
    </i>
    <i r="1">
      <x v="7"/>
      <x v="42"/>
      <x v="89"/>
    </i>
    <i r="2">
      <x v="43"/>
      <x v="107"/>
    </i>
    <i r="2">
      <x v="44"/>
      <x v="115"/>
    </i>
    <i r="1">
      <x v="10"/>
      <x v="24"/>
      <x v="107"/>
    </i>
    <i r="1">
      <x v="11"/>
      <x v="25"/>
      <x v="92"/>
    </i>
    <i r="2">
      <x v="26"/>
      <x v="95"/>
    </i>
    <i r="2">
      <x v="27"/>
      <x v="120"/>
    </i>
    <i r="1">
      <x v="12"/>
      <x v="28"/>
      <x v="95"/>
    </i>
    <i r="2">
      <x v="29"/>
      <x v="122"/>
    </i>
    <i r="1">
      <x v="13"/>
      <x v="30"/>
      <x v="95"/>
    </i>
    <i r="2">
      <x v="31"/>
      <x v="107"/>
    </i>
    <i r="1">
      <x v="14"/>
      <x v="7"/>
      <x v="89"/>
    </i>
    <i r="2">
      <x v="8"/>
      <x v="90"/>
    </i>
    <i r="2">
      <x v="9"/>
      <x v="92"/>
    </i>
    <i r="2">
      <x v="10"/>
      <x v="95"/>
    </i>
    <i r="2">
      <x v="11"/>
      <x v="104"/>
    </i>
    <i r="2">
      <x v="12"/>
      <x v="105"/>
    </i>
    <i r="2">
      <x v="13"/>
      <x v="108"/>
    </i>
    <i r="2">
      <x v="14"/>
      <x v="114"/>
    </i>
    <i r="2">
      <x v="15"/>
      <x v="115"/>
    </i>
    <i r="2">
      <x v="16"/>
      <x v="117"/>
    </i>
    <i r="2">
      <x v="17"/>
      <x v="118"/>
    </i>
    <i r="2">
      <x v="18"/>
      <x v="120"/>
    </i>
    <i r="2">
      <x v="19"/>
      <x v="122"/>
    </i>
    <i r="2">
      <x v="20"/>
      <x v="124"/>
    </i>
    <i r="2">
      <x v="21"/>
      <x v="126"/>
    </i>
    <i r="1">
      <x v="17"/>
      <x v="32"/>
      <x v="86"/>
    </i>
    <i r="2">
      <x v="33"/>
      <x v="88"/>
    </i>
    <i r="2">
      <x v="34"/>
      <x v="89"/>
    </i>
    <i r="2">
      <x v="35"/>
      <x v="98"/>
    </i>
    <i r="2">
      <x v="36"/>
      <x v="105"/>
    </i>
    <i r="2">
      <x v="37"/>
      <x v="107"/>
    </i>
    <i r="2">
      <x v="38"/>
      <x v="108"/>
    </i>
    <i r="2">
      <x v="39"/>
      <x v="115"/>
    </i>
    <i r="2">
      <x v="40"/>
      <x v="125"/>
    </i>
    <i r="2">
      <x v="41"/>
      <x v="126"/>
    </i>
    <i>
      <x v="4"/>
      <x v="1"/>
      <x v="45"/>
      <x v="91"/>
    </i>
    <i r="1">
      <x v="18"/>
      <x v="51"/>
      <x v="92"/>
    </i>
    <i>
      <x v="5"/>
      <x v="5"/>
      <x v="46"/>
      <x v="119"/>
    </i>
    <i>
      <x v="6"/>
      <x v="8"/>
      <x v="6"/>
      <x v="90"/>
    </i>
    <i>
      <x v="7"/>
      <x v="4"/>
      <x v="47"/>
      <x v="119"/>
    </i>
    <i r="1">
      <x v="9"/>
      <x v="48"/>
      <x v="115"/>
    </i>
    <i>
      <x v="8"/>
      <x v="2"/>
      <x v="49"/>
      <x v="92"/>
    </i>
    <i r="2">
      <x v="50"/>
      <x v="102"/>
    </i>
    <i r="1">
      <x v="18"/>
      <x v="51"/>
      <x v="92"/>
    </i>
  </rowItems>
  <colItems count="1">
    <i/>
  </colItems>
  <dataFields count="1">
    <dataField name="Cuenta de ID" fld="3" subtotal="count" baseField="4" baseItem="92"/>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ED51F1-0D62-4E6E-A453-6B532F7B0C04}" name="TablaDinámica3" cacheId="38" applyNumberFormats="0" applyBorderFormats="0" applyFontFormats="0" applyPatternFormats="0" applyAlignmentFormats="0" applyWidthHeightFormats="1" dataCaption="Valores" updatedVersion="6" minRefreshableVersion="3" showDrill="0" useAutoFormatting="1" rowGrandTotals="0" colGrandTotals="0" itemPrintTitles="1" createdVersion="6" indent="0" compact="0" compactData="0" multipleFieldFilters="0">
  <location ref="A1:D74" firstHeaderRow="1" firstDataRow="1" firstDataCol="4"/>
  <pivotFields count="18">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3">
        <item x="2"/>
        <item x="69"/>
        <item x="70"/>
        <item x="71"/>
        <item x="72"/>
        <item x="68"/>
        <item x="0"/>
        <item x="1"/>
        <item x="3"/>
        <item x="4"/>
        <item x="5"/>
        <item x="16"/>
        <item x="46"/>
        <item x="66"/>
        <item x="67"/>
        <item x="6"/>
        <item x="17"/>
        <item x="47"/>
        <item x="7"/>
        <item x="18"/>
        <item x="48"/>
        <item x="8"/>
        <item x="19"/>
        <item x="49"/>
        <item x="9"/>
        <item x="20"/>
        <item x="50"/>
        <item x="10"/>
        <item x="21"/>
        <item x="51"/>
        <item x="11"/>
        <item x="22"/>
        <item x="52"/>
        <item x="12"/>
        <item x="23"/>
        <item x="53"/>
        <item x="13"/>
        <item x="24"/>
        <item x="54"/>
        <item x="14"/>
        <item x="25"/>
        <item x="55"/>
        <item x="15"/>
        <item x="26"/>
        <item x="56"/>
        <item x="27"/>
        <item x="57"/>
        <item x="28"/>
        <item x="58"/>
        <item x="29"/>
        <item x="59"/>
        <item x="30"/>
        <item x="60"/>
        <item x="31"/>
        <item x="61"/>
        <item x="32"/>
        <item x="62"/>
        <item x="33"/>
        <item x="63"/>
        <item x="34"/>
        <item x="64"/>
        <item x="35"/>
        <item x="65"/>
        <item x="36"/>
        <item x="37"/>
        <item x="38"/>
        <item x="39"/>
        <item x="40"/>
        <item x="41"/>
        <item x="42"/>
        <item x="43"/>
        <item x="44"/>
        <item x="4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numFmtId="14"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1"/>
        <item x="5"/>
        <item x="3"/>
        <item x="2"/>
        <item x="7"/>
        <item x="4"/>
        <item x="6"/>
        <item x="0"/>
      </items>
      <extLst>
        <ext xmlns:x14="http://schemas.microsoft.com/office/spreadsheetml/2009/9/main" uri="{2946ED86-A175-432a-8AC1-64E0C546D7DE}">
          <x14:pivotField fillDownLabels="1"/>
        </ext>
      </extLst>
    </pivotField>
    <pivotField axis="axisRow" compact="0" outline="0" showAll="0" defaultSubtotal="0">
      <items count="5">
        <item x="1"/>
        <item x="2"/>
        <item x="4"/>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3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s>
      <extLst>
        <ext xmlns:x14="http://schemas.microsoft.com/office/spreadsheetml/2009/9/main" uri="{2946ED86-A175-432a-8AC1-64E0C546D7DE}">
          <x14:pivotField fillDownLabels="1"/>
        </ext>
      </extLst>
    </pivotField>
  </pivotFields>
  <rowFields count="4">
    <field x="6"/>
    <field x="7"/>
    <field x="1"/>
    <field x="4"/>
  </rowFields>
  <rowItems count="73">
    <i>
      <x/>
      <x/>
      <x/>
      <x v="10"/>
    </i>
    <i r="1">
      <x v="4"/>
      <x v="57"/>
      <x v="4"/>
    </i>
    <i r="2">
      <x v="59"/>
      <x v="4"/>
    </i>
    <i r="2">
      <x v="61"/>
      <x v="4"/>
    </i>
    <i r="2">
      <x v="63"/>
      <x v="4"/>
    </i>
    <i>
      <x v="1"/>
      <x v="3"/>
      <x v="1"/>
      <x v="5"/>
    </i>
    <i r="1">
      <x v="4"/>
      <x v="46"/>
      <x v="4"/>
    </i>
    <i r="2">
      <x v="48"/>
      <x v="4"/>
    </i>
    <i r="2">
      <x v="54"/>
      <x v="4"/>
    </i>
    <i r="2">
      <x v="56"/>
      <x v="4"/>
    </i>
    <i>
      <x v="2"/>
      <x v="2"/>
      <x v="2"/>
      <x v="5"/>
    </i>
    <i r="2">
      <x v="3"/>
      <x v="5"/>
    </i>
    <i r="2">
      <x v="4"/>
      <x v="5"/>
    </i>
    <i r="1">
      <x v="4"/>
      <x v="12"/>
      <x v="4"/>
    </i>
    <i r="2">
      <x v="13"/>
      <x v="4"/>
    </i>
    <i r="2">
      <x v="17"/>
      <x v="4"/>
    </i>
    <i r="2">
      <x v="20"/>
      <x v="4"/>
    </i>
    <i r="2">
      <x v="23"/>
      <x v="4"/>
    </i>
    <i r="2">
      <x v="26"/>
      <x v="4"/>
    </i>
    <i r="2">
      <x v="29"/>
      <x v="4"/>
    </i>
    <i r="2">
      <x v="32"/>
      <x v="4"/>
    </i>
    <i r="2">
      <x v="35"/>
      <x v="4"/>
    </i>
    <i r="2">
      <x v="38"/>
      <x v="4"/>
    </i>
    <i r="2">
      <x v="41"/>
      <x v="4"/>
    </i>
    <i r="2">
      <x v="47"/>
      <x v="4"/>
    </i>
    <i r="2">
      <x v="49"/>
      <x v="4"/>
    </i>
    <i r="2">
      <x v="51"/>
      <x v="4"/>
    </i>
    <i r="2">
      <x v="52"/>
      <x v="4"/>
    </i>
    <i r="2">
      <x v="53"/>
      <x v="4"/>
    </i>
    <i r="2">
      <x v="55"/>
      <x v="4"/>
    </i>
    <i r="2">
      <x v="58"/>
      <x v="4"/>
    </i>
    <i r="2">
      <x v="60"/>
      <x v="4"/>
    </i>
    <i r="2">
      <x v="62"/>
      <x v="4"/>
    </i>
    <i r="2">
      <x v="65"/>
      <x v="4"/>
    </i>
    <i r="2">
      <x v="66"/>
      <x v="4"/>
    </i>
    <i r="2">
      <x v="67"/>
      <x v="4"/>
    </i>
    <i>
      <x v="3"/>
      <x v="4"/>
      <x v="22"/>
      <x v="4"/>
    </i>
    <i r="2">
      <x v="25"/>
      <x v="4"/>
    </i>
    <i r="2">
      <x v="28"/>
      <x v="4"/>
    </i>
    <i r="2">
      <x v="31"/>
      <x v="4"/>
    </i>
    <i r="2">
      <x v="34"/>
      <x v="4"/>
    </i>
    <i r="2">
      <x v="37"/>
      <x v="4"/>
    </i>
    <i r="2">
      <x v="40"/>
      <x v="4"/>
    </i>
    <i r="2">
      <x v="43"/>
      <x v="4"/>
    </i>
    <i r="2">
      <x v="45"/>
      <x v="4"/>
    </i>
    <i r="2">
      <x v="68"/>
      <x v="4"/>
    </i>
    <i r="2">
      <x v="69"/>
      <x v="4"/>
    </i>
    <i r="2">
      <x v="70"/>
      <x v="4"/>
    </i>
    <i r="2">
      <x v="71"/>
      <x v="4"/>
    </i>
    <i r="2">
      <x v="72"/>
      <x v="4"/>
    </i>
    <i>
      <x v="4"/>
      <x v="1"/>
      <x v="5"/>
      <x v="5"/>
    </i>
    <i>
      <x v="5"/>
      <x v="4"/>
      <x v="44"/>
      <x v="4"/>
    </i>
    <i r="2">
      <x v="64"/>
      <x v="4"/>
    </i>
    <i>
      <x v="6"/>
      <x v="4"/>
      <x v="50"/>
      <x v="4"/>
    </i>
    <i>
      <x v="7"/>
      <x v="4"/>
      <x v="6"/>
      <x v="3"/>
    </i>
    <i r="2">
      <x v="7"/>
      <x v="4"/>
    </i>
    <i r="2">
      <x v="8"/>
      <x v="4"/>
    </i>
    <i r="2">
      <x v="9"/>
      <x v="4"/>
    </i>
    <i r="2">
      <x v="10"/>
      <x v="4"/>
    </i>
    <i r="2">
      <x v="11"/>
      <x v="4"/>
    </i>
    <i r="2">
      <x v="14"/>
      <x v="5"/>
    </i>
    <i r="2">
      <x v="15"/>
      <x v="4"/>
    </i>
    <i r="2">
      <x v="16"/>
      <x v="4"/>
    </i>
    <i r="2">
      <x v="18"/>
      <x v="4"/>
    </i>
    <i r="2">
      <x v="19"/>
      <x v="4"/>
    </i>
    <i r="2">
      <x v="21"/>
      <x v="4"/>
    </i>
    <i r="2">
      <x v="24"/>
      <x v="4"/>
    </i>
    <i r="2">
      <x v="27"/>
      <x v="4"/>
    </i>
    <i r="2">
      <x v="30"/>
      <x v="4"/>
    </i>
    <i r="2">
      <x v="33"/>
      <x v="4"/>
    </i>
    <i r="2">
      <x v="36"/>
      <x v="4"/>
    </i>
    <i r="2">
      <x v="39"/>
      <x v="4"/>
    </i>
    <i r="2">
      <x v="42"/>
      <x v="4"/>
    </i>
  </rowItems>
  <colItems count="1">
    <i/>
  </colItem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5" xr10:uid="{00000000-0013-0000-FFFF-FFFF01000000}" sourceName="Fecha">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7" xr10:uid="{00000000-0013-0000-FFFF-FFFF02000000}" sourceName="Departamento">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8" xr10:uid="{00000000-0013-0000-FFFF-FFFF03000000}" sourceName="Municipio">
  <extLst>
    <x:ext xmlns:x15="http://schemas.microsoft.com/office/spreadsheetml/2010/11/main" uri="{2F2917AC-EB37-4324-AD4E-5DD8C200BD13}">
      <x15:tableSlicerCache tableId="1"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5" xr10:uid="{00000000-0013-0000-FFFF-FFFF04000000}" sourceName="Fecha">
  <extLst>
    <x:ext xmlns:x15="http://schemas.microsoft.com/office/spreadsheetml/2010/11/main" uri="{2F2917AC-EB37-4324-AD4E-5DD8C200BD13}">
      <x15:tableSlicerCache tableId="2"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7" xr10:uid="{00000000-0013-0000-FFFF-FFFF05000000}" sourceName="Departamento">
  <extLst>
    <x:ext xmlns:x15="http://schemas.microsoft.com/office/spreadsheetml/2010/11/main" uri="{2F2917AC-EB37-4324-AD4E-5DD8C200BD13}">
      <x15:tableSlicerCache tableId="2"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8" xr10:uid="{00000000-0013-0000-FFFF-FFFF06000000}" sourceName="Municipio">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4_Col_5" xr10:uid="{00000000-0013-0000-FFFF-FFFF07000000}" sourceName="Departamento">
  <extLst>
    <x:ext xmlns:x15="http://schemas.microsoft.com/office/spreadsheetml/2010/11/main" uri="{2F2917AC-EB37-4324-AD4E-5DD8C200BD13}">
      <x15:tableSlicerCache tableId="4"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6_Col_5" xr10:uid="{00000000-0013-0000-FFFF-FFFF08000000}" sourceName="Fecha">
  <extLst>
    <x:ext xmlns:x15="http://schemas.microsoft.com/office/spreadsheetml/2010/11/main" uri="{2F2917AC-EB37-4324-AD4E-5DD8C200BD13}">
      <x15:tableSlicerCache tableId="6"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6_Col_7" xr10:uid="{00000000-0013-0000-FFFF-FFFF09000000}" sourceName="Departamento">
  <extLst>
    <x:ext xmlns:x15="http://schemas.microsoft.com/office/spreadsheetml/2010/11/main" uri="{2F2917AC-EB37-4324-AD4E-5DD8C200BD13}">
      <x15:tableSlicerCache tableId="6" column="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6_Col_8" xr10:uid="{00000000-0013-0000-FFFF-FFFF0A000000}" sourceName="Municipio">
  <extLst>
    <x:ext xmlns:x15="http://schemas.microsoft.com/office/spreadsheetml/2010/11/main" uri="{2F2917AC-EB37-4324-AD4E-5DD8C200BD13}">
      <x15:tableSlicerCache tableId="6"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_1" xr10:uid="{00000000-0014-0000-FFFF-FFFF01000000}" cache="SlicerCache_Table_6_Col_5" caption="Fecha" columnCount="5" style="SlicerStyleDark1" rowHeight="247650"/>
  <slicer name="Departamento_2" xr10:uid="{00000000-0014-0000-FFFF-FFFF02000000}" cache="SlicerCache_Table_6_Col_7" caption="Departamento" columnCount="3" style="SlicerStyleDark1" rowHeight="247650"/>
  <slicer name="Municipio_3" xr10:uid="{00000000-0014-0000-FFFF-FFFF03000000}" cache="SlicerCache_Table_6_Col_8" caption="Municipio" columnCount="5" style="SlicerStyleDark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_4" xr10:uid="{00000000-0014-0000-FFFF-FFFF04000000}" cache="SlicerCache_Table_2_Col_5" caption="Fecha" columnCount="4" style="SlicerStyleDark2" rowHeight="247650"/>
  <slicer name="Departamento_5" xr10:uid="{00000000-0014-0000-FFFF-FFFF05000000}" cache="SlicerCache_Table_2_Col_7" caption="Departamento" columnCount="3" style="SlicerStyleDark2" rowHeight="247650"/>
  <slicer name="Municipio_6" xr10:uid="{00000000-0014-0000-FFFF-FFFF06000000}" cache="SlicerCache_Table_2_Col_8" caption="Municipio" columnCount="4" style="SlicerStyleDark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_7" xr10:uid="{00000000-0014-0000-FFFF-FFFF07000000}" cache="SlicerCache_Table_1_Col_5" caption="Fecha" columnCount="5" style="SlicerStyleDark6" rowHeight="247650"/>
  <slicer name="Departamento_8" xr10:uid="{00000000-0014-0000-FFFF-FFFF08000000}" cache="SlicerCache_Table_1_Col_7" caption="Departamento" columnCount="2" style="SlicerStyleDark6" rowHeight="247650"/>
  <slicer name="Municipio_9" xr10:uid="{00000000-0014-0000-FFFF-FFFF09000000}" cache="SlicerCache_Table_1_Col_8" caption="Municipio" columnCount="3" style="SlicerStyleDark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amento_10" xr10:uid="{00000000-0014-0000-FFFF-FFFF0A000000}" cache="SlicerCache_Table_4_Col_5" caption="Departamento" columnCount="9"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Casos_HN" displayName="Casos_HN" ref="A11:P1281">
  <autoFilter ref="A11:P1281" xr:uid="{00000000-0009-0000-0100-000006000000}"/>
  <sortState xmlns:xlrd2="http://schemas.microsoft.com/office/spreadsheetml/2017/richdata2" ref="A12:P1066">
    <sortCondition ref="H11:H1066"/>
  </sortState>
  <tableColumns count="16">
    <tableColumn id="1" xr3:uid="{00000000-0010-0000-0000-000001000000}" name="Clave_Mun_n">
      <calculatedColumnFormula>+H12&amp;E12&amp;D12</calculatedColumnFormula>
    </tableColumn>
    <tableColumn id="2" xr3:uid="{00000000-0010-0000-0000-000002000000}" name="Clave_Municipio">
      <calculatedColumnFormula>+Casos_HN[[#This Row],[ID_Municipio]]&amp;Casos_HN[[#This Row],[Fecha]]</calculatedColumnFormula>
    </tableColumn>
    <tableColumn id="3" xr3:uid="{00000000-0010-0000-0000-000003000000}" name="Clave_Depto">
      <calculatedColumnFormula>+G12&amp;E12</calculatedColumnFormula>
    </tableColumn>
    <tableColumn id="4" xr3:uid="{00000000-0010-0000-0000-000004000000}" name="ID"/>
    <tableColumn id="5" xr3:uid="{00000000-0010-0000-0000-000005000000}" name="Fecha"/>
    <tableColumn id="6" xr3:uid="{00000000-0010-0000-0000-000006000000}" name="ID_Depto">
      <calculatedColumnFormula>+VLOOKUP(Casos_HN[[#This Row],[Departamento]],Table_5[],2,0)</calculatedColumnFormula>
    </tableColumn>
    <tableColumn id="7" xr3:uid="{00000000-0010-0000-0000-000007000000}" name="Departamento"/>
    <tableColumn id="8" xr3:uid="{00000000-0010-0000-0000-000008000000}" name="Municipio"/>
    <tableColumn id="9" xr3:uid="{00000000-0010-0000-0000-000009000000}" name="ID_Municipio">
      <calculatedColumnFormula>+IFERROR(VLOOKUP(Casos_HN[[#This Row],[Municipio]],'LOCALIZA HN'!$B$9:$O$306,8,0),99999)</calculatedColumnFormula>
    </tableColumn>
    <tableColumn id="10" xr3:uid="{00000000-0010-0000-0000-00000A000000}" name="Sexo"/>
    <tableColumn id="11" xr3:uid="{00000000-0010-0000-0000-00000B000000}" name="Edad"/>
    <tableColumn id="12" xr3:uid="{00000000-0010-0000-0000-00000C000000}" name="Centro_de_Salud"/>
    <tableColumn id="13" xr3:uid="{00000000-0010-0000-0000-00000D000000}" name="Tipo_de_caso"/>
    <tableColumn id="14" xr3:uid="{00000000-0010-0000-0000-00000E000000}" name="X">
      <calculatedColumnFormula>+IFERROR(VLOOKUP(Casos_HN[[#This Row],[ID_Municipio]],Table_4[[CodigoMuni]:[Long_2]],3,0),"")</calculatedColumnFormula>
    </tableColumn>
    <tableColumn id="15" xr3:uid="{00000000-0010-0000-0000-00000F000000}" name="Y">
      <calculatedColumnFormula>+IFERROR(VLOOKUP(Casos_HN[[#This Row],[ID_Municipio]],Table_4[[CodigoMuni]:[Long_2]],4,0),"")</calculatedColumnFormula>
    </tableColumn>
    <tableColumn id="16" xr3:uid="{00000000-0010-0000-0000-000010000000}" name="País" dataDxfId="59"/>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uertesHN" displayName="MuertesHN" ref="A11:P104">
  <autoFilter ref="A11:P104" xr:uid="{00000000-0009-0000-0100-000002000000}"/>
  <tableColumns count="16">
    <tableColumn id="1" xr3:uid="{00000000-0010-0000-0100-000001000000}" name="Clave_Mun_n">
      <calculatedColumnFormula>+H12&amp;E12&amp;D12</calculatedColumnFormula>
    </tableColumn>
    <tableColumn id="2" xr3:uid="{00000000-0010-0000-0100-000002000000}" name="Clave_Municipio">
      <calculatedColumnFormula>+MuertesHN[[#This Row],[ID_Municipio]]&amp;MuertesHN[[#This Row],[Fecha]]</calculatedColumnFormula>
    </tableColumn>
    <tableColumn id="3" xr3:uid="{00000000-0010-0000-0100-000003000000}" name="Clave_Depto">
      <calculatedColumnFormula>+G12&amp;E12</calculatedColumnFormula>
    </tableColumn>
    <tableColumn id="4" xr3:uid="{00000000-0010-0000-0100-000004000000}" name="ID"/>
    <tableColumn id="5" xr3:uid="{00000000-0010-0000-0100-000005000000}" name="Fecha"/>
    <tableColumn id="6" xr3:uid="{00000000-0010-0000-0100-000006000000}" name="ID_Depto">
      <calculatedColumnFormula>+IFERROR(VLOOKUP(COVID_CL_MUERTE!$G12,'LOCALIZA HN'!$Q$9:$R$26,2,0),99)</calculatedColumnFormula>
    </tableColumn>
    <tableColumn id="7" xr3:uid="{00000000-0010-0000-0100-000007000000}" name="Departamento"/>
    <tableColumn id="8" xr3:uid="{00000000-0010-0000-0100-000008000000}" name="Municipio"/>
    <tableColumn id="9" xr3:uid="{00000000-0010-0000-0100-000009000000}" name="ID_Municipio">
      <calculatedColumnFormula>+IFERROR(VLOOKUP(MuertesHN[[#This Row],[Municipio]],'LOCALIZA HN'!$B$9:$J$306,8,0),99999)</calculatedColumnFormula>
    </tableColumn>
    <tableColumn id="10" xr3:uid="{00000000-0010-0000-0100-00000A000000}" name="Sexo"/>
    <tableColumn id="11" xr3:uid="{00000000-0010-0000-0100-00000B000000}" name="Edad"/>
    <tableColumn id="12" xr3:uid="{00000000-0010-0000-0100-00000C000000}" name="Centro_de_Salud"/>
    <tableColumn id="13" xr3:uid="{00000000-0010-0000-0100-00000D000000}" name="Tipo_de_caso"/>
    <tableColumn id="14" xr3:uid="{00000000-0010-0000-0100-00000E000000}" name="X">
      <calculatedColumnFormula>+IFERROR(VLOOKUP(MuertesHN[[#This Row],[ID_Municipio]],Table_4[[CodigoMuni]:[Long_2]],3,0),"")</calculatedColumnFormula>
    </tableColumn>
    <tableColumn id="15" xr3:uid="{00000000-0010-0000-0100-00000F000000}" name="Y">
      <calculatedColumnFormula>+IFERROR(VLOOKUP(MuertesHN[[#This Row],[ID_Municipio]],Table_4[[CodigoMuni]:[Long_2]],4,0),"")</calculatedColumnFormula>
    </tableColumn>
    <tableColumn id="16" xr3:uid="{00000000-0010-0000-0100-000010000000}" name="País"/>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RecuperaHN" displayName="RecuperaHN" ref="A9:P131" headerRowDxfId="56">
  <autoFilter ref="A9:P131" xr:uid="{00000000-0009-0000-0100-000001000000}"/>
  <tableColumns count="16">
    <tableColumn id="1" xr3:uid="{00000000-0010-0000-0200-000001000000}" name="Clave_Mun_n">
      <calculatedColumnFormula>+H10&amp;E10&amp;D10</calculatedColumnFormula>
    </tableColumn>
    <tableColumn id="2" xr3:uid="{00000000-0010-0000-0200-000002000000}" name="Clave_Municipio">
      <calculatedColumnFormula>+RecuperaHN[[#This Row],[ID_Municipio]]&amp;RecuperaHN[[#This Row],[Fecha]]</calculatedColumnFormula>
    </tableColumn>
    <tableColumn id="3" xr3:uid="{00000000-0010-0000-0200-000003000000}" name="Clave_Depto">
      <calculatedColumnFormula>+G10&amp;E10</calculatedColumnFormula>
    </tableColumn>
    <tableColumn id="4" xr3:uid="{00000000-0010-0000-0200-000004000000}" name="ID"/>
    <tableColumn id="5" xr3:uid="{00000000-0010-0000-0200-000005000000}" name="Fecha"/>
    <tableColumn id="6" xr3:uid="{00000000-0010-0000-0200-000006000000}" name="ID_Depto"/>
    <tableColumn id="7" xr3:uid="{00000000-0010-0000-0200-000007000000}" name="Departamento"/>
    <tableColumn id="8" xr3:uid="{00000000-0010-0000-0200-000008000000}" name="Municipio"/>
    <tableColumn id="9" xr3:uid="{00000000-0010-0000-0200-000009000000}" name="ID_Municipio">
      <calculatedColumnFormula>+IFERROR(VLOOKUP(RecuperaHN[[#This Row],[Municipio]],'LOCALIZA HN'!$B$9:$I$306,8,0),99999)</calculatedColumnFormula>
    </tableColumn>
    <tableColumn id="10" xr3:uid="{00000000-0010-0000-0200-00000A000000}" name="Sexo"/>
    <tableColumn id="11" xr3:uid="{00000000-0010-0000-0200-00000B000000}" name="Edad"/>
    <tableColumn id="12" xr3:uid="{00000000-0010-0000-0200-00000C000000}" name="Centro_de_Salud"/>
    <tableColumn id="13" xr3:uid="{00000000-0010-0000-0200-00000D000000}" name="Tipo_de_caso"/>
    <tableColumn id="14" xr3:uid="{00000000-0010-0000-0200-00000E000000}" name="X" dataDxfId="58">
      <calculatedColumnFormula>+IFERROR(VLOOKUP(RecuperaHN[[#This Row],[ID_Municipio]],Table_4[[CodigoMuni]:[Long_2]],3,0),"")</calculatedColumnFormula>
    </tableColumn>
    <tableColumn id="15" xr3:uid="{00000000-0010-0000-0200-00000F000000}" name="Y" dataDxfId="57">
      <calculatedColumnFormula>+IFERROR(VLOOKUP(RecuperaHN[[#This Row],[ID_Municipio]],Table_4[[CodigoMuni]:[Long_2]],4,0),"")</calculatedColumnFormula>
    </tableColumn>
    <tableColumn id="16" xr3:uid="{00000000-0010-0000-0200-000010000000}" name="País"/>
  </tableColumns>
  <tableStyleInfo name="TableStyleLight14"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B2B3EC2-A033-4EB8-AD22-EFC0E1AF86BC}" name="CONSOLIDADO" displayName="CONSOLIDADO" ref="C1:Q2243" totalsRowShown="0" headerRowDxfId="42" tableBorderDxfId="55">
  <autoFilter ref="C1:Q2243" xr:uid="{651BA315-8F21-46A8-A0CC-8F02E7E51D5D}"/>
  <tableColumns count="15">
    <tableColumn id="1" xr3:uid="{EE9722B2-BA61-4B72-85F1-FB70FE9B3A97}" name="Departamento" dataDxfId="54">
      <calculatedColumnFormula array="1">+INDEX(Table_4[[Departamento]:[Municipio]],FINAL!$B2,1)</calculatedColumnFormula>
    </tableColumn>
    <tableColumn id="2" xr3:uid="{409066DB-9053-47CF-AF28-C381779E61AE}" name="Municipio" dataDxfId="53">
      <calculatedColumnFormula array="1">+INDEX(Table_4[[Departamento]:[Municipio]],FINAL!$B2,4)</calculatedColumnFormula>
    </tableColumn>
    <tableColumn id="3" xr3:uid="{3938763E-CD3C-4D69-94ED-493617348631}" name="Codigo Municipio" dataDxfId="28">
      <calculatedColumnFormula array="1">+INDEX(Table_4[[Departamento]:[Municipio]],FINAL!$B2,3)</calculatedColumnFormula>
    </tableColumn>
    <tableColumn id="4" xr3:uid="{4C42CFBB-5094-4732-BFC2-D8D842AFE5BE}" name="Fecha" dataDxfId="26"/>
    <tableColumn id="5" xr3:uid="{E0CE04AD-6750-46C5-970C-2F6B9B679E67}" name="Clave" dataDxfId="27">
      <calculatedColumnFormula>+CONSOLIDADO[[#This Row],[Codigo Municipio]]&amp;CONSOLIDADO[[#This Row],[Fecha]]</calculatedColumnFormula>
    </tableColumn>
    <tableColumn id="6" xr3:uid="{772B0B89-2A38-49BA-8CE9-270FF8F05285}" name="Casos Diarios" dataDxfId="52">
      <calculatedColumnFormula>+IFERROR(VLOOKUP($G2,TDAcumula!$C$2:$E$2027,3,0),0)</calculatedColumnFormula>
    </tableColumn>
    <tableColumn id="7" xr3:uid="{18713799-D50B-484C-AC35-0AC001A6F965}" name="Casos Acumulados" dataDxfId="51">
      <calculatedColumnFormula>+IF(E2=E1,H2+I1,H2)</calculatedColumnFormula>
    </tableColumn>
    <tableColumn id="8" xr3:uid="{08AC772F-EABC-4CF6-AF39-708B9DDBE44C}" name="Muertes" dataDxfId="50">
      <calculatedColumnFormula>+IF(CONSOLIDADO[[#This Row],[Codigo Municipio]]=E1,CONSOLIDADO[[#This Row],[Fallecidos Diarios]]+J1,CONSOLIDADO[[#This Row],[Fallecidos Diarios]])</calculatedColumnFormula>
    </tableColumn>
    <tableColumn id="9" xr3:uid="{CC105308-C4DA-4890-A364-F4FD730D0FCD}" name="Casos Activos" dataDxfId="49">
      <calculatedColumnFormula>+IF(I2-J2-L2&lt;0,0,I2-J2-L2)</calculatedColumnFormula>
    </tableColumn>
    <tableColumn id="10" xr3:uid="{D10D6DA8-658E-4C84-9337-8ABADD583181}" name="Recuperados" dataDxfId="48">
      <calculatedColumnFormula>+IF(CONSOLIDADO[[#This Row],[Codigo Municipio]]=E1,CONSOLIDADO[[#This Row],[Recuperados Diarios]]+L1,CONSOLIDADO[[#This Row],[Recuperados Diarios]])</calculatedColumnFormula>
    </tableColumn>
    <tableColumn id="11" xr3:uid="{6CEC279F-9085-4A3F-BAE3-60213E00E53F}" name="Recuperados Diarios" dataDxfId="47">
      <calculatedColumnFormula array="1">+IFERROR(IF(CONSOLIDADO[[#This Row],[Día]]&lt;14,0,INDEX(CONSOLIDADO[Casos Diarios],ROW()-14,1)),0)</calculatedColumnFormula>
    </tableColumn>
    <tableColumn id="12" xr3:uid="{73948620-E7E7-4A25-9278-7DD570BE2436}" name="Día" dataDxfId="46">
      <calculatedColumnFormula>+IF(CONSOLIDADO[[#This Row],[Clave]]="710143893",1,IF(OR(CONSOLIDADO[[#This Row],[Casos Acumulados]]&gt;0,CONSOLIDADO[[#This Row],[Muertes]]&gt;0),N1+1,I2))</calculatedColumnFormula>
    </tableColumn>
    <tableColumn id="13" xr3:uid="{89B8A7E4-ADCE-4AD9-8730-70123160BF06}" name="Fallecidos Diarios" dataDxfId="45">
      <calculatedColumnFormula>+IFERROR(VLOOKUP($G2,TDMuertes!$C$2:$E$534,3,0),0)</calculatedColumnFormula>
    </tableColumn>
    <tableColumn id="14" xr3:uid="{C95A488E-04EE-4D98-9AEB-878D8D538CF5}" name="on-off" dataDxfId="44">
      <calculatedColumnFormula>+IF(N2=0,"OFF",IF(N2=1,"START",IF(AND(N2&gt;1,F2&lt;TODAY()+1),"ON","OUT TIME")))</calculatedColumnFormula>
    </tableColumn>
    <tableColumn id="15" xr3:uid="{11042AC3-9283-4FD4-88AE-458AE449B660}" name="Max Día" dataDxfId="43">
      <calculatedColumnFormula>+IFERROR(VLOOKUP(CONSOLIDADO[[#This Row],[Codigo Municipio]],TDDia!$A$4:$B$394,2,0),0)</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8:O306">
  <autoFilter ref="C8:O306" xr:uid="{00000000-0009-0000-0100-000004000000}"/>
  <tableColumns count="13">
    <tableColumn id="1" xr3:uid="{00000000-0010-0000-0300-000001000000}" name="Pais_cod3"/>
    <tableColumn id="2" xr3:uid="{00000000-0010-0000-0300-000002000000}" name="Pais"/>
    <tableColumn id="3" xr3:uid="{00000000-0010-0000-0300-000003000000}" name="Admin1_id"/>
    <tableColumn id="4" xr3:uid="{00000000-0010-0000-0300-000004000000}" name="CodigoDepto"/>
    <tableColumn id="5" xr3:uid="{00000000-0010-0000-0300-000005000000}" name="Departamento"/>
    <tableColumn id="6" xr3:uid="{00000000-0010-0000-0300-000006000000}" name="Admin2_id"/>
    <tableColumn id="7" xr3:uid="{00000000-0010-0000-0300-000007000000}" name="CodigoMuni"/>
    <tableColumn id="8" xr3:uid="{00000000-0010-0000-0300-000008000000}" name="Municipio"/>
    <tableColumn id="9" xr3:uid="{00000000-0010-0000-0300-000009000000}" name="Lat_2"/>
    <tableColumn id="10" xr3:uid="{00000000-0010-0000-0300-00000A000000}" name="Long_2"/>
    <tableColumn id="11" xr3:uid="{00000000-0010-0000-0300-00000B000000}" name="IDRegional"/>
    <tableColumn id="12" xr3:uid="{00000000-0010-0000-0300-00000C000000}" name="Clave búsqueda"/>
    <tableColumn id="13" xr3:uid="{00000000-0010-0000-0300-00000D000000}" name="Link"/>
  </tableColumns>
  <tableStyleInfo name="TableStyleLight9"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Q8:R26">
  <tableColumns count="2">
    <tableColumn id="1" xr3:uid="{00000000-0010-0000-0400-000001000000}" name="Departamento"/>
    <tableColumn id="2" xr3:uid="{00000000-0010-0000-0400-000002000000}" name="Id_Depto"/>
  </tableColumns>
  <tableStyleInfo name="TableStyleLight9"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_3" displayName="Table_3" ref="C4:C308">
  <tableColumns count="1">
    <tableColumn id="1" xr3:uid="{00000000-0010-0000-0500-000001000000}" name="FECHA"/>
  </tableColumns>
  <tableStyleInfo name="FECHA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4.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3864"/>
  </sheetPr>
  <dimension ref="A1:Q1739"/>
  <sheetViews>
    <sheetView showGridLines="0" workbookViewId="0">
      <pane ySplit="11" topLeftCell="A1250" activePane="bottomLeft" state="frozen"/>
      <selection pane="bottomLeft" activeCell="M1301" sqref="M1301"/>
    </sheetView>
  </sheetViews>
  <sheetFormatPr baseColWidth="10" defaultColWidth="12.59765625" defaultRowHeight="15" customHeight="1" x14ac:dyDescent="0.25"/>
  <cols>
    <col min="1" max="1" width="10.69921875" customWidth="1"/>
    <col min="2" max="2" width="10.8984375" customWidth="1"/>
    <col min="3" max="3" width="14.69921875" bestFit="1" customWidth="1"/>
    <col min="4" max="4" width="8.19921875" bestFit="1" customWidth="1"/>
    <col min="5" max="5" width="9.3984375" customWidth="1"/>
    <col min="6" max="6" width="7.8984375" customWidth="1"/>
    <col min="7" max="7" width="11.19921875" customWidth="1"/>
    <col min="8" max="8" width="16.8984375" customWidth="1"/>
    <col min="9" max="9" width="11.5" customWidth="1"/>
    <col min="10" max="10" width="8.09765625" customWidth="1"/>
    <col min="11" max="11" width="6.09765625" customWidth="1"/>
    <col min="12" max="12" width="16.5" customWidth="1"/>
    <col min="13" max="13" width="9.59765625" customWidth="1"/>
    <col min="14" max="14" width="8.69921875" customWidth="1"/>
    <col min="15" max="15" width="7.8984375" customWidth="1"/>
    <col min="16" max="16" width="6.59765625" customWidth="1"/>
    <col min="17" max="25" width="9.3984375" customWidth="1"/>
  </cols>
  <sheetData>
    <row r="1" spans="1:17" ht="14.25" customHeight="1" x14ac:dyDescent="0.25"/>
    <row r="2" spans="1:17" ht="14.25" customHeight="1" x14ac:dyDescent="0.25"/>
    <row r="3" spans="1:17" ht="14.25" customHeight="1" x14ac:dyDescent="0.25"/>
    <row r="4" spans="1:17" ht="14.25" customHeight="1" x14ac:dyDescent="0.25"/>
    <row r="5" spans="1:17" ht="14.25" customHeight="1" x14ac:dyDescent="0.25"/>
    <row r="6" spans="1:17" ht="14.25" customHeight="1" x14ac:dyDescent="0.25"/>
    <row r="7" spans="1:17" ht="14.25" customHeight="1" x14ac:dyDescent="0.25"/>
    <row r="8" spans="1:17" ht="19.5" customHeight="1" x14ac:dyDescent="0.25"/>
    <row r="9" spans="1:17" ht="12" customHeight="1" x14ac:dyDescent="0.25"/>
    <row r="10" spans="1:17" ht="1.5" customHeight="1" x14ac:dyDescent="0.25"/>
    <row r="11" spans="1:17" ht="24" customHeight="1" x14ac:dyDescent="0.25">
      <c r="A11" s="1" t="s">
        <v>0</v>
      </c>
      <c r="B11" s="1" t="s">
        <v>1</v>
      </c>
      <c r="C11" s="1" t="s">
        <v>2</v>
      </c>
      <c r="D11" s="2" t="s">
        <v>3</v>
      </c>
      <c r="E11" s="2" t="s">
        <v>4</v>
      </c>
      <c r="F11" s="2" t="s">
        <v>5</v>
      </c>
      <c r="G11" s="1" t="s">
        <v>6</v>
      </c>
      <c r="H11" s="1" t="s">
        <v>7</v>
      </c>
      <c r="I11" s="2" t="s">
        <v>8</v>
      </c>
      <c r="J11" s="2" t="s">
        <v>9</v>
      </c>
      <c r="K11" s="2" t="s">
        <v>10</v>
      </c>
      <c r="L11" s="1" t="s">
        <v>11</v>
      </c>
      <c r="M11" s="2" t="s">
        <v>12</v>
      </c>
      <c r="N11" s="2" t="s">
        <v>13</v>
      </c>
      <c r="O11" s="2" t="s">
        <v>14</v>
      </c>
      <c r="P11" s="2" t="s">
        <v>15</v>
      </c>
    </row>
    <row r="12" spans="1:17" ht="14.25" customHeight="1" x14ac:dyDescent="0.3">
      <c r="A12" s="29" t="str">
        <f>+H12&amp;E12&amp;D12</f>
        <v>Aramecina439441</v>
      </c>
      <c r="B12" s="29" t="str">
        <f>+Casos_HN[[#This Row],[ID_Municipio]]&amp;Casos_HN[[#This Row],[Fecha]]</f>
        <v>170443944</v>
      </c>
      <c r="C12" s="29" t="str">
        <f>+G12&amp;E12</f>
        <v>Valle43944</v>
      </c>
      <c r="D12" s="30">
        <v>1</v>
      </c>
      <c r="E12" s="31">
        <v>43944</v>
      </c>
      <c r="F12" s="30">
        <f>+VLOOKUP(Casos_HN[[#This Row],[Departamento]],Table_5[],2,0)</f>
        <v>17</v>
      </c>
      <c r="G12" s="3" t="s">
        <v>16</v>
      </c>
      <c r="H12" s="9" t="s">
        <v>17</v>
      </c>
      <c r="I12" s="30" t="str">
        <f>+IFERROR(VLOOKUP(Casos_HN[[#This Row],[Municipio]],'LOCALIZA HN'!$B$9:$O$306,8,0),99999)</f>
        <v>1704</v>
      </c>
      <c r="J12" s="5" t="s">
        <v>18</v>
      </c>
      <c r="K12" s="5">
        <v>54</v>
      </c>
      <c r="L12" s="8" t="s">
        <v>19</v>
      </c>
      <c r="M12" s="32" t="s">
        <v>20</v>
      </c>
      <c r="N12" s="33">
        <f>+IFERROR(VLOOKUP(Casos_HN[[#This Row],[ID_Municipio]],Table_4[[CodigoMuni]:[Long_2]],3,0),"")</f>
        <v>13.733000000000001</v>
      </c>
      <c r="O12" s="33">
        <f>+IFERROR(VLOOKUP(Casos_HN[[#This Row],[ID_Municipio]],Table_4[[CodigoMuni]:[Long_2]],4,0),"")</f>
        <v>-87.690399999999997</v>
      </c>
      <c r="P12" s="32" t="s">
        <v>21</v>
      </c>
    </row>
    <row r="13" spans="1:17" ht="14.25" customHeight="1" x14ac:dyDescent="0.3">
      <c r="A13" s="29" t="str">
        <f t="shared" ref="A13:A76" si="0">+H13&amp;E13&amp;D13</f>
        <v>San Pedro Sula439452</v>
      </c>
      <c r="B13" s="29" t="str">
        <f>+Casos_HN[[#This Row],[ID_Municipio]]&amp;Casos_HN[[#This Row],[Fecha]]</f>
        <v>050143945</v>
      </c>
      <c r="C13" s="29" t="str">
        <f t="shared" ref="C13:C76" si="1">+G13&amp;E13</f>
        <v>Cortes43945</v>
      </c>
      <c r="D13" s="30">
        <f t="shared" ref="D13:D76" si="2">+D12+1</f>
        <v>2</v>
      </c>
      <c r="E13" s="31">
        <v>43945</v>
      </c>
      <c r="F13" s="30">
        <f>+VLOOKUP(Casos_HN[[#This Row],[Departamento]],Table_5[],2,0)</f>
        <v>5</v>
      </c>
      <c r="G13" s="3" t="s">
        <v>22</v>
      </c>
      <c r="H13" s="9" t="s">
        <v>23</v>
      </c>
      <c r="I13" s="30" t="str">
        <f>+IFERROR(VLOOKUP(Casos_HN[[#This Row],[Municipio]],'LOCALIZA HN'!$B$9:$O$306,8,0),99999)</f>
        <v>0501</v>
      </c>
      <c r="J13" s="5" t="s">
        <v>18</v>
      </c>
      <c r="K13" s="5">
        <v>47</v>
      </c>
      <c r="L13" s="8" t="s">
        <v>19</v>
      </c>
      <c r="M13" s="32" t="s">
        <v>20</v>
      </c>
      <c r="N13" s="33">
        <f>+IFERROR(VLOOKUP(Casos_HN[[#This Row],[ID_Municipio]],Table_4[[CodigoMuni]:[Long_2]],3,0),"")</f>
        <v>15.5151</v>
      </c>
      <c r="O13" s="33">
        <f>+IFERROR(VLOOKUP(Casos_HN[[#This Row],[ID_Municipio]],Table_4[[CodigoMuni]:[Long_2]],4,0),"")</f>
        <v>-88.114599999999996</v>
      </c>
      <c r="P13" s="32" t="s">
        <v>21</v>
      </c>
      <c r="Q13" s="11" t="s">
        <v>24</v>
      </c>
    </row>
    <row r="14" spans="1:17" ht="14.25" customHeight="1" x14ac:dyDescent="0.3">
      <c r="A14" s="29" t="str">
        <f t="shared" si="0"/>
        <v>Choloma439153</v>
      </c>
      <c r="B14" s="29" t="str">
        <f>+Casos_HN[[#This Row],[ID_Municipio]]&amp;Casos_HN[[#This Row],[Fecha]]</f>
        <v>050243915</v>
      </c>
      <c r="C14" s="29" t="str">
        <f t="shared" si="1"/>
        <v>Cortes43915</v>
      </c>
      <c r="D14" s="30">
        <f t="shared" si="2"/>
        <v>3</v>
      </c>
      <c r="E14" s="31">
        <v>43915</v>
      </c>
      <c r="F14" s="30">
        <f>+VLOOKUP(Casos_HN[[#This Row],[Departamento]],Table_5[],2,0)</f>
        <v>5</v>
      </c>
      <c r="G14" s="3" t="s">
        <v>22</v>
      </c>
      <c r="H14" s="9" t="s">
        <v>25</v>
      </c>
      <c r="I14" s="30" t="str">
        <f>+IFERROR(VLOOKUP(Casos_HN[[#This Row],[Municipio]],'LOCALIZA HN'!$B$9:$O$306,8,0),99999)</f>
        <v>0502</v>
      </c>
      <c r="J14" s="5" t="s">
        <v>18</v>
      </c>
      <c r="K14" s="5">
        <v>40</v>
      </c>
      <c r="L14" s="8" t="s">
        <v>19</v>
      </c>
      <c r="M14" s="32" t="s">
        <v>20</v>
      </c>
      <c r="N14" s="33">
        <f>+IFERROR(VLOOKUP(Casos_HN[[#This Row],[ID_Municipio]],Table_4[[CodigoMuni]:[Long_2]],3,0),"")</f>
        <v>15.6435</v>
      </c>
      <c r="O14" s="33">
        <f>+IFERROR(VLOOKUP(Casos_HN[[#This Row],[ID_Municipio]],Table_4[[CodigoMuni]:[Long_2]],4,0),"")</f>
        <v>-87.933999999999997</v>
      </c>
      <c r="P14" s="32" t="s">
        <v>21</v>
      </c>
    </row>
    <row r="15" spans="1:17" ht="14.25" customHeight="1" x14ac:dyDescent="0.3">
      <c r="A15" s="29" t="str">
        <f t="shared" si="0"/>
        <v>Choloma439174</v>
      </c>
      <c r="B15" s="29" t="str">
        <f>+Casos_HN[[#This Row],[ID_Municipio]]&amp;Casos_HN[[#This Row],[Fecha]]</f>
        <v>050243917</v>
      </c>
      <c r="C15" s="29" t="str">
        <f t="shared" si="1"/>
        <v>Cortes43917</v>
      </c>
      <c r="D15" s="30">
        <f t="shared" si="2"/>
        <v>4</v>
      </c>
      <c r="E15" s="31">
        <v>43917</v>
      </c>
      <c r="F15" s="30">
        <f>+VLOOKUP(Casos_HN[[#This Row],[Departamento]],Table_5[],2,0)</f>
        <v>5</v>
      </c>
      <c r="G15" s="3" t="s">
        <v>22</v>
      </c>
      <c r="H15" s="9" t="s">
        <v>25</v>
      </c>
      <c r="I15" s="30" t="str">
        <f>+IFERROR(VLOOKUP(Casos_HN[[#This Row],[Municipio]],'LOCALIZA HN'!$B$9:$O$306,8,0),99999)</f>
        <v>0502</v>
      </c>
      <c r="J15" s="5" t="s">
        <v>18</v>
      </c>
      <c r="K15" s="5">
        <v>16</v>
      </c>
      <c r="L15" s="8" t="s">
        <v>19</v>
      </c>
      <c r="M15" s="32" t="s">
        <v>20</v>
      </c>
      <c r="N15" s="33">
        <f>+IFERROR(VLOOKUP(Casos_HN[[#This Row],[ID_Municipio]],Table_4[[CodigoMuni]:[Long_2]],3,0),"")</f>
        <v>15.6435</v>
      </c>
      <c r="O15" s="33">
        <f>+IFERROR(VLOOKUP(Casos_HN[[#This Row],[ID_Municipio]],Table_4[[CodigoMuni]:[Long_2]],4,0),"")</f>
        <v>-87.933999999999997</v>
      </c>
      <c r="P15" s="32" t="s">
        <v>21</v>
      </c>
    </row>
    <row r="16" spans="1:17" ht="14.25" customHeight="1" x14ac:dyDescent="0.3">
      <c r="A16" s="29" t="str">
        <f t="shared" si="0"/>
        <v>Choloma439225</v>
      </c>
      <c r="B16" s="29" t="str">
        <f>+Casos_HN[[#This Row],[ID_Municipio]]&amp;Casos_HN[[#This Row],[Fecha]]</f>
        <v>050243922</v>
      </c>
      <c r="C16" s="29" t="str">
        <f t="shared" si="1"/>
        <v>Cortes43922</v>
      </c>
      <c r="D16" s="30">
        <f t="shared" si="2"/>
        <v>5</v>
      </c>
      <c r="E16" s="31">
        <v>43922</v>
      </c>
      <c r="F16" s="30">
        <f>+VLOOKUP(Casos_HN[[#This Row],[Departamento]],Table_5[],2,0)</f>
        <v>5</v>
      </c>
      <c r="G16" s="3" t="s">
        <v>22</v>
      </c>
      <c r="H16" s="9" t="s">
        <v>25</v>
      </c>
      <c r="I16" s="30" t="str">
        <f>+IFERROR(VLOOKUP(Casos_HN[[#This Row],[Municipio]],'LOCALIZA HN'!$B$9:$O$306,8,0),99999)</f>
        <v>0502</v>
      </c>
      <c r="J16" s="5" t="s">
        <v>26</v>
      </c>
      <c r="K16" s="5">
        <v>71</v>
      </c>
      <c r="L16" s="8" t="s">
        <v>19</v>
      </c>
      <c r="M16" s="32" t="s">
        <v>20</v>
      </c>
      <c r="N16" s="33">
        <f>+IFERROR(VLOOKUP(Casos_HN[[#This Row],[ID_Municipio]],Table_4[[CodigoMuni]:[Long_2]],3,0),"")</f>
        <v>15.6435</v>
      </c>
      <c r="O16" s="33">
        <f>+IFERROR(VLOOKUP(Casos_HN[[#This Row],[ID_Municipio]],Table_4[[CodigoMuni]:[Long_2]],4,0),"")</f>
        <v>-87.933999999999997</v>
      </c>
      <c r="P16" s="32" t="s">
        <v>21</v>
      </c>
    </row>
    <row r="17" spans="1:16" ht="14.25" customHeight="1" x14ac:dyDescent="0.3">
      <c r="A17" s="29" t="str">
        <f t="shared" si="0"/>
        <v>Choloma439246</v>
      </c>
      <c r="B17" s="29" t="str">
        <f>+Casos_HN[[#This Row],[ID_Municipio]]&amp;Casos_HN[[#This Row],[Fecha]]</f>
        <v>050243924</v>
      </c>
      <c r="C17" s="29" t="str">
        <f t="shared" si="1"/>
        <v>Cortes43924</v>
      </c>
      <c r="D17" s="30">
        <f t="shared" si="2"/>
        <v>6</v>
      </c>
      <c r="E17" s="31">
        <v>43924</v>
      </c>
      <c r="F17" s="30">
        <f>+VLOOKUP(Casos_HN[[#This Row],[Departamento]],Table_5[],2,0)</f>
        <v>5</v>
      </c>
      <c r="G17" s="3" t="s">
        <v>22</v>
      </c>
      <c r="H17" s="9" t="s">
        <v>25</v>
      </c>
      <c r="I17" s="30" t="str">
        <f>+IFERROR(VLOOKUP(Casos_HN[[#This Row],[Municipio]],'LOCALIZA HN'!$B$9:$O$306,8,0),99999)</f>
        <v>0502</v>
      </c>
      <c r="J17" s="5" t="s">
        <v>26</v>
      </c>
      <c r="K17" s="5">
        <v>69</v>
      </c>
      <c r="L17" s="8" t="s">
        <v>19</v>
      </c>
      <c r="M17" s="32" t="s">
        <v>20</v>
      </c>
      <c r="N17" s="33">
        <f>+IFERROR(VLOOKUP(Casos_HN[[#This Row],[ID_Municipio]],Table_4[[CodigoMuni]:[Long_2]],3,0),"")</f>
        <v>15.6435</v>
      </c>
      <c r="O17" s="33">
        <f>+IFERROR(VLOOKUP(Casos_HN[[#This Row],[ID_Municipio]],Table_4[[CodigoMuni]:[Long_2]],4,0),"")</f>
        <v>-87.933999999999997</v>
      </c>
      <c r="P17" s="32" t="s">
        <v>21</v>
      </c>
    </row>
    <row r="18" spans="1:16" ht="14.25" customHeight="1" x14ac:dyDescent="0.3">
      <c r="A18" s="29" t="str">
        <f t="shared" si="0"/>
        <v>Choloma439247</v>
      </c>
      <c r="B18" s="29" t="str">
        <f>+Casos_HN[[#This Row],[ID_Municipio]]&amp;Casos_HN[[#This Row],[Fecha]]</f>
        <v>050243924</v>
      </c>
      <c r="C18" s="29" t="str">
        <f t="shared" si="1"/>
        <v>Cortes43924</v>
      </c>
      <c r="D18" s="30">
        <f t="shared" si="2"/>
        <v>7</v>
      </c>
      <c r="E18" s="31">
        <v>43924</v>
      </c>
      <c r="F18" s="30">
        <f>+VLOOKUP(Casos_HN[[#This Row],[Departamento]],Table_5[],2,0)</f>
        <v>5</v>
      </c>
      <c r="G18" s="3" t="s">
        <v>22</v>
      </c>
      <c r="H18" s="9" t="s">
        <v>25</v>
      </c>
      <c r="I18" s="30" t="str">
        <f>+IFERROR(VLOOKUP(Casos_HN[[#This Row],[Municipio]],'LOCALIZA HN'!$B$9:$O$306,8,0),99999)</f>
        <v>0502</v>
      </c>
      <c r="J18" s="5" t="s">
        <v>18</v>
      </c>
      <c r="K18" s="5">
        <v>48</v>
      </c>
      <c r="L18" s="8" t="s">
        <v>19</v>
      </c>
      <c r="M18" s="32" t="s">
        <v>20</v>
      </c>
      <c r="N18" s="33">
        <f>+IFERROR(VLOOKUP(Casos_HN[[#This Row],[ID_Municipio]],Table_4[[CodigoMuni]:[Long_2]],3,0),"")</f>
        <v>15.6435</v>
      </c>
      <c r="O18" s="33">
        <f>+IFERROR(VLOOKUP(Casos_HN[[#This Row],[ID_Municipio]],Table_4[[CodigoMuni]:[Long_2]],4,0),"")</f>
        <v>-87.933999999999997</v>
      </c>
      <c r="P18" s="32" t="s">
        <v>21</v>
      </c>
    </row>
    <row r="19" spans="1:16" ht="14.25" customHeight="1" x14ac:dyDescent="0.3">
      <c r="A19" s="29" t="str">
        <f t="shared" si="0"/>
        <v>Choloma439308</v>
      </c>
      <c r="B19" s="29" t="str">
        <f>+Casos_HN[[#This Row],[ID_Municipio]]&amp;Casos_HN[[#This Row],[Fecha]]</f>
        <v>050243930</v>
      </c>
      <c r="C19" s="29" t="str">
        <f t="shared" si="1"/>
        <v>Cortes43930</v>
      </c>
      <c r="D19" s="30">
        <f t="shared" si="2"/>
        <v>8</v>
      </c>
      <c r="E19" s="31">
        <v>43930</v>
      </c>
      <c r="F19" s="30">
        <f>+VLOOKUP(Casos_HN[[#This Row],[Departamento]],Table_5[],2,0)</f>
        <v>5</v>
      </c>
      <c r="G19" s="3" t="s">
        <v>22</v>
      </c>
      <c r="H19" s="9" t="s">
        <v>25</v>
      </c>
      <c r="I19" s="30" t="str">
        <f>+IFERROR(VLOOKUP(Casos_HN[[#This Row],[Municipio]],'LOCALIZA HN'!$B$9:$O$306,8,0),99999)</f>
        <v>0502</v>
      </c>
      <c r="J19" s="5" t="s">
        <v>26</v>
      </c>
      <c r="K19" s="5">
        <v>59</v>
      </c>
      <c r="L19" s="8" t="s">
        <v>19</v>
      </c>
      <c r="M19" s="32" t="s">
        <v>20</v>
      </c>
      <c r="N19" s="33">
        <f>+IFERROR(VLOOKUP(Casos_HN[[#This Row],[ID_Municipio]],Table_4[[CodigoMuni]:[Long_2]],3,0),"")</f>
        <v>15.6435</v>
      </c>
      <c r="O19" s="33">
        <f>+IFERROR(VLOOKUP(Casos_HN[[#This Row],[ID_Municipio]],Table_4[[CodigoMuni]:[Long_2]],4,0),"")</f>
        <v>-87.933999999999997</v>
      </c>
      <c r="P19" s="32" t="s">
        <v>21</v>
      </c>
    </row>
    <row r="20" spans="1:16" ht="14.25" customHeight="1" x14ac:dyDescent="0.3">
      <c r="A20" s="29" t="str">
        <f t="shared" si="0"/>
        <v>Choloma439319</v>
      </c>
      <c r="B20" s="29" t="str">
        <f>+Casos_HN[[#This Row],[ID_Municipio]]&amp;Casos_HN[[#This Row],[Fecha]]</f>
        <v>050243931</v>
      </c>
      <c r="C20" s="29" t="str">
        <f t="shared" si="1"/>
        <v>Cortes43931</v>
      </c>
      <c r="D20" s="30">
        <f t="shared" si="2"/>
        <v>9</v>
      </c>
      <c r="E20" s="31">
        <v>43931</v>
      </c>
      <c r="F20" s="30">
        <f>+VLOOKUP(Casos_HN[[#This Row],[Departamento]],Table_5[],2,0)</f>
        <v>5</v>
      </c>
      <c r="G20" s="3" t="s">
        <v>22</v>
      </c>
      <c r="H20" s="9" t="s">
        <v>25</v>
      </c>
      <c r="I20" s="30" t="str">
        <f>+IFERROR(VLOOKUP(Casos_HN[[#This Row],[Municipio]],'LOCALIZA HN'!$B$9:$O$306,8,0),99999)</f>
        <v>0502</v>
      </c>
      <c r="J20" s="5" t="s">
        <v>26</v>
      </c>
      <c r="K20" s="5">
        <v>21</v>
      </c>
      <c r="L20" s="8" t="s">
        <v>19</v>
      </c>
      <c r="M20" s="32" t="s">
        <v>20</v>
      </c>
      <c r="N20" s="33">
        <f>+IFERROR(VLOOKUP(Casos_HN[[#This Row],[ID_Municipio]],Table_4[[CodigoMuni]:[Long_2]],3,0),"")</f>
        <v>15.6435</v>
      </c>
      <c r="O20" s="33">
        <f>+IFERROR(VLOOKUP(Casos_HN[[#This Row],[ID_Municipio]],Table_4[[CodigoMuni]:[Long_2]],4,0),"")</f>
        <v>-87.933999999999997</v>
      </c>
      <c r="P20" s="32" t="s">
        <v>21</v>
      </c>
    </row>
    <row r="21" spans="1:16" ht="14.25" customHeight="1" x14ac:dyDescent="0.3">
      <c r="A21" s="29" t="str">
        <f t="shared" si="0"/>
        <v>Choloma4393110</v>
      </c>
      <c r="B21" s="29" t="str">
        <f>+Casos_HN[[#This Row],[ID_Municipio]]&amp;Casos_HN[[#This Row],[Fecha]]</f>
        <v>050243931</v>
      </c>
      <c r="C21" s="29" t="str">
        <f t="shared" si="1"/>
        <v>Cortes43931</v>
      </c>
      <c r="D21" s="30">
        <f t="shared" si="2"/>
        <v>10</v>
      </c>
      <c r="E21" s="31">
        <v>43931</v>
      </c>
      <c r="F21" s="30">
        <f>+VLOOKUP(Casos_HN[[#This Row],[Departamento]],Table_5[],2,0)</f>
        <v>5</v>
      </c>
      <c r="G21" s="3" t="s">
        <v>22</v>
      </c>
      <c r="H21" s="9" t="s">
        <v>25</v>
      </c>
      <c r="I21" s="30" t="str">
        <f>+IFERROR(VLOOKUP(Casos_HN[[#This Row],[Municipio]],'LOCALIZA HN'!$B$9:$O$306,8,0),99999)</f>
        <v>0502</v>
      </c>
      <c r="J21" s="5" t="s">
        <v>26</v>
      </c>
      <c r="K21" s="5">
        <v>61</v>
      </c>
      <c r="L21" s="8" t="s">
        <v>19</v>
      </c>
      <c r="M21" s="32" t="s">
        <v>20</v>
      </c>
      <c r="N21" s="33">
        <f>+IFERROR(VLOOKUP(Casos_HN[[#This Row],[ID_Municipio]],Table_4[[CodigoMuni]:[Long_2]],3,0),"")</f>
        <v>15.6435</v>
      </c>
      <c r="O21" s="33">
        <f>+IFERROR(VLOOKUP(Casos_HN[[#This Row],[ID_Municipio]],Table_4[[CodigoMuni]:[Long_2]],4,0),"")</f>
        <v>-87.933999999999997</v>
      </c>
      <c r="P21" s="32" t="s">
        <v>21</v>
      </c>
    </row>
    <row r="22" spans="1:16" ht="14.25" customHeight="1" x14ac:dyDescent="0.3">
      <c r="A22" s="29" t="str">
        <f t="shared" si="0"/>
        <v>Choloma4393111</v>
      </c>
      <c r="B22" s="29" t="str">
        <f>+Casos_HN[[#This Row],[ID_Municipio]]&amp;Casos_HN[[#This Row],[Fecha]]</f>
        <v>050243931</v>
      </c>
      <c r="C22" s="29" t="str">
        <f t="shared" si="1"/>
        <v>Cortes43931</v>
      </c>
      <c r="D22" s="30">
        <f t="shared" si="2"/>
        <v>11</v>
      </c>
      <c r="E22" s="31">
        <v>43931</v>
      </c>
      <c r="F22" s="30">
        <f>+VLOOKUP(Casos_HN[[#This Row],[Departamento]],Table_5[],2,0)</f>
        <v>5</v>
      </c>
      <c r="G22" s="3" t="s">
        <v>22</v>
      </c>
      <c r="H22" s="9" t="s">
        <v>25</v>
      </c>
      <c r="I22" s="30" t="str">
        <f>+IFERROR(VLOOKUP(Casos_HN[[#This Row],[Municipio]],'LOCALIZA HN'!$B$9:$O$306,8,0),99999)</f>
        <v>0502</v>
      </c>
      <c r="J22" s="5" t="s">
        <v>26</v>
      </c>
      <c r="K22" s="5">
        <v>59</v>
      </c>
      <c r="L22" s="8" t="s">
        <v>19</v>
      </c>
      <c r="M22" s="32" t="s">
        <v>20</v>
      </c>
      <c r="N22" s="33">
        <f>+IFERROR(VLOOKUP(Casos_HN[[#This Row],[ID_Municipio]],Table_4[[CodigoMuni]:[Long_2]],3,0),"")</f>
        <v>15.6435</v>
      </c>
      <c r="O22" s="33">
        <f>+IFERROR(VLOOKUP(Casos_HN[[#This Row],[ID_Municipio]],Table_4[[CodigoMuni]:[Long_2]],4,0),"")</f>
        <v>-87.933999999999997</v>
      </c>
      <c r="P22" s="32" t="s">
        <v>21</v>
      </c>
    </row>
    <row r="23" spans="1:16" ht="14.25" customHeight="1" x14ac:dyDescent="0.3">
      <c r="A23" s="29" t="str">
        <f t="shared" si="0"/>
        <v>Choloma4393112</v>
      </c>
      <c r="B23" s="29" t="str">
        <f>+Casos_HN[[#This Row],[ID_Municipio]]&amp;Casos_HN[[#This Row],[Fecha]]</f>
        <v>050243931</v>
      </c>
      <c r="C23" s="29" t="str">
        <f t="shared" si="1"/>
        <v>Cortes43931</v>
      </c>
      <c r="D23" s="30">
        <f t="shared" si="2"/>
        <v>12</v>
      </c>
      <c r="E23" s="31">
        <v>43931</v>
      </c>
      <c r="F23" s="30">
        <f>+VLOOKUP(Casos_HN[[#This Row],[Departamento]],Table_5[],2,0)</f>
        <v>5</v>
      </c>
      <c r="G23" s="3" t="s">
        <v>22</v>
      </c>
      <c r="H23" s="9" t="s">
        <v>25</v>
      </c>
      <c r="I23" s="30" t="str">
        <f>+IFERROR(VLOOKUP(Casos_HN[[#This Row],[Municipio]],'LOCALIZA HN'!$B$9:$O$306,8,0),99999)</f>
        <v>0502</v>
      </c>
      <c r="J23" s="5" t="s">
        <v>26</v>
      </c>
      <c r="K23" s="5">
        <v>48</v>
      </c>
      <c r="L23" s="8" t="s">
        <v>19</v>
      </c>
      <c r="M23" s="32" t="s">
        <v>20</v>
      </c>
      <c r="N23" s="33">
        <f>+IFERROR(VLOOKUP(Casos_HN[[#This Row],[ID_Municipio]],Table_4[[CodigoMuni]:[Long_2]],3,0),"")</f>
        <v>15.6435</v>
      </c>
      <c r="O23" s="33">
        <f>+IFERROR(VLOOKUP(Casos_HN[[#This Row],[ID_Municipio]],Table_4[[CodigoMuni]:[Long_2]],4,0),"")</f>
        <v>-87.933999999999997</v>
      </c>
      <c r="P23" s="32" t="s">
        <v>21</v>
      </c>
    </row>
    <row r="24" spans="1:16" ht="14.25" customHeight="1" x14ac:dyDescent="0.3">
      <c r="A24" s="29" t="str">
        <f t="shared" si="0"/>
        <v>Choloma4393413</v>
      </c>
      <c r="B24" s="29" t="str">
        <f>+Casos_HN[[#This Row],[ID_Municipio]]&amp;Casos_HN[[#This Row],[Fecha]]</f>
        <v>050243934</v>
      </c>
      <c r="C24" s="29" t="str">
        <f t="shared" si="1"/>
        <v>Cortes43934</v>
      </c>
      <c r="D24" s="30">
        <f t="shared" si="2"/>
        <v>13</v>
      </c>
      <c r="E24" s="31">
        <v>43934</v>
      </c>
      <c r="F24" s="30">
        <f>+VLOOKUP(Casos_HN[[#This Row],[Departamento]],Table_5[],2,0)</f>
        <v>5</v>
      </c>
      <c r="G24" s="3" t="s">
        <v>22</v>
      </c>
      <c r="H24" s="9" t="s">
        <v>25</v>
      </c>
      <c r="I24" s="30" t="str">
        <f>+IFERROR(VLOOKUP(Casos_HN[[#This Row],[Municipio]],'LOCALIZA HN'!$B$9:$O$306,8,0),99999)</f>
        <v>0502</v>
      </c>
      <c r="J24" s="5" t="s">
        <v>26</v>
      </c>
      <c r="K24" s="5">
        <v>56</v>
      </c>
      <c r="L24" s="8" t="s">
        <v>19</v>
      </c>
      <c r="M24" s="32" t="s">
        <v>20</v>
      </c>
      <c r="N24" s="33">
        <f>+IFERROR(VLOOKUP(Casos_HN[[#This Row],[ID_Municipio]],Table_4[[CodigoMuni]:[Long_2]],3,0),"")</f>
        <v>15.6435</v>
      </c>
      <c r="O24" s="33">
        <f>+IFERROR(VLOOKUP(Casos_HN[[#This Row],[ID_Municipio]],Table_4[[CodigoMuni]:[Long_2]],4,0),"")</f>
        <v>-87.933999999999997</v>
      </c>
      <c r="P24" s="32" t="s">
        <v>21</v>
      </c>
    </row>
    <row r="25" spans="1:16" ht="14.25" customHeight="1" x14ac:dyDescent="0.3">
      <c r="A25" s="29" t="str">
        <f t="shared" si="0"/>
        <v>Choloma4393414</v>
      </c>
      <c r="B25" s="29" t="str">
        <f>+Casos_HN[[#This Row],[ID_Municipio]]&amp;Casos_HN[[#This Row],[Fecha]]</f>
        <v>050243934</v>
      </c>
      <c r="C25" s="29" t="str">
        <f t="shared" si="1"/>
        <v>Cortes43934</v>
      </c>
      <c r="D25" s="30">
        <f t="shared" si="2"/>
        <v>14</v>
      </c>
      <c r="E25" s="31">
        <v>43934</v>
      </c>
      <c r="F25" s="30">
        <f>+VLOOKUP(Casos_HN[[#This Row],[Departamento]],Table_5[],2,0)</f>
        <v>5</v>
      </c>
      <c r="G25" s="3" t="s">
        <v>22</v>
      </c>
      <c r="H25" s="9" t="s">
        <v>25</v>
      </c>
      <c r="I25" s="30" t="str">
        <f>+IFERROR(VLOOKUP(Casos_HN[[#This Row],[Municipio]],'LOCALIZA HN'!$B$9:$O$306,8,0),99999)</f>
        <v>0502</v>
      </c>
      <c r="J25" s="5" t="s">
        <v>26</v>
      </c>
      <c r="K25" s="5">
        <v>58</v>
      </c>
      <c r="L25" s="8" t="s">
        <v>19</v>
      </c>
      <c r="M25" s="32" t="s">
        <v>20</v>
      </c>
      <c r="N25" s="33">
        <f>+IFERROR(VLOOKUP(Casos_HN[[#This Row],[ID_Municipio]],Table_4[[CodigoMuni]:[Long_2]],3,0),"")</f>
        <v>15.6435</v>
      </c>
      <c r="O25" s="33">
        <f>+IFERROR(VLOOKUP(Casos_HN[[#This Row],[ID_Municipio]],Table_4[[CodigoMuni]:[Long_2]],4,0),"")</f>
        <v>-87.933999999999997</v>
      </c>
      <c r="P25" s="32" t="s">
        <v>21</v>
      </c>
    </row>
    <row r="26" spans="1:16" ht="14.25" customHeight="1" x14ac:dyDescent="0.3">
      <c r="A26" s="29" t="str">
        <f t="shared" si="0"/>
        <v>Choloma4393515</v>
      </c>
      <c r="B26" s="29" t="str">
        <f>+Casos_HN[[#This Row],[ID_Municipio]]&amp;Casos_HN[[#This Row],[Fecha]]</f>
        <v>050243935</v>
      </c>
      <c r="C26" s="29" t="str">
        <f t="shared" si="1"/>
        <v>Cortes43935</v>
      </c>
      <c r="D26" s="30">
        <f t="shared" si="2"/>
        <v>15</v>
      </c>
      <c r="E26" s="31">
        <v>43935</v>
      </c>
      <c r="F26" s="30">
        <f>+VLOOKUP(Casos_HN[[#This Row],[Departamento]],Table_5[],2,0)</f>
        <v>5</v>
      </c>
      <c r="G26" s="3" t="s">
        <v>22</v>
      </c>
      <c r="H26" s="9" t="s">
        <v>25</v>
      </c>
      <c r="I26" s="30" t="str">
        <f>+IFERROR(VLOOKUP(Casos_HN[[#This Row],[Municipio]],'LOCALIZA HN'!$B$9:$O$306,8,0),99999)</f>
        <v>0502</v>
      </c>
      <c r="J26" s="5" t="s">
        <v>26</v>
      </c>
      <c r="K26" s="5">
        <v>67</v>
      </c>
      <c r="L26" s="8" t="s">
        <v>19</v>
      </c>
      <c r="M26" s="32" t="s">
        <v>20</v>
      </c>
      <c r="N26" s="33">
        <f>+IFERROR(VLOOKUP(Casos_HN[[#This Row],[ID_Municipio]],Table_4[[CodigoMuni]:[Long_2]],3,0),"")</f>
        <v>15.6435</v>
      </c>
      <c r="O26" s="33">
        <f>+IFERROR(VLOOKUP(Casos_HN[[#This Row],[ID_Municipio]],Table_4[[CodigoMuni]:[Long_2]],4,0),"")</f>
        <v>-87.933999999999997</v>
      </c>
      <c r="P26" s="32" t="s">
        <v>21</v>
      </c>
    </row>
    <row r="27" spans="1:16" ht="14.25" customHeight="1" x14ac:dyDescent="0.3">
      <c r="A27" s="29" t="str">
        <f t="shared" si="0"/>
        <v>Choloma4393516</v>
      </c>
      <c r="B27" s="29" t="str">
        <f>+Casos_HN[[#This Row],[ID_Municipio]]&amp;Casos_HN[[#This Row],[Fecha]]</f>
        <v>050243935</v>
      </c>
      <c r="C27" s="29" t="str">
        <f t="shared" si="1"/>
        <v>Cortes43935</v>
      </c>
      <c r="D27" s="30">
        <f t="shared" si="2"/>
        <v>16</v>
      </c>
      <c r="E27" s="31">
        <v>43935</v>
      </c>
      <c r="F27" s="30">
        <f>+VLOOKUP(Casos_HN[[#This Row],[Departamento]],Table_5[],2,0)</f>
        <v>5</v>
      </c>
      <c r="G27" s="3" t="s">
        <v>22</v>
      </c>
      <c r="H27" s="9" t="s">
        <v>25</v>
      </c>
      <c r="I27" s="30" t="str">
        <f>+IFERROR(VLOOKUP(Casos_HN[[#This Row],[Municipio]],'LOCALIZA HN'!$B$9:$O$306,8,0),99999)</f>
        <v>0502</v>
      </c>
      <c r="J27" s="5" t="s">
        <v>18</v>
      </c>
      <c r="K27" s="5">
        <v>51</v>
      </c>
      <c r="L27" s="8" t="s">
        <v>19</v>
      </c>
      <c r="M27" s="32" t="s">
        <v>20</v>
      </c>
      <c r="N27" s="33">
        <f>+IFERROR(VLOOKUP(Casos_HN[[#This Row],[ID_Municipio]],Table_4[[CodigoMuni]:[Long_2]],3,0),"")</f>
        <v>15.6435</v>
      </c>
      <c r="O27" s="33">
        <f>+IFERROR(VLOOKUP(Casos_HN[[#This Row],[ID_Municipio]],Table_4[[CodigoMuni]:[Long_2]],4,0),"")</f>
        <v>-87.933999999999997</v>
      </c>
      <c r="P27" s="32" t="s">
        <v>21</v>
      </c>
    </row>
    <row r="28" spans="1:16" ht="14.25" customHeight="1" x14ac:dyDescent="0.3">
      <c r="A28" s="29" t="str">
        <f t="shared" si="0"/>
        <v>Choloma4393917</v>
      </c>
      <c r="B28" s="29" t="str">
        <f>+Casos_HN[[#This Row],[ID_Municipio]]&amp;Casos_HN[[#This Row],[Fecha]]</f>
        <v>050243939</v>
      </c>
      <c r="C28" s="29" t="str">
        <f t="shared" si="1"/>
        <v>Cortes43939</v>
      </c>
      <c r="D28" s="30">
        <f t="shared" si="2"/>
        <v>17</v>
      </c>
      <c r="E28" s="31">
        <v>43939</v>
      </c>
      <c r="F28" s="30">
        <f>+VLOOKUP(Casos_HN[[#This Row],[Departamento]],Table_5[],2,0)</f>
        <v>5</v>
      </c>
      <c r="G28" s="3" t="s">
        <v>22</v>
      </c>
      <c r="H28" s="9" t="s">
        <v>25</v>
      </c>
      <c r="I28" s="30" t="str">
        <f>+IFERROR(VLOOKUP(Casos_HN[[#This Row],[Municipio]],'LOCALIZA HN'!$B$9:$O$306,8,0),99999)</f>
        <v>0502</v>
      </c>
      <c r="J28" s="5" t="s">
        <v>26</v>
      </c>
      <c r="K28" s="5">
        <v>36</v>
      </c>
      <c r="L28" s="8" t="s">
        <v>19</v>
      </c>
      <c r="M28" s="32" t="s">
        <v>20</v>
      </c>
      <c r="N28" s="33">
        <f>+IFERROR(VLOOKUP(Casos_HN[[#This Row],[ID_Municipio]],Table_4[[CodigoMuni]:[Long_2]],3,0),"")</f>
        <v>15.6435</v>
      </c>
      <c r="O28" s="33">
        <f>+IFERROR(VLOOKUP(Casos_HN[[#This Row],[ID_Municipio]],Table_4[[CodigoMuni]:[Long_2]],4,0),"")</f>
        <v>-87.933999999999997</v>
      </c>
      <c r="P28" s="32" t="s">
        <v>21</v>
      </c>
    </row>
    <row r="29" spans="1:16" ht="14.25" customHeight="1" x14ac:dyDescent="0.3">
      <c r="A29" s="29" t="str">
        <f t="shared" si="0"/>
        <v>Choloma4393918</v>
      </c>
      <c r="B29" s="29" t="str">
        <f>+Casos_HN[[#This Row],[ID_Municipio]]&amp;Casos_HN[[#This Row],[Fecha]]</f>
        <v>050243939</v>
      </c>
      <c r="C29" s="29" t="str">
        <f t="shared" si="1"/>
        <v>Cortes43939</v>
      </c>
      <c r="D29" s="30">
        <f t="shared" si="2"/>
        <v>18</v>
      </c>
      <c r="E29" s="31">
        <v>43939</v>
      </c>
      <c r="F29" s="30">
        <f>+VLOOKUP(Casos_HN[[#This Row],[Departamento]],Table_5[],2,0)</f>
        <v>5</v>
      </c>
      <c r="G29" s="3" t="s">
        <v>22</v>
      </c>
      <c r="H29" s="9" t="s">
        <v>25</v>
      </c>
      <c r="I29" s="30" t="str">
        <f>+IFERROR(VLOOKUP(Casos_HN[[#This Row],[Municipio]],'LOCALIZA HN'!$B$9:$O$306,8,0),99999)</f>
        <v>0502</v>
      </c>
      <c r="J29" s="5" t="s">
        <v>26</v>
      </c>
      <c r="K29" s="5">
        <v>36</v>
      </c>
      <c r="L29" s="8" t="s">
        <v>19</v>
      </c>
      <c r="M29" s="32" t="s">
        <v>20</v>
      </c>
      <c r="N29" s="33">
        <f>+IFERROR(VLOOKUP(Casos_HN[[#This Row],[ID_Municipio]],Table_4[[CodigoMuni]:[Long_2]],3,0),"")</f>
        <v>15.6435</v>
      </c>
      <c r="O29" s="33">
        <f>+IFERROR(VLOOKUP(Casos_HN[[#This Row],[ID_Municipio]],Table_4[[CodigoMuni]:[Long_2]],4,0),"")</f>
        <v>-87.933999999999997</v>
      </c>
      <c r="P29" s="32" t="s">
        <v>21</v>
      </c>
    </row>
    <row r="30" spans="1:16" ht="14.25" customHeight="1" x14ac:dyDescent="0.3">
      <c r="A30" s="29" t="str">
        <f t="shared" si="0"/>
        <v>Choloma4393919</v>
      </c>
      <c r="B30" s="29" t="str">
        <f>+Casos_HN[[#This Row],[ID_Municipio]]&amp;Casos_HN[[#This Row],[Fecha]]</f>
        <v>050243939</v>
      </c>
      <c r="C30" s="29" t="str">
        <f t="shared" si="1"/>
        <v>Cortes43939</v>
      </c>
      <c r="D30" s="30">
        <f t="shared" si="2"/>
        <v>19</v>
      </c>
      <c r="E30" s="31">
        <v>43939</v>
      </c>
      <c r="F30" s="30">
        <f>+VLOOKUP(Casos_HN[[#This Row],[Departamento]],Table_5[],2,0)</f>
        <v>5</v>
      </c>
      <c r="G30" s="3" t="s">
        <v>22</v>
      </c>
      <c r="H30" s="9" t="s">
        <v>25</v>
      </c>
      <c r="I30" s="30" t="str">
        <f>+IFERROR(VLOOKUP(Casos_HN[[#This Row],[Municipio]],'LOCALIZA HN'!$B$9:$O$306,8,0),99999)</f>
        <v>0502</v>
      </c>
      <c r="J30" s="5" t="s">
        <v>18</v>
      </c>
      <c r="K30" s="5">
        <v>26</v>
      </c>
      <c r="L30" s="8" t="s">
        <v>19</v>
      </c>
      <c r="M30" s="32" t="s">
        <v>20</v>
      </c>
      <c r="N30" s="33">
        <f>+IFERROR(VLOOKUP(Casos_HN[[#This Row],[ID_Municipio]],Table_4[[CodigoMuni]:[Long_2]],3,0),"")</f>
        <v>15.6435</v>
      </c>
      <c r="O30" s="33">
        <f>+IFERROR(VLOOKUP(Casos_HN[[#This Row],[ID_Municipio]],Table_4[[CodigoMuni]:[Long_2]],4,0),"")</f>
        <v>-87.933999999999997</v>
      </c>
      <c r="P30" s="32" t="s">
        <v>21</v>
      </c>
    </row>
    <row r="31" spans="1:16" ht="14.25" customHeight="1" x14ac:dyDescent="0.3">
      <c r="A31" s="29" t="str">
        <f t="shared" si="0"/>
        <v>Choloma4394420</v>
      </c>
      <c r="B31" s="29" t="str">
        <f>+Casos_HN[[#This Row],[ID_Municipio]]&amp;Casos_HN[[#This Row],[Fecha]]</f>
        <v>050243944</v>
      </c>
      <c r="C31" s="29" t="str">
        <f t="shared" si="1"/>
        <v>Cortes43944</v>
      </c>
      <c r="D31" s="30">
        <f t="shared" si="2"/>
        <v>20</v>
      </c>
      <c r="E31" s="31">
        <v>43944</v>
      </c>
      <c r="F31" s="30">
        <f>+VLOOKUP(Casos_HN[[#This Row],[Departamento]],Table_5[],2,0)</f>
        <v>5</v>
      </c>
      <c r="G31" s="3" t="s">
        <v>22</v>
      </c>
      <c r="H31" s="9" t="s">
        <v>25</v>
      </c>
      <c r="I31" s="30" t="str">
        <f>+IFERROR(VLOOKUP(Casos_HN[[#This Row],[Municipio]],'LOCALIZA HN'!$B$9:$O$306,8,0),99999)</f>
        <v>0502</v>
      </c>
      <c r="J31" s="5" t="s">
        <v>18</v>
      </c>
      <c r="K31" s="5">
        <v>77</v>
      </c>
      <c r="L31" s="8" t="s">
        <v>19</v>
      </c>
      <c r="M31" s="32" t="s">
        <v>20</v>
      </c>
      <c r="N31" s="33">
        <f>+IFERROR(VLOOKUP(Casos_HN[[#This Row],[ID_Municipio]],Table_4[[CodigoMuni]:[Long_2]],3,0),"")</f>
        <v>15.6435</v>
      </c>
      <c r="O31" s="33">
        <f>+IFERROR(VLOOKUP(Casos_HN[[#This Row],[ID_Municipio]],Table_4[[CodigoMuni]:[Long_2]],4,0),"")</f>
        <v>-87.933999999999997</v>
      </c>
      <c r="P31" s="32" t="s">
        <v>21</v>
      </c>
    </row>
    <row r="32" spans="1:16" ht="14.25" customHeight="1" x14ac:dyDescent="0.3">
      <c r="A32" s="29" t="str">
        <f t="shared" si="0"/>
        <v>Choloma4394521</v>
      </c>
      <c r="B32" s="29" t="str">
        <f>+Casos_HN[[#This Row],[ID_Municipio]]&amp;Casos_HN[[#This Row],[Fecha]]</f>
        <v>050243945</v>
      </c>
      <c r="C32" s="29" t="str">
        <f t="shared" si="1"/>
        <v>Cortes43945</v>
      </c>
      <c r="D32" s="30">
        <f t="shared" si="2"/>
        <v>21</v>
      </c>
      <c r="E32" s="31">
        <v>43945</v>
      </c>
      <c r="F32" s="30">
        <f>+VLOOKUP(Casos_HN[[#This Row],[Departamento]],Table_5[],2,0)</f>
        <v>5</v>
      </c>
      <c r="G32" s="3" t="s">
        <v>22</v>
      </c>
      <c r="H32" s="9" t="s">
        <v>25</v>
      </c>
      <c r="I32" s="30" t="str">
        <f>+IFERROR(VLOOKUP(Casos_HN[[#This Row],[Municipio]],'LOCALIZA HN'!$B$9:$O$306,8,0),99999)</f>
        <v>0502</v>
      </c>
      <c r="J32" s="5" t="s">
        <v>26</v>
      </c>
      <c r="K32" s="5">
        <v>28</v>
      </c>
      <c r="L32" s="8" t="s">
        <v>19</v>
      </c>
      <c r="M32" s="32" t="s">
        <v>20</v>
      </c>
      <c r="N32" s="33">
        <f>+IFERROR(VLOOKUP(Casos_HN[[#This Row],[ID_Municipio]],Table_4[[CodigoMuni]:[Long_2]],3,0),"")</f>
        <v>15.6435</v>
      </c>
      <c r="O32" s="33">
        <f>+IFERROR(VLOOKUP(Casos_HN[[#This Row],[ID_Municipio]],Table_4[[CodigoMuni]:[Long_2]],4,0),"")</f>
        <v>-87.933999999999997</v>
      </c>
      <c r="P32" s="32" t="s">
        <v>21</v>
      </c>
    </row>
    <row r="33" spans="1:16" ht="14.25" customHeight="1" x14ac:dyDescent="0.3">
      <c r="A33" s="29" t="str">
        <f t="shared" si="0"/>
        <v>Choloma4394722</v>
      </c>
      <c r="B33" s="29" t="str">
        <f>+Casos_HN[[#This Row],[ID_Municipio]]&amp;Casos_HN[[#This Row],[Fecha]]</f>
        <v>050243947</v>
      </c>
      <c r="C33" s="29" t="str">
        <f t="shared" si="1"/>
        <v>Cortes43947</v>
      </c>
      <c r="D33" s="30">
        <f t="shared" si="2"/>
        <v>22</v>
      </c>
      <c r="E33" s="31">
        <v>43947</v>
      </c>
      <c r="F33" s="30">
        <f>+VLOOKUP(Casos_HN[[#This Row],[Departamento]],Table_5[],2,0)</f>
        <v>5</v>
      </c>
      <c r="G33" s="3" t="s">
        <v>22</v>
      </c>
      <c r="H33" s="9" t="s">
        <v>25</v>
      </c>
      <c r="I33" s="30" t="str">
        <f>+IFERROR(VLOOKUP(Casos_HN[[#This Row],[Municipio]],'LOCALIZA HN'!$B$9:$O$306,8,0),99999)</f>
        <v>0502</v>
      </c>
      <c r="J33" s="5" t="s">
        <v>18</v>
      </c>
      <c r="K33" s="5">
        <v>48</v>
      </c>
      <c r="L33" s="8" t="s">
        <v>19</v>
      </c>
      <c r="M33" s="32" t="s">
        <v>20</v>
      </c>
      <c r="N33" s="33">
        <f>+IFERROR(VLOOKUP(Casos_HN[[#This Row],[ID_Municipio]],Table_4[[CodigoMuni]:[Long_2]],3,0),"")</f>
        <v>15.6435</v>
      </c>
      <c r="O33" s="33">
        <f>+IFERROR(VLOOKUP(Casos_HN[[#This Row],[ID_Municipio]],Table_4[[CodigoMuni]:[Long_2]],4,0),"")</f>
        <v>-87.933999999999997</v>
      </c>
      <c r="P33" s="32" t="s">
        <v>21</v>
      </c>
    </row>
    <row r="34" spans="1:16" ht="14.25" customHeight="1" x14ac:dyDescent="0.3">
      <c r="A34" s="29" t="str">
        <f t="shared" si="0"/>
        <v>Choloma4394723</v>
      </c>
      <c r="B34" s="29" t="str">
        <f>+Casos_HN[[#This Row],[ID_Municipio]]&amp;Casos_HN[[#This Row],[Fecha]]</f>
        <v>050243947</v>
      </c>
      <c r="C34" s="29" t="str">
        <f t="shared" si="1"/>
        <v>Cortes43947</v>
      </c>
      <c r="D34" s="30">
        <f t="shared" si="2"/>
        <v>23</v>
      </c>
      <c r="E34" s="31">
        <v>43947</v>
      </c>
      <c r="F34" s="30">
        <f>+VLOOKUP(Casos_HN[[#This Row],[Departamento]],Table_5[],2,0)</f>
        <v>5</v>
      </c>
      <c r="G34" s="3" t="s">
        <v>22</v>
      </c>
      <c r="H34" s="9" t="s">
        <v>25</v>
      </c>
      <c r="I34" s="30" t="str">
        <f>+IFERROR(VLOOKUP(Casos_HN[[#This Row],[Municipio]],'LOCALIZA HN'!$B$9:$O$306,8,0),99999)</f>
        <v>0502</v>
      </c>
      <c r="J34" s="5" t="s">
        <v>18</v>
      </c>
      <c r="K34" s="5">
        <v>49</v>
      </c>
      <c r="L34" s="8" t="s">
        <v>19</v>
      </c>
      <c r="M34" s="32" t="s">
        <v>20</v>
      </c>
      <c r="N34" s="33">
        <f>+IFERROR(VLOOKUP(Casos_HN[[#This Row],[ID_Municipio]],Table_4[[CodigoMuni]:[Long_2]],3,0),"")</f>
        <v>15.6435</v>
      </c>
      <c r="O34" s="33">
        <f>+IFERROR(VLOOKUP(Casos_HN[[#This Row],[ID_Municipio]],Table_4[[CodigoMuni]:[Long_2]],4,0),"")</f>
        <v>-87.933999999999997</v>
      </c>
      <c r="P34" s="32" t="s">
        <v>21</v>
      </c>
    </row>
    <row r="35" spans="1:16" ht="14.25" customHeight="1" x14ac:dyDescent="0.3">
      <c r="A35" s="29" t="str">
        <f t="shared" si="0"/>
        <v>Choloma4394824</v>
      </c>
      <c r="B35" s="29" t="str">
        <f>+Casos_HN[[#This Row],[ID_Municipio]]&amp;Casos_HN[[#This Row],[Fecha]]</f>
        <v>050243948</v>
      </c>
      <c r="C35" s="29" t="str">
        <f t="shared" si="1"/>
        <v>Cortes43948</v>
      </c>
      <c r="D35" s="30">
        <f t="shared" si="2"/>
        <v>24</v>
      </c>
      <c r="E35" s="31">
        <v>43948</v>
      </c>
      <c r="F35" s="30">
        <f>+VLOOKUP(Casos_HN[[#This Row],[Departamento]],Table_5[],2,0)</f>
        <v>5</v>
      </c>
      <c r="G35" s="3" t="s">
        <v>22</v>
      </c>
      <c r="H35" s="9" t="s">
        <v>25</v>
      </c>
      <c r="I35" s="30" t="str">
        <f>+IFERROR(VLOOKUP(Casos_HN[[#This Row],[Municipio]],'LOCALIZA HN'!$B$9:$O$306,8,0),99999)</f>
        <v>0502</v>
      </c>
      <c r="J35" s="5" t="s">
        <v>18</v>
      </c>
      <c r="K35" s="20">
        <v>84</v>
      </c>
      <c r="L35" s="24" t="s">
        <v>19</v>
      </c>
      <c r="M35" s="32" t="s">
        <v>20</v>
      </c>
      <c r="N35" s="33">
        <f>+IFERROR(VLOOKUP(Casos_HN[[#This Row],[ID_Municipio]],Table_4[[CodigoMuni]:[Long_2]],3,0),"")</f>
        <v>15.6435</v>
      </c>
      <c r="O35" s="33">
        <f>+IFERROR(VLOOKUP(Casos_HN[[#This Row],[ID_Municipio]],Table_4[[CodigoMuni]:[Long_2]],4,0),"")</f>
        <v>-87.933999999999997</v>
      </c>
      <c r="P35" s="32" t="s">
        <v>21</v>
      </c>
    </row>
    <row r="36" spans="1:16" ht="14.25" customHeight="1" x14ac:dyDescent="0.3">
      <c r="A36" s="29" t="str">
        <f t="shared" si="0"/>
        <v>Choloma4394925</v>
      </c>
      <c r="B36" s="29" t="str">
        <f>+Casos_HN[[#This Row],[ID_Municipio]]&amp;Casos_HN[[#This Row],[Fecha]]</f>
        <v>050243949</v>
      </c>
      <c r="C36" s="29" t="str">
        <f t="shared" si="1"/>
        <v>Cortes43949</v>
      </c>
      <c r="D36" s="30">
        <f t="shared" si="2"/>
        <v>25</v>
      </c>
      <c r="E36" s="31">
        <v>43949</v>
      </c>
      <c r="F36" s="30">
        <f>+VLOOKUP(Casos_HN[[#This Row],[Departamento]],Table_5[],2,0)</f>
        <v>5</v>
      </c>
      <c r="G36" s="3" t="s">
        <v>22</v>
      </c>
      <c r="H36" s="9" t="s">
        <v>25</v>
      </c>
      <c r="I36" s="30" t="str">
        <f>+IFERROR(VLOOKUP(Casos_HN[[#This Row],[Municipio]],'LOCALIZA HN'!$B$9:$O$306,8,0),99999)</f>
        <v>0502</v>
      </c>
      <c r="J36" s="5" t="s">
        <v>26</v>
      </c>
      <c r="K36" s="5">
        <v>55</v>
      </c>
      <c r="L36" s="24" t="s">
        <v>19</v>
      </c>
      <c r="M36" s="32" t="s">
        <v>20</v>
      </c>
      <c r="N36" s="33">
        <f>+IFERROR(VLOOKUP(Casos_HN[[#This Row],[ID_Municipio]],Table_4[[CodigoMuni]:[Long_2]],3,0),"")</f>
        <v>15.6435</v>
      </c>
      <c r="O36" s="33">
        <f>+IFERROR(VLOOKUP(Casos_HN[[#This Row],[ID_Municipio]],Table_4[[CodigoMuni]:[Long_2]],4,0),"")</f>
        <v>-87.933999999999997</v>
      </c>
      <c r="P36" s="32" t="s">
        <v>21</v>
      </c>
    </row>
    <row r="37" spans="1:16" ht="14.25" customHeight="1" x14ac:dyDescent="0.3">
      <c r="A37" s="29" t="str">
        <f t="shared" si="0"/>
        <v>Choloma4395126</v>
      </c>
      <c r="B37" s="29" t="str">
        <f>+Casos_HN[[#This Row],[ID_Municipio]]&amp;Casos_HN[[#This Row],[Fecha]]</f>
        <v>050243951</v>
      </c>
      <c r="C37" s="29" t="str">
        <f t="shared" si="1"/>
        <v>Cortes43951</v>
      </c>
      <c r="D37" s="30">
        <f t="shared" si="2"/>
        <v>26</v>
      </c>
      <c r="E37" s="31">
        <v>43951</v>
      </c>
      <c r="F37" s="30">
        <f>+VLOOKUP(Casos_HN[[#This Row],[Departamento]],Table_5[],2,0)</f>
        <v>5</v>
      </c>
      <c r="G37" s="3" t="s">
        <v>22</v>
      </c>
      <c r="H37" s="9" t="s">
        <v>25</v>
      </c>
      <c r="I37" s="30" t="str">
        <f>+IFERROR(VLOOKUP(Casos_HN[[#This Row],[Municipio]],'LOCALIZA HN'!$B$9:$O$306,8,0),99999)</f>
        <v>0502</v>
      </c>
      <c r="J37" s="5" t="s">
        <v>18</v>
      </c>
      <c r="K37" s="5">
        <v>76</v>
      </c>
      <c r="L37" s="24" t="s">
        <v>19</v>
      </c>
      <c r="M37" s="32" t="s">
        <v>20</v>
      </c>
      <c r="N37" s="33">
        <f>+IFERROR(VLOOKUP(Casos_HN[[#This Row],[ID_Municipio]],Table_4[[CodigoMuni]:[Long_2]],3,0),"")</f>
        <v>15.6435</v>
      </c>
      <c r="O37" s="33">
        <f>+IFERROR(VLOOKUP(Casos_HN[[#This Row],[ID_Municipio]],Table_4[[CodigoMuni]:[Long_2]],4,0),"")</f>
        <v>-87.933999999999997</v>
      </c>
      <c r="P37" s="32" t="s">
        <v>21</v>
      </c>
    </row>
    <row r="38" spans="1:16" ht="14.25" customHeight="1" x14ac:dyDescent="0.3">
      <c r="A38" s="29" t="str">
        <f t="shared" si="0"/>
        <v>Choloma4395227</v>
      </c>
      <c r="B38" s="29" t="str">
        <f>+Casos_HN[[#This Row],[ID_Municipio]]&amp;Casos_HN[[#This Row],[Fecha]]</f>
        <v>050243952</v>
      </c>
      <c r="C38" s="29" t="str">
        <f t="shared" si="1"/>
        <v>Cortes43952</v>
      </c>
      <c r="D38" s="30">
        <f t="shared" si="2"/>
        <v>27</v>
      </c>
      <c r="E38" s="31">
        <v>43952</v>
      </c>
      <c r="F38" s="30">
        <f>+VLOOKUP(Casos_HN[[#This Row],[Departamento]],Table_5[],2,0)</f>
        <v>5</v>
      </c>
      <c r="G38" s="3" t="s">
        <v>22</v>
      </c>
      <c r="H38" s="9" t="s">
        <v>25</v>
      </c>
      <c r="I38" s="30" t="str">
        <f>+IFERROR(VLOOKUP(Casos_HN[[#This Row],[Municipio]],'LOCALIZA HN'!$B$9:$O$306,8,0),99999)</f>
        <v>0502</v>
      </c>
      <c r="J38" s="5" t="s">
        <v>18</v>
      </c>
      <c r="K38" s="5">
        <v>60</v>
      </c>
      <c r="L38" s="24" t="s">
        <v>19</v>
      </c>
      <c r="M38" s="32" t="s">
        <v>20</v>
      </c>
      <c r="N38" s="33">
        <f>+IFERROR(VLOOKUP(Casos_HN[[#This Row],[ID_Municipio]],Table_4[[CodigoMuni]:[Long_2]],3,0),"")</f>
        <v>15.6435</v>
      </c>
      <c r="O38" s="33">
        <f>+IFERROR(VLOOKUP(Casos_HN[[#This Row],[ID_Municipio]],Table_4[[CodigoMuni]:[Long_2]],4,0),"")</f>
        <v>-87.933999999999997</v>
      </c>
      <c r="P38" s="32" t="s">
        <v>21</v>
      </c>
    </row>
    <row r="39" spans="1:16" ht="14.25" customHeight="1" x14ac:dyDescent="0.3">
      <c r="A39" s="29" t="str">
        <f t="shared" si="0"/>
        <v>Choloma4395228</v>
      </c>
      <c r="B39" s="29" t="str">
        <f>+Casos_HN[[#This Row],[ID_Municipio]]&amp;Casos_HN[[#This Row],[Fecha]]</f>
        <v>050243952</v>
      </c>
      <c r="C39" s="29" t="str">
        <f t="shared" si="1"/>
        <v>Cortes43952</v>
      </c>
      <c r="D39" s="30">
        <f t="shared" si="2"/>
        <v>28</v>
      </c>
      <c r="E39" s="31">
        <v>43952</v>
      </c>
      <c r="F39" s="30">
        <f>+VLOOKUP(Casos_HN[[#This Row],[Departamento]],Table_5[],2,0)</f>
        <v>5</v>
      </c>
      <c r="G39" s="3" t="s">
        <v>22</v>
      </c>
      <c r="H39" s="9" t="s">
        <v>25</v>
      </c>
      <c r="I39" s="30" t="str">
        <f>+IFERROR(VLOOKUP(Casos_HN[[#This Row],[Municipio]],'LOCALIZA HN'!$B$9:$O$306,8,0),99999)</f>
        <v>0502</v>
      </c>
      <c r="J39" s="5" t="s">
        <v>18</v>
      </c>
      <c r="K39" s="5">
        <v>47</v>
      </c>
      <c r="L39" s="24" t="s">
        <v>19</v>
      </c>
      <c r="M39" s="32" t="s">
        <v>20</v>
      </c>
      <c r="N39" s="33">
        <f>+IFERROR(VLOOKUP(Casos_HN[[#This Row],[ID_Municipio]],Table_4[[CodigoMuni]:[Long_2]],3,0),"")</f>
        <v>15.6435</v>
      </c>
      <c r="O39" s="33">
        <f>+IFERROR(VLOOKUP(Casos_HN[[#This Row],[ID_Municipio]],Table_4[[CodigoMuni]:[Long_2]],4,0),"")</f>
        <v>-87.933999999999997</v>
      </c>
      <c r="P39" s="32" t="s">
        <v>21</v>
      </c>
    </row>
    <row r="40" spans="1:16" ht="14.25" customHeight="1" x14ac:dyDescent="0.3">
      <c r="A40" s="29" t="str">
        <f t="shared" si="0"/>
        <v>Choloma4395229</v>
      </c>
      <c r="B40" s="29" t="str">
        <f>+Casos_HN[[#This Row],[ID_Municipio]]&amp;Casos_HN[[#This Row],[Fecha]]</f>
        <v>050243952</v>
      </c>
      <c r="C40" s="29" t="str">
        <f t="shared" si="1"/>
        <v>Cortes43952</v>
      </c>
      <c r="D40" s="30">
        <f t="shared" si="2"/>
        <v>29</v>
      </c>
      <c r="E40" s="31">
        <v>43952</v>
      </c>
      <c r="F40" s="30">
        <f>+VLOOKUP(Casos_HN[[#This Row],[Departamento]],Table_5[],2,0)</f>
        <v>5</v>
      </c>
      <c r="G40" s="3" t="s">
        <v>22</v>
      </c>
      <c r="H40" s="9" t="s">
        <v>25</v>
      </c>
      <c r="I40" s="30" t="str">
        <f>+IFERROR(VLOOKUP(Casos_HN[[#This Row],[Municipio]],'LOCALIZA HN'!$B$9:$O$306,8,0),99999)</f>
        <v>0502</v>
      </c>
      <c r="J40" s="5" t="s">
        <v>18</v>
      </c>
      <c r="K40" s="5">
        <v>25</v>
      </c>
      <c r="L40" s="24" t="s">
        <v>19</v>
      </c>
      <c r="M40" s="32" t="s">
        <v>20</v>
      </c>
      <c r="N40" s="33">
        <f>+IFERROR(VLOOKUP(Casos_HN[[#This Row],[ID_Municipio]],Table_4[[CodigoMuni]:[Long_2]],3,0),"")</f>
        <v>15.6435</v>
      </c>
      <c r="O40" s="33">
        <f>+IFERROR(VLOOKUP(Casos_HN[[#This Row],[ID_Municipio]],Table_4[[CodigoMuni]:[Long_2]],4,0),"")</f>
        <v>-87.933999999999997</v>
      </c>
      <c r="P40" s="32" t="s">
        <v>21</v>
      </c>
    </row>
    <row r="41" spans="1:16" ht="14.25" customHeight="1" x14ac:dyDescent="0.3">
      <c r="A41" s="29" t="str">
        <f t="shared" si="0"/>
        <v>Choloma4395230</v>
      </c>
      <c r="B41" s="29" t="str">
        <f>+Casos_HN[[#This Row],[ID_Municipio]]&amp;Casos_HN[[#This Row],[Fecha]]</f>
        <v>050243952</v>
      </c>
      <c r="C41" s="29" t="str">
        <f t="shared" si="1"/>
        <v>Cortes43952</v>
      </c>
      <c r="D41" s="30">
        <f t="shared" si="2"/>
        <v>30</v>
      </c>
      <c r="E41" s="31">
        <v>43952</v>
      </c>
      <c r="F41" s="30">
        <f>+VLOOKUP(Casos_HN[[#This Row],[Departamento]],Table_5[],2,0)</f>
        <v>5</v>
      </c>
      <c r="G41" s="3" t="s">
        <v>22</v>
      </c>
      <c r="H41" s="9" t="s">
        <v>25</v>
      </c>
      <c r="I41" s="30" t="str">
        <f>+IFERROR(VLOOKUP(Casos_HN[[#This Row],[Municipio]],'LOCALIZA HN'!$B$9:$O$306,8,0),99999)</f>
        <v>0502</v>
      </c>
      <c r="J41" s="5" t="s">
        <v>18</v>
      </c>
      <c r="K41" s="5">
        <v>53</v>
      </c>
      <c r="L41" s="24" t="s">
        <v>19</v>
      </c>
      <c r="M41" s="32" t="s">
        <v>20</v>
      </c>
      <c r="N41" s="33">
        <f>+IFERROR(VLOOKUP(Casos_HN[[#This Row],[ID_Municipio]],Table_4[[CodigoMuni]:[Long_2]],3,0),"")</f>
        <v>15.6435</v>
      </c>
      <c r="O41" s="33">
        <f>+IFERROR(VLOOKUP(Casos_HN[[#This Row],[ID_Municipio]],Table_4[[CodigoMuni]:[Long_2]],4,0),"")</f>
        <v>-87.933999999999997</v>
      </c>
      <c r="P41" s="32" t="s">
        <v>21</v>
      </c>
    </row>
    <row r="42" spans="1:16" ht="14.25" customHeight="1" x14ac:dyDescent="0.3">
      <c r="A42" s="29" t="str">
        <f t="shared" si="0"/>
        <v>Choloma4395331</v>
      </c>
      <c r="B42" s="29" t="str">
        <f>+Casos_HN[[#This Row],[ID_Municipio]]&amp;Casos_HN[[#This Row],[Fecha]]</f>
        <v>050243953</v>
      </c>
      <c r="C42" s="29" t="str">
        <f t="shared" si="1"/>
        <v>Cortes43953</v>
      </c>
      <c r="D42" s="30">
        <f t="shared" si="2"/>
        <v>31</v>
      </c>
      <c r="E42" s="31">
        <v>43953</v>
      </c>
      <c r="F42" s="30">
        <f>+VLOOKUP(Casos_HN[[#This Row],[Departamento]],Table_5[],2,0)</f>
        <v>5</v>
      </c>
      <c r="G42" s="3" t="s">
        <v>22</v>
      </c>
      <c r="H42" s="9" t="s">
        <v>25</v>
      </c>
      <c r="I42" s="30" t="str">
        <f>+IFERROR(VLOOKUP(Casos_HN[[#This Row],[Municipio]],'LOCALIZA HN'!$B$9:$O$306,8,0),99999)</f>
        <v>0502</v>
      </c>
      <c r="J42" s="5" t="s">
        <v>26</v>
      </c>
      <c r="K42" s="5">
        <v>34</v>
      </c>
      <c r="L42" s="24" t="s">
        <v>19</v>
      </c>
      <c r="M42" s="32" t="s">
        <v>20</v>
      </c>
      <c r="N42" s="33">
        <f>+IFERROR(VLOOKUP(Casos_HN[[#This Row],[ID_Municipio]],Table_4[[CodigoMuni]:[Long_2]],3,0),"")</f>
        <v>15.6435</v>
      </c>
      <c r="O42" s="33">
        <f>+IFERROR(VLOOKUP(Casos_HN[[#This Row],[ID_Municipio]],Table_4[[CodigoMuni]:[Long_2]],4,0),"")</f>
        <v>-87.933999999999997</v>
      </c>
      <c r="P42" s="32" t="s">
        <v>21</v>
      </c>
    </row>
    <row r="43" spans="1:16" ht="14.25" customHeight="1" x14ac:dyDescent="0.3">
      <c r="A43" s="29" t="str">
        <f t="shared" si="0"/>
        <v>Choloma4395332</v>
      </c>
      <c r="B43" s="29" t="str">
        <f>+Casos_HN[[#This Row],[ID_Municipio]]&amp;Casos_HN[[#This Row],[Fecha]]</f>
        <v>050243953</v>
      </c>
      <c r="C43" s="29" t="str">
        <f t="shared" si="1"/>
        <v>Cortes43953</v>
      </c>
      <c r="D43" s="30">
        <f t="shared" si="2"/>
        <v>32</v>
      </c>
      <c r="E43" s="31">
        <v>43953</v>
      </c>
      <c r="F43" s="30">
        <f>+VLOOKUP(Casos_HN[[#This Row],[Departamento]],Table_5[],2,0)</f>
        <v>5</v>
      </c>
      <c r="G43" s="3" t="s">
        <v>22</v>
      </c>
      <c r="H43" s="9" t="s">
        <v>25</v>
      </c>
      <c r="I43" s="30" t="str">
        <f>+IFERROR(VLOOKUP(Casos_HN[[#This Row],[Municipio]],'LOCALIZA HN'!$B$9:$O$306,8,0),99999)</f>
        <v>0502</v>
      </c>
      <c r="J43" s="5" t="s">
        <v>18</v>
      </c>
      <c r="K43" s="5">
        <v>23</v>
      </c>
      <c r="L43" s="24" t="s">
        <v>19</v>
      </c>
      <c r="M43" s="32" t="s">
        <v>20</v>
      </c>
      <c r="N43" s="33">
        <f>+IFERROR(VLOOKUP(Casos_HN[[#This Row],[ID_Municipio]],Table_4[[CodigoMuni]:[Long_2]],3,0),"")</f>
        <v>15.6435</v>
      </c>
      <c r="O43" s="33">
        <f>+IFERROR(VLOOKUP(Casos_HN[[#This Row],[ID_Municipio]],Table_4[[CodigoMuni]:[Long_2]],4,0),"")</f>
        <v>-87.933999999999997</v>
      </c>
      <c r="P43" s="32" t="s">
        <v>21</v>
      </c>
    </row>
    <row r="44" spans="1:16" ht="14.25" customHeight="1" x14ac:dyDescent="0.3">
      <c r="A44" s="29" t="str">
        <f t="shared" si="0"/>
        <v>Choloma4395433</v>
      </c>
      <c r="B44" s="29" t="str">
        <f>+Casos_HN[[#This Row],[ID_Municipio]]&amp;Casos_HN[[#This Row],[Fecha]]</f>
        <v>050243954</v>
      </c>
      <c r="C44" s="29" t="str">
        <f t="shared" si="1"/>
        <v>Cortes43954</v>
      </c>
      <c r="D44" s="30">
        <f t="shared" si="2"/>
        <v>33</v>
      </c>
      <c r="E44" s="31">
        <v>43954</v>
      </c>
      <c r="F44" s="30">
        <f>+VLOOKUP(Casos_HN[[#This Row],[Departamento]],Table_5[],2,0)</f>
        <v>5</v>
      </c>
      <c r="G44" s="3" t="s">
        <v>22</v>
      </c>
      <c r="H44" s="9" t="s">
        <v>25</v>
      </c>
      <c r="I44" s="30" t="str">
        <f>+IFERROR(VLOOKUP(Casos_HN[[#This Row],[Municipio]],'LOCALIZA HN'!$B$9:$O$306,8,0),99999)</f>
        <v>0502</v>
      </c>
      <c r="J44" s="5" t="s">
        <v>26</v>
      </c>
      <c r="K44" s="5">
        <v>37</v>
      </c>
      <c r="L44" s="24" t="s">
        <v>19</v>
      </c>
      <c r="M44" s="32" t="s">
        <v>20</v>
      </c>
      <c r="N44" s="33">
        <f>+IFERROR(VLOOKUP(Casos_HN[[#This Row],[ID_Municipio]],Table_4[[CodigoMuni]:[Long_2]],3,0),"")</f>
        <v>15.6435</v>
      </c>
      <c r="O44" s="33">
        <f>+IFERROR(VLOOKUP(Casos_HN[[#This Row],[ID_Municipio]],Table_4[[CodigoMuni]:[Long_2]],4,0),"")</f>
        <v>-87.933999999999997</v>
      </c>
      <c r="P44" s="32" t="s">
        <v>21</v>
      </c>
    </row>
    <row r="45" spans="1:16" ht="14.25" customHeight="1" x14ac:dyDescent="0.3">
      <c r="A45" s="29" t="str">
        <f t="shared" si="0"/>
        <v>Choloma4395434</v>
      </c>
      <c r="B45" s="29" t="str">
        <f>+Casos_HN[[#This Row],[ID_Municipio]]&amp;Casos_HN[[#This Row],[Fecha]]</f>
        <v>050243954</v>
      </c>
      <c r="C45" s="29" t="str">
        <f t="shared" si="1"/>
        <v>Cortes43954</v>
      </c>
      <c r="D45" s="30">
        <f t="shared" si="2"/>
        <v>34</v>
      </c>
      <c r="E45" s="31">
        <v>43954</v>
      </c>
      <c r="F45" s="30">
        <f>+VLOOKUP(Casos_HN[[#This Row],[Departamento]],Table_5[],2,0)</f>
        <v>5</v>
      </c>
      <c r="G45" s="3" t="s">
        <v>22</v>
      </c>
      <c r="H45" s="9" t="s">
        <v>25</v>
      </c>
      <c r="I45" s="30" t="str">
        <f>+IFERROR(VLOOKUP(Casos_HN[[#This Row],[Municipio]],'LOCALIZA HN'!$B$9:$O$306,8,0),99999)</f>
        <v>0502</v>
      </c>
      <c r="J45" s="5" t="s">
        <v>18</v>
      </c>
      <c r="K45" s="5">
        <v>24</v>
      </c>
      <c r="L45" s="24" t="s">
        <v>19</v>
      </c>
      <c r="M45" s="32" t="s">
        <v>20</v>
      </c>
      <c r="N45" s="33">
        <f>+IFERROR(VLOOKUP(Casos_HN[[#This Row],[ID_Municipio]],Table_4[[CodigoMuni]:[Long_2]],3,0),"")</f>
        <v>15.6435</v>
      </c>
      <c r="O45" s="33">
        <f>+IFERROR(VLOOKUP(Casos_HN[[#This Row],[ID_Municipio]],Table_4[[CodigoMuni]:[Long_2]],4,0),"")</f>
        <v>-87.933999999999997</v>
      </c>
      <c r="P45" s="32" t="s">
        <v>21</v>
      </c>
    </row>
    <row r="46" spans="1:16" ht="14.25" customHeight="1" x14ac:dyDescent="0.3">
      <c r="A46" s="29" t="str">
        <f t="shared" si="0"/>
        <v>Choluteca4390535</v>
      </c>
      <c r="B46" s="29" t="str">
        <f>+Casos_HN[[#This Row],[ID_Municipio]]&amp;Casos_HN[[#This Row],[Fecha]]</f>
        <v>060143905</v>
      </c>
      <c r="C46" s="29" t="str">
        <f t="shared" si="1"/>
        <v>Choluteca43905</v>
      </c>
      <c r="D46" s="30">
        <f t="shared" si="2"/>
        <v>35</v>
      </c>
      <c r="E46" s="31">
        <v>43905</v>
      </c>
      <c r="F46" s="30">
        <f>+VLOOKUP(Casos_HN[[#This Row],[Departamento]],Table_5[],2,0)</f>
        <v>6</v>
      </c>
      <c r="G46" s="3" t="s">
        <v>27</v>
      </c>
      <c r="H46" s="9" t="s">
        <v>27</v>
      </c>
      <c r="I46" s="30" t="str">
        <f>+IFERROR(VLOOKUP(Casos_HN[[#This Row],[Municipio]],'LOCALIZA HN'!$B$9:$O$306,8,0),99999)</f>
        <v>0601</v>
      </c>
      <c r="J46" s="5" t="s">
        <v>26</v>
      </c>
      <c r="K46" s="5">
        <v>30</v>
      </c>
      <c r="L46" s="8" t="s">
        <v>19</v>
      </c>
      <c r="M46" s="32" t="s">
        <v>20</v>
      </c>
      <c r="N46" s="33">
        <f>+IFERROR(VLOOKUP(Casos_HN[[#This Row],[ID_Municipio]],Table_4[[CodigoMuni]:[Long_2]],3,0),"")</f>
        <v>13.260899999999999</v>
      </c>
      <c r="O46" s="33">
        <f>+IFERROR(VLOOKUP(Casos_HN[[#This Row],[ID_Municipio]],Table_4[[CodigoMuni]:[Long_2]],4,0),"")</f>
        <v>-87.231700000000004</v>
      </c>
      <c r="P46" s="32" t="s">
        <v>21</v>
      </c>
    </row>
    <row r="47" spans="1:16" ht="14.25" customHeight="1" x14ac:dyDescent="0.3">
      <c r="A47" s="29" t="str">
        <f t="shared" si="0"/>
        <v>Choluteca4395336</v>
      </c>
      <c r="B47" s="29" t="str">
        <f>+Casos_HN[[#This Row],[ID_Municipio]]&amp;Casos_HN[[#This Row],[Fecha]]</f>
        <v>060143953</v>
      </c>
      <c r="C47" s="29" t="str">
        <f t="shared" si="1"/>
        <v>Choluteca43953</v>
      </c>
      <c r="D47" s="30">
        <f t="shared" si="2"/>
        <v>36</v>
      </c>
      <c r="E47" s="31">
        <v>43953</v>
      </c>
      <c r="F47" s="30">
        <f>+VLOOKUP(Casos_HN[[#This Row],[Departamento]],Table_5[],2,0)</f>
        <v>6</v>
      </c>
      <c r="G47" s="3" t="s">
        <v>27</v>
      </c>
      <c r="H47" s="9" t="s">
        <v>27</v>
      </c>
      <c r="I47" s="30" t="str">
        <f>+IFERROR(VLOOKUP(Casos_HN[[#This Row],[Municipio]],'LOCALIZA HN'!$B$9:$O$306,8,0),99999)</f>
        <v>0601</v>
      </c>
      <c r="J47" s="5" t="s">
        <v>26</v>
      </c>
      <c r="K47" s="5">
        <v>16</v>
      </c>
      <c r="L47" s="24" t="s">
        <v>19</v>
      </c>
      <c r="M47" s="32" t="s">
        <v>20</v>
      </c>
      <c r="N47" s="33">
        <f>+IFERROR(VLOOKUP(Casos_HN[[#This Row],[ID_Municipio]],Table_4[[CodigoMuni]:[Long_2]],3,0),"")</f>
        <v>13.260899999999999</v>
      </c>
      <c r="O47" s="33">
        <f>+IFERROR(VLOOKUP(Casos_HN[[#This Row],[ID_Municipio]],Table_4[[CodigoMuni]:[Long_2]],4,0),"")</f>
        <v>-87.231700000000004</v>
      </c>
      <c r="P47" s="32" t="s">
        <v>21</v>
      </c>
    </row>
    <row r="48" spans="1:16" ht="14.25" customHeight="1" x14ac:dyDescent="0.3">
      <c r="A48" s="29" t="str">
        <f t="shared" si="0"/>
        <v>San Pedro Sula4395237</v>
      </c>
      <c r="B48" s="29" t="str">
        <f>+Casos_HN[[#This Row],[ID_Municipio]]&amp;Casos_HN[[#This Row],[Fecha]]</f>
        <v>050143952</v>
      </c>
      <c r="C48" s="29" t="str">
        <f t="shared" si="1"/>
        <v>Cortes43952</v>
      </c>
      <c r="D48" s="30">
        <f t="shared" si="2"/>
        <v>37</v>
      </c>
      <c r="E48" s="31">
        <v>43952</v>
      </c>
      <c r="F48" s="30">
        <f>+VLOOKUP(Casos_HN[[#This Row],[Departamento]],Table_5[],2,0)</f>
        <v>5</v>
      </c>
      <c r="G48" s="3" t="s">
        <v>22</v>
      </c>
      <c r="H48" s="9" t="s">
        <v>23</v>
      </c>
      <c r="I48" s="30" t="str">
        <f>+IFERROR(VLOOKUP(Casos_HN[[#This Row],[Municipio]],'LOCALIZA HN'!$B$9:$O$306,8,0),99999)</f>
        <v>0501</v>
      </c>
      <c r="J48" s="5" t="s">
        <v>18</v>
      </c>
      <c r="K48" s="5">
        <v>45</v>
      </c>
      <c r="L48" s="24" t="s">
        <v>19</v>
      </c>
      <c r="M48" s="32" t="s">
        <v>20</v>
      </c>
      <c r="N48" s="33">
        <f>+IFERROR(VLOOKUP(Casos_HN[[#This Row],[ID_Municipio]],Table_4[[CodigoMuni]:[Long_2]],3,0),"")</f>
        <v>15.5151</v>
      </c>
      <c r="O48" s="33">
        <f>+IFERROR(VLOOKUP(Casos_HN[[#This Row],[ID_Municipio]],Table_4[[CodigoMuni]:[Long_2]],4,0),"")</f>
        <v>-88.114599999999996</v>
      </c>
      <c r="P48" s="32" t="s">
        <v>21</v>
      </c>
    </row>
    <row r="49" spans="1:16" ht="14.25" customHeight="1" x14ac:dyDescent="0.3">
      <c r="A49" s="29" t="str">
        <f t="shared" si="0"/>
        <v>Comayagua4394438</v>
      </c>
      <c r="B49" s="29" t="str">
        <f>+Casos_HN[[#This Row],[ID_Municipio]]&amp;Casos_HN[[#This Row],[Fecha]]</f>
        <v>030143944</v>
      </c>
      <c r="C49" s="29" t="str">
        <f t="shared" si="1"/>
        <v>Comayagua43944</v>
      </c>
      <c r="D49" s="30">
        <f t="shared" si="2"/>
        <v>38</v>
      </c>
      <c r="E49" s="31">
        <v>43944</v>
      </c>
      <c r="F49" s="30">
        <f>+VLOOKUP(Casos_HN[[#This Row],[Departamento]],Table_5[],2,0)</f>
        <v>3</v>
      </c>
      <c r="G49" s="3" t="s">
        <v>28</v>
      </c>
      <c r="H49" s="9" t="s">
        <v>28</v>
      </c>
      <c r="I49" s="30" t="str">
        <f>+IFERROR(VLOOKUP(Casos_HN[[#This Row],[Municipio]],'LOCALIZA HN'!$B$9:$O$306,8,0),99999)</f>
        <v>0301</v>
      </c>
      <c r="J49" s="5" t="s">
        <v>26</v>
      </c>
      <c r="K49" s="5">
        <v>51</v>
      </c>
      <c r="L49" s="8" t="s">
        <v>19</v>
      </c>
      <c r="M49" s="32" t="s">
        <v>20</v>
      </c>
      <c r="N49" s="33">
        <f>+IFERROR(VLOOKUP(Casos_HN[[#This Row],[ID_Municipio]],Table_4[[CodigoMuni]:[Long_2]],3,0),"")</f>
        <v>14.470800000000001</v>
      </c>
      <c r="O49" s="33">
        <f>+IFERROR(VLOOKUP(Casos_HN[[#This Row],[ID_Municipio]],Table_4[[CodigoMuni]:[Long_2]],4,0),"")</f>
        <v>-87.624200000000002</v>
      </c>
      <c r="P49" s="32" t="s">
        <v>21</v>
      </c>
    </row>
    <row r="50" spans="1:16" ht="14.25" customHeight="1" x14ac:dyDescent="0.3">
      <c r="A50" s="29" t="str">
        <f t="shared" si="0"/>
        <v>Comayagua4395339</v>
      </c>
      <c r="B50" s="29" t="str">
        <f>+Casos_HN[[#This Row],[ID_Municipio]]&amp;Casos_HN[[#This Row],[Fecha]]</f>
        <v>030143953</v>
      </c>
      <c r="C50" s="29" t="str">
        <f t="shared" si="1"/>
        <v>Comayagua43953</v>
      </c>
      <c r="D50" s="30">
        <f t="shared" si="2"/>
        <v>39</v>
      </c>
      <c r="E50" s="31">
        <v>43953</v>
      </c>
      <c r="F50" s="30">
        <f>+VLOOKUP(Casos_HN[[#This Row],[Departamento]],Table_5[],2,0)</f>
        <v>3</v>
      </c>
      <c r="G50" s="3" t="s">
        <v>28</v>
      </c>
      <c r="H50" s="9" t="s">
        <v>28</v>
      </c>
      <c r="I50" s="30" t="str">
        <f>+IFERROR(VLOOKUP(Casos_HN[[#This Row],[Municipio]],'LOCALIZA HN'!$B$9:$O$306,8,0),99999)</f>
        <v>0301</v>
      </c>
      <c r="J50" s="5" t="s">
        <v>26</v>
      </c>
      <c r="K50" s="5">
        <v>35</v>
      </c>
      <c r="L50" s="24" t="s">
        <v>19</v>
      </c>
      <c r="M50" s="32" t="s">
        <v>20</v>
      </c>
      <c r="N50" s="33">
        <f>+IFERROR(VLOOKUP(Casos_HN[[#This Row],[ID_Municipio]],Table_4[[CodigoMuni]:[Long_2]],3,0),"")</f>
        <v>14.470800000000001</v>
      </c>
      <c r="O50" s="33">
        <f>+IFERROR(VLOOKUP(Casos_HN[[#This Row],[ID_Municipio]],Table_4[[CodigoMuni]:[Long_2]],4,0),"")</f>
        <v>-87.624200000000002</v>
      </c>
      <c r="P50" s="32" t="s">
        <v>21</v>
      </c>
    </row>
    <row r="51" spans="1:16" ht="14.25" customHeight="1" x14ac:dyDescent="0.3">
      <c r="A51" s="29" t="str">
        <f t="shared" si="0"/>
        <v>Danli4394840</v>
      </c>
      <c r="B51" s="29" t="str">
        <f>+Casos_HN[[#This Row],[ID_Municipio]]&amp;Casos_HN[[#This Row],[Fecha]]</f>
        <v>070343948</v>
      </c>
      <c r="C51" s="29" t="str">
        <f t="shared" si="1"/>
        <v>El Paraiso43948</v>
      </c>
      <c r="D51" s="30">
        <f t="shared" si="2"/>
        <v>40</v>
      </c>
      <c r="E51" s="31">
        <v>43948</v>
      </c>
      <c r="F51" s="30">
        <f>+VLOOKUP(Casos_HN[[#This Row],[Departamento]],Table_5[],2,0)</f>
        <v>7</v>
      </c>
      <c r="G51" s="3" t="s">
        <v>29</v>
      </c>
      <c r="H51" s="9" t="s">
        <v>30</v>
      </c>
      <c r="I51" s="30" t="str">
        <f>+IFERROR(VLOOKUP(Casos_HN[[#This Row],[Municipio]],'LOCALIZA HN'!$B$9:$O$306,8,0),99999)</f>
        <v>0703</v>
      </c>
      <c r="J51" s="5" t="s">
        <v>18</v>
      </c>
      <c r="K51" s="20">
        <v>58</v>
      </c>
      <c r="L51" s="24" t="s">
        <v>19</v>
      </c>
      <c r="M51" s="32" t="s">
        <v>20</v>
      </c>
      <c r="N51" s="33">
        <f>+IFERROR(VLOOKUP(Casos_HN[[#This Row],[ID_Municipio]],Table_4[[CodigoMuni]:[Long_2]],3,0),"")</f>
        <v>14.096500000000001</v>
      </c>
      <c r="O51" s="33">
        <f>+IFERROR(VLOOKUP(Casos_HN[[#This Row],[ID_Municipio]],Table_4[[CodigoMuni]:[Long_2]],4,0),"")</f>
        <v>-86.3767</v>
      </c>
      <c r="P51" s="32" t="s">
        <v>21</v>
      </c>
    </row>
    <row r="52" spans="1:16" ht="14.25" customHeight="1" x14ac:dyDescent="0.3">
      <c r="A52" s="29" t="str">
        <f t="shared" si="0"/>
        <v>Danli4395341</v>
      </c>
      <c r="B52" s="29" t="str">
        <f>+Casos_HN[[#This Row],[ID_Municipio]]&amp;Casos_HN[[#This Row],[Fecha]]</f>
        <v>070343953</v>
      </c>
      <c r="C52" s="29" t="str">
        <f t="shared" si="1"/>
        <v>El Paraiso43953</v>
      </c>
      <c r="D52" s="30">
        <f t="shared" si="2"/>
        <v>41</v>
      </c>
      <c r="E52" s="31">
        <v>43953</v>
      </c>
      <c r="F52" s="30">
        <f>+VLOOKUP(Casos_HN[[#This Row],[Departamento]],Table_5[],2,0)</f>
        <v>7</v>
      </c>
      <c r="G52" s="3" t="s">
        <v>29</v>
      </c>
      <c r="H52" s="9" t="s">
        <v>30</v>
      </c>
      <c r="I52" s="30" t="str">
        <f>+IFERROR(VLOOKUP(Casos_HN[[#This Row],[Municipio]],'LOCALIZA HN'!$B$9:$O$306,8,0),99999)</f>
        <v>0703</v>
      </c>
      <c r="J52" s="5" t="s">
        <v>18</v>
      </c>
      <c r="K52" s="5">
        <v>27</v>
      </c>
      <c r="L52" s="24" t="s">
        <v>19</v>
      </c>
      <c r="M52" s="32" t="s">
        <v>20</v>
      </c>
      <c r="N52" s="33">
        <f>+IFERROR(VLOOKUP(Casos_HN[[#This Row],[ID_Municipio]],Table_4[[CodigoMuni]:[Long_2]],3,0),"")</f>
        <v>14.096500000000001</v>
      </c>
      <c r="O52" s="33">
        <f>+IFERROR(VLOOKUP(Casos_HN[[#This Row],[ID_Municipio]],Table_4[[CodigoMuni]:[Long_2]],4,0),"")</f>
        <v>-86.3767</v>
      </c>
      <c r="P52" s="32" t="s">
        <v>21</v>
      </c>
    </row>
    <row r="53" spans="1:16" ht="14.25" customHeight="1" x14ac:dyDescent="0.3">
      <c r="A53" s="29" t="str">
        <f t="shared" si="0"/>
        <v>Distrito Central4390042</v>
      </c>
      <c r="B53" s="29" t="str">
        <f>+Casos_HN[[#This Row],[ID_Municipio]]&amp;Casos_HN[[#This Row],[Fecha]]</f>
        <v>080143900</v>
      </c>
      <c r="C53" s="29" t="str">
        <f t="shared" si="1"/>
        <v>Francisco Morazan43900</v>
      </c>
      <c r="D53" s="30">
        <f t="shared" si="2"/>
        <v>42</v>
      </c>
      <c r="E53" s="31">
        <v>43900</v>
      </c>
      <c r="F53" s="30">
        <f>+VLOOKUP(Casos_HN[[#This Row],[Departamento]],Table_5[],2,0)</f>
        <v>8</v>
      </c>
      <c r="G53" s="3" t="s">
        <v>31</v>
      </c>
      <c r="H53" s="9" t="s">
        <v>32</v>
      </c>
      <c r="I53" s="30" t="str">
        <f>+IFERROR(VLOOKUP(Casos_HN[[#This Row],[Municipio]],'LOCALIZA HN'!$B$9:$O$306,8,0),99999)</f>
        <v>0801</v>
      </c>
      <c r="J53" s="5" t="s">
        <v>26</v>
      </c>
      <c r="K53" s="5">
        <v>42</v>
      </c>
      <c r="L53" s="8" t="s">
        <v>19</v>
      </c>
      <c r="M53" s="32" t="s">
        <v>20</v>
      </c>
      <c r="N53" s="33">
        <f>+IFERROR(VLOOKUP(Casos_HN[[#This Row],[ID_Municipio]],Table_4[[CodigoMuni]:[Long_2]],3,0),"")</f>
        <v>14.175800000000001</v>
      </c>
      <c r="O53" s="33">
        <f>+IFERROR(VLOOKUP(Casos_HN[[#This Row],[ID_Municipio]],Table_4[[CodigoMuni]:[Long_2]],4,0),"")</f>
        <v>-87.251099999999994</v>
      </c>
      <c r="P53" s="32" t="s">
        <v>21</v>
      </c>
    </row>
    <row r="54" spans="1:16" ht="14.25" customHeight="1" x14ac:dyDescent="0.3">
      <c r="A54" s="29" t="str">
        <f t="shared" si="0"/>
        <v>Distrito Central4390343</v>
      </c>
      <c r="B54" s="29" t="str">
        <f>+Casos_HN[[#This Row],[ID_Municipio]]&amp;Casos_HN[[#This Row],[Fecha]]</f>
        <v>080143903</v>
      </c>
      <c r="C54" s="29" t="str">
        <f t="shared" si="1"/>
        <v>Francisco Morazan43903</v>
      </c>
      <c r="D54" s="30">
        <f t="shared" si="2"/>
        <v>43</v>
      </c>
      <c r="E54" s="31">
        <v>43903</v>
      </c>
      <c r="F54" s="30">
        <f>+VLOOKUP(Casos_HN[[#This Row],[Departamento]],Table_5[],2,0)</f>
        <v>8</v>
      </c>
      <c r="G54" s="3" t="s">
        <v>31</v>
      </c>
      <c r="H54" s="9" t="s">
        <v>32</v>
      </c>
      <c r="I54" s="30" t="str">
        <f>+IFERROR(VLOOKUP(Casos_HN[[#This Row],[Municipio]],'LOCALIZA HN'!$B$9:$O$306,8,0),99999)</f>
        <v>0801</v>
      </c>
      <c r="J54" s="5" t="s">
        <v>26</v>
      </c>
      <c r="K54" s="5">
        <v>64</v>
      </c>
      <c r="L54" s="8" t="s">
        <v>19</v>
      </c>
      <c r="M54" s="32" t="s">
        <v>20</v>
      </c>
      <c r="N54" s="33">
        <f>+IFERROR(VLOOKUP(Casos_HN[[#This Row],[ID_Municipio]],Table_4[[CodigoMuni]:[Long_2]],3,0),"")</f>
        <v>14.175800000000001</v>
      </c>
      <c r="O54" s="33">
        <f>+IFERROR(VLOOKUP(Casos_HN[[#This Row],[ID_Municipio]],Table_4[[CodigoMuni]:[Long_2]],4,0),"")</f>
        <v>-87.251099999999994</v>
      </c>
      <c r="P54" s="32" t="s">
        <v>21</v>
      </c>
    </row>
    <row r="55" spans="1:16" ht="14.25" customHeight="1" x14ac:dyDescent="0.3">
      <c r="A55" s="29" t="str">
        <f t="shared" si="0"/>
        <v>Distrito Central4390544</v>
      </c>
      <c r="B55" s="29" t="str">
        <f>+Casos_HN[[#This Row],[ID_Municipio]]&amp;Casos_HN[[#This Row],[Fecha]]</f>
        <v>080143905</v>
      </c>
      <c r="C55" s="29" t="str">
        <f t="shared" si="1"/>
        <v>Francisco Morazan43905</v>
      </c>
      <c r="D55" s="30">
        <f t="shared" si="2"/>
        <v>44</v>
      </c>
      <c r="E55" s="31">
        <v>43905</v>
      </c>
      <c r="F55" s="30">
        <f>+VLOOKUP(Casos_HN[[#This Row],[Departamento]],Table_5[],2,0)</f>
        <v>8</v>
      </c>
      <c r="G55" s="3" t="s">
        <v>31</v>
      </c>
      <c r="H55" s="9" t="s">
        <v>32</v>
      </c>
      <c r="I55" s="30" t="str">
        <f>+IFERROR(VLOOKUP(Casos_HN[[#This Row],[Municipio]],'LOCALIZA HN'!$B$9:$O$306,8,0),99999)</f>
        <v>0801</v>
      </c>
      <c r="J55" s="5" t="s">
        <v>26</v>
      </c>
      <c r="K55" s="5" t="s">
        <v>33</v>
      </c>
      <c r="L55" s="8" t="s">
        <v>19</v>
      </c>
      <c r="M55" s="32" t="s">
        <v>20</v>
      </c>
      <c r="N55" s="33">
        <f>+IFERROR(VLOOKUP(Casos_HN[[#This Row],[ID_Municipio]],Table_4[[CodigoMuni]:[Long_2]],3,0),"")</f>
        <v>14.175800000000001</v>
      </c>
      <c r="O55" s="33">
        <f>+IFERROR(VLOOKUP(Casos_HN[[#This Row],[ID_Municipio]],Table_4[[CodigoMuni]:[Long_2]],4,0),"")</f>
        <v>-87.251099999999994</v>
      </c>
      <c r="P55" s="32" t="s">
        <v>21</v>
      </c>
    </row>
    <row r="56" spans="1:16" ht="14.25" customHeight="1" x14ac:dyDescent="0.3">
      <c r="A56" s="29" t="str">
        <f t="shared" si="0"/>
        <v>Distrito Central4390545</v>
      </c>
      <c r="B56" s="29" t="str">
        <f>+Casos_HN[[#This Row],[ID_Municipio]]&amp;Casos_HN[[#This Row],[Fecha]]</f>
        <v>080143905</v>
      </c>
      <c r="C56" s="29" t="str">
        <f t="shared" si="1"/>
        <v>Francisco Morazan43905</v>
      </c>
      <c r="D56" s="30">
        <f t="shared" si="2"/>
        <v>45</v>
      </c>
      <c r="E56" s="31">
        <v>43905</v>
      </c>
      <c r="F56" s="30">
        <f>+VLOOKUP(Casos_HN[[#This Row],[Departamento]],Table_5[],2,0)</f>
        <v>8</v>
      </c>
      <c r="G56" s="3" t="s">
        <v>31</v>
      </c>
      <c r="H56" s="9" t="s">
        <v>32</v>
      </c>
      <c r="I56" s="30" t="str">
        <f>+IFERROR(VLOOKUP(Casos_HN[[#This Row],[Municipio]],'LOCALIZA HN'!$B$9:$O$306,8,0),99999)</f>
        <v>0801</v>
      </c>
      <c r="J56" s="5" t="s">
        <v>18</v>
      </c>
      <c r="K56" s="5">
        <v>44</v>
      </c>
      <c r="L56" s="8" t="s">
        <v>19</v>
      </c>
      <c r="M56" s="32" t="s">
        <v>20</v>
      </c>
      <c r="N56" s="33">
        <f>+IFERROR(VLOOKUP(Casos_HN[[#This Row],[ID_Municipio]],Table_4[[CodigoMuni]:[Long_2]],3,0),"")</f>
        <v>14.175800000000001</v>
      </c>
      <c r="O56" s="33">
        <f>+IFERROR(VLOOKUP(Casos_HN[[#This Row],[ID_Municipio]],Table_4[[CodigoMuni]:[Long_2]],4,0),"")</f>
        <v>-87.251099999999994</v>
      </c>
      <c r="P56" s="32" t="s">
        <v>21</v>
      </c>
    </row>
    <row r="57" spans="1:16" ht="14.25" customHeight="1" x14ac:dyDescent="0.3">
      <c r="A57" s="29" t="str">
        <f t="shared" si="0"/>
        <v>Distrito Central4390646</v>
      </c>
      <c r="B57" s="29" t="str">
        <f>+Casos_HN[[#This Row],[ID_Municipio]]&amp;Casos_HN[[#This Row],[Fecha]]</f>
        <v>080143906</v>
      </c>
      <c r="C57" s="29" t="str">
        <f t="shared" si="1"/>
        <v>Francisco Morazan43906</v>
      </c>
      <c r="D57" s="30">
        <f t="shared" si="2"/>
        <v>46</v>
      </c>
      <c r="E57" s="31">
        <v>43906</v>
      </c>
      <c r="F57" s="30">
        <f>+VLOOKUP(Casos_HN[[#This Row],[Departamento]],Table_5[],2,0)</f>
        <v>8</v>
      </c>
      <c r="G57" s="3" t="s">
        <v>31</v>
      </c>
      <c r="H57" s="9" t="s">
        <v>32</v>
      </c>
      <c r="I57" s="30" t="str">
        <f>+IFERROR(VLOOKUP(Casos_HN[[#This Row],[Municipio]],'LOCALIZA HN'!$B$9:$O$306,8,0),99999)</f>
        <v>0801</v>
      </c>
      <c r="J57" s="5" t="s">
        <v>26</v>
      </c>
      <c r="K57" s="5">
        <v>15</v>
      </c>
      <c r="L57" s="8" t="s">
        <v>19</v>
      </c>
      <c r="M57" s="32" t="s">
        <v>20</v>
      </c>
      <c r="N57" s="33">
        <f>+IFERROR(VLOOKUP(Casos_HN[[#This Row],[ID_Municipio]],Table_4[[CodigoMuni]:[Long_2]],3,0),"")</f>
        <v>14.175800000000001</v>
      </c>
      <c r="O57" s="33">
        <f>+IFERROR(VLOOKUP(Casos_HN[[#This Row],[ID_Municipio]],Table_4[[CodigoMuni]:[Long_2]],4,0),"")</f>
        <v>-87.251099999999994</v>
      </c>
      <c r="P57" s="32" t="s">
        <v>21</v>
      </c>
    </row>
    <row r="58" spans="1:16" ht="14.25" customHeight="1" x14ac:dyDescent="0.3">
      <c r="A58" s="29" t="str">
        <f t="shared" si="0"/>
        <v>Distrito Central4390647</v>
      </c>
      <c r="B58" s="29" t="str">
        <f>+Casos_HN[[#This Row],[ID_Municipio]]&amp;Casos_HN[[#This Row],[Fecha]]</f>
        <v>080143906</v>
      </c>
      <c r="C58" s="29" t="str">
        <f t="shared" si="1"/>
        <v>Francisco Morazan43906</v>
      </c>
      <c r="D58" s="30">
        <f t="shared" si="2"/>
        <v>47</v>
      </c>
      <c r="E58" s="31">
        <v>43906</v>
      </c>
      <c r="F58" s="30">
        <f>+VLOOKUP(Casos_HN[[#This Row],[Departamento]],Table_5[],2,0)</f>
        <v>8</v>
      </c>
      <c r="G58" s="3" t="s">
        <v>31</v>
      </c>
      <c r="H58" s="9" t="s">
        <v>32</v>
      </c>
      <c r="I58" s="30" t="str">
        <f>+IFERROR(VLOOKUP(Casos_HN[[#This Row],[Municipio]],'LOCALIZA HN'!$B$9:$O$306,8,0),99999)</f>
        <v>0801</v>
      </c>
      <c r="J58" s="5" t="s">
        <v>26</v>
      </c>
      <c r="K58" s="5">
        <v>28</v>
      </c>
      <c r="L58" s="8" t="s">
        <v>19</v>
      </c>
      <c r="M58" s="32" t="s">
        <v>20</v>
      </c>
      <c r="N58" s="33">
        <f>+IFERROR(VLOOKUP(Casos_HN[[#This Row],[ID_Municipio]],Table_4[[CodigoMuni]:[Long_2]],3,0),"")</f>
        <v>14.175800000000001</v>
      </c>
      <c r="O58" s="33">
        <f>+IFERROR(VLOOKUP(Casos_HN[[#This Row],[ID_Municipio]],Table_4[[CodigoMuni]:[Long_2]],4,0),"")</f>
        <v>-87.251099999999994</v>
      </c>
      <c r="P58" s="32" t="s">
        <v>21</v>
      </c>
    </row>
    <row r="59" spans="1:16" ht="14.25" customHeight="1" x14ac:dyDescent="0.3">
      <c r="A59" s="29" t="str">
        <f t="shared" si="0"/>
        <v>Distrito Central4390848</v>
      </c>
      <c r="B59" s="29" t="str">
        <f>+Casos_HN[[#This Row],[ID_Municipio]]&amp;Casos_HN[[#This Row],[Fecha]]</f>
        <v>080143908</v>
      </c>
      <c r="C59" s="29" t="str">
        <f t="shared" si="1"/>
        <v>Francisco Morazan43908</v>
      </c>
      <c r="D59" s="30">
        <f t="shared" si="2"/>
        <v>48</v>
      </c>
      <c r="E59" s="31">
        <v>43908</v>
      </c>
      <c r="F59" s="30">
        <f>+VLOOKUP(Casos_HN[[#This Row],[Departamento]],Table_5[],2,0)</f>
        <v>8</v>
      </c>
      <c r="G59" s="3" t="s">
        <v>31</v>
      </c>
      <c r="H59" s="9" t="s">
        <v>32</v>
      </c>
      <c r="I59" s="30" t="str">
        <f>+IFERROR(VLOOKUP(Casos_HN[[#This Row],[Municipio]],'LOCALIZA HN'!$B$9:$O$306,8,0),99999)</f>
        <v>0801</v>
      </c>
      <c r="J59" s="5" t="s">
        <v>18</v>
      </c>
      <c r="K59" s="5">
        <v>43</v>
      </c>
      <c r="L59" s="8" t="s">
        <v>19</v>
      </c>
      <c r="M59" s="32" t="s">
        <v>20</v>
      </c>
      <c r="N59" s="33">
        <f>+IFERROR(VLOOKUP(Casos_HN[[#This Row],[ID_Municipio]],Table_4[[CodigoMuni]:[Long_2]],3,0),"")</f>
        <v>14.175800000000001</v>
      </c>
      <c r="O59" s="33">
        <f>+IFERROR(VLOOKUP(Casos_HN[[#This Row],[ID_Municipio]],Table_4[[CodigoMuni]:[Long_2]],4,0),"")</f>
        <v>-87.251099999999994</v>
      </c>
      <c r="P59" s="32" t="s">
        <v>21</v>
      </c>
    </row>
    <row r="60" spans="1:16" ht="14.25" customHeight="1" x14ac:dyDescent="0.3">
      <c r="A60" s="29" t="str">
        <f t="shared" si="0"/>
        <v>Distrito Central4390949</v>
      </c>
      <c r="B60" s="29" t="str">
        <f>+Casos_HN[[#This Row],[ID_Municipio]]&amp;Casos_HN[[#This Row],[Fecha]]</f>
        <v>080143909</v>
      </c>
      <c r="C60" s="29" t="str">
        <f t="shared" si="1"/>
        <v>Francisco Morazan43909</v>
      </c>
      <c r="D60" s="30">
        <f t="shared" si="2"/>
        <v>49</v>
      </c>
      <c r="E60" s="31">
        <v>43909</v>
      </c>
      <c r="F60" s="30">
        <f>+VLOOKUP(Casos_HN[[#This Row],[Departamento]],Table_5[],2,0)</f>
        <v>8</v>
      </c>
      <c r="G60" s="3" t="s">
        <v>31</v>
      </c>
      <c r="H60" s="9" t="s">
        <v>32</v>
      </c>
      <c r="I60" s="30" t="str">
        <f>+IFERROR(VLOOKUP(Casos_HN[[#This Row],[Municipio]],'LOCALIZA HN'!$B$9:$O$306,8,0),99999)</f>
        <v>0801</v>
      </c>
      <c r="J60" s="5" t="s">
        <v>26</v>
      </c>
      <c r="K60" s="5">
        <v>15</v>
      </c>
      <c r="L60" s="8" t="s">
        <v>19</v>
      </c>
      <c r="M60" s="32" t="s">
        <v>20</v>
      </c>
      <c r="N60" s="33">
        <f>+IFERROR(VLOOKUP(Casos_HN[[#This Row],[ID_Municipio]],Table_4[[CodigoMuni]:[Long_2]],3,0),"")</f>
        <v>14.175800000000001</v>
      </c>
      <c r="O60" s="33">
        <f>+IFERROR(VLOOKUP(Casos_HN[[#This Row],[ID_Municipio]],Table_4[[CodigoMuni]:[Long_2]],4,0),"")</f>
        <v>-87.251099999999994</v>
      </c>
      <c r="P60" s="32" t="s">
        <v>21</v>
      </c>
    </row>
    <row r="61" spans="1:16" ht="14.25" customHeight="1" x14ac:dyDescent="0.3">
      <c r="A61" s="29" t="str">
        <f t="shared" si="0"/>
        <v>Distrito Central4390950</v>
      </c>
      <c r="B61" s="29" t="str">
        <f>+Casos_HN[[#This Row],[ID_Municipio]]&amp;Casos_HN[[#This Row],[Fecha]]</f>
        <v>080143909</v>
      </c>
      <c r="C61" s="29" t="str">
        <f t="shared" si="1"/>
        <v>Francisco Morazan43909</v>
      </c>
      <c r="D61" s="30">
        <f t="shared" si="2"/>
        <v>50</v>
      </c>
      <c r="E61" s="31">
        <v>43909</v>
      </c>
      <c r="F61" s="30">
        <f>+VLOOKUP(Casos_HN[[#This Row],[Departamento]],Table_5[],2,0)</f>
        <v>8</v>
      </c>
      <c r="G61" s="3" t="s">
        <v>31</v>
      </c>
      <c r="H61" s="9" t="s">
        <v>32</v>
      </c>
      <c r="I61" s="30" t="str">
        <f>+IFERROR(VLOOKUP(Casos_HN[[#This Row],[Municipio]],'LOCALIZA HN'!$B$9:$O$306,8,0),99999)</f>
        <v>0801</v>
      </c>
      <c r="J61" s="5" t="s">
        <v>26</v>
      </c>
      <c r="K61" s="5">
        <v>59</v>
      </c>
      <c r="L61" s="8" t="s">
        <v>19</v>
      </c>
      <c r="M61" s="32" t="s">
        <v>20</v>
      </c>
      <c r="N61" s="33">
        <f>+IFERROR(VLOOKUP(Casos_HN[[#This Row],[ID_Municipio]],Table_4[[CodigoMuni]:[Long_2]],3,0),"")</f>
        <v>14.175800000000001</v>
      </c>
      <c r="O61" s="33">
        <f>+IFERROR(VLOOKUP(Casos_HN[[#This Row],[ID_Municipio]],Table_4[[CodigoMuni]:[Long_2]],4,0),"")</f>
        <v>-87.251099999999994</v>
      </c>
      <c r="P61" s="32" t="s">
        <v>21</v>
      </c>
    </row>
    <row r="62" spans="1:16" ht="14.25" customHeight="1" x14ac:dyDescent="0.3">
      <c r="A62" s="29" t="str">
        <f t="shared" si="0"/>
        <v>Distrito Central4390951</v>
      </c>
      <c r="B62" s="29" t="str">
        <f>+Casos_HN[[#This Row],[ID_Municipio]]&amp;Casos_HN[[#This Row],[Fecha]]</f>
        <v>080143909</v>
      </c>
      <c r="C62" s="29" t="str">
        <f t="shared" si="1"/>
        <v>Francisco Morazan43909</v>
      </c>
      <c r="D62" s="30">
        <f t="shared" si="2"/>
        <v>51</v>
      </c>
      <c r="E62" s="31">
        <v>43909</v>
      </c>
      <c r="F62" s="30">
        <f>+VLOOKUP(Casos_HN[[#This Row],[Departamento]],Table_5[],2,0)</f>
        <v>8</v>
      </c>
      <c r="G62" s="3" t="s">
        <v>31</v>
      </c>
      <c r="H62" s="9" t="s">
        <v>32</v>
      </c>
      <c r="I62" s="30" t="str">
        <f>+IFERROR(VLOOKUP(Casos_HN[[#This Row],[Municipio]],'LOCALIZA HN'!$B$9:$O$306,8,0),99999)</f>
        <v>0801</v>
      </c>
      <c r="J62" s="5" t="s">
        <v>26</v>
      </c>
      <c r="K62" s="5">
        <v>27</v>
      </c>
      <c r="L62" s="8" t="s">
        <v>19</v>
      </c>
      <c r="M62" s="32" t="s">
        <v>20</v>
      </c>
      <c r="N62" s="33">
        <f>+IFERROR(VLOOKUP(Casos_HN[[#This Row],[ID_Municipio]],Table_4[[CodigoMuni]:[Long_2]],3,0),"")</f>
        <v>14.175800000000001</v>
      </c>
      <c r="O62" s="33">
        <f>+IFERROR(VLOOKUP(Casos_HN[[#This Row],[ID_Municipio]],Table_4[[CodigoMuni]:[Long_2]],4,0),"")</f>
        <v>-87.251099999999994</v>
      </c>
      <c r="P62" s="32" t="s">
        <v>21</v>
      </c>
    </row>
    <row r="63" spans="1:16" ht="14.25" customHeight="1" x14ac:dyDescent="0.3">
      <c r="A63" s="29" t="str">
        <f t="shared" si="0"/>
        <v>Distrito Central4390952</v>
      </c>
      <c r="B63" s="29" t="str">
        <f>+Casos_HN[[#This Row],[ID_Municipio]]&amp;Casos_HN[[#This Row],[Fecha]]</f>
        <v>080143909</v>
      </c>
      <c r="C63" s="29" t="str">
        <f t="shared" si="1"/>
        <v>Francisco Morazan43909</v>
      </c>
      <c r="D63" s="30">
        <f t="shared" si="2"/>
        <v>52</v>
      </c>
      <c r="E63" s="31">
        <v>43909</v>
      </c>
      <c r="F63" s="30">
        <f>+VLOOKUP(Casos_HN[[#This Row],[Departamento]],Table_5[],2,0)</f>
        <v>8</v>
      </c>
      <c r="G63" s="3" t="s">
        <v>31</v>
      </c>
      <c r="H63" s="9" t="s">
        <v>32</v>
      </c>
      <c r="I63" s="30" t="str">
        <f>+IFERROR(VLOOKUP(Casos_HN[[#This Row],[Municipio]],'LOCALIZA HN'!$B$9:$O$306,8,0),99999)</f>
        <v>0801</v>
      </c>
      <c r="J63" s="5" t="s">
        <v>26</v>
      </c>
      <c r="K63" s="5">
        <v>25</v>
      </c>
      <c r="L63" s="8" t="s">
        <v>19</v>
      </c>
      <c r="M63" s="32" t="s">
        <v>20</v>
      </c>
      <c r="N63" s="33">
        <f>+IFERROR(VLOOKUP(Casos_HN[[#This Row],[ID_Municipio]],Table_4[[CodigoMuni]:[Long_2]],3,0),"")</f>
        <v>14.175800000000001</v>
      </c>
      <c r="O63" s="33">
        <f>+IFERROR(VLOOKUP(Casos_HN[[#This Row],[ID_Municipio]],Table_4[[CodigoMuni]:[Long_2]],4,0),"")</f>
        <v>-87.251099999999994</v>
      </c>
      <c r="P63" s="32" t="s">
        <v>21</v>
      </c>
    </row>
    <row r="64" spans="1:16" ht="14.25" customHeight="1" x14ac:dyDescent="0.3">
      <c r="A64" s="29" t="str">
        <f t="shared" si="0"/>
        <v>Distrito Central4390953</v>
      </c>
      <c r="B64" s="29" t="str">
        <f>+Casos_HN[[#This Row],[ID_Municipio]]&amp;Casos_HN[[#This Row],[Fecha]]</f>
        <v>080143909</v>
      </c>
      <c r="C64" s="29" t="str">
        <f t="shared" si="1"/>
        <v>Francisco Morazan43909</v>
      </c>
      <c r="D64" s="30">
        <f t="shared" si="2"/>
        <v>53</v>
      </c>
      <c r="E64" s="31">
        <v>43909</v>
      </c>
      <c r="F64" s="30">
        <f>+VLOOKUP(Casos_HN[[#This Row],[Departamento]],Table_5[],2,0)</f>
        <v>8</v>
      </c>
      <c r="G64" s="3" t="s">
        <v>31</v>
      </c>
      <c r="H64" s="9" t="s">
        <v>32</v>
      </c>
      <c r="I64" s="30" t="str">
        <f>+IFERROR(VLOOKUP(Casos_HN[[#This Row],[Municipio]],'LOCALIZA HN'!$B$9:$O$306,8,0),99999)</f>
        <v>0801</v>
      </c>
      <c r="J64" s="5" t="s">
        <v>26</v>
      </c>
      <c r="K64" s="5">
        <v>15</v>
      </c>
      <c r="L64" s="8" t="s">
        <v>19</v>
      </c>
      <c r="M64" s="32" t="s">
        <v>20</v>
      </c>
      <c r="N64" s="33">
        <f>+IFERROR(VLOOKUP(Casos_HN[[#This Row],[ID_Municipio]],Table_4[[CodigoMuni]:[Long_2]],3,0),"")</f>
        <v>14.175800000000001</v>
      </c>
      <c r="O64" s="33">
        <f>+IFERROR(VLOOKUP(Casos_HN[[#This Row],[ID_Municipio]],Table_4[[CodigoMuni]:[Long_2]],4,0),"")</f>
        <v>-87.251099999999994</v>
      </c>
      <c r="P64" s="32" t="s">
        <v>21</v>
      </c>
    </row>
    <row r="65" spans="1:16" ht="14.25" customHeight="1" x14ac:dyDescent="0.3">
      <c r="A65" s="29" t="str">
        <f t="shared" si="0"/>
        <v>Distrito Central4390954</v>
      </c>
      <c r="B65" s="29" t="str">
        <f>+Casos_HN[[#This Row],[ID_Municipio]]&amp;Casos_HN[[#This Row],[Fecha]]</f>
        <v>080143909</v>
      </c>
      <c r="C65" s="29" t="str">
        <f t="shared" si="1"/>
        <v>Francisco Morazan43909</v>
      </c>
      <c r="D65" s="30">
        <f t="shared" si="2"/>
        <v>54</v>
      </c>
      <c r="E65" s="31">
        <v>43909</v>
      </c>
      <c r="F65" s="30">
        <f>+VLOOKUP(Casos_HN[[#This Row],[Departamento]],Table_5[],2,0)</f>
        <v>8</v>
      </c>
      <c r="G65" s="3" t="s">
        <v>31</v>
      </c>
      <c r="H65" s="9" t="s">
        <v>32</v>
      </c>
      <c r="I65" s="30" t="str">
        <f>+IFERROR(VLOOKUP(Casos_HN[[#This Row],[Municipio]],'LOCALIZA HN'!$B$9:$O$306,8,0),99999)</f>
        <v>0801</v>
      </c>
      <c r="J65" s="5" t="s">
        <v>26</v>
      </c>
      <c r="K65" s="5">
        <v>17</v>
      </c>
      <c r="L65" s="8" t="s">
        <v>19</v>
      </c>
      <c r="M65" s="32" t="s">
        <v>20</v>
      </c>
      <c r="N65" s="33">
        <f>+IFERROR(VLOOKUP(Casos_HN[[#This Row],[ID_Municipio]],Table_4[[CodigoMuni]:[Long_2]],3,0),"")</f>
        <v>14.175800000000001</v>
      </c>
      <c r="O65" s="33">
        <f>+IFERROR(VLOOKUP(Casos_HN[[#This Row],[ID_Municipio]],Table_4[[CodigoMuni]:[Long_2]],4,0),"")</f>
        <v>-87.251099999999994</v>
      </c>
      <c r="P65" s="32" t="s">
        <v>21</v>
      </c>
    </row>
    <row r="66" spans="1:16" ht="14.25" customHeight="1" x14ac:dyDescent="0.3">
      <c r="A66" s="29" t="str">
        <f t="shared" si="0"/>
        <v>Distrito Central4391355</v>
      </c>
      <c r="B66" s="29" t="str">
        <f>+Casos_HN[[#This Row],[ID_Municipio]]&amp;Casos_HN[[#This Row],[Fecha]]</f>
        <v>080143913</v>
      </c>
      <c r="C66" s="29" t="str">
        <f t="shared" si="1"/>
        <v>Francisco Morazan43913</v>
      </c>
      <c r="D66" s="30">
        <f t="shared" si="2"/>
        <v>55</v>
      </c>
      <c r="E66" s="31">
        <v>43913</v>
      </c>
      <c r="F66" s="30">
        <f>+VLOOKUP(Casos_HN[[#This Row],[Departamento]],Table_5[],2,0)</f>
        <v>8</v>
      </c>
      <c r="G66" s="3" t="s">
        <v>31</v>
      </c>
      <c r="H66" s="9" t="s">
        <v>32</v>
      </c>
      <c r="I66" s="30" t="str">
        <f>+IFERROR(VLOOKUP(Casos_HN[[#This Row],[Municipio]],'LOCALIZA HN'!$B$9:$O$306,8,0),99999)</f>
        <v>0801</v>
      </c>
      <c r="J66" s="5" t="s">
        <v>26</v>
      </c>
      <c r="K66" s="5">
        <v>50</v>
      </c>
      <c r="L66" s="8" t="s">
        <v>19</v>
      </c>
      <c r="M66" s="32" t="s">
        <v>20</v>
      </c>
      <c r="N66" s="33">
        <f>+IFERROR(VLOOKUP(Casos_HN[[#This Row],[ID_Municipio]],Table_4[[CodigoMuni]:[Long_2]],3,0),"")</f>
        <v>14.175800000000001</v>
      </c>
      <c r="O66" s="33">
        <f>+IFERROR(VLOOKUP(Casos_HN[[#This Row],[ID_Municipio]],Table_4[[CodigoMuni]:[Long_2]],4,0),"")</f>
        <v>-87.251099999999994</v>
      </c>
      <c r="P66" s="32" t="s">
        <v>21</v>
      </c>
    </row>
    <row r="67" spans="1:16" ht="14.25" customHeight="1" x14ac:dyDescent="0.3">
      <c r="A67" s="29" t="str">
        <f t="shared" si="0"/>
        <v>Distrito Central4391356</v>
      </c>
      <c r="B67" s="29" t="str">
        <f>+Casos_HN[[#This Row],[ID_Municipio]]&amp;Casos_HN[[#This Row],[Fecha]]</f>
        <v>080143913</v>
      </c>
      <c r="C67" s="29" t="str">
        <f t="shared" si="1"/>
        <v>Francisco Morazan43913</v>
      </c>
      <c r="D67" s="30">
        <f t="shared" si="2"/>
        <v>56</v>
      </c>
      <c r="E67" s="31">
        <v>43913</v>
      </c>
      <c r="F67" s="30">
        <f>+VLOOKUP(Casos_HN[[#This Row],[Departamento]],Table_5[],2,0)</f>
        <v>8</v>
      </c>
      <c r="G67" s="3" t="s">
        <v>31</v>
      </c>
      <c r="H67" s="9" t="s">
        <v>32</v>
      </c>
      <c r="I67" s="30" t="str">
        <f>+IFERROR(VLOOKUP(Casos_HN[[#This Row],[Municipio]],'LOCALIZA HN'!$B$9:$O$306,8,0),99999)</f>
        <v>0801</v>
      </c>
      <c r="J67" s="5" t="s">
        <v>26</v>
      </c>
      <c r="K67" s="5">
        <v>38</v>
      </c>
      <c r="L67" s="8" t="s">
        <v>19</v>
      </c>
      <c r="M67" s="32" t="s">
        <v>20</v>
      </c>
      <c r="N67" s="33">
        <f>+IFERROR(VLOOKUP(Casos_HN[[#This Row],[ID_Municipio]],Table_4[[CodigoMuni]:[Long_2]],3,0),"")</f>
        <v>14.175800000000001</v>
      </c>
      <c r="O67" s="33">
        <f>+IFERROR(VLOOKUP(Casos_HN[[#This Row],[ID_Municipio]],Table_4[[CodigoMuni]:[Long_2]],4,0),"")</f>
        <v>-87.251099999999994</v>
      </c>
      <c r="P67" s="32" t="s">
        <v>21</v>
      </c>
    </row>
    <row r="68" spans="1:16" ht="14.25" customHeight="1" x14ac:dyDescent="0.3">
      <c r="A68" s="29" t="str">
        <f t="shared" si="0"/>
        <v>Distrito Central4391657</v>
      </c>
      <c r="B68" s="29" t="str">
        <f>+Casos_HN[[#This Row],[ID_Municipio]]&amp;Casos_HN[[#This Row],[Fecha]]</f>
        <v>080143916</v>
      </c>
      <c r="C68" s="29" t="str">
        <f t="shared" si="1"/>
        <v>Francisco Morazan43916</v>
      </c>
      <c r="D68" s="30">
        <f t="shared" si="2"/>
        <v>57</v>
      </c>
      <c r="E68" s="31">
        <v>43916</v>
      </c>
      <c r="F68" s="30">
        <f>+VLOOKUP(Casos_HN[[#This Row],[Departamento]],Table_5[],2,0)</f>
        <v>8</v>
      </c>
      <c r="G68" s="3" t="s">
        <v>31</v>
      </c>
      <c r="H68" s="9" t="s">
        <v>32</v>
      </c>
      <c r="I68" s="30" t="str">
        <f>+IFERROR(VLOOKUP(Casos_HN[[#This Row],[Municipio]],'LOCALIZA HN'!$B$9:$O$306,8,0),99999)</f>
        <v>0801</v>
      </c>
      <c r="J68" s="5" t="s">
        <v>26</v>
      </c>
      <c r="K68" s="5">
        <v>66</v>
      </c>
      <c r="L68" s="8" t="s">
        <v>19</v>
      </c>
      <c r="M68" s="32" t="s">
        <v>20</v>
      </c>
      <c r="N68" s="33">
        <f>+IFERROR(VLOOKUP(Casos_HN[[#This Row],[ID_Municipio]],Table_4[[CodigoMuni]:[Long_2]],3,0),"")</f>
        <v>14.175800000000001</v>
      </c>
      <c r="O68" s="33">
        <f>+IFERROR(VLOOKUP(Casos_HN[[#This Row],[ID_Municipio]],Table_4[[CodigoMuni]:[Long_2]],4,0),"")</f>
        <v>-87.251099999999994</v>
      </c>
      <c r="P68" s="32" t="s">
        <v>21</v>
      </c>
    </row>
    <row r="69" spans="1:16" ht="14.25" customHeight="1" x14ac:dyDescent="0.3">
      <c r="A69" s="29" t="str">
        <f t="shared" si="0"/>
        <v>Distrito Central4391658</v>
      </c>
      <c r="B69" s="29" t="str">
        <f>+Casos_HN[[#This Row],[ID_Municipio]]&amp;Casos_HN[[#This Row],[Fecha]]</f>
        <v>080143916</v>
      </c>
      <c r="C69" s="29" t="str">
        <f t="shared" si="1"/>
        <v>Francisco Morazan43916</v>
      </c>
      <c r="D69" s="30">
        <f t="shared" si="2"/>
        <v>58</v>
      </c>
      <c r="E69" s="31">
        <v>43916</v>
      </c>
      <c r="F69" s="30">
        <f>+VLOOKUP(Casos_HN[[#This Row],[Departamento]],Table_5[],2,0)</f>
        <v>8</v>
      </c>
      <c r="G69" s="3" t="s">
        <v>31</v>
      </c>
      <c r="H69" s="9" t="s">
        <v>32</v>
      </c>
      <c r="I69" s="30" t="str">
        <f>+IFERROR(VLOOKUP(Casos_HN[[#This Row],[Municipio]],'LOCALIZA HN'!$B$9:$O$306,8,0),99999)</f>
        <v>0801</v>
      </c>
      <c r="J69" s="5" t="s">
        <v>18</v>
      </c>
      <c r="K69" s="5">
        <v>62</v>
      </c>
      <c r="L69" s="8" t="s">
        <v>19</v>
      </c>
      <c r="M69" s="32" t="s">
        <v>20</v>
      </c>
      <c r="N69" s="33">
        <f>+IFERROR(VLOOKUP(Casos_HN[[#This Row],[ID_Municipio]],Table_4[[CodigoMuni]:[Long_2]],3,0),"")</f>
        <v>14.175800000000001</v>
      </c>
      <c r="O69" s="33">
        <f>+IFERROR(VLOOKUP(Casos_HN[[#This Row],[ID_Municipio]],Table_4[[CodigoMuni]:[Long_2]],4,0),"")</f>
        <v>-87.251099999999994</v>
      </c>
      <c r="P69" s="32" t="s">
        <v>21</v>
      </c>
    </row>
    <row r="70" spans="1:16" ht="14.25" customHeight="1" x14ac:dyDescent="0.3">
      <c r="A70" s="29" t="str">
        <f t="shared" si="0"/>
        <v>Distrito Central4391659</v>
      </c>
      <c r="B70" s="29" t="str">
        <f>+Casos_HN[[#This Row],[ID_Municipio]]&amp;Casos_HN[[#This Row],[Fecha]]</f>
        <v>080143916</v>
      </c>
      <c r="C70" s="29" t="str">
        <f t="shared" si="1"/>
        <v>Francisco Morazan43916</v>
      </c>
      <c r="D70" s="30">
        <f t="shared" si="2"/>
        <v>59</v>
      </c>
      <c r="E70" s="31">
        <v>43916</v>
      </c>
      <c r="F70" s="30">
        <f>+VLOOKUP(Casos_HN[[#This Row],[Departamento]],Table_5[],2,0)</f>
        <v>8</v>
      </c>
      <c r="G70" s="3" t="s">
        <v>31</v>
      </c>
      <c r="H70" s="9" t="s">
        <v>32</v>
      </c>
      <c r="I70" s="30" t="str">
        <f>+IFERROR(VLOOKUP(Casos_HN[[#This Row],[Municipio]],'LOCALIZA HN'!$B$9:$O$306,8,0),99999)</f>
        <v>0801</v>
      </c>
      <c r="J70" s="5" t="s">
        <v>18</v>
      </c>
      <c r="K70" s="5">
        <v>35</v>
      </c>
      <c r="L70" s="8" t="s">
        <v>19</v>
      </c>
      <c r="M70" s="32" t="s">
        <v>20</v>
      </c>
      <c r="N70" s="33">
        <f>+IFERROR(VLOOKUP(Casos_HN[[#This Row],[ID_Municipio]],Table_4[[CodigoMuni]:[Long_2]],3,0),"")</f>
        <v>14.175800000000001</v>
      </c>
      <c r="O70" s="33">
        <f>+IFERROR(VLOOKUP(Casos_HN[[#This Row],[ID_Municipio]],Table_4[[CodigoMuni]:[Long_2]],4,0),"")</f>
        <v>-87.251099999999994</v>
      </c>
      <c r="P70" s="32" t="s">
        <v>21</v>
      </c>
    </row>
    <row r="71" spans="1:16" ht="14.25" customHeight="1" x14ac:dyDescent="0.3">
      <c r="A71" s="29" t="str">
        <f t="shared" si="0"/>
        <v>Distrito Central4391660</v>
      </c>
      <c r="B71" s="29" t="str">
        <f>+Casos_HN[[#This Row],[ID_Municipio]]&amp;Casos_HN[[#This Row],[Fecha]]</f>
        <v>080143916</v>
      </c>
      <c r="C71" s="29" t="str">
        <f t="shared" si="1"/>
        <v>Francisco Morazan43916</v>
      </c>
      <c r="D71" s="30">
        <f t="shared" si="2"/>
        <v>60</v>
      </c>
      <c r="E71" s="31">
        <v>43916</v>
      </c>
      <c r="F71" s="30">
        <f>+VLOOKUP(Casos_HN[[#This Row],[Departamento]],Table_5[],2,0)</f>
        <v>8</v>
      </c>
      <c r="G71" s="3" t="s">
        <v>31</v>
      </c>
      <c r="H71" s="9" t="s">
        <v>32</v>
      </c>
      <c r="I71" s="30" t="str">
        <f>+IFERROR(VLOOKUP(Casos_HN[[#This Row],[Municipio]],'LOCALIZA HN'!$B$9:$O$306,8,0),99999)</f>
        <v>0801</v>
      </c>
      <c r="J71" s="5" t="s">
        <v>18</v>
      </c>
      <c r="K71" s="5">
        <v>62</v>
      </c>
      <c r="L71" s="8" t="s">
        <v>19</v>
      </c>
      <c r="M71" s="32" t="s">
        <v>20</v>
      </c>
      <c r="N71" s="33">
        <f>+IFERROR(VLOOKUP(Casos_HN[[#This Row],[ID_Municipio]],Table_4[[CodigoMuni]:[Long_2]],3,0),"")</f>
        <v>14.175800000000001</v>
      </c>
      <c r="O71" s="33">
        <f>+IFERROR(VLOOKUP(Casos_HN[[#This Row],[ID_Municipio]],Table_4[[CodigoMuni]:[Long_2]],4,0),"")</f>
        <v>-87.251099999999994</v>
      </c>
      <c r="P71" s="32" t="s">
        <v>21</v>
      </c>
    </row>
    <row r="72" spans="1:16" ht="14.25" customHeight="1" x14ac:dyDescent="0.3">
      <c r="A72" s="29" t="str">
        <f t="shared" si="0"/>
        <v>Distrito Central4391661</v>
      </c>
      <c r="B72" s="29" t="str">
        <f>+Casos_HN[[#This Row],[ID_Municipio]]&amp;Casos_HN[[#This Row],[Fecha]]</f>
        <v>080143916</v>
      </c>
      <c r="C72" s="29" t="str">
        <f t="shared" si="1"/>
        <v>Francisco Morazan43916</v>
      </c>
      <c r="D72" s="30">
        <f t="shared" si="2"/>
        <v>61</v>
      </c>
      <c r="E72" s="31">
        <v>43916</v>
      </c>
      <c r="F72" s="30">
        <f>+VLOOKUP(Casos_HN[[#This Row],[Departamento]],Table_5[],2,0)</f>
        <v>8</v>
      </c>
      <c r="G72" s="3" t="s">
        <v>31</v>
      </c>
      <c r="H72" s="9" t="s">
        <v>32</v>
      </c>
      <c r="I72" s="30" t="str">
        <f>+IFERROR(VLOOKUP(Casos_HN[[#This Row],[Municipio]],'LOCALIZA HN'!$B$9:$O$306,8,0),99999)</f>
        <v>0801</v>
      </c>
      <c r="J72" s="5" t="s">
        <v>26</v>
      </c>
      <c r="K72" s="5">
        <v>58</v>
      </c>
      <c r="L72" s="8" t="s">
        <v>19</v>
      </c>
      <c r="M72" s="32" t="s">
        <v>20</v>
      </c>
      <c r="N72" s="33">
        <f>+IFERROR(VLOOKUP(Casos_HN[[#This Row],[ID_Municipio]],Table_4[[CodigoMuni]:[Long_2]],3,0),"")</f>
        <v>14.175800000000001</v>
      </c>
      <c r="O72" s="33">
        <f>+IFERROR(VLOOKUP(Casos_HN[[#This Row],[ID_Municipio]],Table_4[[CodigoMuni]:[Long_2]],4,0),"")</f>
        <v>-87.251099999999994</v>
      </c>
      <c r="P72" s="32" t="s">
        <v>21</v>
      </c>
    </row>
    <row r="73" spans="1:16" ht="14.25" customHeight="1" x14ac:dyDescent="0.3">
      <c r="A73" s="29" t="str">
        <f t="shared" si="0"/>
        <v>Distrito Central4391662</v>
      </c>
      <c r="B73" s="29" t="str">
        <f>+Casos_HN[[#This Row],[ID_Municipio]]&amp;Casos_HN[[#This Row],[Fecha]]</f>
        <v>080143916</v>
      </c>
      <c r="C73" s="29" t="str">
        <f t="shared" si="1"/>
        <v>Francisco Morazan43916</v>
      </c>
      <c r="D73" s="30">
        <f t="shared" si="2"/>
        <v>62</v>
      </c>
      <c r="E73" s="31">
        <v>43916</v>
      </c>
      <c r="F73" s="30">
        <f>+VLOOKUP(Casos_HN[[#This Row],[Departamento]],Table_5[],2,0)</f>
        <v>8</v>
      </c>
      <c r="G73" s="3" t="s">
        <v>31</v>
      </c>
      <c r="H73" s="9" t="s">
        <v>32</v>
      </c>
      <c r="I73" s="30" t="str">
        <f>+IFERROR(VLOOKUP(Casos_HN[[#This Row],[Municipio]],'LOCALIZA HN'!$B$9:$O$306,8,0),99999)</f>
        <v>0801</v>
      </c>
      <c r="J73" s="5" t="s">
        <v>18</v>
      </c>
      <c r="K73" s="5">
        <v>12</v>
      </c>
      <c r="L73" s="8" t="s">
        <v>19</v>
      </c>
      <c r="M73" s="32" t="s">
        <v>20</v>
      </c>
      <c r="N73" s="33">
        <f>+IFERROR(VLOOKUP(Casos_HN[[#This Row],[ID_Municipio]],Table_4[[CodigoMuni]:[Long_2]],3,0),"")</f>
        <v>14.175800000000001</v>
      </c>
      <c r="O73" s="33">
        <f>+IFERROR(VLOOKUP(Casos_HN[[#This Row],[ID_Municipio]],Table_4[[CodigoMuni]:[Long_2]],4,0),"")</f>
        <v>-87.251099999999994</v>
      </c>
      <c r="P73" s="32" t="s">
        <v>21</v>
      </c>
    </row>
    <row r="74" spans="1:16" ht="14.25" customHeight="1" x14ac:dyDescent="0.3">
      <c r="A74" s="29" t="str">
        <f t="shared" si="0"/>
        <v>Distrito Central4391663</v>
      </c>
      <c r="B74" s="29" t="str">
        <f>+Casos_HN[[#This Row],[ID_Municipio]]&amp;Casos_HN[[#This Row],[Fecha]]</f>
        <v>080143916</v>
      </c>
      <c r="C74" s="29" t="str">
        <f t="shared" si="1"/>
        <v>Francisco Morazan43916</v>
      </c>
      <c r="D74" s="30">
        <f t="shared" si="2"/>
        <v>63</v>
      </c>
      <c r="E74" s="31">
        <v>43916</v>
      </c>
      <c r="F74" s="30">
        <f>+VLOOKUP(Casos_HN[[#This Row],[Departamento]],Table_5[],2,0)</f>
        <v>8</v>
      </c>
      <c r="G74" s="3" t="s">
        <v>31</v>
      </c>
      <c r="H74" s="9" t="s">
        <v>32</v>
      </c>
      <c r="I74" s="30" t="str">
        <f>+IFERROR(VLOOKUP(Casos_HN[[#This Row],[Municipio]],'LOCALIZA HN'!$B$9:$O$306,8,0),99999)</f>
        <v>0801</v>
      </c>
      <c r="J74" s="5" t="s">
        <v>18</v>
      </c>
      <c r="K74" s="5"/>
      <c r="L74" s="8" t="s">
        <v>19</v>
      </c>
      <c r="M74" s="32" t="s">
        <v>20</v>
      </c>
      <c r="N74" s="33">
        <f>+IFERROR(VLOOKUP(Casos_HN[[#This Row],[ID_Municipio]],Table_4[[CodigoMuni]:[Long_2]],3,0),"")</f>
        <v>14.175800000000001</v>
      </c>
      <c r="O74" s="33">
        <f>+IFERROR(VLOOKUP(Casos_HN[[#This Row],[ID_Municipio]],Table_4[[CodigoMuni]:[Long_2]],4,0),"")</f>
        <v>-87.251099999999994</v>
      </c>
      <c r="P74" s="32" t="s">
        <v>21</v>
      </c>
    </row>
    <row r="75" spans="1:16" ht="14.25" customHeight="1" x14ac:dyDescent="0.3">
      <c r="A75" s="29" t="str">
        <f t="shared" si="0"/>
        <v>Distrito Central4391664</v>
      </c>
      <c r="B75" s="29" t="str">
        <f>+Casos_HN[[#This Row],[ID_Municipio]]&amp;Casos_HN[[#This Row],[Fecha]]</f>
        <v>080143916</v>
      </c>
      <c r="C75" s="29" t="str">
        <f t="shared" si="1"/>
        <v>Francisco Morazan43916</v>
      </c>
      <c r="D75" s="30">
        <f t="shared" si="2"/>
        <v>64</v>
      </c>
      <c r="E75" s="31">
        <v>43916</v>
      </c>
      <c r="F75" s="30">
        <f>+VLOOKUP(Casos_HN[[#This Row],[Departamento]],Table_5[],2,0)</f>
        <v>8</v>
      </c>
      <c r="G75" s="3" t="s">
        <v>31</v>
      </c>
      <c r="H75" s="9" t="s">
        <v>32</v>
      </c>
      <c r="I75" s="30" t="str">
        <f>+IFERROR(VLOOKUP(Casos_HN[[#This Row],[Municipio]],'LOCALIZA HN'!$B$9:$O$306,8,0),99999)</f>
        <v>0801</v>
      </c>
      <c r="J75" s="5" t="s">
        <v>26</v>
      </c>
      <c r="K75" s="5">
        <v>17</v>
      </c>
      <c r="L75" s="8" t="s">
        <v>19</v>
      </c>
      <c r="M75" s="32" t="s">
        <v>20</v>
      </c>
      <c r="N75" s="33">
        <f>+IFERROR(VLOOKUP(Casos_HN[[#This Row],[ID_Municipio]],Table_4[[CodigoMuni]:[Long_2]],3,0),"")</f>
        <v>14.175800000000001</v>
      </c>
      <c r="O75" s="33">
        <f>+IFERROR(VLOOKUP(Casos_HN[[#This Row],[ID_Municipio]],Table_4[[CodigoMuni]:[Long_2]],4,0),"")</f>
        <v>-87.251099999999994</v>
      </c>
      <c r="P75" s="32" t="s">
        <v>21</v>
      </c>
    </row>
    <row r="76" spans="1:16" ht="14.25" customHeight="1" x14ac:dyDescent="0.3">
      <c r="A76" s="29" t="str">
        <f t="shared" si="0"/>
        <v>Distrito Central4391665</v>
      </c>
      <c r="B76" s="29" t="str">
        <f>+Casos_HN[[#This Row],[ID_Municipio]]&amp;Casos_HN[[#This Row],[Fecha]]</f>
        <v>080143916</v>
      </c>
      <c r="C76" s="29" t="str">
        <f t="shared" si="1"/>
        <v>Francisco Morazan43916</v>
      </c>
      <c r="D76" s="30">
        <f t="shared" si="2"/>
        <v>65</v>
      </c>
      <c r="E76" s="31">
        <v>43916</v>
      </c>
      <c r="F76" s="30">
        <f>+VLOOKUP(Casos_HN[[#This Row],[Departamento]],Table_5[],2,0)</f>
        <v>8</v>
      </c>
      <c r="G76" s="3" t="s">
        <v>31</v>
      </c>
      <c r="H76" s="9" t="s">
        <v>32</v>
      </c>
      <c r="I76" s="30" t="str">
        <f>+IFERROR(VLOOKUP(Casos_HN[[#This Row],[Municipio]],'LOCALIZA HN'!$B$9:$O$306,8,0),99999)</f>
        <v>0801</v>
      </c>
      <c r="J76" s="5" t="s">
        <v>18</v>
      </c>
      <c r="K76" s="5">
        <v>17</v>
      </c>
      <c r="L76" s="8" t="s">
        <v>19</v>
      </c>
      <c r="M76" s="32" t="s">
        <v>20</v>
      </c>
      <c r="N76" s="33">
        <f>+IFERROR(VLOOKUP(Casos_HN[[#This Row],[ID_Municipio]],Table_4[[CodigoMuni]:[Long_2]],3,0),"")</f>
        <v>14.175800000000001</v>
      </c>
      <c r="O76" s="33">
        <f>+IFERROR(VLOOKUP(Casos_HN[[#This Row],[ID_Municipio]],Table_4[[CodigoMuni]:[Long_2]],4,0),"")</f>
        <v>-87.251099999999994</v>
      </c>
      <c r="P76" s="32" t="s">
        <v>21</v>
      </c>
    </row>
    <row r="77" spans="1:16" ht="14.25" customHeight="1" x14ac:dyDescent="0.3">
      <c r="A77" s="29" t="str">
        <f t="shared" ref="A77:A140" si="3">+H77&amp;E77&amp;D77</f>
        <v>Distrito Central4391666</v>
      </c>
      <c r="B77" s="29" t="str">
        <f>+Casos_HN[[#This Row],[ID_Municipio]]&amp;Casos_HN[[#This Row],[Fecha]]</f>
        <v>080143916</v>
      </c>
      <c r="C77" s="29" t="str">
        <f t="shared" ref="C77:C140" si="4">+G77&amp;E77</f>
        <v>Francisco Morazan43916</v>
      </c>
      <c r="D77" s="30">
        <f t="shared" ref="D77:D140" si="5">+D76+1</f>
        <v>66</v>
      </c>
      <c r="E77" s="31">
        <v>43916</v>
      </c>
      <c r="F77" s="30">
        <f>+VLOOKUP(Casos_HN[[#This Row],[Departamento]],Table_5[],2,0)</f>
        <v>8</v>
      </c>
      <c r="G77" s="3" t="s">
        <v>31</v>
      </c>
      <c r="H77" s="9" t="s">
        <v>32</v>
      </c>
      <c r="I77" s="30" t="str">
        <f>+IFERROR(VLOOKUP(Casos_HN[[#This Row],[Municipio]],'LOCALIZA HN'!$B$9:$O$306,8,0),99999)</f>
        <v>0801</v>
      </c>
      <c r="J77" s="5" t="s">
        <v>18</v>
      </c>
      <c r="K77" s="5">
        <v>57</v>
      </c>
      <c r="L77" s="8" t="s">
        <v>19</v>
      </c>
      <c r="M77" s="32" t="s">
        <v>20</v>
      </c>
      <c r="N77" s="33">
        <f>+IFERROR(VLOOKUP(Casos_HN[[#This Row],[ID_Municipio]],Table_4[[CodigoMuni]:[Long_2]],3,0),"")</f>
        <v>14.175800000000001</v>
      </c>
      <c r="O77" s="33">
        <f>+IFERROR(VLOOKUP(Casos_HN[[#This Row],[ID_Municipio]],Table_4[[CodigoMuni]:[Long_2]],4,0),"")</f>
        <v>-87.251099999999994</v>
      </c>
      <c r="P77" s="32" t="s">
        <v>21</v>
      </c>
    </row>
    <row r="78" spans="1:16" ht="14.25" customHeight="1" x14ac:dyDescent="0.3">
      <c r="A78" s="29" t="str">
        <f t="shared" si="3"/>
        <v>Distrito Central4391667</v>
      </c>
      <c r="B78" s="29" t="str">
        <f>+Casos_HN[[#This Row],[ID_Municipio]]&amp;Casos_HN[[#This Row],[Fecha]]</f>
        <v>080143916</v>
      </c>
      <c r="C78" s="29" t="str">
        <f t="shared" si="4"/>
        <v>Francisco Morazan43916</v>
      </c>
      <c r="D78" s="30">
        <f t="shared" si="5"/>
        <v>67</v>
      </c>
      <c r="E78" s="31">
        <v>43916</v>
      </c>
      <c r="F78" s="30">
        <f>+VLOOKUP(Casos_HN[[#This Row],[Departamento]],Table_5[],2,0)</f>
        <v>8</v>
      </c>
      <c r="G78" s="3" t="s">
        <v>31</v>
      </c>
      <c r="H78" s="9" t="s">
        <v>32</v>
      </c>
      <c r="I78" s="30" t="str">
        <f>+IFERROR(VLOOKUP(Casos_HN[[#This Row],[Municipio]],'LOCALIZA HN'!$B$9:$O$306,8,0),99999)</f>
        <v>0801</v>
      </c>
      <c r="J78" s="5" t="s">
        <v>18</v>
      </c>
      <c r="K78" s="5">
        <v>7</v>
      </c>
      <c r="L78" s="8" t="s">
        <v>19</v>
      </c>
      <c r="M78" s="32" t="s">
        <v>20</v>
      </c>
      <c r="N78" s="33">
        <f>+IFERROR(VLOOKUP(Casos_HN[[#This Row],[ID_Municipio]],Table_4[[CodigoMuni]:[Long_2]],3,0),"")</f>
        <v>14.175800000000001</v>
      </c>
      <c r="O78" s="33">
        <f>+IFERROR(VLOOKUP(Casos_HN[[#This Row],[ID_Municipio]],Table_4[[CodigoMuni]:[Long_2]],4,0),"")</f>
        <v>-87.251099999999994</v>
      </c>
      <c r="P78" s="32" t="s">
        <v>21</v>
      </c>
    </row>
    <row r="79" spans="1:16" ht="14.25" customHeight="1" x14ac:dyDescent="0.3">
      <c r="A79" s="29" t="str">
        <f t="shared" si="3"/>
        <v>Distrito Central4391668</v>
      </c>
      <c r="B79" s="29" t="str">
        <f>+Casos_HN[[#This Row],[ID_Municipio]]&amp;Casos_HN[[#This Row],[Fecha]]</f>
        <v>080143916</v>
      </c>
      <c r="C79" s="29" t="str">
        <f t="shared" si="4"/>
        <v>Francisco Morazan43916</v>
      </c>
      <c r="D79" s="30">
        <f t="shared" si="5"/>
        <v>68</v>
      </c>
      <c r="E79" s="31">
        <v>43916</v>
      </c>
      <c r="F79" s="30">
        <f>+VLOOKUP(Casos_HN[[#This Row],[Departamento]],Table_5[],2,0)</f>
        <v>8</v>
      </c>
      <c r="G79" s="3" t="s">
        <v>31</v>
      </c>
      <c r="H79" s="9" t="s">
        <v>32</v>
      </c>
      <c r="I79" s="30" t="str">
        <f>+IFERROR(VLOOKUP(Casos_HN[[#This Row],[Municipio]],'LOCALIZA HN'!$B$9:$O$306,8,0),99999)</f>
        <v>0801</v>
      </c>
      <c r="J79" s="5" t="s">
        <v>18</v>
      </c>
      <c r="K79" s="5">
        <v>18</v>
      </c>
      <c r="L79" s="8" t="s">
        <v>19</v>
      </c>
      <c r="M79" s="32" t="s">
        <v>20</v>
      </c>
      <c r="N79" s="33">
        <f>+IFERROR(VLOOKUP(Casos_HN[[#This Row],[ID_Municipio]],Table_4[[CodigoMuni]:[Long_2]],3,0),"")</f>
        <v>14.175800000000001</v>
      </c>
      <c r="O79" s="33">
        <f>+IFERROR(VLOOKUP(Casos_HN[[#This Row],[ID_Municipio]],Table_4[[CodigoMuni]:[Long_2]],4,0),"")</f>
        <v>-87.251099999999994</v>
      </c>
      <c r="P79" s="32" t="s">
        <v>21</v>
      </c>
    </row>
    <row r="80" spans="1:16" ht="14.25" customHeight="1" x14ac:dyDescent="0.3">
      <c r="A80" s="29" t="str">
        <f t="shared" si="3"/>
        <v>Distrito Central4391669</v>
      </c>
      <c r="B80" s="29" t="str">
        <f>+Casos_HN[[#This Row],[ID_Municipio]]&amp;Casos_HN[[#This Row],[Fecha]]</f>
        <v>080143916</v>
      </c>
      <c r="C80" s="29" t="str">
        <f t="shared" si="4"/>
        <v>Francisco Morazan43916</v>
      </c>
      <c r="D80" s="30">
        <f t="shared" si="5"/>
        <v>69</v>
      </c>
      <c r="E80" s="31">
        <v>43916</v>
      </c>
      <c r="F80" s="30">
        <f>+VLOOKUP(Casos_HN[[#This Row],[Departamento]],Table_5[],2,0)</f>
        <v>8</v>
      </c>
      <c r="G80" s="3" t="s">
        <v>31</v>
      </c>
      <c r="H80" s="9" t="s">
        <v>32</v>
      </c>
      <c r="I80" s="30" t="str">
        <f>+IFERROR(VLOOKUP(Casos_HN[[#This Row],[Municipio]],'LOCALIZA HN'!$B$9:$O$306,8,0),99999)</f>
        <v>0801</v>
      </c>
      <c r="J80" s="5" t="s">
        <v>18</v>
      </c>
      <c r="K80" s="5">
        <v>30</v>
      </c>
      <c r="L80" s="8" t="s">
        <v>19</v>
      </c>
      <c r="M80" s="32" t="s">
        <v>20</v>
      </c>
      <c r="N80" s="33">
        <f>+IFERROR(VLOOKUP(Casos_HN[[#This Row],[ID_Municipio]],Table_4[[CodigoMuni]:[Long_2]],3,0),"")</f>
        <v>14.175800000000001</v>
      </c>
      <c r="O80" s="33">
        <f>+IFERROR(VLOOKUP(Casos_HN[[#This Row],[ID_Municipio]],Table_4[[CodigoMuni]:[Long_2]],4,0),"")</f>
        <v>-87.251099999999994</v>
      </c>
      <c r="P80" s="32" t="s">
        <v>21</v>
      </c>
    </row>
    <row r="81" spans="1:16" ht="14.25" customHeight="1" x14ac:dyDescent="0.3">
      <c r="A81" s="29" t="str">
        <f t="shared" si="3"/>
        <v>Distrito Central4391670</v>
      </c>
      <c r="B81" s="29" t="str">
        <f>+Casos_HN[[#This Row],[ID_Municipio]]&amp;Casos_HN[[#This Row],[Fecha]]</f>
        <v>080143916</v>
      </c>
      <c r="C81" s="29" t="str">
        <f t="shared" si="4"/>
        <v>Francisco Morazan43916</v>
      </c>
      <c r="D81" s="30">
        <f t="shared" si="5"/>
        <v>70</v>
      </c>
      <c r="E81" s="31">
        <v>43916</v>
      </c>
      <c r="F81" s="30">
        <f>+VLOOKUP(Casos_HN[[#This Row],[Departamento]],Table_5[],2,0)</f>
        <v>8</v>
      </c>
      <c r="G81" s="3" t="s">
        <v>31</v>
      </c>
      <c r="H81" s="9" t="s">
        <v>32</v>
      </c>
      <c r="I81" s="30" t="str">
        <f>+IFERROR(VLOOKUP(Casos_HN[[#This Row],[Municipio]],'LOCALIZA HN'!$B$9:$O$306,8,0),99999)</f>
        <v>0801</v>
      </c>
      <c r="J81" s="5" t="s">
        <v>18</v>
      </c>
      <c r="K81" s="5">
        <v>22</v>
      </c>
      <c r="L81" s="8" t="s">
        <v>19</v>
      </c>
      <c r="M81" s="32" t="s">
        <v>20</v>
      </c>
      <c r="N81" s="33">
        <f>+IFERROR(VLOOKUP(Casos_HN[[#This Row],[ID_Municipio]],Table_4[[CodigoMuni]:[Long_2]],3,0),"")</f>
        <v>14.175800000000001</v>
      </c>
      <c r="O81" s="33">
        <f>+IFERROR(VLOOKUP(Casos_HN[[#This Row],[ID_Municipio]],Table_4[[CodigoMuni]:[Long_2]],4,0),"")</f>
        <v>-87.251099999999994</v>
      </c>
      <c r="P81" s="32" t="s">
        <v>21</v>
      </c>
    </row>
    <row r="82" spans="1:16" ht="14.25" customHeight="1" x14ac:dyDescent="0.3">
      <c r="A82" s="29" t="str">
        <f t="shared" si="3"/>
        <v>Distrito Central4391671</v>
      </c>
      <c r="B82" s="29" t="str">
        <f>+Casos_HN[[#This Row],[ID_Municipio]]&amp;Casos_HN[[#This Row],[Fecha]]</f>
        <v>080143916</v>
      </c>
      <c r="C82" s="29" t="str">
        <f t="shared" si="4"/>
        <v>Francisco Morazan43916</v>
      </c>
      <c r="D82" s="30">
        <f t="shared" si="5"/>
        <v>71</v>
      </c>
      <c r="E82" s="31">
        <v>43916</v>
      </c>
      <c r="F82" s="30">
        <f>+VLOOKUP(Casos_HN[[#This Row],[Departamento]],Table_5[],2,0)</f>
        <v>8</v>
      </c>
      <c r="G82" s="3" t="s">
        <v>31</v>
      </c>
      <c r="H82" s="9" t="s">
        <v>32</v>
      </c>
      <c r="I82" s="30" t="str">
        <f>+IFERROR(VLOOKUP(Casos_HN[[#This Row],[Municipio]],'LOCALIZA HN'!$B$9:$O$306,8,0),99999)</f>
        <v>0801</v>
      </c>
      <c r="J82" s="5" t="s">
        <v>18</v>
      </c>
      <c r="K82" s="5">
        <v>48</v>
      </c>
      <c r="L82" s="8" t="s">
        <v>19</v>
      </c>
      <c r="M82" s="32" t="s">
        <v>20</v>
      </c>
      <c r="N82" s="33">
        <f>+IFERROR(VLOOKUP(Casos_HN[[#This Row],[ID_Municipio]],Table_4[[CodigoMuni]:[Long_2]],3,0),"")</f>
        <v>14.175800000000001</v>
      </c>
      <c r="O82" s="33">
        <f>+IFERROR(VLOOKUP(Casos_HN[[#This Row],[ID_Municipio]],Table_4[[CodigoMuni]:[Long_2]],4,0),"")</f>
        <v>-87.251099999999994</v>
      </c>
      <c r="P82" s="32" t="s">
        <v>21</v>
      </c>
    </row>
    <row r="83" spans="1:16" ht="14.25" customHeight="1" x14ac:dyDescent="0.3">
      <c r="A83" s="29" t="str">
        <f t="shared" si="3"/>
        <v>Distrito Central4391672</v>
      </c>
      <c r="B83" s="29" t="str">
        <f>+Casos_HN[[#This Row],[ID_Municipio]]&amp;Casos_HN[[#This Row],[Fecha]]</f>
        <v>080143916</v>
      </c>
      <c r="C83" s="29" t="str">
        <f t="shared" si="4"/>
        <v>Francisco Morazan43916</v>
      </c>
      <c r="D83" s="30">
        <f t="shared" si="5"/>
        <v>72</v>
      </c>
      <c r="E83" s="31">
        <v>43916</v>
      </c>
      <c r="F83" s="30">
        <f>+VLOOKUP(Casos_HN[[#This Row],[Departamento]],Table_5[],2,0)</f>
        <v>8</v>
      </c>
      <c r="G83" s="3" t="s">
        <v>31</v>
      </c>
      <c r="H83" s="9" t="s">
        <v>32</v>
      </c>
      <c r="I83" s="30" t="str">
        <f>+IFERROR(VLOOKUP(Casos_HN[[#This Row],[Municipio]],'LOCALIZA HN'!$B$9:$O$306,8,0),99999)</f>
        <v>0801</v>
      </c>
      <c r="J83" s="5" t="s">
        <v>18</v>
      </c>
      <c r="K83" s="5">
        <v>40</v>
      </c>
      <c r="L83" s="8" t="s">
        <v>19</v>
      </c>
      <c r="M83" s="32" t="s">
        <v>20</v>
      </c>
      <c r="N83" s="33">
        <f>+IFERROR(VLOOKUP(Casos_HN[[#This Row],[ID_Municipio]],Table_4[[CodigoMuni]:[Long_2]],3,0),"")</f>
        <v>14.175800000000001</v>
      </c>
      <c r="O83" s="33">
        <f>+IFERROR(VLOOKUP(Casos_HN[[#This Row],[ID_Municipio]],Table_4[[CodigoMuni]:[Long_2]],4,0),"")</f>
        <v>-87.251099999999994</v>
      </c>
      <c r="P83" s="32" t="s">
        <v>21</v>
      </c>
    </row>
    <row r="84" spans="1:16" ht="14.25" customHeight="1" x14ac:dyDescent="0.3">
      <c r="A84" s="29" t="str">
        <f t="shared" si="3"/>
        <v>Distrito Central4392173</v>
      </c>
      <c r="B84" s="29" t="str">
        <f>+Casos_HN[[#This Row],[ID_Municipio]]&amp;Casos_HN[[#This Row],[Fecha]]</f>
        <v>080143921</v>
      </c>
      <c r="C84" s="29" t="str">
        <f t="shared" si="4"/>
        <v>Francisco Morazan43921</v>
      </c>
      <c r="D84" s="30">
        <f t="shared" si="5"/>
        <v>73</v>
      </c>
      <c r="E84" s="31">
        <v>43921</v>
      </c>
      <c r="F84" s="30">
        <f>+VLOOKUP(Casos_HN[[#This Row],[Departamento]],Table_5[],2,0)</f>
        <v>8</v>
      </c>
      <c r="G84" s="3" t="s">
        <v>31</v>
      </c>
      <c r="H84" s="9" t="s">
        <v>32</v>
      </c>
      <c r="I84" s="30" t="str">
        <f>+IFERROR(VLOOKUP(Casos_HN[[#This Row],[Municipio]],'LOCALIZA HN'!$B$9:$O$306,8,0),99999)</f>
        <v>0801</v>
      </c>
      <c r="J84" s="5" t="s">
        <v>18</v>
      </c>
      <c r="K84" s="5">
        <v>38</v>
      </c>
      <c r="L84" s="8" t="s">
        <v>19</v>
      </c>
      <c r="M84" s="32" t="s">
        <v>20</v>
      </c>
      <c r="N84" s="33">
        <f>+IFERROR(VLOOKUP(Casos_HN[[#This Row],[ID_Municipio]],Table_4[[CodigoMuni]:[Long_2]],3,0),"")</f>
        <v>14.175800000000001</v>
      </c>
      <c r="O84" s="33">
        <f>+IFERROR(VLOOKUP(Casos_HN[[#This Row],[ID_Municipio]],Table_4[[CodigoMuni]:[Long_2]],4,0),"")</f>
        <v>-87.251099999999994</v>
      </c>
      <c r="P84" s="32" t="s">
        <v>21</v>
      </c>
    </row>
    <row r="85" spans="1:16" ht="14.25" customHeight="1" x14ac:dyDescent="0.3">
      <c r="A85" s="29" t="str">
        <f t="shared" si="3"/>
        <v>Distrito Central4392174</v>
      </c>
      <c r="B85" s="29" t="str">
        <f>+Casos_HN[[#This Row],[ID_Municipio]]&amp;Casos_HN[[#This Row],[Fecha]]</f>
        <v>080143921</v>
      </c>
      <c r="C85" s="29" t="str">
        <f t="shared" si="4"/>
        <v>Francisco Morazan43921</v>
      </c>
      <c r="D85" s="30">
        <f t="shared" si="5"/>
        <v>74</v>
      </c>
      <c r="E85" s="31">
        <v>43921</v>
      </c>
      <c r="F85" s="30">
        <f>+VLOOKUP(Casos_HN[[#This Row],[Departamento]],Table_5[],2,0)</f>
        <v>8</v>
      </c>
      <c r="G85" s="3" t="s">
        <v>31</v>
      </c>
      <c r="H85" s="9" t="s">
        <v>32</v>
      </c>
      <c r="I85" s="30" t="str">
        <f>+IFERROR(VLOOKUP(Casos_HN[[#This Row],[Municipio]],'LOCALIZA HN'!$B$9:$O$306,8,0),99999)</f>
        <v>0801</v>
      </c>
      <c r="J85" s="5" t="s">
        <v>18</v>
      </c>
      <c r="K85" s="5">
        <v>3</v>
      </c>
      <c r="L85" s="8" t="s">
        <v>19</v>
      </c>
      <c r="M85" s="32" t="s">
        <v>20</v>
      </c>
      <c r="N85" s="33">
        <f>+IFERROR(VLOOKUP(Casos_HN[[#This Row],[ID_Municipio]],Table_4[[CodigoMuni]:[Long_2]],3,0),"")</f>
        <v>14.175800000000001</v>
      </c>
      <c r="O85" s="33">
        <f>+IFERROR(VLOOKUP(Casos_HN[[#This Row],[ID_Municipio]],Table_4[[CodigoMuni]:[Long_2]],4,0),"")</f>
        <v>-87.251099999999994</v>
      </c>
      <c r="P85" s="32" t="s">
        <v>21</v>
      </c>
    </row>
    <row r="86" spans="1:16" ht="14.25" customHeight="1" x14ac:dyDescent="0.3">
      <c r="A86" s="29" t="str">
        <f t="shared" si="3"/>
        <v>Distrito Central4392275</v>
      </c>
      <c r="B86" s="29" t="str">
        <f>+Casos_HN[[#This Row],[ID_Municipio]]&amp;Casos_HN[[#This Row],[Fecha]]</f>
        <v>080143922</v>
      </c>
      <c r="C86" s="29" t="str">
        <f t="shared" si="4"/>
        <v>Francisco Morazan43922</v>
      </c>
      <c r="D86" s="30">
        <f t="shared" si="5"/>
        <v>75</v>
      </c>
      <c r="E86" s="31">
        <v>43922</v>
      </c>
      <c r="F86" s="30">
        <f>+VLOOKUP(Casos_HN[[#This Row],[Departamento]],Table_5[],2,0)</f>
        <v>8</v>
      </c>
      <c r="G86" s="3" t="s">
        <v>31</v>
      </c>
      <c r="H86" s="9" t="s">
        <v>32</v>
      </c>
      <c r="I86" s="30" t="str">
        <f>+IFERROR(VLOOKUP(Casos_HN[[#This Row],[Municipio]],'LOCALIZA HN'!$B$9:$O$306,8,0),99999)</f>
        <v>0801</v>
      </c>
      <c r="J86" s="5" t="s">
        <v>26</v>
      </c>
      <c r="K86" s="5">
        <v>24</v>
      </c>
      <c r="L86" s="8" t="s">
        <v>19</v>
      </c>
      <c r="M86" s="32" t="s">
        <v>20</v>
      </c>
      <c r="N86" s="33">
        <f>+IFERROR(VLOOKUP(Casos_HN[[#This Row],[ID_Municipio]],Table_4[[CodigoMuni]:[Long_2]],3,0),"")</f>
        <v>14.175800000000001</v>
      </c>
      <c r="O86" s="33">
        <f>+IFERROR(VLOOKUP(Casos_HN[[#This Row],[ID_Municipio]],Table_4[[CodigoMuni]:[Long_2]],4,0),"")</f>
        <v>-87.251099999999994</v>
      </c>
      <c r="P86" s="32" t="s">
        <v>21</v>
      </c>
    </row>
    <row r="87" spans="1:16" ht="14.25" customHeight="1" x14ac:dyDescent="0.3">
      <c r="A87" s="29" t="str">
        <f t="shared" si="3"/>
        <v>Distrito Central4392276</v>
      </c>
      <c r="B87" s="29" t="str">
        <f>+Casos_HN[[#This Row],[ID_Municipio]]&amp;Casos_HN[[#This Row],[Fecha]]</f>
        <v>080143922</v>
      </c>
      <c r="C87" s="29" t="str">
        <f t="shared" si="4"/>
        <v>Francisco Morazan43922</v>
      </c>
      <c r="D87" s="30">
        <f t="shared" si="5"/>
        <v>76</v>
      </c>
      <c r="E87" s="31">
        <v>43922</v>
      </c>
      <c r="F87" s="30">
        <f>+VLOOKUP(Casos_HN[[#This Row],[Departamento]],Table_5[],2,0)</f>
        <v>8</v>
      </c>
      <c r="G87" s="3" t="s">
        <v>31</v>
      </c>
      <c r="H87" s="9" t="s">
        <v>32</v>
      </c>
      <c r="I87" s="30" t="str">
        <f>+IFERROR(VLOOKUP(Casos_HN[[#This Row],[Municipio]],'LOCALIZA HN'!$B$9:$O$306,8,0),99999)</f>
        <v>0801</v>
      </c>
      <c r="J87" s="5" t="s">
        <v>18</v>
      </c>
      <c r="K87" s="5">
        <v>47</v>
      </c>
      <c r="L87" s="8" t="s">
        <v>19</v>
      </c>
      <c r="M87" s="32" t="s">
        <v>20</v>
      </c>
      <c r="N87" s="33">
        <f>+IFERROR(VLOOKUP(Casos_HN[[#This Row],[ID_Municipio]],Table_4[[CodigoMuni]:[Long_2]],3,0),"")</f>
        <v>14.175800000000001</v>
      </c>
      <c r="O87" s="33">
        <f>+IFERROR(VLOOKUP(Casos_HN[[#This Row],[ID_Municipio]],Table_4[[CodigoMuni]:[Long_2]],4,0),"")</f>
        <v>-87.251099999999994</v>
      </c>
      <c r="P87" s="32" t="s">
        <v>21</v>
      </c>
    </row>
    <row r="88" spans="1:16" ht="14.25" customHeight="1" x14ac:dyDescent="0.3">
      <c r="A88" s="29" t="str">
        <f t="shared" si="3"/>
        <v>Distrito Central4392277</v>
      </c>
      <c r="B88" s="29" t="str">
        <f>+Casos_HN[[#This Row],[ID_Municipio]]&amp;Casos_HN[[#This Row],[Fecha]]</f>
        <v>080143922</v>
      </c>
      <c r="C88" s="29" t="str">
        <f t="shared" si="4"/>
        <v>Francisco Morazan43922</v>
      </c>
      <c r="D88" s="30">
        <f t="shared" si="5"/>
        <v>77</v>
      </c>
      <c r="E88" s="31">
        <v>43922</v>
      </c>
      <c r="F88" s="30">
        <f>+VLOOKUP(Casos_HN[[#This Row],[Departamento]],Table_5[],2,0)</f>
        <v>8</v>
      </c>
      <c r="G88" s="3" t="s">
        <v>31</v>
      </c>
      <c r="H88" s="9" t="s">
        <v>32</v>
      </c>
      <c r="I88" s="30" t="str">
        <f>+IFERROR(VLOOKUP(Casos_HN[[#This Row],[Municipio]],'LOCALIZA HN'!$B$9:$O$306,8,0),99999)</f>
        <v>0801</v>
      </c>
      <c r="J88" s="5" t="s">
        <v>18</v>
      </c>
      <c r="K88" s="5">
        <v>25</v>
      </c>
      <c r="L88" s="8" t="s">
        <v>19</v>
      </c>
      <c r="M88" s="32" t="s">
        <v>20</v>
      </c>
      <c r="N88" s="33">
        <f>+IFERROR(VLOOKUP(Casos_HN[[#This Row],[ID_Municipio]],Table_4[[CodigoMuni]:[Long_2]],3,0),"")</f>
        <v>14.175800000000001</v>
      </c>
      <c r="O88" s="33">
        <f>+IFERROR(VLOOKUP(Casos_HN[[#This Row],[ID_Municipio]],Table_4[[CodigoMuni]:[Long_2]],4,0),"")</f>
        <v>-87.251099999999994</v>
      </c>
      <c r="P88" s="32" t="s">
        <v>21</v>
      </c>
    </row>
    <row r="89" spans="1:16" ht="14.25" customHeight="1" x14ac:dyDescent="0.3">
      <c r="A89" s="29" t="str">
        <f t="shared" si="3"/>
        <v>Distrito Central4392278</v>
      </c>
      <c r="B89" s="29" t="str">
        <f>+Casos_HN[[#This Row],[ID_Municipio]]&amp;Casos_HN[[#This Row],[Fecha]]</f>
        <v>080143922</v>
      </c>
      <c r="C89" s="29" t="str">
        <f t="shared" si="4"/>
        <v>Francisco Morazan43922</v>
      </c>
      <c r="D89" s="30">
        <f t="shared" si="5"/>
        <v>78</v>
      </c>
      <c r="E89" s="31">
        <v>43922</v>
      </c>
      <c r="F89" s="30">
        <f>+VLOOKUP(Casos_HN[[#This Row],[Departamento]],Table_5[],2,0)</f>
        <v>8</v>
      </c>
      <c r="G89" s="3" t="s">
        <v>31</v>
      </c>
      <c r="H89" s="9" t="s">
        <v>32</v>
      </c>
      <c r="I89" s="30" t="str">
        <f>+IFERROR(VLOOKUP(Casos_HN[[#This Row],[Municipio]],'LOCALIZA HN'!$B$9:$O$306,8,0),99999)</f>
        <v>0801</v>
      </c>
      <c r="J89" s="5" t="s">
        <v>26</v>
      </c>
      <c r="K89" s="5">
        <v>66</v>
      </c>
      <c r="L89" s="8" t="s">
        <v>19</v>
      </c>
      <c r="M89" s="32" t="s">
        <v>20</v>
      </c>
      <c r="N89" s="33">
        <f>+IFERROR(VLOOKUP(Casos_HN[[#This Row],[ID_Municipio]],Table_4[[CodigoMuni]:[Long_2]],3,0),"")</f>
        <v>14.175800000000001</v>
      </c>
      <c r="O89" s="33">
        <f>+IFERROR(VLOOKUP(Casos_HN[[#This Row],[ID_Municipio]],Table_4[[CodigoMuni]:[Long_2]],4,0),"")</f>
        <v>-87.251099999999994</v>
      </c>
      <c r="P89" s="32" t="s">
        <v>21</v>
      </c>
    </row>
    <row r="90" spans="1:16" ht="14.25" customHeight="1" x14ac:dyDescent="0.3">
      <c r="A90" s="29" t="str">
        <f t="shared" si="3"/>
        <v>Distrito Central4392479</v>
      </c>
      <c r="B90" s="29" t="str">
        <f>+Casos_HN[[#This Row],[ID_Municipio]]&amp;Casos_HN[[#This Row],[Fecha]]</f>
        <v>080143924</v>
      </c>
      <c r="C90" s="29" t="str">
        <f t="shared" si="4"/>
        <v>Francisco Morazan43924</v>
      </c>
      <c r="D90" s="30">
        <f t="shared" si="5"/>
        <v>79</v>
      </c>
      <c r="E90" s="31">
        <v>43924</v>
      </c>
      <c r="F90" s="30">
        <f>+VLOOKUP(Casos_HN[[#This Row],[Departamento]],Table_5[],2,0)</f>
        <v>8</v>
      </c>
      <c r="G90" s="3" t="s">
        <v>31</v>
      </c>
      <c r="H90" s="9" t="s">
        <v>32</v>
      </c>
      <c r="I90" s="30" t="str">
        <f>+IFERROR(VLOOKUP(Casos_HN[[#This Row],[Municipio]],'LOCALIZA HN'!$B$9:$O$306,8,0),99999)</f>
        <v>0801</v>
      </c>
      <c r="J90" s="5" t="s">
        <v>26</v>
      </c>
      <c r="K90" s="5">
        <v>82</v>
      </c>
      <c r="L90" s="8" t="s">
        <v>19</v>
      </c>
      <c r="M90" s="32" t="s">
        <v>20</v>
      </c>
      <c r="N90" s="33">
        <f>+IFERROR(VLOOKUP(Casos_HN[[#This Row],[ID_Municipio]],Table_4[[CodigoMuni]:[Long_2]],3,0),"")</f>
        <v>14.175800000000001</v>
      </c>
      <c r="O90" s="33">
        <f>+IFERROR(VLOOKUP(Casos_HN[[#This Row],[ID_Municipio]],Table_4[[CodigoMuni]:[Long_2]],4,0),"")</f>
        <v>-87.251099999999994</v>
      </c>
      <c r="P90" s="32" t="s">
        <v>21</v>
      </c>
    </row>
    <row r="91" spans="1:16" ht="14.25" customHeight="1" x14ac:dyDescent="0.3">
      <c r="A91" s="29" t="str">
        <f t="shared" si="3"/>
        <v>Distrito Central4392580</v>
      </c>
      <c r="B91" s="29" t="str">
        <f>+Casos_HN[[#This Row],[ID_Municipio]]&amp;Casos_HN[[#This Row],[Fecha]]</f>
        <v>080143925</v>
      </c>
      <c r="C91" s="29" t="str">
        <f t="shared" si="4"/>
        <v>Francisco Morazan43925</v>
      </c>
      <c r="D91" s="30">
        <f t="shared" si="5"/>
        <v>80</v>
      </c>
      <c r="E91" s="31">
        <v>43925</v>
      </c>
      <c r="F91" s="30">
        <f>+VLOOKUP(Casos_HN[[#This Row],[Departamento]],Table_5[],2,0)</f>
        <v>8</v>
      </c>
      <c r="G91" s="3" t="s">
        <v>31</v>
      </c>
      <c r="H91" s="9" t="s">
        <v>32</v>
      </c>
      <c r="I91" s="30" t="str">
        <f>+IFERROR(VLOOKUP(Casos_HN[[#This Row],[Municipio]],'LOCALIZA HN'!$B$9:$O$306,8,0),99999)</f>
        <v>0801</v>
      </c>
      <c r="J91" s="5" t="s">
        <v>18</v>
      </c>
      <c r="K91" s="5">
        <v>38</v>
      </c>
      <c r="L91" s="8" t="s">
        <v>19</v>
      </c>
      <c r="M91" s="32" t="s">
        <v>20</v>
      </c>
      <c r="N91" s="33">
        <f>+IFERROR(VLOOKUP(Casos_HN[[#This Row],[ID_Municipio]],Table_4[[CodigoMuni]:[Long_2]],3,0),"")</f>
        <v>14.175800000000001</v>
      </c>
      <c r="O91" s="33">
        <f>+IFERROR(VLOOKUP(Casos_HN[[#This Row],[ID_Municipio]],Table_4[[CodigoMuni]:[Long_2]],4,0),"")</f>
        <v>-87.251099999999994</v>
      </c>
      <c r="P91" s="32" t="s">
        <v>21</v>
      </c>
    </row>
    <row r="92" spans="1:16" ht="14.25" customHeight="1" x14ac:dyDescent="0.3">
      <c r="A92" s="29" t="str">
        <f t="shared" si="3"/>
        <v>Distrito Central4392581</v>
      </c>
      <c r="B92" s="29" t="str">
        <f>+Casos_HN[[#This Row],[ID_Municipio]]&amp;Casos_HN[[#This Row],[Fecha]]</f>
        <v>080143925</v>
      </c>
      <c r="C92" s="29" t="str">
        <f t="shared" si="4"/>
        <v>Francisco Morazan43925</v>
      </c>
      <c r="D92" s="30">
        <f t="shared" si="5"/>
        <v>81</v>
      </c>
      <c r="E92" s="31">
        <v>43925</v>
      </c>
      <c r="F92" s="30">
        <f>+VLOOKUP(Casos_HN[[#This Row],[Departamento]],Table_5[],2,0)</f>
        <v>8</v>
      </c>
      <c r="G92" s="3" t="s">
        <v>31</v>
      </c>
      <c r="H92" s="9" t="s">
        <v>32</v>
      </c>
      <c r="I92" s="30" t="str">
        <f>+IFERROR(VLOOKUP(Casos_HN[[#This Row],[Municipio]],'LOCALIZA HN'!$B$9:$O$306,8,0),99999)</f>
        <v>0801</v>
      </c>
      <c r="J92" s="5" t="s">
        <v>18</v>
      </c>
      <c r="K92" s="5">
        <v>44</v>
      </c>
      <c r="L92" s="8" t="s">
        <v>19</v>
      </c>
      <c r="M92" s="32" t="s">
        <v>20</v>
      </c>
      <c r="N92" s="33">
        <f>+IFERROR(VLOOKUP(Casos_HN[[#This Row],[ID_Municipio]],Table_4[[CodigoMuni]:[Long_2]],3,0),"")</f>
        <v>14.175800000000001</v>
      </c>
      <c r="O92" s="33">
        <f>+IFERROR(VLOOKUP(Casos_HN[[#This Row],[ID_Municipio]],Table_4[[CodigoMuni]:[Long_2]],4,0),"")</f>
        <v>-87.251099999999994</v>
      </c>
      <c r="P92" s="32" t="s">
        <v>21</v>
      </c>
    </row>
    <row r="93" spans="1:16" ht="14.25" customHeight="1" x14ac:dyDescent="0.3">
      <c r="A93" s="29" t="str">
        <f t="shared" si="3"/>
        <v>Distrito Central4392782</v>
      </c>
      <c r="B93" s="29" t="str">
        <f>+Casos_HN[[#This Row],[ID_Municipio]]&amp;Casos_HN[[#This Row],[Fecha]]</f>
        <v>080143927</v>
      </c>
      <c r="C93" s="29" t="str">
        <f t="shared" si="4"/>
        <v>Francisco Morazan43927</v>
      </c>
      <c r="D93" s="30">
        <f t="shared" si="5"/>
        <v>82</v>
      </c>
      <c r="E93" s="31">
        <v>43927</v>
      </c>
      <c r="F93" s="30">
        <f>+VLOOKUP(Casos_HN[[#This Row],[Departamento]],Table_5[],2,0)</f>
        <v>8</v>
      </c>
      <c r="G93" s="3" t="s">
        <v>31</v>
      </c>
      <c r="H93" s="9" t="s">
        <v>32</v>
      </c>
      <c r="I93" s="30" t="str">
        <f>+IFERROR(VLOOKUP(Casos_HN[[#This Row],[Municipio]],'LOCALIZA HN'!$B$9:$O$306,8,0),99999)</f>
        <v>0801</v>
      </c>
      <c r="J93" s="5" t="s">
        <v>26</v>
      </c>
      <c r="K93" s="5">
        <v>23</v>
      </c>
      <c r="L93" s="8" t="s">
        <v>19</v>
      </c>
      <c r="M93" s="32" t="s">
        <v>20</v>
      </c>
      <c r="N93" s="33">
        <f>+IFERROR(VLOOKUP(Casos_HN[[#This Row],[ID_Municipio]],Table_4[[CodigoMuni]:[Long_2]],3,0),"")</f>
        <v>14.175800000000001</v>
      </c>
      <c r="O93" s="33">
        <f>+IFERROR(VLOOKUP(Casos_HN[[#This Row],[ID_Municipio]],Table_4[[CodigoMuni]:[Long_2]],4,0),"")</f>
        <v>-87.251099999999994</v>
      </c>
      <c r="P93" s="32" t="s">
        <v>21</v>
      </c>
    </row>
    <row r="94" spans="1:16" ht="14.25" customHeight="1" x14ac:dyDescent="0.3">
      <c r="A94" s="29" t="str">
        <f t="shared" si="3"/>
        <v>Distrito Central4392783</v>
      </c>
      <c r="B94" s="29" t="str">
        <f>+Casos_HN[[#This Row],[ID_Municipio]]&amp;Casos_HN[[#This Row],[Fecha]]</f>
        <v>080143927</v>
      </c>
      <c r="C94" s="29" t="str">
        <f t="shared" si="4"/>
        <v>Francisco Morazan43927</v>
      </c>
      <c r="D94" s="30">
        <f t="shared" si="5"/>
        <v>83</v>
      </c>
      <c r="E94" s="31">
        <v>43927</v>
      </c>
      <c r="F94" s="30">
        <f>+VLOOKUP(Casos_HN[[#This Row],[Departamento]],Table_5[],2,0)</f>
        <v>8</v>
      </c>
      <c r="G94" s="3" t="s">
        <v>31</v>
      </c>
      <c r="H94" s="9" t="s">
        <v>32</v>
      </c>
      <c r="I94" s="30" t="str">
        <f>+IFERROR(VLOOKUP(Casos_HN[[#This Row],[Municipio]],'LOCALIZA HN'!$B$9:$O$306,8,0),99999)</f>
        <v>0801</v>
      </c>
      <c r="J94" s="5" t="s">
        <v>26</v>
      </c>
      <c r="K94" s="5">
        <v>22</v>
      </c>
      <c r="L94" s="8" t="s">
        <v>19</v>
      </c>
      <c r="M94" s="32" t="s">
        <v>20</v>
      </c>
      <c r="N94" s="33">
        <f>+IFERROR(VLOOKUP(Casos_HN[[#This Row],[ID_Municipio]],Table_4[[CodigoMuni]:[Long_2]],3,0),"")</f>
        <v>14.175800000000001</v>
      </c>
      <c r="O94" s="33">
        <f>+IFERROR(VLOOKUP(Casos_HN[[#This Row],[ID_Municipio]],Table_4[[CodigoMuni]:[Long_2]],4,0),"")</f>
        <v>-87.251099999999994</v>
      </c>
      <c r="P94" s="32" t="s">
        <v>21</v>
      </c>
    </row>
    <row r="95" spans="1:16" ht="14.25" customHeight="1" x14ac:dyDescent="0.3">
      <c r="A95" s="29" t="str">
        <f t="shared" si="3"/>
        <v>Distrito Central4392784</v>
      </c>
      <c r="B95" s="29" t="str">
        <f>+Casos_HN[[#This Row],[ID_Municipio]]&amp;Casos_HN[[#This Row],[Fecha]]</f>
        <v>080143927</v>
      </c>
      <c r="C95" s="29" t="str">
        <f t="shared" si="4"/>
        <v>Francisco Morazan43927</v>
      </c>
      <c r="D95" s="30">
        <f t="shared" si="5"/>
        <v>84</v>
      </c>
      <c r="E95" s="31">
        <v>43927</v>
      </c>
      <c r="F95" s="30">
        <f>+VLOOKUP(Casos_HN[[#This Row],[Departamento]],Table_5[],2,0)</f>
        <v>8</v>
      </c>
      <c r="G95" s="3" t="s">
        <v>31</v>
      </c>
      <c r="H95" s="9" t="s">
        <v>32</v>
      </c>
      <c r="I95" s="30" t="str">
        <f>+IFERROR(VLOOKUP(Casos_HN[[#This Row],[Municipio]],'LOCALIZA HN'!$B$9:$O$306,8,0),99999)</f>
        <v>0801</v>
      </c>
      <c r="J95" s="5" t="s">
        <v>26</v>
      </c>
      <c r="K95" s="5">
        <v>59</v>
      </c>
      <c r="L95" s="8" t="s">
        <v>19</v>
      </c>
      <c r="M95" s="32" t="s">
        <v>20</v>
      </c>
      <c r="N95" s="33">
        <f>+IFERROR(VLOOKUP(Casos_HN[[#This Row],[ID_Municipio]],Table_4[[CodigoMuni]:[Long_2]],3,0),"")</f>
        <v>14.175800000000001</v>
      </c>
      <c r="O95" s="33">
        <f>+IFERROR(VLOOKUP(Casos_HN[[#This Row],[ID_Municipio]],Table_4[[CodigoMuni]:[Long_2]],4,0),"")</f>
        <v>-87.251099999999994</v>
      </c>
      <c r="P95" s="32" t="s">
        <v>21</v>
      </c>
    </row>
    <row r="96" spans="1:16" ht="14.25" customHeight="1" x14ac:dyDescent="0.3">
      <c r="A96" s="29" t="str">
        <f t="shared" si="3"/>
        <v>Distrito Central4392785</v>
      </c>
      <c r="B96" s="29" t="str">
        <f>+Casos_HN[[#This Row],[ID_Municipio]]&amp;Casos_HN[[#This Row],[Fecha]]</f>
        <v>080143927</v>
      </c>
      <c r="C96" s="29" t="str">
        <f t="shared" si="4"/>
        <v>Francisco Morazan43927</v>
      </c>
      <c r="D96" s="30">
        <f t="shared" si="5"/>
        <v>85</v>
      </c>
      <c r="E96" s="31">
        <v>43927</v>
      </c>
      <c r="F96" s="30">
        <f>+VLOOKUP(Casos_HN[[#This Row],[Departamento]],Table_5[],2,0)</f>
        <v>8</v>
      </c>
      <c r="G96" s="3" t="s">
        <v>31</v>
      </c>
      <c r="H96" s="9" t="s">
        <v>32</v>
      </c>
      <c r="I96" s="30" t="str">
        <f>+IFERROR(VLOOKUP(Casos_HN[[#This Row],[Municipio]],'LOCALIZA HN'!$B$9:$O$306,8,0),99999)</f>
        <v>0801</v>
      </c>
      <c r="J96" s="5" t="s">
        <v>18</v>
      </c>
      <c r="K96" s="5">
        <v>57</v>
      </c>
      <c r="L96" s="8" t="s">
        <v>19</v>
      </c>
      <c r="M96" s="32" t="s">
        <v>20</v>
      </c>
      <c r="N96" s="33">
        <f>+IFERROR(VLOOKUP(Casos_HN[[#This Row],[ID_Municipio]],Table_4[[CodigoMuni]:[Long_2]],3,0),"")</f>
        <v>14.175800000000001</v>
      </c>
      <c r="O96" s="33">
        <f>+IFERROR(VLOOKUP(Casos_HN[[#This Row],[ID_Municipio]],Table_4[[CodigoMuni]:[Long_2]],4,0),"")</f>
        <v>-87.251099999999994</v>
      </c>
      <c r="P96" s="32" t="s">
        <v>21</v>
      </c>
    </row>
    <row r="97" spans="1:16" ht="14.25" customHeight="1" x14ac:dyDescent="0.3">
      <c r="A97" s="29" t="str">
        <f t="shared" si="3"/>
        <v>Distrito Central4392786</v>
      </c>
      <c r="B97" s="29" t="str">
        <f>+Casos_HN[[#This Row],[ID_Municipio]]&amp;Casos_HN[[#This Row],[Fecha]]</f>
        <v>080143927</v>
      </c>
      <c r="C97" s="29" t="str">
        <f t="shared" si="4"/>
        <v>Francisco Morazan43927</v>
      </c>
      <c r="D97" s="30">
        <f t="shared" si="5"/>
        <v>86</v>
      </c>
      <c r="E97" s="31">
        <v>43927</v>
      </c>
      <c r="F97" s="30">
        <f>+VLOOKUP(Casos_HN[[#This Row],[Departamento]],Table_5[],2,0)</f>
        <v>8</v>
      </c>
      <c r="G97" s="3" t="s">
        <v>31</v>
      </c>
      <c r="H97" s="9" t="s">
        <v>32</v>
      </c>
      <c r="I97" s="30" t="str">
        <f>+IFERROR(VLOOKUP(Casos_HN[[#This Row],[Municipio]],'LOCALIZA HN'!$B$9:$O$306,8,0),99999)</f>
        <v>0801</v>
      </c>
      <c r="J97" s="5" t="s">
        <v>26</v>
      </c>
      <c r="K97" s="5">
        <v>1</v>
      </c>
      <c r="L97" s="8" t="s">
        <v>19</v>
      </c>
      <c r="M97" s="32" t="s">
        <v>20</v>
      </c>
      <c r="N97" s="33">
        <f>+IFERROR(VLOOKUP(Casos_HN[[#This Row],[ID_Municipio]],Table_4[[CodigoMuni]:[Long_2]],3,0),"")</f>
        <v>14.175800000000001</v>
      </c>
      <c r="O97" s="33">
        <f>+IFERROR(VLOOKUP(Casos_HN[[#This Row],[ID_Municipio]],Table_4[[CodigoMuni]:[Long_2]],4,0),"")</f>
        <v>-87.251099999999994</v>
      </c>
      <c r="P97" s="32" t="s">
        <v>21</v>
      </c>
    </row>
    <row r="98" spans="1:16" ht="14.25" customHeight="1" x14ac:dyDescent="0.3">
      <c r="A98" s="29" t="str">
        <f t="shared" si="3"/>
        <v>Distrito Central4392787</v>
      </c>
      <c r="B98" s="29" t="str">
        <f>+Casos_HN[[#This Row],[ID_Municipio]]&amp;Casos_HN[[#This Row],[Fecha]]</f>
        <v>080143927</v>
      </c>
      <c r="C98" s="29" t="str">
        <f t="shared" si="4"/>
        <v>Francisco Morazan43927</v>
      </c>
      <c r="D98" s="30">
        <f t="shared" si="5"/>
        <v>87</v>
      </c>
      <c r="E98" s="31">
        <v>43927</v>
      </c>
      <c r="F98" s="30">
        <f>+VLOOKUP(Casos_HN[[#This Row],[Departamento]],Table_5[],2,0)</f>
        <v>8</v>
      </c>
      <c r="G98" s="3" t="s">
        <v>31</v>
      </c>
      <c r="H98" s="9" t="s">
        <v>32</v>
      </c>
      <c r="I98" s="30" t="str">
        <f>+IFERROR(VLOOKUP(Casos_HN[[#This Row],[Municipio]],'LOCALIZA HN'!$B$9:$O$306,8,0),99999)</f>
        <v>0801</v>
      </c>
      <c r="J98" s="5" t="s">
        <v>26</v>
      </c>
      <c r="K98" s="5">
        <v>56</v>
      </c>
      <c r="L98" s="8" t="s">
        <v>19</v>
      </c>
      <c r="M98" s="32" t="s">
        <v>20</v>
      </c>
      <c r="N98" s="33">
        <f>+IFERROR(VLOOKUP(Casos_HN[[#This Row],[ID_Municipio]],Table_4[[CodigoMuni]:[Long_2]],3,0),"")</f>
        <v>14.175800000000001</v>
      </c>
      <c r="O98" s="33">
        <f>+IFERROR(VLOOKUP(Casos_HN[[#This Row],[ID_Municipio]],Table_4[[CodigoMuni]:[Long_2]],4,0),"")</f>
        <v>-87.251099999999994</v>
      </c>
      <c r="P98" s="32" t="s">
        <v>21</v>
      </c>
    </row>
    <row r="99" spans="1:16" ht="14.4" x14ac:dyDescent="0.3">
      <c r="A99" s="29" t="str">
        <f t="shared" si="3"/>
        <v>Distrito Central4392888</v>
      </c>
      <c r="B99" s="29" t="str">
        <f>+Casos_HN[[#This Row],[ID_Municipio]]&amp;Casos_HN[[#This Row],[Fecha]]</f>
        <v>080143928</v>
      </c>
      <c r="C99" s="29" t="str">
        <f t="shared" si="4"/>
        <v>Francisco Morazan43928</v>
      </c>
      <c r="D99" s="30">
        <f t="shared" si="5"/>
        <v>88</v>
      </c>
      <c r="E99" s="31">
        <v>43928</v>
      </c>
      <c r="F99" s="30">
        <f>+VLOOKUP(Casos_HN[[#This Row],[Departamento]],Table_5[],2,0)</f>
        <v>8</v>
      </c>
      <c r="G99" s="3" t="s">
        <v>31</v>
      </c>
      <c r="H99" s="9" t="s">
        <v>32</v>
      </c>
      <c r="I99" s="30" t="str">
        <f>+IFERROR(VLOOKUP(Casos_HN[[#This Row],[Municipio]],'LOCALIZA HN'!$B$9:$O$306,8,0),99999)</f>
        <v>0801</v>
      </c>
      <c r="J99" s="5" t="s">
        <v>18</v>
      </c>
      <c r="K99" s="5">
        <v>29</v>
      </c>
      <c r="L99" s="8" t="s">
        <v>19</v>
      </c>
      <c r="M99" s="32" t="s">
        <v>20</v>
      </c>
      <c r="N99" s="33">
        <f>+IFERROR(VLOOKUP(Casos_HN[[#This Row],[ID_Municipio]],Table_4[[CodigoMuni]:[Long_2]],3,0),"")</f>
        <v>14.175800000000001</v>
      </c>
      <c r="O99" s="33">
        <f>+IFERROR(VLOOKUP(Casos_HN[[#This Row],[ID_Municipio]],Table_4[[CodigoMuni]:[Long_2]],4,0),"")</f>
        <v>-87.251099999999994</v>
      </c>
      <c r="P99" s="32" t="s">
        <v>21</v>
      </c>
    </row>
    <row r="100" spans="1:16" ht="14.25" customHeight="1" x14ac:dyDescent="0.3">
      <c r="A100" s="29" t="str">
        <f t="shared" si="3"/>
        <v>Distrito Central4393289</v>
      </c>
      <c r="B100" s="29" t="str">
        <f>+Casos_HN[[#This Row],[ID_Municipio]]&amp;Casos_HN[[#This Row],[Fecha]]</f>
        <v>080143932</v>
      </c>
      <c r="C100" s="29" t="str">
        <f t="shared" si="4"/>
        <v>Francisco Morazan43932</v>
      </c>
      <c r="D100" s="30">
        <f t="shared" si="5"/>
        <v>89</v>
      </c>
      <c r="E100" s="31">
        <v>43932</v>
      </c>
      <c r="F100" s="30">
        <f>+VLOOKUP(Casos_HN[[#This Row],[Departamento]],Table_5[],2,0)</f>
        <v>8</v>
      </c>
      <c r="G100" s="3" t="s">
        <v>31</v>
      </c>
      <c r="H100" s="9" t="s">
        <v>32</v>
      </c>
      <c r="I100" s="30" t="str">
        <f>+IFERROR(VLOOKUP(Casos_HN[[#This Row],[Municipio]],'LOCALIZA HN'!$B$9:$O$306,8,0),99999)</f>
        <v>0801</v>
      </c>
      <c r="J100" s="5" t="s">
        <v>26</v>
      </c>
      <c r="K100" s="5">
        <v>32</v>
      </c>
      <c r="L100" s="8" t="s">
        <v>19</v>
      </c>
      <c r="M100" s="32" t="s">
        <v>20</v>
      </c>
      <c r="N100" s="33">
        <f>+IFERROR(VLOOKUP(Casos_HN[[#This Row],[ID_Municipio]],Table_4[[CodigoMuni]:[Long_2]],3,0),"")</f>
        <v>14.175800000000001</v>
      </c>
      <c r="O100" s="33">
        <f>+IFERROR(VLOOKUP(Casos_HN[[#This Row],[ID_Municipio]],Table_4[[CodigoMuni]:[Long_2]],4,0),"")</f>
        <v>-87.251099999999994</v>
      </c>
      <c r="P100" s="32" t="s">
        <v>21</v>
      </c>
    </row>
    <row r="101" spans="1:16" ht="14.25" customHeight="1" x14ac:dyDescent="0.3">
      <c r="A101" s="29" t="str">
        <f t="shared" si="3"/>
        <v>Distrito Central4393290</v>
      </c>
      <c r="B101" s="29" t="str">
        <f>+Casos_HN[[#This Row],[ID_Municipio]]&amp;Casos_HN[[#This Row],[Fecha]]</f>
        <v>080143932</v>
      </c>
      <c r="C101" s="29" t="str">
        <f t="shared" si="4"/>
        <v>Francisco Morazan43932</v>
      </c>
      <c r="D101" s="30">
        <f t="shared" si="5"/>
        <v>90</v>
      </c>
      <c r="E101" s="31">
        <v>43932</v>
      </c>
      <c r="F101" s="30">
        <f>+VLOOKUP(Casos_HN[[#This Row],[Departamento]],Table_5[],2,0)</f>
        <v>8</v>
      </c>
      <c r="G101" s="3" t="s">
        <v>31</v>
      </c>
      <c r="H101" s="9" t="s">
        <v>32</v>
      </c>
      <c r="I101" s="30" t="str">
        <f>+IFERROR(VLOOKUP(Casos_HN[[#This Row],[Municipio]],'LOCALIZA HN'!$B$9:$O$306,8,0),99999)</f>
        <v>0801</v>
      </c>
      <c r="J101" s="5" t="s">
        <v>18</v>
      </c>
      <c r="K101" s="5">
        <v>72</v>
      </c>
      <c r="L101" s="8" t="s">
        <v>19</v>
      </c>
      <c r="M101" s="32" t="s">
        <v>20</v>
      </c>
      <c r="N101" s="33">
        <f>+IFERROR(VLOOKUP(Casos_HN[[#This Row],[ID_Municipio]],Table_4[[CodigoMuni]:[Long_2]],3,0),"")</f>
        <v>14.175800000000001</v>
      </c>
      <c r="O101" s="33">
        <f>+IFERROR(VLOOKUP(Casos_HN[[#This Row],[ID_Municipio]],Table_4[[CodigoMuni]:[Long_2]],4,0),"")</f>
        <v>-87.251099999999994</v>
      </c>
      <c r="P101" s="32" t="s">
        <v>21</v>
      </c>
    </row>
    <row r="102" spans="1:16" ht="14.25" customHeight="1" x14ac:dyDescent="0.3">
      <c r="A102" s="29" t="str">
        <f t="shared" si="3"/>
        <v>Distrito Central4393491</v>
      </c>
      <c r="B102" s="29" t="str">
        <f>+Casos_HN[[#This Row],[ID_Municipio]]&amp;Casos_HN[[#This Row],[Fecha]]</f>
        <v>080143934</v>
      </c>
      <c r="C102" s="29" t="str">
        <f t="shared" si="4"/>
        <v>Francisco Morazan43934</v>
      </c>
      <c r="D102" s="30">
        <f t="shared" si="5"/>
        <v>91</v>
      </c>
      <c r="E102" s="31">
        <v>43934</v>
      </c>
      <c r="F102" s="30">
        <f>+VLOOKUP(Casos_HN[[#This Row],[Departamento]],Table_5[],2,0)</f>
        <v>8</v>
      </c>
      <c r="G102" s="3" t="s">
        <v>31</v>
      </c>
      <c r="H102" s="9" t="s">
        <v>32</v>
      </c>
      <c r="I102" s="30" t="str">
        <f>+IFERROR(VLOOKUP(Casos_HN[[#This Row],[Municipio]],'LOCALIZA HN'!$B$9:$O$306,8,0),99999)</f>
        <v>0801</v>
      </c>
      <c r="J102" s="5" t="s">
        <v>26</v>
      </c>
      <c r="K102" s="5">
        <v>37</v>
      </c>
      <c r="L102" s="8" t="s">
        <v>19</v>
      </c>
      <c r="M102" s="32" t="s">
        <v>20</v>
      </c>
      <c r="N102" s="33">
        <f>+IFERROR(VLOOKUP(Casos_HN[[#This Row],[ID_Municipio]],Table_4[[CodigoMuni]:[Long_2]],3,0),"")</f>
        <v>14.175800000000001</v>
      </c>
      <c r="O102" s="33">
        <f>+IFERROR(VLOOKUP(Casos_HN[[#This Row],[ID_Municipio]],Table_4[[CodigoMuni]:[Long_2]],4,0),"")</f>
        <v>-87.251099999999994</v>
      </c>
      <c r="P102" s="32" t="s">
        <v>21</v>
      </c>
    </row>
    <row r="103" spans="1:16" ht="14.25" customHeight="1" x14ac:dyDescent="0.3">
      <c r="A103" s="29" t="str">
        <f t="shared" si="3"/>
        <v>Distrito Central4393592</v>
      </c>
      <c r="B103" s="29" t="str">
        <f>+Casos_HN[[#This Row],[ID_Municipio]]&amp;Casos_HN[[#This Row],[Fecha]]</f>
        <v>080143935</v>
      </c>
      <c r="C103" s="29" t="str">
        <f t="shared" si="4"/>
        <v>Francisco Morazan43935</v>
      </c>
      <c r="D103" s="30">
        <f t="shared" si="5"/>
        <v>92</v>
      </c>
      <c r="E103" s="31">
        <v>43935</v>
      </c>
      <c r="F103" s="30">
        <f>+VLOOKUP(Casos_HN[[#This Row],[Departamento]],Table_5[],2,0)</f>
        <v>8</v>
      </c>
      <c r="G103" s="3" t="s">
        <v>31</v>
      </c>
      <c r="H103" s="9" t="s">
        <v>32</v>
      </c>
      <c r="I103" s="30" t="str">
        <f>+IFERROR(VLOOKUP(Casos_HN[[#This Row],[Municipio]],'LOCALIZA HN'!$B$9:$O$306,8,0),99999)</f>
        <v>0801</v>
      </c>
      <c r="J103" s="5" t="s">
        <v>26</v>
      </c>
      <c r="K103" s="5">
        <v>66</v>
      </c>
      <c r="L103" s="8" t="s">
        <v>19</v>
      </c>
      <c r="M103" s="32" t="s">
        <v>20</v>
      </c>
      <c r="N103" s="33">
        <f>+IFERROR(VLOOKUP(Casos_HN[[#This Row],[ID_Municipio]],Table_4[[CodigoMuni]:[Long_2]],3,0),"")</f>
        <v>14.175800000000001</v>
      </c>
      <c r="O103" s="33">
        <f>+IFERROR(VLOOKUP(Casos_HN[[#This Row],[ID_Municipio]],Table_4[[CodigoMuni]:[Long_2]],4,0),"")</f>
        <v>-87.251099999999994</v>
      </c>
      <c r="P103" s="32" t="s">
        <v>21</v>
      </c>
    </row>
    <row r="104" spans="1:16" ht="14.25" customHeight="1" x14ac:dyDescent="0.3">
      <c r="A104" s="29" t="str">
        <f t="shared" si="3"/>
        <v>Distrito Central4393993</v>
      </c>
      <c r="B104" s="29" t="str">
        <f>+Casos_HN[[#This Row],[ID_Municipio]]&amp;Casos_HN[[#This Row],[Fecha]]</f>
        <v>080143939</v>
      </c>
      <c r="C104" s="29" t="str">
        <f t="shared" si="4"/>
        <v>Francisco Morazan43939</v>
      </c>
      <c r="D104" s="30">
        <f t="shared" si="5"/>
        <v>93</v>
      </c>
      <c r="E104" s="31">
        <v>43939</v>
      </c>
      <c r="F104" s="30">
        <f>+VLOOKUP(Casos_HN[[#This Row],[Departamento]],Table_5[],2,0)</f>
        <v>8</v>
      </c>
      <c r="G104" s="3" t="s">
        <v>31</v>
      </c>
      <c r="H104" s="9" t="s">
        <v>32</v>
      </c>
      <c r="I104" s="30" t="str">
        <f>+IFERROR(VLOOKUP(Casos_HN[[#This Row],[Municipio]],'LOCALIZA HN'!$B$9:$O$306,8,0),99999)</f>
        <v>0801</v>
      </c>
      <c r="J104" s="5" t="s">
        <v>26</v>
      </c>
      <c r="K104" s="5">
        <v>37</v>
      </c>
      <c r="L104" s="8" t="s">
        <v>19</v>
      </c>
      <c r="M104" s="32" t="s">
        <v>20</v>
      </c>
      <c r="N104" s="33">
        <f>+IFERROR(VLOOKUP(Casos_HN[[#This Row],[ID_Municipio]],Table_4[[CodigoMuni]:[Long_2]],3,0),"")</f>
        <v>14.175800000000001</v>
      </c>
      <c r="O104" s="33">
        <f>+IFERROR(VLOOKUP(Casos_HN[[#This Row],[ID_Municipio]],Table_4[[CodigoMuni]:[Long_2]],4,0),"")</f>
        <v>-87.251099999999994</v>
      </c>
      <c r="P104" s="32" t="s">
        <v>21</v>
      </c>
    </row>
    <row r="105" spans="1:16" ht="14.25" customHeight="1" x14ac:dyDescent="0.3">
      <c r="A105" s="29" t="str">
        <f t="shared" si="3"/>
        <v>Distrito Central4394294</v>
      </c>
      <c r="B105" s="29" t="str">
        <f>+Casos_HN[[#This Row],[ID_Municipio]]&amp;Casos_HN[[#This Row],[Fecha]]</f>
        <v>080143942</v>
      </c>
      <c r="C105" s="29" t="str">
        <f t="shared" si="4"/>
        <v>Francisco Morazan43942</v>
      </c>
      <c r="D105" s="30">
        <f t="shared" si="5"/>
        <v>94</v>
      </c>
      <c r="E105" s="31">
        <v>43942</v>
      </c>
      <c r="F105" s="30">
        <f>+VLOOKUP(Casos_HN[[#This Row],[Departamento]],Table_5[],2,0)</f>
        <v>8</v>
      </c>
      <c r="G105" s="3" t="s">
        <v>31</v>
      </c>
      <c r="H105" s="9" t="s">
        <v>32</v>
      </c>
      <c r="I105" s="30" t="str">
        <f>+IFERROR(VLOOKUP(Casos_HN[[#This Row],[Municipio]],'LOCALIZA HN'!$B$9:$O$306,8,0),99999)</f>
        <v>0801</v>
      </c>
      <c r="J105" s="5" t="s">
        <v>18</v>
      </c>
      <c r="K105" s="5">
        <v>68</v>
      </c>
      <c r="L105" s="8" t="s">
        <v>19</v>
      </c>
      <c r="M105" s="32" t="s">
        <v>20</v>
      </c>
      <c r="N105" s="33">
        <f>+IFERROR(VLOOKUP(Casos_HN[[#This Row],[ID_Municipio]],Table_4[[CodigoMuni]:[Long_2]],3,0),"")</f>
        <v>14.175800000000001</v>
      </c>
      <c r="O105" s="33">
        <f>+IFERROR(VLOOKUP(Casos_HN[[#This Row],[ID_Municipio]],Table_4[[CodigoMuni]:[Long_2]],4,0),"")</f>
        <v>-87.251099999999994</v>
      </c>
      <c r="P105" s="32" t="s">
        <v>21</v>
      </c>
    </row>
    <row r="106" spans="1:16" ht="14.25" customHeight="1" x14ac:dyDescent="0.3">
      <c r="A106" s="29" t="str">
        <f t="shared" si="3"/>
        <v>Distrito Central4394495</v>
      </c>
      <c r="B106" s="29" t="str">
        <f>+Casos_HN[[#This Row],[ID_Municipio]]&amp;Casos_HN[[#This Row],[Fecha]]</f>
        <v>080143944</v>
      </c>
      <c r="C106" s="29" t="str">
        <f t="shared" si="4"/>
        <v>Francisco Morazan43944</v>
      </c>
      <c r="D106" s="30">
        <f t="shared" si="5"/>
        <v>95</v>
      </c>
      <c r="E106" s="31">
        <v>43944</v>
      </c>
      <c r="F106" s="30">
        <f>+VLOOKUP(Casos_HN[[#This Row],[Departamento]],Table_5[],2,0)</f>
        <v>8</v>
      </c>
      <c r="G106" s="3" t="s">
        <v>31</v>
      </c>
      <c r="H106" s="9" t="s">
        <v>32</v>
      </c>
      <c r="I106" s="30" t="str">
        <f>+IFERROR(VLOOKUP(Casos_HN[[#This Row],[Municipio]],'LOCALIZA HN'!$B$9:$O$306,8,0),99999)</f>
        <v>0801</v>
      </c>
      <c r="J106" s="5" t="s">
        <v>26</v>
      </c>
      <c r="K106" s="5">
        <v>38</v>
      </c>
      <c r="L106" s="8" t="s">
        <v>19</v>
      </c>
      <c r="M106" s="32" t="s">
        <v>20</v>
      </c>
      <c r="N106" s="33">
        <f>+IFERROR(VLOOKUP(Casos_HN[[#This Row],[ID_Municipio]],Table_4[[CodigoMuni]:[Long_2]],3,0),"")</f>
        <v>14.175800000000001</v>
      </c>
      <c r="O106" s="33">
        <f>+IFERROR(VLOOKUP(Casos_HN[[#This Row],[ID_Municipio]],Table_4[[CodigoMuni]:[Long_2]],4,0),"")</f>
        <v>-87.251099999999994</v>
      </c>
      <c r="P106" s="32" t="s">
        <v>21</v>
      </c>
    </row>
    <row r="107" spans="1:16" ht="14.25" customHeight="1" x14ac:dyDescent="0.3">
      <c r="A107" s="29" t="str">
        <f t="shared" si="3"/>
        <v>Distrito Central4394496</v>
      </c>
      <c r="B107" s="29" t="str">
        <f>+Casos_HN[[#This Row],[ID_Municipio]]&amp;Casos_HN[[#This Row],[Fecha]]</f>
        <v>080143944</v>
      </c>
      <c r="C107" s="29" t="str">
        <f t="shared" si="4"/>
        <v>Francisco Morazan43944</v>
      </c>
      <c r="D107" s="30">
        <f t="shared" si="5"/>
        <v>96</v>
      </c>
      <c r="E107" s="31">
        <v>43944</v>
      </c>
      <c r="F107" s="30">
        <f>+VLOOKUP(Casos_HN[[#This Row],[Departamento]],Table_5[],2,0)</f>
        <v>8</v>
      </c>
      <c r="G107" s="3" t="s">
        <v>31</v>
      </c>
      <c r="H107" s="9" t="s">
        <v>32</v>
      </c>
      <c r="I107" s="30" t="str">
        <f>+IFERROR(VLOOKUP(Casos_HN[[#This Row],[Municipio]],'LOCALIZA HN'!$B$9:$O$306,8,0),99999)</f>
        <v>0801</v>
      </c>
      <c r="J107" s="5" t="s">
        <v>18</v>
      </c>
      <c r="K107" s="5">
        <v>21</v>
      </c>
      <c r="L107" s="8" t="s">
        <v>19</v>
      </c>
      <c r="M107" s="32" t="s">
        <v>20</v>
      </c>
      <c r="N107" s="33">
        <f>+IFERROR(VLOOKUP(Casos_HN[[#This Row],[ID_Municipio]],Table_4[[CodigoMuni]:[Long_2]],3,0),"")</f>
        <v>14.175800000000001</v>
      </c>
      <c r="O107" s="33">
        <f>+IFERROR(VLOOKUP(Casos_HN[[#This Row],[ID_Municipio]],Table_4[[CodigoMuni]:[Long_2]],4,0),"")</f>
        <v>-87.251099999999994</v>
      </c>
      <c r="P107" s="32" t="s">
        <v>21</v>
      </c>
    </row>
    <row r="108" spans="1:16" ht="14.25" customHeight="1" x14ac:dyDescent="0.3">
      <c r="A108" s="29" t="str">
        <f t="shared" si="3"/>
        <v>Distrito Central4394497</v>
      </c>
      <c r="B108" s="29" t="str">
        <f>+Casos_HN[[#This Row],[ID_Municipio]]&amp;Casos_HN[[#This Row],[Fecha]]</f>
        <v>080143944</v>
      </c>
      <c r="C108" s="29" t="str">
        <f t="shared" si="4"/>
        <v>Francisco Morazan43944</v>
      </c>
      <c r="D108" s="30">
        <f t="shared" si="5"/>
        <v>97</v>
      </c>
      <c r="E108" s="31">
        <v>43944</v>
      </c>
      <c r="F108" s="30">
        <f>+VLOOKUP(Casos_HN[[#This Row],[Departamento]],Table_5[],2,0)</f>
        <v>8</v>
      </c>
      <c r="G108" s="3" t="s">
        <v>31</v>
      </c>
      <c r="H108" s="9" t="s">
        <v>32</v>
      </c>
      <c r="I108" s="30" t="str">
        <f>+IFERROR(VLOOKUP(Casos_HN[[#This Row],[Municipio]],'LOCALIZA HN'!$B$9:$O$306,8,0),99999)</f>
        <v>0801</v>
      </c>
      <c r="J108" s="5" t="s">
        <v>18</v>
      </c>
      <c r="K108" s="5">
        <v>58</v>
      </c>
      <c r="L108" s="8" t="s">
        <v>19</v>
      </c>
      <c r="M108" s="32" t="s">
        <v>20</v>
      </c>
      <c r="N108" s="33">
        <f>+IFERROR(VLOOKUP(Casos_HN[[#This Row],[ID_Municipio]],Table_4[[CodigoMuni]:[Long_2]],3,0),"")</f>
        <v>14.175800000000001</v>
      </c>
      <c r="O108" s="33">
        <f>+IFERROR(VLOOKUP(Casos_HN[[#This Row],[ID_Municipio]],Table_4[[CodigoMuni]:[Long_2]],4,0),"")</f>
        <v>-87.251099999999994</v>
      </c>
      <c r="P108" s="32" t="s">
        <v>21</v>
      </c>
    </row>
    <row r="109" spans="1:16" ht="14.25" customHeight="1" x14ac:dyDescent="0.3">
      <c r="A109" s="29" t="str">
        <f t="shared" si="3"/>
        <v>Distrito Central4394798</v>
      </c>
      <c r="B109" s="29" t="str">
        <f>+Casos_HN[[#This Row],[ID_Municipio]]&amp;Casos_HN[[#This Row],[Fecha]]</f>
        <v>080143947</v>
      </c>
      <c r="C109" s="29" t="str">
        <f t="shared" si="4"/>
        <v>Francisco Morazan43947</v>
      </c>
      <c r="D109" s="30">
        <f t="shared" si="5"/>
        <v>98</v>
      </c>
      <c r="E109" s="31">
        <v>43947</v>
      </c>
      <c r="F109" s="30">
        <f>+VLOOKUP(Casos_HN[[#This Row],[Departamento]],Table_5[],2,0)</f>
        <v>8</v>
      </c>
      <c r="G109" s="3" t="s">
        <v>31</v>
      </c>
      <c r="H109" s="9" t="s">
        <v>32</v>
      </c>
      <c r="I109" s="30" t="str">
        <f>+IFERROR(VLOOKUP(Casos_HN[[#This Row],[Municipio]],'LOCALIZA HN'!$B$9:$O$306,8,0),99999)</f>
        <v>0801</v>
      </c>
      <c r="J109" s="5" t="s">
        <v>18</v>
      </c>
      <c r="K109" s="5">
        <v>31</v>
      </c>
      <c r="L109" s="8" t="s">
        <v>19</v>
      </c>
      <c r="M109" s="32" t="s">
        <v>20</v>
      </c>
      <c r="N109" s="33">
        <f>+IFERROR(VLOOKUP(Casos_HN[[#This Row],[ID_Municipio]],Table_4[[CodigoMuni]:[Long_2]],3,0),"")</f>
        <v>14.175800000000001</v>
      </c>
      <c r="O109" s="33">
        <f>+IFERROR(VLOOKUP(Casos_HN[[#This Row],[ID_Municipio]],Table_4[[CodigoMuni]:[Long_2]],4,0),"")</f>
        <v>-87.251099999999994</v>
      </c>
      <c r="P109" s="32" t="s">
        <v>21</v>
      </c>
    </row>
    <row r="110" spans="1:16" ht="14.25" customHeight="1" x14ac:dyDescent="0.3">
      <c r="A110" s="29" t="str">
        <f t="shared" si="3"/>
        <v>Distrito Central4394899</v>
      </c>
      <c r="B110" s="29" t="str">
        <f>+Casos_HN[[#This Row],[ID_Municipio]]&amp;Casos_HN[[#This Row],[Fecha]]</f>
        <v>080143948</v>
      </c>
      <c r="C110" s="29" t="str">
        <f t="shared" si="4"/>
        <v>Francisco Morazan43948</v>
      </c>
      <c r="D110" s="30">
        <f t="shared" si="5"/>
        <v>99</v>
      </c>
      <c r="E110" s="31">
        <v>43948</v>
      </c>
      <c r="F110" s="30">
        <f>+VLOOKUP(Casos_HN[[#This Row],[Departamento]],Table_5[],2,0)</f>
        <v>8</v>
      </c>
      <c r="G110" s="3" t="s">
        <v>31</v>
      </c>
      <c r="H110" s="9" t="s">
        <v>32</v>
      </c>
      <c r="I110" s="30" t="str">
        <f>+IFERROR(VLOOKUP(Casos_HN[[#This Row],[Municipio]],'LOCALIZA HN'!$B$9:$O$306,8,0),99999)</f>
        <v>0801</v>
      </c>
      <c r="J110" s="5" t="s">
        <v>18</v>
      </c>
      <c r="K110" s="20">
        <v>66</v>
      </c>
      <c r="L110" s="24" t="s">
        <v>19</v>
      </c>
      <c r="M110" s="32" t="s">
        <v>20</v>
      </c>
      <c r="N110" s="33">
        <f>+IFERROR(VLOOKUP(Casos_HN[[#This Row],[ID_Municipio]],Table_4[[CodigoMuni]:[Long_2]],3,0),"")</f>
        <v>14.175800000000001</v>
      </c>
      <c r="O110" s="33">
        <f>+IFERROR(VLOOKUP(Casos_HN[[#This Row],[ID_Municipio]],Table_4[[CodigoMuni]:[Long_2]],4,0),"")</f>
        <v>-87.251099999999994</v>
      </c>
      <c r="P110" s="32" t="s">
        <v>21</v>
      </c>
    </row>
    <row r="111" spans="1:16" ht="14.25" customHeight="1" x14ac:dyDescent="0.3">
      <c r="A111" s="29" t="str">
        <f t="shared" si="3"/>
        <v>Distrito Central43948100</v>
      </c>
      <c r="B111" s="29" t="str">
        <f>+Casos_HN[[#This Row],[ID_Municipio]]&amp;Casos_HN[[#This Row],[Fecha]]</f>
        <v>080143948</v>
      </c>
      <c r="C111" s="29" t="str">
        <f t="shared" si="4"/>
        <v>Francisco Morazan43948</v>
      </c>
      <c r="D111" s="30">
        <f t="shared" si="5"/>
        <v>100</v>
      </c>
      <c r="E111" s="31">
        <v>43948</v>
      </c>
      <c r="F111" s="30">
        <f>+VLOOKUP(Casos_HN[[#This Row],[Departamento]],Table_5[],2,0)</f>
        <v>8</v>
      </c>
      <c r="G111" s="3" t="s">
        <v>31</v>
      </c>
      <c r="H111" s="9" t="s">
        <v>32</v>
      </c>
      <c r="I111" s="30" t="str">
        <f>+IFERROR(VLOOKUP(Casos_HN[[#This Row],[Municipio]],'LOCALIZA HN'!$B$9:$O$306,8,0),99999)</f>
        <v>0801</v>
      </c>
      <c r="J111" s="5" t="s">
        <v>18</v>
      </c>
      <c r="K111" s="20">
        <v>47</v>
      </c>
      <c r="L111" s="24" t="s">
        <v>19</v>
      </c>
      <c r="M111" s="32" t="s">
        <v>20</v>
      </c>
      <c r="N111" s="33">
        <f>+IFERROR(VLOOKUP(Casos_HN[[#This Row],[ID_Municipio]],Table_4[[CodigoMuni]:[Long_2]],3,0),"")</f>
        <v>14.175800000000001</v>
      </c>
      <c r="O111" s="33">
        <f>+IFERROR(VLOOKUP(Casos_HN[[#This Row],[ID_Municipio]],Table_4[[CodigoMuni]:[Long_2]],4,0),"")</f>
        <v>-87.251099999999994</v>
      </c>
      <c r="P111" s="32" t="s">
        <v>21</v>
      </c>
    </row>
    <row r="112" spans="1:16" ht="14.25" customHeight="1" x14ac:dyDescent="0.3">
      <c r="A112" s="29" t="str">
        <f t="shared" si="3"/>
        <v>Distrito Central43948101</v>
      </c>
      <c r="B112" s="29" t="str">
        <f>+Casos_HN[[#This Row],[ID_Municipio]]&amp;Casos_HN[[#This Row],[Fecha]]</f>
        <v>080143948</v>
      </c>
      <c r="C112" s="29" t="str">
        <f t="shared" si="4"/>
        <v>Francisco Morazan43948</v>
      </c>
      <c r="D112" s="30">
        <f t="shared" si="5"/>
        <v>101</v>
      </c>
      <c r="E112" s="31">
        <v>43948</v>
      </c>
      <c r="F112" s="30">
        <f>+VLOOKUP(Casos_HN[[#This Row],[Departamento]],Table_5[],2,0)</f>
        <v>8</v>
      </c>
      <c r="G112" s="3" t="s">
        <v>31</v>
      </c>
      <c r="H112" s="9" t="s">
        <v>32</v>
      </c>
      <c r="I112" s="30" t="str">
        <f>+IFERROR(VLOOKUP(Casos_HN[[#This Row],[Municipio]],'LOCALIZA HN'!$B$9:$O$306,8,0),99999)</f>
        <v>0801</v>
      </c>
      <c r="J112" s="5" t="s">
        <v>26</v>
      </c>
      <c r="K112" s="20">
        <v>33</v>
      </c>
      <c r="L112" s="24" t="s">
        <v>19</v>
      </c>
      <c r="M112" s="32" t="s">
        <v>20</v>
      </c>
      <c r="N112" s="33">
        <f>+IFERROR(VLOOKUP(Casos_HN[[#This Row],[ID_Municipio]],Table_4[[CodigoMuni]:[Long_2]],3,0),"")</f>
        <v>14.175800000000001</v>
      </c>
      <c r="O112" s="33">
        <f>+IFERROR(VLOOKUP(Casos_HN[[#This Row],[ID_Municipio]],Table_4[[CodigoMuni]:[Long_2]],4,0),"")</f>
        <v>-87.251099999999994</v>
      </c>
      <c r="P112" s="32" t="s">
        <v>21</v>
      </c>
    </row>
    <row r="113" spans="1:16" ht="14.25" customHeight="1" x14ac:dyDescent="0.3">
      <c r="A113" s="29" t="str">
        <f t="shared" si="3"/>
        <v>Distrito Central43948102</v>
      </c>
      <c r="B113" s="29" t="str">
        <f>+Casos_HN[[#This Row],[ID_Municipio]]&amp;Casos_HN[[#This Row],[Fecha]]</f>
        <v>080143948</v>
      </c>
      <c r="C113" s="29" t="str">
        <f t="shared" si="4"/>
        <v>Francisco Morazan43948</v>
      </c>
      <c r="D113" s="30">
        <f t="shared" si="5"/>
        <v>102</v>
      </c>
      <c r="E113" s="31">
        <v>43948</v>
      </c>
      <c r="F113" s="30">
        <f>+VLOOKUP(Casos_HN[[#This Row],[Departamento]],Table_5[],2,0)</f>
        <v>8</v>
      </c>
      <c r="G113" s="3" t="s">
        <v>31</v>
      </c>
      <c r="H113" s="9" t="s">
        <v>32</v>
      </c>
      <c r="I113" s="30" t="str">
        <f>+IFERROR(VLOOKUP(Casos_HN[[#This Row],[Municipio]],'LOCALIZA HN'!$B$9:$O$306,8,0),99999)</f>
        <v>0801</v>
      </c>
      <c r="J113" s="5" t="s">
        <v>26</v>
      </c>
      <c r="K113" s="20">
        <v>36</v>
      </c>
      <c r="L113" s="24" t="s">
        <v>19</v>
      </c>
      <c r="M113" s="32" t="s">
        <v>20</v>
      </c>
      <c r="N113" s="33">
        <f>+IFERROR(VLOOKUP(Casos_HN[[#This Row],[ID_Municipio]],Table_4[[CodigoMuni]:[Long_2]],3,0),"")</f>
        <v>14.175800000000001</v>
      </c>
      <c r="O113" s="33">
        <f>+IFERROR(VLOOKUP(Casos_HN[[#This Row],[ID_Municipio]],Table_4[[CodigoMuni]:[Long_2]],4,0),"")</f>
        <v>-87.251099999999994</v>
      </c>
      <c r="P113" s="32" t="s">
        <v>21</v>
      </c>
    </row>
    <row r="114" spans="1:16" ht="14.25" customHeight="1" x14ac:dyDescent="0.3">
      <c r="A114" s="29" t="str">
        <f t="shared" si="3"/>
        <v>Distrito Central43948103</v>
      </c>
      <c r="B114" s="29" t="str">
        <f>+Casos_HN[[#This Row],[ID_Municipio]]&amp;Casos_HN[[#This Row],[Fecha]]</f>
        <v>080143948</v>
      </c>
      <c r="C114" s="29" t="str">
        <f t="shared" si="4"/>
        <v>Francisco Morazan43948</v>
      </c>
      <c r="D114" s="30">
        <f t="shared" si="5"/>
        <v>103</v>
      </c>
      <c r="E114" s="31">
        <v>43948</v>
      </c>
      <c r="F114" s="30">
        <f>+VLOOKUP(Casos_HN[[#This Row],[Departamento]],Table_5[],2,0)</f>
        <v>8</v>
      </c>
      <c r="G114" s="3" t="s">
        <v>31</v>
      </c>
      <c r="H114" s="9" t="s">
        <v>32</v>
      </c>
      <c r="I114" s="30" t="str">
        <f>+IFERROR(VLOOKUP(Casos_HN[[#This Row],[Municipio]],'LOCALIZA HN'!$B$9:$O$306,8,0),99999)</f>
        <v>0801</v>
      </c>
      <c r="J114" s="5" t="s">
        <v>26</v>
      </c>
      <c r="K114" s="20">
        <v>62</v>
      </c>
      <c r="L114" s="24" t="s">
        <v>19</v>
      </c>
      <c r="M114" s="32" t="s">
        <v>20</v>
      </c>
      <c r="N114" s="33">
        <f>+IFERROR(VLOOKUP(Casos_HN[[#This Row],[ID_Municipio]],Table_4[[CodigoMuni]:[Long_2]],3,0),"")</f>
        <v>14.175800000000001</v>
      </c>
      <c r="O114" s="33">
        <f>+IFERROR(VLOOKUP(Casos_HN[[#This Row],[ID_Municipio]],Table_4[[CodigoMuni]:[Long_2]],4,0),"")</f>
        <v>-87.251099999999994</v>
      </c>
      <c r="P114" s="32" t="s">
        <v>21</v>
      </c>
    </row>
    <row r="115" spans="1:16" ht="14.25" customHeight="1" x14ac:dyDescent="0.3">
      <c r="A115" s="29" t="str">
        <f t="shared" si="3"/>
        <v>Distrito Central43948104</v>
      </c>
      <c r="B115" s="29" t="str">
        <f>+Casos_HN[[#This Row],[ID_Municipio]]&amp;Casos_HN[[#This Row],[Fecha]]</f>
        <v>080143948</v>
      </c>
      <c r="C115" s="29" t="str">
        <f t="shared" si="4"/>
        <v>Francisco Morazan43948</v>
      </c>
      <c r="D115" s="30">
        <f t="shared" si="5"/>
        <v>104</v>
      </c>
      <c r="E115" s="31">
        <v>43948</v>
      </c>
      <c r="F115" s="30">
        <f>+VLOOKUP(Casos_HN[[#This Row],[Departamento]],Table_5[],2,0)</f>
        <v>8</v>
      </c>
      <c r="G115" s="3" t="s">
        <v>31</v>
      </c>
      <c r="H115" s="9" t="s">
        <v>32</v>
      </c>
      <c r="I115" s="30" t="str">
        <f>+IFERROR(VLOOKUP(Casos_HN[[#This Row],[Municipio]],'LOCALIZA HN'!$B$9:$O$306,8,0),99999)</f>
        <v>0801</v>
      </c>
      <c r="J115" s="5" t="s">
        <v>18</v>
      </c>
      <c r="K115" s="20">
        <v>6</v>
      </c>
      <c r="L115" s="24" t="s">
        <v>19</v>
      </c>
      <c r="M115" s="32" t="s">
        <v>20</v>
      </c>
      <c r="N115" s="33">
        <f>+IFERROR(VLOOKUP(Casos_HN[[#This Row],[ID_Municipio]],Table_4[[CodigoMuni]:[Long_2]],3,0),"")</f>
        <v>14.175800000000001</v>
      </c>
      <c r="O115" s="33">
        <f>+IFERROR(VLOOKUP(Casos_HN[[#This Row],[ID_Municipio]],Table_4[[CodigoMuni]:[Long_2]],4,0),"")</f>
        <v>-87.251099999999994</v>
      </c>
      <c r="P115" s="32" t="s">
        <v>21</v>
      </c>
    </row>
    <row r="116" spans="1:16" ht="14.25" customHeight="1" x14ac:dyDescent="0.3">
      <c r="A116" s="29" t="str">
        <f t="shared" si="3"/>
        <v>Distrito Central43948105</v>
      </c>
      <c r="B116" s="29" t="str">
        <f>+Casos_HN[[#This Row],[ID_Municipio]]&amp;Casos_HN[[#This Row],[Fecha]]</f>
        <v>080143948</v>
      </c>
      <c r="C116" s="29" t="str">
        <f t="shared" si="4"/>
        <v>Francisco Morazan43948</v>
      </c>
      <c r="D116" s="30">
        <f t="shared" si="5"/>
        <v>105</v>
      </c>
      <c r="E116" s="31">
        <v>43948</v>
      </c>
      <c r="F116" s="30">
        <f>+VLOOKUP(Casos_HN[[#This Row],[Departamento]],Table_5[],2,0)</f>
        <v>8</v>
      </c>
      <c r="G116" s="3" t="s">
        <v>31</v>
      </c>
      <c r="H116" s="9" t="s">
        <v>32</v>
      </c>
      <c r="I116" s="30" t="str">
        <f>+IFERROR(VLOOKUP(Casos_HN[[#This Row],[Municipio]],'LOCALIZA HN'!$B$9:$O$306,8,0),99999)</f>
        <v>0801</v>
      </c>
      <c r="J116" s="5" t="s">
        <v>26</v>
      </c>
      <c r="K116" s="20">
        <v>63</v>
      </c>
      <c r="L116" s="24" t="s">
        <v>19</v>
      </c>
      <c r="M116" s="32" t="s">
        <v>20</v>
      </c>
      <c r="N116" s="33">
        <f>+IFERROR(VLOOKUP(Casos_HN[[#This Row],[ID_Municipio]],Table_4[[CodigoMuni]:[Long_2]],3,0),"")</f>
        <v>14.175800000000001</v>
      </c>
      <c r="O116" s="33">
        <f>+IFERROR(VLOOKUP(Casos_HN[[#This Row],[ID_Municipio]],Table_4[[CodigoMuni]:[Long_2]],4,0),"")</f>
        <v>-87.251099999999994</v>
      </c>
      <c r="P116" s="32" t="s">
        <v>21</v>
      </c>
    </row>
    <row r="117" spans="1:16" ht="14.25" customHeight="1" x14ac:dyDescent="0.3">
      <c r="A117" s="29" t="str">
        <f t="shared" si="3"/>
        <v>Distrito Central43948106</v>
      </c>
      <c r="B117" s="29" t="str">
        <f>+Casos_HN[[#This Row],[ID_Municipio]]&amp;Casos_HN[[#This Row],[Fecha]]</f>
        <v>080143948</v>
      </c>
      <c r="C117" s="29" t="str">
        <f t="shared" si="4"/>
        <v>Francisco Morazan43948</v>
      </c>
      <c r="D117" s="30">
        <f t="shared" si="5"/>
        <v>106</v>
      </c>
      <c r="E117" s="31">
        <v>43948</v>
      </c>
      <c r="F117" s="30">
        <f>+VLOOKUP(Casos_HN[[#This Row],[Departamento]],Table_5[],2,0)</f>
        <v>8</v>
      </c>
      <c r="G117" s="3" t="s">
        <v>31</v>
      </c>
      <c r="H117" s="9" t="s">
        <v>32</v>
      </c>
      <c r="I117" s="30" t="str">
        <f>+IFERROR(VLOOKUP(Casos_HN[[#This Row],[Municipio]],'LOCALIZA HN'!$B$9:$O$306,8,0),99999)</f>
        <v>0801</v>
      </c>
      <c r="J117" s="5" t="s">
        <v>26</v>
      </c>
      <c r="K117" s="20">
        <v>20</v>
      </c>
      <c r="L117" s="24" t="s">
        <v>19</v>
      </c>
      <c r="M117" s="32" t="s">
        <v>20</v>
      </c>
      <c r="N117" s="33">
        <f>+IFERROR(VLOOKUP(Casos_HN[[#This Row],[ID_Municipio]],Table_4[[CodigoMuni]:[Long_2]],3,0),"")</f>
        <v>14.175800000000001</v>
      </c>
      <c r="O117" s="33">
        <f>+IFERROR(VLOOKUP(Casos_HN[[#This Row],[ID_Municipio]],Table_4[[CodigoMuni]:[Long_2]],4,0),"")</f>
        <v>-87.251099999999994</v>
      </c>
      <c r="P117" s="32" t="s">
        <v>21</v>
      </c>
    </row>
    <row r="118" spans="1:16" ht="14.25" customHeight="1" x14ac:dyDescent="0.3">
      <c r="A118" s="29" t="str">
        <f t="shared" si="3"/>
        <v>Distrito Central43948107</v>
      </c>
      <c r="B118" s="29" t="str">
        <f>+Casos_HN[[#This Row],[ID_Municipio]]&amp;Casos_HN[[#This Row],[Fecha]]</f>
        <v>080143948</v>
      </c>
      <c r="C118" s="29" t="str">
        <f t="shared" si="4"/>
        <v>Francisco Morazan43948</v>
      </c>
      <c r="D118" s="30">
        <f t="shared" si="5"/>
        <v>107</v>
      </c>
      <c r="E118" s="31">
        <v>43948</v>
      </c>
      <c r="F118" s="30">
        <f>+VLOOKUP(Casos_HN[[#This Row],[Departamento]],Table_5[],2,0)</f>
        <v>8</v>
      </c>
      <c r="G118" s="3" t="s">
        <v>31</v>
      </c>
      <c r="H118" s="9" t="s">
        <v>32</v>
      </c>
      <c r="I118" s="30" t="str">
        <f>+IFERROR(VLOOKUP(Casos_HN[[#This Row],[Municipio]],'LOCALIZA HN'!$B$9:$O$306,8,0),99999)</f>
        <v>0801</v>
      </c>
      <c r="J118" s="5" t="s">
        <v>26</v>
      </c>
      <c r="K118" s="20">
        <v>24</v>
      </c>
      <c r="L118" s="24" t="s">
        <v>19</v>
      </c>
      <c r="M118" s="32" t="s">
        <v>20</v>
      </c>
      <c r="N118" s="33">
        <f>+IFERROR(VLOOKUP(Casos_HN[[#This Row],[ID_Municipio]],Table_4[[CodigoMuni]:[Long_2]],3,0),"")</f>
        <v>14.175800000000001</v>
      </c>
      <c r="O118" s="33">
        <f>+IFERROR(VLOOKUP(Casos_HN[[#This Row],[ID_Municipio]],Table_4[[CodigoMuni]:[Long_2]],4,0),"")</f>
        <v>-87.251099999999994</v>
      </c>
      <c r="P118" s="32" t="s">
        <v>21</v>
      </c>
    </row>
    <row r="119" spans="1:16" ht="14.25" customHeight="1" x14ac:dyDescent="0.3">
      <c r="A119" s="29" t="str">
        <f t="shared" si="3"/>
        <v>Distrito Central43948108</v>
      </c>
      <c r="B119" s="29" t="str">
        <f>+Casos_HN[[#This Row],[ID_Municipio]]&amp;Casos_HN[[#This Row],[Fecha]]</f>
        <v>080143948</v>
      </c>
      <c r="C119" s="29" t="str">
        <f t="shared" si="4"/>
        <v>Francisco Morazan43948</v>
      </c>
      <c r="D119" s="30">
        <f t="shared" si="5"/>
        <v>108</v>
      </c>
      <c r="E119" s="31">
        <v>43948</v>
      </c>
      <c r="F119" s="30">
        <f>+VLOOKUP(Casos_HN[[#This Row],[Departamento]],Table_5[],2,0)</f>
        <v>8</v>
      </c>
      <c r="G119" s="3" t="s">
        <v>31</v>
      </c>
      <c r="H119" s="9" t="s">
        <v>32</v>
      </c>
      <c r="I119" s="30" t="str">
        <f>+IFERROR(VLOOKUP(Casos_HN[[#This Row],[Municipio]],'LOCALIZA HN'!$B$9:$O$306,8,0),99999)</f>
        <v>0801</v>
      </c>
      <c r="J119" s="5" t="s">
        <v>26</v>
      </c>
      <c r="K119" s="20">
        <v>42</v>
      </c>
      <c r="L119" s="24" t="s">
        <v>19</v>
      </c>
      <c r="M119" s="32" t="s">
        <v>20</v>
      </c>
      <c r="N119" s="33">
        <f>+IFERROR(VLOOKUP(Casos_HN[[#This Row],[ID_Municipio]],Table_4[[CodigoMuni]:[Long_2]],3,0),"")</f>
        <v>14.175800000000001</v>
      </c>
      <c r="O119" s="33">
        <f>+IFERROR(VLOOKUP(Casos_HN[[#This Row],[ID_Municipio]],Table_4[[CodigoMuni]:[Long_2]],4,0),"")</f>
        <v>-87.251099999999994</v>
      </c>
      <c r="P119" s="32" t="s">
        <v>21</v>
      </c>
    </row>
    <row r="120" spans="1:16" ht="14.25" customHeight="1" x14ac:dyDescent="0.3">
      <c r="A120" s="29" t="str">
        <f t="shared" si="3"/>
        <v>Distrito Central43948109</v>
      </c>
      <c r="B120" s="29" t="str">
        <f>+Casos_HN[[#This Row],[ID_Municipio]]&amp;Casos_HN[[#This Row],[Fecha]]</f>
        <v>080143948</v>
      </c>
      <c r="C120" s="29" t="str">
        <f t="shared" si="4"/>
        <v>Francisco Morazan43948</v>
      </c>
      <c r="D120" s="30">
        <f t="shared" si="5"/>
        <v>109</v>
      </c>
      <c r="E120" s="31">
        <v>43948</v>
      </c>
      <c r="F120" s="30">
        <f>+VLOOKUP(Casos_HN[[#This Row],[Departamento]],Table_5[],2,0)</f>
        <v>8</v>
      </c>
      <c r="G120" s="3" t="s">
        <v>31</v>
      </c>
      <c r="H120" s="9" t="s">
        <v>32</v>
      </c>
      <c r="I120" s="30" t="str">
        <f>+IFERROR(VLOOKUP(Casos_HN[[#This Row],[Municipio]],'LOCALIZA HN'!$B$9:$O$306,8,0),99999)</f>
        <v>0801</v>
      </c>
      <c r="J120" s="5" t="s">
        <v>26</v>
      </c>
      <c r="K120" s="20">
        <v>86</v>
      </c>
      <c r="L120" s="24" t="s">
        <v>19</v>
      </c>
      <c r="M120" s="32" t="s">
        <v>20</v>
      </c>
      <c r="N120" s="33">
        <f>+IFERROR(VLOOKUP(Casos_HN[[#This Row],[ID_Municipio]],Table_4[[CodigoMuni]:[Long_2]],3,0),"")</f>
        <v>14.175800000000001</v>
      </c>
      <c r="O120" s="33">
        <f>+IFERROR(VLOOKUP(Casos_HN[[#This Row],[ID_Municipio]],Table_4[[CodigoMuni]:[Long_2]],4,0),"")</f>
        <v>-87.251099999999994</v>
      </c>
      <c r="P120" s="32" t="s">
        <v>21</v>
      </c>
    </row>
    <row r="121" spans="1:16" ht="14.25" customHeight="1" x14ac:dyDescent="0.3">
      <c r="A121" s="29" t="str">
        <f t="shared" si="3"/>
        <v>Distrito Central43948110</v>
      </c>
      <c r="B121" s="29" t="str">
        <f>+Casos_HN[[#This Row],[ID_Municipio]]&amp;Casos_HN[[#This Row],[Fecha]]</f>
        <v>080143948</v>
      </c>
      <c r="C121" s="29" t="str">
        <f t="shared" si="4"/>
        <v>Francisco Morazan43948</v>
      </c>
      <c r="D121" s="30">
        <f t="shared" si="5"/>
        <v>110</v>
      </c>
      <c r="E121" s="31">
        <v>43948</v>
      </c>
      <c r="F121" s="30">
        <f>+VLOOKUP(Casos_HN[[#This Row],[Departamento]],Table_5[],2,0)</f>
        <v>8</v>
      </c>
      <c r="G121" s="3" t="s">
        <v>31</v>
      </c>
      <c r="H121" s="9" t="s">
        <v>32</v>
      </c>
      <c r="I121" s="30" t="str">
        <f>+IFERROR(VLOOKUP(Casos_HN[[#This Row],[Municipio]],'LOCALIZA HN'!$B$9:$O$306,8,0),99999)</f>
        <v>0801</v>
      </c>
      <c r="J121" s="5" t="s">
        <v>26</v>
      </c>
      <c r="K121" s="20">
        <v>11</v>
      </c>
      <c r="L121" s="24" t="s">
        <v>19</v>
      </c>
      <c r="M121" s="32" t="s">
        <v>20</v>
      </c>
      <c r="N121" s="33">
        <f>+IFERROR(VLOOKUP(Casos_HN[[#This Row],[ID_Municipio]],Table_4[[CodigoMuni]:[Long_2]],3,0),"")</f>
        <v>14.175800000000001</v>
      </c>
      <c r="O121" s="33">
        <f>+IFERROR(VLOOKUP(Casos_HN[[#This Row],[ID_Municipio]],Table_4[[CodigoMuni]:[Long_2]],4,0),"")</f>
        <v>-87.251099999999994</v>
      </c>
      <c r="P121" s="32" t="s">
        <v>21</v>
      </c>
    </row>
    <row r="122" spans="1:16" ht="14.25" customHeight="1" x14ac:dyDescent="0.3">
      <c r="A122" s="29" t="str">
        <f t="shared" si="3"/>
        <v>Distrito Central43948111</v>
      </c>
      <c r="B122" s="29" t="str">
        <f>+Casos_HN[[#This Row],[ID_Municipio]]&amp;Casos_HN[[#This Row],[Fecha]]</f>
        <v>080143948</v>
      </c>
      <c r="C122" s="29" t="str">
        <f t="shared" si="4"/>
        <v>Francisco Morazan43948</v>
      </c>
      <c r="D122" s="30">
        <f t="shared" si="5"/>
        <v>111</v>
      </c>
      <c r="E122" s="31">
        <v>43948</v>
      </c>
      <c r="F122" s="30">
        <f>+VLOOKUP(Casos_HN[[#This Row],[Departamento]],Table_5[],2,0)</f>
        <v>8</v>
      </c>
      <c r="G122" s="3" t="s">
        <v>31</v>
      </c>
      <c r="H122" s="9" t="s">
        <v>32</v>
      </c>
      <c r="I122" s="30" t="str">
        <f>+IFERROR(VLOOKUP(Casos_HN[[#This Row],[Municipio]],'LOCALIZA HN'!$B$9:$O$306,8,0),99999)</f>
        <v>0801</v>
      </c>
      <c r="J122" s="5" t="s">
        <v>18</v>
      </c>
      <c r="K122" s="20">
        <v>7</v>
      </c>
      <c r="L122" s="24" t="s">
        <v>19</v>
      </c>
      <c r="M122" s="32" t="s">
        <v>20</v>
      </c>
      <c r="N122" s="33">
        <f>+IFERROR(VLOOKUP(Casos_HN[[#This Row],[ID_Municipio]],Table_4[[CodigoMuni]:[Long_2]],3,0),"")</f>
        <v>14.175800000000001</v>
      </c>
      <c r="O122" s="33">
        <f>+IFERROR(VLOOKUP(Casos_HN[[#This Row],[ID_Municipio]],Table_4[[CodigoMuni]:[Long_2]],4,0),"")</f>
        <v>-87.251099999999994</v>
      </c>
      <c r="P122" s="32" t="s">
        <v>21</v>
      </c>
    </row>
    <row r="123" spans="1:16" ht="14.25" customHeight="1" x14ac:dyDescent="0.3">
      <c r="A123" s="29" t="str">
        <f t="shared" si="3"/>
        <v>Distrito Central43948112</v>
      </c>
      <c r="B123" s="29" t="str">
        <f>+Casos_HN[[#This Row],[ID_Municipio]]&amp;Casos_HN[[#This Row],[Fecha]]</f>
        <v>080143948</v>
      </c>
      <c r="C123" s="29" t="str">
        <f t="shared" si="4"/>
        <v>Francisco Morazan43948</v>
      </c>
      <c r="D123" s="30">
        <f t="shared" si="5"/>
        <v>112</v>
      </c>
      <c r="E123" s="31">
        <v>43948</v>
      </c>
      <c r="F123" s="30">
        <f>+VLOOKUP(Casos_HN[[#This Row],[Departamento]],Table_5[],2,0)</f>
        <v>8</v>
      </c>
      <c r="G123" s="3" t="s">
        <v>31</v>
      </c>
      <c r="H123" s="9" t="s">
        <v>32</v>
      </c>
      <c r="I123" s="30" t="str">
        <f>+IFERROR(VLOOKUP(Casos_HN[[#This Row],[Municipio]],'LOCALIZA HN'!$B$9:$O$306,8,0),99999)</f>
        <v>0801</v>
      </c>
      <c r="J123" s="5" t="s">
        <v>18</v>
      </c>
      <c r="K123" s="20">
        <v>21</v>
      </c>
      <c r="L123" s="24" t="s">
        <v>19</v>
      </c>
      <c r="M123" s="32" t="s">
        <v>20</v>
      </c>
      <c r="N123" s="33">
        <f>+IFERROR(VLOOKUP(Casos_HN[[#This Row],[ID_Municipio]],Table_4[[CodigoMuni]:[Long_2]],3,0),"")</f>
        <v>14.175800000000001</v>
      </c>
      <c r="O123" s="33">
        <f>+IFERROR(VLOOKUP(Casos_HN[[#This Row],[ID_Municipio]],Table_4[[CodigoMuni]:[Long_2]],4,0),"")</f>
        <v>-87.251099999999994</v>
      </c>
      <c r="P123" s="32" t="s">
        <v>21</v>
      </c>
    </row>
    <row r="124" spans="1:16" ht="14.25" customHeight="1" x14ac:dyDescent="0.3">
      <c r="A124" s="29" t="str">
        <f t="shared" si="3"/>
        <v>Distrito Central43948113</v>
      </c>
      <c r="B124" s="29" t="str">
        <f>+Casos_HN[[#This Row],[ID_Municipio]]&amp;Casos_HN[[#This Row],[Fecha]]</f>
        <v>080143948</v>
      </c>
      <c r="C124" s="29" t="str">
        <f t="shared" si="4"/>
        <v>Francisco Morazan43948</v>
      </c>
      <c r="D124" s="30">
        <f t="shared" si="5"/>
        <v>113</v>
      </c>
      <c r="E124" s="31">
        <v>43948</v>
      </c>
      <c r="F124" s="30">
        <f>+VLOOKUP(Casos_HN[[#This Row],[Departamento]],Table_5[],2,0)</f>
        <v>8</v>
      </c>
      <c r="G124" s="3" t="s">
        <v>31</v>
      </c>
      <c r="H124" s="9" t="s">
        <v>32</v>
      </c>
      <c r="I124" s="30" t="str">
        <f>+IFERROR(VLOOKUP(Casos_HN[[#This Row],[Municipio]],'LOCALIZA HN'!$B$9:$O$306,8,0),99999)</f>
        <v>0801</v>
      </c>
      <c r="J124" s="5" t="s">
        <v>26</v>
      </c>
      <c r="K124" s="20">
        <v>42</v>
      </c>
      <c r="L124" s="24" t="s">
        <v>19</v>
      </c>
      <c r="M124" s="32" t="s">
        <v>20</v>
      </c>
      <c r="N124" s="33">
        <f>+IFERROR(VLOOKUP(Casos_HN[[#This Row],[ID_Municipio]],Table_4[[CodigoMuni]:[Long_2]],3,0),"")</f>
        <v>14.175800000000001</v>
      </c>
      <c r="O124" s="33">
        <f>+IFERROR(VLOOKUP(Casos_HN[[#This Row],[ID_Municipio]],Table_4[[CodigoMuni]:[Long_2]],4,0),"")</f>
        <v>-87.251099999999994</v>
      </c>
      <c r="P124" s="32" t="s">
        <v>21</v>
      </c>
    </row>
    <row r="125" spans="1:16" ht="14.25" customHeight="1" x14ac:dyDescent="0.3">
      <c r="A125" s="29" t="str">
        <f t="shared" si="3"/>
        <v>Distrito Central43949114</v>
      </c>
      <c r="B125" s="29" t="str">
        <f>+Casos_HN[[#This Row],[ID_Municipio]]&amp;Casos_HN[[#This Row],[Fecha]]</f>
        <v>080143949</v>
      </c>
      <c r="C125" s="29" t="str">
        <f t="shared" si="4"/>
        <v>Francisco Morazan43949</v>
      </c>
      <c r="D125" s="30">
        <f t="shared" si="5"/>
        <v>114</v>
      </c>
      <c r="E125" s="31">
        <v>43949</v>
      </c>
      <c r="F125" s="30">
        <f>+VLOOKUP(Casos_HN[[#This Row],[Departamento]],Table_5[],2,0)</f>
        <v>8</v>
      </c>
      <c r="G125" s="3" t="s">
        <v>31</v>
      </c>
      <c r="H125" s="9" t="s">
        <v>32</v>
      </c>
      <c r="I125" s="30" t="str">
        <f>+IFERROR(VLOOKUP(Casos_HN[[#This Row],[Municipio]],'LOCALIZA HN'!$B$9:$O$306,8,0),99999)</f>
        <v>0801</v>
      </c>
      <c r="J125" s="5" t="s">
        <v>26</v>
      </c>
      <c r="K125" s="5">
        <v>39</v>
      </c>
      <c r="L125" s="24" t="s">
        <v>19</v>
      </c>
      <c r="M125" s="32" t="s">
        <v>20</v>
      </c>
      <c r="N125" s="33">
        <f>+IFERROR(VLOOKUP(Casos_HN[[#This Row],[ID_Municipio]],Table_4[[CodigoMuni]:[Long_2]],3,0),"")</f>
        <v>14.175800000000001</v>
      </c>
      <c r="O125" s="33">
        <f>+IFERROR(VLOOKUP(Casos_HN[[#This Row],[ID_Municipio]],Table_4[[CodigoMuni]:[Long_2]],4,0),"")</f>
        <v>-87.251099999999994</v>
      </c>
      <c r="P125" s="32" t="s">
        <v>21</v>
      </c>
    </row>
    <row r="126" spans="1:16" ht="14.25" customHeight="1" x14ac:dyDescent="0.3">
      <c r="A126" s="29" t="str">
        <f t="shared" si="3"/>
        <v>Distrito Central43950115</v>
      </c>
      <c r="B126" s="29" t="str">
        <f>+Casos_HN[[#This Row],[ID_Municipio]]&amp;Casos_HN[[#This Row],[Fecha]]</f>
        <v>080143950</v>
      </c>
      <c r="C126" s="29" t="str">
        <f t="shared" si="4"/>
        <v>Francisco Morazan43950</v>
      </c>
      <c r="D126" s="30">
        <f t="shared" si="5"/>
        <v>115</v>
      </c>
      <c r="E126" s="31">
        <v>43950</v>
      </c>
      <c r="F126" s="30">
        <f>+VLOOKUP(Casos_HN[[#This Row],[Departamento]],Table_5[],2,0)</f>
        <v>8</v>
      </c>
      <c r="G126" s="3" t="s">
        <v>31</v>
      </c>
      <c r="H126" s="9" t="s">
        <v>32</v>
      </c>
      <c r="I126" s="30" t="str">
        <f>+IFERROR(VLOOKUP(Casos_HN[[#This Row],[Municipio]],'LOCALIZA HN'!$B$9:$O$306,8,0),99999)</f>
        <v>0801</v>
      </c>
      <c r="J126" s="5" t="s">
        <v>18</v>
      </c>
      <c r="K126" s="5">
        <v>7</v>
      </c>
      <c r="L126" s="24" t="s">
        <v>19</v>
      </c>
      <c r="M126" s="32" t="s">
        <v>20</v>
      </c>
      <c r="N126" s="33">
        <f>+IFERROR(VLOOKUP(Casos_HN[[#This Row],[ID_Municipio]],Table_4[[CodigoMuni]:[Long_2]],3,0),"")</f>
        <v>14.175800000000001</v>
      </c>
      <c r="O126" s="33">
        <f>+IFERROR(VLOOKUP(Casos_HN[[#This Row],[ID_Municipio]],Table_4[[CodigoMuni]:[Long_2]],4,0),"")</f>
        <v>-87.251099999999994</v>
      </c>
      <c r="P126" s="32" t="s">
        <v>21</v>
      </c>
    </row>
    <row r="127" spans="1:16" ht="14.25" customHeight="1" x14ac:dyDescent="0.3">
      <c r="A127" s="29" t="str">
        <f t="shared" si="3"/>
        <v>Distrito Central43950116</v>
      </c>
      <c r="B127" s="29" t="str">
        <f>+Casos_HN[[#This Row],[ID_Municipio]]&amp;Casos_HN[[#This Row],[Fecha]]</f>
        <v>080143950</v>
      </c>
      <c r="C127" s="29" t="str">
        <f t="shared" si="4"/>
        <v>Francisco Morazan43950</v>
      </c>
      <c r="D127" s="30">
        <f t="shared" si="5"/>
        <v>116</v>
      </c>
      <c r="E127" s="31">
        <v>43950</v>
      </c>
      <c r="F127" s="30">
        <f>+VLOOKUP(Casos_HN[[#This Row],[Departamento]],Table_5[],2,0)</f>
        <v>8</v>
      </c>
      <c r="G127" s="3" t="s">
        <v>31</v>
      </c>
      <c r="H127" s="9" t="s">
        <v>32</v>
      </c>
      <c r="I127" s="30" t="str">
        <f>+IFERROR(VLOOKUP(Casos_HN[[#This Row],[Municipio]],'LOCALIZA HN'!$B$9:$O$306,8,0),99999)</f>
        <v>0801</v>
      </c>
      <c r="J127" s="5" t="s">
        <v>26</v>
      </c>
      <c r="K127" s="5">
        <v>68</v>
      </c>
      <c r="L127" s="24" t="s">
        <v>19</v>
      </c>
      <c r="M127" s="32" t="s">
        <v>20</v>
      </c>
      <c r="N127" s="33">
        <f>+IFERROR(VLOOKUP(Casos_HN[[#This Row],[ID_Municipio]],Table_4[[CodigoMuni]:[Long_2]],3,0),"")</f>
        <v>14.175800000000001</v>
      </c>
      <c r="O127" s="33">
        <f>+IFERROR(VLOOKUP(Casos_HN[[#This Row],[ID_Municipio]],Table_4[[CodigoMuni]:[Long_2]],4,0),"")</f>
        <v>-87.251099999999994</v>
      </c>
      <c r="P127" s="32" t="s">
        <v>21</v>
      </c>
    </row>
    <row r="128" spans="1:16" ht="14.25" customHeight="1" x14ac:dyDescent="0.3">
      <c r="A128" s="29" t="str">
        <f t="shared" si="3"/>
        <v>Distrito Central43950117</v>
      </c>
      <c r="B128" s="29" t="str">
        <f>+Casos_HN[[#This Row],[ID_Municipio]]&amp;Casos_HN[[#This Row],[Fecha]]</f>
        <v>080143950</v>
      </c>
      <c r="C128" s="29" t="str">
        <f t="shared" si="4"/>
        <v>Francisco Morazan43950</v>
      </c>
      <c r="D128" s="30">
        <f t="shared" si="5"/>
        <v>117</v>
      </c>
      <c r="E128" s="31">
        <v>43950</v>
      </c>
      <c r="F128" s="30">
        <f>+VLOOKUP(Casos_HN[[#This Row],[Departamento]],Table_5[],2,0)</f>
        <v>8</v>
      </c>
      <c r="G128" s="3" t="s">
        <v>31</v>
      </c>
      <c r="H128" s="9" t="s">
        <v>32</v>
      </c>
      <c r="I128" s="30" t="str">
        <f>+IFERROR(VLOOKUP(Casos_HN[[#This Row],[Municipio]],'LOCALIZA HN'!$B$9:$O$306,8,0),99999)</f>
        <v>0801</v>
      </c>
      <c r="J128" s="5" t="s">
        <v>18</v>
      </c>
      <c r="K128" s="5">
        <v>57</v>
      </c>
      <c r="L128" s="24" t="s">
        <v>19</v>
      </c>
      <c r="M128" s="32" t="s">
        <v>20</v>
      </c>
      <c r="N128" s="33">
        <f>+IFERROR(VLOOKUP(Casos_HN[[#This Row],[ID_Municipio]],Table_4[[CodigoMuni]:[Long_2]],3,0),"")</f>
        <v>14.175800000000001</v>
      </c>
      <c r="O128" s="33">
        <f>+IFERROR(VLOOKUP(Casos_HN[[#This Row],[ID_Municipio]],Table_4[[CodigoMuni]:[Long_2]],4,0),"")</f>
        <v>-87.251099999999994</v>
      </c>
      <c r="P128" s="32" t="s">
        <v>21</v>
      </c>
    </row>
    <row r="129" spans="1:16" ht="14.25" customHeight="1" x14ac:dyDescent="0.3">
      <c r="A129" s="29" t="str">
        <f t="shared" si="3"/>
        <v>Distrito Central43950118</v>
      </c>
      <c r="B129" s="29" t="str">
        <f>+Casos_HN[[#This Row],[ID_Municipio]]&amp;Casos_HN[[#This Row],[Fecha]]</f>
        <v>080143950</v>
      </c>
      <c r="C129" s="29" t="str">
        <f t="shared" si="4"/>
        <v>Francisco Morazan43950</v>
      </c>
      <c r="D129" s="30">
        <f t="shared" si="5"/>
        <v>118</v>
      </c>
      <c r="E129" s="31">
        <v>43950</v>
      </c>
      <c r="F129" s="30">
        <f>+VLOOKUP(Casos_HN[[#This Row],[Departamento]],Table_5[],2,0)</f>
        <v>8</v>
      </c>
      <c r="G129" s="3" t="s">
        <v>31</v>
      </c>
      <c r="H129" s="9" t="s">
        <v>32</v>
      </c>
      <c r="I129" s="30" t="str">
        <f>+IFERROR(VLOOKUP(Casos_HN[[#This Row],[Municipio]],'LOCALIZA HN'!$B$9:$O$306,8,0),99999)</f>
        <v>0801</v>
      </c>
      <c r="J129" s="5" t="s">
        <v>26</v>
      </c>
      <c r="K129" s="5">
        <v>28</v>
      </c>
      <c r="L129" s="24" t="s">
        <v>19</v>
      </c>
      <c r="M129" s="32" t="s">
        <v>20</v>
      </c>
      <c r="N129" s="33">
        <f>+IFERROR(VLOOKUP(Casos_HN[[#This Row],[ID_Municipio]],Table_4[[CodigoMuni]:[Long_2]],3,0),"")</f>
        <v>14.175800000000001</v>
      </c>
      <c r="O129" s="33">
        <f>+IFERROR(VLOOKUP(Casos_HN[[#This Row],[ID_Municipio]],Table_4[[CodigoMuni]:[Long_2]],4,0),"")</f>
        <v>-87.251099999999994</v>
      </c>
      <c r="P129" s="32" t="s">
        <v>21</v>
      </c>
    </row>
    <row r="130" spans="1:16" ht="14.25" customHeight="1" x14ac:dyDescent="0.3">
      <c r="A130" s="29" t="str">
        <f t="shared" si="3"/>
        <v>Distrito Central43950119</v>
      </c>
      <c r="B130" s="29" t="str">
        <f>+Casos_HN[[#This Row],[ID_Municipio]]&amp;Casos_HN[[#This Row],[Fecha]]</f>
        <v>080143950</v>
      </c>
      <c r="C130" s="29" t="str">
        <f t="shared" si="4"/>
        <v>Francisco Morazan43950</v>
      </c>
      <c r="D130" s="30">
        <f t="shared" si="5"/>
        <v>119</v>
      </c>
      <c r="E130" s="31">
        <v>43950</v>
      </c>
      <c r="F130" s="30">
        <f>+VLOOKUP(Casos_HN[[#This Row],[Departamento]],Table_5[],2,0)</f>
        <v>8</v>
      </c>
      <c r="G130" s="3" t="s">
        <v>31</v>
      </c>
      <c r="H130" s="9" t="s">
        <v>32</v>
      </c>
      <c r="I130" s="30" t="str">
        <f>+IFERROR(VLOOKUP(Casos_HN[[#This Row],[Municipio]],'LOCALIZA HN'!$B$9:$O$306,8,0),99999)</f>
        <v>0801</v>
      </c>
      <c r="J130" s="5" t="s">
        <v>18</v>
      </c>
      <c r="K130" s="5">
        <v>30</v>
      </c>
      <c r="L130" s="24" t="s">
        <v>19</v>
      </c>
      <c r="M130" s="32" t="s">
        <v>20</v>
      </c>
      <c r="N130" s="33">
        <f>+IFERROR(VLOOKUP(Casos_HN[[#This Row],[ID_Municipio]],Table_4[[CodigoMuni]:[Long_2]],3,0),"")</f>
        <v>14.175800000000001</v>
      </c>
      <c r="O130" s="33">
        <f>+IFERROR(VLOOKUP(Casos_HN[[#This Row],[ID_Municipio]],Table_4[[CodigoMuni]:[Long_2]],4,0),"")</f>
        <v>-87.251099999999994</v>
      </c>
      <c r="P130" s="32" t="s">
        <v>21</v>
      </c>
    </row>
    <row r="131" spans="1:16" ht="14.25" customHeight="1" x14ac:dyDescent="0.3">
      <c r="A131" s="29" t="str">
        <f t="shared" si="3"/>
        <v>Distrito Central43950120</v>
      </c>
      <c r="B131" s="29" t="str">
        <f>+Casos_HN[[#This Row],[ID_Municipio]]&amp;Casos_HN[[#This Row],[Fecha]]</f>
        <v>080143950</v>
      </c>
      <c r="C131" s="29" t="str">
        <f t="shared" si="4"/>
        <v>Francisco Morazan43950</v>
      </c>
      <c r="D131" s="30">
        <f t="shared" si="5"/>
        <v>120</v>
      </c>
      <c r="E131" s="31">
        <v>43950</v>
      </c>
      <c r="F131" s="30">
        <f>+VLOOKUP(Casos_HN[[#This Row],[Departamento]],Table_5[],2,0)</f>
        <v>8</v>
      </c>
      <c r="G131" s="3" t="s">
        <v>31</v>
      </c>
      <c r="H131" s="9" t="s">
        <v>32</v>
      </c>
      <c r="I131" s="30" t="str">
        <f>+IFERROR(VLOOKUP(Casos_HN[[#This Row],[Municipio]],'LOCALIZA HN'!$B$9:$O$306,8,0),99999)</f>
        <v>0801</v>
      </c>
      <c r="J131" s="5" t="s">
        <v>18</v>
      </c>
      <c r="K131" s="5">
        <v>31</v>
      </c>
      <c r="L131" s="24" t="s">
        <v>19</v>
      </c>
      <c r="M131" s="32" t="s">
        <v>20</v>
      </c>
      <c r="N131" s="33">
        <f>+IFERROR(VLOOKUP(Casos_HN[[#This Row],[ID_Municipio]],Table_4[[CodigoMuni]:[Long_2]],3,0),"")</f>
        <v>14.175800000000001</v>
      </c>
      <c r="O131" s="33">
        <f>+IFERROR(VLOOKUP(Casos_HN[[#This Row],[ID_Municipio]],Table_4[[CodigoMuni]:[Long_2]],4,0),"")</f>
        <v>-87.251099999999994</v>
      </c>
      <c r="P131" s="32" t="s">
        <v>21</v>
      </c>
    </row>
    <row r="132" spans="1:16" ht="14.25" customHeight="1" x14ac:dyDescent="0.3">
      <c r="A132" s="29" t="str">
        <f t="shared" si="3"/>
        <v>Distrito Central43950121</v>
      </c>
      <c r="B132" s="29" t="str">
        <f>+Casos_HN[[#This Row],[ID_Municipio]]&amp;Casos_HN[[#This Row],[Fecha]]</f>
        <v>080143950</v>
      </c>
      <c r="C132" s="29" t="str">
        <f t="shared" si="4"/>
        <v>Francisco Morazan43950</v>
      </c>
      <c r="D132" s="30">
        <f t="shared" si="5"/>
        <v>121</v>
      </c>
      <c r="E132" s="31">
        <v>43950</v>
      </c>
      <c r="F132" s="30">
        <f>+VLOOKUP(Casos_HN[[#This Row],[Departamento]],Table_5[],2,0)</f>
        <v>8</v>
      </c>
      <c r="G132" s="3" t="s">
        <v>31</v>
      </c>
      <c r="H132" s="9" t="s">
        <v>32</v>
      </c>
      <c r="I132" s="30" t="str">
        <f>+IFERROR(VLOOKUP(Casos_HN[[#This Row],[Municipio]],'LOCALIZA HN'!$B$9:$O$306,8,0),99999)</f>
        <v>0801</v>
      </c>
      <c r="J132" s="5" t="s">
        <v>18</v>
      </c>
      <c r="K132" s="5">
        <v>23</v>
      </c>
      <c r="L132" s="24" t="s">
        <v>19</v>
      </c>
      <c r="M132" s="32" t="s">
        <v>20</v>
      </c>
      <c r="N132" s="33">
        <f>+IFERROR(VLOOKUP(Casos_HN[[#This Row],[ID_Municipio]],Table_4[[CodigoMuni]:[Long_2]],3,0),"")</f>
        <v>14.175800000000001</v>
      </c>
      <c r="O132" s="33">
        <f>+IFERROR(VLOOKUP(Casos_HN[[#This Row],[ID_Municipio]],Table_4[[CodigoMuni]:[Long_2]],4,0),"")</f>
        <v>-87.251099999999994</v>
      </c>
      <c r="P132" s="32" t="s">
        <v>21</v>
      </c>
    </row>
    <row r="133" spans="1:16" ht="14.25" customHeight="1" x14ac:dyDescent="0.3">
      <c r="A133" s="29" t="str">
        <f t="shared" si="3"/>
        <v>Distrito Central43950122</v>
      </c>
      <c r="B133" s="29" t="str">
        <f>+Casos_HN[[#This Row],[ID_Municipio]]&amp;Casos_HN[[#This Row],[Fecha]]</f>
        <v>080143950</v>
      </c>
      <c r="C133" s="29" t="str">
        <f t="shared" si="4"/>
        <v>Francisco Morazan43950</v>
      </c>
      <c r="D133" s="30">
        <f t="shared" si="5"/>
        <v>122</v>
      </c>
      <c r="E133" s="31">
        <v>43950</v>
      </c>
      <c r="F133" s="30">
        <f>+VLOOKUP(Casos_HN[[#This Row],[Departamento]],Table_5[],2,0)</f>
        <v>8</v>
      </c>
      <c r="G133" s="3" t="s">
        <v>31</v>
      </c>
      <c r="H133" s="9" t="s">
        <v>32</v>
      </c>
      <c r="I133" s="30" t="str">
        <f>+IFERROR(VLOOKUP(Casos_HN[[#This Row],[Municipio]],'LOCALIZA HN'!$B$9:$O$306,8,0),99999)</f>
        <v>0801</v>
      </c>
      <c r="J133" s="5" t="s">
        <v>18</v>
      </c>
      <c r="K133" s="5">
        <v>41</v>
      </c>
      <c r="L133" s="24" t="s">
        <v>19</v>
      </c>
      <c r="M133" s="32" t="s">
        <v>20</v>
      </c>
      <c r="N133" s="33">
        <f>+IFERROR(VLOOKUP(Casos_HN[[#This Row],[ID_Municipio]],Table_4[[CodigoMuni]:[Long_2]],3,0),"")</f>
        <v>14.175800000000001</v>
      </c>
      <c r="O133" s="33">
        <f>+IFERROR(VLOOKUP(Casos_HN[[#This Row],[ID_Municipio]],Table_4[[CodigoMuni]:[Long_2]],4,0),"")</f>
        <v>-87.251099999999994</v>
      </c>
      <c r="P133" s="32" t="s">
        <v>21</v>
      </c>
    </row>
    <row r="134" spans="1:16" ht="14.25" customHeight="1" x14ac:dyDescent="0.3">
      <c r="A134" s="29" t="str">
        <f t="shared" si="3"/>
        <v>Distrito Central43950123</v>
      </c>
      <c r="B134" s="29" t="str">
        <f>+Casos_HN[[#This Row],[ID_Municipio]]&amp;Casos_HN[[#This Row],[Fecha]]</f>
        <v>080143950</v>
      </c>
      <c r="C134" s="29" t="str">
        <f t="shared" si="4"/>
        <v>Francisco Morazan43950</v>
      </c>
      <c r="D134" s="30">
        <f t="shared" si="5"/>
        <v>123</v>
      </c>
      <c r="E134" s="31">
        <v>43950</v>
      </c>
      <c r="F134" s="30">
        <f>+VLOOKUP(Casos_HN[[#This Row],[Departamento]],Table_5[],2,0)</f>
        <v>8</v>
      </c>
      <c r="G134" s="3" t="s">
        <v>31</v>
      </c>
      <c r="H134" s="9" t="s">
        <v>32</v>
      </c>
      <c r="I134" s="30" t="str">
        <f>+IFERROR(VLOOKUP(Casos_HN[[#This Row],[Municipio]],'LOCALIZA HN'!$B$9:$O$306,8,0),99999)</f>
        <v>0801</v>
      </c>
      <c r="J134" s="5" t="s">
        <v>18</v>
      </c>
      <c r="K134" s="5">
        <v>21</v>
      </c>
      <c r="L134" s="24" t="s">
        <v>19</v>
      </c>
      <c r="M134" s="32" t="s">
        <v>20</v>
      </c>
      <c r="N134" s="33">
        <f>+IFERROR(VLOOKUP(Casos_HN[[#This Row],[ID_Municipio]],Table_4[[CodigoMuni]:[Long_2]],3,0),"")</f>
        <v>14.175800000000001</v>
      </c>
      <c r="O134" s="33">
        <f>+IFERROR(VLOOKUP(Casos_HN[[#This Row],[ID_Municipio]],Table_4[[CodigoMuni]:[Long_2]],4,0),"")</f>
        <v>-87.251099999999994</v>
      </c>
      <c r="P134" s="32" t="s">
        <v>21</v>
      </c>
    </row>
    <row r="135" spans="1:16" ht="14.25" customHeight="1" x14ac:dyDescent="0.3">
      <c r="A135" s="29" t="str">
        <f t="shared" si="3"/>
        <v>Distrito Central43950124</v>
      </c>
      <c r="B135" s="29" t="str">
        <f>+Casos_HN[[#This Row],[ID_Municipio]]&amp;Casos_HN[[#This Row],[Fecha]]</f>
        <v>080143950</v>
      </c>
      <c r="C135" s="29" t="str">
        <f t="shared" si="4"/>
        <v>Francisco Morazan43950</v>
      </c>
      <c r="D135" s="30">
        <f t="shared" si="5"/>
        <v>124</v>
      </c>
      <c r="E135" s="31">
        <v>43950</v>
      </c>
      <c r="F135" s="30">
        <f>+VLOOKUP(Casos_HN[[#This Row],[Departamento]],Table_5[],2,0)</f>
        <v>8</v>
      </c>
      <c r="G135" s="3" t="s">
        <v>31</v>
      </c>
      <c r="H135" s="9" t="s">
        <v>32</v>
      </c>
      <c r="I135" s="30" t="str">
        <f>+IFERROR(VLOOKUP(Casos_HN[[#This Row],[Municipio]],'LOCALIZA HN'!$B$9:$O$306,8,0),99999)</f>
        <v>0801</v>
      </c>
      <c r="J135" s="5" t="s">
        <v>18</v>
      </c>
      <c r="K135" s="5">
        <v>27</v>
      </c>
      <c r="L135" s="24" t="s">
        <v>19</v>
      </c>
      <c r="M135" s="32" t="s">
        <v>20</v>
      </c>
      <c r="N135" s="33">
        <f>+IFERROR(VLOOKUP(Casos_HN[[#This Row],[ID_Municipio]],Table_4[[CodigoMuni]:[Long_2]],3,0),"")</f>
        <v>14.175800000000001</v>
      </c>
      <c r="O135" s="33">
        <f>+IFERROR(VLOOKUP(Casos_HN[[#This Row],[ID_Municipio]],Table_4[[CodigoMuni]:[Long_2]],4,0),"")</f>
        <v>-87.251099999999994</v>
      </c>
      <c r="P135" s="32" t="s">
        <v>21</v>
      </c>
    </row>
    <row r="136" spans="1:16" ht="14.25" customHeight="1" x14ac:dyDescent="0.3">
      <c r="A136" s="29" t="str">
        <f t="shared" si="3"/>
        <v>Distrito Central43950125</v>
      </c>
      <c r="B136" s="29" t="str">
        <f>+Casos_HN[[#This Row],[ID_Municipio]]&amp;Casos_HN[[#This Row],[Fecha]]</f>
        <v>080143950</v>
      </c>
      <c r="C136" s="29" t="str">
        <f t="shared" si="4"/>
        <v>Francisco Morazan43950</v>
      </c>
      <c r="D136" s="30">
        <f t="shared" si="5"/>
        <v>125</v>
      </c>
      <c r="E136" s="31">
        <v>43950</v>
      </c>
      <c r="F136" s="30">
        <f>+VLOOKUP(Casos_HN[[#This Row],[Departamento]],Table_5[],2,0)</f>
        <v>8</v>
      </c>
      <c r="G136" s="3" t="s">
        <v>31</v>
      </c>
      <c r="H136" s="9" t="s">
        <v>32</v>
      </c>
      <c r="I136" s="30" t="str">
        <f>+IFERROR(VLOOKUP(Casos_HN[[#This Row],[Municipio]],'LOCALIZA HN'!$B$9:$O$306,8,0),99999)</f>
        <v>0801</v>
      </c>
      <c r="J136" s="5" t="s">
        <v>18</v>
      </c>
      <c r="K136" s="5">
        <v>30</v>
      </c>
      <c r="L136" s="24" t="s">
        <v>19</v>
      </c>
      <c r="M136" s="32" t="s">
        <v>20</v>
      </c>
      <c r="N136" s="33">
        <f>+IFERROR(VLOOKUP(Casos_HN[[#This Row],[ID_Municipio]],Table_4[[CodigoMuni]:[Long_2]],3,0),"")</f>
        <v>14.175800000000001</v>
      </c>
      <c r="O136" s="33">
        <f>+IFERROR(VLOOKUP(Casos_HN[[#This Row],[ID_Municipio]],Table_4[[CodigoMuni]:[Long_2]],4,0),"")</f>
        <v>-87.251099999999994</v>
      </c>
      <c r="P136" s="32" t="s">
        <v>21</v>
      </c>
    </row>
    <row r="137" spans="1:16" ht="14.25" customHeight="1" x14ac:dyDescent="0.3">
      <c r="A137" s="29" t="str">
        <f t="shared" si="3"/>
        <v>Distrito Central43950126</v>
      </c>
      <c r="B137" s="29" t="str">
        <f>+Casos_HN[[#This Row],[ID_Municipio]]&amp;Casos_HN[[#This Row],[Fecha]]</f>
        <v>080143950</v>
      </c>
      <c r="C137" s="29" t="str">
        <f t="shared" si="4"/>
        <v>Francisco Morazan43950</v>
      </c>
      <c r="D137" s="30">
        <f t="shared" si="5"/>
        <v>126</v>
      </c>
      <c r="E137" s="31">
        <v>43950</v>
      </c>
      <c r="F137" s="30">
        <f>+VLOOKUP(Casos_HN[[#This Row],[Departamento]],Table_5[],2,0)</f>
        <v>8</v>
      </c>
      <c r="G137" s="3" t="s">
        <v>31</v>
      </c>
      <c r="H137" s="9" t="s">
        <v>32</v>
      </c>
      <c r="I137" s="30" t="str">
        <f>+IFERROR(VLOOKUP(Casos_HN[[#This Row],[Municipio]],'LOCALIZA HN'!$B$9:$O$306,8,0),99999)</f>
        <v>0801</v>
      </c>
      <c r="J137" s="5" t="s">
        <v>18</v>
      </c>
      <c r="K137" s="5">
        <v>36</v>
      </c>
      <c r="L137" s="24" t="s">
        <v>19</v>
      </c>
      <c r="M137" s="32" t="s">
        <v>20</v>
      </c>
      <c r="N137" s="33">
        <f>+IFERROR(VLOOKUP(Casos_HN[[#This Row],[ID_Municipio]],Table_4[[CodigoMuni]:[Long_2]],3,0),"")</f>
        <v>14.175800000000001</v>
      </c>
      <c r="O137" s="33">
        <f>+IFERROR(VLOOKUP(Casos_HN[[#This Row],[ID_Municipio]],Table_4[[CodigoMuni]:[Long_2]],4,0),"")</f>
        <v>-87.251099999999994</v>
      </c>
      <c r="P137" s="32" t="s">
        <v>21</v>
      </c>
    </row>
    <row r="138" spans="1:16" ht="14.25" customHeight="1" x14ac:dyDescent="0.3">
      <c r="A138" s="29" t="str">
        <f t="shared" si="3"/>
        <v>Distrito Central43950127</v>
      </c>
      <c r="B138" s="29" t="str">
        <f>+Casos_HN[[#This Row],[ID_Municipio]]&amp;Casos_HN[[#This Row],[Fecha]]</f>
        <v>080143950</v>
      </c>
      <c r="C138" s="29" t="str">
        <f t="shared" si="4"/>
        <v>Francisco Morazan43950</v>
      </c>
      <c r="D138" s="30">
        <f t="shared" si="5"/>
        <v>127</v>
      </c>
      <c r="E138" s="31">
        <v>43950</v>
      </c>
      <c r="F138" s="30">
        <f>+VLOOKUP(Casos_HN[[#This Row],[Departamento]],Table_5[],2,0)</f>
        <v>8</v>
      </c>
      <c r="G138" s="3" t="s">
        <v>31</v>
      </c>
      <c r="H138" s="9" t="s">
        <v>32</v>
      </c>
      <c r="I138" s="30" t="str">
        <f>+IFERROR(VLOOKUP(Casos_HN[[#This Row],[Municipio]],'LOCALIZA HN'!$B$9:$O$306,8,0),99999)</f>
        <v>0801</v>
      </c>
      <c r="J138" s="5" t="s">
        <v>18</v>
      </c>
      <c r="K138" s="5">
        <v>32</v>
      </c>
      <c r="L138" s="24" t="s">
        <v>19</v>
      </c>
      <c r="M138" s="32" t="s">
        <v>20</v>
      </c>
      <c r="N138" s="33">
        <f>+IFERROR(VLOOKUP(Casos_HN[[#This Row],[ID_Municipio]],Table_4[[CodigoMuni]:[Long_2]],3,0),"")</f>
        <v>14.175800000000001</v>
      </c>
      <c r="O138" s="33">
        <f>+IFERROR(VLOOKUP(Casos_HN[[#This Row],[ID_Municipio]],Table_4[[CodigoMuni]:[Long_2]],4,0),"")</f>
        <v>-87.251099999999994</v>
      </c>
      <c r="P138" s="32" t="s">
        <v>21</v>
      </c>
    </row>
    <row r="139" spans="1:16" ht="14.25" customHeight="1" x14ac:dyDescent="0.3">
      <c r="A139" s="29" t="str">
        <f t="shared" si="3"/>
        <v>Distrito Central43950128</v>
      </c>
      <c r="B139" s="29" t="str">
        <f>+Casos_HN[[#This Row],[ID_Municipio]]&amp;Casos_HN[[#This Row],[Fecha]]</f>
        <v>080143950</v>
      </c>
      <c r="C139" s="29" t="str">
        <f t="shared" si="4"/>
        <v>Francisco Morazan43950</v>
      </c>
      <c r="D139" s="30">
        <f t="shared" si="5"/>
        <v>128</v>
      </c>
      <c r="E139" s="31">
        <v>43950</v>
      </c>
      <c r="F139" s="30">
        <f>+VLOOKUP(Casos_HN[[#This Row],[Departamento]],Table_5[],2,0)</f>
        <v>8</v>
      </c>
      <c r="G139" s="3" t="s">
        <v>31</v>
      </c>
      <c r="H139" s="9" t="s">
        <v>32</v>
      </c>
      <c r="I139" s="30" t="str">
        <f>+IFERROR(VLOOKUP(Casos_HN[[#This Row],[Municipio]],'LOCALIZA HN'!$B$9:$O$306,8,0),99999)</f>
        <v>0801</v>
      </c>
      <c r="J139" s="5" t="s">
        <v>18</v>
      </c>
      <c r="K139" s="5">
        <v>24</v>
      </c>
      <c r="L139" s="24" t="s">
        <v>19</v>
      </c>
      <c r="M139" s="32" t="s">
        <v>20</v>
      </c>
      <c r="N139" s="33">
        <f>+IFERROR(VLOOKUP(Casos_HN[[#This Row],[ID_Municipio]],Table_4[[CodigoMuni]:[Long_2]],3,0),"")</f>
        <v>14.175800000000001</v>
      </c>
      <c r="O139" s="33">
        <f>+IFERROR(VLOOKUP(Casos_HN[[#This Row],[ID_Municipio]],Table_4[[CodigoMuni]:[Long_2]],4,0),"")</f>
        <v>-87.251099999999994</v>
      </c>
      <c r="P139" s="32" t="s">
        <v>21</v>
      </c>
    </row>
    <row r="140" spans="1:16" ht="14.25" customHeight="1" x14ac:dyDescent="0.3">
      <c r="A140" s="29" t="str">
        <f t="shared" si="3"/>
        <v>Distrito Central43950129</v>
      </c>
      <c r="B140" s="29" t="str">
        <f>+Casos_HN[[#This Row],[ID_Municipio]]&amp;Casos_HN[[#This Row],[Fecha]]</f>
        <v>080143950</v>
      </c>
      <c r="C140" s="29" t="str">
        <f t="shared" si="4"/>
        <v>Francisco Morazan43950</v>
      </c>
      <c r="D140" s="30">
        <f t="shared" si="5"/>
        <v>129</v>
      </c>
      <c r="E140" s="31">
        <v>43950</v>
      </c>
      <c r="F140" s="30">
        <f>+VLOOKUP(Casos_HN[[#This Row],[Departamento]],Table_5[],2,0)</f>
        <v>8</v>
      </c>
      <c r="G140" s="3" t="s">
        <v>31</v>
      </c>
      <c r="H140" s="9" t="s">
        <v>32</v>
      </c>
      <c r="I140" s="30" t="str">
        <f>+IFERROR(VLOOKUP(Casos_HN[[#This Row],[Municipio]],'LOCALIZA HN'!$B$9:$O$306,8,0),99999)</f>
        <v>0801</v>
      </c>
      <c r="J140" s="5" t="s">
        <v>18</v>
      </c>
      <c r="K140" s="5">
        <v>22</v>
      </c>
      <c r="L140" s="24" t="s">
        <v>19</v>
      </c>
      <c r="M140" s="32" t="s">
        <v>20</v>
      </c>
      <c r="N140" s="33">
        <f>+IFERROR(VLOOKUP(Casos_HN[[#This Row],[ID_Municipio]],Table_4[[CodigoMuni]:[Long_2]],3,0),"")</f>
        <v>14.175800000000001</v>
      </c>
      <c r="O140" s="33">
        <f>+IFERROR(VLOOKUP(Casos_HN[[#This Row],[ID_Municipio]],Table_4[[CodigoMuni]:[Long_2]],4,0),"")</f>
        <v>-87.251099999999994</v>
      </c>
      <c r="P140" s="32" t="s">
        <v>21</v>
      </c>
    </row>
    <row r="141" spans="1:16" ht="14.25" customHeight="1" x14ac:dyDescent="0.3">
      <c r="A141" s="29" t="str">
        <f t="shared" ref="A141:A204" si="6">+H141&amp;E141&amp;D141</f>
        <v>Distrito Central43950130</v>
      </c>
      <c r="B141" s="29" t="str">
        <f>+Casos_HN[[#This Row],[ID_Municipio]]&amp;Casos_HN[[#This Row],[Fecha]]</f>
        <v>080143950</v>
      </c>
      <c r="C141" s="29" t="str">
        <f t="shared" ref="C141:C204" si="7">+G141&amp;E141</f>
        <v>Francisco Morazan43950</v>
      </c>
      <c r="D141" s="30">
        <f t="shared" ref="D141:D204" si="8">+D140+1</f>
        <v>130</v>
      </c>
      <c r="E141" s="31">
        <v>43950</v>
      </c>
      <c r="F141" s="30">
        <f>+VLOOKUP(Casos_HN[[#This Row],[Departamento]],Table_5[],2,0)</f>
        <v>8</v>
      </c>
      <c r="G141" s="3" t="s">
        <v>31</v>
      </c>
      <c r="H141" s="9" t="s">
        <v>32</v>
      </c>
      <c r="I141" s="30" t="str">
        <f>+IFERROR(VLOOKUP(Casos_HN[[#This Row],[Municipio]],'LOCALIZA HN'!$B$9:$O$306,8,0),99999)</f>
        <v>0801</v>
      </c>
      <c r="J141" s="5" t="s">
        <v>18</v>
      </c>
      <c r="K141" s="5">
        <v>21</v>
      </c>
      <c r="L141" s="24" t="s">
        <v>19</v>
      </c>
      <c r="M141" s="32" t="s">
        <v>20</v>
      </c>
      <c r="N141" s="33">
        <f>+IFERROR(VLOOKUP(Casos_HN[[#This Row],[ID_Municipio]],Table_4[[CodigoMuni]:[Long_2]],3,0),"")</f>
        <v>14.175800000000001</v>
      </c>
      <c r="O141" s="33">
        <f>+IFERROR(VLOOKUP(Casos_HN[[#This Row],[ID_Municipio]],Table_4[[CodigoMuni]:[Long_2]],4,0),"")</f>
        <v>-87.251099999999994</v>
      </c>
      <c r="P141" s="32" t="s">
        <v>21</v>
      </c>
    </row>
    <row r="142" spans="1:16" ht="14.25" customHeight="1" x14ac:dyDescent="0.3">
      <c r="A142" s="29" t="str">
        <f t="shared" si="6"/>
        <v>Distrito Central43950131</v>
      </c>
      <c r="B142" s="29" t="str">
        <f>+Casos_HN[[#This Row],[ID_Municipio]]&amp;Casos_HN[[#This Row],[Fecha]]</f>
        <v>080143950</v>
      </c>
      <c r="C142" s="29" t="str">
        <f t="shared" si="7"/>
        <v>Francisco Morazan43950</v>
      </c>
      <c r="D142" s="30">
        <f t="shared" si="8"/>
        <v>131</v>
      </c>
      <c r="E142" s="31">
        <v>43950</v>
      </c>
      <c r="F142" s="30">
        <f>+VLOOKUP(Casos_HN[[#This Row],[Departamento]],Table_5[],2,0)</f>
        <v>8</v>
      </c>
      <c r="G142" s="3" t="s">
        <v>31</v>
      </c>
      <c r="H142" s="9" t="s">
        <v>32</v>
      </c>
      <c r="I142" s="30" t="str">
        <f>+IFERROR(VLOOKUP(Casos_HN[[#This Row],[Municipio]],'LOCALIZA HN'!$B$9:$O$306,8,0),99999)</f>
        <v>0801</v>
      </c>
      <c r="J142" s="5" t="s">
        <v>18</v>
      </c>
      <c r="K142" s="5">
        <v>34</v>
      </c>
      <c r="L142" s="24" t="s">
        <v>19</v>
      </c>
      <c r="M142" s="32" t="s">
        <v>20</v>
      </c>
      <c r="N142" s="33">
        <f>+IFERROR(VLOOKUP(Casos_HN[[#This Row],[ID_Municipio]],Table_4[[CodigoMuni]:[Long_2]],3,0),"")</f>
        <v>14.175800000000001</v>
      </c>
      <c r="O142" s="33">
        <f>+IFERROR(VLOOKUP(Casos_HN[[#This Row],[ID_Municipio]],Table_4[[CodigoMuni]:[Long_2]],4,0),"")</f>
        <v>-87.251099999999994</v>
      </c>
      <c r="P142" s="32" t="s">
        <v>21</v>
      </c>
    </row>
    <row r="143" spans="1:16" ht="14.25" customHeight="1" x14ac:dyDescent="0.3">
      <c r="A143" s="29" t="str">
        <f t="shared" si="6"/>
        <v>Distrito Central43950132</v>
      </c>
      <c r="B143" s="29" t="str">
        <f>+Casos_HN[[#This Row],[ID_Municipio]]&amp;Casos_HN[[#This Row],[Fecha]]</f>
        <v>080143950</v>
      </c>
      <c r="C143" s="29" t="str">
        <f t="shared" si="7"/>
        <v>Francisco Morazan43950</v>
      </c>
      <c r="D143" s="30">
        <f t="shared" si="8"/>
        <v>132</v>
      </c>
      <c r="E143" s="31">
        <v>43950</v>
      </c>
      <c r="F143" s="30">
        <f>+VLOOKUP(Casos_HN[[#This Row],[Departamento]],Table_5[],2,0)</f>
        <v>8</v>
      </c>
      <c r="G143" s="3" t="s">
        <v>31</v>
      </c>
      <c r="H143" s="9" t="s">
        <v>32</v>
      </c>
      <c r="I143" s="30" t="str">
        <f>+IFERROR(VLOOKUP(Casos_HN[[#This Row],[Municipio]],'LOCALIZA HN'!$B$9:$O$306,8,0),99999)</f>
        <v>0801</v>
      </c>
      <c r="J143" s="5" t="s">
        <v>18</v>
      </c>
      <c r="K143" s="5">
        <v>32</v>
      </c>
      <c r="L143" s="24" t="s">
        <v>19</v>
      </c>
      <c r="M143" s="32" t="s">
        <v>20</v>
      </c>
      <c r="N143" s="33">
        <f>+IFERROR(VLOOKUP(Casos_HN[[#This Row],[ID_Municipio]],Table_4[[CodigoMuni]:[Long_2]],3,0),"")</f>
        <v>14.175800000000001</v>
      </c>
      <c r="O143" s="33">
        <f>+IFERROR(VLOOKUP(Casos_HN[[#This Row],[ID_Municipio]],Table_4[[CodigoMuni]:[Long_2]],4,0),"")</f>
        <v>-87.251099999999994</v>
      </c>
      <c r="P143" s="32" t="s">
        <v>21</v>
      </c>
    </row>
    <row r="144" spans="1:16" ht="14.25" customHeight="1" x14ac:dyDescent="0.3">
      <c r="A144" s="29" t="str">
        <f t="shared" si="6"/>
        <v>Distrito Central43950133</v>
      </c>
      <c r="B144" s="29" t="str">
        <f>+Casos_HN[[#This Row],[ID_Municipio]]&amp;Casos_HN[[#This Row],[Fecha]]</f>
        <v>080143950</v>
      </c>
      <c r="C144" s="29" t="str">
        <f t="shared" si="7"/>
        <v>Francisco Morazan43950</v>
      </c>
      <c r="D144" s="30">
        <f t="shared" si="8"/>
        <v>133</v>
      </c>
      <c r="E144" s="31">
        <v>43950</v>
      </c>
      <c r="F144" s="30">
        <f>+VLOOKUP(Casos_HN[[#This Row],[Departamento]],Table_5[],2,0)</f>
        <v>8</v>
      </c>
      <c r="G144" s="3" t="s">
        <v>31</v>
      </c>
      <c r="H144" s="9" t="s">
        <v>32</v>
      </c>
      <c r="I144" s="30" t="str">
        <f>+IFERROR(VLOOKUP(Casos_HN[[#This Row],[Municipio]],'LOCALIZA HN'!$B$9:$O$306,8,0),99999)</f>
        <v>0801</v>
      </c>
      <c r="J144" s="5" t="s">
        <v>18</v>
      </c>
      <c r="K144" s="5">
        <v>36</v>
      </c>
      <c r="L144" s="24" t="s">
        <v>19</v>
      </c>
      <c r="M144" s="32" t="s">
        <v>20</v>
      </c>
      <c r="N144" s="33">
        <f>+IFERROR(VLOOKUP(Casos_HN[[#This Row],[ID_Municipio]],Table_4[[CodigoMuni]:[Long_2]],3,0),"")</f>
        <v>14.175800000000001</v>
      </c>
      <c r="O144" s="33">
        <f>+IFERROR(VLOOKUP(Casos_HN[[#This Row],[ID_Municipio]],Table_4[[CodigoMuni]:[Long_2]],4,0),"")</f>
        <v>-87.251099999999994</v>
      </c>
      <c r="P144" s="32" t="s">
        <v>21</v>
      </c>
    </row>
    <row r="145" spans="1:16" ht="14.25" customHeight="1" x14ac:dyDescent="0.3">
      <c r="A145" s="29" t="str">
        <f t="shared" si="6"/>
        <v>Distrito Central43951134</v>
      </c>
      <c r="B145" s="29" t="str">
        <f>+Casos_HN[[#This Row],[ID_Municipio]]&amp;Casos_HN[[#This Row],[Fecha]]</f>
        <v>080143951</v>
      </c>
      <c r="C145" s="29" t="str">
        <f t="shared" si="7"/>
        <v>Francisco Morazan43951</v>
      </c>
      <c r="D145" s="30">
        <f t="shared" si="8"/>
        <v>134</v>
      </c>
      <c r="E145" s="31">
        <v>43951</v>
      </c>
      <c r="F145" s="30">
        <f>+VLOOKUP(Casos_HN[[#This Row],[Departamento]],Table_5[],2,0)</f>
        <v>8</v>
      </c>
      <c r="G145" s="3" t="s">
        <v>31</v>
      </c>
      <c r="H145" s="9" t="s">
        <v>32</v>
      </c>
      <c r="I145" s="30" t="str">
        <f>+IFERROR(VLOOKUP(Casos_HN[[#This Row],[Municipio]],'LOCALIZA HN'!$B$9:$O$306,8,0),99999)</f>
        <v>0801</v>
      </c>
      <c r="J145" s="5" t="s">
        <v>18</v>
      </c>
      <c r="K145" s="5">
        <v>31</v>
      </c>
      <c r="L145" s="24" t="s">
        <v>19</v>
      </c>
      <c r="M145" s="32" t="s">
        <v>20</v>
      </c>
      <c r="N145" s="33">
        <f>+IFERROR(VLOOKUP(Casos_HN[[#This Row],[ID_Municipio]],Table_4[[CodigoMuni]:[Long_2]],3,0),"")</f>
        <v>14.175800000000001</v>
      </c>
      <c r="O145" s="33">
        <f>+IFERROR(VLOOKUP(Casos_HN[[#This Row],[ID_Municipio]],Table_4[[CodigoMuni]:[Long_2]],4,0),"")</f>
        <v>-87.251099999999994</v>
      </c>
      <c r="P145" s="32" t="s">
        <v>21</v>
      </c>
    </row>
    <row r="146" spans="1:16" ht="14.25" customHeight="1" x14ac:dyDescent="0.3">
      <c r="A146" s="29" t="str">
        <f t="shared" si="6"/>
        <v>Distrito Central43951135</v>
      </c>
      <c r="B146" s="29" t="str">
        <f>+Casos_HN[[#This Row],[ID_Municipio]]&amp;Casos_HN[[#This Row],[Fecha]]</f>
        <v>080143951</v>
      </c>
      <c r="C146" s="29" t="str">
        <f t="shared" si="7"/>
        <v>Francisco Morazan43951</v>
      </c>
      <c r="D146" s="30">
        <f t="shared" si="8"/>
        <v>135</v>
      </c>
      <c r="E146" s="31">
        <v>43951</v>
      </c>
      <c r="F146" s="30">
        <f>+VLOOKUP(Casos_HN[[#This Row],[Departamento]],Table_5[],2,0)</f>
        <v>8</v>
      </c>
      <c r="G146" s="3" t="s">
        <v>31</v>
      </c>
      <c r="H146" s="9" t="s">
        <v>32</v>
      </c>
      <c r="I146" s="30" t="str">
        <f>+IFERROR(VLOOKUP(Casos_HN[[#This Row],[Municipio]],'LOCALIZA HN'!$B$9:$O$306,8,0),99999)</f>
        <v>0801</v>
      </c>
      <c r="J146" s="5" t="s">
        <v>18</v>
      </c>
      <c r="K146" s="5">
        <v>26</v>
      </c>
      <c r="L146" s="24" t="s">
        <v>19</v>
      </c>
      <c r="M146" s="32" t="s">
        <v>20</v>
      </c>
      <c r="N146" s="33">
        <f>+IFERROR(VLOOKUP(Casos_HN[[#This Row],[ID_Municipio]],Table_4[[CodigoMuni]:[Long_2]],3,0),"")</f>
        <v>14.175800000000001</v>
      </c>
      <c r="O146" s="33">
        <f>+IFERROR(VLOOKUP(Casos_HN[[#This Row],[ID_Municipio]],Table_4[[CodigoMuni]:[Long_2]],4,0),"")</f>
        <v>-87.251099999999994</v>
      </c>
      <c r="P146" s="32" t="s">
        <v>21</v>
      </c>
    </row>
    <row r="147" spans="1:16" ht="14.25" customHeight="1" x14ac:dyDescent="0.3">
      <c r="A147" s="29" t="str">
        <f t="shared" si="6"/>
        <v>Distrito Central43951136</v>
      </c>
      <c r="B147" s="29" t="str">
        <f>+Casos_HN[[#This Row],[ID_Municipio]]&amp;Casos_HN[[#This Row],[Fecha]]</f>
        <v>080143951</v>
      </c>
      <c r="C147" s="29" t="str">
        <f t="shared" si="7"/>
        <v>Francisco Morazan43951</v>
      </c>
      <c r="D147" s="30">
        <f t="shared" si="8"/>
        <v>136</v>
      </c>
      <c r="E147" s="31">
        <v>43951</v>
      </c>
      <c r="F147" s="30">
        <f>+VLOOKUP(Casos_HN[[#This Row],[Departamento]],Table_5[],2,0)</f>
        <v>8</v>
      </c>
      <c r="G147" s="3" t="s">
        <v>31</v>
      </c>
      <c r="H147" s="9" t="s">
        <v>32</v>
      </c>
      <c r="I147" s="30" t="str">
        <f>+IFERROR(VLOOKUP(Casos_HN[[#This Row],[Municipio]],'LOCALIZA HN'!$B$9:$O$306,8,0),99999)</f>
        <v>0801</v>
      </c>
      <c r="J147" s="5" t="s">
        <v>18</v>
      </c>
      <c r="K147" s="5">
        <v>26</v>
      </c>
      <c r="L147" s="24" t="s">
        <v>19</v>
      </c>
      <c r="M147" s="32" t="s">
        <v>20</v>
      </c>
      <c r="N147" s="33">
        <f>+IFERROR(VLOOKUP(Casos_HN[[#This Row],[ID_Municipio]],Table_4[[CodigoMuni]:[Long_2]],3,0),"")</f>
        <v>14.175800000000001</v>
      </c>
      <c r="O147" s="33">
        <f>+IFERROR(VLOOKUP(Casos_HN[[#This Row],[ID_Municipio]],Table_4[[CodigoMuni]:[Long_2]],4,0),"")</f>
        <v>-87.251099999999994</v>
      </c>
      <c r="P147" s="32" t="s">
        <v>21</v>
      </c>
    </row>
    <row r="148" spans="1:16" ht="14.25" customHeight="1" x14ac:dyDescent="0.3">
      <c r="A148" s="29" t="str">
        <f t="shared" si="6"/>
        <v>Distrito Central43951137</v>
      </c>
      <c r="B148" s="29" t="str">
        <f>+Casos_HN[[#This Row],[ID_Municipio]]&amp;Casos_HN[[#This Row],[Fecha]]</f>
        <v>080143951</v>
      </c>
      <c r="C148" s="29" t="str">
        <f t="shared" si="7"/>
        <v>Francisco Morazan43951</v>
      </c>
      <c r="D148" s="30">
        <f t="shared" si="8"/>
        <v>137</v>
      </c>
      <c r="E148" s="31">
        <v>43951</v>
      </c>
      <c r="F148" s="30">
        <f>+VLOOKUP(Casos_HN[[#This Row],[Departamento]],Table_5[],2,0)</f>
        <v>8</v>
      </c>
      <c r="G148" s="3" t="s">
        <v>31</v>
      </c>
      <c r="H148" s="9" t="s">
        <v>32</v>
      </c>
      <c r="I148" s="30" t="str">
        <f>+IFERROR(VLOOKUP(Casos_HN[[#This Row],[Municipio]],'LOCALIZA HN'!$B$9:$O$306,8,0),99999)</f>
        <v>0801</v>
      </c>
      <c r="J148" s="5" t="s">
        <v>26</v>
      </c>
      <c r="K148" s="5">
        <v>27</v>
      </c>
      <c r="L148" s="24" t="s">
        <v>19</v>
      </c>
      <c r="M148" s="32" t="s">
        <v>20</v>
      </c>
      <c r="N148" s="33">
        <f>+IFERROR(VLOOKUP(Casos_HN[[#This Row],[ID_Municipio]],Table_4[[CodigoMuni]:[Long_2]],3,0),"")</f>
        <v>14.175800000000001</v>
      </c>
      <c r="O148" s="33">
        <f>+IFERROR(VLOOKUP(Casos_HN[[#This Row],[ID_Municipio]],Table_4[[CodigoMuni]:[Long_2]],4,0),"")</f>
        <v>-87.251099999999994</v>
      </c>
      <c r="P148" s="32" t="s">
        <v>21</v>
      </c>
    </row>
    <row r="149" spans="1:16" ht="14.25" customHeight="1" x14ac:dyDescent="0.3">
      <c r="A149" s="29" t="str">
        <f t="shared" si="6"/>
        <v>Distrito Central43951138</v>
      </c>
      <c r="B149" s="29" t="str">
        <f>+Casos_HN[[#This Row],[ID_Municipio]]&amp;Casos_HN[[#This Row],[Fecha]]</f>
        <v>080143951</v>
      </c>
      <c r="C149" s="29" t="str">
        <f t="shared" si="7"/>
        <v>Francisco Morazan43951</v>
      </c>
      <c r="D149" s="30">
        <f t="shared" si="8"/>
        <v>138</v>
      </c>
      <c r="E149" s="31">
        <v>43951</v>
      </c>
      <c r="F149" s="30">
        <f>+VLOOKUP(Casos_HN[[#This Row],[Departamento]],Table_5[],2,0)</f>
        <v>8</v>
      </c>
      <c r="G149" s="3" t="s">
        <v>31</v>
      </c>
      <c r="H149" s="9" t="s">
        <v>32</v>
      </c>
      <c r="I149" s="30" t="str">
        <f>+IFERROR(VLOOKUP(Casos_HN[[#This Row],[Municipio]],'LOCALIZA HN'!$B$9:$O$306,8,0),99999)</f>
        <v>0801</v>
      </c>
      <c r="J149" s="5" t="s">
        <v>18</v>
      </c>
      <c r="K149" s="5">
        <v>22</v>
      </c>
      <c r="L149" s="24" t="s">
        <v>19</v>
      </c>
      <c r="M149" s="32" t="s">
        <v>20</v>
      </c>
      <c r="N149" s="33">
        <f>+IFERROR(VLOOKUP(Casos_HN[[#This Row],[ID_Municipio]],Table_4[[CodigoMuni]:[Long_2]],3,0),"")</f>
        <v>14.175800000000001</v>
      </c>
      <c r="O149" s="33">
        <f>+IFERROR(VLOOKUP(Casos_HN[[#This Row],[ID_Municipio]],Table_4[[CodigoMuni]:[Long_2]],4,0),"")</f>
        <v>-87.251099999999994</v>
      </c>
      <c r="P149" s="32" t="s">
        <v>21</v>
      </c>
    </row>
    <row r="150" spans="1:16" ht="14.25" customHeight="1" x14ac:dyDescent="0.3">
      <c r="A150" s="29" t="str">
        <f t="shared" si="6"/>
        <v>Distrito Central43952139</v>
      </c>
      <c r="B150" s="29" t="str">
        <f>+Casos_HN[[#This Row],[ID_Municipio]]&amp;Casos_HN[[#This Row],[Fecha]]</f>
        <v>080143952</v>
      </c>
      <c r="C150" s="29" t="str">
        <f t="shared" si="7"/>
        <v>Francisco Morazan43952</v>
      </c>
      <c r="D150" s="30">
        <f t="shared" si="8"/>
        <v>139</v>
      </c>
      <c r="E150" s="31">
        <v>43952</v>
      </c>
      <c r="F150" s="30">
        <f>+VLOOKUP(Casos_HN[[#This Row],[Departamento]],Table_5[],2,0)</f>
        <v>8</v>
      </c>
      <c r="G150" s="3" t="s">
        <v>31</v>
      </c>
      <c r="H150" s="9" t="s">
        <v>32</v>
      </c>
      <c r="I150" s="30" t="str">
        <f>+IFERROR(VLOOKUP(Casos_HN[[#This Row],[Municipio]],'LOCALIZA HN'!$B$9:$O$306,8,0),99999)</f>
        <v>0801</v>
      </c>
      <c r="J150" s="5" t="s">
        <v>18</v>
      </c>
      <c r="K150" s="5">
        <v>27</v>
      </c>
      <c r="L150" s="24" t="s">
        <v>19</v>
      </c>
      <c r="M150" s="32" t="s">
        <v>20</v>
      </c>
      <c r="N150" s="33">
        <f>+IFERROR(VLOOKUP(Casos_HN[[#This Row],[ID_Municipio]],Table_4[[CodigoMuni]:[Long_2]],3,0),"")</f>
        <v>14.175800000000001</v>
      </c>
      <c r="O150" s="33">
        <f>+IFERROR(VLOOKUP(Casos_HN[[#This Row],[ID_Municipio]],Table_4[[CodigoMuni]:[Long_2]],4,0),"")</f>
        <v>-87.251099999999994</v>
      </c>
      <c r="P150" s="32" t="s">
        <v>21</v>
      </c>
    </row>
    <row r="151" spans="1:16" ht="14.25" customHeight="1" x14ac:dyDescent="0.3">
      <c r="A151" s="29" t="str">
        <f t="shared" si="6"/>
        <v>Distrito Central43952140</v>
      </c>
      <c r="B151" s="29" t="str">
        <f>+Casos_HN[[#This Row],[ID_Municipio]]&amp;Casos_HN[[#This Row],[Fecha]]</f>
        <v>080143952</v>
      </c>
      <c r="C151" s="29" t="str">
        <f t="shared" si="7"/>
        <v>Francisco Morazan43952</v>
      </c>
      <c r="D151" s="30">
        <f t="shared" si="8"/>
        <v>140</v>
      </c>
      <c r="E151" s="31">
        <v>43952</v>
      </c>
      <c r="F151" s="30">
        <f>+VLOOKUP(Casos_HN[[#This Row],[Departamento]],Table_5[],2,0)</f>
        <v>8</v>
      </c>
      <c r="G151" s="3" t="s">
        <v>31</v>
      </c>
      <c r="H151" s="9" t="s">
        <v>32</v>
      </c>
      <c r="I151" s="30" t="str">
        <f>+IFERROR(VLOOKUP(Casos_HN[[#This Row],[Municipio]],'LOCALIZA HN'!$B$9:$O$306,8,0),99999)</f>
        <v>0801</v>
      </c>
      <c r="J151" s="5" t="s">
        <v>26</v>
      </c>
      <c r="K151" s="5">
        <v>53</v>
      </c>
      <c r="L151" s="24" t="s">
        <v>19</v>
      </c>
      <c r="M151" s="32" t="s">
        <v>20</v>
      </c>
      <c r="N151" s="33">
        <f>+IFERROR(VLOOKUP(Casos_HN[[#This Row],[ID_Municipio]],Table_4[[CodigoMuni]:[Long_2]],3,0),"")</f>
        <v>14.175800000000001</v>
      </c>
      <c r="O151" s="33">
        <f>+IFERROR(VLOOKUP(Casos_HN[[#This Row],[ID_Municipio]],Table_4[[CodigoMuni]:[Long_2]],4,0),"")</f>
        <v>-87.251099999999994</v>
      </c>
      <c r="P151" s="32" t="s">
        <v>21</v>
      </c>
    </row>
    <row r="152" spans="1:16" ht="14.25" customHeight="1" x14ac:dyDescent="0.3">
      <c r="A152" s="29" t="str">
        <f t="shared" si="6"/>
        <v>Distrito Central43952141</v>
      </c>
      <c r="B152" s="29" t="str">
        <f>+Casos_HN[[#This Row],[ID_Municipio]]&amp;Casos_HN[[#This Row],[Fecha]]</f>
        <v>080143952</v>
      </c>
      <c r="C152" s="29" t="str">
        <f t="shared" si="7"/>
        <v>Francisco Morazan43952</v>
      </c>
      <c r="D152" s="30">
        <f t="shared" si="8"/>
        <v>141</v>
      </c>
      <c r="E152" s="31">
        <v>43952</v>
      </c>
      <c r="F152" s="30">
        <f>+VLOOKUP(Casos_HN[[#This Row],[Departamento]],Table_5[],2,0)</f>
        <v>8</v>
      </c>
      <c r="G152" s="3" t="s">
        <v>31</v>
      </c>
      <c r="H152" s="9" t="s">
        <v>32</v>
      </c>
      <c r="I152" s="30" t="str">
        <f>+IFERROR(VLOOKUP(Casos_HN[[#This Row],[Municipio]],'LOCALIZA HN'!$B$9:$O$306,8,0),99999)</f>
        <v>0801</v>
      </c>
      <c r="J152" s="5" t="s">
        <v>18</v>
      </c>
      <c r="K152" s="5">
        <v>30</v>
      </c>
      <c r="L152" s="24" t="s">
        <v>19</v>
      </c>
      <c r="M152" s="32" t="s">
        <v>20</v>
      </c>
      <c r="N152" s="33">
        <f>+IFERROR(VLOOKUP(Casos_HN[[#This Row],[ID_Municipio]],Table_4[[CodigoMuni]:[Long_2]],3,0),"")</f>
        <v>14.175800000000001</v>
      </c>
      <c r="O152" s="33">
        <f>+IFERROR(VLOOKUP(Casos_HN[[#This Row],[ID_Municipio]],Table_4[[CodigoMuni]:[Long_2]],4,0),"")</f>
        <v>-87.251099999999994</v>
      </c>
      <c r="P152" s="32" t="s">
        <v>21</v>
      </c>
    </row>
    <row r="153" spans="1:16" ht="14.25" customHeight="1" x14ac:dyDescent="0.3">
      <c r="A153" s="29" t="str">
        <f t="shared" si="6"/>
        <v>Distrito Central43952142</v>
      </c>
      <c r="B153" s="29" t="str">
        <f>+Casos_HN[[#This Row],[ID_Municipio]]&amp;Casos_HN[[#This Row],[Fecha]]</f>
        <v>080143952</v>
      </c>
      <c r="C153" s="29" t="str">
        <f t="shared" si="7"/>
        <v>Francisco Morazan43952</v>
      </c>
      <c r="D153" s="30">
        <f t="shared" si="8"/>
        <v>142</v>
      </c>
      <c r="E153" s="31">
        <v>43952</v>
      </c>
      <c r="F153" s="30">
        <f>+VLOOKUP(Casos_HN[[#This Row],[Departamento]],Table_5[],2,0)</f>
        <v>8</v>
      </c>
      <c r="G153" s="3" t="s">
        <v>31</v>
      </c>
      <c r="H153" s="9" t="s">
        <v>32</v>
      </c>
      <c r="I153" s="30" t="str">
        <f>+IFERROR(VLOOKUP(Casos_HN[[#This Row],[Municipio]],'LOCALIZA HN'!$B$9:$O$306,8,0),99999)</f>
        <v>0801</v>
      </c>
      <c r="J153" s="5" t="s">
        <v>18</v>
      </c>
      <c r="K153" s="5" t="s">
        <v>34</v>
      </c>
      <c r="L153" s="24" t="s">
        <v>19</v>
      </c>
      <c r="M153" s="32" t="s">
        <v>20</v>
      </c>
      <c r="N153" s="33">
        <f>+IFERROR(VLOOKUP(Casos_HN[[#This Row],[ID_Municipio]],Table_4[[CodigoMuni]:[Long_2]],3,0),"")</f>
        <v>14.175800000000001</v>
      </c>
      <c r="O153" s="33">
        <f>+IFERROR(VLOOKUP(Casos_HN[[#This Row],[ID_Municipio]],Table_4[[CodigoMuni]:[Long_2]],4,0),"")</f>
        <v>-87.251099999999994</v>
      </c>
      <c r="P153" s="32" t="s">
        <v>21</v>
      </c>
    </row>
    <row r="154" spans="1:16" ht="14.25" customHeight="1" x14ac:dyDescent="0.3">
      <c r="A154" s="29" t="str">
        <f t="shared" si="6"/>
        <v>Distrito Central43952143</v>
      </c>
      <c r="B154" s="29" t="str">
        <f>+Casos_HN[[#This Row],[ID_Municipio]]&amp;Casos_HN[[#This Row],[Fecha]]</f>
        <v>080143952</v>
      </c>
      <c r="C154" s="29" t="str">
        <f t="shared" si="7"/>
        <v>Francisco Morazan43952</v>
      </c>
      <c r="D154" s="30">
        <f t="shared" si="8"/>
        <v>143</v>
      </c>
      <c r="E154" s="31">
        <v>43952</v>
      </c>
      <c r="F154" s="30">
        <f>+VLOOKUP(Casos_HN[[#This Row],[Departamento]],Table_5[],2,0)</f>
        <v>8</v>
      </c>
      <c r="G154" s="3" t="s">
        <v>31</v>
      </c>
      <c r="H154" s="9" t="s">
        <v>32</v>
      </c>
      <c r="I154" s="30" t="str">
        <f>+IFERROR(VLOOKUP(Casos_HN[[#This Row],[Municipio]],'LOCALIZA HN'!$B$9:$O$306,8,0),99999)</f>
        <v>0801</v>
      </c>
      <c r="J154" s="5" t="s">
        <v>18</v>
      </c>
      <c r="K154" s="5">
        <v>29</v>
      </c>
      <c r="L154" s="24" t="s">
        <v>19</v>
      </c>
      <c r="M154" s="32" t="s">
        <v>20</v>
      </c>
      <c r="N154" s="33">
        <f>+IFERROR(VLOOKUP(Casos_HN[[#This Row],[ID_Municipio]],Table_4[[CodigoMuni]:[Long_2]],3,0),"")</f>
        <v>14.175800000000001</v>
      </c>
      <c r="O154" s="33">
        <f>+IFERROR(VLOOKUP(Casos_HN[[#This Row],[ID_Municipio]],Table_4[[CodigoMuni]:[Long_2]],4,0),"")</f>
        <v>-87.251099999999994</v>
      </c>
      <c r="P154" s="32" t="s">
        <v>21</v>
      </c>
    </row>
    <row r="155" spans="1:16" ht="14.25" customHeight="1" x14ac:dyDescent="0.3">
      <c r="A155" s="29" t="str">
        <f t="shared" si="6"/>
        <v>Distrito Central43952144</v>
      </c>
      <c r="B155" s="29" t="str">
        <f>+Casos_HN[[#This Row],[ID_Municipio]]&amp;Casos_HN[[#This Row],[Fecha]]</f>
        <v>080143952</v>
      </c>
      <c r="C155" s="29" t="str">
        <f t="shared" si="7"/>
        <v>Francisco Morazan43952</v>
      </c>
      <c r="D155" s="30">
        <f t="shared" si="8"/>
        <v>144</v>
      </c>
      <c r="E155" s="31">
        <v>43952</v>
      </c>
      <c r="F155" s="30">
        <f>+VLOOKUP(Casos_HN[[#This Row],[Departamento]],Table_5[],2,0)</f>
        <v>8</v>
      </c>
      <c r="G155" s="3" t="s">
        <v>31</v>
      </c>
      <c r="H155" s="9" t="s">
        <v>32</v>
      </c>
      <c r="I155" s="30" t="str">
        <f>+IFERROR(VLOOKUP(Casos_HN[[#This Row],[Municipio]],'LOCALIZA HN'!$B$9:$O$306,8,0),99999)</f>
        <v>0801</v>
      </c>
      <c r="J155" s="5" t="s">
        <v>18</v>
      </c>
      <c r="K155" s="5">
        <v>50</v>
      </c>
      <c r="L155" s="24" t="s">
        <v>19</v>
      </c>
      <c r="M155" s="32" t="s">
        <v>20</v>
      </c>
      <c r="N155" s="33">
        <f>+IFERROR(VLOOKUP(Casos_HN[[#This Row],[ID_Municipio]],Table_4[[CodigoMuni]:[Long_2]],3,0),"")</f>
        <v>14.175800000000001</v>
      </c>
      <c r="O155" s="33">
        <f>+IFERROR(VLOOKUP(Casos_HN[[#This Row],[ID_Municipio]],Table_4[[CodigoMuni]:[Long_2]],4,0),"")</f>
        <v>-87.251099999999994</v>
      </c>
      <c r="P155" s="32" t="s">
        <v>21</v>
      </c>
    </row>
    <row r="156" spans="1:16" ht="14.25" customHeight="1" x14ac:dyDescent="0.3">
      <c r="A156" s="29" t="str">
        <f t="shared" si="6"/>
        <v>Distrito Central43952145</v>
      </c>
      <c r="B156" s="29" t="str">
        <f>+Casos_HN[[#This Row],[ID_Municipio]]&amp;Casos_HN[[#This Row],[Fecha]]</f>
        <v>080143952</v>
      </c>
      <c r="C156" s="29" t="str">
        <f t="shared" si="7"/>
        <v>Francisco Morazan43952</v>
      </c>
      <c r="D156" s="30">
        <f t="shared" si="8"/>
        <v>145</v>
      </c>
      <c r="E156" s="31">
        <v>43952</v>
      </c>
      <c r="F156" s="30">
        <f>+VLOOKUP(Casos_HN[[#This Row],[Departamento]],Table_5[],2,0)</f>
        <v>8</v>
      </c>
      <c r="G156" s="3" t="s">
        <v>31</v>
      </c>
      <c r="H156" s="9" t="s">
        <v>32</v>
      </c>
      <c r="I156" s="30" t="str">
        <f>+IFERROR(VLOOKUP(Casos_HN[[#This Row],[Municipio]],'LOCALIZA HN'!$B$9:$O$306,8,0),99999)</f>
        <v>0801</v>
      </c>
      <c r="J156" s="5" t="s">
        <v>18</v>
      </c>
      <c r="K156" s="5">
        <v>55</v>
      </c>
      <c r="L156" s="24" t="s">
        <v>19</v>
      </c>
      <c r="M156" s="32" t="s">
        <v>20</v>
      </c>
      <c r="N156" s="33">
        <f>+IFERROR(VLOOKUP(Casos_HN[[#This Row],[ID_Municipio]],Table_4[[CodigoMuni]:[Long_2]],3,0),"")</f>
        <v>14.175800000000001</v>
      </c>
      <c r="O156" s="33">
        <f>+IFERROR(VLOOKUP(Casos_HN[[#This Row],[ID_Municipio]],Table_4[[CodigoMuni]:[Long_2]],4,0),"")</f>
        <v>-87.251099999999994</v>
      </c>
      <c r="P156" s="32" t="s">
        <v>21</v>
      </c>
    </row>
    <row r="157" spans="1:16" ht="14.25" customHeight="1" x14ac:dyDescent="0.3">
      <c r="A157" s="29" t="str">
        <f t="shared" si="6"/>
        <v>Distrito Central43953146</v>
      </c>
      <c r="B157" s="29" t="str">
        <f>+Casos_HN[[#This Row],[ID_Municipio]]&amp;Casos_HN[[#This Row],[Fecha]]</f>
        <v>080143953</v>
      </c>
      <c r="C157" s="29" t="str">
        <f t="shared" si="7"/>
        <v>Francisco Morazan43953</v>
      </c>
      <c r="D157" s="30">
        <f t="shared" si="8"/>
        <v>146</v>
      </c>
      <c r="E157" s="31">
        <v>43953</v>
      </c>
      <c r="F157" s="30">
        <f>+VLOOKUP(Casos_HN[[#This Row],[Departamento]],Table_5[],2,0)</f>
        <v>8</v>
      </c>
      <c r="G157" s="3" t="s">
        <v>31</v>
      </c>
      <c r="H157" s="9" t="s">
        <v>32</v>
      </c>
      <c r="I157" s="30" t="str">
        <f>+IFERROR(VLOOKUP(Casos_HN[[#This Row],[Municipio]],'LOCALIZA HN'!$B$9:$O$306,8,0),99999)</f>
        <v>0801</v>
      </c>
      <c r="J157" s="5" t="s">
        <v>18</v>
      </c>
      <c r="K157" s="5">
        <v>22</v>
      </c>
      <c r="L157" s="24" t="s">
        <v>19</v>
      </c>
      <c r="M157" s="32" t="s">
        <v>20</v>
      </c>
      <c r="N157" s="33">
        <f>+IFERROR(VLOOKUP(Casos_HN[[#This Row],[ID_Municipio]],Table_4[[CodigoMuni]:[Long_2]],3,0),"")</f>
        <v>14.175800000000001</v>
      </c>
      <c r="O157" s="33">
        <f>+IFERROR(VLOOKUP(Casos_HN[[#This Row],[ID_Municipio]],Table_4[[CodigoMuni]:[Long_2]],4,0),"")</f>
        <v>-87.251099999999994</v>
      </c>
      <c r="P157" s="32" t="s">
        <v>21</v>
      </c>
    </row>
    <row r="158" spans="1:16" ht="14.25" customHeight="1" x14ac:dyDescent="0.3">
      <c r="A158" s="29" t="str">
        <f t="shared" si="6"/>
        <v>Distrito Central43953147</v>
      </c>
      <c r="B158" s="29" t="str">
        <f>+Casos_HN[[#This Row],[ID_Municipio]]&amp;Casos_HN[[#This Row],[Fecha]]</f>
        <v>080143953</v>
      </c>
      <c r="C158" s="29" t="str">
        <f t="shared" si="7"/>
        <v>Francisco Morazan43953</v>
      </c>
      <c r="D158" s="30">
        <f t="shared" si="8"/>
        <v>147</v>
      </c>
      <c r="E158" s="31">
        <v>43953</v>
      </c>
      <c r="F158" s="30">
        <f>+VLOOKUP(Casos_HN[[#This Row],[Departamento]],Table_5[],2,0)</f>
        <v>8</v>
      </c>
      <c r="G158" s="3" t="s">
        <v>31</v>
      </c>
      <c r="H158" s="9" t="s">
        <v>32</v>
      </c>
      <c r="I158" s="30" t="str">
        <f>+IFERROR(VLOOKUP(Casos_HN[[#This Row],[Municipio]],'LOCALIZA HN'!$B$9:$O$306,8,0),99999)</f>
        <v>0801</v>
      </c>
      <c r="J158" s="5" t="s">
        <v>26</v>
      </c>
      <c r="K158" s="5">
        <v>23</v>
      </c>
      <c r="L158" s="24" t="s">
        <v>19</v>
      </c>
      <c r="M158" s="32" t="s">
        <v>20</v>
      </c>
      <c r="N158" s="33">
        <f>+IFERROR(VLOOKUP(Casos_HN[[#This Row],[ID_Municipio]],Table_4[[CodigoMuni]:[Long_2]],3,0),"")</f>
        <v>14.175800000000001</v>
      </c>
      <c r="O158" s="33">
        <f>+IFERROR(VLOOKUP(Casos_HN[[#This Row],[ID_Municipio]],Table_4[[CodigoMuni]:[Long_2]],4,0),"")</f>
        <v>-87.251099999999994</v>
      </c>
      <c r="P158" s="32" t="s">
        <v>21</v>
      </c>
    </row>
    <row r="159" spans="1:16" ht="14.25" customHeight="1" x14ac:dyDescent="0.3">
      <c r="A159" s="29" t="str">
        <f t="shared" si="6"/>
        <v>Distrito Central43953148</v>
      </c>
      <c r="B159" s="29" t="str">
        <f>+Casos_HN[[#This Row],[ID_Municipio]]&amp;Casos_HN[[#This Row],[Fecha]]</f>
        <v>080143953</v>
      </c>
      <c r="C159" s="29" t="str">
        <f t="shared" si="7"/>
        <v>Francisco Morazan43953</v>
      </c>
      <c r="D159" s="30">
        <f t="shared" si="8"/>
        <v>148</v>
      </c>
      <c r="E159" s="31">
        <v>43953</v>
      </c>
      <c r="F159" s="30">
        <f>+VLOOKUP(Casos_HN[[#This Row],[Departamento]],Table_5[],2,0)</f>
        <v>8</v>
      </c>
      <c r="G159" s="3" t="s">
        <v>31</v>
      </c>
      <c r="H159" s="9" t="s">
        <v>32</v>
      </c>
      <c r="I159" s="30" t="str">
        <f>+IFERROR(VLOOKUP(Casos_HN[[#This Row],[Municipio]],'LOCALIZA HN'!$B$9:$O$306,8,0),99999)</f>
        <v>0801</v>
      </c>
      <c r="J159" s="5" t="s">
        <v>18</v>
      </c>
      <c r="K159" s="5">
        <v>39</v>
      </c>
      <c r="L159" s="24" t="s">
        <v>19</v>
      </c>
      <c r="M159" s="32" t="s">
        <v>20</v>
      </c>
      <c r="N159" s="33">
        <f>+IFERROR(VLOOKUP(Casos_HN[[#This Row],[ID_Municipio]],Table_4[[CodigoMuni]:[Long_2]],3,0),"")</f>
        <v>14.175800000000001</v>
      </c>
      <c r="O159" s="33">
        <f>+IFERROR(VLOOKUP(Casos_HN[[#This Row],[ID_Municipio]],Table_4[[CodigoMuni]:[Long_2]],4,0),"")</f>
        <v>-87.251099999999994</v>
      </c>
      <c r="P159" s="32" t="s">
        <v>21</v>
      </c>
    </row>
    <row r="160" spans="1:16" ht="14.25" customHeight="1" x14ac:dyDescent="0.3">
      <c r="A160" s="29" t="str">
        <f t="shared" si="6"/>
        <v>Distrito Central43953149</v>
      </c>
      <c r="B160" s="29" t="str">
        <f>+Casos_HN[[#This Row],[ID_Municipio]]&amp;Casos_HN[[#This Row],[Fecha]]</f>
        <v>080143953</v>
      </c>
      <c r="C160" s="29" t="str">
        <f t="shared" si="7"/>
        <v>Francisco Morazan43953</v>
      </c>
      <c r="D160" s="30">
        <f t="shared" si="8"/>
        <v>149</v>
      </c>
      <c r="E160" s="31">
        <v>43953</v>
      </c>
      <c r="F160" s="30">
        <f>+VLOOKUP(Casos_HN[[#This Row],[Departamento]],Table_5[],2,0)</f>
        <v>8</v>
      </c>
      <c r="G160" s="3" t="s">
        <v>31</v>
      </c>
      <c r="H160" s="9" t="s">
        <v>32</v>
      </c>
      <c r="I160" s="30" t="str">
        <f>+IFERROR(VLOOKUP(Casos_HN[[#This Row],[Municipio]],'LOCALIZA HN'!$B$9:$O$306,8,0),99999)</f>
        <v>0801</v>
      </c>
      <c r="J160" s="5" t="s">
        <v>18</v>
      </c>
      <c r="K160" s="5">
        <v>27</v>
      </c>
      <c r="L160" s="24" t="s">
        <v>19</v>
      </c>
      <c r="M160" s="32" t="s">
        <v>20</v>
      </c>
      <c r="N160" s="33">
        <f>+IFERROR(VLOOKUP(Casos_HN[[#This Row],[ID_Municipio]],Table_4[[CodigoMuni]:[Long_2]],3,0),"")</f>
        <v>14.175800000000001</v>
      </c>
      <c r="O160" s="33">
        <f>+IFERROR(VLOOKUP(Casos_HN[[#This Row],[ID_Municipio]],Table_4[[CodigoMuni]:[Long_2]],4,0),"")</f>
        <v>-87.251099999999994</v>
      </c>
      <c r="P160" s="32" t="s">
        <v>21</v>
      </c>
    </row>
    <row r="161" spans="1:16" ht="14.25" customHeight="1" x14ac:dyDescent="0.3">
      <c r="A161" s="29" t="str">
        <f t="shared" si="6"/>
        <v>Distrito Central43953150</v>
      </c>
      <c r="B161" s="29" t="str">
        <f>+Casos_HN[[#This Row],[ID_Municipio]]&amp;Casos_HN[[#This Row],[Fecha]]</f>
        <v>080143953</v>
      </c>
      <c r="C161" s="29" t="str">
        <f t="shared" si="7"/>
        <v>Francisco Morazan43953</v>
      </c>
      <c r="D161" s="30">
        <f t="shared" si="8"/>
        <v>150</v>
      </c>
      <c r="E161" s="31">
        <v>43953</v>
      </c>
      <c r="F161" s="30">
        <f>+VLOOKUP(Casos_HN[[#This Row],[Departamento]],Table_5[],2,0)</f>
        <v>8</v>
      </c>
      <c r="G161" s="3" t="s">
        <v>31</v>
      </c>
      <c r="H161" s="9" t="s">
        <v>32</v>
      </c>
      <c r="I161" s="30" t="str">
        <f>+IFERROR(VLOOKUP(Casos_HN[[#This Row],[Municipio]],'LOCALIZA HN'!$B$9:$O$306,8,0),99999)</f>
        <v>0801</v>
      </c>
      <c r="J161" s="5" t="s">
        <v>18</v>
      </c>
      <c r="K161" s="5">
        <v>33</v>
      </c>
      <c r="L161" s="24" t="s">
        <v>19</v>
      </c>
      <c r="M161" s="32" t="s">
        <v>20</v>
      </c>
      <c r="N161" s="33">
        <f>+IFERROR(VLOOKUP(Casos_HN[[#This Row],[ID_Municipio]],Table_4[[CodigoMuni]:[Long_2]],3,0),"")</f>
        <v>14.175800000000001</v>
      </c>
      <c r="O161" s="33">
        <f>+IFERROR(VLOOKUP(Casos_HN[[#This Row],[ID_Municipio]],Table_4[[CodigoMuni]:[Long_2]],4,0),"")</f>
        <v>-87.251099999999994</v>
      </c>
      <c r="P161" s="32" t="s">
        <v>21</v>
      </c>
    </row>
    <row r="162" spans="1:16" ht="14.25" customHeight="1" x14ac:dyDescent="0.3">
      <c r="A162" s="29" t="str">
        <f t="shared" si="6"/>
        <v>Distrito Central43953151</v>
      </c>
      <c r="B162" s="29" t="str">
        <f>+Casos_HN[[#This Row],[ID_Municipio]]&amp;Casos_HN[[#This Row],[Fecha]]</f>
        <v>080143953</v>
      </c>
      <c r="C162" s="29" t="str">
        <f t="shared" si="7"/>
        <v>Francisco Morazan43953</v>
      </c>
      <c r="D162" s="30">
        <f t="shared" si="8"/>
        <v>151</v>
      </c>
      <c r="E162" s="31">
        <v>43953</v>
      </c>
      <c r="F162" s="30">
        <f>+VLOOKUP(Casos_HN[[#This Row],[Departamento]],Table_5[],2,0)</f>
        <v>8</v>
      </c>
      <c r="G162" s="3" t="s">
        <v>31</v>
      </c>
      <c r="H162" s="9" t="s">
        <v>32</v>
      </c>
      <c r="I162" s="30" t="str">
        <f>+IFERROR(VLOOKUP(Casos_HN[[#This Row],[Municipio]],'LOCALIZA HN'!$B$9:$O$306,8,0),99999)</f>
        <v>0801</v>
      </c>
      <c r="J162" s="5" t="s">
        <v>18</v>
      </c>
      <c r="K162" s="5">
        <v>38</v>
      </c>
      <c r="L162" s="24" t="s">
        <v>19</v>
      </c>
      <c r="M162" s="32" t="s">
        <v>20</v>
      </c>
      <c r="N162" s="33">
        <f>+IFERROR(VLOOKUP(Casos_HN[[#This Row],[ID_Municipio]],Table_4[[CodigoMuni]:[Long_2]],3,0),"")</f>
        <v>14.175800000000001</v>
      </c>
      <c r="O162" s="33">
        <f>+IFERROR(VLOOKUP(Casos_HN[[#This Row],[ID_Municipio]],Table_4[[CodigoMuni]:[Long_2]],4,0),"")</f>
        <v>-87.251099999999994</v>
      </c>
      <c r="P162" s="32" t="s">
        <v>21</v>
      </c>
    </row>
    <row r="163" spans="1:16" ht="14.25" customHeight="1" x14ac:dyDescent="0.3">
      <c r="A163" s="29" t="str">
        <f t="shared" si="6"/>
        <v>Distrito Central43953152</v>
      </c>
      <c r="B163" s="29" t="str">
        <f>+Casos_HN[[#This Row],[ID_Municipio]]&amp;Casos_HN[[#This Row],[Fecha]]</f>
        <v>080143953</v>
      </c>
      <c r="C163" s="29" t="str">
        <f t="shared" si="7"/>
        <v>Francisco Morazan43953</v>
      </c>
      <c r="D163" s="30">
        <f t="shared" si="8"/>
        <v>152</v>
      </c>
      <c r="E163" s="31">
        <v>43953</v>
      </c>
      <c r="F163" s="30">
        <f>+VLOOKUP(Casos_HN[[#This Row],[Departamento]],Table_5[],2,0)</f>
        <v>8</v>
      </c>
      <c r="G163" s="3" t="s">
        <v>31</v>
      </c>
      <c r="H163" s="9" t="s">
        <v>32</v>
      </c>
      <c r="I163" s="30" t="str">
        <f>+IFERROR(VLOOKUP(Casos_HN[[#This Row],[Municipio]],'LOCALIZA HN'!$B$9:$O$306,8,0),99999)</f>
        <v>0801</v>
      </c>
      <c r="J163" s="5" t="s">
        <v>18</v>
      </c>
      <c r="K163" s="5">
        <v>33</v>
      </c>
      <c r="L163" s="24" t="s">
        <v>19</v>
      </c>
      <c r="M163" s="32" t="s">
        <v>20</v>
      </c>
      <c r="N163" s="33">
        <f>+IFERROR(VLOOKUP(Casos_HN[[#This Row],[ID_Municipio]],Table_4[[CodigoMuni]:[Long_2]],3,0),"")</f>
        <v>14.175800000000001</v>
      </c>
      <c r="O163" s="33">
        <f>+IFERROR(VLOOKUP(Casos_HN[[#This Row],[ID_Municipio]],Table_4[[CodigoMuni]:[Long_2]],4,0),"")</f>
        <v>-87.251099999999994</v>
      </c>
      <c r="P163" s="32" t="s">
        <v>21</v>
      </c>
    </row>
    <row r="164" spans="1:16" ht="14.25" customHeight="1" x14ac:dyDescent="0.3">
      <c r="A164" s="29" t="str">
        <f t="shared" si="6"/>
        <v>Distrito Central43953153</v>
      </c>
      <c r="B164" s="29" t="str">
        <f>+Casos_HN[[#This Row],[ID_Municipio]]&amp;Casos_HN[[#This Row],[Fecha]]</f>
        <v>080143953</v>
      </c>
      <c r="C164" s="29" t="str">
        <f t="shared" si="7"/>
        <v>Francisco Morazan43953</v>
      </c>
      <c r="D164" s="30">
        <f t="shared" si="8"/>
        <v>153</v>
      </c>
      <c r="E164" s="31">
        <v>43953</v>
      </c>
      <c r="F164" s="30">
        <f>+VLOOKUP(Casos_HN[[#This Row],[Departamento]],Table_5[],2,0)</f>
        <v>8</v>
      </c>
      <c r="G164" s="3" t="s">
        <v>31</v>
      </c>
      <c r="H164" s="9" t="s">
        <v>32</v>
      </c>
      <c r="I164" s="30" t="str">
        <f>+IFERROR(VLOOKUP(Casos_HN[[#This Row],[Municipio]],'LOCALIZA HN'!$B$9:$O$306,8,0),99999)</f>
        <v>0801</v>
      </c>
      <c r="J164" s="5" t="s">
        <v>18</v>
      </c>
      <c r="K164" s="5">
        <v>39</v>
      </c>
      <c r="L164" s="24" t="s">
        <v>19</v>
      </c>
      <c r="M164" s="32" t="s">
        <v>20</v>
      </c>
      <c r="N164" s="33">
        <f>+IFERROR(VLOOKUP(Casos_HN[[#This Row],[ID_Municipio]],Table_4[[CodigoMuni]:[Long_2]],3,0),"")</f>
        <v>14.175800000000001</v>
      </c>
      <c r="O164" s="33">
        <f>+IFERROR(VLOOKUP(Casos_HN[[#This Row],[ID_Municipio]],Table_4[[CodigoMuni]:[Long_2]],4,0),"")</f>
        <v>-87.251099999999994</v>
      </c>
      <c r="P164" s="32" t="s">
        <v>21</v>
      </c>
    </row>
    <row r="165" spans="1:16" ht="14.25" customHeight="1" x14ac:dyDescent="0.3">
      <c r="A165" s="29" t="str">
        <f t="shared" si="6"/>
        <v>Distrito Central43953154</v>
      </c>
      <c r="B165" s="29" t="str">
        <f>+Casos_HN[[#This Row],[ID_Municipio]]&amp;Casos_HN[[#This Row],[Fecha]]</f>
        <v>080143953</v>
      </c>
      <c r="C165" s="29" t="str">
        <f t="shared" si="7"/>
        <v>Francisco Morazan43953</v>
      </c>
      <c r="D165" s="30">
        <f t="shared" si="8"/>
        <v>154</v>
      </c>
      <c r="E165" s="31">
        <v>43953</v>
      </c>
      <c r="F165" s="30">
        <f>+VLOOKUP(Casos_HN[[#This Row],[Departamento]],Table_5[],2,0)</f>
        <v>8</v>
      </c>
      <c r="G165" s="3" t="s">
        <v>31</v>
      </c>
      <c r="H165" s="9" t="s">
        <v>32</v>
      </c>
      <c r="I165" s="30" t="str">
        <f>+IFERROR(VLOOKUP(Casos_HN[[#This Row],[Municipio]],'LOCALIZA HN'!$B$9:$O$306,8,0),99999)</f>
        <v>0801</v>
      </c>
      <c r="J165" s="5" t="s">
        <v>18</v>
      </c>
      <c r="K165" s="5">
        <v>29</v>
      </c>
      <c r="L165" s="24" t="s">
        <v>19</v>
      </c>
      <c r="M165" s="32" t="s">
        <v>20</v>
      </c>
      <c r="N165" s="33">
        <f>+IFERROR(VLOOKUP(Casos_HN[[#This Row],[ID_Municipio]],Table_4[[CodigoMuni]:[Long_2]],3,0),"")</f>
        <v>14.175800000000001</v>
      </c>
      <c r="O165" s="33">
        <f>+IFERROR(VLOOKUP(Casos_HN[[#This Row],[ID_Municipio]],Table_4[[CodigoMuni]:[Long_2]],4,0),"")</f>
        <v>-87.251099999999994</v>
      </c>
      <c r="P165" s="32" t="s">
        <v>21</v>
      </c>
    </row>
    <row r="166" spans="1:16" ht="14.25" customHeight="1" x14ac:dyDescent="0.3">
      <c r="A166" s="29" t="str">
        <f t="shared" si="6"/>
        <v>Distrito Central43953155</v>
      </c>
      <c r="B166" s="29" t="str">
        <f>+Casos_HN[[#This Row],[ID_Municipio]]&amp;Casos_HN[[#This Row],[Fecha]]</f>
        <v>080143953</v>
      </c>
      <c r="C166" s="29" t="str">
        <f t="shared" si="7"/>
        <v>Francisco Morazan43953</v>
      </c>
      <c r="D166" s="30">
        <f t="shared" si="8"/>
        <v>155</v>
      </c>
      <c r="E166" s="31">
        <v>43953</v>
      </c>
      <c r="F166" s="30">
        <f>+VLOOKUP(Casos_HN[[#This Row],[Departamento]],Table_5[],2,0)</f>
        <v>8</v>
      </c>
      <c r="G166" s="3" t="s">
        <v>31</v>
      </c>
      <c r="H166" s="9" t="s">
        <v>32</v>
      </c>
      <c r="I166" s="30" t="str">
        <f>+IFERROR(VLOOKUP(Casos_HN[[#This Row],[Municipio]],'LOCALIZA HN'!$B$9:$O$306,8,0),99999)</f>
        <v>0801</v>
      </c>
      <c r="J166" s="5" t="s">
        <v>18</v>
      </c>
      <c r="K166" s="5">
        <v>29</v>
      </c>
      <c r="L166" s="24" t="s">
        <v>19</v>
      </c>
      <c r="M166" s="32" t="s">
        <v>20</v>
      </c>
      <c r="N166" s="33">
        <f>+IFERROR(VLOOKUP(Casos_HN[[#This Row],[ID_Municipio]],Table_4[[CodigoMuni]:[Long_2]],3,0),"")</f>
        <v>14.175800000000001</v>
      </c>
      <c r="O166" s="33">
        <f>+IFERROR(VLOOKUP(Casos_HN[[#This Row],[ID_Municipio]],Table_4[[CodigoMuni]:[Long_2]],4,0),"")</f>
        <v>-87.251099999999994</v>
      </c>
      <c r="P166" s="32" t="s">
        <v>21</v>
      </c>
    </row>
    <row r="167" spans="1:16" ht="14.25" customHeight="1" x14ac:dyDescent="0.3">
      <c r="A167" s="29" t="str">
        <f t="shared" si="6"/>
        <v>Distrito Central43953156</v>
      </c>
      <c r="B167" s="29" t="str">
        <f>+Casos_HN[[#This Row],[ID_Municipio]]&amp;Casos_HN[[#This Row],[Fecha]]</f>
        <v>080143953</v>
      </c>
      <c r="C167" s="29" t="str">
        <f t="shared" si="7"/>
        <v>Francisco Morazan43953</v>
      </c>
      <c r="D167" s="30">
        <f t="shared" si="8"/>
        <v>156</v>
      </c>
      <c r="E167" s="31">
        <v>43953</v>
      </c>
      <c r="F167" s="30">
        <f>+VLOOKUP(Casos_HN[[#This Row],[Departamento]],Table_5[],2,0)</f>
        <v>8</v>
      </c>
      <c r="G167" s="3" t="s">
        <v>31</v>
      </c>
      <c r="H167" s="9" t="s">
        <v>32</v>
      </c>
      <c r="I167" s="30" t="str">
        <f>+IFERROR(VLOOKUP(Casos_HN[[#This Row],[Municipio]],'LOCALIZA HN'!$B$9:$O$306,8,0),99999)</f>
        <v>0801</v>
      </c>
      <c r="J167" s="5" t="s">
        <v>18</v>
      </c>
      <c r="K167" s="5">
        <v>32</v>
      </c>
      <c r="L167" s="24" t="s">
        <v>19</v>
      </c>
      <c r="M167" s="32" t="s">
        <v>20</v>
      </c>
      <c r="N167" s="33">
        <f>+IFERROR(VLOOKUP(Casos_HN[[#This Row],[ID_Municipio]],Table_4[[CodigoMuni]:[Long_2]],3,0),"")</f>
        <v>14.175800000000001</v>
      </c>
      <c r="O167" s="33">
        <f>+IFERROR(VLOOKUP(Casos_HN[[#This Row],[ID_Municipio]],Table_4[[CodigoMuni]:[Long_2]],4,0),"")</f>
        <v>-87.251099999999994</v>
      </c>
      <c r="P167" s="32" t="s">
        <v>21</v>
      </c>
    </row>
    <row r="168" spans="1:16" ht="14.25" customHeight="1" x14ac:dyDescent="0.3">
      <c r="A168" s="29" t="str">
        <f t="shared" si="6"/>
        <v>Distrito Central43953157</v>
      </c>
      <c r="B168" s="29" t="str">
        <f>+Casos_HN[[#This Row],[ID_Municipio]]&amp;Casos_HN[[#This Row],[Fecha]]</f>
        <v>080143953</v>
      </c>
      <c r="C168" s="29" t="str">
        <f t="shared" si="7"/>
        <v>Francisco Morazan43953</v>
      </c>
      <c r="D168" s="30">
        <f t="shared" si="8"/>
        <v>157</v>
      </c>
      <c r="E168" s="31">
        <v>43953</v>
      </c>
      <c r="F168" s="30">
        <f>+VLOOKUP(Casos_HN[[#This Row],[Departamento]],Table_5[],2,0)</f>
        <v>8</v>
      </c>
      <c r="G168" s="3" t="s">
        <v>31</v>
      </c>
      <c r="H168" s="9" t="s">
        <v>32</v>
      </c>
      <c r="I168" s="30" t="str">
        <f>+IFERROR(VLOOKUP(Casos_HN[[#This Row],[Municipio]],'LOCALIZA HN'!$B$9:$O$306,8,0),99999)</f>
        <v>0801</v>
      </c>
      <c r="J168" s="5" t="s">
        <v>18</v>
      </c>
      <c r="K168" s="5">
        <v>30</v>
      </c>
      <c r="L168" s="24" t="s">
        <v>19</v>
      </c>
      <c r="M168" s="32" t="s">
        <v>20</v>
      </c>
      <c r="N168" s="33">
        <f>+IFERROR(VLOOKUP(Casos_HN[[#This Row],[ID_Municipio]],Table_4[[CodigoMuni]:[Long_2]],3,0),"")</f>
        <v>14.175800000000001</v>
      </c>
      <c r="O168" s="33">
        <f>+IFERROR(VLOOKUP(Casos_HN[[#This Row],[ID_Municipio]],Table_4[[CodigoMuni]:[Long_2]],4,0),"")</f>
        <v>-87.251099999999994</v>
      </c>
      <c r="P168" s="32" t="s">
        <v>21</v>
      </c>
    </row>
    <row r="169" spans="1:16" ht="14.25" customHeight="1" x14ac:dyDescent="0.3">
      <c r="A169" s="29" t="str">
        <f t="shared" si="6"/>
        <v>Distrito Central43953158</v>
      </c>
      <c r="B169" s="29" t="str">
        <f>+Casos_HN[[#This Row],[ID_Municipio]]&amp;Casos_HN[[#This Row],[Fecha]]</f>
        <v>080143953</v>
      </c>
      <c r="C169" s="29" t="str">
        <f t="shared" si="7"/>
        <v>Francisco Morazan43953</v>
      </c>
      <c r="D169" s="30">
        <f t="shared" si="8"/>
        <v>158</v>
      </c>
      <c r="E169" s="31">
        <v>43953</v>
      </c>
      <c r="F169" s="30">
        <f>+VLOOKUP(Casos_HN[[#This Row],[Departamento]],Table_5[],2,0)</f>
        <v>8</v>
      </c>
      <c r="G169" s="3" t="s">
        <v>31</v>
      </c>
      <c r="H169" s="9" t="s">
        <v>32</v>
      </c>
      <c r="I169" s="30" t="str">
        <f>+IFERROR(VLOOKUP(Casos_HN[[#This Row],[Municipio]],'LOCALIZA HN'!$B$9:$O$306,8,0),99999)</f>
        <v>0801</v>
      </c>
      <c r="J169" s="5" t="s">
        <v>18</v>
      </c>
      <c r="K169" s="5">
        <v>32</v>
      </c>
      <c r="L169" s="24" t="s">
        <v>19</v>
      </c>
      <c r="M169" s="32" t="s">
        <v>20</v>
      </c>
      <c r="N169" s="33">
        <f>+IFERROR(VLOOKUP(Casos_HN[[#This Row],[ID_Municipio]],Table_4[[CodigoMuni]:[Long_2]],3,0),"")</f>
        <v>14.175800000000001</v>
      </c>
      <c r="O169" s="33">
        <f>+IFERROR(VLOOKUP(Casos_HN[[#This Row],[ID_Municipio]],Table_4[[CodigoMuni]:[Long_2]],4,0),"")</f>
        <v>-87.251099999999994</v>
      </c>
      <c r="P169" s="32" t="s">
        <v>21</v>
      </c>
    </row>
    <row r="170" spans="1:16" ht="14.25" customHeight="1" x14ac:dyDescent="0.3">
      <c r="A170" s="29" t="str">
        <f t="shared" si="6"/>
        <v>Distrito Central43953159</v>
      </c>
      <c r="B170" s="29" t="str">
        <f>+Casos_HN[[#This Row],[ID_Municipio]]&amp;Casos_HN[[#This Row],[Fecha]]</f>
        <v>080143953</v>
      </c>
      <c r="C170" s="29" t="str">
        <f t="shared" si="7"/>
        <v>Francisco Morazan43953</v>
      </c>
      <c r="D170" s="30">
        <f t="shared" si="8"/>
        <v>159</v>
      </c>
      <c r="E170" s="31">
        <v>43953</v>
      </c>
      <c r="F170" s="30">
        <f>+VLOOKUP(Casos_HN[[#This Row],[Departamento]],Table_5[],2,0)</f>
        <v>8</v>
      </c>
      <c r="G170" s="3" t="s">
        <v>31</v>
      </c>
      <c r="H170" s="9" t="s">
        <v>32</v>
      </c>
      <c r="I170" s="30" t="str">
        <f>+IFERROR(VLOOKUP(Casos_HN[[#This Row],[Municipio]],'LOCALIZA HN'!$B$9:$O$306,8,0),99999)</f>
        <v>0801</v>
      </c>
      <c r="J170" s="5" t="s">
        <v>18</v>
      </c>
      <c r="K170" s="5">
        <v>23</v>
      </c>
      <c r="L170" s="24" t="s">
        <v>19</v>
      </c>
      <c r="M170" s="32" t="s">
        <v>20</v>
      </c>
      <c r="N170" s="33">
        <f>+IFERROR(VLOOKUP(Casos_HN[[#This Row],[ID_Municipio]],Table_4[[CodigoMuni]:[Long_2]],3,0),"")</f>
        <v>14.175800000000001</v>
      </c>
      <c r="O170" s="33">
        <f>+IFERROR(VLOOKUP(Casos_HN[[#This Row],[ID_Municipio]],Table_4[[CodigoMuni]:[Long_2]],4,0),"")</f>
        <v>-87.251099999999994</v>
      </c>
      <c r="P170" s="32" t="s">
        <v>21</v>
      </c>
    </row>
    <row r="171" spans="1:16" ht="14.25" customHeight="1" x14ac:dyDescent="0.3">
      <c r="A171" s="29" t="str">
        <f t="shared" si="6"/>
        <v>Distrito Central43953160</v>
      </c>
      <c r="B171" s="29" t="str">
        <f>+Casos_HN[[#This Row],[ID_Municipio]]&amp;Casos_HN[[#This Row],[Fecha]]</f>
        <v>080143953</v>
      </c>
      <c r="C171" s="29" t="str">
        <f t="shared" si="7"/>
        <v>Francisco Morazan43953</v>
      </c>
      <c r="D171" s="30">
        <f t="shared" si="8"/>
        <v>160</v>
      </c>
      <c r="E171" s="31">
        <v>43953</v>
      </c>
      <c r="F171" s="30">
        <f>+VLOOKUP(Casos_HN[[#This Row],[Departamento]],Table_5[],2,0)</f>
        <v>8</v>
      </c>
      <c r="G171" s="3" t="s">
        <v>31</v>
      </c>
      <c r="H171" s="9" t="s">
        <v>32</v>
      </c>
      <c r="I171" s="30" t="str">
        <f>+IFERROR(VLOOKUP(Casos_HN[[#This Row],[Municipio]],'LOCALIZA HN'!$B$9:$O$306,8,0),99999)</f>
        <v>0801</v>
      </c>
      <c r="J171" s="5" t="s">
        <v>18</v>
      </c>
      <c r="K171" s="5">
        <v>28</v>
      </c>
      <c r="L171" s="24" t="s">
        <v>19</v>
      </c>
      <c r="M171" s="32" t="s">
        <v>20</v>
      </c>
      <c r="N171" s="33">
        <f>+IFERROR(VLOOKUP(Casos_HN[[#This Row],[ID_Municipio]],Table_4[[CodigoMuni]:[Long_2]],3,0),"")</f>
        <v>14.175800000000001</v>
      </c>
      <c r="O171" s="33">
        <f>+IFERROR(VLOOKUP(Casos_HN[[#This Row],[ID_Municipio]],Table_4[[CodigoMuni]:[Long_2]],4,0),"")</f>
        <v>-87.251099999999994</v>
      </c>
      <c r="P171" s="32" t="s">
        <v>21</v>
      </c>
    </row>
    <row r="172" spans="1:16" ht="14.25" customHeight="1" x14ac:dyDescent="0.3">
      <c r="A172" s="29" t="str">
        <f t="shared" si="6"/>
        <v>Distrito Central43953161</v>
      </c>
      <c r="B172" s="29" t="str">
        <f>+Casos_HN[[#This Row],[ID_Municipio]]&amp;Casos_HN[[#This Row],[Fecha]]</f>
        <v>080143953</v>
      </c>
      <c r="C172" s="29" t="str">
        <f t="shared" si="7"/>
        <v>Francisco Morazan43953</v>
      </c>
      <c r="D172" s="30">
        <f t="shared" si="8"/>
        <v>161</v>
      </c>
      <c r="E172" s="31">
        <v>43953</v>
      </c>
      <c r="F172" s="30">
        <f>+VLOOKUP(Casos_HN[[#This Row],[Departamento]],Table_5[],2,0)</f>
        <v>8</v>
      </c>
      <c r="G172" s="3" t="s">
        <v>31</v>
      </c>
      <c r="H172" s="9" t="s">
        <v>32</v>
      </c>
      <c r="I172" s="30" t="str">
        <f>+IFERROR(VLOOKUP(Casos_HN[[#This Row],[Municipio]],'LOCALIZA HN'!$B$9:$O$306,8,0),99999)</f>
        <v>0801</v>
      </c>
      <c r="J172" s="5" t="s">
        <v>26</v>
      </c>
      <c r="K172" s="5">
        <v>20</v>
      </c>
      <c r="L172" s="24" t="s">
        <v>19</v>
      </c>
      <c r="M172" s="32" t="s">
        <v>20</v>
      </c>
      <c r="N172" s="33">
        <f>+IFERROR(VLOOKUP(Casos_HN[[#This Row],[ID_Municipio]],Table_4[[CodigoMuni]:[Long_2]],3,0),"")</f>
        <v>14.175800000000001</v>
      </c>
      <c r="O172" s="33">
        <f>+IFERROR(VLOOKUP(Casos_HN[[#This Row],[ID_Municipio]],Table_4[[CodigoMuni]:[Long_2]],4,0),"")</f>
        <v>-87.251099999999994</v>
      </c>
      <c r="P172" s="32" t="s">
        <v>21</v>
      </c>
    </row>
    <row r="173" spans="1:16" ht="14.25" customHeight="1" x14ac:dyDescent="0.3">
      <c r="A173" s="29" t="str">
        <f t="shared" si="6"/>
        <v>Distrito Central43953162</v>
      </c>
      <c r="B173" s="29" t="str">
        <f>+Casos_HN[[#This Row],[ID_Municipio]]&amp;Casos_HN[[#This Row],[Fecha]]</f>
        <v>080143953</v>
      </c>
      <c r="C173" s="29" t="str">
        <f t="shared" si="7"/>
        <v>Francisco Morazan43953</v>
      </c>
      <c r="D173" s="30">
        <f t="shared" si="8"/>
        <v>162</v>
      </c>
      <c r="E173" s="31">
        <v>43953</v>
      </c>
      <c r="F173" s="30">
        <f>+VLOOKUP(Casos_HN[[#This Row],[Departamento]],Table_5[],2,0)</f>
        <v>8</v>
      </c>
      <c r="G173" s="3" t="s">
        <v>31</v>
      </c>
      <c r="H173" s="9" t="s">
        <v>32</v>
      </c>
      <c r="I173" s="30" t="str">
        <f>+IFERROR(VLOOKUP(Casos_HN[[#This Row],[Municipio]],'LOCALIZA HN'!$B$9:$O$306,8,0),99999)</f>
        <v>0801</v>
      </c>
      <c r="J173" s="5" t="s">
        <v>18</v>
      </c>
      <c r="K173" s="5">
        <v>33</v>
      </c>
      <c r="L173" s="24" t="s">
        <v>19</v>
      </c>
      <c r="M173" s="32" t="s">
        <v>20</v>
      </c>
      <c r="N173" s="33">
        <f>+IFERROR(VLOOKUP(Casos_HN[[#This Row],[ID_Municipio]],Table_4[[CodigoMuni]:[Long_2]],3,0),"")</f>
        <v>14.175800000000001</v>
      </c>
      <c r="O173" s="33">
        <f>+IFERROR(VLOOKUP(Casos_HN[[#This Row],[ID_Municipio]],Table_4[[CodigoMuni]:[Long_2]],4,0),"")</f>
        <v>-87.251099999999994</v>
      </c>
      <c r="P173" s="32" t="s">
        <v>21</v>
      </c>
    </row>
    <row r="174" spans="1:16" ht="14.25" customHeight="1" x14ac:dyDescent="0.3">
      <c r="A174" s="29" t="str">
        <f t="shared" si="6"/>
        <v>Distrito Central43953163</v>
      </c>
      <c r="B174" s="29" t="str">
        <f>+Casos_HN[[#This Row],[ID_Municipio]]&amp;Casos_HN[[#This Row],[Fecha]]</f>
        <v>080143953</v>
      </c>
      <c r="C174" s="29" t="str">
        <f t="shared" si="7"/>
        <v>Francisco Morazan43953</v>
      </c>
      <c r="D174" s="30">
        <f t="shared" si="8"/>
        <v>163</v>
      </c>
      <c r="E174" s="31">
        <v>43953</v>
      </c>
      <c r="F174" s="30">
        <f>+VLOOKUP(Casos_HN[[#This Row],[Departamento]],Table_5[],2,0)</f>
        <v>8</v>
      </c>
      <c r="G174" s="3" t="s">
        <v>31</v>
      </c>
      <c r="H174" s="9" t="s">
        <v>32</v>
      </c>
      <c r="I174" s="30" t="str">
        <f>+IFERROR(VLOOKUP(Casos_HN[[#This Row],[Municipio]],'LOCALIZA HN'!$B$9:$O$306,8,0),99999)</f>
        <v>0801</v>
      </c>
      <c r="J174" s="5" t="s">
        <v>26</v>
      </c>
      <c r="K174" s="5">
        <v>11</v>
      </c>
      <c r="L174" s="24" t="s">
        <v>19</v>
      </c>
      <c r="M174" s="32" t="s">
        <v>20</v>
      </c>
      <c r="N174" s="33">
        <f>+IFERROR(VLOOKUP(Casos_HN[[#This Row],[ID_Municipio]],Table_4[[CodigoMuni]:[Long_2]],3,0),"")</f>
        <v>14.175800000000001</v>
      </c>
      <c r="O174" s="33">
        <f>+IFERROR(VLOOKUP(Casos_HN[[#This Row],[ID_Municipio]],Table_4[[CodigoMuni]:[Long_2]],4,0),"")</f>
        <v>-87.251099999999994</v>
      </c>
      <c r="P174" s="32" t="s">
        <v>21</v>
      </c>
    </row>
    <row r="175" spans="1:16" ht="14.25" customHeight="1" x14ac:dyDescent="0.3">
      <c r="A175" s="29" t="str">
        <f t="shared" si="6"/>
        <v>Distrito Central43953164</v>
      </c>
      <c r="B175" s="29" t="str">
        <f>+Casos_HN[[#This Row],[ID_Municipio]]&amp;Casos_HN[[#This Row],[Fecha]]</f>
        <v>080143953</v>
      </c>
      <c r="C175" s="29" t="str">
        <f t="shared" si="7"/>
        <v>Francisco Morazan43953</v>
      </c>
      <c r="D175" s="30">
        <f t="shared" si="8"/>
        <v>164</v>
      </c>
      <c r="E175" s="31">
        <v>43953</v>
      </c>
      <c r="F175" s="30">
        <f>+VLOOKUP(Casos_HN[[#This Row],[Departamento]],Table_5[],2,0)</f>
        <v>8</v>
      </c>
      <c r="G175" s="3" t="s">
        <v>31</v>
      </c>
      <c r="H175" s="9" t="s">
        <v>32</v>
      </c>
      <c r="I175" s="30" t="str">
        <f>+IFERROR(VLOOKUP(Casos_HN[[#This Row],[Municipio]],'LOCALIZA HN'!$B$9:$O$306,8,0),99999)</f>
        <v>0801</v>
      </c>
      <c r="J175" s="5" t="s">
        <v>18</v>
      </c>
      <c r="K175" s="5">
        <v>38</v>
      </c>
      <c r="L175" s="24" t="s">
        <v>19</v>
      </c>
      <c r="M175" s="32" t="s">
        <v>20</v>
      </c>
      <c r="N175" s="33">
        <f>+IFERROR(VLOOKUP(Casos_HN[[#This Row],[ID_Municipio]],Table_4[[CodigoMuni]:[Long_2]],3,0),"")</f>
        <v>14.175800000000001</v>
      </c>
      <c r="O175" s="33">
        <f>+IFERROR(VLOOKUP(Casos_HN[[#This Row],[ID_Municipio]],Table_4[[CodigoMuni]:[Long_2]],4,0),"")</f>
        <v>-87.251099999999994</v>
      </c>
      <c r="P175" s="32" t="s">
        <v>21</v>
      </c>
    </row>
    <row r="176" spans="1:16" ht="14.25" customHeight="1" x14ac:dyDescent="0.3">
      <c r="A176" s="29" t="str">
        <f t="shared" si="6"/>
        <v>Distrito Central43953165</v>
      </c>
      <c r="B176" s="29" t="str">
        <f>+Casos_HN[[#This Row],[ID_Municipio]]&amp;Casos_HN[[#This Row],[Fecha]]</f>
        <v>080143953</v>
      </c>
      <c r="C176" s="29" t="str">
        <f t="shared" si="7"/>
        <v>Francisco Morazan43953</v>
      </c>
      <c r="D176" s="30">
        <f t="shared" si="8"/>
        <v>165</v>
      </c>
      <c r="E176" s="31">
        <v>43953</v>
      </c>
      <c r="F176" s="30">
        <f>+VLOOKUP(Casos_HN[[#This Row],[Departamento]],Table_5[],2,0)</f>
        <v>8</v>
      </c>
      <c r="G176" s="3" t="s">
        <v>31</v>
      </c>
      <c r="H176" s="9" t="s">
        <v>32</v>
      </c>
      <c r="I176" s="30" t="str">
        <f>+IFERROR(VLOOKUP(Casos_HN[[#This Row],[Municipio]],'LOCALIZA HN'!$B$9:$O$306,8,0),99999)</f>
        <v>0801</v>
      </c>
      <c r="J176" s="5" t="s">
        <v>26</v>
      </c>
      <c r="K176" s="5">
        <v>24</v>
      </c>
      <c r="L176" s="24" t="s">
        <v>19</v>
      </c>
      <c r="M176" s="32" t="s">
        <v>20</v>
      </c>
      <c r="N176" s="33">
        <f>+IFERROR(VLOOKUP(Casos_HN[[#This Row],[ID_Municipio]],Table_4[[CodigoMuni]:[Long_2]],3,0),"")</f>
        <v>14.175800000000001</v>
      </c>
      <c r="O176" s="33">
        <f>+IFERROR(VLOOKUP(Casos_HN[[#This Row],[ID_Municipio]],Table_4[[CodigoMuni]:[Long_2]],4,0),"")</f>
        <v>-87.251099999999994</v>
      </c>
      <c r="P176" s="32" t="s">
        <v>21</v>
      </c>
    </row>
    <row r="177" spans="1:16" ht="14.25" customHeight="1" x14ac:dyDescent="0.3">
      <c r="A177" s="29" t="str">
        <f t="shared" si="6"/>
        <v>Distrito Central43954166</v>
      </c>
      <c r="B177" s="29" t="str">
        <f>+Casos_HN[[#This Row],[ID_Municipio]]&amp;Casos_HN[[#This Row],[Fecha]]</f>
        <v>080143954</v>
      </c>
      <c r="C177" s="29" t="str">
        <f t="shared" si="7"/>
        <v>Francisco Morazan43954</v>
      </c>
      <c r="D177" s="30">
        <f t="shared" si="8"/>
        <v>166</v>
      </c>
      <c r="E177" s="31">
        <v>43954</v>
      </c>
      <c r="F177" s="30">
        <f>+VLOOKUP(Casos_HN[[#This Row],[Departamento]],Table_5[],2,0)</f>
        <v>8</v>
      </c>
      <c r="G177" s="3" t="s">
        <v>31</v>
      </c>
      <c r="H177" s="9" t="s">
        <v>32</v>
      </c>
      <c r="I177" s="30" t="str">
        <f>+IFERROR(VLOOKUP(Casos_HN[[#This Row],[Municipio]],'LOCALIZA HN'!$B$9:$O$306,8,0),99999)</f>
        <v>0801</v>
      </c>
      <c r="J177" s="5" t="s">
        <v>26</v>
      </c>
      <c r="K177" s="5">
        <v>34</v>
      </c>
      <c r="L177" s="24" t="s">
        <v>19</v>
      </c>
      <c r="M177" s="32" t="s">
        <v>20</v>
      </c>
      <c r="N177" s="33">
        <f>+IFERROR(VLOOKUP(Casos_HN[[#This Row],[ID_Municipio]],Table_4[[CodigoMuni]:[Long_2]],3,0),"")</f>
        <v>14.175800000000001</v>
      </c>
      <c r="O177" s="33">
        <f>+IFERROR(VLOOKUP(Casos_HN[[#This Row],[ID_Municipio]],Table_4[[CodigoMuni]:[Long_2]],4,0),"")</f>
        <v>-87.251099999999994</v>
      </c>
      <c r="P177" s="32" t="s">
        <v>21</v>
      </c>
    </row>
    <row r="178" spans="1:16" ht="14.25" customHeight="1" x14ac:dyDescent="0.3">
      <c r="A178" s="29" t="str">
        <f t="shared" si="6"/>
        <v>Distrito Central43954167</v>
      </c>
      <c r="B178" s="29" t="str">
        <f>+Casos_HN[[#This Row],[ID_Municipio]]&amp;Casos_HN[[#This Row],[Fecha]]</f>
        <v>080143954</v>
      </c>
      <c r="C178" s="29" t="str">
        <f t="shared" si="7"/>
        <v>Francisco Morazan43954</v>
      </c>
      <c r="D178" s="30">
        <f t="shared" si="8"/>
        <v>167</v>
      </c>
      <c r="E178" s="31">
        <v>43954</v>
      </c>
      <c r="F178" s="30">
        <f>+VLOOKUP(Casos_HN[[#This Row],[Departamento]],Table_5[],2,0)</f>
        <v>8</v>
      </c>
      <c r="G178" s="3" t="s">
        <v>31</v>
      </c>
      <c r="H178" s="9" t="s">
        <v>32</v>
      </c>
      <c r="I178" s="30" t="str">
        <f>+IFERROR(VLOOKUP(Casos_HN[[#This Row],[Municipio]],'LOCALIZA HN'!$B$9:$O$306,8,0),99999)</f>
        <v>0801</v>
      </c>
      <c r="J178" s="5" t="s">
        <v>18</v>
      </c>
      <c r="K178" s="5">
        <v>5</v>
      </c>
      <c r="L178" s="24" t="s">
        <v>19</v>
      </c>
      <c r="M178" s="32" t="s">
        <v>20</v>
      </c>
      <c r="N178" s="33">
        <f>+IFERROR(VLOOKUP(Casos_HN[[#This Row],[ID_Municipio]],Table_4[[CodigoMuni]:[Long_2]],3,0),"")</f>
        <v>14.175800000000001</v>
      </c>
      <c r="O178" s="33">
        <f>+IFERROR(VLOOKUP(Casos_HN[[#This Row],[ID_Municipio]],Table_4[[CodigoMuni]:[Long_2]],4,0),"")</f>
        <v>-87.251099999999994</v>
      </c>
      <c r="P178" s="32" t="s">
        <v>21</v>
      </c>
    </row>
    <row r="179" spans="1:16" ht="14.25" customHeight="1" x14ac:dyDescent="0.3">
      <c r="A179" s="29" t="str">
        <f t="shared" si="6"/>
        <v>El Progreso43915168</v>
      </c>
      <c r="B179" s="29" t="str">
        <f>+Casos_HN[[#This Row],[ID_Municipio]]&amp;Casos_HN[[#This Row],[Fecha]]</f>
        <v>180443915</v>
      </c>
      <c r="C179" s="29" t="str">
        <f t="shared" si="7"/>
        <v>Yoro43915</v>
      </c>
      <c r="D179" s="30">
        <f t="shared" si="8"/>
        <v>168</v>
      </c>
      <c r="E179" s="31">
        <v>43915</v>
      </c>
      <c r="F179" s="30">
        <f>+VLOOKUP(Casos_HN[[#This Row],[Departamento]],Table_5[],2,0)</f>
        <v>18</v>
      </c>
      <c r="G179" s="3" t="s">
        <v>35</v>
      </c>
      <c r="H179" s="9" t="s">
        <v>36</v>
      </c>
      <c r="I179" s="30" t="str">
        <f>+IFERROR(VLOOKUP(Casos_HN[[#This Row],[Municipio]],'LOCALIZA HN'!$B$9:$O$306,8,0),99999)</f>
        <v>1804</v>
      </c>
      <c r="J179" s="5" t="s">
        <v>18</v>
      </c>
      <c r="K179" s="5">
        <v>65</v>
      </c>
      <c r="L179" s="8" t="s">
        <v>19</v>
      </c>
      <c r="M179" s="32" t="s">
        <v>20</v>
      </c>
      <c r="N179" s="33">
        <f>+IFERROR(VLOOKUP(Casos_HN[[#This Row],[ID_Municipio]],Table_4[[CodigoMuni]:[Long_2]],3,0),"")</f>
        <v>15.3446</v>
      </c>
      <c r="O179" s="33">
        <f>+IFERROR(VLOOKUP(Casos_HN[[#This Row],[ID_Municipio]],Table_4[[CodigoMuni]:[Long_2]],4,0),"")</f>
        <v>-87.812100000000001</v>
      </c>
      <c r="P179" s="32" t="s">
        <v>21</v>
      </c>
    </row>
    <row r="180" spans="1:16" ht="14.25" customHeight="1" x14ac:dyDescent="0.3">
      <c r="A180" s="29" t="str">
        <f t="shared" si="6"/>
        <v>El Progreso43922169</v>
      </c>
      <c r="B180" s="29" t="str">
        <f>+Casos_HN[[#This Row],[ID_Municipio]]&amp;Casos_HN[[#This Row],[Fecha]]</f>
        <v>180443922</v>
      </c>
      <c r="C180" s="29" t="str">
        <f t="shared" si="7"/>
        <v>Yoro43922</v>
      </c>
      <c r="D180" s="30">
        <f t="shared" si="8"/>
        <v>169</v>
      </c>
      <c r="E180" s="31">
        <v>43922</v>
      </c>
      <c r="F180" s="30">
        <f>+VLOOKUP(Casos_HN[[#This Row],[Departamento]],Table_5[],2,0)</f>
        <v>18</v>
      </c>
      <c r="G180" s="3" t="s">
        <v>35</v>
      </c>
      <c r="H180" s="9" t="s">
        <v>36</v>
      </c>
      <c r="I180" s="30" t="str">
        <f>+IFERROR(VLOOKUP(Casos_HN[[#This Row],[Municipio]],'LOCALIZA HN'!$B$9:$O$306,8,0),99999)</f>
        <v>1804</v>
      </c>
      <c r="J180" s="5" t="s">
        <v>18</v>
      </c>
      <c r="K180" s="5">
        <v>36</v>
      </c>
      <c r="L180" s="8" t="s">
        <v>19</v>
      </c>
      <c r="M180" s="32" t="s">
        <v>20</v>
      </c>
      <c r="N180" s="33">
        <f>+IFERROR(VLOOKUP(Casos_HN[[#This Row],[ID_Municipio]],Table_4[[CodigoMuni]:[Long_2]],3,0),"")</f>
        <v>15.3446</v>
      </c>
      <c r="O180" s="33">
        <f>+IFERROR(VLOOKUP(Casos_HN[[#This Row],[ID_Municipio]],Table_4[[CodigoMuni]:[Long_2]],4,0),"")</f>
        <v>-87.812100000000001</v>
      </c>
      <c r="P180" s="32" t="s">
        <v>21</v>
      </c>
    </row>
    <row r="181" spans="1:16" ht="14.25" customHeight="1" x14ac:dyDescent="0.3">
      <c r="A181" s="29" t="str">
        <f t="shared" si="6"/>
        <v>El Progreso43922170</v>
      </c>
      <c r="B181" s="29" t="str">
        <f>+Casos_HN[[#This Row],[ID_Municipio]]&amp;Casos_HN[[#This Row],[Fecha]]</f>
        <v>180443922</v>
      </c>
      <c r="C181" s="29" t="str">
        <f t="shared" si="7"/>
        <v>Yoro43922</v>
      </c>
      <c r="D181" s="30">
        <f t="shared" si="8"/>
        <v>170</v>
      </c>
      <c r="E181" s="31">
        <v>43922</v>
      </c>
      <c r="F181" s="30">
        <f>+VLOOKUP(Casos_HN[[#This Row],[Departamento]],Table_5[],2,0)</f>
        <v>18</v>
      </c>
      <c r="G181" s="3" t="s">
        <v>35</v>
      </c>
      <c r="H181" s="9" t="s">
        <v>36</v>
      </c>
      <c r="I181" s="30" t="str">
        <f>+IFERROR(VLOOKUP(Casos_HN[[#This Row],[Municipio]],'LOCALIZA HN'!$B$9:$O$306,8,0),99999)</f>
        <v>1804</v>
      </c>
      <c r="J181" s="5" t="s">
        <v>18</v>
      </c>
      <c r="K181" s="5">
        <v>69</v>
      </c>
      <c r="L181" s="8" t="s">
        <v>19</v>
      </c>
      <c r="M181" s="32" t="s">
        <v>20</v>
      </c>
      <c r="N181" s="33">
        <f>+IFERROR(VLOOKUP(Casos_HN[[#This Row],[ID_Municipio]],Table_4[[CodigoMuni]:[Long_2]],3,0),"")</f>
        <v>15.3446</v>
      </c>
      <c r="O181" s="33">
        <f>+IFERROR(VLOOKUP(Casos_HN[[#This Row],[ID_Municipio]],Table_4[[CodigoMuni]:[Long_2]],4,0),"")</f>
        <v>-87.812100000000001</v>
      </c>
      <c r="P181" s="32" t="s">
        <v>21</v>
      </c>
    </row>
    <row r="182" spans="1:16" ht="14.25" customHeight="1" x14ac:dyDescent="0.3">
      <c r="A182" s="29" t="str">
        <f t="shared" si="6"/>
        <v>El Progreso43924171</v>
      </c>
      <c r="B182" s="29" t="str">
        <f>+Casos_HN[[#This Row],[ID_Municipio]]&amp;Casos_HN[[#This Row],[Fecha]]</f>
        <v>180443924</v>
      </c>
      <c r="C182" s="29" t="str">
        <f t="shared" si="7"/>
        <v>Yoro43924</v>
      </c>
      <c r="D182" s="30">
        <f t="shared" si="8"/>
        <v>171</v>
      </c>
      <c r="E182" s="31">
        <v>43924</v>
      </c>
      <c r="F182" s="30">
        <f>+VLOOKUP(Casos_HN[[#This Row],[Departamento]],Table_5[],2,0)</f>
        <v>18</v>
      </c>
      <c r="G182" s="3" t="s">
        <v>35</v>
      </c>
      <c r="H182" s="9" t="s">
        <v>36</v>
      </c>
      <c r="I182" s="30" t="str">
        <f>+IFERROR(VLOOKUP(Casos_HN[[#This Row],[Municipio]],'LOCALIZA HN'!$B$9:$O$306,8,0),99999)</f>
        <v>1804</v>
      </c>
      <c r="J182" s="5" t="s">
        <v>18</v>
      </c>
      <c r="K182" s="5">
        <v>50</v>
      </c>
      <c r="L182" s="8" t="s">
        <v>19</v>
      </c>
      <c r="M182" s="32" t="s">
        <v>20</v>
      </c>
      <c r="N182" s="33">
        <f>+IFERROR(VLOOKUP(Casos_HN[[#This Row],[ID_Municipio]],Table_4[[CodigoMuni]:[Long_2]],3,0),"")</f>
        <v>15.3446</v>
      </c>
      <c r="O182" s="33">
        <f>+IFERROR(VLOOKUP(Casos_HN[[#This Row],[ID_Municipio]],Table_4[[CodigoMuni]:[Long_2]],4,0),"")</f>
        <v>-87.812100000000001</v>
      </c>
      <c r="P182" s="32" t="s">
        <v>21</v>
      </c>
    </row>
    <row r="183" spans="1:16" ht="14.25" customHeight="1" x14ac:dyDescent="0.3">
      <c r="A183" s="29" t="str">
        <f t="shared" si="6"/>
        <v>El Progreso43926172</v>
      </c>
      <c r="B183" s="29" t="str">
        <f>+Casos_HN[[#This Row],[ID_Municipio]]&amp;Casos_HN[[#This Row],[Fecha]]</f>
        <v>180443926</v>
      </c>
      <c r="C183" s="29" t="str">
        <f t="shared" si="7"/>
        <v>Yoro43926</v>
      </c>
      <c r="D183" s="30">
        <f t="shared" si="8"/>
        <v>172</v>
      </c>
      <c r="E183" s="31">
        <v>43926</v>
      </c>
      <c r="F183" s="30">
        <f>+VLOOKUP(Casos_HN[[#This Row],[Departamento]],Table_5[],2,0)</f>
        <v>18</v>
      </c>
      <c r="G183" s="3" t="s">
        <v>35</v>
      </c>
      <c r="H183" s="9" t="s">
        <v>36</v>
      </c>
      <c r="I183" s="30" t="str">
        <f>+IFERROR(VLOOKUP(Casos_HN[[#This Row],[Municipio]],'LOCALIZA HN'!$B$9:$O$306,8,0),99999)</f>
        <v>1804</v>
      </c>
      <c r="J183" s="5" t="s">
        <v>26</v>
      </c>
      <c r="K183" s="5">
        <v>25</v>
      </c>
      <c r="L183" s="8" t="s">
        <v>19</v>
      </c>
      <c r="M183" s="32" t="s">
        <v>20</v>
      </c>
      <c r="N183" s="33">
        <f>+IFERROR(VLOOKUP(Casos_HN[[#This Row],[ID_Municipio]],Table_4[[CodigoMuni]:[Long_2]],3,0),"")</f>
        <v>15.3446</v>
      </c>
      <c r="O183" s="33">
        <f>+IFERROR(VLOOKUP(Casos_HN[[#This Row],[ID_Municipio]],Table_4[[CodigoMuni]:[Long_2]],4,0),"")</f>
        <v>-87.812100000000001</v>
      </c>
      <c r="P183" s="32" t="s">
        <v>21</v>
      </c>
    </row>
    <row r="184" spans="1:16" ht="14.25" customHeight="1" x14ac:dyDescent="0.3">
      <c r="A184" s="29" t="str">
        <f t="shared" si="6"/>
        <v>El Progreso43928173</v>
      </c>
      <c r="B184" s="29" t="str">
        <f>+Casos_HN[[#This Row],[ID_Municipio]]&amp;Casos_HN[[#This Row],[Fecha]]</f>
        <v>180443928</v>
      </c>
      <c r="C184" s="29" t="str">
        <f t="shared" si="7"/>
        <v>Yoro43928</v>
      </c>
      <c r="D184" s="30">
        <f t="shared" si="8"/>
        <v>173</v>
      </c>
      <c r="E184" s="23">
        <v>43928</v>
      </c>
      <c r="F184" s="30">
        <f>+VLOOKUP(Casos_HN[[#This Row],[Departamento]],Table_5[],2,0)</f>
        <v>18</v>
      </c>
      <c r="G184" s="3" t="s">
        <v>35</v>
      </c>
      <c r="H184" s="9" t="s">
        <v>36</v>
      </c>
      <c r="I184" s="30" t="str">
        <f>+IFERROR(VLOOKUP(Casos_HN[[#This Row],[Municipio]],'LOCALIZA HN'!$B$9:$O$306,8,0),99999)</f>
        <v>1804</v>
      </c>
      <c r="J184" s="5" t="s">
        <v>18</v>
      </c>
      <c r="K184" s="5">
        <v>35</v>
      </c>
      <c r="L184" s="8" t="s">
        <v>19</v>
      </c>
      <c r="M184" s="32" t="s">
        <v>20</v>
      </c>
      <c r="N184" s="33">
        <f>+IFERROR(VLOOKUP(Casos_HN[[#This Row],[ID_Municipio]],Table_4[[CodigoMuni]:[Long_2]],3,0),"")</f>
        <v>15.3446</v>
      </c>
      <c r="O184" s="33">
        <f>+IFERROR(VLOOKUP(Casos_HN[[#This Row],[ID_Municipio]],Table_4[[CodigoMuni]:[Long_2]],4,0),"")</f>
        <v>-87.812100000000001</v>
      </c>
      <c r="P184" s="32" t="s">
        <v>21</v>
      </c>
    </row>
    <row r="185" spans="1:16" ht="14.25" customHeight="1" x14ac:dyDescent="0.3">
      <c r="A185" s="29" t="str">
        <f t="shared" si="6"/>
        <v>El Progreso43937174</v>
      </c>
      <c r="B185" s="29" t="str">
        <f>+Casos_HN[[#This Row],[ID_Municipio]]&amp;Casos_HN[[#This Row],[Fecha]]</f>
        <v>180443937</v>
      </c>
      <c r="C185" s="29" t="str">
        <f t="shared" si="7"/>
        <v>Yoro43937</v>
      </c>
      <c r="D185" s="30">
        <f t="shared" si="8"/>
        <v>174</v>
      </c>
      <c r="E185" s="23">
        <v>43937</v>
      </c>
      <c r="F185" s="30">
        <f>+VLOOKUP(Casos_HN[[#This Row],[Departamento]],Table_5[],2,0)</f>
        <v>18</v>
      </c>
      <c r="G185" s="3" t="s">
        <v>35</v>
      </c>
      <c r="H185" s="9" t="s">
        <v>36</v>
      </c>
      <c r="I185" s="30" t="str">
        <f>+IFERROR(VLOOKUP(Casos_HN[[#This Row],[Municipio]],'LOCALIZA HN'!$B$9:$O$306,8,0),99999)</f>
        <v>1804</v>
      </c>
      <c r="J185" s="5" t="s">
        <v>18</v>
      </c>
      <c r="K185" s="5">
        <v>57</v>
      </c>
      <c r="L185" s="8" t="s">
        <v>19</v>
      </c>
      <c r="M185" s="32" t="s">
        <v>20</v>
      </c>
      <c r="N185" s="33">
        <f>+IFERROR(VLOOKUP(Casos_HN[[#This Row],[ID_Municipio]],Table_4[[CodigoMuni]:[Long_2]],3,0),"")</f>
        <v>15.3446</v>
      </c>
      <c r="O185" s="33">
        <f>+IFERROR(VLOOKUP(Casos_HN[[#This Row],[ID_Municipio]],Table_4[[CodigoMuni]:[Long_2]],4,0),"")</f>
        <v>-87.812100000000001</v>
      </c>
      <c r="P185" s="32" t="s">
        <v>21</v>
      </c>
    </row>
    <row r="186" spans="1:16" ht="14.25" customHeight="1" x14ac:dyDescent="0.3">
      <c r="A186" s="29" t="str">
        <f t="shared" si="6"/>
        <v>El Progreso43940175</v>
      </c>
      <c r="B186" s="29" t="str">
        <f>+Casos_HN[[#This Row],[ID_Municipio]]&amp;Casos_HN[[#This Row],[Fecha]]</f>
        <v>180443940</v>
      </c>
      <c r="C186" s="29" t="str">
        <f t="shared" si="7"/>
        <v>Yoro43940</v>
      </c>
      <c r="D186" s="30">
        <f t="shared" si="8"/>
        <v>175</v>
      </c>
      <c r="E186" s="23">
        <v>43940</v>
      </c>
      <c r="F186" s="30">
        <f>+VLOOKUP(Casos_HN[[#This Row],[Departamento]],Table_5[],2,0)</f>
        <v>18</v>
      </c>
      <c r="G186" s="3" t="s">
        <v>35</v>
      </c>
      <c r="H186" s="9" t="s">
        <v>36</v>
      </c>
      <c r="I186" s="30" t="str">
        <f>+IFERROR(VLOOKUP(Casos_HN[[#This Row],[Municipio]],'LOCALIZA HN'!$B$9:$O$306,8,0),99999)</f>
        <v>1804</v>
      </c>
      <c r="J186" s="5" t="s">
        <v>26</v>
      </c>
      <c r="K186" s="5">
        <v>6</v>
      </c>
      <c r="L186" s="8" t="s">
        <v>19</v>
      </c>
      <c r="M186" s="32" t="s">
        <v>20</v>
      </c>
      <c r="N186" s="33">
        <f>+IFERROR(VLOOKUP(Casos_HN[[#This Row],[ID_Municipio]],Table_4[[CodigoMuni]:[Long_2]],3,0),"")</f>
        <v>15.3446</v>
      </c>
      <c r="O186" s="33">
        <f>+IFERROR(VLOOKUP(Casos_HN[[#This Row],[ID_Municipio]],Table_4[[CodigoMuni]:[Long_2]],4,0),"")</f>
        <v>-87.812100000000001</v>
      </c>
      <c r="P186" s="32" t="s">
        <v>21</v>
      </c>
    </row>
    <row r="187" spans="1:16" ht="14.25" customHeight="1" x14ac:dyDescent="0.3">
      <c r="A187" s="29" t="str">
        <f t="shared" si="6"/>
        <v>El Progreso43940176</v>
      </c>
      <c r="B187" s="29" t="str">
        <f>+Casos_HN[[#This Row],[ID_Municipio]]&amp;Casos_HN[[#This Row],[Fecha]]</f>
        <v>180443940</v>
      </c>
      <c r="C187" s="29" t="str">
        <f t="shared" si="7"/>
        <v>Yoro43940</v>
      </c>
      <c r="D187" s="30">
        <f t="shared" si="8"/>
        <v>176</v>
      </c>
      <c r="E187" s="23">
        <v>43940</v>
      </c>
      <c r="F187" s="30">
        <f>+VLOOKUP(Casos_HN[[#This Row],[Departamento]],Table_5[],2,0)</f>
        <v>18</v>
      </c>
      <c r="G187" s="3" t="s">
        <v>35</v>
      </c>
      <c r="H187" s="9" t="s">
        <v>36</v>
      </c>
      <c r="I187" s="30" t="str">
        <f>+IFERROR(VLOOKUP(Casos_HN[[#This Row],[Municipio]],'LOCALIZA HN'!$B$9:$O$306,8,0),99999)</f>
        <v>1804</v>
      </c>
      <c r="J187" s="5" t="s">
        <v>26</v>
      </c>
      <c r="K187" s="5">
        <v>57</v>
      </c>
      <c r="L187" s="8" t="s">
        <v>19</v>
      </c>
      <c r="M187" s="32" t="s">
        <v>20</v>
      </c>
      <c r="N187" s="33">
        <f>+IFERROR(VLOOKUP(Casos_HN[[#This Row],[ID_Municipio]],Table_4[[CodigoMuni]:[Long_2]],3,0),"")</f>
        <v>15.3446</v>
      </c>
      <c r="O187" s="33">
        <f>+IFERROR(VLOOKUP(Casos_HN[[#This Row],[ID_Municipio]],Table_4[[CodigoMuni]:[Long_2]],4,0),"")</f>
        <v>-87.812100000000001</v>
      </c>
      <c r="P187" s="32" t="s">
        <v>21</v>
      </c>
    </row>
    <row r="188" spans="1:16" ht="14.25" customHeight="1" x14ac:dyDescent="0.3">
      <c r="A188" s="29" t="str">
        <f t="shared" si="6"/>
        <v>El Progreso43944177</v>
      </c>
      <c r="B188" s="29" t="str">
        <f>+Casos_HN[[#This Row],[ID_Municipio]]&amp;Casos_HN[[#This Row],[Fecha]]</f>
        <v>180443944</v>
      </c>
      <c r="C188" s="29" t="str">
        <f t="shared" si="7"/>
        <v>Yoro43944</v>
      </c>
      <c r="D188" s="30">
        <f t="shared" si="8"/>
        <v>177</v>
      </c>
      <c r="E188" s="23">
        <v>43944</v>
      </c>
      <c r="F188" s="30">
        <f>+VLOOKUP(Casos_HN[[#This Row],[Departamento]],Table_5[],2,0)</f>
        <v>18</v>
      </c>
      <c r="G188" s="3" t="s">
        <v>35</v>
      </c>
      <c r="H188" s="9" t="s">
        <v>36</v>
      </c>
      <c r="I188" s="30" t="str">
        <f>+IFERROR(VLOOKUP(Casos_HN[[#This Row],[Municipio]],'LOCALIZA HN'!$B$9:$O$306,8,0),99999)</f>
        <v>1804</v>
      </c>
      <c r="J188" s="5" t="s">
        <v>26</v>
      </c>
      <c r="K188" s="5">
        <v>4</v>
      </c>
      <c r="L188" s="8" t="s">
        <v>19</v>
      </c>
      <c r="M188" s="32" t="s">
        <v>20</v>
      </c>
      <c r="N188" s="33">
        <f>+IFERROR(VLOOKUP(Casos_HN[[#This Row],[ID_Municipio]],Table_4[[CodigoMuni]:[Long_2]],3,0),"")</f>
        <v>15.3446</v>
      </c>
      <c r="O188" s="33">
        <f>+IFERROR(VLOOKUP(Casos_HN[[#This Row],[ID_Municipio]],Table_4[[CodigoMuni]:[Long_2]],4,0),"")</f>
        <v>-87.812100000000001</v>
      </c>
      <c r="P188" s="32" t="s">
        <v>21</v>
      </c>
    </row>
    <row r="189" spans="1:16" ht="14.25" customHeight="1" x14ac:dyDescent="0.3">
      <c r="A189" s="29" t="str">
        <f t="shared" si="6"/>
        <v>El Progreso43944178</v>
      </c>
      <c r="B189" s="29" t="str">
        <f>+Casos_HN[[#This Row],[ID_Municipio]]&amp;Casos_HN[[#This Row],[Fecha]]</f>
        <v>180443944</v>
      </c>
      <c r="C189" s="29" t="str">
        <f t="shared" si="7"/>
        <v>Yoro43944</v>
      </c>
      <c r="D189" s="30">
        <f t="shared" si="8"/>
        <v>178</v>
      </c>
      <c r="E189" s="23">
        <v>43944</v>
      </c>
      <c r="F189" s="30">
        <f>+VLOOKUP(Casos_HN[[#This Row],[Departamento]],Table_5[],2,0)</f>
        <v>18</v>
      </c>
      <c r="G189" s="3" t="s">
        <v>35</v>
      </c>
      <c r="H189" s="9" t="s">
        <v>36</v>
      </c>
      <c r="I189" s="30" t="str">
        <f>+IFERROR(VLOOKUP(Casos_HN[[#This Row],[Municipio]],'LOCALIZA HN'!$B$9:$O$306,8,0),99999)</f>
        <v>1804</v>
      </c>
      <c r="J189" s="5" t="s">
        <v>26</v>
      </c>
      <c r="K189" s="5">
        <v>53</v>
      </c>
      <c r="L189" s="8" t="s">
        <v>19</v>
      </c>
      <c r="M189" s="32" t="s">
        <v>20</v>
      </c>
      <c r="N189" s="33">
        <f>+IFERROR(VLOOKUP(Casos_HN[[#This Row],[ID_Municipio]],Table_4[[CodigoMuni]:[Long_2]],3,0),"")</f>
        <v>15.3446</v>
      </c>
      <c r="O189" s="33">
        <f>+IFERROR(VLOOKUP(Casos_HN[[#This Row],[ID_Municipio]],Table_4[[CodigoMuni]:[Long_2]],4,0),"")</f>
        <v>-87.812100000000001</v>
      </c>
      <c r="P189" s="32" t="s">
        <v>21</v>
      </c>
    </row>
    <row r="190" spans="1:16" ht="14.25" customHeight="1" x14ac:dyDescent="0.3">
      <c r="A190" s="29" t="str">
        <f t="shared" si="6"/>
        <v>El Progreso43944179</v>
      </c>
      <c r="B190" s="29" t="str">
        <f>+Casos_HN[[#This Row],[ID_Municipio]]&amp;Casos_HN[[#This Row],[Fecha]]</f>
        <v>180443944</v>
      </c>
      <c r="C190" s="29" t="str">
        <f t="shared" si="7"/>
        <v>Yoro43944</v>
      </c>
      <c r="D190" s="30">
        <f t="shared" si="8"/>
        <v>179</v>
      </c>
      <c r="E190" s="23">
        <v>43944</v>
      </c>
      <c r="F190" s="30">
        <f>+VLOOKUP(Casos_HN[[#This Row],[Departamento]],Table_5[],2,0)</f>
        <v>18</v>
      </c>
      <c r="G190" s="3" t="s">
        <v>35</v>
      </c>
      <c r="H190" s="9" t="s">
        <v>36</v>
      </c>
      <c r="I190" s="30" t="str">
        <f>+IFERROR(VLOOKUP(Casos_HN[[#This Row],[Municipio]],'LOCALIZA HN'!$B$9:$O$306,8,0),99999)</f>
        <v>1804</v>
      </c>
      <c r="J190" s="5" t="s">
        <v>26</v>
      </c>
      <c r="K190" s="5">
        <v>25</v>
      </c>
      <c r="L190" s="8" t="s">
        <v>19</v>
      </c>
      <c r="M190" s="32" t="s">
        <v>20</v>
      </c>
      <c r="N190" s="33">
        <f>+IFERROR(VLOOKUP(Casos_HN[[#This Row],[ID_Municipio]],Table_4[[CodigoMuni]:[Long_2]],3,0),"")</f>
        <v>15.3446</v>
      </c>
      <c r="O190" s="33">
        <f>+IFERROR(VLOOKUP(Casos_HN[[#This Row],[ID_Municipio]],Table_4[[CodigoMuni]:[Long_2]],4,0),"")</f>
        <v>-87.812100000000001</v>
      </c>
      <c r="P190" s="32" t="s">
        <v>21</v>
      </c>
    </row>
    <row r="191" spans="1:16" ht="14.25" customHeight="1" x14ac:dyDescent="0.3">
      <c r="A191" s="29" t="str">
        <f t="shared" si="6"/>
        <v>El Progreso43945180</v>
      </c>
      <c r="B191" s="29" t="str">
        <f>+Casos_HN[[#This Row],[ID_Municipio]]&amp;Casos_HN[[#This Row],[Fecha]]</f>
        <v>180443945</v>
      </c>
      <c r="C191" s="29" t="str">
        <f t="shared" si="7"/>
        <v>Yoro43945</v>
      </c>
      <c r="D191" s="30">
        <f t="shared" si="8"/>
        <v>180</v>
      </c>
      <c r="E191" s="23">
        <v>43945</v>
      </c>
      <c r="F191" s="30">
        <f>+VLOOKUP(Casos_HN[[#This Row],[Departamento]],Table_5[],2,0)</f>
        <v>18</v>
      </c>
      <c r="G191" s="3" t="s">
        <v>35</v>
      </c>
      <c r="H191" s="9" t="s">
        <v>36</v>
      </c>
      <c r="I191" s="30" t="str">
        <f>+IFERROR(VLOOKUP(Casos_HN[[#This Row],[Municipio]],'LOCALIZA HN'!$B$9:$O$306,8,0),99999)</f>
        <v>1804</v>
      </c>
      <c r="J191" s="5" t="s">
        <v>26</v>
      </c>
      <c r="K191" s="5">
        <v>35</v>
      </c>
      <c r="L191" s="8" t="s">
        <v>19</v>
      </c>
      <c r="M191" s="32" t="s">
        <v>20</v>
      </c>
      <c r="N191" s="33">
        <f>+IFERROR(VLOOKUP(Casos_HN[[#This Row],[ID_Municipio]],Table_4[[CodigoMuni]:[Long_2]],3,0),"")</f>
        <v>15.3446</v>
      </c>
      <c r="O191" s="33">
        <f>+IFERROR(VLOOKUP(Casos_HN[[#This Row],[ID_Municipio]],Table_4[[CodigoMuni]:[Long_2]],4,0),"")</f>
        <v>-87.812100000000001</v>
      </c>
      <c r="P191" s="32" t="s">
        <v>21</v>
      </c>
    </row>
    <row r="192" spans="1:16" ht="14.25" customHeight="1" x14ac:dyDescent="0.3">
      <c r="A192" s="29" t="str">
        <f t="shared" si="6"/>
        <v>El Progreso43945181</v>
      </c>
      <c r="B192" s="29" t="str">
        <f>+Casos_HN[[#This Row],[ID_Municipio]]&amp;Casos_HN[[#This Row],[Fecha]]</f>
        <v>180443945</v>
      </c>
      <c r="C192" s="29" t="str">
        <f t="shared" si="7"/>
        <v>Yoro43945</v>
      </c>
      <c r="D192" s="30">
        <f t="shared" si="8"/>
        <v>181</v>
      </c>
      <c r="E192" s="23">
        <v>43945</v>
      </c>
      <c r="F192" s="30">
        <f>+VLOOKUP(Casos_HN[[#This Row],[Departamento]],Table_5[],2,0)</f>
        <v>18</v>
      </c>
      <c r="G192" s="3" t="s">
        <v>35</v>
      </c>
      <c r="H192" s="9" t="s">
        <v>36</v>
      </c>
      <c r="I192" s="30" t="str">
        <f>+IFERROR(VLOOKUP(Casos_HN[[#This Row],[Municipio]],'LOCALIZA HN'!$B$9:$O$306,8,0),99999)</f>
        <v>1804</v>
      </c>
      <c r="J192" s="5" t="s">
        <v>18</v>
      </c>
      <c r="K192" s="5">
        <v>36</v>
      </c>
      <c r="L192" s="8" t="s">
        <v>19</v>
      </c>
      <c r="M192" s="32" t="s">
        <v>20</v>
      </c>
      <c r="N192" s="33">
        <f>+IFERROR(VLOOKUP(Casos_HN[[#This Row],[ID_Municipio]],Table_4[[CodigoMuni]:[Long_2]],3,0),"")</f>
        <v>15.3446</v>
      </c>
      <c r="O192" s="33">
        <f>+IFERROR(VLOOKUP(Casos_HN[[#This Row],[ID_Municipio]],Table_4[[CodigoMuni]:[Long_2]],4,0),"")</f>
        <v>-87.812100000000001</v>
      </c>
      <c r="P192" s="32" t="s">
        <v>21</v>
      </c>
    </row>
    <row r="193" spans="1:16" ht="14.25" customHeight="1" x14ac:dyDescent="0.3">
      <c r="A193" s="29" t="str">
        <f t="shared" si="6"/>
        <v>El Progreso43947182</v>
      </c>
      <c r="B193" s="29" t="str">
        <f>+Casos_HN[[#This Row],[ID_Municipio]]&amp;Casos_HN[[#This Row],[Fecha]]</f>
        <v>180443947</v>
      </c>
      <c r="C193" s="29" t="str">
        <f t="shared" si="7"/>
        <v>Yoro43947</v>
      </c>
      <c r="D193" s="30">
        <f t="shared" si="8"/>
        <v>182</v>
      </c>
      <c r="E193" s="23">
        <v>43947</v>
      </c>
      <c r="F193" s="30">
        <f>+VLOOKUP(Casos_HN[[#This Row],[Departamento]],Table_5[],2,0)</f>
        <v>18</v>
      </c>
      <c r="G193" s="3" t="s">
        <v>35</v>
      </c>
      <c r="H193" s="9" t="s">
        <v>36</v>
      </c>
      <c r="I193" s="30" t="str">
        <f>+IFERROR(VLOOKUP(Casos_HN[[#This Row],[Municipio]],'LOCALIZA HN'!$B$9:$O$306,8,0),99999)</f>
        <v>1804</v>
      </c>
      <c r="J193" s="5" t="s">
        <v>18</v>
      </c>
      <c r="K193" s="5">
        <v>43</v>
      </c>
      <c r="L193" s="8" t="s">
        <v>19</v>
      </c>
      <c r="M193" s="32" t="s">
        <v>20</v>
      </c>
      <c r="N193" s="33">
        <f>+IFERROR(VLOOKUP(Casos_HN[[#This Row],[ID_Municipio]],Table_4[[CodigoMuni]:[Long_2]],3,0),"")</f>
        <v>15.3446</v>
      </c>
      <c r="O193" s="33">
        <f>+IFERROR(VLOOKUP(Casos_HN[[#This Row],[ID_Municipio]],Table_4[[CodigoMuni]:[Long_2]],4,0),"")</f>
        <v>-87.812100000000001</v>
      </c>
      <c r="P193" s="32" t="s">
        <v>21</v>
      </c>
    </row>
    <row r="194" spans="1:16" ht="14.25" customHeight="1" x14ac:dyDescent="0.3">
      <c r="A194" s="29" t="str">
        <f t="shared" si="6"/>
        <v>El Progreso43948183</v>
      </c>
      <c r="B194" s="29" t="str">
        <f>+Casos_HN[[#This Row],[ID_Municipio]]&amp;Casos_HN[[#This Row],[Fecha]]</f>
        <v>180443948</v>
      </c>
      <c r="C194" s="29" t="str">
        <f t="shared" si="7"/>
        <v>Yoro43948</v>
      </c>
      <c r="D194" s="30">
        <f t="shared" si="8"/>
        <v>183</v>
      </c>
      <c r="E194" s="23">
        <v>43948</v>
      </c>
      <c r="F194" s="30">
        <f>+VLOOKUP(Casos_HN[[#This Row],[Departamento]],Table_5[],2,0)</f>
        <v>18</v>
      </c>
      <c r="G194" s="3" t="s">
        <v>35</v>
      </c>
      <c r="H194" s="9" t="s">
        <v>36</v>
      </c>
      <c r="I194" s="30" t="str">
        <f>+IFERROR(VLOOKUP(Casos_HN[[#This Row],[Municipio]],'LOCALIZA HN'!$B$9:$O$306,8,0),99999)</f>
        <v>1804</v>
      </c>
      <c r="J194" s="5" t="s">
        <v>18</v>
      </c>
      <c r="K194" s="20">
        <v>27</v>
      </c>
      <c r="L194" s="24" t="s">
        <v>19</v>
      </c>
      <c r="M194" s="32" t="s">
        <v>20</v>
      </c>
      <c r="N194" s="33">
        <f>+IFERROR(VLOOKUP(Casos_HN[[#This Row],[ID_Municipio]],Table_4[[CodigoMuni]:[Long_2]],3,0),"")</f>
        <v>15.3446</v>
      </c>
      <c r="O194" s="33">
        <f>+IFERROR(VLOOKUP(Casos_HN[[#This Row],[ID_Municipio]],Table_4[[CodigoMuni]:[Long_2]],4,0),"")</f>
        <v>-87.812100000000001</v>
      </c>
      <c r="P194" s="32" t="s">
        <v>21</v>
      </c>
    </row>
    <row r="195" spans="1:16" ht="14.25" customHeight="1" x14ac:dyDescent="0.3">
      <c r="A195" s="29" t="str">
        <f t="shared" si="6"/>
        <v>El Progreso43948184</v>
      </c>
      <c r="B195" s="29" t="str">
        <f>+Casos_HN[[#This Row],[ID_Municipio]]&amp;Casos_HN[[#This Row],[Fecha]]</f>
        <v>180443948</v>
      </c>
      <c r="C195" s="29" t="str">
        <f t="shared" si="7"/>
        <v>Yoro43948</v>
      </c>
      <c r="D195" s="30">
        <f t="shared" si="8"/>
        <v>184</v>
      </c>
      <c r="E195" s="23">
        <v>43948</v>
      </c>
      <c r="F195" s="30">
        <f>+VLOOKUP(Casos_HN[[#This Row],[Departamento]],Table_5[],2,0)</f>
        <v>18</v>
      </c>
      <c r="G195" s="3" t="s">
        <v>35</v>
      </c>
      <c r="H195" s="9" t="s">
        <v>36</v>
      </c>
      <c r="I195" s="30" t="str">
        <f>+IFERROR(VLOOKUP(Casos_HN[[#This Row],[Municipio]],'LOCALIZA HN'!$B$9:$O$306,8,0),99999)</f>
        <v>1804</v>
      </c>
      <c r="J195" s="5" t="s">
        <v>18</v>
      </c>
      <c r="K195" s="20">
        <v>86</v>
      </c>
      <c r="L195" s="24" t="s">
        <v>19</v>
      </c>
      <c r="M195" s="32" t="s">
        <v>20</v>
      </c>
      <c r="N195" s="33">
        <f>+IFERROR(VLOOKUP(Casos_HN[[#This Row],[ID_Municipio]],Table_4[[CodigoMuni]:[Long_2]],3,0),"")</f>
        <v>15.3446</v>
      </c>
      <c r="O195" s="33">
        <f>+IFERROR(VLOOKUP(Casos_HN[[#This Row],[ID_Municipio]],Table_4[[CodigoMuni]:[Long_2]],4,0),"")</f>
        <v>-87.812100000000001</v>
      </c>
      <c r="P195" s="32" t="s">
        <v>21</v>
      </c>
    </row>
    <row r="196" spans="1:16" ht="14.25" customHeight="1" x14ac:dyDescent="0.3">
      <c r="A196" s="29" t="str">
        <f t="shared" si="6"/>
        <v>El Progreso43948185</v>
      </c>
      <c r="B196" s="29" t="str">
        <f>+Casos_HN[[#This Row],[ID_Municipio]]&amp;Casos_HN[[#This Row],[Fecha]]</f>
        <v>180443948</v>
      </c>
      <c r="C196" s="29" t="str">
        <f t="shared" si="7"/>
        <v>Yoro43948</v>
      </c>
      <c r="D196" s="30">
        <f t="shared" si="8"/>
        <v>185</v>
      </c>
      <c r="E196" s="23">
        <v>43948</v>
      </c>
      <c r="F196" s="30">
        <f>+VLOOKUP(Casos_HN[[#This Row],[Departamento]],Table_5[],2,0)</f>
        <v>18</v>
      </c>
      <c r="G196" s="3" t="s">
        <v>35</v>
      </c>
      <c r="H196" s="9" t="s">
        <v>36</v>
      </c>
      <c r="I196" s="30" t="str">
        <f>+IFERROR(VLOOKUP(Casos_HN[[#This Row],[Municipio]],'LOCALIZA HN'!$B$9:$O$306,8,0),99999)</f>
        <v>1804</v>
      </c>
      <c r="J196" s="5" t="s">
        <v>26</v>
      </c>
      <c r="K196" s="20">
        <v>59</v>
      </c>
      <c r="L196" s="24" t="s">
        <v>19</v>
      </c>
      <c r="M196" s="32" t="s">
        <v>20</v>
      </c>
      <c r="N196" s="33">
        <f>+IFERROR(VLOOKUP(Casos_HN[[#This Row],[ID_Municipio]],Table_4[[CodigoMuni]:[Long_2]],3,0),"")</f>
        <v>15.3446</v>
      </c>
      <c r="O196" s="33">
        <f>+IFERROR(VLOOKUP(Casos_HN[[#This Row],[ID_Municipio]],Table_4[[CodigoMuni]:[Long_2]],4,0),"")</f>
        <v>-87.812100000000001</v>
      </c>
      <c r="P196" s="32" t="s">
        <v>21</v>
      </c>
    </row>
    <row r="197" spans="1:16" ht="14.25" customHeight="1" x14ac:dyDescent="0.3">
      <c r="A197" s="29" t="str">
        <f t="shared" si="6"/>
        <v>El Progreso43948186</v>
      </c>
      <c r="B197" s="29" t="str">
        <f>+Casos_HN[[#This Row],[ID_Municipio]]&amp;Casos_HN[[#This Row],[Fecha]]</f>
        <v>180443948</v>
      </c>
      <c r="C197" s="29" t="str">
        <f t="shared" si="7"/>
        <v>Yoro43948</v>
      </c>
      <c r="D197" s="30">
        <f t="shared" si="8"/>
        <v>186</v>
      </c>
      <c r="E197" s="23">
        <v>43948</v>
      </c>
      <c r="F197" s="30">
        <f>+VLOOKUP(Casos_HN[[#This Row],[Departamento]],Table_5[],2,0)</f>
        <v>18</v>
      </c>
      <c r="G197" s="3" t="s">
        <v>35</v>
      </c>
      <c r="H197" s="9" t="s">
        <v>36</v>
      </c>
      <c r="I197" s="30" t="str">
        <f>+IFERROR(VLOOKUP(Casos_HN[[#This Row],[Municipio]],'LOCALIZA HN'!$B$9:$O$306,8,0),99999)</f>
        <v>1804</v>
      </c>
      <c r="J197" s="5" t="s">
        <v>26</v>
      </c>
      <c r="K197" s="20">
        <v>38</v>
      </c>
      <c r="L197" s="24" t="s">
        <v>19</v>
      </c>
      <c r="M197" s="32" t="s">
        <v>20</v>
      </c>
      <c r="N197" s="33">
        <f>+IFERROR(VLOOKUP(Casos_HN[[#This Row],[ID_Municipio]],Table_4[[CodigoMuni]:[Long_2]],3,0),"")</f>
        <v>15.3446</v>
      </c>
      <c r="O197" s="33">
        <f>+IFERROR(VLOOKUP(Casos_HN[[#This Row],[ID_Municipio]],Table_4[[CodigoMuni]:[Long_2]],4,0),"")</f>
        <v>-87.812100000000001</v>
      </c>
      <c r="P197" s="32" t="s">
        <v>21</v>
      </c>
    </row>
    <row r="198" spans="1:16" ht="14.25" customHeight="1" x14ac:dyDescent="0.3">
      <c r="A198" s="29" t="str">
        <f t="shared" si="6"/>
        <v>El Progreso43949187</v>
      </c>
      <c r="B198" s="29" t="str">
        <f>+Casos_HN[[#This Row],[ID_Municipio]]&amp;Casos_HN[[#This Row],[Fecha]]</f>
        <v>180443949</v>
      </c>
      <c r="C198" s="29" t="str">
        <f t="shared" si="7"/>
        <v>Yoro43949</v>
      </c>
      <c r="D198" s="30">
        <f t="shared" si="8"/>
        <v>187</v>
      </c>
      <c r="E198" s="23">
        <v>43949</v>
      </c>
      <c r="F198" s="30">
        <f>+VLOOKUP(Casos_HN[[#This Row],[Departamento]],Table_5[],2,0)</f>
        <v>18</v>
      </c>
      <c r="G198" s="3" t="s">
        <v>35</v>
      </c>
      <c r="H198" s="9" t="s">
        <v>36</v>
      </c>
      <c r="I198" s="30" t="str">
        <f>+IFERROR(VLOOKUP(Casos_HN[[#This Row],[Municipio]],'LOCALIZA HN'!$B$9:$O$306,8,0),99999)</f>
        <v>1804</v>
      </c>
      <c r="J198" s="5" t="s">
        <v>18</v>
      </c>
      <c r="K198" s="5">
        <v>34</v>
      </c>
      <c r="L198" s="24" t="s">
        <v>19</v>
      </c>
      <c r="M198" s="32" t="s">
        <v>20</v>
      </c>
      <c r="N198" s="33">
        <f>+IFERROR(VLOOKUP(Casos_HN[[#This Row],[ID_Municipio]],Table_4[[CodigoMuni]:[Long_2]],3,0),"")</f>
        <v>15.3446</v>
      </c>
      <c r="O198" s="33">
        <f>+IFERROR(VLOOKUP(Casos_HN[[#This Row],[ID_Municipio]],Table_4[[CodigoMuni]:[Long_2]],4,0),"")</f>
        <v>-87.812100000000001</v>
      </c>
      <c r="P198" s="32" t="s">
        <v>21</v>
      </c>
    </row>
    <row r="199" spans="1:16" ht="14.25" customHeight="1" x14ac:dyDescent="0.3">
      <c r="A199" s="29" t="str">
        <f t="shared" si="6"/>
        <v>El Progreso43950188</v>
      </c>
      <c r="B199" s="29" t="str">
        <f>+Casos_HN[[#This Row],[ID_Municipio]]&amp;Casos_HN[[#This Row],[Fecha]]</f>
        <v>180443950</v>
      </c>
      <c r="C199" s="29" t="str">
        <f t="shared" si="7"/>
        <v>Yoro43950</v>
      </c>
      <c r="D199" s="30">
        <f t="shared" si="8"/>
        <v>188</v>
      </c>
      <c r="E199" s="23">
        <v>43950</v>
      </c>
      <c r="F199" s="30">
        <f>+VLOOKUP(Casos_HN[[#This Row],[Departamento]],Table_5[],2,0)</f>
        <v>18</v>
      </c>
      <c r="G199" s="3" t="s">
        <v>35</v>
      </c>
      <c r="H199" s="9" t="s">
        <v>36</v>
      </c>
      <c r="I199" s="30" t="str">
        <f>+IFERROR(VLOOKUP(Casos_HN[[#This Row],[Municipio]],'LOCALIZA HN'!$B$9:$O$306,8,0),99999)</f>
        <v>1804</v>
      </c>
      <c r="J199" s="5" t="s">
        <v>18</v>
      </c>
      <c r="K199" s="5">
        <v>46</v>
      </c>
      <c r="L199" s="24" t="s">
        <v>19</v>
      </c>
      <c r="M199" s="32" t="s">
        <v>20</v>
      </c>
      <c r="N199" s="33">
        <f>+IFERROR(VLOOKUP(Casos_HN[[#This Row],[ID_Municipio]],Table_4[[CodigoMuni]:[Long_2]],3,0),"")</f>
        <v>15.3446</v>
      </c>
      <c r="O199" s="33">
        <f>+IFERROR(VLOOKUP(Casos_HN[[#This Row],[ID_Municipio]],Table_4[[CodigoMuni]:[Long_2]],4,0),"")</f>
        <v>-87.812100000000001</v>
      </c>
      <c r="P199" s="32" t="s">
        <v>21</v>
      </c>
    </row>
    <row r="200" spans="1:16" ht="14.25" customHeight="1" x14ac:dyDescent="0.3">
      <c r="A200" s="29" t="str">
        <f t="shared" si="6"/>
        <v>El Progreso43953189</v>
      </c>
      <c r="B200" s="29" t="str">
        <f>+Casos_HN[[#This Row],[ID_Municipio]]&amp;Casos_HN[[#This Row],[Fecha]]</f>
        <v>180443953</v>
      </c>
      <c r="C200" s="29" t="str">
        <f t="shared" si="7"/>
        <v>Yoro43953</v>
      </c>
      <c r="D200" s="30">
        <f t="shared" si="8"/>
        <v>189</v>
      </c>
      <c r="E200" s="23">
        <v>43953</v>
      </c>
      <c r="F200" s="30">
        <f>+VLOOKUP(Casos_HN[[#This Row],[Departamento]],Table_5[],2,0)</f>
        <v>18</v>
      </c>
      <c r="G200" s="3" t="s">
        <v>35</v>
      </c>
      <c r="H200" s="9" t="s">
        <v>36</v>
      </c>
      <c r="I200" s="30" t="str">
        <f>+IFERROR(VLOOKUP(Casos_HN[[#This Row],[Municipio]],'LOCALIZA HN'!$B$9:$O$306,8,0),99999)</f>
        <v>1804</v>
      </c>
      <c r="J200" s="5" t="s">
        <v>26</v>
      </c>
      <c r="K200" s="5">
        <v>45</v>
      </c>
      <c r="L200" s="24" t="s">
        <v>19</v>
      </c>
      <c r="M200" s="32" t="s">
        <v>20</v>
      </c>
      <c r="N200" s="33">
        <f>+IFERROR(VLOOKUP(Casos_HN[[#This Row],[ID_Municipio]],Table_4[[CodigoMuni]:[Long_2]],3,0),"")</f>
        <v>15.3446</v>
      </c>
      <c r="O200" s="33">
        <f>+IFERROR(VLOOKUP(Casos_HN[[#This Row],[ID_Municipio]],Table_4[[CodigoMuni]:[Long_2]],4,0),"")</f>
        <v>-87.812100000000001</v>
      </c>
      <c r="P200" s="32" t="s">
        <v>21</v>
      </c>
    </row>
    <row r="201" spans="1:16" ht="14.25" customHeight="1" x14ac:dyDescent="0.3">
      <c r="A201" s="29" t="str">
        <f t="shared" si="6"/>
        <v>El Progreso43953190</v>
      </c>
      <c r="B201" s="29" t="str">
        <f>+Casos_HN[[#This Row],[ID_Municipio]]&amp;Casos_HN[[#This Row],[Fecha]]</f>
        <v>180443953</v>
      </c>
      <c r="C201" s="29" t="str">
        <f t="shared" si="7"/>
        <v>Yoro43953</v>
      </c>
      <c r="D201" s="30">
        <f t="shared" si="8"/>
        <v>190</v>
      </c>
      <c r="E201" s="23">
        <v>43953</v>
      </c>
      <c r="F201" s="30">
        <f>+VLOOKUP(Casos_HN[[#This Row],[Departamento]],Table_5[],2,0)</f>
        <v>18</v>
      </c>
      <c r="G201" s="3" t="s">
        <v>35</v>
      </c>
      <c r="H201" s="9" t="s">
        <v>36</v>
      </c>
      <c r="I201" s="30" t="str">
        <f>+IFERROR(VLOOKUP(Casos_HN[[#This Row],[Municipio]],'LOCALIZA HN'!$B$9:$O$306,8,0),99999)</f>
        <v>1804</v>
      </c>
      <c r="J201" s="5" t="s">
        <v>18</v>
      </c>
      <c r="K201" s="5">
        <v>33</v>
      </c>
      <c r="L201" s="24" t="s">
        <v>19</v>
      </c>
      <c r="M201" s="32" t="s">
        <v>20</v>
      </c>
      <c r="N201" s="33">
        <f>+IFERROR(VLOOKUP(Casos_HN[[#This Row],[ID_Municipio]],Table_4[[CodigoMuni]:[Long_2]],3,0),"")</f>
        <v>15.3446</v>
      </c>
      <c r="O201" s="33">
        <f>+IFERROR(VLOOKUP(Casos_HN[[#This Row],[ID_Municipio]],Table_4[[CodigoMuni]:[Long_2]],4,0),"")</f>
        <v>-87.812100000000001</v>
      </c>
      <c r="P201" s="32" t="s">
        <v>21</v>
      </c>
    </row>
    <row r="202" spans="1:16" ht="14.25" customHeight="1" x14ac:dyDescent="0.3">
      <c r="A202" s="29" t="str">
        <f t="shared" si="6"/>
        <v>El Progreso43953191</v>
      </c>
      <c r="B202" s="29" t="str">
        <f>+Casos_HN[[#This Row],[ID_Municipio]]&amp;Casos_HN[[#This Row],[Fecha]]</f>
        <v>180443953</v>
      </c>
      <c r="C202" s="29" t="str">
        <f t="shared" si="7"/>
        <v>Yoro43953</v>
      </c>
      <c r="D202" s="30">
        <f t="shared" si="8"/>
        <v>191</v>
      </c>
      <c r="E202" s="23">
        <v>43953</v>
      </c>
      <c r="F202" s="30">
        <f>+VLOOKUP(Casos_HN[[#This Row],[Departamento]],Table_5[],2,0)</f>
        <v>18</v>
      </c>
      <c r="G202" s="3" t="s">
        <v>35</v>
      </c>
      <c r="H202" s="9" t="s">
        <v>36</v>
      </c>
      <c r="I202" s="30" t="str">
        <f>+IFERROR(VLOOKUP(Casos_HN[[#This Row],[Municipio]],'LOCALIZA HN'!$B$9:$O$306,8,0),99999)</f>
        <v>1804</v>
      </c>
      <c r="J202" s="5" t="s">
        <v>18</v>
      </c>
      <c r="K202" s="5">
        <v>1</v>
      </c>
      <c r="L202" s="24" t="s">
        <v>19</v>
      </c>
      <c r="M202" s="32" t="s">
        <v>20</v>
      </c>
      <c r="N202" s="33">
        <f>+IFERROR(VLOOKUP(Casos_HN[[#This Row],[ID_Municipio]],Table_4[[CodigoMuni]:[Long_2]],3,0),"")</f>
        <v>15.3446</v>
      </c>
      <c r="O202" s="33">
        <f>+IFERROR(VLOOKUP(Casos_HN[[#This Row],[ID_Municipio]],Table_4[[CodigoMuni]:[Long_2]],4,0),"")</f>
        <v>-87.812100000000001</v>
      </c>
      <c r="P202" s="32" t="s">
        <v>21</v>
      </c>
    </row>
    <row r="203" spans="1:16" ht="14.25" customHeight="1" x14ac:dyDescent="0.3">
      <c r="A203" s="29" t="str">
        <f t="shared" si="6"/>
        <v>El Progreso43953192</v>
      </c>
      <c r="B203" s="29" t="str">
        <f>+Casos_HN[[#This Row],[ID_Municipio]]&amp;Casos_HN[[#This Row],[Fecha]]</f>
        <v>180443953</v>
      </c>
      <c r="C203" s="29" t="str">
        <f t="shared" si="7"/>
        <v>Yoro43953</v>
      </c>
      <c r="D203" s="30">
        <f t="shared" si="8"/>
        <v>192</v>
      </c>
      <c r="E203" s="23">
        <v>43953</v>
      </c>
      <c r="F203" s="30">
        <f>+VLOOKUP(Casos_HN[[#This Row],[Departamento]],Table_5[],2,0)</f>
        <v>18</v>
      </c>
      <c r="G203" s="3" t="s">
        <v>35</v>
      </c>
      <c r="H203" s="9" t="s">
        <v>36</v>
      </c>
      <c r="I203" s="30" t="str">
        <f>+IFERROR(VLOOKUP(Casos_HN[[#This Row],[Municipio]],'LOCALIZA HN'!$B$9:$O$306,8,0),99999)</f>
        <v>1804</v>
      </c>
      <c r="J203" s="5" t="s">
        <v>18</v>
      </c>
      <c r="K203" s="5">
        <v>27</v>
      </c>
      <c r="L203" s="24" t="s">
        <v>19</v>
      </c>
      <c r="M203" s="32" t="s">
        <v>20</v>
      </c>
      <c r="N203" s="33">
        <f>+IFERROR(VLOOKUP(Casos_HN[[#This Row],[ID_Municipio]],Table_4[[CodigoMuni]:[Long_2]],3,0),"")</f>
        <v>15.3446</v>
      </c>
      <c r="O203" s="33">
        <f>+IFERROR(VLOOKUP(Casos_HN[[#This Row],[ID_Municipio]],Table_4[[CodigoMuni]:[Long_2]],4,0),"")</f>
        <v>-87.812100000000001</v>
      </c>
      <c r="P203" s="32" t="s">
        <v>21</v>
      </c>
    </row>
    <row r="204" spans="1:16" ht="14.25" customHeight="1" x14ac:dyDescent="0.3">
      <c r="A204" s="29" t="str">
        <f t="shared" si="6"/>
        <v>El Progreso43953193</v>
      </c>
      <c r="B204" s="29" t="str">
        <f>+Casos_HN[[#This Row],[ID_Municipio]]&amp;Casos_HN[[#This Row],[Fecha]]</f>
        <v>180443953</v>
      </c>
      <c r="C204" s="29" t="str">
        <f t="shared" si="7"/>
        <v>Yoro43953</v>
      </c>
      <c r="D204" s="30">
        <f t="shared" si="8"/>
        <v>193</v>
      </c>
      <c r="E204" s="23">
        <v>43953</v>
      </c>
      <c r="F204" s="30">
        <f>+VLOOKUP(Casos_HN[[#This Row],[Departamento]],Table_5[],2,0)</f>
        <v>18</v>
      </c>
      <c r="G204" s="3" t="s">
        <v>35</v>
      </c>
      <c r="H204" s="9" t="s">
        <v>36</v>
      </c>
      <c r="I204" s="30" t="str">
        <f>+IFERROR(VLOOKUP(Casos_HN[[#This Row],[Municipio]],'LOCALIZA HN'!$B$9:$O$306,8,0),99999)</f>
        <v>1804</v>
      </c>
      <c r="J204" s="5" t="s">
        <v>18</v>
      </c>
      <c r="K204" s="5">
        <v>22</v>
      </c>
      <c r="L204" s="24" t="s">
        <v>19</v>
      </c>
      <c r="M204" s="32" t="s">
        <v>20</v>
      </c>
      <c r="N204" s="33">
        <f>+IFERROR(VLOOKUP(Casos_HN[[#This Row],[ID_Municipio]],Table_4[[CodigoMuni]:[Long_2]],3,0),"")</f>
        <v>15.3446</v>
      </c>
      <c r="O204" s="33">
        <f>+IFERROR(VLOOKUP(Casos_HN[[#This Row],[ID_Municipio]],Table_4[[CodigoMuni]:[Long_2]],4,0),"")</f>
        <v>-87.812100000000001</v>
      </c>
      <c r="P204" s="32" t="s">
        <v>21</v>
      </c>
    </row>
    <row r="205" spans="1:16" ht="14.25" customHeight="1" x14ac:dyDescent="0.3">
      <c r="A205" s="29" t="str">
        <f t="shared" ref="A205:A268" si="9">+H205&amp;E205&amp;D205</f>
        <v>El Progreso43953194</v>
      </c>
      <c r="B205" s="29" t="str">
        <f>+Casos_HN[[#This Row],[ID_Municipio]]&amp;Casos_HN[[#This Row],[Fecha]]</f>
        <v>180443953</v>
      </c>
      <c r="C205" s="29" t="str">
        <f t="shared" ref="C205:C268" si="10">+G205&amp;E205</f>
        <v>Yoro43953</v>
      </c>
      <c r="D205" s="30">
        <f t="shared" ref="D205:D268" si="11">+D204+1</f>
        <v>194</v>
      </c>
      <c r="E205" s="23">
        <v>43953</v>
      </c>
      <c r="F205" s="30">
        <f>+VLOOKUP(Casos_HN[[#This Row],[Departamento]],Table_5[],2,0)</f>
        <v>18</v>
      </c>
      <c r="G205" s="3" t="s">
        <v>35</v>
      </c>
      <c r="H205" s="9" t="s">
        <v>36</v>
      </c>
      <c r="I205" s="30" t="str">
        <f>+IFERROR(VLOOKUP(Casos_HN[[#This Row],[Municipio]],'LOCALIZA HN'!$B$9:$O$306,8,0),99999)</f>
        <v>1804</v>
      </c>
      <c r="J205" s="5" t="s">
        <v>18</v>
      </c>
      <c r="K205" s="5">
        <v>44</v>
      </c>
      <c r="L205" s="24" t="s">
        <v>19</v>
      </c>
      <c r="M205" s="32" t="s">
        <v>20</v>
      </c>
      <c r="N205" s="33">
        <f>+IFERROR(VLOOKUP(Casos_HN[[#This Row],[ID_Municipio]],Table_4[[CodigoMuni]:[Long_2]],3,0),"")</f>
        <v>15.3446</v>
      </c>
      <c r="O205" s="33">
        <f>+IFERROR(VLOOKUP(Casos_HN[[#This Row],[ID_Municipio]],Table_4[[CodigoMuni]:[Long_2]],4,0),"")</f>
        <v>-87.812100000000001</v>
      </c>
      <c r="P205" s="32" t="s">
        <v>21</v>
      </c>
    </row>
    <row r="206" spans="1:16" ht="14.25" customHeight="1" x14ac:dyDescent="0.3">
      <c r="A206" s="29" t="str">
        <f t="shared" si="9"/>
        <v>El Progreso43953195</v>
      </c>
      <c r="B206" s="29" t="str">
        <f>+Casos_HN[[#This Row],[ID_Municipio]]&amp;Casos_HN[[#This Row],[Fecha]]</f>
        <v>180443953</v>
      </c>
      <c r="C206" s="29" t="str">
        <f t="shared" si="10"/>
        <v>Yoro43953</v>
      </c>
      <c r="D206" s="30">
        <f t="shared" si="11"/>
        <v>195</v>
      </c>
      <c r="E206" s="23">
        <v>43953</v>
      </c>
      <c r="F206" s="30">
        <f>+VLOOKUP(Casos_HN[[#This Row],[Departamento]],Table_5[],2,0)</f>
        <v>18</v>
      </c>
      <c r="G206" s="3" t="s">
        <v>35</v>
      </c>
      <c r="H206" s="9" t="s">
        <v>36</v>
      </c>
      <c r="I206" s="30" t="str">
        <f>+IFERROR(VLOOKUP(Casos_HN[[#This Row],[Municipio]],'LOCALIZA HN'!$B$9:$O$306,8,0),99999)</f>
        <v>1804</v>
      </c>
      <c r="J206" s="5" t="s">
        <v>18</v>
      </c>
      <c r="K206" s="5">
        <v>59</v>
      </c>
      <c r="L206" s="24" t="s">
        <v>19</v>
      </c>
      <c r="M206" s="32" t="s">
        <v>20</v>
      </c>
      <c r="N206" s="33">
        <f>+IFERROR(VLOOKUP(Casos_HN[[#This Row],[ID_Municipio]],Table_4[[CodigoMuni]:[Long_2]],3,0),"")</f>
        <v>15.3446</v>
      </c>
      <c r="O206" s="33">
        <f>+IFERROR(VLOOKUP(Casos_HN[[#This Row],[ID_Municipio]],Table_4[[CodigoMuni]:[Long_2]],4,0),"")</f>
        <v>-87.812100000000001</v>
      </c>
      <c r="P206" s="32" t="s">
        <v>21</v>
      </c>
    </row>
    <row r="207" spans="1:16" ht="14.25" customHeight="1" x14ac:dyDescent="0.3">
      <c r="A207" s="29" t="str">
        <f t="shared" si="9"/>
        <v>El Triunfo43908196</v>
      </c>
      <c r="B207" s="29" t="str">
        <f>+Casos_HN[[#This Row],[ID_Municipio]]&amp;Casos_HN[[#This Row],[Fecha]]</f>
        <v>060643908</v>
      </c>
      <c r="C207" s="29" t="str">
        <f t="shared" si="10"/>
        <v>Choluteca43908</v>
      </c>
      <c r="D207" s="30">
        <f t="shared" si="11"/>
        <v>196</v>
      </c>
      <c r="E207" s="31">
        <v>43908</v>
      </c>
      <c r="F207" s="30">
        <f>+VLOOKUP(Casos_HN[[#This Row],[Departamento]],Table_5[],2,0)</f>
        <v>6</v>
      </c>
      <c r="G207" s="3" t="s">
        <v>27</v>
      </c>
      <c r="H207" s="9" t="s">
        <v>37</v>
      </c>
      <c r="I207" s="30" t="str">
        <f>+IFERROR(VLOOKUP(Casos_HN[[#This Row],[Municipio]],'LOCALIZA HN'!$B$9:$O$306,8,0),99999)</f>
        <v>0606</v>
      </c>
      <c r="J207" s="5" t="s">
        <v>18</v>
      </c>
      <c r="K207" s="5">
        <v>4</v>
      </c>
      <c r="L207" s="8" t="s">
        <v>19</v>
      </c>
      <c r="M207" s="32" t="s">
        <v>20</v>
      </c>
      <c r="N207" s="33">
        <f>+IFERROR(VLOOKUP(Casos_HN[[#This Row],[ID_Municipio]],Table_4[[CodigoMuni]:[Long_2]],3,0),"")</f>
        <v>13.0838</v>
      </c>
      <c r="O207" s="33">
        <f>+IFERROR(VLOOKUP(Casos_HN[[#This Row],[ID_Municipio]],Table_4[[CodigoMuni]:[Long_2]],4,0),"")</f>
        <v>-87.025800000000004</v>
      </c>
      <c r="P207" s="32" t="s">
        <v>21</v>
      </c>
    </row>
    <row r="208" spans="1:16" ht="14.25" customHeight="1" x14ac:dyDescent="0.3">
      <c r="A208" s="29" t="str">
        <f t="shared" si="9"/>
        <v>El Triunfo43943197</v>
      </c>
      <c r="B208" s="29" t="str">
        <f>+Casos_HN[[#This Row],[ID_Municipio]]&amp;Casos_HN[[#This Row],[Fecha]]</f>
        <v>060643943</v>
      </c>
      <c r="C208" s="29" t="str">
        <f t="shared" si="10"/>
        <v>Choluteca43943</v>
      </c>
      <c r="D208" s="30">
        <f t="shared" si="11"/>
        <v>197</v>
      </c>
      <c r="E208" s="23">
        <v>43943</v>
      </c>
      <c r="F208" s="30">
        <f>+VLOOKUP(Casos_HN[[#This Row],[Departamento]],Table_5[],2,0)</f>
        <v>6</v>
      </c>
      <c r="G208" s="3" t="s">
        <v>27</v>
      </c>
      <c r="H208" s="9" t="s">
        <v>37</v>
      </c>
      <c r="I208" s="30" t="str">
        <f>+IFERROR(VLOOKUP(Casos_HN[[#This Row],[Municipio]],'LOCALIZA HN'!$B$9:$O$306,8,0),99999)</f>
        <v>0606</v>
      </c>
      <c r="J208" s="5" t="s">
        <v>26</v>
      </c>
      <c r="K208" s="5">
        <v>56</v>
      </c>
      <c r="L208" s="8" t="s">
        <v>19</v>
      </c>
      <c r="M208" s="32" t="s">
        <v>20</v>
      </c>
      <c r="N208" s="33">
        <f>+IFERROR(VLOOKUP(Casos_HN[[#This Row],[ID_Municipio]],Table_4[[CodigoMuni]:[Long_2]],3,0),"")</f>
        <v>13.0838</v>
      </c>
      <c r="O208" s="33">
        <f>+IFERROR(VLOOKUP(Casos_HN[[#This Row],[ID_Municipio]],Table_4[[CodigoMuni]:[Long_2]],4,0),"")</f>
        <v>-87.025800000000004</v>
      </c>
      <c r="P208" s="32" t="s">
        <v>21</v>
      </c>
    </row>
    <row r="209" spans="1:16" ht="14.25" customHeight="1" x14ac:dyDescent="0.3">
      <c r="A209" s="29" t="str">
        <f t="shared" si="9"/>
        <v>El Triunfo43943198</v>
      </c>
      <c r="B209" s="29" t="str">
        <f>+Casos_HN[[#This Row],[ID_Municipio]]&amp;Casos_HN[[#This Row],[Fecha]]</f>
        <v>060643943</v>
      </c>
      <c r="C209" s="29" t="str">
        <f t="shared" si="10"/>
        <v>Choluteca43943</v>
      </c>
      <c r="D209" s="30">
        <f t="shared" si="11"/>
        <v>198</v>
      </c>
      <c r="E209" s="23">
        <v>43943</v>
      </c>
      <c r="F209" s="30">
        <f>+VLOOKUP(Casos_HN[[#This Row],[Departamento]],Table_5[],2,0)</f>
        <v>6</v>
      </c>
      <c r="G209" s="3" t="s">
        <v>27</v>
      </c>
      <c r="H209" s="9" t="s">
        <v>37</v>
      </c>
      <c r="I209" s="30" t="str">
        <f>+IFERROR(VLOOKUP(Casos_HN[[#This Row],[Municipio]],'LOCALIZA HN'!$B$9:$O$306,8,0),99999)</f>
        <v>0606</v>
      </c>
      <c r="J209" s="5" t="s">
        <v>18</v>
      </c>
      <c r="K209" s="5">
        <v>33</v>
      </c>
      <c r="L209" s="8" t="s">
        <v>19</v>
      </c>
      <c r="M209" s="32" t="s">
        <v>20</v>
      </c>
      <c r="N209" s="33">
        <f>+IFERROR(VLOOKUP(Casos_HN[[#This Row],[ID_Municipio]],Table_4[[CodigoMuni]:[Long_2]],3,0),"")</f>
        <v>13.0838</v>
      </c>
      <c r="O209" s="33">
        <f>+IFERROR(VLOOKUP(Casos_HN[[#This Row],[ID_Municipio]],Table_4[[CodigoMuni]:[Long_2]],4,0),"")</f>
        <v>-87.025800000000004</v>
      </c>
      <c r="P209" s="32" t="s">
        <v>21</v>
      </c>
    </row>
    <row r="210" spans="1:16" ht="14.25" customHeight="1" x14ac:dyDescent="0.3">
      <c r="A210" s="29" t="str">
        <f t="shared" si="9"/>
        <v>Esparta43921199</v>
      </c>
      <c r="B210" s="29" t="str">
        <f>+Casos_HN[[#This Row],[ID_Municipio]]&amp;Casos_HN[[#This Row],[Fecha]]</f>
        <v>010343921</v>
      </c>
      <c r="C210" s="29" t="str">
        <f t="shared" si="10"/>
        <v>Atlantida43921</v>
      </c>
      <c r="D210" s="30">
        <f t="shared" si="11"/>
        <v>199</v>
      </c>
      <c r="E210" s="31">
        <v>43921</v>
      </c>
      <c r="F210" s="30">
        <f>+VLOOKUP(Casos_HN[[#This Row],[Departamento]],Table_5[],2,0)</f>
        <v>1</v>
      </c>
      <c r="G210" s="3" t="s">
        <v>38</v>
      </c>
      <c r="H210" s="9" t="s">
        <v>39</v>
      </c>
      <c r="I210" s="30" t="str">
        <f>+IFERROR(VLOOKUP(Casos_HN[[#This Row],[Municipio]],'LOCALIZA HN'!$B$9:$O$306,8,0),99999)</f>
        <v>0103</v>
      </c>
      <c r="J210" s="5" t="s">
        <v>18</v>
      </c>
      <c r="K210" s="5">
        <v>76</v>
      </c>
      <c r="L210" s="8" t="s">
        <v>19</v>
      </c>
      <c r="M210" s="32" t="s">
        <v>20</v>
      </c>
      <c r="N210" s="33">
        <f>+IFERROR(VLOOKUP(Casos_HN[[#This Row],[ID_Municipio]],Table_4[[CodigoMuni]:[Long_2]],3,0),"")</f>
        <v>15.731</v>
      </c>
      <c r="O210" s="33">
        <f>+IFERROR(VLOOKUP(Casos_HN[[#This Row],[ID_Municipio]],Table_4[[CodigoMuni]:[Long_2]],4,0),"")</f>
        <v>-87.176699999999997</v>
      </c>
      <c r="P210" s="32" t="s">
        <v>21</v>
      </c>
    </row>
    <row r="211" spans="1:16" ht="14.25" customHeight="1" x14ac:dyDescent="0.3">
      <c r="A211" s="29" t="str">
        <f t="shared" si="9"/>
        <v>Esparta43924200</v>
      </c>
      <c r="B211" s="29" t="str">
        <f>+Casos_HN[[#This Row],[ID_Municipio]]&amp;Casos_HN[[#This Row],[Fecha]]</f>
        <v>010343924</v>
      </c>
      <c r="C211" s="29" t="str">
        <f t="shared" si="10"/>
        <v>Atlantida43924</v>
      </c>
      <c r="D211" s="30">
        <f t="shared" si="11"/>
        <v>200</v>
      </c>
      <c r="E211" s="23">
        <v>43924</v>
      </c>
      <c r="F211" s="30">
        <f>+VLOOKUP(Casos_HN[[#This Row],[Departamento]],Table_5[],2,0)</f>
        <v>1</v>
      </c>
      <c r="G211" s="3" t="s">
        <v>38</v>
      </c>
      <c r="H211" s="9" t="s">
        <v>39</v>
      </c>
      <c r="I211" s="30" t="str">
        <f>+IFERROR(VLOOKUP(Casos_HN[[#This Row],[Municipio]],'LOCALIZA HN'!$B$9:$O$306,8,0),99999)</f>
        <v>0103</v>
      </c>
      <c r="J211" s="5" t="s">
        <v>26</v>
      </c>
      <c r="K211" s="5">
        <v>38</v>
      </c>
      <c r="L211" s="8" t="s">
        <v>19</v>
      </c>
      <c r="M211" s="32" t="s">
        <v>20</v>
      </c>
      <c r="N211" s="33">
        <f>+IFERROR(VLOOKUP(Casos_HN[[#This Row],[ID_Municipio]],Table_4[[CodigoMuni]:[Long_2]],3,0),"")</f>
        <v>15.731</v>
      </c>
      <c r="O211" s="33">
        <f>+IFERROR(VLOOKUP(Casos_HN[[#This Row],[ID_Municipio]],Table_4[[CodigoMuni]:[Long_2]],4,0),"")</f>
        <v>-87.176699999999997</v>
      </c>
      <c r="P211" s="32" t="s">
        <v>21</v>
      </c>
    </row>
    <row r="212" spans="1:16" ht="14.25" customHeight="1" x14ac:dyDescent="0.3">
      <c r="A212" s="29" t="str">
        <f t="shared" si="9"/>
        <v>Esparta43924201</v>
      </c>
      <c r="B212" s="29" t="str">
        <f>+Casos_HN[[#This Row],[ID_Municipio]]&amp;Casos_HN[[#This Row],[Fecha]]</f>
        <v>010343924</v>
      </c>
      <c r="C212" s="29" t="str">
        <f t="shared" si="10"/>
        <v>Atlantida43924</v>
      </c>
      <c r="D212" s="30">
        <f t="shared" si="11"/>
        <v>201</v>
      </c>
      <c r="E212" s="23">
        <v>43924</v>
      </c>
      <c r="F212" s="30">
        <f>+VLOOKUP(Casos_HN[[#This Row],[Departamento]],Table_5[],2,0)</f>
        <v>1</v>
      </c>
      <c r="G212" s="3" t="s">
        <v>38</v>
      </c>
      <c r="H212" s="9" t="s">
        <v>39</v>
      </c>
      <c r="I212" s="30" t="str">
        <f>+IFERROR(VLOOKUP(Casos_HN[[#This Row],[Municipio]],'LOCALIZA HN'!$B$9:$O$306,8,0),99999)</f>
        <v>0103</v>
      </c>
      <c r="J212" s="5" t="s">
        <v>26</v>
      </c>
      <c r="K212" s="5">
        <v>68</v>
      </c>
      <c r="L212" s="8" t="s">
        <v>19</v>
      </c>
      <c r="M212" s="32" t="s">
        <v>20</v>
      </c>
      <c r="N212" s="33">
        <f>+IFERROR(VLOOKUP(Casos_HN[[#This Row],[ID_Municipio]],Table_4[[CodigoMuni]:[Long_2]],3,0),"")</f>
        <v>15.731</v>
      </c>
      <c r="O212" s="33">
        <f>+IFERROR(VLOOKUP(Casos_HN[[#This Row],[ID_Municipio]],Table_4[[CodigoMuni]:[Long_2]],4,0),"")</f>
        <v>-87.176699999999997</v>
      </c>
      <c r="P212" s="32" t="s">
        <v>21</v>
      </c>
    </row>
    <row r="213" spans="1:16" ht="14.25" customHeight="1" x14ac:dyDescent="0.3">
      <c r="A213" s="29" t="str">
        <f t="shared" si="9"/>
        <v>Esparta43924202</v>
      </c>
      <c r="B213" s="29" t="str">
        <f>+Casos_HN[[#This Row],[ID_Municipio]]&amp;Casos_HN[[#This Row],[Fecha]]</f>
        <v>010343924</v>
      </c>
      <c r="C213" s="29" t="str">
        <f t="shared" si="10"/>
        <v>Atlantida43924</v>
      </c>
      <c r="D213" s="30">
        <f t="shared" si="11"/>
        <v>202</v>
      </c>
      <c r="E213" s="23">
        <v>43924</v>
      </c>
      <c r="F213" s="30">
        <f>+VLOOKUP(Casos_HN[[#This Row],[Departamento]],Table_5[],2,0)</f>
        <v>1</v>
      </c>
      <c r="G213" s="3" t="s">
        <v>38</v>
      </c>
      <c r="H213" s="9" t="s">
        <v>39</v>
      </c>
      <c r="I213" s="30" t="str">
        <f>+IFERROR(VLOOKUP(Casos_HN[[#This Row],[Municipio]],'LOCALIZA HN'!$B$9:$O$306,8,0),99999)</f>
        <v>0103</v>
      </c>
      <c r="J213" s="5" t="s">
        <v>18</v>
      </c>
      <c r="K213" s="5">
        <v>14</v>
      </c>
      <c r="L213" s="8" t="s">
        <v>19</v>
      </c>
      <c r="M213" s="32" t="s">
        <v>20</v>
      </c>
      <c r="N213" s="33">
        <f>+IFERROR(VLOOKUP(Casos_HN[[#This Row],[ID_Municipio]],Table_4[[CodigoMuni]:[Long_2]],3,0),"")</f>
        <v>15.731</v>
      </c>
      <c r="O213" s="33">
        <f>+IFERROR(VLOOKUP(Casos_HN[[#This Row],[ID_Municipio]],Table_4[[CodigoMuni]:[Long_2]],4,0),"")</f>
        <v>-87.176699999999997</v>
      </c>
      <c r="P213" s="32" t="s">
        <v>21</v>
      </c>
    </row>
    <row r="214" spans="1:16" ht="14.25" customHeight="1" x14ac:dyDescent="0.3">
      <c r="A214" s="29" t="str">
        <f t="shared" si="9"/>
        <v>Esparta43924203</v>
      </c>
      <c r="B214" s="29" t="str">
        <f>+Casos_HN[[#This Row],[ID_Municipio]]&amp;Casos_HN[[#This Row],[Fecha]]</f>
        <v>010343924</v>
      </c>
      <c r="C214" s="29" t="str">
        <f t="shared" si="10"/>
        <v>Atlantida43924</v>
      </c>
      <c r="D214" s="30">
        <f t="shared" si="11"/>
        <v>203</v>
      </c>
      <c r="E214" s="23">
        <v>43924</v>
      </c>
      <c r="F214" s="30">
        <f>+VLOOKUP(Casos_HN[[#This Row],[Departamento]],Table_5[],2,0)</f>
        <v>1</v>
      </c>
      <c r="G214" s="3" t="s">
        <v>38</v>
      </c>
      <c r="H214" s="9" t="s">
        <v>39</v>
      </c>
      <c r="I214" s="30" t="str">
        <f>+IFERROR(VLOOKUP(Casos_HN[[#This Row],[Municipio]],'LOCALIZA HN'!$B$9:$O$306,8,0),99999)</f>
        <v>0103</v>
      </c>
      <c r="J214" s="5" t="s">
        <v>18</v>
      </c>
      <c r="K214" s="5">
        <v>7</v>
      </c>
      <c r="L214" s="8" t="s">
        <v>19</v>
      </c>
      <c r="M214" s="32" t="s">
        <v>20</v>
      </c>
      <c r="N214" s="33">
        <f>+IFERROR(VLOOKUP(Casos_HN[[#This Row],[ID_Municipio]],Table_4[[CodigoMuni]:[Long_2]],3,0),"")</f>
        <v>15.731</v>
      </c>
      <c r="O214" s="33">
        <f>+IFERROR(VLOOKUP(Casos_HN[[#This Row],[ID_Municipio]],Table_4[[CodigoMuni]:[Long_2]],4,0),"")</f>
        <v>-87.176699999999997</v>
      </c>
      <c r="P214" s="32" t="s">
        <v>21</v>
      </c>
    </row>
    <row r="215" spans="1:16" ht="14.25" customHeight="1" x14ac:dyDescent="0.3">
      <c r="A215" s="29" t="str">
        <f t="shared" si="9"/>
        <v>Esparta43924204</v>
      </c>
      <c r="B215" s="29" t="str">
        <f>+Casos_HN[[#This Row],[ID_Municipio]]&amp;Casos_HN[[#This Row],[Fecha]]</f>
        <v>010343924</v>
      </c>
      <c r="C215" s="29" t="str">
        <f t="shared" si="10"/>
        <v>Atlantida43924</v>
      </c>
      <c r="D215" s="30">
        <f t="shared" si="11"/>
        <v>204</v>
      </c>
      <c r="E215" s="23">
        <v>43924</v>
      </c>
      <c r="F215" s="30">
        <f>+VLOOKUP(Casos_HN[[#This Row],[Departamento]],Table_5[],2,0)</f>
        <v>1</v>
      </c>
      <c r="G215" s="3" t="s">
        <v>38</v>
      </c>
      <c r="H215" s="9" t="s">
        <v>39</v>
      </c>
      <c r="I215" s="30" t="str">
        <f>+IFERROR(VLOOKUP(Casos_HN[[#This Row],[Municipio]],'LOCALIZA HN'!$B$9:$O$306,8,0),99999)</f>
        <v>0103</v>
      </c>
      <c r="J215" s="5" t="s">
        <v>26</v>
      </c>
      <c r="K215" s="5">
        <v>15</v>
      </c>
      <c r="L215" s="8" t="s">
        <v>19</v>
      </c>
      <c r="M215" s="32" t="s">
        <v>20</v>
      </c>
      <c r="N215" s="33">
        <f>+IFERROR(VLOOKUP(Casos_HN[[#This Row],[ID_Municipio]],Table_4[[CodigoMuni]:[Long_2]],3,0),"")</f>
        <v>15.731</v>
      </c>
      <c r="O215" s="33">
        <f>+IFERROR(VLOOKUP(Casos_HN[[#This Row],[ID_Municipio]],Table_4[[CodigoMuni]:[Long_2]],4,0),"")</f>
        <v>-87.176699999999997</v>
      </c>
      <c r="P215" s="32" t="s">
        <v>21</v>
      </c>
    </row>
    <row r="216" spans="1:16" ht="14.25" customHeight="1" x14ac:dyDescent="0.3">
      <c r="A216" s="29" t="str">
        <f t="shared" si="9"/>
        <v>Esparta43924205</v>
      </c>
      <c r="B216" s="29" t="str">
        <f>+Casos_HN[[#This Row],[ID_Municipio]]&amp;Casos_HN[[#This Row],[Fecha]]</f>
        <v>010343924</v>
      </c>
      <c r="C216" s="29" t="str">
        <f t="shared" si="10"/>
        <v>Atlantida43924</v>
      </c>
      <c r="D216" s="30">
        <f t="shared" si="11"/>
        <v>205</v>
      </c>
      <c r="E216" s="23">
        <v>43924</v>
      </c>
      <c r="F216" s="30">
        <f>+VLOOKUP(Casos_HN[[#This Row],[Departamento]],Table_5[],2,0)</f>
        <v>1</v>
      </c>
      <c r="G216" s="3" t="s">
        <v>38</v>
      </c>
      <c r="H216" s="9" t="s">
        <v>39</v>
      </c>
      <c r="I216" s="30" t="str">
        <f>+IFERROR(VLOOKUP(Casos_HN[[#This Row],[Municipio]],'LOCALIZA HN'!$B$9:$O$306,8,0),99999)</f>
        <v>0103</v>
      </c>
      <c r="J216" s="5" t="s">
        <v>18</v>
      </c>
      <c r="K216" s="5">
        <v>41</v>
      </c>
      <c r="L216" s="8" t="s">
        <v>19</v>
      </c>
      <c r="M216" s="32" t="s">
        <v>20</v>
      </c>
      <c r="N216" s="33">
        <f>+IFERROR(VLOOKUP(Casos_HN[[#This Row],[ID_Municipio]],Table_4[[CodigoMuni]:[Long_2]],3,0),"")</f>
        <v>15.731</v>
      </c>
      <c r="O216" s="33">
        <f>+IFERROR(VLOOKUP(Casos_HN[[#This Row],[ID_Municipio]],Table_4[[CodigoMuni]:[Long_2]],4,0),"")</f>
        <v>-87.176699999999997</v>
      </c>
      <c r="P216" s="32" t="s">
        <v>21</v>
      </c>
    </row>
    <row r="217" spans="1:16" ht="14.25" customHeight="1" x14ac:dyDescent="0.3">
      <c r="A217" s="29" t="str">
        <f t="shared" si="9"/>
        <v>Goascoran43950206</v>
      </c>
      <c r="B217" s="29" t="str">
        <f>+Casos_HN[[#This Row],[ID_Municipio]]&amp;Casos_HN[[#This Row],[Fecha]]</f>
        <v>170643950</v>
      </c>
      <c r="C217" s="29" t="str">
        <f t="shared" si="10"/>
        <v>Valle43950</v>
      </c>
      <c r="D217" s="30">
        <f t="shared" si="11"/>
        <v>206</v>
      </c>
      <c r="E217" s="23">
        <v>43950</v>
      </c>
      <c r="F217" s="30">
        <f>+VLOOKUP(Casos_HN[[#This Row],[Departamento]],Table_5[],2,0)</f>
        <v>17</v>
      </c>
      <c r="G217" s="3" t="s">
        <v>16</v>
      </c>
      <c r="H217" s="9" t="s">
        <v>40</v>
      </c>
      <c r="I217" s="30" t="str">
        <f>+IFERROR(VLOOKUP(Casos_HN[[#This Row],[Municipio]],'LOCALIZA HN'!$B$9:$O$306,8,0),99999)</f>
        <v>1706</v>
      </c>
      <c r="J217" s="5" t="s">
        <v>18</v>
      </c>
      <c r="K217" s="5">
        <v>19</v>
      </c>
      <c r="L217" s="24" t="s">
        <v>19</v>
      </c>
      <c r="M217" s="32" t="s">
        <v>20</v>
      </c>
      <c r="N217" s="33">
        <f>+IFERROR(VLOOKUP(Casos_HN[[#This Row],[ID_Municipio]],Table_4[[CodigoMuni]:[Long_2]],3,0),"")</f>
        <v>13.5938</v>
      </c>
      <c r="O217" s="33">
        <f>+IFERROR(VLOOKUP(Casos_HN[[#This Row],[ID_Municipio]],Table_4[[CodigoMuni]:[Long_2]],4,0),"")</f>
        <v>-87.712599999999995</v>
      </c>
      <c r="P217" s="32" t="s">
        <v>21</v>
      </c>
    </row>
    <row r="218" spans="1:16" ht="14.25" customHeight="1" x14ac:dyDescent="0.3">
      <c r="A218" s="29" t="str">
        <f t="shared" si="9"/>
        <v>Gracias43934207</v>
      </c>
      <c r="B218" s="29" t="str">
        <f>+Casos_HN[[#This Row],[ID_Municipio]]&amp;Casos_HN[[#This Row],[Fecha]]</f>
        <v>130143934</v>
      </c>
      <c r="C218" s="29" t="str">
        <f t="shared" si="10"/>
        <v>Lempira43934</v>
      </c>
      <c r="D218" s="30">
        <f t="shared" si="11"/>
        <v>207</v>
      </c>
      <c r="E218" s="23">
        <v>43934</v>
      </c>
      <c r="F218" s="30">
        <f>+VLOOKUP(Casos_HN[[#This Row],[Departamento]],Table_5[],2,0)</f>
        <v>13</v>
      </c>
      <c r="G218" s="3" t="s">
        <v>41</v>
      </c>
      <c r="H218" s="9" t="s">
        <v>42</v>
      </c>
      <c r="I218" s="30" t="str">
        <f>+IFERROR(VLOOKUP(Casos_HN[[#This Row],[Municipio]],'LOCALIZA HN'!$B$9:$O$306,8,0),99999)</f>
        <v>1301</v>
      </c>
      <c r="J218" s="5" t="s">
        <v>18</v>
      </c>
      <c r="K218" s="5">
        <v>79</v>
      </c>
      <c r="L218" s="8" t="s">
        <v>19</v>
      </c>
      <c r="M218" s="32" t="s">
        <v>20</v>
      </c>
      <c r="N218" s="33">
        <f>+IFERROR(VLOOKUP(Casos_HN[[#This Row],[ID_Municipio]],Table_4[[CodigoMuni]:[Long_2]],3,0),"")</f>
        <v>14.586499999999999</v>
      </c>
      <c r="O218" s="33">
        <f>+IFERROR(VLOOKUP(Casos_HN[[#This Row],[ID_Municipio]],Table_4[[CodigoMuni]:[Long_2]],4,0),"")</f>
        <v>-88.636200000000002</v>
      </c>
      <c r="P218" s="32" t="s">
        <v>21</v>
      </c>
    </row>
    <row r="219" spans="1:16" ht="14.25" customHeight="1" x14ac:dyDescent="0.3">
      <c r="A219" s="29" t="str">
        <f t="shared" si="9"/>
        <v>Ilama43947208</v>
      </c>
      <c r="B219" s="29" t="str">
        <f>+Casos_HN[[#This Row],[ID_Municipio]]&amp;Casos_HN[[#This Row],[Fecha]]</f>
        <v>161143947</v>
      </c>
      <c r="C219" s="29" t="str">
        <f t="shared" si="10"/>
        <v>Santa Barbara43947</v>
      </c>
      <c r="D219" s="30">
        <f t="shared" si="11"/>
        <v>208</v>
      </c>
      <c r="E219" s="23">
        <v>43947</v>
      </c>
      <c r="F219" s="30">
        <f>+VLOOKUP(Casos_HN[[#This Row],[Departamento]],Table_5[],2,0)</f>
        <v>16</v>
      </c>
      <c r="G219" s="3" t="s">
        <v>43</v>
      </c>
      <c r="H219" s="9" t="s">
        <v>44</v>
      </c>
      <c r="I219" s="30" t="str">
        <f>+IFERROR(VLOOKUP(Casos_HN[[#This Row],[Municipio]],'LOCALIZA HN'!$B$9:$O$306,8,0),99999)</f>
        <v>1611</v>
      </c>
      <c r="J219" s="5" t="s">
        <v>18</v>
      </c>
      <c r="K219" s="5">
        <v>52</v>
      </c>
      <c r="L219" s="8" t="s">
        <v>19</v>
      </c>
      <c r="M219" s="32" t="s">
        <v>20</v>
      </c>
      <c r="N219" s="33">
        <f>+IFERROR(VLOOKUP(Casos_HN[[#This Row],[ID_Municipio]],Table_4[[CodigoMuni]:[Long_2]],3,0),"")</f>
        <v>15.0519</v>
      </c>
      <c r="O219" s="33">
        <f>+IFERROR(VLOOKUP(Casos_HN[[#This Row],[ID_Municipio]],Table_4[[CodigoMuni]:[Long_2]],4,0),"")</f>
        <v>-88.126800000000003</v>
      </c>
      <c r="P219" s="32" t="s">
        <v>21</v>
      </c>
    </row>
    <row r="220" spans="1:16" ht="14.25" customHeight="1" x14ac:dyDescent="0.3">
      <c r="A220" s="29" t="str">
        <f t="shared" si="9"/>
        <v>Intibuca43948209</v>
      </c>
      <c r="B220" s="29" t="str">
        <f>+Casos_HN[[#This Row],[ID_Municipio]]&amp;Casos_HN[[#This Row],[Fecha]]</f>
        <v>100643948</v>
      </c>
      <c r="C220" s="29" t="str">
        <f t="shared" si="10"/>
        <v>Intibuca43948</v>
      </c>
      <c r="D220" s="30">
        <f t="shared" si="11"/>
        <v>209</v>
      </c>
      <c r="E220" s="23">
        <v>43948</v>
      </c>
      <c r="F220" s="30">
        <f>+VLOOKUP(Casos_HN[[#This Row],[Departamento]],Table_5[],2,0)</f>
        <v>10</v>
      </c>
      <c r="G220" s="3" t="s">
        <v>45</v>
      </c>
      <c r="H220" s="9" t="s">
        <v>45</v>
      </c>
      <c r="I220" s="30" t="str">
        <f>+IFERROR(VLOOKUP(Casos_HN[[#This Row],[Municipio]],'LOCALIZA HN'!$B$9:$O$306,8,0),99999)</f>
        <v>1006</v>
      </c>
      <c r="J220" s="5" t="s">
        <v>18</v>
      </c>
      <c r="K220" s="20">
        <v>48</v>
      </c>
      <c r="L220" s="24" t="s">
        <v>19</v>
      </c>
      <c r="M220" s="32" t="s">
        <v>20</v>
      </c>
      <c r="N220" s="33">
        <f>+IFERROR(VLOOKUP(Casos_HN[[#This Row],[ID_Municipio]],Table_4[[CodigoMuni]:[Long_2]],3,0),"")</f>
        <v>14.4335</v>
      </c>
      <c r="O220" s="33">
        <f>+IFERROR(VLOOKUP(Casos_HN[[#This Row],[ID_Municipio]],Table_4[[CodigoMuni]:[Long_2]],4,0),"")</f>
        <v>-88.153999999999996</v>
      </c>
      <c r="P220" s="32" t="s">
        <v>21</v>
      </c>
    </row>
    <row r="221" spans="1:16" ht="14.25" customHeight="1" x14ac:dyDescent="0.3">
      <c r="A221" s="29" t="str">
        <f t="shared" si="9"/>
        <v>Intibuca43948210</v>
      </c>
      <c r="B221" s="29" t="str">
        <f>+Casos_HN[[#This Row],[ID_Municipio]]&amp;Casos_HN[[#This Row],[Fecha]]</f>
        <v>100643948</v>
      </c>
      <c r="C221" s="29" t="str">
        <f t="shared" si="10"/>
        <v>Intibuca43948</v>
      </c>
      <c r="D221" s="30">
        <f t="shared" si="11"/>
        <v>210</v>
      </c>
      <c r="E221" s="23">
        <v>43948</v>
      </c>
      <c r="F221" s="30">
        <f>+VLOOKUP(Casos_HN[[#This Row],[Departamento]],Table_5[],2,0)</f>
        <v>10</v>
      </c>
      <c r="G221" s="3" t="s">
        <v>45</v>
      </c>
      <c r="H221" s="9" t="s">
        <v>45</v>
      </c>
      <c r="I221" s="30" t="str">
        <f>+IFERROR(VLOOKUP(Casos_HN[[#This Row],[Municipio]],'LOCALIZA HN'!$B$9:$O$306,8,0),99999)</f>
        <v>1006</v>
      </c>
      <c r="J221" s="5" t="s">
        <v>26</v>
      </c>
      <c r="K221" s="20">
        <v>48</v>
      </c>
      <c r="L221" s="24" t="s">
        <v>19</v>
      </c>
      <c r="M221" s="32" t="s">
        <v>20</v>
      </c>
      <c r="N221" s="33">
        <f>+IFERROR(VLOOKUP(Casos_HN[[#This Row],[ID_Municipio]],Table_4[[CodigoMuni]:[Long_2]],3,0),"")</f>
        <v>14.4335</v>
      </c>
      <c r="O221" s="33">
        <f>+IFERROR(VLOOKUP(Casos_HN[[#This Row],[ID_Municipio]],Table_4[[CodigoMuni]:[Long_2]],4,0),"")</f>
        <v>-88.153999999999996</v>
      </c>
      <c r="P221" s="32" t="s">
        <v>21</v>
      </c>
    </row>
    <row r="222" spans="1:16" ht="14.25" customHeight="1" x14ac:dyDescent="0.3">
      <c r="A222" s="29" t="str">
        <f t="shared" si="9"/>
        <v>Intibuca43948211</v>
      </c>
      <c r="B222" s="29" t="str">
        <f>+Casos_HN[[#This Row],[ID_Municipio]]&amp;Casos_HN[[#This Row],[Fecha]]</f>
        <v>100643948</v>
      </c>
      <c r="C222" s="29" t="str">
        <f t="shared" si="10"/>
        <v>Intibuca43948</v>
      </c>
      <c r="D222" s="30">
        <f t="shared" si="11"/>
        <v>211</v>
      </c>
      <c r="E222" s="23">
        <v>43948</v>
      </c>
      <c r="F222" s="30">
        <f>+VLOOKUP(Casos_HN[[#This Row],[Departamento]],Table_5[],2,0)</f>
        <v>10</v>
      </c>
      <c r="G222" s="3" t="s">
        <v>45</v>
      </c>
      <c r="H222" s="9" t="s">
        <v>45</v>
      </c>
      <c r="I222" s="30" t="str">
        <f>+IFERROR(VLOOKUP(Casos_HN[[#This Row],[Municipio]],'LOCALIZA HN'!$B$9:$O$306,8,0),99999)</f>
        <v>1006</v>
      </c>
      <c r="J222" s="5" t="s">
        <v>18</v>
      </c>
      <c r="K222" s="20">
        <v>32</v>
      </c>
      <c r="L222" s="24" t="s">
        <v>19</v>
      </c>
      <c r="M222" s="32" t="s">
        <v>20</v>
      </c>
      <c r="N222" s="33">
        <f>+IFERROR(VLOOKUP(Casos_HN[[#This Row],[ID_Municipio]],Table_4[[CodigoMuni]:[Long_2]],3,0),"")</f>
        <v>14.4335</v>
      </c>
      <c r="O222" s="33">
        <f>+IFERROR(VLOOKUP(Casos_HN[[#This Row],[ID_Municipio]],Table_4[[CodigoMuni]:[Long_2]],4,0),"")</f>
        <v>-88.153999999999996</v>
      </c>
      <c r="P222" s="32" t="s">
        <v>21</v>
      </c>
    </row>
    <row r="223" spans="1:16" ht="14.25" customHeight="1" x14ac:dyDescent="0.3">
      <c r="A223" s="29" t="str">
        <f t="shared" si="9"/>
        <v>Intibuca43949212</v>
      </c>
      <c r="B223" s="29" t="str">
        <f>+Casos_HN[[#This Row],[ID_Municipio]]&amp;Casos_HN[[#This Row],[Fecha]]</f>
        <v>100643949</v>
      </c>
      <c r="C223" s="29" t="str">
        <f t="shared" si="10"/>
        <v>Intibuca43949</v>
      </c>
      <c r="D223" s="30">
        <f t="shared" si="11"/>
        <v>212</v>
      </c>
      <c r="E223" s="23">
        <v>43949</v>
      </c>
      <c r="F223" s="30">
        <f>+VLOOKUP(Casos_HN[[#This Row],[Departamento]],Table_5[],2,0)</f>
        <v>10</v>
      </c>
      <c r="G223" s="3" t="s">
        <v>45</v>
      </c>
      <c r="H223" s="9" t="s">
        <v>45</v>
      </c>
      <c r="I223" s="30" t="str">
        <f>+IFERROR(VLOOKUP(Casos_HN[[#This Row],[Municipio]],'LOCALIZA HN'!$B$9:$O$306,8,0),99999)</f>
        <v>1006</v>
      </c>
      <c r="J223" s="5" t="s">
        <v>18</v>
      </c>
      <c r="K223" s="5">
        <v>26</v>
      </c>
      <c r="L223" s="24" t="s">
        <v>19</v>
      </c>
      <c r="M223" s="32" t="s">
        <v>20</v>
      </c>
      <c r="N223" s="33">
        <f>+IFERROR(VLOOKUP(Casos_HN[[#This Row],[ID_Municipio]],Table_4[[CodigoMuni]:[Long_2]],3,0),"")</f>
        <v>14.4335</v>
      </c>
      <c r="O223" s="33">
        <f>+IFERROR(VLOOKUP(Casos_HN[[#This Row],[ID_Municipio]],Table_4[[CodigoMuni]:[Long_2]],4,0),"")</f>
        <v>-88.153999999999996</v>
      </c>
      <c r="P223" s="32" t="s">
        <v>21</v>
      </c>
    </row>
    <row r="224" spans="1:16" ht="14.25" customHeight="1" x14ac:dyDescent="0.3">
      <c r="A224" s="29" t="str">
        <f t="shared" si="9"/>
        <v>Intibuca43949213</v>
      </c>
      <c r="B224" s="29" t="str">
        <f>+Casos_HN[[#This Row],[ID_Municipio]]&amp;Casos_HN[[#This Row],[Fecha]]</f>
        <v>100643949</v>
      </c>
      <c r="C224" s="29" t="str">
        <f t="shared" si="10"/>
        <v>Intibuca43949</v>
      </c>
      <c r="D224" s="30">
        <f t="shared" si="11"/>
        <v>213</v>
      </c>
      <c r="E224" s="23">
        <v>43949</v>
      </c>
      <c r="F224" s="30">
        <f>+VLOOKUP(Casos_HN[[#This Row],[Departamento]],Table_5[],2,0)</f>
        <v>10</v>
      </c>
      <c r="G224" s="3" t="s">
        <v>45</v>
      </c>
      <c r="H224" s="9" t="s">
        <v>45</v>
      </c>
      <c r="I224" s="30" t="str">
        <f>+IFERROR(VLOOKUP(Casos_HN[[#This Row],[Municipio]],'LOCALIZA HN'!$B$9:$O$306,8,0),99999)</f>
        <v>1006</v>
      </c>
      <c r="J224" s="5" t="s">
        <v>18</v>
      </c>
      <c r="K224" s="5">
        <v>30</v>
      </c>
      <c r="L224" s="24" t="s">
        <v>19</v>
      </c>
      <c r="M224" s="32" t="s">
        <v>20</v>
      </c>
      <c r="N224" s="33">
        <f>+IFERROR(VLOOKUP(Casos_HN[[#This Row],[ID_Municipio]],Table_4[[CodigoMuni]:[Long_2]],3,0),"")</f>
        <v>14.4335</v>
      </c>
      <c r="O224" s="33">
        <f>+IFERROR(VLOOKUP(Casos_HN[[#This Row],[ID_Municipio]],Table_4[[CodigoMuni]:[Long_2]],4,0),"")</f>
        <v>-88.153999999999996</v>
      </c>
      <c r="P224" s="32" t="s">
        <v>21</v>
      </c>
    </row>
    <row r="225" spans="1:16" ht="14.25" customHeight="1" x14ac:dyDescent="0.3">
      <c r="A225" s="29" t="str">
        <f t="shared" si="9"/>
        <v>Intibuca43950214</v>
      </c>
      <c r="B225" s="29" t="str">
        <f>+Casos_HN[[#This Row],[ID_Municipio]]&amp;Casos_HN[[#This Row],[Fecha]]</f>
        <v>100643950</v>
      </c>
      <c r="C225" s="29" t="str">
        <f t="shared" si="10"/>
        <v>Intibuca43950</v>
      </c>
      <c r="D225" s="30">
        <f t="shared" si="11"/>
        <v>214</v>
      </c>
      <c r="E225" s="23">
        <v>43950</v>
      </c>
      <c r="F225" s="30">
        <f>+VLOOKUP(Casos_HN[[#This Row],[Departamento]],Table_5[],2,0)</f>
        <v>10</v>
      </c>
      <c r="G225" s="3" t="s">
        <v>45</v>
      </c>
      <c r="H225" s="9" t="s">
        <v>45</v>
      </c>
      <c r="I225" s="30" t="str">
        <f>+IFERROR(VLOOKUP(Casos_HN[[#This Row],[Municipio]],'LOCALIZA HN'!$B$9:$O$306,8,0),99999)</f>
        <v>1006</v>
      </c>
      <c r="J225" s="5" t="s">
        <v>26</v>
      </c>
      <c r="K225" s="5">
        <v>21</v>
      </c>
      <c r="L225" s="24" t="s">
        <v>19</v>
      </c>
      <c r="M225" s="32" t="s">
        <v>20</v>
      </c>
      <c r="N225" s="33">
        <f>+IFERROR(VLOOKUP(Casos_HN[[#This Row],[ID_Municipio]],Table_4[[CodigoMuni]:[Long_2]],3,0),"")</f>
        <v>14.4335</v>
      </c>
      <c r="O225" s="33">
        <f>+IFERROR(VLOOKUP(Casos_HN[[#This Row],[ID_Municipio]],Table_4[[CodigoMuni]:[Long_2]],4,0),"")</f>
        <v>-88.153999999999996</v>
      </c>
      <c r="P225" s="32" t="s">
        <v>21</v>
      </c>
    </row>
    <row r="226" spans="1:16" ht="14.25" customHeight="1" x14ac:dyDescent="0.3">
      <c r="A226" s="29" t="str">
        <f t="shared" si="9"/>
        <v>Intibuca43950215</v>
      </c>
      <c r="B226" s="29" t="str">
        <f>+Casos_HN[[#This Row],[ID_Municipio]]&amp;Casos_HN[[#This Row],[Fecha]]</f>
        <v>100643950</v>
      </c>
      <c r="C226" s="29" t="str">
        <f t="shared" si="10"/>
        <v>Intibuca43950</v>
      </c>
      <c r="D226" s="30">
        <f t="shared" si="11"/>
        <v>215</v>
      </c>
      <c r="E226" s="23">
        <v>43950</v>
      </c>
      <c r="F226" s="30">
        <f>+VLOOKUP(Casos_HN[[#This Row],[Departamento]],Table_5[],2,0)</f>
        <v>10</v>
      </c>
      <c r="G226" s="3" t="s">
        <v>45</v>
      </c>
      <c r="H226" s="9" t="s">
        <v>45</v>
      </c>
      <c r="I226" s="30" t="str">
        <f>+IFERROR(VLOOKUP(Casos_HN[[#This Row],[Municipio]],'LOCALIZA HN'!$B$9:$O$306,8,0),99999)</f>
        <v>1006</v>
      </c>
      <c r="J226" s="5" t="s">
        <v>26</v>
      </c>
      <c r="K226" s="5">
        <v>28</v>
      </c>
      <c r="L226" s="24" t="s">
        <v>19</v>
      </c>
      <c r="M226" s="32" t="s">
        <v>20</v>
      </c>
      <c r="N226" s="33">
        <f>+IFERROR(VLOOKUP(Casos_HN[[#This Row],[ID_Municipio]],Table_4[[CodigoMuni]:[Long_2]],3,0),"")</f>
        <v>14.4335</v>
      </c>
      <c r="O226" s="33">
        <f>+IFERROR(VLOOKUP(Casos_HN[[#This Row],[ID_Municipio]],Table_4[[CodigoMuni]:[Long_2]],4,0),"")</f>
        <v>-88.153999999999996</v>
      </c>
      <c r="P226" s="32" t="s">
        <v>21</v>
      </c>
    </row>
    <row r="227" spans="1:16" ht="14.25" customHeight="1" x14ac:dyDescent="0.3">
      <c r="A227" s="29" t="str">
        <f t="shared" si="9"/>
        <v>La Ceiba43900216</v>
      </c>
      <c r="B227" s="29" t="str">
        <f>+Casos_HN[[#This Row],[ID_Municipio]]&amp;Casos_HN[[#This Row],[Fecha]]</f>
        <v>010143900</v>
      </c>
      <c r="C227" s="29" t="str">
        <f t="shared" si="10"/>
        <v>Atlantida43900</v>
      </c>
      <c r="D227" s="30">
        <f t="shared" si="11"/>
        <v>216</v>
      </c>
      <c r="E227" s="31">
        <v>43900</v>
      </c>
      <c r="F227" s="30">
        <f>+VLOOKUP(Casos_HN[[#This Row],[Departamento]],Table_5[],2,0)</f>
        <v>1</v>
      </c>
      <c r="G227" s="3" t="s">
        <v>38</v>
      </c>
      <c r="H227" s="9" t="s">
        <v>46</v>
      </c>
      <c r="I227" s="30" t="str">
        <f>+IFERROR(VLOOKUP(Casos_HN[[#This Row],[Municipio]],'LOCALIZA HN'!$B$9:$O$306,8,0),99999)</f>
        <v>0101</v>
      </c>
      <c r="J227" s="5" t="s">
        <v>26</v>
      </c>
      <c r="K227" s="5">
        <v>37</v>
      </c>
      <c r="L227" s="8" t="s">
        <v>19</v>
      </c>
      <c r="M227" s="32" t="s">
        <v>20</v>
      </c>
      <c r="N227" s="33">
        <f>+IFERROR(VLOOKUP(Casos_HN[[#This Row],[ID_Municipio]],Table_4[[CodigoMuni]:[Long_2]],3,0),"")</f>
        <v>15.6782</v>
      </c>
      <c r="O227" s="33">
        <f>+IFERROR(VLOOKUP(Casos_HN[[#This Row],[ID_Municipio]],Table_4[[CodigoMuni]:[Long_2]],4,0),"")</f>
        <v>-86.742800000000003</v>
      </c>
      <c r="P227" s="32" t="s">
        <v>21</v>
      </c>
    </row>
    <row r="228" spans="1:16" ht="14.25" customHeight="1" x14ac:dyDescent="0.3">
      <c r="A228" s="29" t="str">
        <f t="shared" si="9"/>
        <v>La Ceiba43924217</v>
      </c>
      <c r="B228" s="29" t="str">
        <f>+Casos_HN[[#This Row],[ID_Municipio]]&amp;Casos_HN[[#This Row],[Fecha]]</f>
        <v>010143924</v>
      </c>
      <c r="C228" s="29" t="str">
        <f t="shared" si="10"/>
        <v>Atlantida43924</v>
      </c>
      <c r="D228" s="30">
        <f t="shared" si="11"/>
        <v>217</v>
      </c>
      <c r="E228" s="23">
        <v>43924</v>
      </c>
      <c r="F228" s="30">
        <f>+VLOOKUP(Casos_HN[[#This Row],[Departamento]],Table_5[],2,0)</f>
        <v>1</v>
      </c>
      <c r="G228" s="3" t="s">
        <v>38</v>
      </c>
      <c r="H228" s="9" t="s">
        <v>46</v>
      </c>
      <c r="I228" s="30" t="str">
        <f>+IFERROR(VLOOKUP(Casos_HN[[#This Row],[Municipio]],'LOCALIZA HN'!$B$9:$O$306,8,0),99999)</f>
        <v>0101</v>
      </c>
      <c r="J228" s="5" t="s">
        <v>18</v>
      </c>
      <c r="K228" s="5">
        <v>42</v>
      </c>
      <c r="L228" s="8" t="s">
        <v>19</v>
      </c>
      <c r="M228" s="32" t="s">
        <v>20</v>
      </c>
      <c r="N228" s="33">
        <f>+IFERROR(VLOOKUP(Casos_HN[[#This Row],[ID_Municipio]],Table_4[[CodigoMuni]:[Long_2]],3,0),"")</f>
        <v>15.6782</v>
      </c>
      <c r="O228" s="33">
        <f>+IFERROR(VLOOKUP(Casos_HN[[#This Row],[ID_Municipio]],Table_4[[CodigoMuni]:[Long_2]],4,0),"")</f>
        <v>-86.742800000000003</v>
      </c>
      <c r="P228" s="32" t="s">
        <v>21</v>
      </c>
    </row>
    <row r="229" spans="1:16" ht="14.25" customHeight="1" x14ac:dyDescent="0.3">
      <c r="A229" s="29" t="str">
        <f t="shared" si="9"/>
        <v>La Ceiba43926218</v>
      </c>
      <c r="B229" s="29" t="str">
        <f>+Casos_HN[[#This Row],[ID_Municipio]]&amp;Casos_HN[[#This Row],[Fecha]]</f>
        <v>010143926</v>
      </c>
      <c r="C229" s="29" t="str">
        <f t="shared" si="10"/>
        <v>Atlantida43926</v>
      </c>
      <c r="D229" s="30">
        <f t="shared" si="11"/>
        <v>218</v>
      </c>
      <c r="E229" s="23">
        <v>43926</v>
      </c>
      <c r="F229" s="30">
        <f>+VLOOKUP(Casos_HN[[#This Row],[Departamento]],Table_5[],2,0)</f>
        <v>1</v>
      </c>
      <c r="G229" s="3" t="s">
        <v>38</v>
      </c>
      <c r="H229" s="9" t="s">
        <v>46</v>
      </c>
      <c r="I229" s="30" t="str">
        <f>+IFERROR(VLOOKUP(Casos_HN[[#This Row],[Municipio]],'LOCALIZA HN'!$B$9:$O$306,8,0),99999)</f>
        <v>0101</v>
      </c>
      <c r="J229" s="5" t="s">
        <v>26</v>
      </c>
      <c r="K229" s="5">
        <v>23</v>
      </c>
      <c r="L229" s="8" t="s">
        <v>19</v>
      </c>
      <c r="M229" s="32" t="s">
        <v>20</v>
      </c>
      <c r="N229" s="33">
        <f>+IFERROR(VLOOKUP(Casos_HN[[#This Row],[ID_Municipio]],Table_4[[CodigoMuni]:[Long_2]],3,0),"")</f>
        <v>15.6782</v>
      </c>
      <c r="O229" s="33">
        <f>+IFERROR(VLOOKUP(Casos_HN[[#This Row],[ID_Municipio]],Table_4[[CodigoMuni]:[Long_2]],4,0),"")</f>
        <v>-86.742800000000003</v>
      </c>
      <c r="P229" s="32" t="s">
        <v>21</v>
      </c>
    </row>
    <row r="230" spans="1:16" ht="14.25" customHeight="1" x14ac:dyDescent="0.3">
      <c r="A230" s="29" t="str">
        <f t="shared" si="9"/>
        <v>La Ceiba43928219</v>
      </c>
      <c r="B230" s="29" t="str">
        <f>+Casos_HN[[#This Row],[ID_Municipio]]&amp;Casos_HN[[#This Row],[Fecha]]</f>
        <v>010143928</v>
      </c>
      <c r="C230" s="29" t="str">
        <f t="shared" si="10"/>
        <v>Atlantida43928</v>
      </c>
      <c r="D230" s="30">
        <f t="shared" si="11"/>
        <v>219</v>
      </c>
      <c r="E230" s="23">
        <v>43928</v>
      </c>
      <c r="F230" s="30">
        <f>+VLOOKUP(Casos_HN[[#This Row],[Departamento]],Table_5[],2,0)</f>
        <v>1</v>
      </c>
      <c r="G230" s="3" t="s">
        <v>38</v>
      </c>
      <c r="H230" s="9" t="s">
        <v>46</v>
      </c>
      <c r="I230" s="30" t="str">
        <f>+IFERROR(VLOOKUP(Casos_HN[[#This Row],[Municipio]],'LOCALIZA HN'!$B$9:$O$306,8,0),99999)</f>
        <v>0101</v>
      </c>
      <c r="J230" s="5" t="s">
        <v>26</v>
      </c>
      <c r="K230" s="5">
        <v>38</v>
      </c>
      <c r="L230" s="8" t="s">
        <v>19</v>
      </c>
      <c r="M230" s="32" t="s">
        <v>20</v>
      </c>
      <c r="N230" s="33">
        <f>+IFERROR(VLOOKUP(Casos_HN[[#This Row],[ID_Municipio]],Table_4[[CodigoMuni]:[Long_2]],3,0),"")</f>
        <v>15.6782</v>
      </c>
      <c r="O230" s="33">
        <f>+IFERROR(VLOOKUP(Casos_HN[[#This Row],[ID_Municipio]],Table_4[[CodigoMuni]:[Long_2]],4,0),"")</f>
        <v>-86.742800000000003</v>
      </c>
      <c r="P230" s="32" t="s">
        <v>21</v>
      </c>
    </row>
    <row r="231" spans="1:16" ht="14.25" customHeight="1" x14ac:dyDescent="0.3">
      <c r="A231" s="29" t="str">
        <f t="shared" si="9"/>
        <v>La Ceiba43928220</v>
      </c>
      <c r="B231" s="29" t="str">
        <f>+Casos_HN[[#This Row],[ID_Municipio]]&amp;Casos_HN[[#This Row],[Fecha]]</f>
        <v>010143928</v>
      </c>
      <c r="C231" s="29" t="str">
        <f t="shared" si="10"/>
        <v>Atlantida43928</v>
      </c>
      <c r="D231" s="30">
        <f t="shared" si="11"/>
        <v>220</v>
      </c>
      <c r="E231" s="23">
        <v>43928</v>
      </c>
      <c r="F231" s="30">
        <f>+VLOOKUP(Casos_HN[[#This Row],[Departamento]],Table_5[],2,0)</f>
        <v>1</v>
      </c>
      <c r="G231" s="3" t="s">
        <v>38</v>
      </c>
      <c r="H231" s="9" t="s">
        <v>46</v>
      </c>
      <c r="I231" s="30" t="str">
        <f>+IFERROR(VLOOKUP(Casos_HN[[#This Row],[Municipio]],'LOCALIZA HN'!$B$9:$O$306,8,0),99999)</f>
        <v>0101</v>
      </c>
      <c r="J231" s="5" t="s">
        <v>18</v>
      </c>
      <c r="K231" s="5">
        <v>10</v>
      </c>
      <c r="L231" s="8" t="s">
        <v>19</v>
      </c>
      <c r="M231" s="32" t="s">
        <v>20</v>
      </c>
      <c r="N231" s="33">
        <f>+IFERROR(VLOOKUP(Casos_HN[[#This Row],[ID_Municipio]],Table_4[[CodigoMuni]:[Long_2]],3,0),"")</f>
        <v>15.6782</v>
      </c>
      <c r="O231" s="33">
        <f>+IFERROR(VLOOKUP(Casos_HN[[#This Row],[ID_Municipio]],Table_4[[CodigoMuni]:[Long_2]],4,0),"")</f>
        <v>-86.742800000000003</v>
      </c>
      <c r="P231" s="32" t="s">
        <v>21</v>
      </c>
    </row>
    <row r="232" spans="1:16" ht="14.25" customHeight="1" x14ac:dyDescent="0.3">
      <c r="A232" s="29" t="str">
        <f t="shared" si="9"/>
        <v>La Ceiba43928221</v>
      </c>
      <c r="B232" s="29" t="str">
        <f>+Casos_HN[[#This Row],[ID_Municipio]]&amp;Casos_HN[[#This Row],[Fecha]]</f>
        <v>010143928</v>
      </c>
      <c r="C232" s="29" t="str">
        <f t="shared" si="10"/>
        <v>Atlantida43928</v>
      </c>
      <c r="D232" s="30">
        <f t="shared" si="11"/>
        <v>221</v>
      </c>
      <c r="E232" s="23">
        <v>43928</v>
      </c>
      <c r="F232" s="30">
        <f>+VLOOKUP(Casos_HN[[#This Row],[Departamento]],Table_5[],2,0)</f>
        <v>1</v>
      </c>
      <c r="G232" s="3" t="s">
        <v>38</v>
      </c>
      <c r="H232" s="9" t="s">
        <v>46</v>
      </c>
      <c r="I232" s="30" t="str">
        <f>+IFERROR(VLOOKUP(Casos_HN[[#This Row],[Municipio]],'LOCALIZA HN'!$B$9:$O$306,8,0),99999)</f>
        <v>0101</v>
      </c>
      <c r="J232" s="5" t="s">
        <v>26</v>
      </c>
      <c r="K232" s="5">
        <v>18</v>
      </c>
      <c r="L232" s="8" t="s">
        <v>19</v>
      </c>
      <c r="M232" s="32" t="s">
        <v>20</v>
      </c>
      <c r="N232" s="33">
        <f>+IFERROR(VLOOKUP(Casos_HN[[#This Row],[ID_Municipio]],Table_4[[CodigoMuni]:[Long_2]],3,0),"")</f>
        <v>15.6782</v>
      </c>
      <c r="O232" s="33">
        <f>+IFERROR(VLOOKUP(Casos_HN[[#This Row],[ID_Municipio]],Table_4[[CodigoMuni]:[Long_2]],4,0),"")</f>
        <v>-86.742800000000003</v>
      </c>
      <c r="P232" s="32" t="s">
        <v>21</v>
      </c>
    </row>
    <row r="233" spans="1:16" ht="14.25" customHeight="1" x14ac:dyDescent="0.3">
      <c r="A233" s="29" t="str">
        <f t="shared" si="9"/>
        <v>La Ceiba43928222</v>
      </c>
      <c r="B233" s="29" t="str">
        <f>+Casos_HN[[#This Row],[ID_Municipio]]&amp;Casos_HN[[#This Row],[Fecha]]</f>
        <v>010143928</v>
      </c>
      <c r="C233" s="29" t="str">
        <f t="shared" si="10"/>
        <v>Atlantida43928</v>
      </c>
      <c r="D233" s="30">
        <f t="shared" si="11"/>
        <v>222</v>
      </c>
      <c r="E233" s="23">
        <v>43928</v>
      </c>
      <c r="F233" s="30">
        <f>+VLOOKUP(Casos_HN[[#This Row],[Departamento]],Table_5[],2,0)</f>
        <v>1</v>
      </c>
      <c r="G233" s="3" t="s">
        <v>38</v>
      </c>
      <c r="H233" s="9" t="s">
        <v>46</v>
      </c>
      <c r="I233" s="30" t="str">
        <f>+IFERROR(VLOOKUP(Casos_HN[[#This Row],[Municipio]],'LOCALIZA HN'!$B$9:$O$306,8,0),99999)</f>
        <v>0101</v>
      </c>
      <c r="J233" s="5" t="s">
        <v>26</v>
      </c>
      <c r="K233" s="5">
        <v>52</v>
      </c>
      <c r="L233" s="8" t="s">
        <v>19</v>
      </c>
      <c r="M233" s="32" t="s">
        <v>20</v>
      </c>
      <c r="N233" s="33">
        <f>+IFERROR(VLOOKUP(Casos_HN[[#This Row],[ID_Municipio]],Table_4[[CodigoMuni]:[Long_2]],3,0),"")</f>
        <v>15.6782</v>
      </c>
      <c r="O233" s="33">
        <f>+IFERROR(VLOOKUP(Casos_HN[[#This Row],[ID_Municipio]],Table_4[[CodigoMuni]:[Long_2]],4,0),"")</f>
        <v>-86.742800000000003</v>
      </c>
      <c r="P233" s="32" t="s">
        <v>21</v>
      </c>
    </row>
    <row r="234" spans="1:16" ht="14.25" customHeight="1" x14ac:dyDescent="0.3">
      <c r="A234" s="29" t="str">
        <f t="shared" si="9"/>
        <v>La Ceiba43928223</v>
      </c>
      <c r="B234" s="29" t="str">
        <f>+Casos_HN[[#This Row],[ID_Municipio]]&amp;Casos_HN[[#This Row],[Fecha]]</f>
        <v>010143928</v>
      </c>
      <c r="C234" s="29" t="str">
        <f t="shared" si="10"/>
        <v>Atlantida43928</v>
      </c>
      <c r="D234" s="30">
        <f t="shared" si="11"/>
        <v>223</v>
      </c>
      <c r="E234" s="23">
        <v>43928</v>
      </c>
      <c r="F234" s="30">
        <f>+VLOOKUP(Casos_HN[[#This Row],[Departamento]],Table_5[],2,0)</f>
        <v>1</v>
      </c>
      <c r="G234" s="3" t="s">
        <v>38</v>
      </c>
      <c r="H234" s="9" t="s">
        <v>46</v>
      </c>
      <c r="I234" s="30" t="str">
        <f>+IFERROR(VLOOKUP(Casos_HN[[#This Row],[Municipio]],'LOCALIZA HN'!$B$9:$O$306,8,0),99999)</f>
        <v>0101</v>
      </c>
      <c r="J234" s="5" t="s">
        <v>18</v>
      </c>
      <c r="K234" s="5">
        <v>70</v>
      </c>
      <c r="L234" s="8" t="s">
        <v>19</v>
      </c>
      <c r="M234" s="32" t="s">
        <v>20</v>
      </c>
      <c r="N234" s="33">
        <f>+IFERROR(VLOOKUP(Casos_HN[[#This Row],[ID_Municipio]],Table_4[[CodigoMuni]:[Long_2]],3,0),"")</f>
        <v>15.6782</v>
      </c>
      <c r="O234" s="33">
        <f>+IFERROR(VLOOKUP(Casos_HN[[#This Row],[ID_Municipio]],Table_4[[CodigoMuni]:[Long_2]],4,0),"")</f>
        <v>-86.742800000000003</v>
      </c>
      <c r="P234" s="32" t="s">
        <v>21</v>
      </c>
    </row>
    <row r="235" spans="1:16" ht="14.25" customHeight="1" x14ac:dyDescent="0.3">
      <c r="A235" s="29" t="str">
        <f t="shared" si="9"/>
        <v>La Ceiba43935224</v>
      </c>
      <c r="B235" s="29" t="str">
        <f>+Casos_HN[[#This Row],[ID_Municipio]]&amp;Casos_HN[[#This Row],[Fecha]]</f>
        <v>010143935</v>
      </c>
      <c r="C235" s="29" t="str">
        <f t="shared" si="10"/>
        <v>Atlantida43935</v>
      </c>
      <c r="D235" s="30">
        <f t="shared" si="11"/>
        <v>224</v>
      </c>
      <c r="E235" s="23">
        <v>43935</v>
      </c>
      <c r="F235" s="30">
        <f>+VLOOKUP(Casos_HN[[#This Row],[Departamento]],Table_5[],2,0)</f>
        <v>1</v>
      </c>
      <c r="G235" s="3" t="s">
        <v>38</v>
      </c>
      <c r="H235" s="9" t="s">
        <v>46</v>
      </c>
      <c r="I235" s="30" t="str">
        <f>+IFERROR(VLOOKUP(Casos_HN[[#This Row],[Municipio]],'LOCALIZA HN'!$B$9:$O$306,8,0),99999)</f>
        <v>0101</v>
      </c>
      <c r="J235" s="5" t="s">
        <v>26</v>
      </c>
      <c r="K235" s="5">
        <v>65</v>
      </c>
      <c r="L235" s="8" t="s">
        <v>19</v>
      </c>
      <c r="M235" s="32" t="s">
        <v>20</v>
      </c>
      <c r="N235" s="33">
        <f>+IFERROR(VLOOKUP(Casos_HN[[#This Row],[ID_Municipio]],Table_4[[CodigoMuni]:[Long_2]],3,0),"")</f>
        <v>15.6782</v>
      </c>
      <c r="O235" s="33">
        <f>+IFERROR(VLOOKUP(Casos_HN[[#This Row],[ID_Municipio]],Table_4[[CodigoMuni]:[Long_2]],4,0),"")</f>
        <v>-86.742800000000003</v>
      </c>
      <c r="P235" s="32" t="s">
        <v>21</v>
      </c>
    </row>
    <row r="236" spans="1:16" ht="14.25" customHeight="1" x14ac:dyDescent="0.3">
      <c r="A236" s="29" t="str">
        <f t="shared" si="9"/>
        <v>La Ceiba43935225</v>
      </c>
      <c r="B236" s="29" t="str">
        <f>+Casos_HN[[#This Row],[ID_Municipio]]&amp;Casos_HN[[#This Row],[Fecha]]</f>
        <v>010143935</v>
      </c>
      <c r="C236" s="29" t="str">
        <f t="shared" si="10"/>
        <v>Atlantida43935</v>
      </c>
      <c r="D236" s="30">
        <f t="shared" si="11"/>
        <v>225</v>
      </c>
      <c r="E236" s="23">
        <v>43935</v>
      </c>
      <c r="F236" s="30">
        <f>+VLOOKUP(Casos_HN[[#This Row],[Departamento]],Table_5[],2,0)</f>
        <v>1</v>
      </c>
      <c r="G236" s="3" t="s">
        <v>38</v>
      </c>
      <c r="H236" s="9" t="s">
        <v>46</v>
      </c>
      <c r="I236" s="30" t="str">
        <f>+IFERROR(VLOOKUP(Casos_HN[[#This Row],[Municipio]],'LOCALIZA HN'!$B$9:$O$306,8,0),99999)</f>
        <v>0101</v>
      </c>
      <c r="J236" s="5" t="s">
        <v>26</v>
      </c>
      <c r="K236" s="5">
        <v>51</v>
      </c>
      <c r="L236" s="8" t="s">
        <v>19</v>
      </c>
      <c r="M236" s="32" t="s">
        <v>20</v>
      </c>
      <c r="N236" s="33">
        <f>+IFERROR(VLOOKUP(Casos_HN[[#This Row],[ID_Municipio]],Table_4[[CodigoMuni]:[Long_2]],3,0),"")</f>
        <v>15.6782</v>
      </c>
      <c r="O236" s="33">
        <f>+IFERROR(VLOOKUP(Casos_HN[[#This Row],[ID_Municipio]],Table_4[[CodigoMuni]:[Long_2]],4,0),"")</f>
        <v>-86.742800000000003</v>
      </c>
      <c r="P236" s="32" t="s">
        <v>21</v>
      </c>
    </row>
    <row r="237" spans="1:16" ht="14.25" customHeight="1" x14ac:dyDescent="0.3">
      <c r="A237" s="29" t="str">
        <f t="shared" si="9"/>
        <v>La Ceiba43937226</v>
      </c>
      <c r="B237" s="29" t="str">
        <f>+Casos_HN[[#This Row],[ID_Municipio]]&amp;Casos_HN[[#This Row],[Fecha]]</f>
        <v>010143937</v>
      </c>
      <c r="C237" s="29" t="str">
        <f t="shared" si="10"/>
        <v>Atlantida43937</v>
      </c>
      <c r="D237" s="30">
        <f t="shared" si="11"/>
        <v>226</v>
      </c>
      <c r="E237" s="23">
        <v>43937</v>
      </c>
      <c r="F237" s="30">
        <f>+VLOOKUP(Casos_HN[[#This Row],[Departamento]],Table_5[],2,0)</f>
        <v>1</v>
      </c>
      <c r="G237" s="3" t="s">
        <v>38</v>
      </c>
      <c r="H237" s="9" t="s">
        <v>46</v>
      </c>
      <c r="I237" s="30" t="str">
        <f>+IFERROR(VLOOKUP(Casos_HN[[#This Row],[Municipio]],'LOCALIZA HN'!$B$9:$O$306,8,0),99999)</f>
        <v>0101</v>
      </c>
      <c r="J237" s="5" t="s">
        <v>18</v>
      </c>
      <c r="K237" s="5">
        <v>43</v>
      </c>
      <c r="L237" s="8" t="s">
        <v>19</v>
      </c>
      <c r="M237" s="32" t="s">
        <v>20</v>
      </c>
      <c r="N237" s="33">
        <f>+IFERROR(VLOOKUP(Casos_HN[[#This Row],[ID_Municipio]],Table_4[[CodigoMuni]:[Long_2]],3,0),"")</f>
        <v>15.6782</v>
      </c>
      <c r="O237" s="33">
        <f>+IFERROR(VLOOKUP(Casos_HN[[#This Row],[ID_Municipio]],Table_4[[CodigoMuni]:[Long_2]],4,0),"")</f>
        <v>-86.742800000000003</v>
      </c>
      <c r="P237" s="32" t="s">
        <v>21</v>
      </c>
    </row>
    <row r="238" spans="1:16" ht="14.25" customHeight="1" x14ac:dyDescent="0.3">
      <c r="A238" s="29" t="str">
        <f t="shared" si="9"/>
        <v>La Ceiba43937227</v>
      </c>
      <c r="B238" s="29" t="str">
        <f>+Casos_HN[[#This Row],[ID_Municipio]]&amp;Casos_HN[[#This Row],[Fecha]]</f>
        <v>010143937</v>
      </c>
      <c r="C238" s="29" t="str">
        <f t="shared" si="10"/>
        <v>Atlantida43937</v>
      </c>
      <c r="D238" s="30">
        <f t="shared" si="11"/>
        <v>227</v>
      </c>
      <c r="E238" s="23">
        <v>43937</v>
      </c>
      <c r="F238" s="30">
        <f>+VLOOKUP(Casos_HN[[#This Row],[Departamento]],Table_5[],2,0)</f>
        <v>1</v>
      </c>
      <c r="G238" s="3" t="s">
        <v>38</v>
      </c>
      <c r="H238" s="9" t="s">
        <v>46</v>
      </c>
      <c r="I238" s="30" t="str">
        <f>+IFERROR(VLOOKUP(Casos_HN[[#This Row],[Municipio]],'LOCALIZA HN'!$B$9:$O$306,8,0),99999)</f>
        <v>0101</v>
      </c>
      <c r="J238" s="5" t="s">
        <v>18</v>
      </c>
      <c r="K238" s="5">
        <v>57</v>
      </c>
      <c r="L238" s="8" t="s">
        <v>19</v>
      </c>
      <c r="M238" s="32" t="s">
        <v>20</v>
      </c>
      <c r="N238" s="33">
        <f>+IFERROR(VLOOKUP(Casos_HN[[#This Row],[ID_Municipio]],Table_4[[CodigoMuni]:[Long_2]],3,0),"")</f>
        <v>15.6782</v>
      </c>
      <c r="O238" s="33">
        <f>+IFERROR(VLOOKUP(Casos_HN[[#This Row],[ID_Municipio]],Table_4[[CodigoMuni]:[Long_2]],4,0),"")</f>
        <v>-86.742800000000003</v>
      </c>
      <c r="P238" s="32" t="s">
        <v>21</v>
      </c>
    </row>
    <row r="239" spans="1:16" ht="14.25" customHeight="1" x14ac:dyDescent="0.3">
      <c r="A239" s="29" t="str">
        <f t="shared" si="9"/>
        <v>La Ceiba43947228</v>
      </c>
      <c r="B239" s="29" t="str">
        <f>+Casos_HN[[#This Row],[ID_Municipio]]&amp;Casos_HN[[#This Row],[Fecha]]</f>
        <v>010143947</v>
      </c>
      <c r="C239" s="29" t="str">
        <f t="shared" si="10"/>
        <v>Atlantida43947</v>
      </c>
      <c r="D239" s="30">
        <f t="shared" si="11"/>
        <v>228</v>
      </c>
      <c r="E239" s="23">
        <v>43947</v>
      </c>
      <c r="F239" s="30">
        <f>+VLOOKUP(Casos_HN[[#This Row],[Departamento]],Table_5[],2,0)</f>
        <v>1</v>
      </c>
      <c r="G239" s="3" t="s">
        <v>38</v>
      </c>
      <c r="H239" s="9" t="s">
        <v>46</v>
      </c>
      <c r="I239" s="30" t="str">
        <f>+IFERROR(VLOOKUP(Casos_HN[[#This Row],[Municipio]],'LOCALIZA HN'!$B$9:$O$306,8,0),99999)</f>
        <v>0101</v>
      </c>
      <c r="J239" s="5" t="s">
        <v>26</v>
      </c>
      <c r="K239" s="5">
        <v>22</v>
      </c>
      <c r="L239" s="8" t="s">
        <v>19</v>
      </c>
      <c r="M239" s="32" t="s">
        <v>20</v>
      </c>
      <c r="N239" s="33">
        <f>+IFERROR(VLOOKUP(Casos_HN[[#This Row],[ID_Municipio]],Table_4[[CodigoMuni]:[Long_2]],3,0),"")</f>
        <v>15.6782</v>
      </c>
      <c r="O239" s="33">
        <f>+IFERROR(VLOOKUP(Casos_HN[[#This Row],[ID_Municipio]],Table_4[[CodigoMuni]:[Long_2]],4,0),"")</f>
        <v>-86.742800000000003</v>
      </c>
      <c r="P239" s="32" t="s">
        <v>21</v>
      </c>
    </row>
    <row r="240" spans="1:16" ht="14.25" customHeight="1" x14ac:dyDescent="0.3">
      <c r="A240" s="29" t="str">
        <f t="shared" si="9"/>
        <v>La Ceiba43949229</v>
      </c>
      <c r="B240" s="29" t="str">
        <f>+Casos_HN[[#This Row],[ID_Municipio]]&amp;Casos_HN[[#This Row],[Fecha]]</f>
        <v>010143949</v>
      </c>
      <c r="C240" s="29" t="str">
        <f t="shared" si="10"/>
        <v>Atlantida43949</v>
      </c>
      <c r="D240" s="30">
        <f t="shared" si="11"/>
        <v>229</v>
      </c>
      <c r="E240" s="23">
        <v>43949</v>
      </c>
      <c r="F240" s="30">
        <f>+VLOOKUP(Casos_HN[[#This Row],[Departamento]],Table_5[],2,0)</f>
        <v>1</v>
      </c>
      <c r="G240" s="3" t="s">
        <v>38</v>
      </c>
      <c r="H240" s="9" t="s">
        <v>46</v>
      </c>
      <c r="I240" s="30" t="str">
        <f>+IFERROR(VLOOKUP(Casos_HN[[#This Row],[Municipio]],'LOCALIZA HN'!$B$9:$O$306,8,0),99999)</f>
        <v>0101</v>
      </c>
      <c r="J240" s="5" t="s">
        <v>26</v>
      </c>
      <c r="K240" s="5">
        <v>66</v>
      </c>
      <c r="L240" s="24" t="s">
        <v>19</v>
      </c>
      <c r="M240" s="32" t="s">
        <v>20</v>
      </c>
      <c r="N240" s="33">
        <f>+IFERROR(VLOOKUP(Casos_HN[[#This Row],[ID_Municipio]],Table_4[[CodigoMuni]:[Long_2]],3,0),"")</f>
        <v>15.6782</v>
      </c>
      <c r="O240" s="33">
        <f>+IFERROR(VLOOKUP(Casos_HN[[#This Row],[ID_Municipio]],Table_4[[CodigoMuni]:[Long_2]],4,0),"")</f>
        <v>-86.742800000000003</v>
      </c>
      <c r="P240" s="32" t="s">
        <v>21</v>
      </c>
    </row>
    <row r="241" spans="1:16" ht="14.25" customHeight="1" x14ac:dyDescent="0.3">
      <c r="A241" s="29" t="str">
        <f t="shared" si="9"/>
        <v>La Ceiba43951230</v>
      </c>
      <c r="B241" s="29" t="str">
        <f>+Casos_HN[[#This Row],[ID_Municipio]]&amp;Casos_HN[[#This Row],[Fecha]]</f>
        <v>010143951</v>
      </c>
      <c r="C241" s="29" t="str">
        <f t="shared" si="10"/>
        <v>Atlantida43951</v>
      </c>
      <c r="D241" s="30">
        <f t="shared" si="11"/>
        <v>230</v>
      </c>
      <c r="E241" s="23">
        <v>43951</v>
      </c>
      <c r="F241" s="30">
        <f>+VLOOKUP(Casos_HN[[#This Row],[Departamento]],Table_5[],2,0)</f>
        <v>1</v>
      </c>
      <c r="G241" s="3" t="s">
        <v>38</v>
      </c>
      <c r="H241" s="9" t="s">
        <v>46</v>
      </c>
      <c r="I241" s="30" t="str">
        <f>+IFERROR(VLOOKUP(Casos_HN[[#This Row],[Municipio]],'LOCALIZA HN'!$B$9:$O$306,8,0),99999)</f>
        <v>0101</v>
      </c>
      <c r="J241" s="5" t="s">
        <v>18</v>
      </c>
      <c r="K241" s="5">
        <v>34</v>
      </c>
      <c r="L241" s="24" t="s">
        <v>19</v>
      </c>
      <c r="M241" s="32" t="s">
        <v>20</v>
      </c>
      <c r="N241" s="33">
        <f>+IFERROR(VLOOKUP(Casos_HN[[#This Row],[ID_Municipio]],Table_4[[CodigoMuni]:[Long_2]],3,0),"")</f>
        <v>15.6782</v>
      </c>
      <c r="O241" s="33">
        <f>+IFERROR(VLOOKUP(Casos_HN[[#This Row],[ID_Municipio]],Table_4[[CodigoMuni]:[Long_2]],4,0),"")</f>
        <v>-86.742800000000003</v>
      </c>
      <c r="P241" s="32" t="s">
        <v>21</v>
      </c>
    </row>
    <row r="242" spans="1:16" ht="14.25" customHeight="1" x14ac:dyDescent="0.3">
      <c r="A242" s="29" t="str">
        <f t="shared" si="9"/>
        <v>La Ceiba43951231</v>
      </c>
      <c r="B242" s="29" t="str">
        <f>+Casos_HN[[#This Row],[ID_Municipio]]&amp;Casos_HN[[#This Row],[Fecha]]</f>
        <v>010143951</v>
      </c>
      <c r="C242" s="29" t="str">
        <f t="shared" si="10"/>
        <v>Atlantida43951</v>
      </c>
      <c r="D242" s="30">
        <f t="shared" si="11"/>
        <v>231</v>
      </c>
      <c r="E242" s="23">
        <v>43951</v>
      </c>
      <c r="F242" s="30">
        <f>+VLOOKUP(Casos_HN[[#This Row],[Departamento]],Table_5[],2,0)</f>
        <v>1</v>
      </c>
      <c r="G242" s="3" t="s">
        <v>38</v>
      </c>
      <c r="H242" s="9" t="s">
        <v>46</v>
      </c>
      <c r="I242" s="30" t="str">
        <f>+IFERROR(VLOOKUP(Casos_HN[[#This Row],[Municipio]],'LOCALIZA HN'!$B$9:$O$306,8,0),99999)</f>
        <v>0101</v>
      </c>
      <c r="J242" s="5" t="s">
        <v>26</v>
      </c>
      <c r="K242" s="5">
        <v>72</v>
      </c>
      <c r="L242" s="24" t="s">
        <v>19</v>
      </c>
      <c r="M242" s="32" t="s">
        <v>20</v>
      </c>
      <c r="N242" s="33">
        <f>+IFERROR(VLOOKUP(Casos_HN[[#This Row],[ID_Municipio]],Table_4[[CodigoMuni]:[Long_2]],3,0),"")</f>
        <v>15.6782</v>
      </c>
      <c r="O242" s="33">
        <f>+IFERROR(VLOOKUP(Casos_HN[[#This Row],[ID_Municipio]],Table_4[[CodigoMuni]:[Long_2]],4,0),"")</f>
        <v>-86.742800000000003</v>
      </c>
      <c r="P242" s="32" t="s">
        <v>21</v>
      </c>
    </row>
    <row r="243" spans="1:16" ht="14.25" customHeight="1" x14ac:dyDescent="0.3">
      <c r="A243" s="29" t="str">
        <f t="shared" si="9"/>
        <v>La Ceiba43951232</v>
      </c>
      <c r="B243" s="29" t="str">
        <f>+Casos_HN[[#This Row],[ID_Municipio]]&amp;Casos_HN[[#This Row],[Fecha]]</f>
        <v>010143951</v>
      </c>
      <c r="C243" s="29" t="str">
        <f t="shared" si="10"/>
        <v>Atlantida43951</v>
      </c>
      <c r="D243" s="30">
        <f t="shared" si="11"/>
        <v>232</v>
      </c>
      <c r="E243" s="23">
        <v>43951</v>
      </c>
      <c r="F243" s="30">
        <f>+VLOOKUP(Casos_HN[[#This Row],[Departamento]],Table_5[],2,0)</f>
        <v>1</v>
      </c>
      <c r="G243" s="3" t="s">
        <v>38</v>
      </c>
      <c r="H243" s="9" t="s">
        <v>46</v>
      </c>
      <c r="I243" s="30" t="str">
        <f>+IFERROR(VLOOKUP(Casos_HN[[#This Row],[Municipio]],'LOCALIZA HN'!$B$9:$O$306,8,0),99999)</f>
        <v>0101</v>
      </c>
      <c r="J243" s="5" t="s">
        <v>26</v>
      </c>
      <c r="K243" s="5">
        <v>67</v>
      </c>
      <c r="L243" s="24" t="s">
        <v>19</v>
      </c>
      <c r="M243" s="32" t="s">
        <v>20</v>
      </c>
      <c r="N243" s="33">
        <f>+IFERROR(VLOOKUP(Casos_HN[[#This Row],[ID_Municipio]],Table_4[[CodigoMuni]:[Long_2]],3,0),"")</f>
        <v>15.6782</v>
      </c>
      <c r="O243" s="33">
        <f>+IFERROR(VLOOKUP(Casos_HN[[#This Row],[ID_Municipio]],Table_4[[CodigoMuni]:[Long_2]],4,0),"")</f>
        <v>-86.742800000000003</v>
      </c>
      <c r="P243" s="32" t="s">
        <v>21</v>
      </c>
    </row>
    <row r="244" spans="1:16" ht="14.25" customHeight="1" x14ac:dyDescent="0.3">
      <c r="A244" s="29" t="str">
        <f t="shared" si="9"/>
        <v>La Ceiba43951233</v>
      </c>
      <c r="B244" s="29" t="str">
        <f>+Casos_HN[[#This Row],[ID_Municipio]]&amp;Casos_HN[[#This Row],[Fecha]]</f>
        <v>010143951</v>
      </c>
      <c r="C244" s="29" t="str">
        <f t="shared" si="10"/>
        <v>Atlantida43951</v>
      </c>
      <c r="D244" s="30">
        <f t="shared" si="11"/>
        <v>233</v>
      </c>
      <c r="E244" s="23">
        <v>43951</v>
      </c>
      <c r="F244" s="30">
        <f>+VLOOKUP(Casos_HN[[#This Row],[Departamento]],Table_5[],2,0)</f>
        <v>1</v>
      </c>
      <c r="G244" s="3" t="s">
        <v>38</v>
      </c>
      <c r="H244" s="9" t="s">
        <v>46</v>
      </c>
      <c r="I244" s="30" t="str">
        <f>+IFERROR(VLOOKUP(Casos_HN[[#This Row],[Municipio]],'LOCALIZA HN'!$B$9:$O$306,8,0),99999)</f>
        <v>0101</v>
      </c>
      <c r="J244" s="5" t="s">
        <v>18</v>
      </c>
      <c r="K244" s="5">
        <v>79</v>
      </c>
      <c r="L244" s="24" t="s">
        <v>19</v>
      </c>
      <c r="M244" s="32" t="s">
        <v>20</v>
      </c>
      <c r="N244" s="33">
        <f>+IFERROR(VLOOKUP(Casos_HN[[#This Row],[ID_Municipio]],Table_4[[CodigoMuni]:[Long_2]],3,0),"")</f>
        <v>15.6782</v>
      </c>
      <c r="O244" s="33">
        <f>+IFERROR(VLOOKUP(Casos_HN[[#This Row],[ID_Municipio]],Table_4[[CodigoMuni]:[Long_2]],4,0),"")</f>
        <v>-86.742800000000003</v>
      </c>
      <c r="P244" s="32" t="s">
        <v>21</v>
      </c>
    </row>
    <row r="245" spans="1:16" ht="14.25" customHeight="1" x14ac:dyDescent="0.3">
      <c r="A245" s="29" t="str">
        <f t="shared" si="9"/>
        <v>La Ceiba43951234</v>
      </c>
      <c r="B245" s="29" t="str">
        <f>+Casos_HN[[#This Row],[ID_Municipio]]&amp;Casos_HN[[#This Row],[Fecha]]</f>
        <v>010143951</v>
      </c>
      <c r="C245" s="29" t="str">
        <f t="shared" si="10"/>
        <v>Atlantida43951</v>
      </c>
      <c r="D245" s="30">
        <f t="shared" si="11"/>
        <v>234</v>
      </c>
      <c r="E245" s="23">
        <v>43951</v>
      </c>
      <c r="F245" s="30">
        <f>+VLOOKUP(Casos_HN[[#This Row],[Departamento]],Table_5[],2,0)</f>
        <v>1</v>
      </c>
      <c r="G245" s="3" t="s">
        <v>38</v>
      </c>
      <c r="H245" s="9" t="s">
        <v>46</v>
      </c>
      <c r="I245" s="30" t="str">
        <f>+IFERROR(VLOOKUP(Casos_HN[[#This Row],[Municipio]],'LOCALIZA HN'!$B$9:$O$306,8,0),99999)</f>
        <v>0101</v>
      </c>
      <c r="J245" s="5" t="s">
        <v>18</v>
      </c>
      <c r="K245" s="5">
        <v>45</v>
      </c>
      <c r="L245" s="24" t="s">
        <v>19</v>
      </c>
      <c r="M245" s="32" t="s">
        <v>20</v>
      </c>
      <c r="N245" s="33">
        <f>+IFERROR(VLOOKUP(Casos_HN[[#This Row],[ID_Municipio]],Table_4[[CodigoMuni]:[Long_2]],3,0),"")</f>
        <v>15.6782</v>
      </c>
      <c r="O245" s="33">
        <f>+IFERROR(VLOOKUP(Casos_HN[[#This Row],[ID_Municipio]],Table_4[[CodigoMuni]:[Long_2]],4,0),"")</f>
        <v>-86.742800000000003</v>
      </c>
      <c r="P245" s="32" t="s">
        <v>21</v>
      </c>
    </row>
    <row r="246" spans="1:16" ht="14.25" customHeight="1" x14ac:dyDescent="0.3">
      <c r="A246" s="29" t="str">
        <f t="shared" si="9"/>
        <v>La Lima43915235</v>
      </c>
      <c r="B246" s="29" t="str">
        <f>+Casos_HN[[#This Row],[ID_Municipio]]&amp;Casos_HN[[#This Row],[Fecha]]</f>
        <v>051243915</v>
      </c>
      <c r="C246" s="29" t="str">
        <f t="shared" si="10"/>
        <v>Cortes43915</v>
      </c>
      <c r="D246" s="30">
        <f t="shared" si="11"/>
        <v>235</v>
      </c>
      <c r="E246" s="31">
        <v>43915</v>
      </c>
      <c r="F246" s="30">
        <f>+VLOOKUP(Casos_HN[[#This Row],[Departamento]],Table_5[],2,0)</f>
        <v>5</v>
      </c>
      <c r="G246" s="3" t="s">
        <v>22</v>
      </c>
      <c r="H246" s="9" t="s">
        <v>47</v>
      </c>
      <c r="I246" s="30" t="str">
        <f>+IFERROR(VLOOKUP(Casos_HN[[#This Row],[Municipio]],'LOCALIZA HN'!$B$9:$O$306,8,0),99999)</f>
        <v>0512</v>
      </c>
      <c r="J246" s="5" t="s">
        <v>18</v>
      </c>
      <c r="K246" s="5">
        <v>35</v>
      </c>
      <c r="L246" s="8" t="s">
        <v>19</v>
      </c>
      <c r="M246" s="32" t="s">
        <v>20</v>
      </c>
      <c r="N246" s="33">
        <f>+IFERROR(VLOOKUP(Casos_HN[[#This Row],[ID_Municipio]],Table_4[[CodigoMuni]:[Long_2]],3,0),"")</f>
        <v>15.484500000000001</v>
      </c>
      <c r="O246" s="33">
        <f>+IFERROR(VLOOKUP(Casos_HN[[#This Row],[ID_Municipio]],Table_4[[CodigoMuni]:[Long_2]],4,0),"")</f>
        <v>-87.869299999999996</v>
      </c>
      <c r="P246" s="32" t="s">
        <v>21</v>
      </c>
    </row>
    <row r="247" spans="1:16" ht="14.25" customHeight="1" x14ac:dyDescent="0.3">
      <c r="A247" s="29" t="str">
        <f t="shared" si="9"/>
        <v>La Lima43917236</v>
      </c>
      <c r="B247" s="29" t="str">
        <f>+Casos_HN[[#This Row],[ID_Municipio]]&amp;Casos_HN[[#This Row],[Fecha]]</f>
        <v>051243917</v>
      </c>
      <c r="C247" s="29" t="str">
        <f t="shared" si="10"/>
        <v>Cortes43917</v>
      </c>
      <c r="D247" s="30">
        <f t="shared" si="11"/>
        <v>236</v>
      </c>
      <c r="E247" s="31">
        <v>43917</v>
      </c>
      <c r="F247" s="30">
        <f>+VLOOKUP(Casos_HN[[#This Row],[Departamento]],Table_5[],2,0)</f>
        <v>5</v>
      </c>
      <c r="G247" s="3" t="s">
        <v>22</v>
      </c>
      <c r="H247" s="9" t="s">
        <v>47</v>
      </c>
      <c r="I247" s="30" t="str">
        <f>+IFERROR(VLOOKUP(Casos_HN[[#This Row],[Municipio]],'LOCALIZA HN'!$B$9:$O$306,8,0),99999)</f>
        <v>0512</v>
      </c>
      <c r="J247" s="5" t="s">
        <v>18</v>
      </c>
      <c r="K247" s="5">
        <v>72</v>
      </c>
      <c r="L247" s="8" t="s">
        <v>19</v>
      </c>
      <c r="M247" s="32" t="s">
        <v>20</v>
      </c>
      <c r="N247" s="33">
        <f>+IFERROR(VLOOKUP(Casos_HN[[#This Row],[ID_Municipio]],Table_4[[CodigoMuni]:[Long_2]],3,0),"")</f>
        <v>15.484500000000001</v>
      </c>
      <c r="O247" s="33">
        <f>+IFERROR(VLOOKUP(Casos_HN[[#This Row],[ID_Municipio]],Table_4[[CodigoMuni]:[Long_2]],4,0),"")</f>
        <v>-87.869299999999996</v>
      </c>
      <c r="P247" s="32" t="s">
        <v>21</v>
      </c>
    </row>
    <row r="248" spans="1:16" ht="14.25" customHeight="1" x14ac:dyDescent="0.3">
      <c r="A248" s="29" t="str">
        <f t="shared" si="9"/>
        <v>La Lima43922237</v>
      </c>
      <c r="B248" s="29" t="str">
        <f>+Casos_HN[[#This Row],[ID_Municipio]]&amp;Casos_HN[[#This Row],[Fecha]]</f>
        <v>051243922</v>
      </c>
      <c r="C248" s="29" t="str">
        <f t="shared" si="10"/>
        <v>Cortes43922</v>
      </c>
      <c r="D248" s="30">
        <f t="shared" si="11"/>
        <v>237</v>
      </c>
      <c r="E248" s="23">
        <v>43922</v>
      </c>
      <c r="F248" s="30">
        <f>+VLOOKUP(Casos_HN[[#This Row],[Departamento]],Table_5[],2,0)</f>
        <v>5</v>
      </c>
      <c r="G248" s="3" t="s">
        <v>22</v>
      </c>
      <c r="H248" s="9" t="s">
        <v>47</v>
      </c>
      <c r="I248" s="30" t="str">
        <f>+IFERROR(VLOOKUP(Casos_HN[[#This Row],[Municipio]],'LOCALIZA HN'!$B$9:$O$306,8,0),99999)</f>
        <v>0512</v>
      </c>
      <c r="J248" s="5" t="s">
        <v>26</v>
      </c>
      <c r="K248" s="5">
        <v>70</v>
      </c>
      <c r="L248" s="8" t="s">
        <v>19</v>
      </c>
      <c r="M248" s="32" t="s">
        <v>20</v>
      </c>
      <c r="N248" s="33">
        <f>+IFERROR(VLOOKUP(Casos_HN[[#This Row],[ID_Municipio]],Table_4[[CodigoMuni]:[Long_2]],3,0),"")</f>
        <v>15.484500000000001</v>
      </c>
      <c r="O248" s="33">
        <f>+IFERROR(VLOOKUP(Casos_HN[[#This Row],[ID_Municipio]],Table_4[[CodigoMuni]:[Long_2]],4,0),"")</f>
        <v>-87.869299999999996</v>
      </c>
      <c r="P248" s="32" t="s">
        <v>21</v>
      </c>
    </row>
    <row r="249" spans="1:16" ht="14.25" customHeight="1" x14ac:dyDescent="0.3">
      <c r="A249" s="29" t="str">
        <f t="shared" si="9"/>
        <v>La Lima43924238</v>
      </c>
      <c r="B249" s="29" t="str">
        <f>+Casos_HN[[#This Row],[ID_Municipio]]&amp;Casos_HN[[#This Row],[Fecha]]</f>
        <v>051243924</v>
      </c>
      <c r="C249" s="29" t="str">
        <f t="shared" si="10"/>
        <v>Cortes43924</v>
      </c>
      <c r="D249" s="30">
        <f t="shared" si="11"/>
        <v>238</v>
      </c>
      <c r="E249" s="23">
        <v>43924</v>
      </c>
      <c r="F249" s="30">
        <f>+VLOOKUP(Casos_HN[[#This Row],[Departamento]],Table_5[],2,0)</f>
        <v>5</v>
      </c>
      <c r="G249" s="3" t="s">
        <v>22</v>
      </c>
      <c r="H249" s="9" t="s">
        <v>47</v>
      </c>
      <c r="I249" s="30" t="str">
        <f>+IFERROR(VLOOKUP(Casos_HN[[#This Row],[Municipio]],'LOCALIZA HN'!$B$9:$O$306,8,0),99999)</f>
        <v>0512</v>
      </c>
      <c r="J249" s="5" t="s">
        <v>26</v>
      </c>
      <c r="K249" s="5">
        <v>75</v>
      </c>
      <c r="L249" s="8" t="s">
        <v>19</v>
      </c>
      <c r="M249" s="32" t="s">
        <v>20</v>
      </c>
      <c r="N249" s="33">
        <f>+IFERROR(VLOOKUP(Casos_HN[[#This Row],[ID_Municipio]],Table_4[[CodigoMuni]:[Long_2]],3,0),"")</f>
        <v>15.484500000000001</v>
      </c>
      <c r="O249" s="33">
        <f>+IFERROR(VLOOKUP(Casos_HN[[#This Row],[ID_Municipio]],Table_4[[CodigoMuni]:[Long_2]],4,0),"")</f>
        <v>-87.869299999999996</v>
      </c>
      <c r="P249" s="32" t="s">
        <v>21</v>
      </c>
    </row>
    <row r="250" spans="1:16" ht="14.25" customHeight="1" x14ac:dyDescent="0.3">
      <c r="A250" s="29" t="str">
        <f t="shared" si="9"/>
        <v>La Lima43924239</v>
      </c>
      <c r="B250" s="29" t="str">
        <f>+Casos_HN[[#This Row],[ID_Municipio]]&amp;Casos_HN[[#This Row],[Fecha]]</f>
        <v>051243924</v>
      </c>
      <c r="C250" s="29" t="str">
        <f t="shared" si="10"/>
        <v>Cortes43924</v>
      </c>
      <c r="D250" s="30">
        <f t="shared" si="11"/>
        <v>239</v>
      </c>
      <c r="E250" s="23">
        <v>43924</v>
      </c>
      <c r="F250" s="30">
        <f>+VLOOKUP(Casos_HN[[#This Row],[Departamento]],Table_5[],2,0)</f>
        <v>5</v>
      </c>
      <c r="G250" s="3" t="s">
        <v>22</v>
      </c>
      <c r="H250" s="9" t="s">
        <v>47</v>
      </c>
      <c r="I250" s="30" t="str">
        <f>+IFERROR(VLOOKUP(Casos_HN[[#This Row],[Municipio]],'LOCALIZA HN'!$B$9:$O$306,8,0),99999)</f>
        <v>0512</v>
      </c>
      <c r="J250" s="5" t="s">
        <v>26</v>
      </c>
      <c r="K250" s="5">
        <v>20</v>
      </c>
      <c r="L250" s="8" t="s">
        <v>19</v>
      </c>
      <c r="M250" s="32" t="s">
        <v>20</v>
      </c>
      <c r="N250" s="33">
        <f>+IFERROR(VLOOKUP(Casos_HN[[#This Row],[ID_Municipio]],Table_4[[CodigoMuni]:[Long_2]],3,0),"")</f>
        <v>15.484500000000001</v>
      </c>
      <c r="O250" s="33">
        <f>+IFERROR(VLOOKUP(Casos_HN[[#This Row],[ID_Municipio]],Table_4[[CodigoMuni]:[Long_2]],4,0),"")</f>
        <v>-87.869299999999996</v>
      </c>
      <c r="P250" s="32" t="s">
        <v>21</v>
      </c>
    </row>
    <row r="251" spans="1:16" ht="14.25" customHeight="1" x14ac:dyDescent="0.3">
      <c r="A251" s="29" t="str">
        <f t="shared" si="9"/>
        <v>La Lima43924240</v>
      </c>
      <c r="B251" s="29" t="str">
        <f>+Casos_HN[[#This Row],[ID_Municipio]]&amp;Casos_HN[[#This Row],[Fecha]]</f>
        <v>051243924</v>
      </c>
      <c r="C251" s="29" t="str">
        <f t="shared" si="10"/>
        <v>Cortes43924</v>
      </c>
      <c r="D251" s="30">
        <f t="shared" si="11"/>
        <v>240</v>
      </c>
      <c r="E251" s="23">
        <v>43924</v>
      </c>
      <c r="F251" s="30">
        <f>+VLOOKUP(Casos_HN[[#This Row],[Departamento]],Table_5[],2,0)</f>
        <v>5</v>
      </c>
      <c r="G251" s="3" t="s">
        <v>22</v>
      </c>
      <c r="H251" s="9" t="s">
        <v>47</v>
      </c>
      <c r="I251" s="30" t="str">
        <f>+IFERROR(VLOOKUP(Casos_HN[[#This Row],[Municipio]],'LOCALIZA HN'!$B$9:$O$306,8,0),99999)</f>
        <v>0512</v>
      </c>
      <c r="J251" s="5" t="s">
        <v>18</v>
      </c>
      <c r="K251" s="5">
        <v>38</v>
      </c>
      <c r="L251" s="8" t="s">
        <v>19</v>
      </c>
      <c r="M251" s="32" t="s">
        <v>20</v>
      </c>
      <c r="N251" s="33">
        <f>+IFERROR(VLOOKUP(Casos_HN[[#This Row],[ID_Municipio]],Table_4[[CodigoMuni]:[Long_2]],3,0),"")</f>
        <v>15.484500000000001</v>
      </c>
      <c r="O251" s="33">
        <f>+IFERROR(VLOOKUP(Casos_HN[[#This Row],[ID_Municipio]],Table_4[[CodigoMuni]:[Long_2]],4,0),"")</f>
        <v>-87.869299999999996</v>
      </c>
      <c r="P251" s="32" t="s">
        <v>21</v>
      </c>
    </row>
    <row r="252" spans="1:16" ht="14.25" customHeight="1" x14ac:dyDescent="0.3">
      <c r="A252" s="29" t="str">
        <f t="shared" si="9"/>
        <v>La Lima43926241</v>
      </c>
      <c r="B252" s="29" t="str">
        <f>+Casos_HN[[#This Row],[ID_Municipio]]&amp;Casos_HN[[#This Row],[Fecha]]</f>
        <v>051243926</v>
      </c>
      <c r="C252" s="29" t="str">
        <f t="shared" si="10"/>
        <v>Cortes43926</v>
      </c>
      <c r="D252" s="30">
        <f t="shared" si="11"/>
        <v>241</v>
      </c>
      <c r="E252" s="23">
        <v>43926</v>
      </c>
      <c r="F252" s="30">
        <f>+VLOOKUP(Casos_HN[[#This Row],[Departamento]],Table_5[],2,0)</f>
        <v>5</v>
      </c>
      <c r="G252" s="3" t="s">
        <v>22</v>
      </c>
      <c r="H252" s="9" t="s">
        <v>47</v>
      </c>
      <c r="I252" s="30" t="str">
        <f>+IFERROR(VLOOKUP(Casos_HN[[#This Row],[Municipio]],'LOCALIZA HN'!$B$9:$O$306,8,0),99999)</f>
        <v>0512</v>
      </c>
      <c r="J252" s="5" t="s">
        <v>18</v>
      </c>
      <c r="K252" s="5">
        <v>49</v>
      </c>
      <c r="L252" s="8" t="s">
        <v>19</v>
      </c>
      <c r="M252" s="32" t="s">
        <v>20</v>
      </c>
      <c r="N252" s="33">
        <f>+IFERROR(VLOOKUP(Casos_HN[[#This Row],[ID_Municipio]],Table_4[[CodigoMuni]:[Long_2]],3,0),"")</f>
        <v>15.484500000000001</v>
      </c>
      <c r="O252" s="33">
        <f>+IFERROR(VLOOKUP(Casos_HN[[#This Row],[ID_Municipio]],Table_4[[CodigoMuni]:[Long_2]],4,0),"")</f>
        <v>-87.869299999999996</v>
      </c>
      <c r="P252" s="32" t="s">
        <v>21</v>
      </c>
    </row>
    <row r="253" spans="1:16" ht="14.25" customHeight="1" x14ac:dyDescent="0.3">
      <c r="A253" s="29" t="str">
        <f t="shared" si="9"/>
        <v>La Lima43930242</v>
      </c>
      <c r="B253" s="29" t="str">
        <f>+Casos_HN[[#This Row],[ID_Municipio]]&amp;Casos_HN[[#This Row],[Fecha]]</f>
        <v>051243930</v>
      </c>
      <c r="C253" s="29" t="str">
        <f t="shared" si="10"/>
        <v>Cortes43930</v>
      </c>
      <c r="D253" s="30">
        <f t="shared" si="11"/>
        <v>242</v>
      </c>
      <c r="E253" s="23">
        <v>43930</v>
      </c>
      <c r="F253" s="30">
        <f>+VLOOKUP(Casos_HN[[#This Row],[Departamento]],Table_5[],2,0)</f>
        <v>5</v>
      </c>
      <c r="G253" s="3" t="s">
        <v>22</v>
      </c>
      <c r="H253" s="9" t="s">
        <v>47</v>
      </c>
      <c r="I253" s="30" t="str">
        <f>+IFERROR(VLOOKUP(Casos_HN[[#This Row],[Municipio]],'LOCALIZA HN'!$B$9:$O$306,8,0),99999)</f>
        <v>0512</v>
      </c>
      <c r="J253" s="5" t="s">
        <v>18</v>
      </c>
      <c r="K253" s="5">
        <v>80</v>
      </c>
      <c r="L253" s="8" t="s">
        <v>19</v>
      </c>
      <c r="M253" s="32" t="s">
        <v>20</v>
      </c>
      <c r="N253" s="33">
        <f>+IFERROR(VLOOKUP(Casos_HN[[#This Row],[ID_Municipio]],Table_4[[CodigoMuni]:[Long_2]],3,0),"")</f>
        <v>15.484500000000001</v>
      </c>
      <c r="O253" s="33">
        <f>+IFERROR(VLOOKUP(Casos_HN[[#This Row],[ID_Municipio]],Table_4[[CodigoMuni]:[Long_2]],4,0),"")</f>
        <v>-87.869299999999996</v>
      </c>
      <c r="P253" s="32" t="s">
        <v>21</v>
      </c>
    </row>
    <row r="254" spans="1:16" ht="14.25" customHeight="1" x14ac:dyDescent="0.3">
      <c r="A254" s="29" t="str">
        <f t="shared" si="9"/>
        <v>La Lima43930243</v>
      </c>
      <c r="B254" s="29" t="str">
        <f>+Casos_HN[[#This Row],[ID_Municipio]]&amp;Casos_HN[[#This Row],[Fecha]]</f>
        <v>051243930</v>
      </c>
      <c r="C254" s="29" t="str">
        <f t="shared" si="10"/>
        <v>Cortes43930</v>
      </c>
      <c r="D254" s="30">
        <f t="shared" si="11"/>
        <v>243</v>
      </c>
      <c r="E254" s="23">
        <v>43930</v>
      </c>
      <c r="F254" s="30">
        <f>+VLOOKUP(Casos_HN[[#This Row],[Departamento]],Table_5[],2,0)</f>
        <v>5</v>
      </c>
      <c r="G254" s="3" t="s">
        <v>22</v>
      </c>
      <c r="H254" s="9" t="s">
        <v>47</v>
      </c>
      <c r="I254" s="30" t="str">
        <f>+IFERROR(VLOOKUP(Casos_HN[[#This Row],[Municipio]],'LOCALIZA HN'!$B$9:$O$306,8,0),99999)</f>
        <v>0512</v>
      </c>
      <c r="J254" s="5" t="s">
        <v>26</v>
      </c>
      <c r="K254" s="5">
        <v>38</v>
      </c>
      <c r="L254" s="8" t="s">
        <v>19</v>
      </c>
      <c r="M254" s="32" t="s">
        <v>20</v>
      </c>
      <c r="N254" s="33">
        <f>+IFERROR(VLOOKUP(Casos_HN[[#This Row],[ID_Municipio]],Table_4[[CodigoMuni]:[Long_2]],3,0),"")</f>
        <v>15.484500000000001</v>
      </c>
      <c r="O254" s="33">
        <f>+IFERROR(VLOOKUP(Casos_HN[[#This Row],[ID_Municipio]],Table_4[[CodigoMuni]:[Long_2]],4,0),"")</f>
        <v>-87.869299999999996</v>
      </c>
      <c r="P254" s="32" t="s">
        <v>21</v>
      </c>
    </row>
    <row r="255" spans="1:16" ht="14.25" customHeight="1" x14ac:dyDescent="0.3">
      <c r="A255" s="29" t="str">
        <f t="shared" si="9"/>
        <v>La Lima43931244</v>
      </c>
      <c r="B255" s="29" t="str">
        <f>+Casos_HN[[#This Row],[ID_Municipio]]&amp;Casos_HN[[#This Row],[Fecha]]</f>
        <v>051243931</v>
      </c>
      <c r="C255" s="29" t="str">
        <f t="shared" si="10"/>
        <v>Cortes43931</v>
      </c>
      <c r="D255" s="30">
        <f t="shared" si="11"/>
        <v>244</v>
      </c>
      <c r="E255" s="23">
        <v>43931</v>
      </c>
      <c r="F255" s="30">
        <f>+VLOOKUP(Casos_HN[[#This Row],[Departamento]],Table_5[],2,0)</f>
        <v>5</v>
      </c>
      <c r="G255" s="3" t="s">
        <v>22</v>
      </c>
      <c r="H255" s="9" t="s">
        <v>47</v>
      </c>
      <c r="I255" s="30" t="str">
        <f>+IFERROR(VLOOKUP(Casos_HN[[#This Row],[Municipio]],'LOCALIZA HN'!$B$9:$O$306,8,0),99999)</f>
        <v>0512</v>
      </c>
      <c r="J255" s="5" t="s">
        <v>26</v>
      </c>
      <c r="K255" s="5">
        <v>34</v>
      </c>
      <c r="L255" s="8" t="s">
        <v>19</v>
      </c>
      <c r="M255" s="32" t="s">
        <v>20</v>
      </c>
      <c r="N255" s="33">
        <f>+IFERROR(VLOOKUP(Casos_HN[[#This Row],[ID_Municipio]],Table_4[[CodigoMuni]:[Long_2]],3,0),"")</f>
        <v>15.484500000000001</v>
      </c>
      <c r="O255" s="33">
        <f>+IFERROR(VLOOKUP(Casos_HN[[#This Row],[ID_Municipio]],Table_4[[CodigoMuni]:[Long_2]],4,0),"")</f>
        <v>-87.869299999999996</v>
      </c>
      <c r="P255" s="32" t="s">
        <v>21</v>
      </c>
    </row>
    <row r="256" spans="1:16" ht="14.25" customHeight="1" x14ac:dyDescent="0.3">
      <c r="A256" s="29" t="str">
        <f t="shared" si="9"/>
        <v>La Lima43937245</v>
      </c>
      <c r="B256" s="29" t="str">
        <f>+Casos_HN[[#This Row],[ID_Municipio]]&amp;Casos_HN[[#This Row],[Fecha]]</f>
        <v>051243937</v>
      </c>
      <c r="C256" s="29" t="str">
        <f t="shared" si="10"/>
        <v>Cortes43937</v>
      </c>
      <c r="D256" s="30">
        <f t="shared" si="11"/>
        <v>245</v>
      </c>
      <c r="E256" s="23">
        <v>43937</v>
      </c>
      <c r="F256" s="30">
        <f>+VLOOKUP(Casos_HN[[#This Row],[Departamento]],Table_5[],2,0)</f>
        <v>5</v>
      </c>
      <c r="G256" s="3" t="s">
        <v>22</v>
      </c>
      <c r="H256" s="9" t="s">
        <v>47</v>
      </c>
      <c r="I256" s="30" t="str">
        <f>+IFERROR(VLOOKUP(Casos_HN[[#This Row],[Municipio]],'LOCALIZA HN'!$B$9:$O$306,8,0),99999)</f>
        <v>0512</v>
      </c>
      <c r="J256" s="5" t="s">
        <v>18</v>
      </c>
      <c r="K256" s="5">
        <v>47</v>
      </c>
      <c r="L256" s="8" t="s">
        <v>19</v>
      </c>
      <c r="M256" s="32" t="s">
        <v>20</v>
      </c>
      <c r="N256" s="33">
        <f>+IFERROR(VLOOKUP(Casos_HN[[#This Row],[ID_Municipio]],Table_4[[CodigoMuni]:[Long_2]],3,0),"")</f>
        <v>15.484500000000001</v>
      </c>
      <c r="O256" s="33">
        <f>+IFERROR(VLOOKUP(Casos_HN[[#This Row],[ID_Municipio]],Table_4[[CodigoMuni]:[Long_2]],4,0),"")</f>
        <v>-87.869299999999996</v>
      </c>
      <c r="P256" s="32" t="s">
        <v>21</v>
      </c>
    </row>
    <row r="257" spans="1:16" ht="14.25" customHeight="1" x14ac:dyDescent="0.3">
      <c r="A257" s="29" t="str">
        <f t="shared" si="9"/>
        <v>La Lima43939246</v>
      </c>
      <c r="B257" s="29" t="str">
        <f>+Casos_HN[[#This Row],[ID_Municipio]]&amp;Casos_HN[[#This Row],[Fecha]]</f>
        <v>051243939</v>
      </c>
      <c r="C257" s="29" t="str">
        <f t="shared" si="10"/>
        <v>Cortes43939</v>
      </c>
      <c r="D257" s="30">
        <f t="shared" si="11"/>
        <v>246</v>
      </c>
      <c r="E257" s="23">
        <v>43939</v>
      </c>
      <c r="F257" s="30">
        <f>+VLOOKUP(Casos_HN[[#This Row],[Departamento]],Table_5[],2,0)</f>
        <v>5</v>
      </c>
      <c r="G257" s="3" t="s">
        <v>22</v>
      </c>
      <c r="H257" s="9" t="s">
        <v>47</v>
      </c>
      <c r="I257" s="30" t="str">
        <f>+IFERROR(VLOOKUP(Casos_HN[[#This Row],[Municipio]],'LOCALIZA HN'!$B$9:$O$306,8,0),99999)</f>
        <v>0512</v>
      </c>
      <c r="J257" s="5" t="s">
        <v>18</v>
      </c>
      <c r="K257" s="5">
        <v>64</v>
      </c>
      <c r="L257" s="8" t="s">
        <v>19</v>
      </c>
      <c r="M257" s="32" t="s">
        <v>20</v>
      </c>
      <c r="N257" s="33">
        <f>+IFERROR(VLOOKUP(Casos_HN[[#This Row],[ID_Municipio]],Table_4[[CodigoMuni]:[Long_2]],3,0),"")</f>
        <v>15.484500000000001</v>
      </c>
      <c r="O257" s="33">
        <f>+IFERROR(VLOOKUP(Casos_HN[[#This Row],[ID_Municipio]],Table_4[[CodigoMuni]:[Long_2]],4,0),"")</f>
        <v>-87.869299999999996</v>
      </c>
      <c r="P257" s="32" t="s">
        <v>21</v>
      </c>
    </row>
    <row r="258" spans="1:16" ht="14.25" customHeight="1" x14ac:dyDescent="0.3">
      <c r="A258" s="29" t="str">
        <f t="shared" si="9"/>
        <v>La Lima43943247</v>
      </c>
      <c r="B258" s="29" t="str">
        <f>+Casos_HN[[#This Row],[ID_Municipio]]&amp;Casos_HN[[#This Row],[Fecha]]</f>
        <v>051243943</v>
      </c>
      <c r="C258" s="29" t="str">
        <f t="shared" si="10"/>
        <v>Cortes43943</v>
      </c>
      <c r="D258" s="30">
        <f t="shared" si="11"/>
        <v>247</v>
      </c>
      <c r="E258" s="23">
        <v>43943</v>
      </c>
      <c r="F258" s="30">
        <f>+VLOOKUP(Casos_HN[[#This Row],[Departamento]],Table_5[],2,0)</f>
        <v>5</v>
      </c>
      <c r="G258" s="3" t="s">
        <v>22</v>
      </c>
      <c r="H258" s="9" t="s">
        <v>47</v>
      </c>
      <c r="I258" s="30" t="str">
        <f>+IFERROR(VLOOKUP(Casos_HN[[#This Row],[Municipio]],'LOCALIZA HN'!$B$9:$O$306,8,0),99999)</f>
        <v>0512</v>
      </c>
      <c r="J258" s="5" t="s">
        <v>26</v>
      </c>
      <c r="K258" s="5">
        <v>69</v>
      </c>
      <c r="L258" s="8" t="s">
        <v>19</v>
      </c>
      <c r="M258" s="32" t="s">
        <v>20</v>
      </c>
      <c r="N258" s="33">
        <f>+IFERROR(VLOOKUP(Casos_HN[[#This Row],[ID_Municipio]],Table_4[[CodigoMuni]:[Long_2]],3,0),"")</f>
        <v>15.484500000000001</v>
      </c>
      <c r="O258" s="33">
        <f>+IFERROR(VLOOKUP(Casos_HN[[#This Row],[ID_Municipio]],Table_4[[CodigoMuni]:[Long_2]],4,0),"")</f>
        <v>-87.869299999999996</v>
      </c>
      <c r="P258" s="32" t="s">
        <v>21</v>
      </c>
    </row>
    <row r="259" spans="1:16" ht="14.25" customHeight="1" x14ac:dyDescent="0.3">
      <c r="A259" s="29" t="str">
        <f t="shared" si="9"/>
        <v>La Lima43943248</v>
      </c>
      <c r="B259" s="29" t="str">
        <f>+Casos_HN[[#This Row],[ID_Municipio]]&amp;Casos_HN[[#This Row],[Fecha]]</f>
        <v>051243943</v>
      </c>
      <c r="C259" s="29" t="str">
        <f t="shared" si="10"/>
        <v>Cortes43943</v>
      </c>
      <c r="D259" s="30">
        <f t="shared" si="11"/>
        <v>248</v>
      </c>
      <c r="E259" s="23">
        <v>43943</v>
      </c>
      <c r="F259" s="30">
        <f>+VLOOKUP(Casos_HN[[#This Row],[Departamento]],Table_5[],2,0)</f>
        <v>5</v>
      </c>
      <c r="G259" s="3" t="s">
        <v>22</v>
      </c>
      <c r="H259" s="9" t="s">
        <v>47</v>
      </c>
      <c r="I259" s="30" t="str">
        <f>+IFERROR(VLOOKUP(Casos_HN[[#This Row],[Municipio]],'LOCALIZA HN'!$B$9:$O$306,8,0),99999)</f>
        <v>0512</v>
      </c>
      <c r="J259" s="5" t="s">
        <v>18</v>
      </c>
      <c r="K259" s="5">
        <v>42</v>
      </c>
      <c r="L259" s="8" t="s">
        <v>19</v>
      </c>
      <c r="M259" s="32" t="s">
        <v>20</v>
      </c>
      <c r="N259" s="33">
        <f>+IFERROR(VLOOKUP(Casos_HN[[#This Row],[ID_Municipio]],Table_4[[CodigoMuni]:[Long_2]],3,0),"")</f>
        <v>15.484500000000001</v>
      </c>
      <c r="O259" s="33">
        <f>+IFERROR(VLOOKUP(Casos_HN[[#This Row],[ID_Municipio]],Table_4[[CodigoMuni]:[Long_2]],4,0),"")</f>
        <v>-87.869299999999996</v>
      </c>
      <c r="P259" s="32" t="s">
        <v>21</v>
      </c>
    </row>
    <row r="260" spans="1:16" ht="14.25" customHeight="1" x14ac:dyDescent="0.3">
      <c r="A260" s="29" t="str">
        <f t="shared" si="9"/>
        <v>La Lima43944249</v>
      </c>
      <c r="B260" s="29" t="str">
        <f>+Casos_HN[[#This Row],[ID_Municipio]]&amp;Casos_HN[[#This Row],[Fecha]]</f>
        <v>051243944</v>
      </c>
      <c r="C260" s="29" t="str">
        <f t="shared" si="10"/>
        <v>Cortes43944</v>
      </c>
      <c r="D260" s="30">
        <f t="shared" si="11"/>
        <v>249</v>
      </c>
      <c r="E260" s="23">
        <v>43944</v>
      </c>
      <c r="F260" s="30">
        <f>+VLOOKUP(Casos_HN[[#This Row],[Departamento]],Table_5[],2,0)</f>
        <v>5</v>
      </c>
      <c r="G260" s="3" t="s">
        <v>22</v>
      </c>
      <c r="H260" s="9" t="s">
        <v>47</v>
      </c>
      <c r="I260" s="30" t="str">
        <f>+IFERROR(VLOOKUP(Casos_HN[[#This Row],[Municipio]],'LOCALIZA HN'!$B$9:$O$306,8,0),99999)</f>
        <v>0512</v>
      </c>
      <c r="J260" s="5" t="s">
        <v>26</v>
      </c>
      <c r="K260" s="5">
        <v>22</v>
      </c>
      <c r="L260" s="8" t="s">
        <v>19</v>
      </c>
      <c r="M260" s="32" t="s">
        <v>20</v>
      </c>
      <c r="N260" s="33">
        <f>+IFERROR(VLOOKUP(Casos_HN[[#This Row],[ID_Municipio]],Table_4[[CodigoMuni]:[Long_2]],3,0),"")</f>
        <v>15.484500000000001</v>
      </c>
      <c r="O260" s="33">
        <f>+IFERROR(VLOOKUP(Casos_HN[[#This Row],[ID_Municipio]],Table_4[[CodigoMuni]:[Long_2]],4,0),"")</f>
        <v>-87.869299999999996</v>
      </c>
      <c r="P260" s="32" t="s">
        <v>21</v>
      </c>
    </row>
    <row r="261" spans="1:16" ht="14.25" customHeight="1" x14ac:dyDescent="0.3">
      <c r="A261" s="29" t="str">
        <f t="shared" si="9"/>
        <v>La Lima43949250</v>
      </c>
      <c r="B261" s="29" t="str">
        <f>+Casos_HN[[#This Row],[ID_Municipio]]&amp;Casos_HN[[#This Row],[Fecha]]</f>
        <v>051243949</v>
      </c>
      <c r="C261" s="29" t="str">
        <f t="shared" si="10"/>
        <v>Cortes43949</v>
      </c>
      <c r="D261" s="30">
        <f t="shared" si="11"/>
        <v>250</v>
      </c>
      <c r="E261" s="23">
        <v>43949</v>
      </c>
      <c r="F261" s="30">
        <f>+VLOOKUP(Casos_HN[[#This Row],[Departamento]],Table_5[],2,0)</f>
        <v>5</v>
      </c>
      <c r="G261" s="3" t="s">
        <v>22</v>
      </c>
      <c r="H261" s="9" t="s">
        <v>47</v>
      </c>
      <c r="I261" s="30" t="str">
        <f>+IFERROR(VLOOKUP(Casos_HN[[#This Row],[Municipio]],'LOCALIZA HN'!$B$9:$O$306,8,0),99999)</f>
        <v>0512</v>
      </c>
      <c r="J261" s="5" t="s">
        <v>26</v>
      </c>
      <c r="K261" s="5">
        <v>55</v>
      </c>
      <c r="L261" s="24" t="s">
        <v>19</v>
      </c>
      <c r="M261" s="32" t="s">
        <v>20</v>
      </c>
      <c r="N261" s="33">
        <f>+IFERROR(VLOOKUP(Casos_HN[[#This Row],[ID_Municipio]],Table_4[[CodigoMuni]:[Long_2]],3,0),"")</f>
        <v>15.484500000000001</v>
      </c>
      <c r="O261" s="33">
        <f>+IFERROR(VLOOKUP(Casos_HN[[#This Row],[ID_Municipio]],Table_4[[CodigoMuni]:[Long_2]],4,0),"")</f>
        <v>-87.869299999999996</v>
      </c>
      <c r="P261" s="32" t="s">
        <v>21</v>
      </c>
    </row>
    <row r="262" spans="1:16" ht="14.25" customHeight="1" x14ac:dyDescent="0.3">
      <c r="A262" s="29" t="str">
        <f t="shared" si="9"/>
        <v>La Lima43952251</v>
      </c>
      <c r="B262" s="29" t="str">
        <f>+Casos_HN[[#This Row],[ID_Municipio]]&amp;Casos_HN[[#This Row],[Fecha]]</f>
        <v>051243952</v>
      </c>
      <c r="C262" s="29" t="str">
        <f t="shared" si="10"/>
        <v>Cortes43952</v>
      </c>
      <c r="D262" s="30">
        <f t="shared" si="11"/>
        <v>251</v>
      </c>
      <c r="E262" s="23">
        <v>43952</v>
      </c>
      <c r="F262" s="30">
        <f>+VLOOKUP(Casos_HN[[#This Row],[Departamento]],Table_5[],2,0)</f>
        <v>5</v>
      </c>
      <c r="G262" s="3" t="s">
        <v>22</v>
      </c>
      <c r="H262" s="9" t="s">
        <v>47</v>
      </c>
      <c r="I262" s="30" t="str">
        <f>+IFERROR(VLOOKUP(Casos_HN[[#This Row],[Municipio]],'LOCALIZA HN'!$B$9:$O$306,8,0),99999)</f>
        <v>0512</v>
      </c>
      <c r="J262" s="5" t="s">
        <v>18</v>
      </c>
      <c r="K262" s="5">
        <v>47</v>
      </c>
      <c r="L262" s="24" t="s">
        <v>19</v>
      </c>
      <c r="M262" s="32" t="s">
        <v>20</v>
      </c>
      <c r="N262" s="33">
        <f>+IFERROR(VLOOKUP(Casos_HN[[#This Row],[ID_Municipio]],Table_4[[CodigoMuni]:[Long_2]],3,0),"")</f>
        <v>15.484500000000001</v>
      </c>
      <c r="O262" s="33">
        <f>+IFERROR(VLOOKUP(Casos_HN[[#This Row],[ID_Municipio]],Table_4[[CodigoMuni]:[Long_2]],4,0),"")</f>
        <v>-87.869299999999996</v>
      </c>
      <c r="P262" s="32" t="s">
        <v>21</v>
      </c>
    </row>
    <row r="263" spans="1:16" ht="14.25" customHeight="1" x14ac:dyDescent="0.3">
      <c r="A263" s="29" t="str">
        <f t="shared" si="9"/>
        <v>La Lima43954252</v>
      </c>
      <c r="B263" s="29" t="str">
        <f>+Casos_HN[[#This Row],[ID_Municipio]]&amp;Casos_HN[[#This Row],[Fecha]]</f>
        <v>051243954</v>
      </c>
      <c r="C263" s="29" t="str">
        <f t="shared" si="10"/>
        <v>Cortes43954</v>
      </c>
      <c r="D263" s="30">
        <f t="shared" si="11"/>
        <v>252</v>
      </c>
      <c r="E263" s="23">
        <v>43954</v>
      </c>
      <c r="F263" s="30">
        <f>+VLOOKUP(Casos_HN[[#This Row],[Departamento]],Table_5[],2,0)</f>
        <v>5</v>
      </c>
      <c r="G263" s="3" t="s">
        <v>22</v>
      </c>
      <c r="H263" s="9" t="s">
        <v>47</v>
      </c>
      <c r="I263" s="30" t="str">
        <f>+IFERROR(VLOOKUP(Casos_HN[[#This Row],[Municipio]],'LOCALIZA HN'!$B$9:$O$306,8,0),99999)</f>
        <v>0512</v>
      </c>
      <c r="J263" s="5" t="s">
        <v>18</v>
      </c>
      <c r="K263" s="5">
        <v>57</v>
      </c>
      <c r="L263" s="24" t="s">
        <v>19</v>
      </c>
      <c r="M263" s="32" t="s">
        <v>20</v>
      </c>
      <c r="N263" s="33">
        <f>+IFERROR(VLOOKUP(Casos_HN[[#This Row],[ID_Municipio]],Table_4[[CodigoMuni]:[Long_2]],3,0),"")</f>
        <v>15.484500000000001</v>
      </c>
      <c r="O263" s="33">
        <f>+IFERROR(VLOOKUP(Casos_HN[[#This Row],[ID_Municipio]],Table_4[[CodigoMuni]:[Long_2]],4,0),"")</f>
        <v>-87.869299999999996</v>
      </c>
      <c r="P263" s="32" t="s">
        <v>21</v>
      </c>
    </row>
    <row r="264" spans="1:16" ht="14.25" customHeight="1" x14ac:dyDescent="0.3">
      <c r="A264" s="29" t="str">
        <f t="shared" si="9"/>
        <v>La Lima43954253</v>
      </c>
      <c r="B264" s="29" t="str">
        <f>+Casos_HN[[#This Row],[ID_Municipio]]&amp;Casos_HN[[#This Row],[Fecha]]</f>
        <v>051243954</v>
      </c>
      <c r="C264" s="29" t="str">
        <f t="shared" si="10"/>
        <v>Cortes43954</v>
      </c>
      <c r="D264" s="30">
        <f t="shared" si="11"/>
        <v>253</v>
      </c>
      <c r="E264" s="23">
        <v>43954</v>
      </c>
      <c r="F264" s="30">
        <f>+VLOOKUP(Casos_HN[[#This Row],[Departamento]],Table_5[],2,0)</f>
        <v>5</v>
      </c>
      <c r="G264" s="3" t="s">
        <v>22</v>
      </c>
      <c r="H264" s="9" t="s">
        <v>47</v>
      </c>
      <c r="I264" s="30" t="str">
        <f>+IFERROR(VLOOKUP(Casos_HN[[#This Row],[Municipio]],'LOCALIZA HN'!$B$9:$O$306,8,0),99999)</f>
        <v>0512</v>
      </c>
      <c r="J264" s="5" t="s">
        <v>26</v>
      </c>
      <c r="K264" s="5">
        <v>35</v>
      </c>
      <c r="L264" s="24" t="s">
        <v>19</v>
      </c>
      <c r="M264" s="32" t="s">
        <v>20</v>
      </c>
      <c r="N264" s="33">
        <f>+IFERROR(VLOOKUP(Casos_HN[[#This Row],[ID_Municipio]],Table_4[[CodigoMuni]:[Long_2]],3,0),"")</f>
        <v>15.484500000000001</v>
      </c>
      <c r="O264" s="33">
        <f>+IFERROR(VLOOKUP(Casos_HN[[#This Row],[ID_Municipio]],Table_4[[CodigoMuni]:[Long_2]],4,0),"")</f>
        <v>-87.869299999999996</v>
      </c>
      <c r="P264" s="32" t="s">
        <v>21</v>
      </c>
    </row>
    <row r="265" spans="1:16" ht="14.25" customHeight="1" x14ac:dyDescent="0.3">
      <c r="A265" s="29" t="str">
        <f t="shared" si="9"/>
        <v>La Lima43954254</v>
      </c>
      <c r="B265" s="29" t="str">
        <f>+Casos_HN[[#This Row],[ID_Municipio]]&amp;Casos_HN[[#This Row],[Fecha]]</f>
        <v>051243954</v>
      </c>
      <c r="C265" s="29" t="str">
        <f t="shared" si="10"/>
        <v>Cortes43954</v>
      </c>
      <c r="D265" s="30">
        <f t="shared" si="11"/>
        <v>254</v>
      </c>
      <c r="E265" s="23">
        <v>43954</v>
      </c>
      <c r="F265" s="30">
        <f>+VLOOKUP(Casos_HN[[#This Row],[Departamento]],Table_5[],2,0)</f>
        <v>5</v>
      </c>
      <c r="G265" s="3" t="s">
        <v>22</v>
      </c>
      <c r="H265" s="9" t="s">
        <v>47</v>
      </c>
      <c r="I265" s="30" t="str">
        <f>+IFERROR(VLOOKUP(Casos_HN[[#This Row],[Municipio]],'LOCALIZA HN'!$B$9:$O$306,8,0),99999)</f>
        <v>0512</v>
      </c>
      <c r="J265" s="5" t="s">
        <v>26</v>
      </c>
      <c r="K265" s="5">
        <v>40</v>
      </c>
      <c r="L265" s="24" t="s">
        <v>19</v>
      </c>
      <c r="M265" s="32" t="s">
        <v>20</v>
      </c>
      <c r="N265" s="33">
        <f>+IFERROR(VLOOKUP(Casos_HN[[#This Row],[ID_Municipio]],Table_4[[CodigoMuni]:[Long_2]],3,0),"")</f>
        <v>15.484500000000001</v>
      </c>
      <c r="O265" s="33">
        <f>+IFERROR(VLOOKUP(Casos_HN[[#This Row],[ID_Municipio]],Table_4[[CodigoMuni]:[Long_2]],4,0),"")</f>
        <v>-87.869299999999996</v>
      </c>
      <c r="P265" s="32" t="s">
        <v>21</v>
      </c>
    </row>
    <row r="266" spans="1:16" ht="14.25" customHeight="1" x14ac:dyDescent="0.3">
      <c r="A266" s="29" t="str">
        <f t="shared" si="9"/>
        <v>La Lima43954255</v>
      </c>
      <c r="B266" s="29" t="str">
        <f>+Casos_HN[[#This Row],[ID_Municipio]]&amp;Casos_HN[[#This Row],[Fecha]]</f>
        <v>051243954</v>
      </c>
      <c r="C266" s="29" t="str">
        <f t="shared" si="10"/>
        <v>Cortes43954</v>
      </c>
      <c r="D266" s="30">
        <f t="shared" si="11"/>
        <v>255</v>
      </c>
      <c r="E266" s="23">
        <v>43954</v>
      </c>
      <c r="F266" s="30">
        <f>+VLOOKUP(Casos_HN[[#This Row],[Departamento]],Table_5[],2,0)</f>
        <v>5</v>
      </c>
      <c r="G266" s="3" t="s">
        <v>22</v>
      </c>
      <c r="H266" s="9" t="s">
        <v>47</v>
      </c>
      <c r="I266" s="30" t="str">
        <f>+IFERROR(VLOOKUP(Casos_HN[[#This Row],[Municipio]],'LOCALIZA HN'!$B$9:$O$306,8,0),99999)</f>
        <v>0512</v>
      </c>
      <c r="J266" s="5" t="s">
        <v>26</v>
      </c>
      <c r="K266" s="5">
        <v>55</v>
      </c>
      <c r="L266" s="24" t="s">
        <v>19</v>
      </c>
      <c r="M266" s="32" t="s">
        <v>20</v>
      </c>
      <c r="N266" s="33">
        <f>+IFERROR(VLOOKUP(Casos_HN[[#This Row],[ID_Municipio]],Table_4[[CodigoMuni]:[Long_2]],3,0),"")</f>
        <v>15.484500000000001</v>
      </c>
      <c r="O266" s="33">
        <f>+IFERROR(VLOOKUP(Casos_HN[[#This Row],[ID_Municipio]],Table_4[[CodigoMuni]:[Long_2]],4,0),"")</f>
        <v>-87.869299999999996</v>
      </c>
      <c r="P266" s="32" t="s">
        <v>21</v>
      </c>
    </row>
    <row r="267" spans="1:16" ht="14.25" customHeight="1" x14ac:dyDescent="0.3">
      <c r="A267" s="29" t="str">
        <f t="shared" si="9"/>
        <v>La Lima43954256</v>
      </c>
      <c r="B267" s="29" t="str">
        <f>+Casos_HN[[#This Row],[ID_Municipio]]&amp;Casos_HN[[#This Row],[Fecha]]</f>
        <v>051243954</v>
      </c>
      <c r="C267" s="29" t="str">
        <f t="shared" si="10"/>
        <v>Cortes43954</v>
      </c>
      <c r="D267" s="30">
        <f t="shared" si="11"/>
        <v>256</v>
      </c>
      <c r="E267" s="23">
        <v>43954</v>
      </c>
      <c r="F267" s="30">
        <f>+VLOOKUP(Casos_HN[[#This Row],[Departamento]],Table_5[],2,0)</f>
        <v>5</v>
      </c>
      <c r="G267" s="3" t="s">
        <v>22</v>
      </c>
      <c r="H267" s="9" t="s">
        <v>47</v>
      </c>
      <c r="I267" s="30" t="str">
        <f>+IFERROR(VLOOKUP(Casos_HN[[#This Row],[Municipio]],'LOCALIZA HN'!$B$9:$O$306,8,0),99999)</f>
        <v>0512</v>
      </c>
      <c r="J267" s="5" t="s">
        <v>18</v>
      </c>
      <c r="K267" s="5">
        <v>3</v>
      </c>
      <c r="L267" s="24" t="s">
        <v>19</v>
      </c>
      <c r="M267" s="32" t="s">
        <v>20</v>
      </c>
      <c r="N267" s="33">
        <f>+IFERROR(VLOOKUP(Casos_HN[[#This Row],[ID_Municipio]],Table_4[[CodigoMuni]:[Long_2]],3,0),"")</f>
        <v>15.484500000000001</v>
      </c>
      <c r="O267" s="33">
        <f>+IFERROR(VLOOKUP(Casos_HN[[#This Row],[ID_Municipio]],Table_4[[CodigoMuni]:[Long_2]],4,0),"")</f>
        <v>-87.869299999999996</v>
      </c>
      <c r="P267" s="32" t="s">
        <v>21</v>
      </c>
    </row>
    <row r="268" spans="1:16" ht="14.25" customHeight="1" x14ac:dyDescent="0.3">
      <c r="A268" s="29" t="str">
        <f t="shared" si="9"/>
        <v>La Lima43954257</v>
      </c>
      <c r="B268" s="29" t="str">
        <f>+Casos_HN[[#This Row],[ID_Municipio]]&amp;Casos_HN[[#This Row],[Fecha]]</f>
        <v>051243954</v>
      </c>
      <c r="C268" s="29" t="str">
        <f t="shared" si="10"/>
        <v>Cortes43954</v>
      </c>
      <c r="D268" s="30">
        <f t="shared" si="11"/>
        <v>257</v>
      </c>
      <c r="E268" s="23">
        <v>43954</v>
      </c>
      <c r="F268" s="30">
        <f>+VLOOKUP(Casos_HN[[#This Row],[Departamento]],Table_5[],2,0)</f>
        <v>5</v>
      </c>
      <c r="G268" s="3" t="s">
        <v>22</v>
      </c>
      <c r="H268" s="9" t="s">
        <v>47</v>
      </c>
      <c r="I268" s="30" t="str">
        <f>+IFERROR(VLOOKUP(Casos_HN[[#This Row],[Municipio]],'LOCALIZA HN'!$B$9:$O$306,8,0),99999)</f>
        <v>0512</v>
      </c>
      <c r="J268" s="5" t="s">
        <v>26</v>
      </c>
      <c r="K268" s="5">
        <v>30</v>
      </c>
      <c r="L268" s="24" t="s">
        <v>19</v>
      </c>
      <c r="M268" s="32" t="s">
        <v>20</v>
      </c>
      <c r="N268" s="33">
        <f>+IFERROR(VLOOKUP(Casos_HN[[#This Row],[ID_Municipio]],Table_4[[CodigoMuni]:[Long_2]],3,0),"")</f>
        <v>15.484500000000001</v>
      </c>
      <c r="O268" s="33">
        <f>+IFERROR(VLOOKUP(Casos_HN[[#This Row],[ID_Municipio]],Table_4[[CodigoMuni]:[Long_2]],4,0),"")</f>
        <v>-87.869299999999996</v>
      </c>
      <c r="P268" s="32" t="s">
        <v>21</v>
      </c>
    </row>
    <row r="269" spans="1:16" ht="14.25" customHeight="1" x14ac:dyDescent="0.3">
      <c r="A269" s="29" t="str">
        <f t="shared" ref="A269:A332" si="12">+H269&amp;E269&amp;D269</f>
        <v>La Lima43954258</v>
      </c>
      <c r="B269" s="29" t="str">
        <f>+Casos_HN[[#This Row],[ID_Municipio]]&amp;Casos_HN[[#This Row],[Fecha]]</f>
        <v>051243954</v>
      </c>
      <c r="C269" s="29" t="str">
        <f t="shared" ref="C269:C332" si="13">+G269&amp;E269</f>
        <v>Cortes43954</v>
      </c>
      <c r="D269" s="30">
        <f t="shared" ref="D269:D332" si="14">+D268+1</f>
        <v>258</v>
      </c>
      <c r="E269" s="23">
        <v>43954</v>
      </c>
      <c r="F269" s="30">
        <f>+VLOOKUP(Casos_HN[[#This Row],[Departamento]],Table_5[],2,0)</f>
        <v>5</v>
      </c>
      <c r="G269" s="3" t="s">
        <v>22</v>
      </c>
      <c r="H269" s="9" t="s">
        <v>47</v>
      </c>
      <c r="I269" s="30" t="str">
        <f>+IFERROR(VLOOKUP(Casos_HN[[#This Row],[Municipio]],'LOCALIZA HN'!$B$9:$O$306,8,0),99999)</f>
        <v>0512</v>
      </c>
      <c r="J269" s="5" t="s">
        <v>18</v>
      </c>
      <c r="K269" s="5">
        <v>37</v>
      </c>
      <c r="L269" s="24" t="s">
        <v>19</v>
      </c>
      <c r="M269" s="32" t="s">
        <v>20</v>
      </c>
      <c r="N269" s="33">
        <f>+IFERROR(VLOOKUP(Casos_HN[[#This Row],[ID_Municipio]],Table_4[[CodigoMuni]:[Long_2]],3,0),"")</f>
        <v>15.484500000000001</v>
      </c>
      <c r="O269" s="33">
        <f>+IFERROR(VLOOKUP(Casos_HN[[#This Row],[ID_Municipio]],Table_4[[CodigoMuni]:[Long_2]],4,0),"")</f>
        <v>-87.869299999999996</v>
      </c>
      <c r="P269" s="32" t="s">
        <v>21</v>
      </c>
    </row>
    <row r="270" spans="1:16" ht="14.25" customHeight="1" x14ac:dyDescent="0.3">
      <c r="A270" s="29" t="str">
        <f t="shared" si="12"/>
        <v>La Paz43932259</v>
      </c>
      <c r="B270" s="29" t="str">
        <f>+Casos_HN[[#This Row],[ID_Municipio]]&amp;Casos_HN[[#This Row],[Fecha]]</f>
        <v>120143932</v>
      </c>
      <c r="C270" s="29" t="str">
        <f t="shared" si="13"/>
        <v>La Paz43932</v>
      </c>
      <c r="D270" s="30">
        <f t="shared" si="14"/>
        <v>259</v>
      </c>
      <c r="E270" s="23">
        <v>43932</v>
      </c>
      <c r="F270" s="30">
        <f>+VLOOKUP(Casos_HN[[#This Row],[Departamento]],Table_5[],2,0)</f>
        <v>12</v>
      </c>
      <c r="G270" s="3" t="s">
        <v>48</v>
      </c>
      <c r="H270" s="9" t="s">
        <v>48</v>
      </c>
      <c r="I270" s="30" t="str">
        <f>+IFERROR(VLOOKUP(Casos_HN[[#This Row],[Municipio]],'LOCALIZA HN'!$B$9:$O$306,8,0),99999)</f>
        <v>1201</v>
      </c>
      <c r="J270" s="5" t="s">
        <v>18</v>
      </c>
      <c r="K270" s="5">
        <v>24</v>
      </c>
      <c r="L270" s="8" t="s">
        <v>19</v>
      </c>
      <c r="M270" s="32" t="s">
        <v>20</v>
      </c>
      <c r="N270" s="33">
        <f>+IFERROR(VLOOKUP(Casos_HN[[#This Row],[ID_Municipio]],Table_4[[CodigoMuni]:[Long_2]],3,0),"")</f>
        <v>14.3101</v>
      </c>
      <c r="O270" s="33">
        <f>+IFERROR(VLOOKUP(Casos_HN[[#This Row],[ID_Municipio]],Table_4[[CodigoMuni]:[Long_2]],4,0),"")</f>
        <v>-87.754199999999997</v>
      </c>
      <c r="P270" s="32" t="s">
        <v>21</v>
      </c>
    </row>
    <row r="271" spans="1:16" ht="14.25" customHeight="1" x14ac:dyDescent="0.3">
      <c r="A271" s="29" t="str">
        <f t="shared" si="12"/>
        <v>La Union43913260</v>
      </c>
      <c r="B271" s="29" t="str">
        <f>+Casos_HN[[#This Row],[ID_Municipio]]&amp;Casos_HN[[#This Row],[Fecha]]</f>
        <v>041243913</v>
      </c>
      <c r="C271" s="29" t="str">
        <f t="shared" si="13"/>
        <v>Lempira43913</v>
      </c>
      <c r="D271" s="30">
        <f t="shared" si="14"/>
        <v>260</v>
      </c>
      <c r="E271" s="31">
        <v>43913</v>
      </c>
      <c r="F271" s="30">
        <f>+VLOOKUP(Casos_HN[[#This Row],[Departamento]],Table_5[],2,0)</f>
        <v>13</v>
      </c>
      <c r="G271" s="3" t="s">
        <v>41</v>
      </c>
      <c r="H271" s="9" t="s">
        <v>49</v>
      </c>
      <c r="I271" s="30" t="str">
        <f>+IFERROR(VLOOKUP(Casos_HN[[#This Row],[Municipio]],'LOCALIZA HN'!$B$9:$O$306,8,0),99999)</f>
        <v>0412</v>
      </c>
      <c r="J271" s="5" t="s">
        <v>18</v>
      </c>
      <c r="K271" s="5">
        <v>46</v>
      </c>
      <c r="L271" s="8" t="s">
        <v>19</v>
      </c>
      <c r="M271" s="32" t="s">
        <v>20</v>
      </c>
      <c r="N271" s="33">
        <f>+IFERROR(VLOOKUP(Casos_HN[[#This Row],[ID_Municipio]],Table_4[[CodigoMuni]:[Long_2]],3,0),"")</f>
        <v>14.698700000000001</v>
      </c>
      <c r="O271" s="33">
        <f>+IFERROR(VLOOKUP(Casos_HN[[#This Row],[ID_Municipio]],Table_4[[CodigoMuni]:[Long_2]],4,0),"")</f>
        <v>-88.948499999999996</v>
      </c>
      <c r="P271" s="32" t="s">
        <v>21</v>
      </c>
    </row>
    <row r="272" spans="1:16" ht="14.25" customHeight="1" x14ac:dyDescent="0.3">
      <c r="A272" s="29" t="str">
        <f t="shared" si="12"/>
        <v>La Union43917261</v>
      </c>
      <c r="B272" s="29" t="str">
        <f>+Casos_HN[[#This Row],[ID_Municipio]]&amp;Casos_HN[[#This Row],[Fecha]]</f>
        <v>041243917</v>
      </c>
      <c r="C272" s="29" t="str">
        <f t="shared" si="13"/>
        <v>Lempira43917</v>
      </c>
      <c r="D272" s="30">
        <f t="shared" si="14"/>
        <v>261</v>
      </c>
      <c r="E272" s="31">
        <v>43917</v>
      </c>
      <c r="F272" s="30">
        <f>+VLOOKUP(Casos_HN[[#This Row],[Departamento]],Table_5[],2,0)</f>
        <v>13</v>
      </c>
      <c r="G272" s="3" t="s">
        <v>41</v>
      </c>
      <c r="H272" s="9" t="s">
        <v>49</v>
      </c>
      <c r="I272" s="30" t="str">
        <f>+IFERROR(VLOOKUP(Casos_HN[[#This Row],[Municipio]],'LOCALIZA HN'!$B$9:$O$306,8,0),99999)</f>
        <v>0412</v>
      </c>
      <c r="J272" s="5" t="s">
        <v>18</v>
      </c>
      <c r="K272" s="5">
        <v>33</v>
      </c>
      <c r="L272" s="8" t="s">
        <v>19</v>
      </c>
      <c r="M272" s="32" t="s">
        <v>20</v>
      </c>
      <c r="N272" s="33">
        <f>+IFERROR(VLOOKUP(Casos_HN[[#This Row],[ID_Municipio]],Table_4[[CodigoMuni]:[Long_2]],3,0),"")</f>
        <v>14.698700000000001</v>
      </c>
      <c r="O272" s="33">
        <f>+IFERROR(VLOOKUP(Casos_HN[[#This Row],[ID_Municipio]],Table_4[[CodigoMuni]:[Long_2]],4,0),"")</f>
        <v>-88.948499999999996</v>
      </c>
      <c r="P272" s="32" t="s">
        <v>21</v>
      </c>
    </row>
    <row r="273" spans="1:16" ht="14.25" customHeight="1" x14ac:dyDescent="0.3">
      <c r="A273" s="29" t="str">
        <f t="shared" si="12"/>
        <v>La Union43917262</v>
      </c>
      <c r="B273" s="29" t="str">
        <f>+Casos_HN[[#This Row],[ID_Municipio]]&amp;Casos_HN[[#This Row],[Fecha]]</f>
        <v>041243917</v>
      </c>
      <c r="C273" s="29" t="str">
        <f t="shared" si="13"/>
        <v>Lempira43917</v>
      </c>
      <c r="D273" s="30">
        <f t="shared" si="14"/>
        <v>262</v>
      </c>
      <c r="E273" s="31">
        <v>43917</v>
      </c>
      <c r="F273" s="30">
        <f>+VLOOKUP(Casos_HN[[#This Row],[Departamento]],Table_5[],2,0)</f>
        <v>13</v>
      </c>
      <c r="G273" s="3" t="s">
        <v>41</v>
      </c>
      <c r="H273" s="9" t="s">
        <v>49</v>
      </c>
      <c r="I273" s="30" t="str">
        <f>+IFERROR(VLOOKUP(Casos_HN[[#This Row],[Municipio]],'LOCALIZA HN'!$B$9:$O$306,8,0),99999)</f>
        <v>0412</v>
      </c>
      <c r="J273" s="5" t="s">
        <v>26</v>
      </c>
      <c r="K273" s="5">
        <v>67</v>
      </c>
      <c r="L273" s="8" t="s">
        <v>19</v>
      </c>
      <c r="M273" s="32" t="s">
        <v>20</v>
      </c>
      <c r="N273" s="33">
        <f>+IFERROR(VLOOKUP(Casos_HN[[#This Row],[ID_Municipio]],Table_4[[CodigoMuni]:[Long_2]],3,0),"")</f>
        <v>14.698700000000001</v>
      </c>
      <c r="O273" s="33">
        <f>+IFERROR(VLOOKUP(Casos_HN[[#This Row],[ID_Municipio]],Table_4[[CodigoMuni]:[Long_2]],4,0),"")</f>
        <v>-88.948499999999996</v>
      </c>
      <c r="P273" s="32" t="s">
        <v>21</v>
      </c>
    </row>
    <row r="274" spans="1:16" ht="14.25" customHeight="1" x14ac:dyDescent="0.3">
      <c r="A274" s="29" t="str">
        <f t="shared" si="12"/>
        <v>Langue43953263</v>
      </c>
      <c r="B274" s="29" t="str">
        <f>+Casos_HN[[#This Row],[ID_Municipio]]&amp;Casos_HN[[#This Row],[Fecha]]</f>
        <v>170743953</v>
      </c>
      <c r="C274" s="29" t="str">
        <f t="shared" si="13"/>
        <v>Valle43953</v>
      </c>
      <c r="D274" s="30">
        <f t="shared" si="14"/>
        <v>263</v>
      </c>
      <c r="E274" s="23">
        <v>43953</v>
      </c>
      <c r="F274" s="30">
        <f>+VLOOKUP(Casos_HN[[#This Row],[Departamento]],Table_5[],2,0)</f>
        <v>17</v>
      </c>
      <c r="G274" s="3" t="s">
        <v>16</v>
      </c>
      <c r="H274" s="9" t="s">
        <v>50</v>
      </c>
      <c r="I274" s="30" t="str">
        <f>+IFERROR(VLOOKUP(Casos_HN[[#This Row],[Municipio]],'LOCALIZA HN'!$B$9:$O$306,8,0),99999)</f>
        <v>1707</v>
      </c>
      <c r="J274" s="5" t="s">
        <v>18</v>
      </c>
      <c r="K274" s="5">
        <v>70</v>
      </c>
      <c r="L274" s="24" t="s">
        <v>19</v>
      </c>
      <c r="M274" s="32" t="s">
        <v>20</v>
      </c>
      <c r="N274" s="33">
        <f>+IFERROR(VLOOKUP(Casos_HN[[#This Row],[ID_Municipio]],Table_4[[CodigoMuni]:[Long_2]],3,0),"")</f>
        <v>13.6571</v>
      </c>
      <c r="O274" s="33">
        <f>+IFERROR(VLOOKUP(Casos_HN[[#This Row],[ID_Municipio]],Table_4[[CodigoMuni]:[Long_2]],4,0),"")</f>
        <v>-87.629099999999994</v>
      </c>
      <c r="P274" s="32" t="s">
        <v>21</v>
      </c>
    </row>
    <row r="275" spans="1:16" ht="14.25" customHeight="1" x14ac:dyDescent="0.3">
      <c r="A275" s="29" t="str">
        <f t="shared" si="12"/>
        <v>Las Vegas43922264</v>
      </c>
      <c r="B275" s="29" t="str">
        <f>+Casos_HN[[#This Row],[ID_Municipio]]&amp;Casos_HN[[#This Row],[Fecha]]</f>
        <v>162743922</v>
      </c>
      <c r="C275" s="29" t="str">
        <f t="shared" si="13"/>
        <v>Santa Barbara43922</v>
      </c>
      <c r="D275" s="30">
        <f t="shared" si="14"/>
        <v>264</v>
      </c>
      <c r="E275" s="23">
        <v>43922</v>
      </c>
      <c r="F275" s="30">
        <f>+VLOOKUP(Casos_HN[[#This Row],[Departamento]],Table_5[],2,0)</f>
        <v>16</v>
      </c>
      <c r="G275" s="3" t="s">
        <v>43</v>
      </c>
      <c r="H275" s="9" t="s">
        <v>51</v>
      </c>
      <c r="I275" s="30" t="str">
        <f>+IFERROR(VLOOKUP(Casos_HN[[#This Row],[Municipio]],'LOCALIZA HN'!$B$9:$O$306,8,0),99999)</f>
        <v>1627</v>
      </c>
      <c r="J275" s="5" t="s">
        <v>26</v>
      </c>
      <c r="K275" s="5">
        <v>47</v>
      </c>
      <c r="L275" s="8" t="s">
        <v>19</v>
      </c>
      <c r="M275" s="32" t="s">
        <v>20</v>
      </c>
      <c r="N275" s="33">
        <f>+IFERROR(VLOOKUP(Casos_HN[[#This Row],[ID_Municipio]],Table_4[[CodigoMuni]:[Long_2]],3,0),"")</f>
        <v>14.8681</v>
      </c>
      <c r="O275" s="33">
        <f>+IFERROR(VLOOKUP(Casos_HN[[#This Row],[ID_Municipio]],Table_4[[CodigoMuni]:[Long_2]],4,0),"")</f>
        <v>-88.061999999999998</v>
      </c>
      <c r="P275" s="32" t="s">
        <v>21</v>
      </c>
    </row>
    <row r="276" spans="1:16" ht="14.25" customHeight="1" x14ac:dyDescent="0.3">
      <c r="A276" s="29" t="str">
        <f t="shared" si="12"/>
        <v>Las Vegas43922265</v>
      </c>
      <c r="B276" s="29" t="str">
        <f>+Casos_HN[[#This Row],[ID_Municipio]]&amp;Casos_HN[[#This Row],[Fecha]]</f>
        <v>162743922</v>
      </c>
      <c r="C276" s="29" t="str">
        <f t="shared" si="13"/>
        <v>Santa Barbara43922</v>
      </c>
      <c r="D276" s="30">
        <f t="shared" si="14"/>
        <v>265</v>
      </c>
      <c r="E276" s="23">
        <v>43922</v>
      </c>
      <c r="F276" s="30">
        <f>+VLOOKUP(Casos_HN[[#This Row],[Departamento]],Table_5[],2,0)</f>
        <v>16</v>
      </c>
      <c r="G276" s="3" t="s">
        <v>43</v>
      </c>
      <c r="H276" s="9" t="s">
        <v>51</v>
      </c>
      <c r="I276" s="30" t="str">
        <f>+IFERROR(VLOOKUP(Casos_HN[[#This Row],[Municipio]],'LOCALIZA HN'!$B$9:$O$306,8,0),99999)</f>
        <v>1627</v>
      </c>
      <c r="J276" s="5" t="s">
        <v>26</v>
      </c>
      <c r="K276" s="5">
        <v>41</v>
      </c>
      <c r="L276" s="8" t="s">
        <v>19</v>
      </c>
      <c r="M276" s="32" t="s">
        <v>20</v>
      </c>
      <c r="N276" s="33">
        <f>+IFERROR(VLOOKUP(Casos_HN[[#This Row],[ID_Municipio]],Table_4[[CodigoMuni]:[Long_2]],3,0),"")</f>
        <v>14.8681</v>
      </c>
      <c r="O276" s="33">
        <f>+IFERROR(VLOOKUP(Casos_HN[[#This Row],[ID_Municipio]],Table_4[[CodigoMuni]:[Long_2]],4,0),"")</f>
        <v>-88.061999999999998</v>
      </c>
      <c r="P276" s="32" t="s">
        <v>21</v>
      </c>
    </row>
    <row r="277" spans="1:16" ht="14.25" customHeight="1" x14ac:dyDescent="0.3">
      <c r="A277" s="29" t="str">
        <f t="shared" si="12"/>
        <v>Las Vegas43922266</v>
      </c>
      <c r="B277" s="29" t="str">
        <f>+Casos_HN[[#This Row],[ID_Municipio]]&amp;Casos_HN[[#This Row],[Fecha]]</f>
        <v>162743922</v>
      </c>
      <c r="C277" s="29" t="str">
        <f t="shared" si="13"/>
        <v>Santa Barbara43922</v>
      </c>
      <c r="D277" s="30">
        <f t="shared" si="14"/>
        <v>266</v>
      </c>
      <c r="E277" s="23">
        <v>43922</v>
      </c>
      <c r="F277" s="30">
        <f>+VLOOKUP(Casos_HN[[#This Row],[Departamento]],Table_5[],2,0)</f>
        <v>16</v>
      </c>
      <c r="G277" s="3" t="s">
        <v>43</v>
      </c>
      <c r="H277" s="9" t="s">
        <v>51</v>
      </c>
      <c r="I277" s="30" t="str">
        <f>+IFERROR(VLOOKUP(Casos_HN[[#This Row],[Municipio]],'LOCALIZA HN'!$B$9:$O$306,8,0),99999)</f>
        <v>1627</v>
      </c>
      <c r="J277" s="5" t="s">
        <v>18</v>
      </c>
      <c r="K277" s="5">
        <v>37</v>
      </c>
      <c r="L277" s="8" t="s">
        <v>19</v>
      </c>
      <c r="M277" s="32" t="s">
        <v>20</v>
      </c>
      <c r="N277" s="33">
        <f>+IFERROR(VLOOKUP(Casos_HN[[#This Row],[ID_Municipio]],Table_4[[CodigoMuni]:[Long_2]],3,0),"")</f>
        <v>14.8681</v>
      </c>
      <c r="O277" s="33">
        <f>+IFERROR(VLOOKUP(Casos_HN[[#This Row],[ID_Municipio]],Table_4[[CodigoMuni]:[Long_2]],4,0),"")</f>
        <v>-88.061999999999998</v>
      </c>
      <c r="P277" s="32" t="s">
        <v>21</v>
      </c>
    </row>
    <row r="278" spans="1:16" ht="14.25" customHeight="1" x14ac:dyDescent="0.3">
      <c r="A278" s="29" t="str">
        <f t="shared" si="12"/>
        <v>Las Vegas43924267</v>
      </c>
      <c r="B278" s="29" t="str">
        <f>+Casos_HN[[#This Row],[ID_Municipio]]&amp;Casos_HN[[#This Row],[Fecha]]</f>
        <v>162743924</v>
      </c>
      <c r="C278" s="29" t="str">
        <f t="shared" si="13"/>
        <v>Santa Barbara43924</v>
      </c>
      <c r="D278" s="30">
        <f t="shared" si="14"/>
        <v>267</v>
      </c>
      <c r="E278" s="23">
        <v>43924</v>
      </c>
      <c r="F278" s="30">
        <f>+VLOOKUP(Casos_HN[[#This Row],[Departamento]],Table_5[],2,0)</f>
        <v>16</v>
      </c>
      <c r="G278" s="3" t="s">
        <v>43</v>
      </c>
      <c r="H278" s="9" t="s">
        <v>51</v>
      </c>
      <c r="I278" s="30" t="str">
        <f>+IFERROR(VLOOKUP(Casos_HN[[#This Row],[Municipio]],'LOCALIZA HN'!$B$9:$O$306,8,0),99999)</f>
        <v>1627</v>
      </c>
      <c r="J278" s="5" t="s">
        <v>18</v>
      </c>
      <c r="K278" s="5">
        <v>37</v>
      </c>
      <c r="L278" s="8" t="s">
        <v>19</v>
      </c>
      <c r="M278" s="32" t="s">
        <v>20</v>
      </c>
      <c r="N278" s="33">
        <f>+IFERROR(VLOOKUP(Casos_HN[[#This Row],[ID_Municipio]],Table_4[[CodigoMuni]:[Long_2]],3,0),"")</f>
        <v>14.8681</v>
      </c>
      <c r="O278" s="33">
        <f>+IFERROR(VLOOKUP(Casos_HN[[#This Row],[ID_Municipio]],Table_4[[CodigoMuni]:[Long_2]],4,0),"")</f>
        <v>-88.061999999999998</v>
      </c>
      <c r="P278" s="32" t="s">
        <v>21</v>
      </c>
    </row>
    <row r="279" spans="1:16" ht="14.25" customHeight="1" x14ac:dyDescent="0.3">
      <c r="A279" s="29" t="str">
        <f t="shared" si="12"/>
        <v>Las Vegas43924268</v>
      </c>
      <c r="B279" s="29" t="str">
        <f>+Casos_HN[[#This Row],[ID_Municipio]]&amp;Casos_HN[[#This Row],[Fecha]]</f>
        <v>162743924</v>
      </c>
      <c r="C279" s="29" t="str">
        <f t="shared" si="13"/>
        <v>Santa Barbara43924</v>
      </c>
      <c r="D279" s="30">
        <f t="shared" si="14"/>
        <v>268</v>
      </c>
      <c r="E279" s="23">
        <v>43924</v>
      </c>
      <c r="F279" s="30">
        <f>+VLOOKUP(Casos_HN[[#This Row],[Departamento]],Table_5[],2,0)</f>
        <v>16</v>
      </c>
      <c r="G279" s="3" t="s">
        <v>43</v>
      </c>
      <c r="H279" s="9" t="s">
        <v>51</v>
      </c>
      <c r="I279" s="30" t="str">
        <f>+IFERROR(VLOOKUP(Casos_HN[[#This Row],[Municipio]],'LOCALIZA HN'!$B$9:$O$306,8,0),99999)</f>
        <v>1627</v>
      </c>
      <c r="J279" s="5" t="s">
        <v>26</v>
      </c>
      <c r="K279" s="5">
        <v>41</v>
      </c>
      <c r="L279" s="8" t="s">
        <v>19</v>
      </c>
      <c r="M279" s="32" t="s">
        <v>20</v>
      </c>
      <c r="N279" s="33">
        <f>+IFERROR(VLOOKUP(Casos_HN[[#This Row],[ID_Municipio]],Table_4[[CodigoMuni]:[Long_2]],3,0),"")</f>
        <v>14.8681</v>
      </c>
      <c r="O279" s="33">
        <f>+IFERROR(VLOOKUP(Casos_HN[[#This Row],[ID_Municipio]],Table_4[[CodigoMuni]:[Long_2]],4,0),"")</f>
        <v>-88.061999999999998</v>
      </c>
      <c r="P279" s="32" t="s">
        <v>21</v>
      </c>
    </row>
    <row r="280" spans="1:16" ht="14.25" customHeight="1" x14ac:dyDescent="0.3">
      <c r="A280" s="29" t="str">
        <f t="shared" si="12"/>
        <v>Las Vegas43924269</v>
      </c>
      <c r="B280" s="29" t="str">
        <f>+Casos_HN[[#This Row],[ID_Municipio]]&amp;Casos_HN[[#This Row],[Fecha]]</f>
        <v>162743924</v>
      </c>
      <c r="C280" s="29" t="str">
        <f t="shared" si="13"/>
        <v>Santa Barbara43924</v>
      </c>
      <c r="D280" s="30">
        <f t="shared" si="14"/>
        <v>269</v>
      </c>
      <c r="E280" s="23">
        <v>43924</v>
      </c>
      <c r="F280" s="30">
        <f>+VLOOKUP(Casos_HN[[#This Row],[Departamento]],Table_5[],2,0)</f>
        <v>16</v>
      </c>
      <c r="G280" s="3" t="s">
        <v>43</v>
      </c>
      <c r="H280" s="9" t="s">
        <v>51</v>
      </c>
      <c r="I280" s="30" t="str">
        <f>+IFERROR(VLOOKUP(Casos_HN[[#This Row],[Municipio]],'LOCALIZA HN'!$B$9:$O$306,8,0),99999)</f>
        <v>1627</v>
      </c>
      <c r="J280" s="5" t="s">
        <v>26</v>
      </c>
      <c r="K280" s="5">
        <v>47</v>
      </c>
      <c r="L280" s="8" t="s">
        <v>19</v>
      </c>
      <c r="M280" s="32" t="s">
        <v>20</v>
      </c>
      <c r="N280" s="33">
        <f>+IFERROR(VLOOKUP(Casos_HN[[#This Row],[ID_Municipio]],Table_4[[CodigoMuni]:[Long_2]],3,0),"")</f>
        <v>14.8681</v>
      </c>
      <c r="O280" s="33">
        <f>+IFERROR(VLOOKUP(Casos_HN[[#This Row],[ID_Municipio]],Table_4[[CodigoMuni]:[Long_2]],4,0),"")</f>
        <v>-88.061999999999998</v>
      </c>
      <c r="P280" s="32" t="s">
        <v>21</v>
      </c>
    </row>
    <row r="281" spans="1:16" ht="14.25" customHeight="1" x14ac:dyDescent="0.3">
      <c r="A281" s="29" t="str">
        <f t="shared" si="12"/>
        <v>Las Vegas43932270</v>
      </c>
      <c r="B281" s="29" t="str">
        <f>+Casos_HN[[#This Row],[ID_Municipio]]&amp;Casos_HN[[#This Row],[Fecha]]</f>
        <v>162743932</v>
      </c>
      <c r="C281" s="29" t="str">
        <f t="shared" si="13"/>
        <v>Santa Barbara43932</v>
      </c>
      <c r="D281" s="30">
        <f t="shared" si="14"/>
        <v>270</v>
      </c>
      <c r="E281" s="23">
        <v>43932</v>
      </c>
      <c r="F281" s="30">
        <f>+VLOOKUP(Casos_HN[[#This Row],[Departamento]],Table_5[],2,0)</f>
        <v>16</v>
      </c>
      <c r="G281" s="3" t="s">
        <v>43</v>
      </c>
      <c r="H281" s="9" t="s">
        <v>51</v>
      </c>
      <c r="I281" s="30" t="str">
        <f>+IFERROR(VLOOKUP(Casos_HN[[#This Row],[Municipio]],'LOCALIZA HN'!$B$9:$O$306,8,0),99999)</f>
        <v>1627</v>
      </c>
      <c r="J281" s="5" t="s">
        <v>18</v>
      </c>
      <c r="K281" s="5">
        <v>25</v>
      </c>
      <c r="L281" s="8" t="s">
        <v>19</v>
      </c>
      <c r="M281" s="32" t="s">
        <v>20</v>
      </c>
      <c r="N281" s="33">
        <f>+IFERROR(VLOOKUP(Casos_HN[[#This Row],[ID_Municipio]],Table_4[[CodigoMuni]:[Long_2]],3,0),"")</f>
        <v>14.8681</v>
      </c>
      <c r="O281" s="33">
        <f>+IFERROR(VLOOKUP(Casos_HN[[#This Row],[ID_Municipio]],Table_4[[CodigoMuni]:[Long_2]],4,0),"")</f>
        <v>-88.061999999999998</v>
      </c>
      <c r="P281" s="32" t="s">
        <v>21</v>
      </c>
    </row>
    <row r="282" spans="1:16" ht="14.25" customHeight="1" x14ac:dyDescent="0.3">
      <c r="A282" s="29" t="str">
        <f t="shared" si="12"/>
        <v>Lepaterique43953271</v>
      </c>
      <c r="B282" s="29" t="str">
        <f>+Casos_HN[[#This Row],[ID_Municipio]]&amp;Casos_HN[[#This Row],[Fecha]]</f>
        <v>080943953</v>
      </c>
      <c r="C282" s="29" t="str">
        <f t="shared" si="13"/>
        <v>Francisco Morazan43953</v>
      </c>
      <c r="D282" s="30">
        <f t="shared" si="14"/>
        <v>271</v>
      </c>
      <c r="E282" s="23">
        <v>43953</v>
      </c>
      <c r="F282" s="30">
        <f>+VLOOKUP(Casos_HN[[#This Row],[Departamento]],Table_5[],2,0)</f>
        <v>8</v>
      </c>
      <c r="G282" s="3" t="s">
        <v>31</v>
      </c>
      <c r="H282" s="9" t="s">
        <v>52</v>
      </c>
      <c r="I282" s="30" t="str">
        <f>+IFERROR(VLOOKUP(Casos_HN[[#This Row],[Municipio]],'LOCALIZA HN'!$B$9:$O$306,8,0),99999)</f>
        <v>0809</v>
      </c>
      <c r="J282" s="5" t="s">
        <v>18</v>
      </c>
      <c r="K282" s="5">
        <v>33</v>
      </c>
      <c r="L282" s="24" t="s">
        <v>19</v>
      </c>
      <c r="M282" s="32" t="s">
        <v>20</v>
      </c>
      <c r="N282" s="33">
        <f>+IFERROR(VLOOKUP(Casos_HN[[#This Row],[ID_Municipio]],Table_4[[CodigoMuni]:[Long_2]],3,0),"")</f>
        <v>14.0482</v>
      </c>
      <c r="O282" s="33">
        <f>+IFERROR(VLOOKUP(Casos_HN[[#This Row],[ID_Municipio]],Table_4[[CodigoMuni]:[Long_2]],4,0),"")</f>
        <v>-87.495500000000007</v>
      </c>
      <c r="P282" s="32" t="s">
        <v>21</v>
      </c>
    </row>
    <row r="283" spans="1:16" ht="14.25" customHeight="1" x14ac:dyDescent="0.3">
      <c r="A283" s="29" t="str">
        <f t="shared" si="12"/>
        <v>Macuelizo43939272</v>
      </c>
      <c r="B283" s="29" t="str">
        <f>+Casos_HN[[#This Row],[ID_Municipio]]&amp;Casos_HN[[#This Row],[Fecha]]</f>
        <v>161243939</v>
      </c>
      <c r="C283" s="29" t="str">
        <f t="shared" si="13"/>
        <v>Santa Barbara43939</v>
      </c>
      <c r="D283" s="30">
        <f t="shared" si="14"/>
        <v>272</v>
      </c>
      <c r="E283" s="23">
        <v>43939</v>
      </c>
      <c r="F283" s="30">
        <f>+VLOOKUP(Casos_HN[[#This Row],[Departamento]],Table_5[],2,0)</f>
        <v>16</v>
      </c>
      <c r="G283" s="3" t="s">
        <v>43</v>
      </c>
      <c r="H283" s="9" t="s">
        <v>53</v>
      </c>
      <c r="I283" s="30" t="str">
        <f>+IFERROR(VLOOKUP(Casos_HN[[#This Row],[Municipio]],'LOCALIZA HN'!$B$9:$O$306,8,0),99999)</f>
        <v>1612</v>
      </c>
      <c r="J283" s="5" t="s">
        <v>18</v>
      </c>
      <c r="K283" s="5">
        <v>42</v>
      </c>
      <c r="L283" s="8" t="s">
        <v>19</v>
      </c>
      <c r="M283" s="32" t="s">
        <v>20</v>
      </c>
      <c r="N283" s="33">
        <f>+IFERROR(VLOOKUP(Casos_HN[[#This Row],[ID_Municipio]],Table_4[[CodigoMuni]:[Long_2]],3,0),"")</f>
        <v>15.2325</v>
      </c>
      <c r="O283" s="33">
        <f>+IFERROR(VLOOKUP(Casos_HN[[#This Row],[ID_Municipio]],Table_4[[CodigoMuni]:[Long_2]],4,0),"")</f>
        <v>-88.573499999999996</v>
      </c>
      <c r="P283" s="32" t="s">
        <v>21</v>
      </c>
    </row>
    <row r="284" spans="1:16" ht="14.25" customHeight="1" x14ac:dyDescent="0.3">
      <c r="A284" s="29" t="str">
        <f t="shared" si="12"/>
        <v>Macuelizo43944273</v>
      </c>
      <c r="B284" s="29" t="str">
        <f>+Casos_HN[[#This Row],[ID_Municipio]]&amp;Casos_HN[[#This Row],[Fecha]]</f>
        <v>161243944</v>
      </c>
      <c r="C284" s="29" t="str">
        <f t="shared" si="13"/>
        <v>Santa Barbara43944</v>
      </c>
      <c r="D284" s="30">
        <f t="shared" si="14"/>
        <v>273</v>
      </c>
      <c r="E284" s="23">
        <v>43944</v>
      </c>
      <c r="F284" s="30">
        <f>+VLOOKUP(Casos_HN[[#This Row],[Departamento]],Table_5[],2,0)</f>
        <v>16</v>
      </c>
      <c r="G284" s="3" t="s">
        <v>43</v>
      </c>
      <c r="H284" s="9" t="s">
        <v>53</v>
      </c>
      <c r="I284" s="30" t="str">
        <f>+IFERROR(VLOOKUP(Casos_HN[[#This Row],[Municipio]],'LOCALIZA HN'!$B$9:$O$306,8,0),99999)</f>
        <v>1612</v>
      </c>
      <c r="J284" s="5" t="s">
        <v>18</v>
      </c>
      <c r="K284" s="5">
        <v>58</v>
      </c>
      <c r="L284" s="8" t="s">
        <v>19</v>
      </c>
      <c r="M284" s="32" t="s">
        <v>20</v>
      </c>
      <c r="N284" s="33">
        <f>+IFERROR(VLOOKUP(Casos_HN[[#This Row],[ID_Municipio]],Table_4[[CodigoMuni]:[Long_2]],3,0),"")</f>
        <v>15.2325</v>
      </c>
      <c r="O284" s="33">
        <f>+IFERROR(VLOOKUP(Casos_HN[[#This Row],[ID_Municipio]],Table_4[[CodigoMuni]:[Long_2]],4,0),"")</f>
        <v>-88.573499999999996</v>
      </c>
      <c r="P284" s="32" t="s">
        <v>21</v>
      </c>
    </row>
    <row r="285" spans="1:16" ht="14.25" customHeight="1" x14ac:dyDescent="0.3">
      <c r="A285" s="29" t="str">
        <f t="shared" si="12"/>
        <v>Namasigue43950274</v>
      </c>
      <c r="B285" s="29" t="str">
        <f>+Casos_HN[[#This Row],[ID_Municipio]]&amp;Casos_HN[[#This Row],[Fecha]]</f>
        <v>060943950</v>
      </c>
      <c r="C285" s="29" t="str">
        <f t="shared" si="13"/>
        <v>Choluteca43950</v>
      </c>
      <c r="D285" s="30">
        <f t="shared" si="14"/>
        <v>274</v>
      </c>
      <c r="E285" s="23">
        <v>43950</v>
      </c>
      <c r="F285" s="30">
        <f>+VLOOKUP(Casos_HN[[#This Row],[Departamento]],Table_5[],2,0)</f>
        <v>6</v>
      </c>
      <c r="G285" s="3" t="s">
        <v>27</v>
      </c>
      <c r="H285" s="9" t="s">
        <v>54</v>
      </c>
      <c r="I285" s="30" t="str">
        <f>+IFERROR(VLOOKUP(Casos_HN[[#This Row],[Municipio]],'LOCALIZA HN'!$B$9:$O$306,8,0),99999)</f>
        <v>0609</v>
      </c>
      <c r="J285" s="5" t="s">
        <v>18</v>
      </c>
      <c r="K285" s="5">
        <v>27</v>
      </c>
      <c r="L285" s="24" t="s">
        <v>19</v>
      </c>
      <c r="M285" s="32" t="s">
        <v>20</v>
      </c>
      <c r="N285" s="33">
        <f>+IFERROR(VLOOKUP(Casos_HN[[#This Row],[ID_Municipio]],Table_4[[CodigoMuni]:[Long_2]],3,0),"")</f>
        <v>13.1602</v>
      </c>
      <c r="O285" s="33">
        <f>+IFERROR(VLOOKUP(Casos_HN[[#This Row],[ID_Municipio]],Table_4[[CodigoMuni]:[Long_2]],4,0),"")</f>
        <v>-87.134900000000002</v>
      </c>
      <c r="P285" s="32" t="s">
        <v>21</v>
      </c>
    </row>
    <row r="286" spans="1:16" ht="14.25" customHeight="1" x14ac:dyDescent="0.3">
      <c r="A286" s="29" t="str">
        <f t="shared" si="12"/>
        <v>Namasigue43950275</v>
      </c>
      <c r="B286" s="29" t="str">
        <f>+Casos_HN[[#This Row],[ID_Municipio]]&amp;Casos_HN[[#This Row],[Fecha]]</f>
        <v>060943950</v>
      </c>
      <c r="C286" s="29" t="str">
        <f t="shared" si="13"/>
        <v>Choluteca43950</v>
      </c>
      <c r="D286" s="30">
        <f t="shared" si="14"/>
        <v>275</v>
      </c>
      <c r="E286" s="23">
        <v>43950</v>
      </c>
      <c r="F286" s="30">
        <f>+VLOOKUP(Casos_HN[[#This Row],[Departamento]],Table_5[],2,0)</f>
        <v>6</v>
      </c>
      <c r="G286" s="3" t="s">
        <v>27</v>
      </c>
      <c r="H286" s="9" t="s">
        <v>54</v>
      </c>
      <c r="I286" s="30" t="str">
        <f>+IFERROR(VLOOKUP(Casos_HN[[#This Row],[Municipio]],'LOCALIZA HN'!$B$9:$O$306,8,0),99999)</f>
        <v>0609</v>
      </c>
      <c r="J286" s="5" t="s">
        <v>26</v>
      </c>
      <c r="K286" s="5">
        <v>18</v>
      </c>
      <c r="L286" s="24" t="s">
        <v>19</v>
      </c>
      <c r="M286" s="32" t="s">
        <v>20</v>
      </c>
      <c r="N286" s="33">
        <f>+IFERROR(VLOOKUP(Casos_HN[[#This Row],[ID_Municipio]],Table_4[[CodigoMuni]:[Long_2]],3,0),"")</f>
        <v>13.1602</v>
      </c>
      <c r="O286" s="33">
        <f>+IFERROR(VLOOKUP(Casos_HN[[#This Row],[ID_Municipio]],Table_4[[CodigoMuni]:[Long_2]],4,0),"")</f>
        <v>-87.134900000000002</v>
      </c>
      <c r="P286" s="32" t="s">
        <v>21</v>
      </c>
    </row>
    <row r="287" spans="1:16" ht="14.25" customHeight="1" x14ac:dyDescent="0.3">
      <c r="A287" s="29" t="str">
        <f t="shared" si="12"/>
        <v>Nueva Arcadia43926276</v>
      </c>
      <c r="B287" s="29" t="str">
        <f>+Casos_HN[[#This Row],[ID_Municipio]]&amp;Casos_HN[[#This Row],[Fecha]]</f>
        <v>041343926</v>
      </c>
      <c r="C287" s="29" t="str">
        <f t="shared" si="13"/>
        <v>Copan43926</v>
      </c>
      <c r="D287" s="30">
        <f t="shared" si="14"/>
        <v>276</v>
      </c>
      <c r="E287" s="23">
        <v>43926</v>
      </c>
      <c r="F287" s="30">
        <f>+VLOOKUP(Casos_HN[[#This Row],[Departamento]],Table_5[],2,0)</f>
        <v>4</v>
      </c>
      <c r="G287" s="3" t="s">
        <v>55</v>
      </c>
      <c r="H287" s="9" t="s">
        <v>56</v>
      </c>
      <c r="I287" s="30" t="str">
        <f>+IFERROR(VLOOKUP(Casos_HN[[#This Row],[Municipio]],'LOCALIZA HN'!$B$9:$O$306,8,0),99999)</f>
        <v>0413</v>
      </c>
      <c r="J287" s="5" t="s">
        <v>26</v>
      </c>
      <c r="K287" s="5">
        <v>53</v>
      </c>
      <c r="L287" s="8" t="s">
        <v>19</v>
      </c>
      <c r="M287" s="32" t="s">
        <v>20</v>
      </c>
      <c r="N287" s="33">
        <f>+IFERROR(VLOOKUP(Casos_HN[[#This Row],[ID_Municipio]],Table_4[[CodigoMuni]:[Long_2]],3,0),"")</f>
        <v>15.090299999999999</v>
      </c>
      <c r="O287" s="33">
        <f>+IFERROR(VLOOKUP(Casos_HN[[#This Row],[ID_Municipio]],Table_4[[CodigoMuni]:[Long_2]],4,0),"")</f>
        <v>-88.705200000000005</v>
      </c>
      <c r="P287" s="32" t="s">
        <v>21</v>
      </c>
    </row>
    <row r="288" spans="1:16" ht="14.25" customHeight="1" x14ac:dyDescent="0.3">
      <c r="A288" s="29" t="str">
        <f t="shared" si="12"/>
        <v>Omoa43930277</v>
      </c>
      <c r="B288" s="29" t="str">
        <f>+Casos_HN[[#This Row],[ID_Municipio]]&amp;Casos_HN[[#This Row],[Fecha]]</f>
        <v>050343930</v>
      </c>
      <c r="C288" s="29" t="str">
        <f t="shared" si="13"/>
        <v>Cortes43930</v>
      </c>
      <c r="D288" s="30">
        <f t="shared" si="14"/>
        <v>277</v>
      </c>
      <c r="E288" s="23">
        <v>43930</v>
      </c>
      <c r="F288" s="30">
        <f>+VLOOKUP(Casos_HN[[#This Row],[Departamento]],Table_5[],2,0)</f>
        <v>5</v>
      </c>
      <c r="G288" s="3" t="s">
        <v>22</v>
      </c>
      <c r="H288" s="9" t="s">
        <v>57</v>
      </c>
      <c r="I288" s="30" t="str">
        <f>+IFERROR(VLOOKUP(Casos_HN[[#This Row],[Municipio]],'LOCALIZA HN'!$B$9:$O$306,8,0),99999)</f>
        <v>0503</v>
      </c>
      <c r="J288" s="5" t="s">
        <v>18</v>
      </c>
      <c r="K288" s="5">
        <v>6</v>
      </c>
      <c r="L288" s="8" t="s">
        <v>19</v>
      </c>
      <c r="M288" s="32" t="s">
        <v>20</v>
      </c>
      <c r="N288" s="33">
        <f>+IFERROR(VLOOKUP(Casos_HN[[#This Row],[ID_Municipio]],Table_4[[CodigoMuni]:[Long_2]],3,0),"")</f>
        <v>15.6675</v>
      </c>
      <c r="O288" s="33">
        <f>+IFERROR(VLOOKUP(Casos_HN[[#This Row],[ID_Municipio]],Table_4[[CodigoMuni]:[Long_2]],4,0),"")</f>
        <v>-88.214399999999998</v>
      </c>
      <c r="P288" s="32" t="s">
        <v>21</v>
      </c>
    </row>
    <row r="289" spans="1:16" ht="14.25" customHeight="1" x14ac:dyDescent="0.3">
      <c r="A289" s="29" t="str">
        <f t="shared" si="12"/>
        <v>Omoa43945278</v>
      </c>
      <c r="B289" s="29" t="str">
        <f>+Casos_HN[[#This Row],[ID_Municipio]]&amp;Casos_HN[[#This Row],[Fecha]]</f>
        <v>050343945</v>
      </c>
      <c r="C289" s="29" t="str">
        <f t="shared" si="13"/>
        <v>Cortes43945</v>
      </c>
      <c r="D289" s="30">
        <f t="shared" si="14"/>
        <v>278</v>
      </c>
      <c r="E289" s="23">
        <v>43945</v>
      </c>
      <c r="F289" s="30">
        <f>+VLOOKUP(Casos_HN[[#This Row],[Departamento]],Table_5[],2,0)</f>
        <v>5</v>
      </c>
      <c r="G289" s="3" t="s">
        <v>22</v>
      </c>
      <c r="H289" s="9" t="s">
        <v>57</v>
      </c>
      <c r="I289" s="30" t="str">
        <f>+IFERROR(VLOOKUP(Casos_HN[[#This Row],[Municipio]],'LOCALIZA HN'!$B$9:$O$306,8,0),99999)</f>
        <v>0503</v>
      </c>
      <c r="J289" s="5" t="s">
        <v>26</v>
      </c>
      <c r="K289" s="5">
        <v>18</v>
      </c>
      <c r="L289" s="8" t="s">
        <v>19</v>
      </c>
      <c r="M289" s="32" t="s">
        <v>20</v>
      </c>
      <c r="N289" s="33">
        <f>+IFERROR(VLOOKUP(Casos_HN[[#This Row],[ID_Municipio]],Table_4[[CodigoMuni]:[Long_2]],3,0),"")</f>
        <v>15.6675</v>
      </c>
      <c r="O289" s="33">
        <f>+IFERROR(VLOOKUP(Casos_HN[[#This Row],[ID_Municipio]],Table_4[[CodigoMuni]:[Long_2]],4,0),"")</f>
        <v>-88.214399999999998</v>
      </c>
      <c r="P289" s="32" t="s">
        <v>21</v>
      </c>
    </row>
    <row r="290" spans="1:16" ht="14.25" customHeight="1" x14ac:dyDescent="0.3">
      <c r="A290" s="29" t="str">
        <f t="shared" si="12"/>
        <v>Comayagua43953279</v>
      </c>
      <c r="B290" s="29" t="str">
        <f>+Casos_HN[[#This Row],[ID_Municipio]]&amp;Casos_HN[[#This Row],[Fecha]]</f>
        <v>030143953</v>
      </c>
      <c r="C290" s="29" t="str">
        <f t="shared" si="13"/>
        <v>Comayagua43953</v>
      </c>
      <c r="D290" s="30">
        <f t="shared" si="14"/>
        <v>279</v>
      </c>
      <c r="E290" s="23">
        <v>43953</v>
      </c>
      <c r="F290" s="30">
        <f>+VLOOKUP(Casos_HN[[#This Row],[Departamento]],Table_5[],2,0)</f>
        <v>3</v>
      </c>
      <c r="G290" s="3" t="s">
        <v>28</v>
      </c>
      <c r="H290" s="9" t="s">
        <v>28</v>
      </c>
      <c r="I290" s="30" t="str">
        <f>+IFERROR(VLOOKUP(Casos_HN[[#This Row],[Municipio]],'LOCALIZA HN'!$B$9:$O$306,8,0),99999)</f>
        <v>0301</v>
      </c>
      <c r="J290" s="5" t="s">
        <v>26</v>
      </c>
      <c r="K290" s="5">
        <v>48</v>
      </c>
      <c r="L290" s="24" t="s">
        <v>19</v>
      </c>
      <c r="M290" s="32" t="s">
        <v>20</v>
      </c>
      <c r="N290" s="33">
        <f>+IFERROR(VLOOKUP(Casos_HN[[#This Row],[ID_Municipio]],Table_4[[CodigoMuni]:[Long_2]],3,0),"")</f>
        <v>14.470800000000001</v>
      </c>
      <c r="O290" s="33">
        <f>+IFERROR(VLOOKUP(Casos_HN[[#This Row],[ID_Municipio]],Table_4[[CodigoMuni]:[Long_2]],4,0),"")</f>
        <v>-87.624200000000002</v>
      </c>
      <c r="P290" s="32" t="s">
        <v>21</v>
      </c>
    </row>
    <row r="291" spans="1:16" ht="14.25" customHeight="1" x14ac:dyDescent="0.3">
      <c r="A291" s="29" t="str">
        <f t="shared" si="12"/>
        <v>Pespire43945280</v>
      </c>
      <c r="B291" s="29" t="str">
        <f>+Casos_HN[[#This Row],[ID_Municipio]]&amp;Casos_HN[[#This Row],[Fecha]]</f>
        <v>061143945</v>
      </c>
      <c r="C291" s="29" t="str">
        <f t="shared" si="13"/>
        <v>Choluteca43945</v>
      </c>
      <c r="D291" s="30">
        <f t="shared" si="14"/>
        <v>280</v>
      </c>
      <c r="E291" s="23">
        <v>43945</v>
      </c>
      <c r="F291" s="30">
        <f>+VLOOKUP(Casos_HN[[#This Row],[Departamento]],Table_5[],2,0)</f>
        <v>6</v>
      </c>
      <c r="G291" s="3" t="s">
        <v>27</v>
      </c>
      <c r="H291" s="9" t="s">
        <v>58</v>
      </c>
      <c r="I291" s="30" t="str">
        <f>+IFERROR(VLOOKUP(Casos_HN[[#This Row],[Municipio]],'LOCALIZA HN'!$B$9:$O$306,8,0),99999)</f>
        <v>0611</v>
      </c>
      <c r="J291" s="5" t="s">
        <v>18</v>
      </c>
      <c r="K291" s="5">
        <v>45</v>
      </c>
      <c r="L291" s="8" t="s">
        <v>19</v>
      </c>
      <c r="M291" s="32" t="s">
        <v>20</v>
      </c>
      <c r="N291" s="33">
        <f>+IFERROR(VLOOKUP(Casos_HN[[#This Row],[ID_Municipio]],Table_4[[CodigoMuni]:[Long_2]],3,0),"")</f>
        <v>13.560600000000001</v>
      </c>
      <c r="O291" s="33">
        <f>+IFERROR(VLOOKUP(Casos_HN[[#This Row],[ID_Municipio]],Table_4[[CodigoMuni]:[Long_2]],4,0),"")</f>
        <v>-87.321600000000004</v>
      </c>
      <c r="P291" s="32" t="s">
        <v>21</v>
      </c>
    </row>
    <row r="292" spans="1:16" ht="14.25" customHeight="1" x14ac:dyDescent="0.3">
      <c r="A292" s="29" t="str">
        <f t="shared" si="12"/>
        <v>Pespire43950281</v>
      </c>
      <c r="B292" s="29" t="str">
        <f>+Casos_HN[[#This Row],[ID_Municipio]]&amp;Casos_HN[[#This Row],[Fecha]]</f>
        <v>061143950</v>
      </c>
      <c r="C292" s="29" t="str">
        <f t="shared" si="13"/>
        <v>Choluteca43950</v>
      </c>
      <c r="D292" s="30">
        <f t="shared" si="14"/>
        <v>281</v>
      </c>
      <c r="E292" s="23">
        <v>43950</v>
      </c>
      <c r="F292" s="30">
        <f>+VLOOKUP(Casos_HN[[#This Row],[Departamento]],Table_5[],2,0)</f>
        <v>6</v>
      </c>
      <c r="G292" s="3" t="s">
        <v>27</v>
      </c>
      <c r="H292" s="9" t="s">
        <v>58</v>
      </c>
      <c r="I292" s="30" t="str">
        <f>+IFERROR(VLOOKUP(Casos_HN[[#This Row],[Municipio]],'LOCALIZA HN'!$B$9:$O$306,8,0),99999)</f>
        <v>0611</v>
      </c>
      <c r="J292" s="5" t="s">
        <v>26</v>
      </c>
      <c r="K292" s="5">
        <v>35</v>
      </c>
      <c r="L292" s="24" t="s">
        <v>19</v>
      </c>
      <c r="M292" s="32" t="s">
        <v>20</v>
      </c>
      <c r="N292" s="33">
        <f>+IFERROR(VLOOKUP(Casos_HN[[#This Row],[ID_Municipio]],Table_4[[CodigoMuni]:[Long_2]],3,0),"")</f>
        <v>13.560600000000001</v>
      </c>
      <c r="O292" s="33">
        <f>+IFERROR(VLOOKUP(Casos_HN[[#This Row],[ID_Municipio]],Table_4[[CodigoMuni]:[Long_2]],4,0),"")</f>
        <v>-87.321600000000004</v>
      </c>
      <c r="P292" s="32" t="s">
        <v>21</v>
      </c>
    </row>
    <row r="293" spans="1:16" ht="14.25" customHeight="1" x14ac:dyDescent="0.3">
      <c r="A293" s="29" t="str">
        <f t="shared" si="12"/>
        <v>Petoa43924282</v>
      </c>
      <c r="B293" s="29" t="str">
        <f>+Casos_HN[[#This Row],[ID_Municipio]]&amp;Casos_HN[[#This Row],[Fecha]]</f>
        <v>161543924</v>
      </c>
      <c r="C293" s="29" t="str">
        <f t="shared" si="13"/>
        <v>Santa Barbara43924</v>
      </c>
      <c r="D293" s="30">
        <f t="shared" si="14"/>
        <v>282</v>
      </c>
      <c r="E293" s="23">
        <v>43924</v>
      </c>
      <c r="F293" s="30">
        <f>+VLOOKUP(Casos_HN[[#This Row],[Departamento]],Table_5[],2,0)</f>
        <v>16</v>
      </c>
      <c r="G293" s="3" t="s">
        <v>43</v>
      </c>
      <c r="H293" s="9" t="s">
        <v>59</v>
      </c>
      <c r="I293" s="30" t="str">
        <f>+IFERROR(VLOOKUP(Casos_HN[[#This Row],[Municipio]],'LOCALIZA HN'!$B$9:$O$306,8,0),99999)</f>
        <v>1615</v>
      </c>
      <c r="J293" s="5" t="s">
        <v>18</v>
      </c>
      <c r="K293" s="5">
        <v>55</v>
      </c>
      <c r="L293" s="8" t="s">
        <v>19</v>
      </c>
      <c r="M293" s="32" t="s">
        <v>20</v>
      </c>
      <c r="N293" s="33">
        <f>+IFERROR(VLOOKUP(Casos_HN[[#This Row],[ID_Municipio]],Table_4[[CodigoMuni]:[Long_2]],3,0),"")</f>
        <v>15.275</v>
      </c>
      <c r="O293" s="33">
        <f>+IFERROR(VLOOKUP(Casos_HN[[#This Row],[ID_Municipio]],Table_4[[CodigoMuni]:[Long_2]],4,0),"")</f>
        <v>-88.232900000000001</v>
      </c>
      <c r="P293" s="32" t="s">
        <v>21</v>
      </c>
    </row>
    <row r="294" spans="1:16" ht="14.25" customHeight="1" x14ac:dyDescent="0.3">
      <c r="A294" s="29" t="str">
        <f t="shared" si="12"/>
        <v>Pimienta43922283</v>
      </c>
      <c r="B294" s="29" t="str">
        <f>+Casos_HN[[#This Row],[ID_Municipio]]&amp;Casos_HN[[#This Row],[Fecha]]</f>
        <v>050443922</v>
      </c>
      <c r="C294" s="29" t="str">
        <f t="shared" si="13"/>
        <v>Cortes43922</v>
      </c>
      <c r="D294" s="30">
        <f t="shared" si="14"/>
        <v>283</v>
      </c>
      <c r="E294" s="23">
        <v>43922</v>
      </c>
      <c r="F294" s="30">
        <f>+VLOOKUP(Casos_HN[[#This Row],[Departamento]],Table_5[],2,0)</f>
        <v>5</v>
      </c>
      <c r="G294" s="3" t="s">
        <v>22</v>
      </c>
      <c r="H294" s="9" t="s">
        <v>60</v>
      </c>
      <c r="I294" s="30" t="str">
        <f>+IFERROR(VLOOKUP(Casos_HN[[#This Row],[Municipio]],'LOCALIZA HN'!$B$9:$O$306,8,0),99999)</f>
        <v>0504</v>
      </c>
      <c r="J294" s="5" t="s">
        <v>18</v>
      </c>
      <c r="K294" s="5">
        <v>25</v>
      </c>
      <c r="L294" s="8" t="s">
        <v>19</v>
      </c>
      <c r="M294" s="32" t="s">
        <v>20</v>
      </c>
      <c r="N294" s="33">
        <f>+IFERROR(VLOOKUP(Casos_HN[[#This Row],[ID_Municipio]],Table_4[[CodigoMuni]:[Long_2]],3,0),"")</f>
        <v>15.2746</v>
      </c>
      <c r="O294" s="33">
        <f>+IFERROR(VLOOKUP(Casos_HN[[#This Row],[ID_Municipio]],Table_4[[CodigoMuni]:[Long_2]],4,0),"")</f>
        <v>-87.970200000000006</v>
      </c>
      <c r="P294" s="32" t="s">
        <v>21</v>
      </c>
    </row>
    <row r="295" spans="1:16" ht="14.25" customHeight="1" x14ac:dyDescent="0.3">
      <c r="A295" s="29" t="str">
        <f t="shared" si="12"/>
        <v>Pimienta43922284</v>
      </c>
      <c r="B295" s="29" t="str">
        <f>+Casos_HN[[#This Row],[ID_Municipio]]&amp;Casos_HN[[#This Row],[Fecha]]</f>
        <v>050443922</v>
      </c>
      <c r="C295" s="29" t="str">
        <f t="shared" si="13"/>
        <v>Cortes43922</v>
      </c>
      <c r="D295" s="30">
        <f t="shared" si="14"/>
        <v>284</v>
      </c>
      <c r="E295" s="23">
        <v>43922</v>
      </c>
      <c r="F295" s="30">
        <f>+VLOOKUP(Casos_HN[[#This Row],[Departamento]],Table_5[],2,0)</f>
        <v>5</v>
      </c>
      <c r="G295" s="3" t="s">
        <v>22</v>
      </c>
      <c r="H295" s="9" t="s">
        <v>60</v>
      </c>
      <c r="I295" s="30" t="str">
        <f>+IFERROR(VLOOKUP(Casos_HN[[#This Row],[Municipio]],'LOCALIZA HN'!$B$9:$O$306,8,0),99999)</f>
        <v>0504</v>
      </c>
      <c r="J295" s="5" t="s">
        <v>26</v>
      </c>
      <c r="K295" s="5">
        <v>18</v>
      </c>
      <c r="L295" s="8" t="s">
        <v>19</v>
      </c>
      <c r="M295" s="32" t="s">
        <v>20</v>
      </c>
      <c r="N295" s="33">
        <f>+IFERROR(VLOOKUP(Casos_HN[[#This Row],[ID_Municipio]],Table_4[[CodigoMuni]:[Long_2]],3,0),"")</f>
        <v>15.2746</v>
      </c>
      <c r="O295" s="33">
        <f>+IFERROR(VLOOKUP(Casos_HN[[#This Row],[ID_Municipio]],Table_4[[CodigoMuni]:[Long_2]],4,0),"")</f>
        <v>-87.970200000000006</v>
      </c>
      <c r="P295" s="32" t="s">
        <v>21</v>
      </c>
    </row>
    <row r="296" spans="1:16" ht="14.25" customHeight="1" x14ac:dyDescent="0.3">
      <c r="A296" s="29" t="str">
        <f t="shared" si="12"/>
        <v>Pimienta43925285</v>
      </c>
      <c r="B296" s="29" t="str">
        <f>+Casos_HN[[#This Row],[ID_Municipio]]&amp;Casos_HN[[#This Row],[Fecha]]</f>
        <v>050443925</v>
      </c>
      <c r="C296" s="29" t="str">
        <f t="shared" si="13"/>
        <v>Cortes43925</v>
      </c>
      <c r="D296" s="30">
        <f t="shared" si="14"/>
        <v>285</v>
      </c>
      <c r="E296" s="23">
        <v>43925</v>
      </c>
      <c r="F296" s="30">
        <f>+VLOOKUP(Casos_HN[[#This Row],[Departamento]],Table_5[],2,0)</f>
        <v>5</v>
      </c>
      <c r="G296" s="3" t="s">
        <v>22</v>
      </c>
      <c r="H296" s="9" t="s">
        <v>60</v>
      </c>
      <c r="I296" s="30" t="str">
        <f>+IFERROR(VLOOKUP(Casos_HN[[#This Row],[Municipio]],'LOCALIZA HN'!$B$9:$O$306,8,0),99999)</f>
        <v>0504</v>
      </c>
      <c r="J296" s="5" t="s">
        <v>18</v>
      </c>
      <c r="K296" s="5">
        <v>20</v>
      </c>
      <c r="L296" s="8" t="s">
        <v>19</v>
      </c>
      <c r="M296" s="32" t="s">
        <v>20</v>
      </c>
      <c r="N296" s="33">
        <f>+IFERROR(VLOOKUP(Casos_HN[[#This Row],[ID_Municipio]],Table_4[[CodigoMuni]:[Long_2]],3,0),"")</f>
        <v>15.2746</v>
      </c>
      <c r="O296" s="33">
        <f>+IFERROR(VLOOKUP(Casos_HN[[#This Row],[ID_Municipio]],Table_4[[CodigoMuni]:[Long_2]],4,0),"")</f>
        <v>-87.970200000000006</v>
      </c>
      <c r="P296" s="32" t="s">
        <v>21</v>
      </c>
    </row>
    <row r="297" spans="1:16" ht="14.25" customHeight="1" x14ac:dyDescent="0.3">
      <c r="A297" s="29" t="str">
        <f t="shared" si="12"/>
        <v>Pimienta43926286</v>
      </c>
      <c r="B297" s="29" t="str">
        <f>+Casos_HN[[#This Row],[ID_Municipio]]&amp;Casos_HN[[#This Row],[Fecha]]</f>
        <v>050443926</v>
      </c>
      <c r="C297" s="29" t="str">
        <f t="shared" si="13"/>
        <v>Cortes43926</v>
      </c>
      <c r="D297" s="30">
        <f t="shared" si="14"/>
        <v>286</v>
      </c>
      <c r="E297" s="23">
        <v>43926</v>
      </c>
      <c r="F297" s="30">
        <f>+VLOOKUP(Casos_HN[[#This Row],[Departamento]],Table_5[],2,0)</f>
        <v>5</v>
      </c>
      <c r="G297" s="3" t="s">
        <v>22</v>
      </c>
      <c r="H297" s="9" t="s">
        <v>60</v>
      </c>
      <c r="I297" s="30" t="str">
        <f>+IFERROR(VLOOKUP(Casos_HN[[#This Row],[Municipio]],'LOCALIZA HN'!$B$9:$O$306,8,0),99999)</f>
        <v>0504</v>
      </c>
      <c r="J297" s="5" t="s">
        <v>26</v>
      </c>
      <c r="K297" s="5">
        <v>54</v>
      </c>
      <c r="L297" s="8" t="s">
        <v>19</v>
      </c>
      <c r="M297" s="32" t="s">
        <v>20</v>
      </c>
      <c r="N297" s="33">
        <f>+IFERROR(VLOOKUP(Casos_HN[[#This Row],[ID_Municipio]],Table_4[[CodigoMuni]:[Long_2]],3,0),"")</f>
        <v>15.2746</v>
      </c>
      <c r="O297" s="33">
        <f>+IFERROR(VLOOKUP(Casos_HN[[#This Row],[ID_Municipio]],Table_4[[CodigoMuni]:[Long_2]],4,0),"")</f>
        <v>-87.970200000000006</v>
      </c>
      <c r="P297" s="32" t="s">
        <v>21</v>
      </c>
    </row>
    <row r="298" spans="1:16" ht="14.25" customHeight="1" x14ac:dyDescent="0.3">
      <c r="A298" s="29" t="str">
        <f t="shared" si="12"/>
        <v>Pimienta43926287</v>
      </c>
      <c r="B298" s="29" t="str">
        <f>+Casos_HN[[#This Row],[ID_Municipio]]&amp;Casos_HN[[#This Row],[Fecha]]</f>
        <v>050443926</v>
      </c>
      <c r="C298" s="29" t="str">
        <f t="shared" si="13"/>
        <v>Cortes43926</v>
      </c>
      <c r="D298" s="30">
        <f t="shared" si="14"/>
        <v>287</v>
      </c>
      <c r="E298" s="23">
        <v>43926</v>
      </c>
      <c r="F298" s="30">
        <f>+VLOOKUP(Casos_HN[[#This Row],[Departamento]],Table_5[],2,0)</f>
        <v>5</v>
      </c>
      <c r="G298" s="3" t="s">
        <v>22</v>
      </c>
      <c r="H298" s="9" t="s">
        <v>60</v>
      </c>
      <c r="I298" s="30" t="str">
        <f>+IFERROR(VLOOKUP(Casos_HN[[#This Row],[Municipio]],'LOCALIZA HN'!$B$9:$O$306,8,0),99999)</f>
        <v>0504</v>
      </c>
      <c r="J298" s="5" t="s">
        <v>18</v>
      </c>
      <c r="K298" s="5">
        <v>29</v>
      </c>
      <c r="L298" s="8" t="s">
        <v>19</v>
      </c>
      <c r="M298" s="32" t="s">
        <v>20</v>
      </c>
      <c r="N298" s="33">
        <f>+IFERROR(VLOOKUP(Casos_HN[[#This Row],[ID_Municipio]],Table_4[[CodigoMuni]:[Long_2]],3,0),"")</f>
        <v>15.2746</v>
      </c>
      <c r="O298" s="33">
        <f>+IFERROR(VLOOKUP(Casos_HN[[#This Row],[ID_Municipio]],Table_4[[CodigoMuni]:[Long_2]],4,0),"")</f>
        <v>-87.970200000000006</v>
      </c>
      <c r="P298" s="32" t="s">
        <v>21</v>
      </c>
    </row>
    <row r="299" spans="1:16" ht="14.25" customHeight="1" x14ac:dyDescent="0.3">
      <c r="A299" s="29" t="str">
        <f t="shared" si="12"/>
        <v>Pimienta43926288</v>
      </c>
      <c r="B299" s="29" t="str">
        <f>+Casos_HN[[#This Row],[ID_Municipio]]&amp;Casos_HN[[#This Row],[Fecha]]</f>
        <v>050443926</v>
      </c>
      <c r="C299" s="29" t="str">
        <f t="shared" si="13"/>
        <v>Cortes43926</v>
      </c>
      <c r="D299" s="30">
        <f t="shared" si="14"/>
        <v>288</v>
      </c>
      <c r="E299" s="23">
        <v>43926</v>
      </c>
      <c r="F299" s="30">
        <f>+VLOOKUP(Casos_HN[[#This Row],[Departamento]],Table_5[],2,0)</f>
        <v>5</v>
      </c>
      <c r="G299" s="3" t="s">
        <v>22</v>
      </c>
      <c r="H299" s="9" t="s">
        <v>60</v>
      </c>
      <c r="I299" s="30" t="str">
        <f>+IFERROR(VLOOKUP(Casos_HN[[#This Row],[Municipio]],'LOCALIZA HN'!$B$9:$O$306,8,0),99999)</f>
        <v>0504</v>
      </c>
      <c r="J299" s="5" t="s">
        <v>26</v>
      </c>
      <c r="K299" s="5">
        <v>62</v>
      </c>
      <c r="L299" s="8" t="s">
        <v>19</v>
      </c>
      <c r="M299" s="32" t="s">
        <v>20</v>
      </c>
      <c r="N299" s="33">
        <f>+IFERROR(VLOOKUP(Casos_HN[[#This Row],[ID_Municipio]],Table_4[[CodigoMuni]:[Long_2]],3,0),"")</f>
        <v>15.2746</v>
      </c>
      <c r="O299" s="33">
        <f>+IFERROR(VLOOKUP(Casos_HN[[#This Row],[ID_Municipio]],Table_4[[CodigoMuni]:[Long_2]],4,0),"")</f>
        <v>-87.970200000000006</v>
      </c>
      <c r="P299" s="32" t="s">
        <v>21</v>
      </c>
    </row>
    <row r="300" spans="1:16" ht="14.25" customHeight="1" x14ac:dyDescent="0.3">
      <c r="A300" s="29" t="str">
        <f t="shared" si="12"/>
        <v>Pimienta43926289</v>
      </c>
      <c r="B300" s="29" t="str">
        <f>+Casos_HN[[#This Row],[ID_Municipio]]&amp;Casos_HN[[#This Row],[Fecha]]</f>
        <v>050443926</v>
      </c>
      <c r="C300" s="29" t="str">
        <f t="shared" si="13"/>
        <v>Cortes43926</v>
      </c>
      <c r="D300" s="30">
        <f t="shared" si="14"/>
        <v>289</v>
      </c>
      <c r="E300" s="23">
        <v>43926</v>
      </c>
      <c r="F300" s="30">
        <f>+VLOOKUP(Casos_HN[[#This Row],[Departamento]],Table_5[],2,0)</f>
        <v>5</v>
      </c>
      <c r="G300" s="3" t="s">
        <v>22</v>
      </c>
      <c r="H300" s="9" t="s">
        <v>60</v>
      </c>
      <c r="I300" s="30" t="str">
        <f>+IFERROR(VLOOKUP(Casos_HN[[#This Row],[Municipio]],'LOCALIZA HN'!$B$9:$O$306,8,0),99999)</f>
        <v>0504</v>
      </c>
      <c r="J300" s="5" t="s">
        <v>18</v>
      </c>
      <c r="K300" s="5">
        <v>45</v>
      </c>
      <c r="L300" s="8" t="s">
        <v>19</v>
      </c>
      <c r="M300" s="32" t="s">
        <v>20</v>
      </c>
      <c r="N300" s="33">
        <f>+IFERROR(VLOOKUP(Casos_HN[[#This Row],[ID_Municipio]],Table_4[[CodigoMuni]:[Long_2]],3,0),"")</f>
        <v>15.2746</v>
      </c>
      <c r="O300" s="33">
        <f>+IFERROR(VLOOKUP(Casos_HN[[#This Row],[ID_Municipio]],Table_4[[CodigoMuni]:[Long_2]],4,0),"")</f>
        <v>-87.970200000000006</v>
      </c>
      <c r="P300" s="32" t="s">
        <v>21</v>
      </c>
    </row>
    <row r="301" spans="1:16" ht="14.25" customHeight="1" x14ac:dyDescent="0.3">
      <c r="A301" s="29" t="str">
        <f t="shared" si="12"/>
        <v>Pimienta43931290</v>
      </c>
      <c r="B301" s="29" t="str">
        <f>+Casos_HN[[#This Row],[ID_Municipio]]&amp;Casos_HN[[#This Row],[Fecha]]</f>
        <v>050443931</v>
      </c>
      <c r="C301" s="29" t="str">
        <f t="shared" si="13"/>
        <v>Cortes43931</v>
      </c>
      <c r="D301" s="30">
        <f t="shared" si="14"/>
        <v>290</v>
      </c>
      <c r="E301" s="23">
        <v>43931</v>
      </c>
      <c r="F301" s="30">
        <f>+VLOOKUP(Casos_HN[[#This Row],[Departamento]],Table_5[],2,0)</f>
        <v>5</v>
      </c>
      <c r="G301" s="3" t="s">
        <v>22</v>
      </c>
      <c r="H301" s="9" t="s">
        <v>60</v>
      </c>
      <c r="I301" s="30" t="str">
        <f>+IFERROR(VLOOKUP(Casos_HN[[#This Row],[Municipio]],'LOCALIZA HN'!$B$9:$O$306,8,0),99999)</f>
        <v>0504</v>
      </c>
      <c r="J301" s="5" t="s">
        <v>26</v>
      </c>
      <c r="K301" s="5">
        <v>26</v>
      </c>
      <c r="L301" s="8" t="s">
        <v>19</v>
      </c>
      <c r="M301" s="32" t="s">
        <v>20</v>
      </c>
      <c r="N301" s="33">
        <f>+IFERROR(VLOOKUP(Casos_HN[[#This Row],[ID_Municipio]],Table_4[[CodigoMuni]:[Long_2]],3,0),"")</f>
        <v>15.2746</v>
      </c>
      <c r="O301" s="33">
        <f>+IFERROR(VLOOKUP(Casos_HN[[#This Row],[ID_Municipio]],Table_4[[CodigoMuni]:[Long_2]],4,0),"")</f>
        <v>-87.970200000000006</v>
      </c>
      <c r="P301" s="32" t="s">
        <v>21</v>
      </c>
    </row>
    <row r="302" spans="1:16" ht="14.25" customHeight="1" x14ac:dyDescent="0.3">
      <c r="A302" s="29" t="str">
        <f t="shared" si="12"/>
        <v>Pimienta43931291</v>
      </c>
      <c r="B302" s="29" t="str">
        <f>+Casos_HN[[#This Row],[ID_Municipio]]&amp;Casos_HN[[#This Row],[Fecha]]</f>
        <v>050443931</v>
      </c>
      <c r="C302" s="29" t="str">
        <f t="shared" si="13"/>
        <v>Cortes43931</v>
      </c>
      <c r="D302" s="30">
        <f t="shared" si="14"/>
        <v>291</v>
      </c>
      <c r="E302" s="23">
        <v>43931</v>
      </c>
      <c r="F302" s="30">
        <f>+VLOOKUP(Casos_HN[[#This Row],[Departamento]],Table_5[],2,0)</f>
        <v>5</v>
      </c>
      <c r="G302" s="3" t="s">
        <v>22</v>
      </c>
      <c r="H302" s="9" t="s">
        <v>60</v>
      </c>
      <c r="I302" s="30" t="str">
        <f>+IFERROR(VLOOKUP(Casos_HN[[#This Row],[Municipio]],'LOCALIZA HN'!$B$9:$O$306,8,0),99999)</f>
        <v>0504</v>
      </c>
      <c r="J302" s="5" t="s">
        <v>18</v>
      </c>
      <c r="K302" s="5">
        <v>50</v>
      </c>
      <c r="L302" s="8" t="s">
        <v>19</v>
      </c>
      <c r="M302" s="32" t="s">
        <v>20</v>
      </c>
      <c r="N302" s="33">
        <f>+IFERROR(VLOOKUP(Casos_HN[[#This Row],[ID_Municipio]],Table_4[[CodigoMuni]:[Long_2]],3,0),"")</f>
        <v>15.2746</v>
      </c>
      <c r="O302" s="33">
        <f>+IFERROR(VLOOKUP(Casos_HN[[#This Row],[ID_Municipio]],Table_4[[CodigoMuni]:[Long_2]],4,0),"")</f>
        <v>-87.970200000000006</v>
      </c>
      <c r="P302" s="32" t="s">
        <v>21</v>
      </c>
    </row>
    <row r="303" spans="1:16" ht="14.25" customHeight="1" x14ac:dyDescent="0.3">
      <c r="A303" s="29" t="str">
        <f t="shared" si="12"/>
        <v>Pimienta43931292</v>
      </c>
      <c r="B303" s="29" t="str">
        <f>+Casos_HN[[#This Row],[ID_Municipio]]&amp;Casos_HN[[#This Row],[Fecha]]</f>
        <v>050443931</v>
      </c>
      <c r="C303" s="29" t="str">
        <f t="shared" si="13"/>
        <v>Cortes43931</v>
      </c>
      <c r="D303" s="30">
        <f t="shared" si="14"/>
        <v>292</v>
      </c>
      <c r="E303" s="23">
        <v>43931</v>
      </c>
      <c r="F303" s="30">
        <f>+VLOOKUP(Casos_HN[[#This Row],[Departamento]],Table_5[],2,0)</f>
        <v>5</v>
      </c>
      <c r="G303" s="3" t="s">
        <v>22</v>
      </c>
      <c r="H303" s="9" t="s">
        <v>60</v>
      </c>
      <c r="I303" s="30" t="str">
        <f>+IFERROR(VLOOKUP(Casos_HN[[#This Row],[Municipio]],'LOCALIZA HN'!$B$9:$O$306,8,0),99999)</f>
        <v>0504</v>
      </c>
      <c r="J303" s="5" t="s">
        <v>26</v>
      </c>
      <c r="K303" s="5">
        <v>46</v>
      </c>
      <c r="L303" s="8" t="s">
        <v>19</v>
      </c>
      <c r="M303" s="32" t="s">
        <v>20</v>
      </c>
      <c r="N303" s="33">
        <f>+IFERROR(VLOOKUP(Casos_HN[[#This Row],[ID_Municipio]],Table_4[[CodigoMuni]:[Long_2]],3,0),"")</f>
        <v>15.2746</v>
      </c>
      <c r="O303" s="33">
        <f>+IFERROR(VLOOKUP(Casos_HN[[#This Row],[ID_Municipio]],Table_4[[CodigoMuni]:[Long_2]],4,0),"")</f>
        <v>-87.970200000000006</v>
      </c>
      <c r="P303" s="32" t="s">
        <v>21</v>
      </c>
    </row>
    <row r="304" spans="1:16" ht="14.25" customHeight="1" x14ac:dyDescent="0.3">
      <c r="A304" s="29" t="str">
        <f t="shared" si="12"/>
        <v>Pimienta43934293</v>
      </c>
      <c r="B304" s="29" t="str">
        <f>+Casos_HN[[#This Row],[ID_Municipio]]&amp;Casos_HN[[#This Row],[Fecha]]</f>
        <v>050443934</v>
      </c>
      <c r="C304" s="29" t="str">
        <f t="shared" si="13"/>
        <v>Cortes43934</v>
      </c>
      <c r="D304" s="30">
        <f t="shared" si="14"/>
        <v>293</v>
      </c>
      <c r="E304" s="23">
        <v>43934</v>
      </c>
      <c r="F304" s="30">
        <f>+VLOOKUP(Casos_HN[[#This Row],[Departamento]],Table_5[],2,0)</f>
        <v>5</v>
      </c>
      <c r="G304" s="3" t="s">
        <v>22</v>
      </c>
      <c r="H304" s="9" t="s">
        <v>60</v>
      </c>
      <c r="I304" s="30" t="str">
        <f>+IFERROR(VLOOKUP(Casos_HN[[#This Row],[Municipio]],'LOCALIZA HN'!$B$9:$O$306,8,0),99999)</f>
        <v>0504</v>
      </c>
      <c r="J304" s="5" t="s">
        <v>18</v>
      </c>
      <c r="K304" s="5">
        <v>64</v>
      </c>
      <c r="L304" s="8" t="s">
        <v>19</v>
      </c>
      <c r="M304" s="32" t="s">
        <v>20</v>
      </c>
      <c r="N304" s="33">
        <f>+IFERROR(VLOOKUP(Casos_HN[[#This Row],[ID_Municipio]],Table_4[[CodigoMuni]:[Long_2]],3,0),"")</f>
        <v>15.2746</v>
      </c>
      <c r="O304" s="33">
        <f>+IFERROR(VLOOKUP(Casos_HN[[#This Row],[ID_Municipio]],Table_4[[CodigoMuni]:[Long_2]],4,0),"")</f>
        <v>-87.970200000000006</v>
      </c>
      <c r="P304" s="32" t="s">
        <v>21</v>
      </c>
    </row>
    <row r="305" spans="1:16" ht="14.25" customHeight="1" x14ac:dyDescent="0.3">
      <c r="A305" s="29" t="str">
        <f t="shared" si="12"/>
        <v>Pimienta43944294</v>
      </c>
      <c r="B305" s="29" t="str">
        <f>+Casos_HN[[#This Row],[ID_Municipio]]&amp;Casos_HN[[#This Row],[Fecha]]</f>
        <v>050443944</v>
      </c>
      <c r="C305" s="29" t="str">
        <f t="shared" si="13"/>
        <v>Cortes43944</v>
      </c>
      <c r="D305" s="30">
        <f t="shared" si="14"/>
        <v>294</v>
      </c>
      <c r="E305" s="23">
        <v>43944</v>
      </c>
      <c r="F305" s="30">
        <f>+VLOOKUP(Casos_HN[[#This Row],[Departamento]],Table_5[],2,0)</f>
        <v>5</v>
      </c>
      <c r="G305" s="3" t="s">
        <v>22</v>
      </c>
      <c r="H305" s="9" t="s">
        <v>60</v>
      </c>
      <c r="I305" s="30" t="str">
        <f>+IFERROR(VLOOKUP(Casos_HN[[#This Row],[Municipio]],'LOCALIZA HN'!$B$9:$O$306,8,0),99999)</f>
        <v>0504</v>
      </c>
      <c r="J305" s="5" t="s">
        <v>26</v>
      </c>
      <c r="K305" s="5">
        <v>38</v>
      </c>
      <c r="L305" s="8" t="s">
        <v>19</v>
      </c>
      <c r="M305" s="32" t="s">
        <v>20</v>
      </c>
      <c r="N305" s="33">
        <f>+IFERROR(VLOOKUP(Casos_HN[[#This Row],[ID_Municipio]],Table_4[[CodigoMuni]:[Long_2]],3,0),"")</f>
        <v>15.2746</v>
      </c>
      <c r="O305" s="33">
        <f>+IFERROR(VLOOKUP(Casos_HN[[#This Row],[ID_Municipio]],Table_4[[CodigoMuni]:[Long_2]],4,0),"")</f>
        <v>-87.970200000000006</v>
      </c>
      <c r="P305" s="32" t="s">
        <v>21</v>
      </c>
    </row>
    <row r="306" spans="1:16" ht="14.25" customHeight="1" x14ac:dyDescent="0.3">
      <c r="A306" s="29" t="str">
        <f t="shared" si="12"/>
        <v>Pimienta43944295</v>
      </c>
      <c r="B306" s="29" t="str">
        <f>+Casos_HN[[#This Row],[ID_Municipio]]&amp;Casos_HN[[#This Row],[Fecha]]</f>
        <v>050443944</v>
      </c>
      <c r="C306" s="29" t="str">
        <f t="shared" si="13"/>
        <v>Cortes43944</v>
      </c>
      <c r="D306" s="30">
        <f t="shared" si="14"/>
        <v>295</v>
      </c>
      <c r="E306" s="23">
        <v>43944</v>
      </c>
      <c r="F306" s="30">
        <f>+VLOOKUP(Casos_HN[[#This Row],[Departamento]],Table_5[],2,0)</f>
        <v>5</v>
      </c>
      <c r="G306" s="3" t="s">
        <v>22</v>
      </c>
      <c r="H306" s="9" t="s">
        <v>60</v>
      </c>
      <c r="I306" s="30" t="str">
        <f>+IFERROR(VLOOKUP(Casos_HN[[#This Row],[Municipio]],'LOCALIZA HN'!$B$9:$O$306,8,0),99999)</f>
        <v>0504</v>
      </c>
      <c r="J306" s="5" t="s">
        <v>26</v>
      </c>
      <c r="K306" s="5">
        <v>77</v>
      </c>
      <c r="L306" s="8" t="s">
        <v>19</v>
      </c>
      <c r="M306" s="32" t="s">
        <v>20</v>
      </c>
      <c r="N306" s="33">
        <f>+IFERROR(VLOOKUP(Casos_HN[[#This Row],[ID_Municipio]],Table_4[[CodigoMuni]:[Long_2]],3,0),"")</f>
        <v>15.2746</v>
      </c>
      <c r="O306" s="33">
        <f>+IFERROR(VLOOKUP(Casos_HN[[#This Row],[ID_Municipio]],Table_4[[CodigoMuni]:[Long_2]],4,0),"")</f>
        <v>-87.970200000000006</v>
      </c>
      <c r="P306" s="32" t="s">
        <v>21</v>
      </c>
    </row>
    <row r="307" spans="1:16" ht="14.25" customHeight="1" x14ac:dyDescent="0.3">
      <c r="A307" s="29" t="str">
        <f t="shared" si="12"/>
        <v>Pimienta43945296</v>
      </c>
      <c r="B307" s="29" t="str">
        <f>+Casos_HN[[#This Row],[ID_Municipio]]&amp;Casos_HN[[#This Row],[Fecha]]</f>
        <v>050443945</v>
      </c>
      <c r="C307" s="29" t="str">
        <f t="shared" si="13"/>
        <v>Cortes43945</v>
      </c>
      <c r="D307" s="30">
        <f t="shared" si="14"/>
        <v>296</v>
      </c>
      <c r="E307" s="23">
        <v>43945</v>
      </c>
      <c r="F307" s="30">
        <f>+VLOOKUP(Casos_HN[[#This Row],[Departamento]],Table_5[],2,0)</f>
        <v>5</v>
      </c>
      <c r="G307" s="3" t="s">
        <v>22</v>
      </c>
      <c r="H307" s="9" t="s">
        <v>60</v>
      </c>
      <c r="I307" s="30" t="str">
        <f>+IFERROR(VLOOKUP(Casos_HN[[#This Row],[Municipio]],'LOCALIZA HN'!$B$9:$O$306,8,0),99999)</f>
        <v>0504</v>
      </c>
      <c r="J307" s="5" t="s">
        <v>18</v>
      </c>
      <c r="K307" s="5">
        <v>75</v>
      </c>
      <c r="L307" s="8" t="s">
        <v>19</v>
      </c>
      <c r="M307" s="32" t="s">
        <v>20</v>
      </c>
      <c r="N307" s="33">
        <f>+IFERROR(VLOOKUP(Casos_HN[[#This Row],[ID_Municipio]],Table_4[[CodigoMuni]:[Long_2]],3,0),"")</f>
        <v>15.2746</v>
      </c>
      <c r="O307" s="33">
        <f>+IFERROR(VLOOKUP(Casos_HN[[#This Row],[ID_Municipio]],Table_4[[CodigoMuni]:[Long_2]],4,0),"")</f>
        <v>-87.970200000000006</v>
      </c>
      <c r="P307" s="32" t="s">
        <v>21</v>
      </c>
    </row>
    <row r="308" spans="1:16" ht="14.25" customHeight="1" x14ac:dyDescent="0.3">
      <c r="A308" s="29" t="str">
        <f t="shared" si="12"/>
        <v>Pimienta43945297</v>
      </c>
      <c r="B308" s="29" t="str">
        <f>+Casos_HN[[#This Row],[ID_Municipio]]&amp;Casos_HN[[#This Row],[Fecha]]</f>
        <v>050443945</v>
      </c>
      <c r="C308" s="29" t="str">
        <f t="shared" si="13"/>
        <v>Cortes43945</v>
      </c>
      <c r="D308" s="30">
        <f t="shared" si="14"/>
        <v>297</v>
      </c>
      <c r="E308" s="23">
        <v>43945</v>
      </c>
      <c r="F308" s="30">
        <f>+VLOOKUP(Casos_HN[[#This Row],[Departamento]],Table_5[],2,0)</f>
        <v>5</v>
      </c>
      <c r="G308" s="3" t="s">
        <v>22</v>
      </c>
      <c r="H308" s="9" t="s">
        <v>60</v>
      </c>
      <c r="I308" s="30" t="str">
        <f>+IFERROR(VLOOKUP(Casos_HN[[#This Row],[Municipio]],'LOCALIZA HN'!$B$9:$O$306,8,0),99999)</f>
        <v>0504</v>
      </c>
      <c r="J308" s="5" t="s">
        <v>26</v>
      </c>
      <c r="K308" s="5">
        <v>78</v>
      </c>
      <c r="L308" s="8" t="s">
        <v>19</v>
      </c>
      <c r="M308" s="32" t="s">
        <v>20</v>
      </c>
      <c r="N308" s="33">
        <f>+IFERROR(VLOOKUP(Casos_HN[[#This Row],[ID_Municipio]],Table_4[[CodigoMuni]:[Long_2]],3,0),"")</f>
        <v>15.2746</v>
      </c>
      <c r="O308" s="33">
        <f>+IFERROR(VLOOKUP(Casos_HN[[#This Row],[ID_Municipio]],Table_4[[CodigoMuni]:[Long_2]],4,0),"")</f>
        <v>-87.970200000000006</v>
      </c>
      <c r="P308" s="32" t="s">
        <v>21</v>
      </c>
    </row>
    <row r="309" spans="1:16" ht="14.25" customHeight="1" x14ac:dyDescent="0.3">
      <c r="A309" s="29" t="str">
        <f t="shared" si="12"/>
        <v>Pimienta43947298</v>
      </c>
      <c r="B309" s="29" t="str">
        <f>+Casos_HN[[#This Row],[ID_Municipio]]&amp;Casos_HN[[#This Row],[Fecha]]</f>
        <v>050443947</v>
      </c>
      <c r="C309" s="29" t="str">
        <f t="shared" si="13"/>
        <v>Cortes43947</v>
      </c>
      <c r="D309" s="30">
        <f t="shared" si="14"/>
        <v>298</v>
      </c>
      <c r="E309" s="23">
        <v>43947</v>
      </c>
      <c r="F309" s="30">
        <f>+VLOOKUP(Casos_HN[[#This Row],[Departamento]],Table_5[],2,0)</f>
        <v>5</v>
      </c>
      <c r="G309" s="3" t="s">
        <v>22</v>
      </c>
      <c r="H309" s="9" t="s">
        <v>60</v>
      </c>
      <c r="I309" s="30" t="str">
        <f>+IFERROR(VLOOKUP(Casos_HN[[#This Row],[Municipio]],'LOCALIZA HN'!$B$9:$O$306,8,0),99999)</f>
        <v>0504</v>
      </c>
      <c r="J309" s="5" t="s">
        <v>26</v>
      </c>
      <c r="K309" s="5">
        <v>26</v>
      </c>
      <c r="L309" s="8" t="s">
        <v>19</v>
      </c>
      <c r="M309" s="32" t="s">
        <v>20</v>
      </c>
      <c r="N309" s="33">
        <f>+IFERROR(VLOOKUP(Casos_HN[[#This Row],[ID_Municipio]],Table_4[[CodigoMuni]:[Long_2]],3,0),"")</f>
        <v>15.2746</v>
      </c>
      <c r="O309" s="33">
        <f>+IFERROR(VLOOKUP(Casos_HN[[#This Row],[ID_Municipio]],Table_4[[CodigoMuni]:[Long_2]],4,0),"")</f>
        <v>-87.970200000000006</v>
      </c>
      <c r="P309" s="32" t="s">
        <v>21</v>
      </c>
    </row>
    <row r="310" spans="1:16" ht="14.25" customHeight="1" x14ac:dyDescent="0.3">
      <c r="A310" s="29" t="str">
        <f t="shared" si="12"/>
        <v>Pimienta43949299</v>
      </c>
      <c r="B310" s="29" t="str">
        <f>+Casos_HN[[#This Row],[ID_Municipio]]&amp;Casos_HN[[#This Row],[Fecha]]</f>
        <v>050443949</v>
      </c>
      <c r="C310" s="29" t="str">
        <f t="shared" si="13"/>
        <v>Cortes43949</v>
      </c>
      <c r="D310" s="30">
        <f t="shared" si="14"/>
        <v>299</v>
      </c>
      <c r="E310" s="23">
        <v>43949</v>
      </c>
      <c r="F310" s="30">
        <f>+VLOOKUP(Casos_HN[[#This Row],[Departamento]],Table_5[],2,0)</f>
        <v>5</v>
      </c>
      <c r="G310" s="3" t="s">
        <v>22</v>
      </c>
      <c r="H310" s="9" t="s">
        <v>60</v>
      </c>
      <c r="I310" s="30" t="str">
        <f>+IFERROR(VLOOKUP(Casos_HN[[#This Row],[Municipio]],'LOCALIZA HN'!$B$9:$O$306,8,0),99999)</f>
        <v>0504</v>
      </c>
      <c r="J310" s="5" t="s">
        <v>18</v>
      </c>
      <c r="K310" s="5">
        <v>77</v>
      </c>
      <c r="L310" s="24" t="s">
        <v>19</v>
      </c>
      <c r="M310" s="32" t="s">
        <v>20</v>
      </c>
      <c r="N310" s="33">
        <f>+IFERROR(VLOOKUP(Casos_HN[[#This Row],[ID_Municipio]],Table_4[[CodigoMuni]:[Long_2]],3,0),"")</f>
        <v>15.2746</v>
      </c>
      <c r="O310" s="33">
        <f>+IFERROR(VLOOKUP(Casos_HN[[#This Row],[ID_Municipio]],Table_4[[CodigoMuni]:[Long_2]],4,0),"")</f>
        <v>-87.970200000000006</v>
      </c>
      <c r="P310" s="32" t="s">
        <v>21</v>
      </c>
    </row>
    <row r="311" spans="1:16" ht="14.25" customHeight="1" x14ac:dyDescent="0.3">
      <c r="A311" s="29" t="str">
        <f t="shared" si="12"/>
        <v>Pimienta43950300</v>
      </c>
      <c r="B311" s="29" t="str">
        <f>+Casos_HN[[#This Row],[ID_Municipio]]&amp;Casos_HN[[#This Row],[Fecha]]</f>
        <v>050443950</v>
      </c>
      <c r="C311" s="29" t="str">
        <f t="shared" si="13"/>
        <v>Cortes43950</v>
      </c>
      <c r="D311" s="30">
        <f t="shared" si="14"/>
        <v>300</v>
      </c>
      <c r="E311" s="23">
        <v>43950</v>
      </c>
      <c r="F311" s="30">
        <f>+VLOOKUP(Casos_HN[[#This Row],[Departamento]],Table_5[],2,0)</f>
        <v>5</v>
      </c>
      <c r="G311" s="3" t="s">
        <v>22</v>
      </c>
      <c r="H311" s="9" t="s">
        <v>60</v>
      </c>
      <c r="I311" s="30" t="str">
        <f>+IFERROR(VLOOKUP(Casos_HN[[#This Row],[Municipio]],'LOCALIZA HN'!$B$9:$O$306,8,0),99999)</f>
        <v>0504</v>
      </c>
      <c r="J311" s="5" t="s">
        <v>26</v>
      </c>
      <c r="K311" s="5">
        <v>41</v>
      </c>
      <c r="L311" s="24" t="s">
        <v>19</v>
      </c>
      <c r="M311" s="32" t="s">
        <v>20</v>
      </c>
      <c r="N311" s="33">
        <f>+IFERROR(VLOOKUP(Casos_HN[[#This Row],[ID_Municipio]],Table_4[[CodigoMuni]:[Long_2]],3,0),"")</f>
        <v>15.2746</v>
      </c>
      <c r="O311" s="33">
        <f>+IFERROR(VLOOKUP(Casos_HN[[#This Row],[ID_Municipio]],Table_4[[CodigoMuni]:[Long_2]],4,0),"")</f>
        <v>-87.970200000000006</v>
      </c>
      <c r="P311" s="32" t="s">
        <v>21</v>
      </c>
    </row>
    <row r="312" spans="1:16" ht="14.25" customHeight="1" x14ac:dyDescent="0.3">
      <c r="A312" s="29" t="str">
        <f t="shared" si="12"/>
        <v>Pimienta43950301</v>
      </c>
      <c r="B312" s="29" t="str">
        <f>+Casos_HN[[#This Row],[ID_Municipio]]&amp;Casos_HN[[#This Row],[Fecha]]</f>
        <v>050443950</v>
      </c>
      <c r="C312" s="29" t="str">
        <f t="shared" si="13"/>
        <v>Cortes43950</v>
      </c>
      <c r="D312" s="30">
        <f t="shared" si="14"/>
        <v>301</v>
      </c>
      <c r="E312" s="23">
        <v>43950</v>
      </c>
      <c r="F312" s="30">
        <f>+VLOOKUP(Casos_HN[[#This Row],[Departamento]],Table_5[],2,0)</f>
        <v>5</v>
      </c>
      <c r="G312" s="3" t="s">
        <v>22</v>
      </c>
      <c r="H312" s="9" t="s">
        <v>60</v>
      </c>
      <c r="I312" s="30" t="str">
        <f>+IFERROR(VLOOKUP(Casos_HN[[#This Row],[Municipio]],'LOCALIZA HN'!$B$9:$O$306,8,0),99999)</f>
        <v>0504</v>
      </c>
      <c r="J312" s="5" t="s">
        <v>18</v>
      </c>
      <c r="K312" s="5">
        <v>41</v>
      </c>
      <c r="L312" s="24" t="s">
        <v>19</v>
      </c>
      <c r="M312" s="32" t="s">
        <v>20</v>
      </c>
      <c r="N312" s="33">
        <f>+IFERROR(VLOOKUP(Casos_HN[[#This Row],[ID_Municipio]],Table_4[[CodigoMuni]:[Long_2]],3,0),"")</f>
        <v>15.2746</v>
      </c>
      <c r="O312" s="33">
        <f>+IFERROR(VLOOKUP(Casos_HN[[#This Row],[ID_Municipio]],Table_4[[CodigoMuni]:[Long_2]],4,0),"")</f>
        <v>-87.970200000000006</v>
      </c>
      <c r="P312" s="32" t="s">
        <v>21</v>
      </c>
    </row>
    <row r="313" spans="1:16" ht="14.25" customHeight="1" x14ac:dyDescent="0.3">
      <c r="A313" s="29" t="str">
        <f t="shared" si="12"/>
        <v>Pimienta43951302</v>
      </c>
      <c r="B313" s="29" t="str">
        <f>+Casos_HN[[#This Row],[ID_Municipio]]&amp;Casos_HN[[#This Row],[Fecha]]</f>
        <v>050443951</v>
      </c>
      <c r="C313" s="29" t="str">
        <f t="shared" si="13"/>
        <v>Cortes43951</v>
      </c>
      <c r="D313" s="30">
        <f t="shared" si="14"/>
        <v>302</v>
      </c>
      <c r="E313" s="23">
        <v>43951</v>
      </c>
      <c r="F313" s="30">
        <f>+VLOOKUP(Casos_HN[[#This Row],[Departamento]],Table_5[],2,0)</f>
        <v>5</v>
      </c>
      <c r="G313" s="3" t="s">
        <v>22</v>
      </c>
      <c r="H313" s="9" t="s">
        <v>60</v>
      </c>
      <c r="I313" s="30" t="str">
        <f>+IFERROR(VLOOKUP(Casos_HN[[#This Row],[Municipio]],'LOCALIZA HN'!$B$9:$O$306,8,0),99999)</f>
        <v>0504</v>
      </c>
      <c r="J313" s="5" t="s">
        <v>26</v>
      </c>
      <c r="K313" s="5">
        <v>28</v>
      </c>
      <c r="L313" s="24" t="s">
        <v>19</v>
      </c>
      <c r="M313" s="32" t="s">
        <v>20</v>
      </c>
      <c r="N313" s="33">
        <f>+IFERROR(VLOOKUP(Casos_HN[[#This Row],[ID_Municipio]],Table_4[[CodigoMuni]:[Long_2]],3,0),"")</f>
        <v>15.2746</v>
      </c>
      <c r="O313" s="33">
        <f>+IFERROR(VLOOKUP(Casos_HN[[#This Row],[ID_Municipio]],Table_4[[CodigoMuni]:[Long_2]],4,0),"")</f>
        <v>-87.970200000000006</v>
      </c>
      <c r="P313" s="32" t="s">
        <v>21</v>
      </c>
    </row>
    <row r="314" spans="1:16" ht="14.25" customHeight="1" x14ac:dyDescent="0.3">
      <c r="A314" s="29" t="str">
        <f t="shared" si="12"/>
        <v>Pimienta43953303</v>
      </c>
      <c r="B314" s="29" t="str">
        <f>+Casos_HN[[#This Row],[ID_Municipio]]&amp;Casos_HN[[#This Row],[Fecha]]</f>
        <v>050443953</v>
      </c>
      <c r="C314" s="29" t="str">
        <f t="shared" si="13"/>
        <v>Cortes43953</v>
      </c>
      <c r="D314" s="30">
        <f t="shared" si="14"/>
        <v>303</v>
      </c>
      <c r="E314" s="23">
        <v>43953</v>
      </c>
      <c r="F314" s="30">
        <f>+VLOOKUP(Casos_HN[[#This Row],[Departamento]],Table_5[],2,0)</f>
        <v>5</v>
      </c>
      <c r="G314" s="3" t="s">
        <v>22</v>
      </c>
      <c r="H314" s="9" t="s">
        <v>60</v>
      </c>
      <c r="I314" s="30" t="str">
        <f>+IFERROR(VLOOKUP(Casos_HN[[#This Row],[Municipio]],'LOCALIZA HN'!$B$9:$O$306,8,0),99999)</f>
        <v>0504</v>
      </c>
      <c r="J314" s="5" t="s">
        <v>18</v>
      </c>
      <c r="K314" s="5">
        <v>39</v>
      </c>
      <c r="L314" s="24" t="s">
        <v>19</v>
      </c>
      <c r="M314" s="32" t="s">
        <v>20</v>
      </c>
      <c r="N314" s="33">
        <f>+IFERROR(VLOOKUP(Casos_HN[[#This Row],[ID_Municipio]],Table_4[[CodigoMuni]:[Long_2]],3,0),"")</f>
        <v>15.2746</v>
      </c>
      <c r="O314" s="33">
        <f>+IFERROR(VLOOKUP(Casos_HN[[#This Row],[ID_Municipio]],Table_4[[CodigoMuni]:[Long_2]],4,0),"")</f>
        <v>-87.970200000000006</v>
      </c>
      <c r="P314" s="32" t="s">
        <v>21</v>
      </c>
    </row>
    <row r="315" spans="1:16" ht="14.25" customHeight="1" x14ac:dyDescent="0.3">
      <c r="A315" s="29" t="str">
        <f t="shared" si="12"/>
        <v>Pimienta43953304</v>
      </c>
      <c r="B315" s="29" t="str">
        <f>+Casos_HN[[#This Row],[ID_Municipio]]&amp;Casos_HN[[#This Row],[Fecha]]</f>
        <v>050443953</v>
      </c>
      <c r="C315" s="29" t="str">
        <f t="shared" si="13"/>
        <v>Cortes43953</v>
      </c>
      <c r="D315" s="30">
        <f t="shared" si="14"/>
        <v>304</v>
      </c>
      <c r="E315" s="23">
        <v>43953</v>
      </c>
      <c r="F315" s="30">
        <f>+VLOOKUP(Casos_HN[[#This Row],[Departamento]],Table_5[],2,0)</f>
        <v>5</v>
      </c>
      <c r="G315" s="3" t="s">
        <v>22</v>
      </c>
      <c r="H315" s="9" t="s">
        <v>60</v>
      </c>
      <c r="I315" s="30" t="str">
        <f>+IFERROR(VLOOKUP(Casos_HN[[#This Row],[Municipio]],'LOCALIZA HN'!$B$9:$O$306,8,0),99999)</f>
        <v>0504</v>
      </c>
      <c r="J315" s="5" t="s">
        <v>26</v>
      </c>
      <c r="K315" s="5">
        <v>10</v>
      </c>
      <c r="L315" s="24" t="s">
        <v>19</v>
      </c>
      <c r="M315" s="32" t="s">
        <v>20</v>
      </c>
      <c r="N315" s="33">
        <f>+IFERROR(VLOOKUP(Casos_HN[[#This Row],[ID_Municipio]],Table_4[[CodigoMuni]:[Long_2]],3,0),"")</f>
        <v>15.2746</v>
      </c>
      <c r="O315" s="33">
        <f>+IFERROR(VLOOKUP(Casos_HN[[#This Row],[ID_Municipio]],Table_4[[CodigoMuni]:[Long_2]],4,0),"")</f>
        <v>-87.970200000000006</v>
      </c>
      <c r="P315" s="32" t="s">
        <v>21</v>
      </c>
    </row>
    <row r="316" spans="1:16" ht="14.25" customHeight="1" x14ac:dyDescent="0.3">
      <c r="A316" s="29" t="str">
        <f t="shared" si="12"/>
        <v>Pimienta43953305</v>
      </c>
      <c r="B316" s="29" t="str">
        <f>+Casos_HN[[#This Row],[ID_Municipio]]&amp;Casos_HN[[#This Row],[Fecha]]</f>
        <v>050443953</v>
      </c>
      <c r="C316" s="29" t="str">
        <f t="shared" si="13"/>
        <v>Cortes43953</v>
      </c>
      <c r="D316" s="30">
        <f t="shared" si="14"/>
        <v>305</v>
      </c>
      <c r="E316" s="23">
        <v>43953</v>
      </c>
      <c r="F316" s="30">
        <f>+VLOOKUP(Casos_HN[[#This Row],[Departamento]],Table_5[],2,0)</f>
        <v>5</v>
      </c>
      <c r="G316" s="3" t="s">
        <v>22</v>
      </c>
      <c r="H316" s="9" t="s">
        <v>60</v>
      </c>
      <c r="I316" s="30" t="str">
        <f>+IFERROR(VLOOKUP(Casos_HN[[#This Row],[Municipio]],'LOCALIZA HN'!$B$9:$O$306,8,0),99999)</f>
        <v>0504</v>
      </c>
      <c r="J316" s="5" t="s">
        <v>18</v>
      </c>
      <c r="K316" s="5">
        <v>13</v>
      </c>
      <c r="L316" s="24" t="s">
        <v>19</v>
      </c>
      <c r="M316" s="32" t="s">
        <v>20</v>
      </c>
      <c r="N316" s="33">
        <f>+IFERROR(VLOOKUP(Casos_HN[[#This Row],[ID_Municipio]],Table_4[[CodigoMuni]:[Long_2]],3,0),"")</f>
        <v>15.2746</v>
      </c>
      <c r="O316" s="33">
        <f>+IFERROR(VLOOKUP(Casos_HN[[#This Row],[ID_Municipio]],Table_4[[CodigoMuni]:[Long_2]],4,0),"")</f>
        <v>-87.970200000000006</v>
      </c>
      <c r="P316" s="32" t="s">
        <v>21</v>
      </c>
    </row>
    <row r="317" spans="1:16" ht="14.25" customHeight="1" x14ac:dyDescent="0.3">
      <c r="A317" s="29" t="str">
        <f t="shared" si="12"/>
        <v>Potrerillos43922306</v>
      </c>
      <c r="B317" s="29" t="str">
        <f>+Casos_HN[[#This Row],[ID_Municipio]]&amp;Casos_HN[[#This Row],[Fecha]]</f>
        <v>050543922</v>
      </c>
      <c r="C317" s="29" t="str">
        <f t="shared" si="13"/>
        <v>Cortes43922</v>
      </c>
      <c r="D317" s="30">
        <f t="shared" si="14"/>
        <v>306</v>
      </c>
      <c r="E317" s="23">
        <v>43922</v>
      </c>
      <c r="F317" s="30">
        <f>+VLOOKUP(Casos_HN[[#This Row],[Departamento]],Table_5[],2,0)</f>
        <v>5</v>
      </c>
      <c r="G317" s="3" t="s">
        <v>22</v>
      </c>
      <c r="H317" s="9" t="s">
        <v>61</v>
      </c>
      <c r="I317" s="30" t="str">
        <f>+IFERROR(VLOOKUP(Casos_HN[[#This Row],[Municipio]],'LOCALIZA HN'!$B$9:$O$306,8,0),99999)</f>
        <v>0505</v>
      </c>
      <c r="J317" s="5" t="s">
        <v>18</v>
      </c>
      <c r="K317" s="5">
        <v>64</v>
      </c>
      <c r="L317" s="8" t="s">
        <v>19</v>
      </c>
      <c r="M317" s="32" t="s">
        <v>20</v>
      </c>
      <c r="N317" s="33">
        <f>+IFERROR(VLOOKUP(Casos_HN[[#This Row],[ID_Municipio]],Table_4[[CodigoMuni]:[Long_2]],3,0),"")</f>
        <v>15.197699999999999</v>
      </c>
      <c r="O317" s="33">
        <f>+IFERROR(VLOOKUP(Casos_HN[[#This Row],[ID_Municipio]],Table_4[[CodigoMuni]:[Long_2]],4,0),"")</f>
        <v>-87.960099999999997</v>
      </c>
      <c r="P317" s="32" t="s">
        <v>21</v>
      </c>
    </row>
    <row r="318" spans="1:16" ht="14.25" customHeight="1" x14ac:dyDescent="0.3">
      <c r="A318" s="29" t="str">
        <f t="shared" si="12"/>
        <v>Potrerillos43924307</v>
      </c>
      <c r="B318" s="29" t="str">
        <f>+Casos_HN[[#This Row],[ID_Municipio]]&amp;Casos_HN[[#This Row],[Fecha]]</f>
        <v>050543924</v>
      </c>
      <c r="C318" s="29" t="str">
        <f t="shared" si="13"/>
        <v>Cortes43924</v>
      </c>
      <c r="D318" s="30">
        <f t="shared" si="14"/>
        <v>307</v>
      </c>
      <c r="E318" s="23">
        <v>43924</v>
      </c>
      <c r="F318" s="30">
        <f>+VLOOKUP(Casos_HN[[#This Row],[Departamento]],Table_5[],2,0)</f>
        <v>5</v>
      </c>
      <c r="G318" s="3" t="s">
        <v>22</v>
      </c>
      <c r="H318" s="9" t="s">
        <v>61</v>
      </c>
      <c r="I318" s="30" t="str">
        <f>+IFERROR(VLOOKUP(Casos_HN[[#This Row],[Municipio]],'LOCALIZA HN'!$B$9:$O$306,8,0),99999)</f>
        <v>0505</v>
      </c>
      <c r="J318" s="5" t="s">
        <v>18</v>
      </c>
      <c r="K318" s="5">
        <v>57</v>
      </c>
      <c r="L318" s="8" t="s">
        <v>19</v>
      </c>
      <c r="M318" s="32" t="s">
        <v>20</v>
      </c>
      <c r="N318" s="33">
        <f>+IFERROR(VLOOKUP(Casos_HN[[#This Row],[ID_Municipio]],Table_4[[CodigoMuni]:[Long_2]],3,0),"")</f>
        <v>15.197699999999999</v>
      </c>
      <c r="O318" s="33">
        <f>+IFERROR(VLOOKUP(Casos_HN[[#This Row],[ID_Municipio]],Table_4[[CodigoMuni]:[Long_2]],4,0),"")</f>
        <v>-87.960099999999997</v>
      </c>
      <c r="P318" s="32" t="s">
        <v>21</v>
      </c>
    </row>
    <row r="319" spans="1:16" ht="14.25" customHeight="1" x14ac:dyDescent="0.3">
      <c r="A319" s="29" t="str">
        <f t="shared" si="12"/>
        <v>Potrerillos43930308</v>
      </c>
      <c r="B319" s="29" t="str">
        <f>+Casos_HN[[#This Row],[ID_Municipio]]&amp;Casos_HN[[#This Row],[Fecha]]</f>
        <v>050543930</v>
      </c>
      <c r="C319" s="29" t="str">
        <f t="shared" si="13"/>
        <v>Cortes43930</v>
      </c>
      <c r="D319" s="30">
        <f t="shared" si="14"/>
        <v>308</v>
      </c>
      <c r="E319" s="23">
        <v>43930</v>
      </c>
      <c r="F319" s="30">
        <f>+VLOOKUP(Casos_HN[[#This Row],[Departamento]],Table_5[],2,0)</f>
        <v>5</v>
      </c>
      <c r="G319" s="3" t="s">
        <v>22</v>
      </c>
      <c r="H319" s="9" t="s">
        <v>61</v>
      </c>
      <c r="I319" s="30" t="str">
        <f>+IFERROR(VLOOKUP(Casos_HN[[#This Row],[Municipio]],'LOCALIZA HN'!$B$9:$O$306,8,0),99999)</f>
        <v>0505</v>
      </c>
      <c r="J319" s="5" t="s">
        <v>18</v>
      </c>
      <c r="K319" s="5">
        <v>47</v>
      </c>
      <c r="L319" s="8" t="s">
        <v>19</v>
      </c>
      <c r="M319" s="32" t="s">
        <v>20</v>
      </c>
      <c r="N319" s="33">
        <f>+IFERROR(VLOOKUP(Casos_HN[[#This Row],[ID_Municipio]],Table_4[[CodigoMuni]:[Long_2]],3,0),"")</f>
        <v>15.197699999999999</v>
      </c>
      <c r="O319" s="33">
        <f>+IFERROR(VLOOKUP(Casos_HN[[#This Row],[ID_Municipio]],Table_4[[CodigoMuni]:[Long_2]],4,0),"")</f>
        <v>-87.960099999999997</v>
      </c>
      <c r="P319" s="32" t="s">
        <v>21</v>
      </c>
    </row>
    <row r="320" spans="1:16" ht="14.25" customHeight="1" x14ac:dyDescent="0.3">
      <c r="A320" s="29" t="str">
        <f t="shared" si="12"/>
        <v>Potrerillos43944309</v>
      </c>
      <c r="B320" s="29" t="str">
        <f>+Casos_HN[[#This Row],[ID_Municipio]]&amp;Casos_HN[[#This Row],[Fecha]]</f>
        <v>050543944</v>
      </c>
      <c r="C320" s="29" t="str">
        <f t="shared" si="13"/>
        <v>Cortes43944</v>
      </c>
      <c r="D320" s="30">
        <f t="shared" si="14"/>
        <v>309</v>
      </c>
      <c r="E320" s="23">
        <v>43944</v>
      </c>
      <c r="F320" s="30">
        <f>+VLOOKUP(Casos_HN[[#This Row],[Departamento]],Table_5[],2,0)</f>
        <v>5</v>
      </c>
      <c r="G320" s="3" t="s">
        <v>22</v>
      </c>
      <c r="H320" s="9" t="s">
        <v>61</v>
      </c>
      <c r="I320" s="30" t="str">
        <f>+IFERROR(VLOOKUP(Casos_HN[[#This Row],[Municipio]],'LOCALIZA HN'!$B$9:$O$306,8,0),99999)</f>
        <v>0505</v>
      </c>
      <c r="J320" s="5" t="s">
        <v>26</v>
      </c>
      <c r="K320" s="5">
        <v>87</v>
      </c>
      <c r="L320" s="8" t="s">
        <v>19</v>
      </c>
      <c r="M320" s="32" t="s">
        <v>20</v>
      </c>
      <c r="N320" s="33">
        <f>+IFERROR(VLOOKUP(Casos_HN[[#This Row],[ID_Municipio]],Table_4[[CodigoMuni]:[Long_2]],3,0),"")</f>
        <v>15.197699999999999</v>
      </c>
      <c r="O320" s="33">
        <f>+IFERROR(VLOOKUP(Casos_HN[[#This Row],[ID_Municipio]],Table_4[[CodigoMuni]:[Long_2]],4,0),"")</f>
        <v>-87.960099999999997</v>
      </c>
      <c r="P320" s="32" t="s">
        <v>21</v>
      </c>
    </row>
    <row r="321" spans="1:16" ht="14.25" customHeight="1" x14ac:dyDescent="0.3">
      <c r="A321" s="29" t="str">
        <f t="shared" si="12"/>
        <v>Potrerillos43947310</v>
      </c>
      <c r="B321" s="29" t="str">
        <f>+Casos_HN[[#This Row],[ID_Municipio]]&amp;Casos_HN[[#This Row],[Fecha]]</f>
        <v>050543947</v>
      </c>
      <c r="C321" s="29" t="str">
        <f t="shared" si="13"/>
        <v>Cortes43947</v>
      </c>
      <c r="D321" s="30">
        <f t="shared" si="14"/>
        <v>310</v>
      </c>
      <c r="E321" s="23">
        <v>43947</v>
      </c>
      <c r="F321" s="30">
        <f>+VLOOKUP(Casos_HN[[#This Row],[Departamento]],Table_5[],2,0)</f>
        <v>5</v>
      </c>
      <c r="G321" s="3" t="s">
        <v>22</v>
      </c>
      <c r="H321" s="9" t="s">
        <v>61</v>
      </c>
      <c r="I321" s="30" t="str">
        <f>+IFERROR(VLOOKUP(Casos_HN[[#This Row],[Municipio]],'LOCALIZA HN'!$B$9:$O$306,8,0),99999)</f>
        <v>0505</v>
      </c>
      <c r="J321" s="5" t="s">
        <v>26</v>
      </c>
      <c r="K321" s="5">
        <v>27</v>
      </c>
      <c r="L321" s="8" t="s">
        <v>19</v>
      </c>
      <c r="M321" s="32" t="s">
        <v>20</v>
      </c>
      <c r="N321" s="33">
        <f>+IFERROR(VLOOKUP(Casos_HN[[#This Row],[ID_Municipio]],Table_4[[CodigoMuni]:[Long_2]],3,0),"")</f>
        <v>15.197699999999999</v>
      </c>
      <c r="O321" s="33">
        <f>+IFERROR(VLOOKUP(Casos_HN[[#This Row],[ID_Municipio]],Table_4[[CodigoMuni]:[Long_2]],4,0),"")</f>
        <v>-87.960099999999997</v>
      </c>
      <c r="P321" s="32" t="s">
        <v>21</v>
      </c>
    </row>
    <row r="322" spans="1:16" ht="14.25" customHeight="1" x14ac:dyDescent="0.3">
      <c r="A322" s="29" t="str">
        <f t="shared" si="12"/>
        <v>Potrerillos43954311</v>
      </c>
      <c r="B322" s="29" t="str">
        <f>+Casos_HN[[#This Row],[ID_Municipio]]&amp;Casos_HN[[#This Row],[Fecha]]</f>
        <v>050543954</v>
      </c>
      <c r="C322" s="29" t="str">
        <f t="shared" si="13"/>
        <v>Choluteca43954</v>
      </c>
      <c r="D322" s="30">
        <f t="shared" si="14"/>
        <v>311</v>
      </c>
      <c r="E322" s="23">
        <v>43954</v>
      </c>
      <c r="F322" s="30">
        <f>+VLOOKUP(Casos_HN[[#This Row],[Departamento]],Table_5[],2,0)</f>
        <v>6</v>
      </c>
      <c r="G322" s="3" t="s">
        <v>27</v>
      </c>
      <c r="H322" s="9" t="s">
        <v>61</v>
      </c>
      <c r="I322" s="30" t="str">
        <f>+IFERROR(VLOOKUP(Casos_HN[[#This Row],[Municipio]],'LOCALIZA HN'!$B$9:$O$306,8,0),99999)</f>
        <v>0505</v>
      </c>
      <c r="J322" s="5" t="s">
        <v>26</v>
      </c>
      <c r="K322" s="5">
        <v>53</v>
      </c>
      <c r="L322" s="24" t="s">
        <v>19</v>
      </c>
      <c r="M322" s="32" t="s">
        <v>20</v>
      </c>
      <c r="N322" s="33">
        <f>+IFERROR(VLOOKUP(Casos_HN[[#This Row],[ID_Municipio]],Table_4[[CodigoMuni]:[Long_2]],3,0),"")</f>
        <v>15.197699999999999</v>
      </c>
      <c r="O322" s="33">
        <f>+IFERROR(VLOOKUP(Casos_HN[[#This Row],[ID_Municipio]],Table_4[[CodigoMuni]:[Long_2]],4,0),"")</f>
        <v>-87.960099999999997</v>
      </c>
      <c r="P322" s="32" t="s">
        <v>21</v>
      </c>
    </row>
    <row r="323" spans="1:16" ht="14.25" customHeight="1" x14ac:dyDescent="0.3">
      <c r="A323" s="29" t="str">
        <f t="shared" si="12"/>
        <v>El Progreso43922312</v>
      </c>
      <c r="B323" s="29" t="str">
        <f>+Casos_HN[[#This Row],[ID_Municipio]]&amp;Casos_HN[[#This Row],[Fecha]]</f>
        <v>180443922</v>
      </c>
      <c r="C323" s="29" t="str">
        <f t="shared" si="13"/>
        <v>Yoro43922</v>
      </c>
      <c r="D323" s="30">
        <f t="shared" si="14"/>
        <v>312</v>
      </c>
      <c r="E323" s="23">
        <v>43922</v>
      </c>
      <c r="F323" s="30">
        <f>+VLOOKUP(Casos_HN[[#This Row],[Departamento]],Table_5[],2,0)</f>
        <v>18</v>
      </c>
      <c r="G323" s="3" t="s">
        <v>35</v>
      </c>
      <c r="H323" s="9" t="s">
        <v>36</v>
      </c>
      <c r="I323" s="30" t="str">
        <f>+IFERROR(VLOOKUP(Casos_HN[[#This Row],[Municipio]],'LOCALIZA HN'!$B$9:$O$306,8,0),99999)</f>
        <v>1804</v>
      </c>
      <c r="J323" s="5" t="s">
        <v>26</v>
      </c>
      <c r="K323" s="5">
        <v>52</v>
      </c>
      <c r="L323" s="8" t="s">
        <v>19</v>
      </c>
      <c r="M323" s="32" t="s">
        <v>20</v>
      </c>
      <c r="N323" s="33">
        <f>+IFERROR(VLOOKUP(Casos_HN[[#This Row],[ID_Municipio]],Table_4[[CodigoMuni]:[Long_2]],3,0),"")</f>
        <v>15.3446</v>
      </c>
      <c r="O323" s="33">
        <f>+IFERROR(VLOOKUP(Casos_HN[[#This Row],[ID_Municipio]],Table_4[[CodigoMuni]:[Long_2]],4,0),"")</f>
        <v>-87.812100000000001</v>
      </c>
      <c r="P323" s="32" t="s">
        <v>21</v>
      </c>
    </row>
    <row r="324" spans="1:16" ht="14.25" customHeight="1" x14ac:dyDescent="0.3">
      <c r="A324" s="29" t="str">
        <f t="shared" si="12"/>
        <v>Puerto Cortes43909313</v>
      </c>
      <c r="B324" s="29" t="str">
        <f>+Casos_HN[[#This Row],[ID_Municipio]]&amp;Casos_HN[[#This Row],[Fecha]]</f>
        <v>050643909</v>
      </c>
      <c r="C324" s="29" t="str">
        <f t="shared" si="13"/>
        <v>Cortes43909</v>
      </c>
      <c r="D324" s="30">
        <f t="shared" si="14"/>
        <v>313</v>
      </c>
      <c r="E324" s="26">
        <v>43909</v>
      </c>
      <c r="F324" s="30">
        <f>+VLOOKUP(Casos_HN[[#This Row],[Departamento]],Table_5[],2,0)</f>
        <v>5</v>
      </c>
      <c r="G324" s="3" t="s">
        <v>22</v>
      </c>
      <c r="H324" s="9" t="s">
        <v>62</v>
      </c>
      <c r="I324" s="30" t="str">
        <f>+IFERROR(VLOOKUP(Casos_HN[[#This Row],[Municipio]],'LOCALIZA HN'!$B$9:$O$306,8,0),99999)</f>
        <v>0506</v>
      </c>
      <c r="J324" s="5" t="s">
        <v>26</v>
      </c>
      <c r="K324" s="5">
        <v>68</v>
      </c>
      <c r="L324" s="8" t="s">
        <v>19</v>
      </c>
      <c r="M324" s="32" t="s">
        <v>20</v>
      </c>
      <c r="N324" s="33">
        <f>+IFERROR(VLOOKUP(Casos_HN[[#This Row],[ID_Municipio]],Table_4[[CodigoMuni]:[Long_2]],3,0),"")</f>
        <v>15.7897</v>
      </c>
      <c r="O324" s="33">
        <f>+IFERROR(VLOOKUP(Casos_HN[[#This Row],[ID_Municipio]],Table_4[[CodigoMuni]:[Long_2]],4,0),"")</f>
        <v>-87.846000000000004</v>
      </c>
      <c r="P324" s="32" t="s">
        <v>21</v>
      </c>
    </row>
    <row r="325" spans="1:16" ht="14.25" customHeight="1" x14ac:dyDescent="0.3">
      <c r="A325" s="29" t="str">
        <f t="shared" si="12"/>
        <v>Puerto Cortes43921314</v>
      </c>
      <c r="B325" s="29" t="str">
        <f>+Casos_HN[[#This Row],[ID_Municipio]]&amp;Casos_HN[[#This Row],[Fecha]]</f>
        <v>050643921</v>
      </c>
      <c r="C325" s="29" t="str">
        <f t="shared" si="13"/>
        <v>Cortes43921</v>
      </c>
      <c r="D325" s="30">
        <f t="shared" si="14"/>
        <v>314</v>
      </c>
      <c r="E325" s="31">
        <v>43921</v>
      </c>
      <c r="F325" s="30">
        <f>+VLOOKUP(Casos_HN[[#This Row],[Departamento]],Table_5[],2,0)</f>
        <v>5</v>
      </c>
      <c r="G325" s="3" t="s">
        <v>22</v>
      </c>
      <c r="H325" s="9" t="s">
        <v>62</v>
      </c>
      <c r="I325" s="30" t="str">
        <f>+IFERROR(VLOOKUP(Casos_HN[[#This Row],[Municipio]],'LOCALIZA HN'!$B$9:$O$306,8,0),99999)</f>
        <v>0506</v>
      </c>
      <c r="J325" s="5" t="s">
        <v>18</v>
      </c>
      <c r="K325" s="5">
        <v>67</v>
      </c>
      <c r="L325" s="8" t="s">
        <v>19</v>
      </c>
      <c r="M325" s="32" t="s">
        <v>20</v>
      </c>
      <c r="N325" s="33">
        <f>+IFERROR(VLOOKUP(Casos_HN[[#This Row],[ID_Municipio]],Table_4[[CodigoMuni]:[Long_2]],3,0),"")</f>
        <v>15.7897</v>
      </c>
      <c r="O325" s="33">
        <f>+IFERROR(VLOOKUP(Casos_HN[[#This Row],[ID_Municipio]],Table_4[[CodigoMuni]:[Long_2]],4,0),"")</f>
        <v>-87.846000000000004</v>
      </c>
      <c r="P325" s="32" t="s">
        <v>21</v>
      </c>
    </row>
    <row r="326" spans="1:16" ht="14.25" customHeight="1" x14ac:dyDescent="0.3">
      <c r="A326" s="29" t="str">
        <f t="shared" si="12"/>
        <v>Puerto Cortes43921315</v>
      </c>
      <c r="B326" s="29" t="str">
        <f>+Casos_HN[[#This Row],[ID_Municipio]]&amp;Casos_HN[[#This Row],[Fecha]]</f>
        <v>050643921</v>
      </c>
      <c r="C326" s="29" t="str">
        <f t="shared" si="13"/>
        <v>Cortes43921</v>
      </c>
      <c r="D326" s="30">
        <f t="shared" si="14"/>
        <v>315</v>
      </c>
      <c r="E326" s="31">
        <v>43921</v>
      </c>
      <c r="F326" s="30">
        <f>+VLOOKUP(Casos_HN[[#This Row],[Departamento]],Table_5[],2,0)</f>
        <v>5</v>
      </c>
      <c r="G326" s="3" t="s">
        <v>22</v>
      </c>
      <c r="H326" s="9" t="s">
        <v>62</v>
      </c>
      <c r="I326" s="30" t="str">
        <f>+IFERROR(VLOOKUP(Casos_HN[[#This Row],[Municipio]],'LOCALIZA HN'!$B$9:$O$306,8,0),99999)</f>
        <v>0506</v>
      </c>
      <c r="J326" s="5" t="s">
        <v>26</v>
      </c>
      <c r="K326" s="5">
        <v>22</v>
      </c>
      <c r="L326" s="8" t="s">
        <v>19</v>
      </c>
      <c r="M326" s="32" t="s">
        <v>20</v>
      </c>
      <c r="N326" s="33">
        <f>+IFERROR(VLOOKUP(Casos_HN[[#This Row],[ID_Municipio]],Table_4[[CodigoMuni]:[Long_2]],3,0),"")</f>
        <v>15.7897</v>
      </c>
      <c r="O326" s="33">
        <f>+IFERROR(VLOOKUP(Casos_HN[[#This Row],[ID_Municipio]],Table_4[[CodigoMuni]:[Long_2]],4,0),"")</f>
        <v>-87.846000000000004</v>
      </c>
      <c r="P326" s="32" t="s">
        <v>21</v>
      </c>
    </row>
    <row r="327" spans="1:16" ht="14.25" customHeight="1" x14ac:dyDescent="0.3">
      <c r="A327" s="29" t="str">
        <f t="shared" si="12"/>
        <v>Puerto Cortes43921316</v>
      </c>
      <c r="B327" s="29" t="str">
        <f>+Casos_HN[[#This Row],[ID_Municipio]]&amp;Casos_HN[[#This Row],[Fecha]]</f>
        <v>050643921</v>
      </c>
      <c r="C327" s="29" t="str">
        <f t="shared" si="13"/>
        <v>Cortes43921</v>
      </c>
      <c r="D327" s="30">
        <f t="shared" si="14"/>
        <v>316</v>
      </c>
      <c r="E327" s="31">
        <v>43921</v>
      </c>
      <c r="F327" s="30">
        <f>+VLOOKUP(Casos_HN[[#This Row],[Departamento]],Table_5[],2,0)</f>
        <v>5</v>
      </c>
      <c r="G327" s="3" t="s">
        <v>22</v>
      </c>
      <c r="H327" s="9" t="s">
        <v>62</v>
      </c>
      <c r="I327" s="30" t="str">
        <f>+IFERROR(VLOOKUP(Casos_HN[[#This Row],[Municipio]],'LOCALIZA HN'!$B$9:$O$306,8,0),99999)</f>
        <v>0506</v>
      </c>
      <c r="J327" s="5" t="s">
        <v>26</v>
      </c>
      <c r="K327" s="5">
        <v>44</v>
      </c>
      <c r="L327" s="8" t="s">
        <v>19</v>
      </c>
      <c r="M327" s="32" t="s">
        <v>20</v>
      </c>
      <c r="N327" s="33">
        <f>+IFERROR(VLOOKUP(Casos_HN[[#This Row],[ID_Municipio]],Table_4[[CodigoMuni]:[Long_2]],3,0),"")</f>
        <v>15.7897</v>
      </c>
      <c r="O327" s="33">
        <f>+IFERROR(VLOOKUP(Casos_HN[[#This Row],[ID_Municipio]],Table_4[[CodigoMuni]:[Long_2]],4,0),"")</f>
        <v>-87.846000000000004</v>
      </c>
      <c r="P327" s="32" t="s">
        <v>21</v>
      </c>
    </row>
    <row r="328" spans="1:16" ht="14.25" customHeight="1" x14ac:dyDescent="0.3">
      <c r="A328" s="29" t="str">
        <f t="shared" si="12"/>
        <v>Puerto Cortes43921317</v>
      </c>
      <c r="B328" s="29" t="str">
        <f>+Casos_HN[[#This Row],[ID_Municipio]]&amp;Casos_HN[[#This Row],[Fecha]]</f>
        <v>050643921</v>
      </c>
      <c r="C328" s="29" t="str">
        <f t="shared" si="13"/>
        <v>Cortes43921</v>
      </c>
      <c r="D328" s="30">
        <f t="shared" si="14"/>
        <v>317</v>
      </c>
      <c r="E328" s="31">
        <v>43921</v>
      </c>
      <c r="F328" s="30">
        <f>+VLOOKUP(Casos_HN[[#This Row],[Departamento]],Table_5[],2,0)</f>
        <v>5</v>
      </c>
      <c r="G328" s="3" t="s">
        <v>22</v>
      </c>
      <c r="H328" s="9" t="s">
        <v>62</v>
      </c>
      <c r="I328" s="30" t="str">
        <f>+IFERROR(VLOOKUP(Casos_HN[[#This Row],[Municipio]],'LOCALIZA HN'!$B$9:$O$306,8,0),99999)</f>
        <v>0506</v>
      </c>
      <c r="J328" s="5" t="s">
        <v>26</v>
      </c>
      <c r="K328" s="5">
        <v>20</v>
      </c>
      <c r="L328" s="8" t="s">
        <v>19</v>
      </c>
      <c r="M328" s="32" t="s">
        <v>20</v>
      </c>
      <c r="N328" s="33">
        <f>+IFERROR(VLOOKUP(Casos_HN[[#This Row],[ID_Municipio]],Table_4[[CodigoMuni]:[Long_2]],3,0),"")</f>
        <v>15.7897</v>
      </c>
      <c r="O328" s="33">
        <f>+IFERROR(VLOOKUP(Casos_HN[[#This Row],[ID_Municipio]],Table_4[[CodigoMuni]:[Long_2]],4,0),"")</f>
        <v>-87.846000000000004</v>
      </c>
      <c r="P328" s="32" t="s">
        <v>21</v>
      </c>
    </row>
    <row r="329" spans="1:16" ht="14.25" customHeight="1" x14ac:dyDescent="0.3">
      <c r="A329" s="29" t="str">
        <f t="shared" si="12"/>
        <v>Puerto Cortes43921318</v>
      </c>
      <c r="B329" s="29" t="str">
        <f>+Casos_HN[[#This Row],[ID_Municipio]]&amp;Casos_HN[[#This Row],[Fecha]]</f>
        <v>050643921</v>
      </c>
      <c r="C329" s="29" t="str">
        <f t="shared" si="13"/>
        <v>Cortes43921</v>
      </c>
      <c r="D329" s="30">
        <f t="shared" si="14"/>
        <v>318</v>
      </c>
      <c r="E329" s="31">
        <v>43921</v>
      </c>
      <c r="F329" s="30">
        <f>+VLOOKUP(Casos_HN[[#This Row],[Departamento]],Table_5[],2,0)</f>
        <v>5</v>
      </c>
      <c r="G329" s="3" t="s">
        <v>22</v>
      </c>
      <c r="H329" s="9" t="s">
        <v>62</v>
      </c>
      <c r="I329" s="30" t="str">
        <f>+IFERROR(VLOOKUP(Casos_HN[[#This Row],[Municipio]],'LOCALIZA HN'!$B$9:$O$306,8,0),99999)</f>
        <v>0506</v>
      </c>
      <c r="J329" s="5" t="s">
        <v>18</v>
      </c>
      <c r="K329" s="5">
        <v>16</v>
      </c>
      <c r="L329" s="8" t="s">
        <v>19</v>
      </c>
      <c r="M329" s="32" t="s">
        <v>20</v>
      </c>
      <c r="N329" s="33">
        <f>+IFERROR(VLOOKUP(Casos_HN[[#This Row],[ID_Municipio]],Table_4[[CodigoMuni]:[Long_2]],3,0),"")</f>
        <v>15.7897</v>
      </c>
      <c r="O329" s="33">
        <f>+IFERROR(VLOOKUP(Casos_HN[[#This Row],[ID_Municipio]],Table_4[[CodigoMuni]:[Long_2]],4,0),"")</f>
        <v>-87.846000000000004</v>
      </c>
      <c r="P329" s="32" t="s">
        <v>21</v>
      </c>
    </row>
    <row r="330" spans="1:16" ht="14.25" customHeight="1" x14ac:dyDescent="0.3">
      <c r="A330" s="29" t="str">
        <f t="shared" si="12"/>
        <v>Puerto Cortes43926319</v>
      </c>
      <c r="B330" s="29" t="str">
        <f>+Casos_HN[[#This Row],[ID_Municipio]]&amp;Casos_HN[[#This Row],[Fecha]]</f>
        <v>050643926</v>
      </c>
      <c r="C330" s="29" t="str">
        <f t="shared" si="13"/>
        <v>Cortes43926</v>
      </c>
      <c r="D330" s="30">
        <f t="shared" si="14"/>
        <v>319</v>
      </c>
      <c r="E330" s="23">
        <v>43926</v>
      </c>
      <c r="F330" s="30">
        <f>+VLOOKUP(Casos_HN[[#This Row],[Departamento]],Table_5[],2,0)</f>
        <v>5</v>
      </c>
      <c r="G330" s="3" t="s">
        <v>22</v>
      </c>
      <c r="H330" s="9" t="s">
        <v>62</v>
      </c>
      <c r="I330" s="30" t="str">
        <f>+IFERROR(VLOOKUP(Casos_HN[[#This Row],[Municipio]],'LOCALIZA HN'!$B$9:$O$306,8,0),99999)</f>
        <v>0506</v>
      </c>
      <c r="J330" s="5" t="s">
        <v>18</v>
      </c>
      <c r="K330" s="5">
        <v>42</v>
      </c>
      <c r="L330" s="8" t="s">
        <v>19</v>
      </c>
      <c r="M330" s="32" t="s">
        <v>20</v>
      </c>
      <c r="N330" s="33">
        <f>+IFERROR(VLOOKUP(Casos_HN[[#This Row],[ID_Municipio]],Table_4[[CodigoMuni]:[Long_2]],3,0),"")</f>
        <v>15.7897</v>
      </c>
      <c r="O330" s="33">
        <f>+IFERROR(VLOOKUP(Casos_HN[[#This Row],[ID_Municipio]],Table_4[[CodigoMuni]:[Long_2]],4,0),"")</f>
        <v>-87.846000000000004</v>
      </c>
      <c r="P330" s="32" t="s">
        <v>21</v>
      </c>
    </row>
    <row r="331" spans="1:16" ht="14.25" customHeight="1" x14ac:dyDescent="0.3">
      <c r="A331" s="29" t="str">
        <f t="shared" si="12"/>
        <v>Puerto Cortes43926320</v>
      </c>
      <c r="B331" s="29" t="str">
        <f>+Casos_HN[[#This Row],[ID_Municipio]]&amp;Casos_HN[[#This Row],[Fecha]]</f>
        <v>050643926</v>
      </c>
      <c r="C331" s="29" t="str">
        <f t="shared" si="13"/>
        <v>Cortes43926</v>
      </c>
      <c r="D331" s="30">
        <f t="shared" si="14"/>
        <v>320</v>
      </c>
      <c r="E331" s="23">
        <v>43926</v>
      </c>
      <c r="F331" s="30">
        <f>+VLOOKUP(Casos_HN[[#This Row],[Departamento]],Table_5[],2,0)</f>
        <v>5</v>
      </c>
      <c r="G331" s="3" t="s">
        <v>22</v>
      </c>
      <c r="H331" s="9" t="s">
        <v>62</v>
      </c>
      <c r="I331" s="30" t="str">
        <f>+IFERROR(VLOOKUP(Casos_HN[[#This Row],[Municipio]],'LOCALIZA HN'!$B$9:$O$306,8,0),99999)</f>
        <v>0506</v>
      </c>
      <c r="J331" s="5" t="s">
        <v>18</v>
      </c>
      <c r="K331" s="5">
        <v>51</v>
      </c>
      <c r="L331" s="8" t="s">
        <v>19</v>
      </c>
      <c r="M331" s="32" t="s">
        <v>20</v>
      </c>
      <c r="N331" s="33">
        <f>+IFERROR(VLOOKUP(Casos_HN[[#This Row],[ID_Municipio]],Table_4[[CodigoMuni]:[Long_2]],3,0),"")</f>
        <v>15.7897</v>
      </c>
      <c r="O331" s="33">
        <f>+IFERROR(VLOOKUP(Casos_HN[[#This Row],[ID_Municipio]],Table_4[[CodigoMuni]:[Long_2]],4,0),"")</f>
        <v>-87.846000000000004</v>
      </c>
      <c r="P331" s="32" t="s">
        <v>21</v>
      </c>
    </row>
    <row r="332" spans="1:16" ht="14.25" customHeight="1" x14ac:dyDescent="0.3">
      <c r="A332" s="29" t="str">
        <f t="shared" si="12"/>
        <v>Puerto Cortes43930321</v>
      </c>
      <c r="B332" s="29" t="str">
        <f>+Casos_HN[[#This Row],[ID_Municipio]]&amp;Casos_HN[[#This Row],[Fecha]]</f>
        <v>050643930</v>
      </c>
      <c r="C332" s="29" t="str">
        <f t="shared" si="13"/>
        <v>Cortes43930</v>
      </c>
      <c r="D332" s="30">
        <f t="shared" si="14"/>
        <v>321</v>
      </c>
      <c r="E332" s="23">
        <v>43930</v>
      </c>
      <c r="F332" s="30">
        <f>+VLOOKUP(Casos_HN[[#This Row],[Departamento]],Table_5[],2,0)</f>
        <v>5</v>
      </c>
      <c r="G332" s="3" t="s">
        <v>22</v>
      </c>
      <c r="H332" s="9" t="s">
        <v>62</v>
      </c>
      <c r="I332" s="30" t="str">
        <f>+IFERROR(VLOOKUP(Casos_HN[[#This Row],[Municipio]],'LOCALIZA HN'!$B$9:$O$306,8,0),99999)</f>
        <v>0506</v>
      </c>
      <c r="J332" s="5" t="s">
        <v>26</v>
      </c>
      <c r="K332" s="5">
        <v>63</v>
      </c>
      <c r="L332" s="8" t="s">
        <v>19</v>
      </c>
      <c r="M332" s="32" t="s">
        <v>20</v>
      </c>
      <c r="N332" s="33">
        <f>+IFERROR(VLOOKUP(Casos_HN[[#This Row],[ID_Municipio]],Table_4[[CodigoMuni]:[Long_2]],3,0),"")</f>
        <v>15.7897</v>
      </c>
      <c r="O332" s="33">
        <f>+IFERROR(VLOOKUP(Casos_HN[[#This Row],[ID_Municipio]],Table_4[[CodigoMuni]:[Long_2]],4,0),"")</f>
        <v>-87.846000000000004</v>
      </c>
      <c r="P332" s="32" t="s">
        <v>21</v>
      </c>
    </row>
    <row r="333" spans="1:16" ht="14.25" customHeight="1" x14ac:dyDescent="0.3">
      <c r="A333" s="29" t="str">
        <f t="shared" ref="A333:A396" si="15">+H333&amp;E333&amp;D333</f>
        <v>Puerto Cortes43937322</v>
      </c>
      <c r="B333" s="29" t="str">
        <f>+Casos_HN[[#This Row],[ID_Municipio]]&amp;Casos_HN[[#This Row],[Fecha]]</f>
        <v>050643937</v>
      </c>
      <c r="C333" s="29" t="str">
        <f t="shared" ref="C333:C396" si="16">+G333&amp;E333</f>
        <v>Cortes43937</v>
      </c>
      <c r="D333" s="30">
        <f t="shared" ref="D333:D396" si="17">+D332+1</f>
        <v>322</v>
      </c>
      <c r="E333" s="23">
        <v>43937</v>
      </c>
      <c r="F333" s="30">
        <f>+VLOOKUP(Casos_HN[[#This Row],[Departamento]],Table_5[],2,0)</f>
        <v>5</v>
      </c>
      <c r="G333" s="3" t="s">
        <v>22</v>
      </c>
      <c r="H333" s="9" t="s">
        <v>62</v>
      </c>
      <c r="I333" s="30" t="str">
        <f>+IFERROR(VLOOKUP(Casos_HN[[#This Row],[Municipio]],'LOCALIZA HN'!$B$9:$O$306,8,0),99999)</f>
        <v>0506</v>
      </c>
      <c r="J333" s="5" t="s">
        <v>18</v>
      </c>
      <c r="K333" s="5">
        <v>43</v>
      </c>
      <c r="L333" s="8" t="s">
        <v>19</v>
      </c>
      <c r="M333" s="32" t="s">
        <v>20</v>
      </c>
      <c r="N333" s="33">
        <f>+IFERROR(VLOOKUP(Casos_HN[[#This Row],[ID_Municipio]],Table_4[[CodigoMuni]:[Long_2]],3,0),"")</f>
        <v>15.7897</v>
      </c>
      <c r="O333" s="33">
        <f>+IFERROR(VLOOKUP(Casos_HN[[#This Row],[ID_Municipio]],Table_4[[CodigoMuni]:[Long_2]],4,0),"")</f>
        <v>-87.846000000000004</v>
      </c>
      <c r="P333" s="32" t="s">
        <v>21</v>
      </c>
    </row>
    <row r="334" spans="1:16" ht="14.25" customHeight="1" x14ac:dyDescent="0.3">
      <c r="A334" s="29" t="str">
        <f t="shared" si="15"/>
        <v>Puerto Cortes43938323</v>
      </c>
      <c r="B334" s="29" t="str">
        <f>+Casos_HN[[#This Row],[ID_Municipio]]&amp;Casos_HN[[#This Row],[Fecha]]</f>
        <v>050643938</v>
      </c>
      <c r="C334" s="29" t="str">
        <f t="shared" si="16"/>
        <v>Cortes43938</v>
      </c>
      <c r="D334" s="30">
        <f t="shared" si="17"/>
        <v>323</v>
      </c>
      <c r="E334" s="23">
        <v>43938</v>
      </c>
      <c r="F334" s="30">
        <f>+VLOOKUP(Casos_HN[[#This Row],[Departamento]],Table_5[],2,0)</f>
        <v>5</v>
      </c>
      <c r="G334" s="3" t="s">
        <v>22</v>
      </c>
      <c r="H334" s="9" t="s">
        <v>62</v>
      </c>
      <c r="I334" s="30" t="str">
        <f>+IFERROR(VLOOKUP(Casos_HN[[#This Row],[Municipio]],'LOCALIZA HN'!$B$9:$O$306,8,0),99999)</f>
        <v>0506</v>
      </c>
      <c r="J334" s="5" t="s">
        <v>18</v>
      </c>
      <c r="K334" s="5">
        <v>38</v>
      </c>
      <c r="L334" s="8" t="s">
        <v>19</v>
      </c>
      <c r="M334" s="32" t="s">
        <v>20</v>
      </c>
      <c r="N334" s="33">
        <f>+IFERROR(VLOOKUP(Casos_HN[[#This Row],[ID_Municipio]],Table_4[[CodigoMuni]:[Long_2]],3,0),"")</f>
        <v>15.7897</v>
      </c>
      <c r="O334" s="33">
        <f>+IFERROR(VLOOKUP(Casos_HN[[#This Row],[ID_Municipio]],Table_4[[CodigoMuni]:[Long_2]],4,0),"")</f>
        <v>-87.846000000000004</v>
      </c>
      <c r="P334" s="32" t="s">
        <v>21</v>
      </c>
    </row>
    <row r="335" spans="1:16" ht="14.25" customHeight="1" x14ac:dyDescent="0.3">
      <c r="A335" s="29" t="str">
        <f t="shared" si="15"/>
        <v>Puerto Cortes43944324</v>
      </c>
      <c r="B335" s="29" t="str">
        <f>+Casos_HN[[#This Row],[ID_Municipio]]&amp;Casos_HN[[#This Row],[Fecha]]</f>
        <v>050643944</v>
      </c>
      <c r="C335" s="29" t="str">
        <f t="shared" si="16"/>
        <v>Cortes43944</v>
      </c>
      <c r="D335" s="30">
        <f t="shared" si="17"/>
        <v>324</v>
      </c>
      <c r="E335" s="23">
        <v>43944</v>
      </c>
      <c r="F335" s="30">
        <f>+VLOOKUP(Casos_HN[[#This Row],[Departamento]],Table_5[],2,0)</f>
        <v>5</v>
      </c>
      <c r="G335" s="3" t="s">
        <v>22</v>
      </c>
      <c r="H335" s="9" t="s">
        <v>62</v>
      </c>
      <c r="I335" s="30" t="str">
        <f>+IFERROR(VLOOKUP(Casos_HN[[#This Row],[Municipio]],'LOCALIZA HN'!$B$9:$O$306,8,0),99999)</f>
        <v>0506</v>
      </c>
      <c r="J335" s="5" t="s">
        <v>18</v>
      </c>
      <c r="K335" s="5">
        <v>46</v>
      </c>
      <c r="L335" s="8" t="s">
        <v>19</v>
      </c>
      <c r="M335" s="32" t="s">
        <v>20</v>
      </c>
      <c r="N335" s="33">
        <f>+IFERROR(VLOOKUP(Casos_HN[[#This Row],[ID_Municipio]],Table_4[[CodigoMuni]:[Long_2]],3,0),"")</f>
        <v>15.7897</v>
      </c>
      <c r="O335" s="33">
        <f>+IFERROR(VLOOKUP(Casos_HN[[#This Row],[ID_Municipio]],Table_4[[CodigoMuni]:[Long_2]],4,0),"")</f>
        <v>-87.846000000000004</v>
      </c>
      <c r="P335" s="32" t="s">
        <v>21</v>
      </c>
    </row>
    <row r="336" spans="1:16" ht="14.25" customHeight="1" x14ac:dyDescent="0.3">
      <c r="A336" s="29" t="str">
        <f t="shared" si="15"/>
        <v>Puerto Cortes43944325</v>
      </c>
      <c r="B336" s="29" t="str">
        <f>+Casos_HN[[#This Row],[ID_Municipio]]&amp;Casos_HN[[#This Row],[Fecha]]</f>
        <v>050643944</v>
      </c>
      <c r="C336" s="29" t="str">
        <f t="shared" si="16"/>
        <v>Cortes43944</v>
      </c>
      <c r="D336" s="30">
        <f t="shared" si="17"/>
        <v>325</v>
      </c>
      <c r="E336" s="23">
        <v>43944</v>
      </c>
      <c r="F336" s="30">
        <f>+VLOOKUP(Casos_HN[[#This Row],[Departamento]],Table_5[],2,0)</f>
        <v>5</v>
      </c>
      <c r="G336" s="3" t="s">
        <v>22</v>
      </c>
      <c r="H336" s="9" t="s">
        <v>62</v>
      </c>
      <c r="I336" s="30" t="str">
        <f>+IFERROR(VLOOKUP(Casos_HN[[#This Row],[Municipio]],'LOCALIZA HN'!$B$9:$O$306,8,0),99999)</f>
        <v>0506</v>
      </c>
      <c r="J336" s="5" t="s">
        <v>18</v>
      </c>
      <c r="K336" s="5">
        <v>49</v>
      </c>
      <c r="L336" s="8" t="s">
        <v>19</v>
      </c>
      <c r="M336" s="32" t="s">
        <v>20</v>
      </c>
      <c r="N336" s="33">
        <f>+IFERROR(VLOOKUP(Casos_HN[[#This Row],[ID_Municipio]],Table_4[[CodigoMuni]:[Long_2]],3,0),"")</f>
        <v>15.7897</v>
      </c>
      <c r="O336" s="33">
        <f>+IFERROR(VLOOKUP(Casos_HN[[#This Row],[ID_Municipio]],Table_4[[CodigoMuni]:[Long_2]],4,0),"")</f>
        <v>-87.846000000000004</v>
      </c>
      <c r="P336" s="32" t="s">
        <v>21</v>
      </c>
    </row>
    <row r="337" spans="1:16" ht="14.25" customHeight="1" x14ac:dyDescent="0.3">
      <c r="A337" s="29" t="str">
        <f t="shared" si="15"/>
        <v>Puerto Cortes43944326</v>
      </c>
      <c r="B337" s="29" t="str">
        <f>+Casos_HN[[#This Row],[ID_Municipio]]&amp;Casos_HN[[#This Row],[Fecha]]</f>
        <v>050643944</v>
      </c>
      <c r="C337" s="29" t="str">
        <f t="shared" si="16"/>
        <v>Cortes43944</v>
      </c>
      <c r="D337" s="30">
        <f t="shared" si="17"/>
        <v>326</v>
      </c>
      <c r="E337" s="23">
        <v>43944</v>
      </c>
      <c r="F337" s="30">
        <f>+VLOOKUP(Casos_HN[[#This Row],[Departamento]],Table_5[],2,0)</f>
        <v>5</v>
      </c>
      <c r="G337" s="3" t="s">
        <v>22</v>
      </c>
      <c r="H337" s="9" t="s">
        <v>62</v>
      </c>
      <c r="I337" s="30" t="str">
        <f>+IFERROR(VLOOKUP(Casos_HN[[#This Row],[Municipio]],'LOCALIZA HN'!$B$9:$O$306,8,0),99999)</f>
        <v>0506</v>
      </c>
      <c r="J337" s="5" t="s">
        <v>18</v>
      </c>
      <c r="K337" s="5">
        <v>74</v>
      </c>
      <c r="L337" s="8" t="s">
        <v>19</v>
      </c>
      <c r="M337" s="32" t="s">
        <v>20</v>
      </c>
      <c r="N337" s="33">
        <f>+IFERROR(VLOOKUP(Casos_HN[[#This Row],[ID_Municipio]],Table_4[[CodigoMuni]:[Long_2]],3,0),"")</f>
        <v>15.7897</v>
      </c>
      <c r="O337" s="33">
        <f>+IFERROR(VLOOKUP(Casos_HN[[#This Row],[ID_Municipio]],Table_4[[CodigoMuni]:[Long_2]],4,0),"")</f>
        <v>-87.846000000000004</v>
      </c>
      <c r="P337" s="32" t="s">
        <v>21</v>
      </c>
    </row>
    <row r="338" spans="1:16" ht="14.25" customHeight="1" x14ac:dyDescent="0.3">
      <c r="A338" s="29" t="str">
        <f t="shared" si="15"/>
        <v>Puerto Cortes43945327</v>
      </c>
      <c r="B338" s="29" t="str">
        <f>+Casos_HN[[#This Row],[ID_Municipio]]&amp;Casos_HN[[#This Row],[Fecha]]</f>
        <v>050643945</v>
      </c>
      <c r="C338" s="29" t="str">
        <f t="shared" si="16"/>
        <v>Cortes43945</v>
      </c>
      <c r="D338" s="30">
        <f t="shared" si="17"/>
        <v>327</v>
      </c>
      <c r="E338" s="23">
        <v>43945</v>
      </c>
      <c r="F338" s="30">
        <f>+VLOOKUP(Casos_HN[[#This Row],[Departamento]],Table_5[],2,0)</f>
        <v>5</v>
      </c>
      <c r="G338" s="3" t="s">
        <v>22</v>
      </c>
      <c r="H338" s="9" t="s">
        <v>62</v>
      </c>
      <c r="I338" s="30" t="str">
        <f>+IFERROR(VLOOKUP(Casos_HN[[#This Row],[Municipio]],'LOCALIZA HN'!$B$9:$O$306,8,0),99999)</f>
        <v>0506</v>
      </c>
      <c r="J338" s="5" t="s">
        <v>18</v>
      </c>
      <c r="K338" s="5">
        <v>67</v>
      </c>
      <c r="L338" s="8" t="s">
        <v>19</v>
      </c>
      <c r="M338" s="32" t="s">
        <v>20</v>
      </c>
      <c r="N338" s="33">
        <f>+IFERROR(VLOOKUP(Casos_HN[[#This Row],[ID_Municipio]],Table_4[[CodigoMuni]:[Long_2]],3,0),"")</f>
        <v>15.7897</v>
      </c>
      <c r="O338" s="33">
        <f>+IFERROR(VLOOKUP(Casos_HN[[#This Row],[ID_Municipio]],Table_4[[CodigoMuni]:[Long_2]],4,0),"")</f>
        <v>-87.846000000000004</v>
      </c>
      <c r="P338" s="32" t="s">
        <v>21</v>
      </c>
    </row>
    <row r="339" spans="1:16" ht="14.25" customHeight="1" x14ac:dyDescent="0.3">
      <c r="A339" s="29" t="str">
        <f t="shared" si="15"/>
        <v>Puerto Cortes43947328</v>
      </c>
      <c r="B339" s="29" t="str">
        <f>+Casos_HN[[#This Row],[ID_Municipio]]&amp;Casos_HN[[#This Row],[Fecha]]</f>
        <v>050643947</v>
      </c>
      <c r="C339" s="29" t="str">
        <f t="shared" si="16"/>
        <v>Cortes43947</v>
      </c>
      <c r="D339" s="30">
        <f t="shared" si="17"/>
        <v>328</v>
      </c>
      <c r="E339" s="23">
        <v>43947</v>
      </c>
      <c r="F339" s="30">
        <f>+VLOOKUP(Casos_HN[[#This Row],[Departamento]],Table_5[],2,0)</f>
        <v>5</v>
      </c>
      <c r="G339" s="3" t="s">
        <v>22</v>
      </c>
      <c r="H339" s="9" t="s">
        <v>62</v>
      </c>
      <c r="I339" s="30" t="str">
        <f>+IFERROR(VLOOKUP(Casos_HN[[#This Row],[Municipio]],'LOCALIZA HN'!$B$9:$O$306,8,0),99999)</f>
        <v>0506</v>
      </c>
      <c r="J339" s="5" t="s">
        <v>18</v>
      </c>
      <c r="K339" s="5">
        <v>56</v>
      </c>
      <c r="L339" s="8" t="s">
        <v>19</v>
      </c>
      <c r="M339" s="32" t="s">
        <v>20</v>
      </c>
      <c r="N339" s="33">
        <f>+IFERROR(VLOOKUP(Casos_HN[[#This Row],[ID_Municipio]],Table_4[[CodigoMuni]:[Long_2]],3,0),"")</f>
        <v>15.7897</v>
      </c>
      <c r="O339" s="33">
        <f>+IFERROR(VLOOKUP(Casos_HN[[#This Row],[ID_Municipio]],Table_4[[CodigoMuni]:[Long_2]],4,0),"")</f>
        <v>-87.846000000000004</v>
      </c>
      <c r="P339" s="32" t="s">
        <v>21</v>
      </c>
    </row>
    <row r="340" spans="1:16" ht="14.25" customHeight="1" x14ac:dyDescent="0.3">
      <c r="A340" s="29" t="str">
        <f t="shared" si="15"/>
        <v>Puerto Cortes43949329</v>
      </c>
      <c r="B340" s="29" t="str">
        <f>+Casos_HN[[#This Row],[ID_Municipio]]&amp;Casos_HN[[#This Row],[Fecha]]</f>
        <v>050643949</v>
      </c>
      <c r="C340" s="29" t="str">
        <f t="shared" si="16"/>
        <v>Cortes43949</v>
      </c>
      <c r="D340" s="30">
        <f t="shared" si="17"/>
        <v>329</v>
      </c>
      <c r="E340" s="23">
        <v>43949</v>
      </c>
      <c r="F340" s="30">
        <f>+VLOOKUP(Casos_HN[[#This Row],[Departamento]],Table_5[],2,0)</f>
        <v>5</v>
      </c>
      <c r="G340" s="3" t="s">
        <v>22</v>
      </c>
      <c r="H340" s="9" t="s">
        <v>62</v>
      </c>
      <c r="I340" s="30" t="str">
        <f>+IFERROR(VLOOKUP(Casos_HN[[#This Row],[Municipio]],'LOCALIZA HN'!$B$9:$O$306,8,0),99999)</f>
        <v>0506</v>
      </c>
      <c r="J340" s="5" t="s">
        <v>18</v>
      </c>
      <c r="K340" s="5">
        <v>42</v>
      </c>
      <c r="L340" s="24" t="s">
        <v>19</v>
      </c>
      <c r="M340" s="32" t="s">
        <v>20</v>
      </c>
      <c r="N340" s="33">
        <f>+IFERROR(VLOOKUP(Casos_HN[[#This Row],[ID_Municipio]],Table_4[[CodigoMuni]:[Long_2]],3,0),"")</f>
        <v>15.7897</v>
      </c>
      <c r="O340" s="33">
        <f>+IFERROR(VLOOKUP(Casos_HN[[#This Row],[ID_Municipio]],Table_4[[CodigoMuni]:[Long_2]],4,0),"")</f>
        <v>-87.846000000000004</v>
      </c>
      <c r="P340" s="32" t="s">
        <v>21</v>
      </c>
    </row>
    <row r="341" spans="1:16" ht="14.25" customHeight="1" x14ac:dyDescent="0.3">
      <c r="A341" s="29" t="str">
        <f t="shared" si="15"/>
        <v>Puerto Cortes43953330</v>
      </c>
      <c r="B341" s="29" t="str">
        <f>+Casos_HN[[#This Row],[ID_Municipio]]&amp;Casos_HN[[#This Row],[Fecha]]</f>
        <v>050643953</v>
      </c>
      <c r="C341" s="29" t="str">
        <f t="shared" si="16"/>
        <v>Cortes43953</v>
      </c>
      <c r="D341" s="30">
        <f t="shared" si="17"/>
        <v>330</v>
      </c>
      <c r="E341" s="23">
        <v>43953</v>
      </c>
      <c r="F341" s="30">
        <f>+VLOOKUP(Casos_HN[[#This Row],[Departamento]],Table_5[],2,0)</f>
        <v>5</v>
      </c>
      <c r="G341" s="3" t="s">
        <v>22</v>
      </c>
      <c r="H341" s="9" t="s">
        <v>62</v>
      </c>
      <c r="I341" s="30" t="str">
        <f>+IFERROR(VLOOKUP(Casos_HN[[#This Row],[Municipio]],'LOCALIZA HN'!$B$9:$O$306,8,0),99999)</f>
        <v>0506</v>
      </c>
      <c r="J341" s="5" t="s">
        <v>18</v>
      </c>
      <c r="K341" s="5">
        <v>15</v>
      </c>
      <c r="L341" s="24" t="s">
        <v>19</v>
      </c>
      <c r="M341" s="32" t="s">
        <v>20</v>
      </c>
      <c r="N341" s="33">
        <f>+IFERROR(VLOOKUP(Casos_HN[[#This Row],[ID_Municipio]],Table_4[[CodigoMuni]:[Long_2]],3,0),"")</f>
        <v>15.7897</v>
      </c>
      <c r="O341" s="33">
        <f>+IFERROR(VLOOKUP(Casos_HN[[#This Row],[ID_Municipio]],Table_4[[CodigoMuni]:[Long_2]],4,0),"")</f>
        <v>-87.846000000000004</v>
      </c>
      <c r="P341" s="32" t="s">
        <v>21</v>
      </c>
    </row>
    <row r="342" spans="1:16" ht="14.25" customHeight="1" x14ac:dyDescent="0.3">
      <c r="A342" s="29" t="str">
        <f t="shared" si="15"/>
        <v>San Antonio de Cortes43951331</v>
      </c>
      <c r="B342" s="29" t="str">
        <f>+Casos_HN[[#This Row],[ID_Municipio]]&amp;Casos_HN[[#This Row],[Fecha]]</f>
        <v>050743951</v>
      </c>
      <c r="C342" s="29" t="str">
        <f t="shared" si="16"/>
        <v>Cortes43951</v>
      </c>
      <c r="D342" s="30">
        <f t="shared" si="17"/>
        <v>331</v>
      </c>
      <c r="E342" s="23">
        <v>43951</v>
      </c>
      <c r="F342" s="30">
        <f>+VLOOKUP(Casos_HN[[#This Row],[Departamento]],Table_5[],2,0)</f>
        <v>5</v>
      </c>
      <c r="G342" s="3" t="s">
        <v>22</v>
      </c>
      <c r="H342" s="9" t="s">
        <v>63</v>
      </c>
      <c r="I342" s="30" t="str">
        <f>+IFERROR(VLOOKUP(Casos_HN[[#This Row],[Municipio]],'LOCALIZA HN'!$B$9:$O$306,8,0),99999)</f>
        <v>0507</v>
      </c>
      <c r="J342" s="5" t="s">
        <v>18</v>
      </c>
      <c r="K342" s="5">
        <v>33</v>
      </c>
      <c r="L342" s="24" t="s">
        <v>19</v>
      </c>
      <c r="M342" s="32" t="s">
        <v>20</v>
      </c>
      <c r="N342" s="33">
        <f>+IFERROR(VLOOKUP(Casos_HN[[#This Row],[ID_Municipio]],Table_4[[CodigoMuni]:[Long_2]],3,0),"")</f>
        <v>15.1311</v>
      </c>
      <c r="O342" s="33">
        <f>+IFERROR(VLOOKUP(Casos_HN[[#This Row],[ID_Municipio]],Table_4[[CodigoMuni]:[Long_2]],4,0),"")</f>
        <v>-88.027600000000007</v>
      </c>
      <c r="P342" s="32" t="s">
        <v>21</v>
      </c>
    </row>
    <row r="343" spans="1:16" ht="14.25" customHeight="1" x14ac:dyDescent="0.3">
      <c r="A343" s="29" t="str">
        <f t="shared" si="15"/>
        <v>San Antonio de Cortes43953332</v>
      </c>
      <c r="B343" s="29" t="str">
        <f>+Casos_HN[[#This Row],[ID_Municipio]]&amp;Casos_HN[[#This Row],[Fecha]]</f>
        <v>050743953</v>
      </c>
      <c r="C343" s="29" t="str">
        <f t="shared" si="16"/>
        <v>Cortes43953</v>
      </c>
      <c r="D343" s="30">
        <f t="shared" si="17"/>
        <v>332</v>
      </c>
      <c r="E343" s="23">
        <v>43953</v>
      </c>
      <c r="F343" s="30">
        <f>+VLOOKUP(Casos_HN[[#This Row],[Departamento]],Table_5[],2,0)</f>
        <v>5</v>
      </c>
      <c r="G343" s="3" t="s">
        <v>22</v>
      </c>
      <c r="H343" s="9" t="s">
        <v>63</v>
      </c>
      <c r="I343" s="30" t="str">
        <f>+IFERROR(VLOOKUP(Casos_HN[[#This Row],[Municipio]],'LOCALIZA HN'!$B$9:$O$306,8,0),99999)</f>
        <v>0507</v>
      </c>
      <c r="J343" s="5" t="s">
        <v>18</v>
      </c>
      <c r="K343" s="5">
        <v>41</v>
      </c>
      <c r="L343" s="24" t="s">
        <v>19</v>
      </c>
      <c r="M343" s="32" t="s">
        <v>20</v>
      </c>
      <c r="N343" s="33">
        <f>+IFERROR(VLOOKUP(Casos_HN[[#This Row],[ID_Municipio]],Table_4[[CodigoMuni]:[Long_2]],3,0),"")</f>
        <v>15.1311</v>
      </c>
      <c r="O343" s="33">
        <f>+IFERROR(VLOOKUP(Casos_HN[[#This Row],[ID_Municipio]],Table_4[[CodigoMuni]:[Long_2]],4,0),"")</f>
        <v>-88.027600000000007</v>
      </c>
      <c r="P343" s="32" t="s">
        <v>21</v>
      </c>
    </row>
    <row r="344" spans="1:16" ht="14.25" customHeight="1" x14ac:dyDescent="0.3">
      <c r="A344" s="29" t="str">
        <f t="shared" si="15"/>
        <v>San Antonio de Cortes43952333</v>
      </c>
      <c r="B344" s="29" t="str">
        <f>+Casos_HN[[#This Row],[ID_Municipio]]&amp;Casos_HN[[#This Row],[Fecha]]</f>
        <v>050743952</v>
      </c>
      <c r="C344" s="29" t="str">
        <f t="shared" si="16"/>
        <v>Cortes43952</v>
      </c>
      <c r="D344" s="30">
        <f t="shared" si="17"/>
        <v>333</v>
      </c>
      <c r="E344" s="23">
        <v>43952</v>
      </c>
      <c r="F344" s="30">
        <f>+VLOOKUP(Casos_HN[[#This Row],[Departamento]],Table_5[],2,0)</f>
        <v>5</v>
      </c>
      <c r="G344" s="3" t="s">
        <v>22</v>
      </c>
      <c r="H344" s="9" t="s">
        <v>63</v>
      </c>
      <c r="I344" s="30" t="str">
        <f>+IFERROR(VLOOKUP(Casos_HN[[#This Row],[Municipio]],'LOCALIZA HN'!$B$9:$O$306,8,0),99999)</f>
        <v>0507</v>
      </c>
      <c r="J344" s="5" t="s">
        <v>26</v>
      </c>
      <c r="K344" s="5">
        <v>28</v>
      </c>
      <c r="L344" s="24" t="s">
        <v>19</v>
      </c>
      <c r="M344" s="32" t="s">
        <v>20</v>
      </c>
      <c r="N344" s="33">
        <f>+IFERROR(VLOOKUP(Casos_HN[[#This Row],[ID_Municipio]],Table_4[[CodigoMuni]:[Long_2]],3,0),"")</f>
        <v>15.1311</v>
      </c>
      <c r="O344" s="33">
        <f>+IFERROR(VLOOKUP(Casos_HN[[#This Row],[ID_Municipio]],Table_4[[CodigoMuni]:[Long_2]],4,0),"")</f>
        <v>-88.027600000000007</v>
      </c>
      <c r="P344" s="32" t="s">
        <v>21</v>
      </c>
    </row>
    <row r="345" spans="1:16" ht="14.25" customHeight="1" x14ac:dyDescent="0.3">
      <c r="A345" s="29" t="str">
        <f t="shared" si="15"/>
        <v>San Francisco43921334</v>
      </c>
      <c r="B345" s="29" t="str">
        <f>+Casos_HN[[#This Row],[ID_Municipio]]&amp;Casos_HN[[#This Row],[Fecha]]</f>
        <v>010643921</v>
      </c>
      <c r="C345" s="29" t="str">
        <f t="shared" si="16"/>
        <v>Lempira43921</v>
      </c>
      <c r="D345" s="30">
        <f t="shared" si="17"/>
        <v>334</v>
      </c>
      <c r="E345" s="31">
        <v>43921</v>
      </c>
      <c r="F345" s="30">
        <f>+VLOOKUP(Casos_HN[[#This Row],[Departamento]],Table_5[],2,0)</f>
        <v>13</v>
      </c>
      <c r="G345" s="3" t="s">
        <v>41</v>
      </c>
      <c r="H345" s="9" t="s">
        <v>64</v>
      </c>
      <c r="I345" s="30" t="str">
        <f>+IFERROR(VLOOKUP(Casos_HN[[#This Row],[Municipio]],'LOCALIZA HN'!$B$9:$O$306,8,0),99999)</f>
        <v>0106</v>
      </c>
      <c r="J345" s="5" t="s">
        <v>18</v>
      </c>
      <c r="K345" s="5">
        <v>50</v>
      </c>
      <c r="L345" s="8" t="s">
        <v>19</v>
      </c>
      <c r="M345" s="32" t="s">
        <v>20</v>
      </c>
      <c r="N345" s="33">
        <f>+IFERROR(VLOOKUP(Casos_HN[[#This Row],[ID_Municipio]],Table_4[[CodigoMuni]:[Long_2]],3,0),"")</f>
        <v>15.6538</v>
      </c>
      <c r="O345" s="33">
        <f>+IFERROR(VLOOKUP(Casos_HN[[#This Row],[ID_Municipio]],Table_4[[CodigoMuni]:[Long_2]],4,0),"")</f>
        <v>-87.028199999999998</v>
      </c>
      <c r="P345" s="32" t="s">
        <v>21</v>
      </c>
    </row>
    <row r="346" spans="1:16" ht="14.25" customHeight="1" x14ac:dyDescent="0.3">
      <c r="A346" s="29" t="str">
        <f t="shared" si="15"/>
        <v>San Francisco de Yojoa43953335</v>
      </c>
      <c r="B346" s="29" t="str">
        <f>+Casos_HN[[#This Row],[ID_Municipio]]&amp;Casos_HN[[#This Row],[Fecha]]</f>
        <v>050843953</v>
      </c>
      <c r="C346" s="29" t="str">
        <f t="shared" si="16"/>
        <v>Cortes43953</v>
      </c>
      <c r="D346" s="30">
        <f t="shared" si="17"/>
        <v>335</v>
      </c>
      <c r="E346" s="23">
        <v>43953</v>
      </c>
      <c r="F346" s="30">
        <f>+VLOOKUP(Casos_HN[[#This Row],[Departamento]],Table_5[],2,0)</f>
        <v>5</v>
      </c>
      <c r="G346" s="3" t="s">
        <v>22</v>
      </c>
      <c r="H346" s="9" t="s">
        <v>65</v>
      </c>
      <c r="I346" s="30" t="str">
        <f>+IFERROR(VLOOKUP(Casos_HN[[#This Row],[Municipio]],'LOCALIZA HN'!$B$9:$O$306,8,0),99999)</f>
        <v>0508</v>
      </c>
      <c r="J346" s="5" t="s">
        <v>18</v>
      </c>
      <c r="K346" s="5">
        <v>39</v>
      </c>
      <c r="L346" s="24" t="s">
        <v>19</v>
      </c>
      <c r="M346" s="32" t="s">
        <v>20</v>
      </c>
      <c r="N346" s="33">
        <f>+IFERROR(VLOOKUP(Casos_HN[[#This Row],[ID_Municipio]],Table_4[[CodigoMuni]:[Long_2]],3,0),"")</f>
        <v>15.0252</v>
      </c>
      <c r="O346" s="33">
        <f>+IFERROR(VLOOKUP(Casos_HN[[#This Row],[ID_Municipio]],Table_4[[CodigoMuni]:[Long_2]],4,0),"")</f>
        <v>-87.9863</v>
      </c>
      <c r="P346" s="32" t="s">
        <v>21</v>
      </c>
    </row>
    <row r="347" spans="1:16" ht="14.25" customHeight="1" x14ac:dyDescent="0.3">
      <c r="A347" s="29" t="str">
        <f t="shared" si="15"/>
        <v>San Francisco de Yojoa43930336</v>
      </c>
      <c r="B347" s="29" t="str">
        <f>+Casos_HN[[#This Row],[ID_Municipio]]&amp;Casos_HN[[#This Row],[Fecha]]</f>
        <v>050843930</v>
      </c>
      <c r="C347" s="29" t="str">
        <f t="shared" si="16"/>
        <v>Cortes43930</v>
      </c>
      <c r="D347" s="30">
        <f t="shared" si="17"/>
        <v>336</v>
      </c>
      <c r="E347" s="23">
        <v>43930</v>
      </c>
      <c r="F347" s="30">
        <f>+VLOOKUP(Casos_HN[[#This Row],[Departamento]],Table_5[],2,0)</f>
        <v>5</v>
      </c>
      <c r="G347" s="3" t="s">
        <v>22</v>
      </c>
      <c r="H347" s="9" t="s">
        <v>65</v>
      </c>
      <c r="I347" s="30" t="str">
        <f>+IFERROR(VLOOKUP(Casos_HN[[#This Row],[Municipio]],'LOCALIZA HN'!$B$9:$O$306,8,0),99999)</f>
        <v>0508</v>
      </c>
      <c r="J347" s="5" t="s">
        <v>26</v>
      </c>
      <c r="K347" s="5">
        <v>33</v>
      </c>
      <c r="L347" s="8" t="s">
        <v>19</v>
      </c>
      <c r="M347" s="32" t="s">
        <v>20</v>
      </c>
      <c r="N347" s="33">
        <f>+IFERROR(VLOOKUP(Casos_HN[[#This Row],[ID_Municipio]],Table_4[[CodigoMuni]:[Long_2]],3,0),"")</f>
        <v>15.0252</v>
      </c>
      <c r="O347" s="33">
        <f>+IFERROR(VLOOKUP(Casos_HN[[#This Row],[ID_Municipio]],Table_4[[CodigoMuni]:[Long_2]],4,0),"")</f>
        <v>-87.9863</v>
      </c>
      <c r="P347" s="32" t="s">
        <v>21</v>
      </c>
    </row>
    <row r="348" spans="1:16" ht="14.25" customHeight="1" x14ac:dyDescent="0.3">
      <c r="A348" s="29" t="str">
        <f t="shared" si="15"/>
        <v>San Francisco de Yojoa43931337</v>
      </c>
      <c r="B348" s="29" t="str">
        <f>+Casos_HN[[#This Row],[ID_Municipio]]&amp;Casos_HN[[#This Row],[Fecha]]</f>
        <v>050843931</v>
      </c>
      <c r="C348" s="29" t="str">
        <f t="shared" si="16"/>
        <v>Cortes43931</v>
      </c>
      <c r="D348" s="30">
        <f t="shared" si="17"/>
        <v>337</v>
      </c>
      <c r="E348" s="23">
        <v>43931</v>
      </c>
      <c r="F348" s="30">
        <f>+VLOOKUP(Casos_HN[[#This Row],[Departamento]],Table_5[],2,0)</f>
        <v>5</v>
      </c>
      <c r="G348" s="3" t="s">
        <v>22</v>
      </c>
      <c r="H348" s="9" t="s">
        <v>65</v>
      </c>
      <c r="I348" s="30" t="str">
        <f>+IFERROR(VLOOKUP(Casos_HN[[#This Row],[Municipio]],'LOCALIZA HN'!$B$9:$O$306,8,0),99999)</f>
        <v>0508</v>
      </c>
      <c r="J348" s="5" t="s">
        <v>18</v>
      </c>
      <c r="K348" s="5">
        <v>41</v>
      </c>
      <c r="L348" s="8" t="s">
        <v>19</v>
      </c>
      <c r="M348" s="32" t="s">
        <v>20</v>
      </c>
      <c r="N348" s="33">
        <f>+IFERROR(VLOOKUP(Casos_HN[[#This Row],[ID_Municipio]],Table_4[[CodigoMuni]:[Long_2]],3,0),"")</f>
        <v>15.0252</v>
      </c>
      <c r="O348" s="33">
        <f>+IFERROR(VLOOKUP(Casos_HN[[#This Row],[ID_Municipio]],Table_4[[CodigoMuni]:[Long_2]],4,0),"")</f>
        <v>-87.9863</v>
      </c>
      <c r="P348" s="32" t="s">
        <v>21</v>
      </c>
    </row>
    <row r="349" spans="1:16" ht="14.25" customHeight="1" x14ac:dyDescent="0.3">
      <c r="A349" s="29" t="str">
        <f t="shared" si="15"/>
        <v>San Francisco de Yojoa43944338</v>
      </c>
      <c r="B349" s="29" t="str">
        <f>+Casos_HN[[#This Row],[ID_Municipio]]&amp;Casos_HN[[#This Row],[Fecha]]</f>
        <v>050843944</v>
      </c>
      <c r="C349" s="29" t="str">
        <f t="shared" si="16"/>
        <v>Cortes43944</v>
      </c>
      <c r="D349" s="30">
        <f t="shared" si="17"/>
        <v>338</v>
      </c>
      <c r="E349" s="23">
        <v>43944</v>
      </c>
      <c r="F349" s="30">
        <f>+VLOOKUP(Casos_HN[[#This Row],[Departamento]],Table_5[],2,0)</f>
        <v>5</v>
      </c>
      <c r="G349" s="3" t="s">
        <v>22</v>
      </c>
      <c r="H349" s="9" t="s">
        <v>65</v>
      </c>
      <c r="I349" s="30" t="str">
        <f>+IFERROR(VLOOKUP(Casos_HN[[#This Row],[Municipio]],'LOCALIZA HN'!$B$9:$O$306,8,0),99999)</f>
        <v>0508</v>
      </c>
      <c r="J349" s="5" t="s">
        <v>26</v>
      </c>
      <c r="K349" s="5">
        <v>52</v>
      </c>
      <c r="L349" s="8" t="s">
        <v>19</v>
      </c>
      <c r="M349" s="32" t="s">
        <v>20</v>
      </c>
      <c r="N349" s="33">
        <f>+IFERROR(VLOOKUP(Casos_HN[[#This Row],[ID_Municipio]],Table_4[[CodigoMuni]:[Long_2]],3,0),"")</f>
        <v>15.0252</v>
      </c>
      <c r="O349" s="33">
        <f>+IFERROR(VLOOKUP(Casos_HN[[#This Row],[ID_Municipio]],Table_4[[CodigoMuni]:[Long_2]],4,0),"")</f>
        <v>-87.9863</v>
      </c>
      <c r="P349" s="32" t="s">
        <v>21</v>
      </c>
    </row>
    <row r="350" spans="1:16" ht="14.25" customHeight="1" x14ac:dyDescent="0.3">
      <c r="A350" s="29" t="str">
        <f t="shared" si="15"/>
        <v>San Francisco de Yojoa43952339</v>
      </c>
      <c r="B350" s="29" t="str">
        <f>+Casos_HN[[#This Row],[ID_Municipio]]&amp;Casos_HN[[#This Row],[Fecha]]</f>
        <v>050843952</v>
      </c>
      <c r="C350" s="29" t="str">
        <f t="shared" si="16"/>
        <v>Cortes43952</v>
      </c>
      <c r="D350" s="30">
        <f t="shared" si="17"/>
        <v>339</v>
      </c>
      <c r="E350" s="23">
        <v>43952</v>
      </c>
      <c r="F350" s="30">
        <f>+VLOOKUP(Casos_HN[[#This Row],[Departamento]],Table_5[],2,0)</f>
        <v>5</v>
      </c>
      <c r="G350" s="3" t="s">
        <v>22</v>
      </c>
      <c r="H350" s="9" t="s">
        <v>65</v>
      </c>
      <c r="I350" s="30" t="str">
        <f>+IFERROR(VLOOKUP(Casos_HN[[#This Row],[Municipio]],'LOCALIZA HN'!$B$9:$O$306,8,0),99999)</f>
        <v>0508</v>
      </c>
      <c r="J350" s="5" t="s">
        <v>26</v>
      </c>
      <c r="K350" s="5">
        <v>19</v>
      </c>
      <c r="L350" s="24" t="s">
        <v>19</v>
      </c>
      <c r="M350" s="32" t="s">
        <v>20</v>
      </c>
      <c r="N350" s="33">
        <f>+IFERROR(VLOOKUP(Casos_HN[[#This Row],[ID_Municipio]],Table_4[[CodigoMuni]:[Long_2]],3,0),"")</f>
        <v>15.0252</v>
      </c>
      <c r="O350" s="33">
        <f>+IFERROR(VLOOKUP(Casos_HN[[#This Row],[ID_Municipio]],Table_4[[CodigoMuni]:[Long_2]],4,0),"")</f>
        <v>-87.9863</v>
      </c>
      <c r="P350" s="32" t="s">
        <v>21</v>
      </c>
    </row>
    <row r="351" spans="1:16" ht="14.25" customHeight="1" x14ac:dyDescent="0.3">
      <c r="A351" s="29" t="str">
        <f t="shared" si="15"/>
        <v>San Francisco de Yojoa43952340</v>
      </c>
      <c r="B351" s="29" t="str">
        <f>+Casos_HN[[#This Row],[ID_Municipio]]&amp;Casos_HN[[#This Row],[Fecha]]</f>
        <v>050843952</v>
      </c>
      <c r="C351" s="29" t="str">
        <f t="shared" si="16"/>
        <v>Cortes43952</v>
      </c>
      <c r="D351" s="30">
        <f t="shared" si="17"/>
        <v>340</v>
      </c>
      <c r="E351" s="23">
        <v>43952</v>
      </c>
      <c r="F351" s="30">
        <f>+VLOOKUP(Casos_HN[[#This Row],[Departamento]],Table_5[],2,0)</f>
        <v>5</v>
      </c>
      <c r="G351" s="3" t="s">
        <v>22</v>
      </c>
      <c r="H351" s="9" t="s">
        <v>65</v>
      </c>
      <c r="I351" s="30" t="str">
        <f>+IFERROR(VLOOKUP(Casos_HN[[#This Row],[Municipio]],'LOCALIZA HN'!$B$9:$O$306,8,0),99999)</f>
        <v>0508</v>
      </c>
      <c r="J351" s="5" t="s">
        <v>26</v>
      </c>
      <c r="K351" s="5">
        <v>30</v>
      </c>
      <c r="L351" s="24" t="s">
        <v>19</v>
      </c>
      <c r="M351" s="32" t="s">
        <v>20</v>
      </c>
      <c r="N351" s="33">
        <f>+IFERROR(VLOOKUP(Casos_HN[[#This Row],[ID_Municipio]],Table_4[[CodigoMuni]:[Long_2]],3,0),"")</f>
        <v>15.0252</v>
      </c>
      <c r="O351" s="33">
        <f>+IFERROR(VLOOKUP(Casos_HN[[#This Row],[ID_Municipio]],Table_4[[CodigoMuni]:[Long_2]],4,0),"")</f>
        <v>-87.9863</v>
      </c>
      <c r="P351" s="32" t="s">
        <v>21</v>
      </c>
    </row>
    <row r="352" spans="1:16" ht="14.25" customHeight="1" x14ac:dyDescent="0.3">
      <c r="A352" s="29" t="str">
        <f t="shared" si="15"/>
        <v>San Francisco de Yojoa43952341</v>
      </c>
      <c r="B352" s="29" t="str">
        <f>+Casos_HN[[#This Row],[ID_Municipio]]&amp;Casos_HN[[#This Row],[Fecha]]</f>
        <v>050843952</v>
      </c>
      <c r="C352" s="29" t="str">
        <f t="shared" si="16"/>
        <v>Cortes43952</v>
      </c>
      <c r="D352" s="30">
        <f t="shared" si="17"/>
        <v>341</v>
      </c>
      <c r="E352" s="23">
        <v>43952</v>
      </c>
      <c r="F352" s="30">
        <f>+VLOOKUP(Casos_HN[[#This Row],[Departamento]],Table_5[],2,0)</f>
        <v>5</v>
      </c>
      <c r="G352" s="3" t="s">
        <v>22</v>
      </c>
      <c r="H352" s="9" t="s">
        <v>65</v>
      </c>
      <c r="I352" s="30" t="str">
        <f>+IFERROR(VLOOKUP(Casos_HN[[#This Row],[Municipio]],'LOCALIZA HN'!$B$9:$O$306,8,0),99999)</f>
        <v>0508</v>
      </c>
      <c r="J352" s="5" t="s">
        <v>18</v>
      </c>
      <c r="K352" s="5">
        <v>27</v>
      </c>
      <c r="L352" s="24" t="s">
        <v>19</v>
      </c>
      <c r="M352" s="32" t="s">
        <v>20</v>
      </c>
      <c r="N352" s="33">
        <f>+IFERROR(VLOOKUP(Casos_HN[[#This Row],[ID_Municipio]],Table_4[[CodigoMuni]:[Long_2]],3,0),"")</f>
        <v>15.0252</v>
      </c>
      <c r="O352" s="33">
        <f>+IFERROR(VLOOKUP(Casos_HN[[#This Row],[ID_Municipio]],Table_4[[CodigoMuni]:[Long_2]],4,0),"")</f>
        <v>-87.9863</v>
      </c>
      <c r="P352" s="32" t="s">
        <v>21</v>
      </c>
    </row>
    <row r="353" spans="1:16" ht="14.25" customHeight="1" x14ac:dyDescent="0.3">
      <c r="A353" s="29" t="str">
        <f t="shared" si="15"/>
        <v>San Manuel43917342</v>
      </c>
      <c r="B353" s="29" t="str">
        <f>+Casos_HN[[#This Row],[ID_Municipio]]&amp;Casos_HN[[#This Row],[Fecha]]</f>
        <v>050943917</v>
      </c>
      <c r="C353" s="29" t="str">
        <f t="shared" si="16"/>
        <v>Cortes43917</v>
      </c>
      <c r="D353" s="30">
        <f t="shared" si="17"/>
        <v>342</v>
      </c>
      <c r="E353" s="31">
        <v>43917</v>
      </c>
      <c r="F353" s="30">
        <f>+VLOOKUP(Casos_HN[[#This Row],[Departamento]],Table_5[],2,0)</f>
        <v>5</v>
      </c>
      <c r="G353" s="3" t="s">
        <v>22</v>
      </c>
      <c r="H353" s="9" t="s">
        <v>66</v>
      </c>
      <c r="I353" s="30" t="str">
        <f>+IFERROR(VLOOKUP(Casos_HN[[#This Row],[Municipio]],'LOCALIZA HN'!$B$9:$O$306,8,0),99999)</f>
        <v>0509</v>
      </c>
      <c r="J353" s="5" t="s">
        <v>18</v>
      </c>
      <c r="K353" s="5">
        <v>29</v>
      </c>
      <c r="L353" s="8" t="s">
        <v>19</v>
      </c>
      <c r="M353" s="32" t="s">
        <v>20</v>
      </c>
      <c r="N353" s="33">
        <f>+IFERROR(VLOOKUP(Casos_HN[[#This Row],[ID_Municipio]],Table_4[[CodigoMuni]:[Long_2]],3,0),"")</f>
        <v>15.3802</v>
      </c>
      <c r="O353" s="33">
        <f>+IFERROR(VLOOKUP(Casos_HN[[#This Row],[ID_Municipio]],Table_4[[CodigoMuni]:[Long_2]],4,0),"")</f>
        <v>-87.899699999999996</v>
      </c>
      <c r="P353" s="32" t="s">
        <v>21</v>
      </c>
    </row>
    <row r="354" spans="1:16" ht="14.25" customHeight="1" x14ac:dyDescent="0.3">
      <c r="A354" s="29" t="str">
        <f t="shared" si="15"/>
        <v>San Manuel43934343</v>
      </c>
      <c r="B354" s="29" t="str">
        <f>+Casos_HN[[#This Row],[ID_Municipio]]&amp;Casos_HN[[#This Row],[Fecha]]</f>
        <v>050943934</v>
      </c>
      <c r="C354" s="29" t="str">
        <f t="shared" si="16"/>
        <v>Cortes43934</v>
      </c>
      <c r="D354" s="30">
        <f t="shared" si="17"/>
        <v>343</v>
      </c>
      <c r="E354" s="23">
        <v>43934</v>
      </c>
      <c r="F354" s="30">
        <f>+VLOOKUP(Casos_HN[[#This Row],[Departamento]],Table_5[],2,0)</f>
        <v>5</v>
      </c>
      <c r="G354" s="3" t="s">
        <v>22</v>
      </c>
      <c r="H354" s="9" t="s">
        <v>66</v>
      </c>
      <c r="I354" s="30" t="str">
        <f>+IFERROR(VLOOKUP(Casos_HN[[#This Row],[Municipio]],'LOCALIZA HN'!$B$9:$O$306,8,0),99999)</f>
        <v>0509</v>
      </c>
      <c r="J354" s="5" t="s">
        <v>18</v>
      </c>
      <c r="K354" s="5">
        <v>74</v>
      </c>
      <c r="L354" s="8" t="s">
        <v>19</v>
      </c>
      <c r="M354" s="32" t="s">
        <v>20</v>
      </c>
      <c r="N354" s="33">
        <f>+IFERROR(VLOOKUP(Casos_HN[[#This Row],[ID_Municipio]],Table_4[[CodigoMuni]:[Long_2]],3,0),"")</f>
        <v>15.3802</v>
      </c>
      <c r="O354" s="33">
        <f>+IFERROR(VLOOKUP(Casos_HN[[#This Row],[ID_Municipio]],Table_4[[CodigoMuni]:[Long_2]],4,0),"")</f>
        <v>-87.899699999999996</v>
      </c>
      <c r="P354" s="32" t="s">
        <v>21</v>
      </c>
    </row>
    <row r="355" spans="1:16" ht="14.25" customHeight="1" x14ac:dyDescent="0.3">
      <c r="A355" s="29" t="str">
        <f t="shared" si="15"/>
        <v>San Manuel43942344</v>
      </c>
      <c r="B355" s="29" t="str">
        <f>+Casos_HN[[#This Row],[ID_Municipio]]&amp;Casos_HN[[#This Row],[Fecha]]</f>
        <v>050943942</v>
      </c>
      <c r="C355" s="29" t="str">
        <f t="shared" si="16"/>
        <v>Cortes43942</v>
      </c>
      <c r="D355" s="30">
        <f t="shared" si="17"/>
        <v>344</v>
      </c>
      <c r="E355" s="23">
        <v>43942</v>
      </c>
      <c r="F355" s="30">
        <f>+VLOOKUP(Casos_HN[[#This Row],[Departamento]],Table_5[],2,0)</f>
        <v>5</v>
      </c>
      <c r="G355" s="3" t="s">
        <v>22</v>
      </c>
      <c r="H355" s="9" t="s">
        <v>66</v>
      </c>
      <c r="I355" s="30" t="str">
        <f>+IFERROR(VLOOKUP(Casos_HN[[#This Row],[Municipio]],'LOCALIZA HN'!$B$9:$O$306,8,0),99999)</f>
        <v>0509</v>
      </c>
      <c r="J355" s="5" t="s">
        <v>18</v>
      </c>
      <c r="K355" s="5">
        <v>43</v>
      </c>
      <c r="L355" s="8" t="s">
        <v>19</v>
      </c>
      <c r="M355" s="32" t="s">
        <v>20</v>
      </c>
      <c r="N355" s="33">
        <f>+IFERROR(VLOOKUP(Casos_HN[[#This Row],[ID_Municipio]],Table_4[[CodigoMuni]:[Long_2]],3,0),"")</f>
        <v>15.3802</v>
      </c>
      <c r="O355" s="33">
        <f>+IFERROR(VLOOKUP(Casos_HN[[#This Row],[ID_Municipio]],Table_4[[CodigoMuni]:[Long_2]],4,0),"")</f>
        <v>-87.899699999999996</v>
      </c>
      <c r="P355" s="32" t="s">
        <v>21</v>
      </c>
    </row>
    <row r="356" spans="1:16" ht="14.25" customHeight="1" x14ac:dyDescent="0.3">
      <c r="A356" s="29" t="str">
        <f t="shared" si="15"/>
        <v>San Manuel43942345</v>
      </c>
      <c r="B356" s="29" t="str">
        <f>+Casos_HN[[#This Row],[ID_Municipio]]&amp;Casos_HN[[#This Row],[Fecha]]</f>
        <v>050943942</v>
      </c>
      <c r="C356" s="29" t="str">
        <f t="shared" si="16"/>
        <v>Cortes43942</v>
      </c>
      <c r="D356" s="30">
        <f t="shared" si="17"/>
        <v>345</v>
      </c>
      <c r="E356" s="23">
        <v>43942</v>
      </c>
      <c r="F356" s="30">
        <f>+VLOOKUP(Casos_HN[[#This Row],[Departamento]],Table_5[],2,0)</f>
        <v>5</v>
      </c>
      <c r="G356" s="3" t="s">
        <v>22</v>
      </c>
      <c r="H356" s="9" t="s">
        <v>66</v>
      </c>
      <c r="I356" s="30" t="str">
        <f>+IFERROR(VLOOKUP(Casos_HN[[#This Row],[Municipio]],'LOCALIZA HN'!$B$9:$O$306,8,0),99999)</f>
        <v>0509</v>
      </c>
      <c r="J356" s="5" t="s">
        <v>26</v>
      </c>
      <c r="K356" s="5">
        <v>23</v>
      </c>
      <c r="L356" s="8" t="s">
        <v>19</v>
      </c>
      <c r="M356" s="32" t="s">
        <v>20</v>
      </c>
      <c r="N356" s="33">
        <f>+IFERROR(VLOOKUP(Casos_HN[[#This Row],[ID_Municipio]],Table_4[[CodigoMuni]:[Long_2]],3,0),"")</f>
        <v>15.3802</v>
      </c>
      <c r="O356" s="33">
        <f>+IFERROR(VLOOKUP(Casos_HN[[#This Row],[ID_Municipio]],Table_4[[CodigoMuni]:[Long_2]],4,0),"")</f>
        <v>-87.899699999999996</v>
      </c>
      <c r="P356" s="32" t="s">
        <v>21</v>
      </c>
    </row>
    <row r="357" spans="1:16" ht="14.25" customHeight="1" x14ac:dyDescent="0.3">
      <c r="A357" s="29" t="str">
        <f t="shared" si="15"/>
        <v>San Manuel43942346</v>
      </c>
      <c r="B357" s="29" t="str">
        <f>+Casos_HN[[#This Row],[ID_Municipio]]&amp;Casos_HN[[#This Row],[Fecha]]</f>
        <v>050943942</v>
      </c>
      <c r="C357" s="29" t="str">
        <f t="shared" si="16"/>
        <v>Cortes43942</v>
      </c>
      <c r="D357" s="30">
        <f t="shared" si="17"/>
        <v>346</v>
      </c>
      <c r="E357" s="23">
        <v>43942</v>
      </c>
      <c r="F357" s="30">
        <f>+VLOOKUP(Casos_HN[[#This Row],[Departamento]],Table_5[],2,0)</f>
        <v>5</v>
      </c>
      <c r="G357" s="3" t="s">
        <v>22</v>
      </c>
      <c r="H357" s="9" t="s">
        <v>66</v>
      </c>
      <c r="I357" s="30" t="str">
        <f>+IFERROR(VLOOKUP(Casos_HN[[#This Row],[Municipio]],'LOCALIZA HN'!$B$9:$O$306,8,0),99999)</f>
        <v>0509</v>
      </c>
      <c r="J357" s="5" t="s">
        <v>18</v>
      </c>
      <c r="K357" s="5">
        <v>28</v>
      </c>
      <c r="L357" s="8" t="s">
        <v>19</v>
      </c>
      <c r="M357" s="32" t="s">
        <v>20</v>
      </c>
      <c r="N357" s="33">
        <f>+IFERROR(VLOOKUP(Casos_HN[[#This Row],[ID_Municipio]],Table_4[[CodigoMuni]:[Long_2]],3,0),"")</f>
        <v>15.3802</v>
      </c>
      <c r="O357" s="33">
        <f>+IFERROR(VLOOKUP(Casos_HN[[#This Row],[ID_Municipio]],Table_4[[CodigoMuni]:[Long_2]],4,0),"")</f>
        <v>-87.899699999999996</v>
      </c>
      <c r="P357" s="32" t="s">
        <v>21</v>
      </c>
    </row>
    <row r="358" spans="1:16" ht="14.25" customHeight="1" x14ac:dyDescent="0.3">
      <c r="A358" s="29" t="str">
        <f t="shared" si="15"/>
        <v>San Manuel43945347</v>
      </c>
      <c r="B358" s="29" t="str">
        <f>+Casos_HN[[#This Row],[ID_Municipio]]&amp;Casos_HN[[#This Row],[Fecha]]</f>
        <v>050943945</v>
      </c>
      <c r="C358" s="29" t="str">
        <f t="shared" si="16"/>
        <v>Cortes43945</v>
      </c>
      <c r="D358" s="30">
        <f t="shared" si="17"/>
        <v>347</v>
      </c>
      <c r="E358" s="23">
        <v>43945</v>
      </c>
      <c r="F358" s="30">
        <f>+VLOOKUP(Casos_HN[[#This Row],[Departamento]],Table_5[],2,0)</f>
        <v>5</v>
      </c>
      <c r="G358" s="3" t="s">
        <v>22</v>
      </c>
      <c r="H358" s="9" t="s">
        <v>66</v>
      </c>
      <c r="I358" s="30" t="str">
        <f>+IFERROR(VLOOKUP(Casos_HN[[#This Row],[Municipio]],'LOCALIZA HN'!$B$9:$O$306,8,0),99999)</f>
        <v>0509</v>
      </c>
      <c r="J358" s="5" t="s">
        <v>18</v>
      </c>
      <c r="K358" s="5">
        <v>50</v>
      </c>
      <c r="L358" s="8" t="s">
        <v>19</v>
      </c>
      <c r="M358" s="32" t="s">
        <v>20</v>
      </c>
      <c r="N358" s="33">
        <f>+IFERROR(VLOOKUP(Casos_HN[[#This Row],[ID_Municipio]],Table_4[[CodigoMuni]:[Long_2]],3,0),"")</f>
        <v>15.3802</v>
      </c>
      <c r="O358" s="33">
        <f>+IFERROR(VLOOKUP(Casos_HN[[#This Row],[ID_Municipio]],Table_4[[CodigoMuni]:[Long_2]],4,0),"")</f>
        <v>-87.899699999999996</v>
      </c>
      <c r="P358" s="32" t="s">
        <v>21</v>
      </c>
    </row>
    <row r="359" spans="1:16" ht="14.25" customHeight="1" x14ac:dyDescent="0.3">
      <c r="A359" s="29" t="str">
        <f t="shared" si="15"/>
        <v>San Manuel43945348</v>
      </c>
      <c r="B359" s="29" t="str">
        <f>+Casos_HN[[#This Row],[ID_Municipio]]&amp;Casos_HN[[#This Row],[Fecha]]</f>
        <v>050943945</v>
      </c>
      <c r="C359" s="29" t="str">
        <f t="shared" si="16"/>
        <v>Cortes43945</v>
      </c>
      <c r="D359" s="30">
        <f t="shared" si="17"/>
        <v>348</v>
      </c>
      <c r="E359" s="23">
        <v>43945</v>
      </c>
      <c r="F359" s="30">
        <f>+VLOOKUP(Casos_HN[[#This Row],[Departamento]],Table_5[],2,0)</f>
        <v>5</v>
      </c>
      <c r="G359" s="3" t="s">
        <v>22</v>
      </c>
      <c r="H359" s="9" t="s">
        <v>66</v>
      </c>
      <c r="I359" s="30" t="str">
        <f>+IFERROR(VLOOKUP(Casos_HN[[#This Row],[Municipio]],'LOCALIZA HN'!$B$9:$O$306,8,0),99999)</f>
        <v>0509</v>
      </c>
      <c r="J359" s="5" t="s">
        <v>18</v>
      </c>
      <c r="K359" s="5">
        <v>45</v>
      </c>
      <c r="L359" s="8" t="s">
        <v>19</v>
      </c>
      <c r="M359" s="32" t="s">
        <v>20</v>
      </c>
      <c r="N359" s="33">
        <f>+IFERROR(VLOOKUP(Casos_HN[[#This Row],[ID_Municipio]],Table_4[[CodigoMuni]:[Long_2]],3,0),"")</f>
        <v>15.3802</v>
      </c>
      <c r="O359" s="33">
        <f>+IFERROR(VLOOKUP(Casos_HN[[#This Row],[ID_Municipio]],Table_4[[CodigoMuni]:[Long_2]],4,0),"")</f>
        <v>-87.899699999999996</v>
      </c>
      <c r="P359" s="32" t="s">
        <v>21</v>
      </c>
    </row>
    <row r="360" spans="1:16" ht="14.25" customHeight="1" x14ac:dyDescent="0.3">
      <c r="A360" s="29" t="str">
        <f t="shared" si="15"/>
        <v>San Manuel43947349</v>
      </c>
      <c r="B360" s="29" t="str">
        <f>+Casos_HN[[#This Row],[ID_Municipio]]&amp;Casos_HN[[#This Row],[Fecha]]</f>
        <v>050943947</v>
      </c>
      <c r="C360" s="29" t="str">
        <f t="shared" si="16"/>
        <v>Cortes43947</v>
      </c>
      <c r="D360" s="30">
        <f t="shared" si="17"/>
        <v>349</v>
      </c>
      <c r="E360" s="23">
        <v>43947</v>
      </c>
      <c r="F360" s="30">
        <f>+VLOOKUP(Casos_HN[[#This Row],[Departamento]],Table_5[],2,0)</f>
        <v>5</v>
      </c>
      <c r="G360" s="3" t="s">
        <v>22</v>
      </c>
      <c r="H360" s="9" t="s">
        <v>66</v>
      </c>
      <c r="I360" s="30" t="str">
        <f>+IFERROR(VLOOKUP(Casos_HN[[#This Row],[Municipio]],'LOCALIZA HN'!$B$9:$O$306,8,0),99999)</f>
        <v>0509</v>
      </c>
      <c r="J360" s="5" t="s">
        <v>18</v>
      </c>
      <c r="K360" s="5">
        <v>65</v>
      </c>
      <c r="L360" s="8" t="s">
        <v>19</v>
      </c>
      <c r="M360" s="32" t="s">
        <v>20</v>
      </c>
      <c r="N360" s="33">
        <f>+IFERROR(VLOOKUP(Casos_HN[[#This Row],[ID_Municipio]],Table_4[[CodigoMuni]:[Long_2]],3,0),"")</f>
        <v>15.3802</v>
      </c>
      <c r="O360" s="33">
        <f>+IFERROR(VLOOKUP(Casos_HN[[#This Row],[ID_Municipio]],Table_4[[CodigoMuni]:[Long_2]],4,0),"")</f>
        <v>-87.899699999999996</v>
      </c>
      <c r="P360" s="32" t="s">
        <v>21</v>
      </c>
    </row>
    <row r="361" spans="1:16" ht="14.25" customHeight="1" x14ac:dyDescent="0.3">
      <c r="A361" s="29" t="str">
        <f t="shared" si="15"/>
        <v>San Manuel43951350</v>
      </c>
      <c r="B361" s="29" t="str">
        <f>+Casos_HN[[#This Row],[ID_Municipio]]&amp;Casos_HN[[#This Row],[Fecha]]</f>
        <v>050943951</v>
      </c>
      <c r="C361" s="29" t="str">
        <f t="shared" si="16"/>
        <v>Cortes43951</v>
      </c>
      <c r="D361" s="30">
        <f t="shared" si="17"/>
        <v>350</v>
      </c>
      <c r="E361" s="23">
        <v>43951</v>
      </c>
      <c r="F361" s="30">
        <f>+VLOOKUP(Casos_HN[[#This Row],[Departamento]],Table_5[],2,0)</f>
        <v>5</v>
      </c>
      <c r="G361" s="3" t="s">
        <v>22</v>
      </c>
      <c r="H361" s="9" t="s">
        <v>66</v>
      </c>
      <c r="I361" s="30" t="str">
        <f>+IFERROR(VLOOKUP(Casos_HN[[#This Row],[Municipio]],'LOCALIZA HN'!$B$9:$O$306,8,0),99999)</f>
        <v>0509</v>
      </c>
      <c r="J361" s="5" t="s">
        <v>26</v>
      </c>
      <c r="K361" s="5">
        <v>49</v>
      </c>
      <c r="L361" s="24" t="s">
        <v>19</v>
      </c>
      <c r="M361" s="32" t="s">
        <v>20</v>
      </c>
      <c r="N361" s="33">
        <f>+IFERROR(VLOOKUP(Casos_HN[[#This Row],[ID_Municipio]],Table_4[[CodigoMuni]:[Long_2]],3,0),"")</f>
        <v>15.3802</v>
      </c>
      <c r="O361" s="33">
        <f>+IFERROR(VLOOKUP(Casos_HN[[#This Row],[ID_Municipio]],Table_4[[CodigoMuni]:[Long_2]],4,0),"")</f>
        <v>-87.899699999999996</v>
      </c>
      <c r="P361" s="32" t="s">
        <v>21</v>
      </c>
    </row>
    <row r="362" spans="1:16" ht="14.25" customHeight="1" x14ac:dyDescent="0.3">
      <c r="A362" s="29" t="str">
        <f t="shared" si="15"/>
        <v>San Manuel43952351</v>
      </c>
      <c r="B362" s="29" t="str">
        <f>+Casos_HN[[#This Row],[ID_Municipio]]&amp;Casos_HN[[#This Row],[Fecha]]</f>
        <v>050943952</v>
      </c>
      <c r="C362" s="29" t="str">
        <f t="shared" si="16"/>
        <v>Cortes43952</v>
      </c>
      <c r="D362" s="30">
        <f t="shared" si="17"/>
        <v>351</v>
      </c>
      <c r="E362" s="23">
        <v>43952</v>
      </c>
      <c r="F362" s="30">
        <f>+VLOOKUP(Casos_HN[[#This Row],[Departamento]],Table_5[],2,0)</f>
        <v>5</v>
      </c>
      <c r="G362" s="3" t="s">
        <v>22</v>
      </c>
      <c r="H362" s="9" t="s">
        <v>66</v>
      </c>
      <c r="I362" s="30" t="str">
        <f>+IFERROR(VLOOKUP(Casos_HN[[#This Row],[Municipio]],'LOCALIZA HN'!$B$9:$O$306,8,0),99999)</f>
        <v>0509</v>
      </c>
      <c r="J362" s="5" t="s">
        <v>18</v>
      </c>
      <c r="K362" s="5">
        <v>21</v>
      </c>
      <c r="L362" s="24" t="s">
        <v>19</v>
      </c>
      <c r="M362" s="32" t="s">
        <v>20</v>
      </c>
      <c r="N362" s="33">
        <f>+IFERROR(VLOOKUP(Casos_HN[[#This Row],[ID_Municipio]],Table_4[[CodigoMuni]:[Long_2]],3,0),"")</f>
        <v>15.3802</v>
      </c>
      <c r="O362" s="33">
        <f>+IFERROR(VLOOKUP(Casos_HN[[#This Row],[ID_Municipio]],Table_4[[CodigoMuni]:[Long_2]],4,0),"")</f>
        <v>-87.899699999999996</v>
      </c>
      <c r="P362" s="32" t="s">
        <v>21</v>
      </c>
    </row>
    <row r="363" spans="1:16" ht="14.25" customHeight="1" x14ac:dyDescent="0.3">
      <c r="A363" s="29" t="str">
        <f t="shared" si="15"/>
        <v>San Manuel43952352</v>
      </c>
      <c r="B363" s="29" t="str">
        <f>+Casos_HN[[#This Row],[ID_Municipio]]&amp;Casos_HN[[#This Row],[Fecha]]</f>
        <v>050943952</v>
      </c>
      <c r="C363" s="29" t="str">
        <f t="shared" si="16"/>
        <v>Cortes43952</v>
      </c>
      <c r="D363" s="30">
        <f t="shared" si="17"/>
        <v>352</v>
      </c>
      <c r="E363" s="23">
        <v>43952</v>
      </c>
      <c r="F363" s="30">
        <f>+VLOOKUP(Casos_HN[[#This Row],[Departamento]],Table_5[],2,0)</f>
        <v>5</v>
      </c>
      <c r="G363" s="3" t="s">
        <v>22</v>
      </c>
      <c r="H363" s="9" t="s">
        <v>66</v>
      </c>
      <c r="I363" s="30" t="str">
        <f>+IFERROR(VLOOKUP(Casos_HN[[#This Row],[Municipio]],'LOCALIZA HN'!$B$9:$O$306,8,0),99999)</f>
        <v>0509</v>
      </c>
      <c r="J363" s="5" t="s">
        <v>18</v>
      </c>
      <c r="K363" s="5">
        <v>27</v>
      </c>
      <c r="L363" s="24" t="s">
        <v>19</v>
      </c>
      <c r="M363" s="32" t="s">
        <v>20</v>
      </c>
      <c r="N363" s="33">
        <f>+IFERROR(VLOOKUP(Casos_HN[[#This Row],[ID_Municipio]],Table_4[[CodigoMuni]:[Long_2]],3,0),"")</f>
        <v>15.3802</v>
      </c>
      <c r="O363" s="33">
        <f>+IFERROR(VLOOKUP(Casos_HN[[#This Row],[ID_Municipio]],Table_4[[CodigoMuni]:[Long_2]],4,0),"")</f>
        <v>-87.899699999999996</v>
      </c>
      <c r="P363" s="32" t="s">
        <v>21</v>
      </c>
    </row>
    <row r="364" spans="1:16" ht="14.25" customHeight="1" x14ac:dyDescent="0.3">
      <c r="A364" s="29" t="str">
        <f t="shared" si="15"/>
        <v>San Manuel43953353</v>
      </c>
      <c r="B364" s="29" t="str">
        <f>+Casos_HN[[#This Row],[ID_Municipio]]&amp;Casos_HN[[#This Row],[Fecha]]</f>
        <v>050943953</v>
      </c>
      <c r="C364" s="29" t="str">
        <f t="shared" si="16"/>
        <v>Cortes43953</v>
      </c>
      <c r="D364" s="30">
        <f t="shared" si="17"/>
        <v>353</v>
      </c>
      <c r="E364" s="23">
        <v>43953</v>
      </c>
      <c r="F364" s="30">
        <f>+VLOOKUP(Casos_HN[[#This Row],[Departamento]],Table_5[],2,0)</f>
        <v>5</v>
      </c>
      <c r="G364" s="3" t="s">
        <v>22</v>
      </c>
      <c r="H364" s="9" t="s">
        <v>66</v>
      </c>
      <c r="I364" s="30" t="str">
        <f>+IFERROR(VLOOKUP(Casos_HN[[#This Row],[Municipio]],'LOCALIZA HN'!$B$9:$O$306,8,0),99999)</f>
        <v>0509</v>
      </c>
      <c r="J364" s="5" t="s">
        <v>18</v>
      </c>
      <c r="K364" s="5">
        <v>13</v>
      </c>
      <c r="L364" s="24" t="s">
        <v>19</v>
      </c>
      <c r="M364" s="32" t="s">
        <v>20</v>
      </c>
      <c r="N364" s="33">
        <f>+IFERROR(VLOOKUP(Casos_HN[[#This Row],[ID_Municipio]],Table_4[[CodigoMuni]:[Long_2]],3,0),"")</f>
        <v>15.3802</v>
      </c>
      <c r="O364" s="33">
        <f>+IFERROR(VLOOKUP(Casos_HN[[#This Row],[ID_Municipio]],Table_4[[CodigoMuni]:[Long_2]],4,0),"")</f>
        <v>-87.899699999999996</v>
      </c>
      <c r="P364" s="32" t="s">
        <v>21</v>
      </c>
    </row>
    <row r="365" spans="1:16" ht="14.25" customHeight="1" x14ac:dyDescent="0.3">
      <c r="A365" s="29" t="str">
        <f t="shared" si="15"/>
        <v>San Manuel43953354</v>
      </c>
      <c r="B365" s="29" t="str">
        <f>+Casos_HN[[#This Row],[ID_Municipio]]&amp;Casos_HN[[#This Row],[Fecha]]</f>
        <v>050943953</v>
      </c>
      <c r="C365" s="29" t="str">
        <f t="shared" si="16"/>
        <v>Cortes43953</v>
      </c>
      <c r="D365" s="30">
        <f t="shared" si="17"/>
        <v>354</v>
      </c>
      <c r="E365" s="23">
        <v>43953</v>
      </c>
      <c r="F365" s="30">
        <f>+VLOOKUP(Casos_HN[[#This Row],[Departamento]],Table_5[],2,0)</f>
        <v>5</v>
      </c>
      <c r="G365" s="3" t="s">
        <v>22</v>
      </c>
      <c r="H365" s="9" t="s">
        <v>66</v>
      </c>
      <c r="I365" s="30" t="str">
        <f>+IFERROR(VLOOKUP(Casos_HN[[#This Row],[Municipio]],'LOCALIZA HN'!$B$9:$O$306,8,0),99999)</f>
        <v>0509</v>
      </c>
      <c r="J365" s="5" t="s">
        <v>26</v>
      </c>
      <c r="K365" s="5">
        <v>41</v>
      </c>
      <c r="L365" s="24" t="s">
        <v>19</v>
      </c>
      <c r="M365" s="32" t="s">
        <v>20</v>
      </c>
      <c r="N365" s="33">
        <f>+IFERROR(VLOOKUP(Casos_HN[[#This Row],[ID_Municipio]],Table_4[[CodigoMuni]:[Long_2]],3,0),"")</f>
        <v>15.3802</v>
      </c>
      <c r="O365" s="33">
        <f>+IFERROR(VLOOKUP(Casos_HN[[#This Row],[ID_Municipio]],Table_4[[CodigoMuni]:[Long_2]],4,0),"")</f>
        <v>-87.899699999999996</v>
      </c>
      <c r="P365" s="32" t="s">
        <v>21</v>
      </c>
    </row>
    <row r="366" spans="1:16" ht="14.25" customHeight="1" x14ac:dyDescent="0.3">
      <c r="A366" s="29" t="str">
        <f t="shared" si="15"/>
        <v>San Manuel43953355</v>
      </c>
      <c r="B366" s="29" t="str">
        <f>+Casos_HN[[#This Row],[ID_Municipio]]&amp;Casos_HN[[#This Row],[Fecha]]</f>
        <v>050943953</v>
      </c>
      <c r="C366" s="29" t="str">
        <f t="shared" si="16"/>
        <v>Cortes43953</v>
      </c>
      <c r="D366" s="30">
        <f t="shared" si="17"/>
        <v>355</v>
      </c>
      <c r="E366" s="23">
        <v>43953</v>
      </c>
      <c r="F366" s="30">
        <f>+VLOOKUP(Casos_HN[[#This Row],[Departamento]],Table_5[],2,0)</f>
        <v>5</v>
      </c>
      <c r="G366" s="3" t="s">
        <v>22</v>
      </c>
      <c r="H366" s="9" t="s">
        <v>66</v>
      </c>
      <c r="I366" s="30" t="str">
        <f>+IFERROR(VLOOKUP(Casos_HN[[#This Row],[Municipio]],'LOCALIZA HN'!$B$9:$O$306,8,0),99999)</f>
        <v>0509</v>
      </c>
      <c r="J366" s="5" t="s">
        <v>18</v>
      </c>
      <c r="K366" s="5">
        <v>21</v>
      </c>
      <c r="L366" s="24" t="s">
        <v>19</v>
      </c>
      <c r="M366" s="32" t="s">
        <v>20</v>
      </c>
      <c r="N366" s="33">
        <f>+IFERROR(VLOOKUP(Casos_HN[[#This Row],[ID_Municipio]],Table_4[[CodigoMuni]:[Long_2]],3,0),"")</f>
        <v>15.3802</v>
      </c>
      <c r="O366" s="33">
        <f>+IFERROR(VLOOKUP(Casos_HN[[#This Row],[ID_Municipio]],Table_4[[CodigoMuni]:[Long_2]],4,0),"")</f>
        <v>-87.899699999999996</v>
      </c>
      <c r="P366" s="32" t="s">
        <v>21</v>
      </c>
    </row>
    <row r="367" spans="1:16" ht="14.25" customHeight="1" x14ac:dyDescent="0.3">
      <c r="A367" s="29" t="str">
        <f t="shared" si="15"/>
        <v>San Manuel43953356</v>
      </c>
      <c r="B367" s="29" t="str">
        <f>+Casos_HN[[#This Row],[ID_Municipio]]&amp;Casos_HN[[#This Row],[Fecha]]</f>
        <v>050943953</v>
      </c>
      <c r="C367" s="29" t="str">
        <f t="shared" si="16"/>
        <v>Cortes43953</v>
      </c>
      <c r="D367" s="30">
        <f t="shared" si="17"/>
        <v>356</v>
      </c>
      <c r="E367" s="23">
        <v>43953</v>
      </c>
      <c r="F367" s="30">
        <f>+VLOOKUP(Casos_HN[[#This Row],[Departamento]],Table_5[],2,0)</f>
        <v>5</v>
      </c>
      <c r="G367" s="3" t="s">
        <v>22</v>
      </c>
      <c r="H367" s="9" t="s">
        <v>66</v>
      </c>
      <c r="I367" s="30" t="str">
        <f>+IFERROR(VLOOKUP(Casos_HN[[#This Row],[Municipio]],'LOCALIZA HN'!$B$9:$O$306,8,0),99999)</f>
        <v>0509</v>
      </c>
      <c r="J367" s="5" t="s">
        <v>18</v>
      </c>
      <c r="K367" s="5">
        <v>48</v>
      </c>
      <c r="L367" s="24" t="s">
        <v>19</v>
      </c>
      <c r="M367" s="32" t="s">
        <v>20</v>
      </c>
      <c r="N367" s="33">
        <f>+IFERROR(VLOOKUP(Casos_HN[[#This Row],[ID_Municipio]],Table_4[[CodigoMuni]:[Long_2]],3,0),"")</f>
        <v>15.3802</v>
      </c>
      <c r="O367" s="33">
        <f>+IFERROR(VLOOKUP(Casos_HN[[#This Row],[ID_Municipio]],Table_4[[CodigoMuni]:[Long_2]],4,0),"")</f>
        <v>-87.899699999999996</v>
      </c>
      <c r="P367" s="32" t="s">
        <v>21</v>
      </c>
    </row>
    <row r="368" spans="1:16" ht="14.25" customHeight="1" x14ac:dyDescent="0.3">
      <c r="A368" s="29" t="str">
        <f t="shared" si="15"/>
        <v>San Manuel43953357</v>
      </c>
      <c r="B368" s="29" t="str">
        <f>+Casos_HN[[#This Row],[ID_Municipio]]&amp;Casos_HN[[#This Row],[Fecha]]</f>
        <v>050943953</v>
      </c>
      <c r="C368" s="29" t="str">
        <f t="shared" si="16"/>
        <v>Cortes43953</v>
      </c>
      <c r="D368" s="30">
        <f t="shared" si="17"/>
        <v>357</v>
      </c>
      <c r="E368" s="23">
        <v>43953</v>
      </c>
      <c r="F368" s="30">
        <f>+VLOOKUP(Casos_HN[[#This Row],[Departamento]],Table_5[],2,0)</f>
        <v>5</v>
      </c>
      <c r="G368" s="3" t="s">
        <v>22</v>
      </c>
      <c r="H368" s="9" t="s">
        <v>66</v>
      </c>
      <c r="I368" s="30" t="str">
        <f>+IFERROR(VLOOKUP(Casos_HN[[#This Row],[Municipio]],'LOCALIZA HN'!$B$9:$O$306,8,0),99999)</f>
        <v>0509</v>
      </c>
      <c r="J368" s="5" t="s">
        <v>18</v>
      </c>
      <c r="K368" s="5">
        <v>34</v>
      </c>
      <c r="L368" s="24" t="s">
        <v>19</v>
      </c>
      <c r="M368" s="32" t="s">
        <v>20</v>
      </c>
      <c r="N368" s="33">
        <f>+IFERROR(VLOOKUP(Casos_HN[[#This Row],[ID_Municipio]],Table_4[[CodigoMuni]:[Long_2]],3,0),"")</f>
        <v>15.3802</v>
      </c>
      <c r="O368" s="33">
        <f>+IFERROR(VLOOKUP(Casos_HN[[#This Row],[ID_Municipio]],Table_4[[CodigoMuni]:[Long_2]],4,0),"")</f>
        <v>-87.899699999999996</v>
      </c>
      <c r="P368" s="32" t="s">
        <v>21</v>
      </c>
    </row>
    <row r="369" spans="1:16" ht="14.25" customHeight="1" x14ac:dyDescent="0.3">
      <c r="A369" s="29" t="str">
        <f t="shared" si="15"/>
        <v>San Manuel43953358</v>
      </c>
      <c r="B369" s="29" t="str">
        <f>+Casos_HN[[#This Row],[ID_Municipio]]&amp;Casos_HN[[#This Row],[Fecha]]</f>
        <v>050943953</v>
      </c>
      <c r="C369" s="29" t="str">
        <f t="shared" si="16"/>
        <v>Cortes43953</v>
      </c>
      <c r="D369" s="30">
        <f t="shared" si="17"/>
        <v>358</v>
      </c>
      <c r="E369" s="23">
        <v>43953</v>
      </c>
      <c r="F369" s="30">
        <f>+VLOOKUP(Casos_HN[[#This Row],[Departamento]],Table_5[],2,0)</f>
        <v>5</v>
      </c>
      <c r="G369" s="3" t="s">
        <v>22</v>
      </c>
      <c r="H369" s="9" t="s">
        <v>66</v>
      </c>
      <c r="I369" s="30" t="str">
        <f>+IFERROR(VLOOKUP(Casos_HN[[#This Row],[Municipio]],'LOCALIZA HN'!$B$9:$O$306,8,0),99999)</f>
        <v>0509</v>
      </c>
      <c r="J369" s="5" t="s">
        <v>18</v>
      </c>
      <c r="K369" s="5">
        <v>48</v>
      </c>
      <c r="L369" s="24" t="s">
        <v>19</v>
      </c>
      <c r="M369" s="32" t="s">
        <v>20</v>
      </c>
      <c r="N369" s="33">
        <f>+IFERROR(VLOOKUP(Casos_HN[[#This Row],[ID_Municipio]],Table_4[[CodigoMuni]:[Long_2]],3,0),"")</f>
        <v>15.3802</v>
      </c>
      <c r="O369" s="33">
        <f>+IFERROR(VLOOKUP(Casos_HN[[#This Row],[ID_Municipio]],Table_4[[CodigoMuni]:[Long_2]],4,0),"")</f>
        <v>-87.899699999999996</v>
      </c>
      <c r="P369" s="32" t="s">
        <v>21</v>
      </c>
    </row>
    <row r="370" spans="1:16" ht="14.25" customHeight="1" x14ac:dyDescent="0.3">
      <c r="A370" s="29" t="str">
        <f t="shared" si="15"/>
        <v>San Manuel43953359</v>
      </c>
      <c r="B370" s="29" t="str">
        <f>+Casos_HN[[#This Row],[ID_Municipio]]&amp;Casos_HN[[#This Row],[Fecha]]</f>
        <v>050943953</v>
      </c>
      <c r="C370" s="29" t="str">
        <f t="shared" si="16"/>
        <v>Cortes43953</v>
      </c>
      <c r="D370" s="30">
        <f t="shared" si="17"/>
        <v>359</v>
      </c>
      <c r="E370" s="23">
        <v>43953</v>
      </c>
      <c r="F370" s="30">
        <f>+VLOOKUP(Casos_HN[[#This Row],[Departamento]],Table_5[],2,0)</f>
        <v>5</v>
      </c>
      <c r="G370" s="3" t="s">
        <v>22</v>
      </c>
      <c r="H370" s="9" t="s">
        <v>66</v>
      </c>
      <c r="I370" s="30" t="str">
        <f>+IFERROR(VLOOKUP(Casos_HN[[#This Row],[Municipio]],'LOCALIZA HN'!$B$9:$O$306,8,0),99999)</f>
        <v>0509</v>
      </c>
      <c r="J370" s="5" t="s">
        <v>18</v>
      </c>
      <c r="K370" s="5">
        <v>50</v>
      </c>
      <c r="L370" s="24" t="s">
        <v>19</v>
      </c>
      <c r="M370" s="32" t="s">
        <v>20</v>
      </c>
      <c r="N370" s="33">
        <f>+IFERROR(VLOOKUP(Casos_HN[[#This Row],[ID_Municipio]],Table_4[[CodigoMuni]:[Long_2]],3,0),"")</f>
        <v>15.3802</v>
      </c>
      <c r="O370" s="33">
        <f>+IFERROR(VLOOKUP(Casos_HN[[#This Row],[ID_Municipio]],Table_4[[CodigoMuni]:[Long_2]],4,0),"")</f>
        <v>-87.899699999999996</v>
      </c>
      <c r="P370" s="32" t="s">
        <v>21</v>
      </c>
    </row>
    <row r="371" spans="1:16" ht="14.25" customHeight="1" x14ac:dyDescent="0.3">
      <c r="A371" s="29" t="str">
        <f t="shared" si="15"/>
        <v>San Manuel43953360</v>
      </c>
      <c r="B371" s="29" t="str">
        <f>+Casos_HN[[#This Row],[ID_Municipio]]&amp;Casos_HN[[#This Row],[Fecha]]</f>
        <v>050943953</v>
      </c>
      <c r="C371" s="29" t="str">
        <f t="shared" si="16"/>
        <v>Cortes43953</v>
      </c>
      <c r="D371" s="30">
        <f t="shared" si="17"/>
        <v>360</v>
      </c>
      <c r="E371" s="23">
        <v>43953</v>
      </c>
      <c r="F371" s="30">
        <f>+VLOOKUP(Casos_HN[[#This Row],[Departamento]],Table_5[],2,0)</f>
        <v>5</v>
      </c>
      <c r="G371" s="3" t="s">
        <v>22</v>
      </c>
      <c r="H371" s="9" t="s">
        <v>66</v>
      </c>
      <c r="I371" s="30" t="str">
        <f>+IFERROR(VLOOKUP(Casos_HN[[#This Row],[Municipio]],'LOCALIZA HN'!$B$9:$O$306,8,0),99999)</f>
        <v>0509</v>
      </c>
      <c r="J371" s="5" t="s">
        <v>18</v>
      </c>
      <c r="K371" s="5">
        <v>40</v>
      </c>
      <c r="L371" s="24" t="s">
        <v>19</v>
      </c>
      <c r="M371" s="32" t="s">
        <v>20</v>
      </c>
      <c r="N371" s="33">
        <f>+IFERROR(VLOOKUP(Casos_HN[[#This Row],[ID_Municipio]],Table_4[[CodigoMuni]:[Long_2]],3,0),"")</f>
        <v>15.3802</v>
      </c>
      <c r="O371" s="33">
        <f>+IFERROR(VLOOKUP(Casos_HN[[#This Row],[ID_Municipio]],Table_4[[CodigoMuni]:[Long_2]],4,0),"")</f>
        <v>-87.899699999999996</v>
      </c>
      <c r="P371" s="32" t="s">
        <v>21</v>
      </c>
    </row>
    <row r="372" spans="1:16" ht="14.25" customHeight="1" x14ac:dyDescent="0.3">
      <c r="A372" s="29" t="str">
        <f t="shared" si="15"/>
        <v>San Manuel43921361</v>
      </c>
      <c r="B372" s="29" t="str">
        <f>+Casos_HN[[#This Row],[ID_Municipio]]&amp;Casos_HN[[#This Row],[Fecha]]</f>
        <v>050943921</v>
      </c>
      <c r="C372" s="29" t="str">
        <f t="shared" si="16"/>
        <v>Cortes43921</v>
      </c>
      <c r="D372" s="30">
        <f t="shared" si="17"/>
        <v>361</v>
      </c>
      <c r="E372" s="31">
        <v>43921</v>
      </c>
      <c r="F372" s="30">
        <f>+VLOOKUP(Casos_HN[[#This Row],[Departamento]],Table_5[],2,0)</f>
        <v>5</v>
      </c>
      <c r="G372" s="3" t="s">
        <v>22</v>
      </c>
      <c r="H372" s="9" t="s">
        <v>66</v>
      </c>
      <c r="I372" s="30" t="str">
        <f>+IFERROR(VLOOKUP(Casos_HN[[#This Row],[Municipio]],'LOCALIZA HN'!$B$9:$O$306,8,0),99999)</f>
        <v>0509</v>
      </c>
      <c r="J372" s="5" t="s">
        <v>18</v>
      </c>
      <c r="K372" s="5">
        <v>28</v>
      </c>
      <c r="L372" s="8" t="s">
        <v>19</v>
      </c>
      <c r="M372" s="32" t="s">
        <v>20</v>
      </c>
      <c r="N372" s="33">
        <f>+IFERROR(VLOOKUP(Casos_HN[[#This Row],[ID_Municipio]],Table_4[[CodigoMuni]:[Long_2]],3,0),"")</f>
        <v>15.3802</v>
      </c>
      <c r="O372" s="33">
        <f>+IFERROR(VLOOKUP(Casos_HN[[#This Row],[ID_Municipio]],Table_4[[CodigoMuni]:[Long_2]],4,0),"")</f>
        <v>-87.899699999999996</v>
      </c>
      <c r="P372" s="32" t="s">
        <v>21</v>
      </c>
    </row>
    <row r="373" spans="1:16" ht="14.25" customHeight="1" x14ac:dyDescent="0.3">
      <c r="A373" s="29" t="str">
        <f t="shared" si="15"/>
        <v>San Manuel43922362</v>
      </c>
      <c r="B373" s="29" t="str">
        <f>+Casos_HN[[#This Row],[ID_Municipio]]&amp;Casos_HN[[#This Row],[Fecha]]</f>
        <v>050943922</v>
      </c>
      <c r="C373" s="29" t="str">
        <f t="shared" si="16"/>
        <v>Cortes43922</v>
      </c>
      <c r="D373" s="30">
        <f t="shared" si="17"/>
        <v>362</v>
      </c>
      <c r="E373" s="23">
        <v>43922</v>
      </c>
      <c r="F373" s="30">
        <f>+VLOOKUP(Casos_HN[[#This Row],[Departamento]],Table_5[],2,0)</f>
        <v>5</v>
      </c>
      <c r="G373" s="3" t="s">
        <v>22</v>
      </c>
      <c r="H373" s="9" t="s">
        <v>66</v>
      </c>
      <c r="I373" s="30" t="str">
        <f>+IFERROR(VLOOKUP(Casos_HN[[#This Row],[Municipio]],'LOCALIZA HN'!$B$9:$O$306,8,0),99999)</f>
        <v>0509</v>
      </c>
      <c r="J373" s="5" t="s">
        <v>26</v>
      </c>
      <c r="K373" s="5">
        <v>53</v>
      </c>
      <c r="L373" s="8" t="s">
        <v>19</v>
      </c>
      <c r="M373" s="32" t="s">
        <v>20</v>
      </c>
      <c r="N373" s="33">
        <f>+IFERROR(VLOOKUP(Casos_HN[[#This Row],[ID_Municipio]],Table_4[[CodigoMuni]:[Long_2]],3,0),"")</f>
        <v>15.3802</v>
      </c>
      <c r="O373" s="33">
        <f>+IFERROR(VLOOKUP(Casos_HN[[#This Row],[ID_Municipio]],Table_4[[CodigoMuni]:[Long_2]],4,0),"")</f>
        <v>-87.899699999999996</v>
      </c>
      <c r="P373" s="32" t="s">
        <v>21</v>
      </c>
    </row>
    <row r="374" spans="1:16" ht="14.25" customHeight="1" x14ac:dyDescent="0.3">
      <c r="A374" s="29" t="str">
        <f t="shared" si="15"/>
        <v>San Pedro Sula43907363</v>
      </c>
      <c r="B374" s="29" t="str">
        <f>+Casos_HN[[#This Row],[ID_Municipio]]&amp;Casos_HN[[#This Row],[Fecha]]</f>
        <v>050143907</v>
      </c>
      <c r="C374" s="29" t="str">
        <f t="shared" si="16"/>
        <v>Cortes43907</v>
      </c>
      <c r="D374" s="30">
        <f t="shared" si="17"/>
        <v>363</v>
      </c>
      <c r="E374" s="31">
        <v>43907</v>
      </c>
      <c r="F374" s="30">
        <f>+VLOOKUP(Casos_HN[[#This Row],[Departamento]],Table_5[],2,0)</f>
        <v>5</v>
      </c>
      <c r="G374" s="3" t="s">
        <v>22</v>
      </c>
      <c r="H374" s="9" t="s">
        <v>23</v>
      </c>
      <c r="I374" s="30" t="str">
        <f>+IFERROR(VLOOKUP(Casos_HN[[#This Row],[Municipio]],'LOCALIZA HN'!$B$9:$O$306,8,0),99999)</f>
        <v>0501</v>
      </c>
      <c r="J374" s="5" t="s">
        <v>18</v>
      </c>
      <c r="K374" s="7" t="s">
        <v>67</v>
      </c>
      <c r="L374" s="8" t="s">
        <v>19</v>
      </c>
      <c r="M374" s="32" t="s">
        <v>20</v>
      </c>
      <c r="N374" s="33">
        <f>+IFERROR(VLOOKUP(Casos_HN[[#This Row],[ID_Municipio]],Table_4[[CodigoMuni]:[Long_2]],3,0),"")</f>
        <v>15.5151</v>
      </c>
      <c r="O374" s="33">
        <f>+IFERROR(VLOOKUP(Casos_HN[[#This Row],[ID_Municipio]],Table_4[[CodigoMuni]:[Long_2]],4,0),"")</f>
        <v>-88.114599999999996</v>
      </c>
      <c r="P374" s="32" t="s">
        <v>21</v>
      </c>
    </row>
    <row r="375" spans="1:16" ht="14.25" customHeight="1" x14ac:dyDescent="0.3">
      <c r="A375" s="29" t="str">
        <f t="shared" si="15"/>
        <v>San Pedro Sula43908364</v>
      </c>
      <c r="B375" s="29" t="str">
        <f>+Casos_HN[[#This Row],[ID_Municipio]]&amp;Casos_HN[[#This Row],[Fecha]]</f>
        <v>050143908</v>
      </c>
      <c r="C375" s="29" t="str">
        <f t="shared" si="16"/>
        <v>Cortes43908</v>
      </c>
      <c r="D375" s="30">
        <f t="shared" si="17"/>
        <v>364</v>
      </c>
      <c r="E375" s="31">
        <v>43908</v>
      </c>
      <c r="F375" s="30">
        <f>+VLOOKUP(Casos_HN[[#This Row],[Departamento]],Table_5[],2,0)</f>
        <v>5</v>
      </c>
      <c r="G375" s="3" t="s">
        <v>22</v>
      </c>
      <c r="H375" s="9" t="s">
        <v>23</v>
      </c>
      <c r="I375" s="30" t="str">
        <f>+IFERROR(VLOOKUP(Casos_HN[[#This Row],[Municipio]],'LOCALIZA HN'!$B$9:$O$306,8,0),99999)</f>
        <v>0501</v>
      </c>
      <c r="J375" s="5" t="s">
        <v>26</v>
      </c>
      <c r="K375" s="5">
        <v>66</v>
      </c>
      <c r="L375" s="8" t="s">
        <v>19</v>
      </c>
      <c r="M375" s="32" t="s">
        <v>20</v>
      </c>
      <c r="N375" s="33">
        <f>+IFERROR(VLOOKUP(Casos_HN[[#This Row],[ID_Municipio]],Table_4[[CodigoMuni]:[Long_2]],3,0),"")</f>
        <v>15.5151</v>
      </c>
      <c r="O375" s="33">
        <f>+IFERROR(VLOOKUP(Casos_HN[[#This Row],[ID_Municipio]],Table_4[[CodigoMuni]:[Long_2]],4,0),"")</f>
        <v>-88.114599999999996</v>
      </c>
      <c r="P375" s="32" t="s">
        <v>21</v>
      </c>
    </row>
    <row r="376" spans="1:16" ht="14.25" customHeight="1" x14ac:dyDescent="0.3">
      <c r="A376" s="29" t="str">
        <f t="shared" si="15"/>
        <v>San Pedro Sula43909365</v>
      </c>
      <c r="B376" s="29" t="str">
        <f>+Casos_HN[[#This Row],[ID_Municipio]]&amp;Casos_HN[[#This Row],[Fecha]]</f>
        <v>050143909</v>
      </c>
      <c r="C376" s="29" t="str">
        <f t="shared" si="16"/>
        <v>Cortes43909</v>
      </c>
      <c r="D376" s="30">
        <f t="shared" si="17"/>
        <v>365</v>
      </c>
      <c r="E376" s="31">
        <v>43909</v>
      </c>
      <c r="F376" s="30">
        <f>+VLOOKUP(Casos_HN[[#This Row],[Departamento]],Table_5[],2,0)</f>
        <v>5</v>
      </c>
      <c r="G376" s="3" t="s">
        <v>22</v>
      </c>
      <c r="H376" s="9" t="s">
        <v>23</v>
      </c>
      <c r="I376" s="30" t="str">
        <f>+IFERROR(VLOOKUP(Casos_HN[[#This Row],[Municipio]],'LOCALIZA HN'!$B$9:$O$306,8,0),99999)</f>
        <v>0501</v>
      </c>
      <c r="J376" s="5" t="s">
        <v>18</v>
      </c>
      <c r="K376" s="5">
        <v>31</v>
      </c>
      <c r="L376" s="8" t="s">
        <v>19</v>
      </c>
      <c r="M376" s="32" t="s">
        <v>20</v>
      </c>
      <c r="N376" s="33">
        <f>+IFERROR(VLOOKUP(Casos_HN[[#This Row],[ID_Municipio]],Table_4[[CodigoMuni]:[Long_2]],3,0),"")</f>
        <v>15.5151</v>
      </c>
      <c r="O376" s="33">
        <f>+IFERROR(VLOOKUP(Casos_HN[[#This Row],[ID_Municipio]],Table_4[[CodigoMuni]:[Long_2]],4,0),"")</f>
        <v>-88.114599999999996</v>
      </c>
      <c r="P376" s="32" t="s">
        <v>21</v>
      </c>
    </row>
    <row r="377" spans="1:16" ht="14.25" customHeight="1" x14ac:dyDescent="0.3">
      <c r="A377" s="29" t="str">
        <f t="shared" si="15"/>
        <v>San Pedro Sula43909366</v>
      </c>
      <c r="B377" s="29" t="str">
        <f>+Casos_HN[[#This Row],[ID_Municipio]]&amp;Casos_HN[[#This Row],[Fecha]]</f>
        <v>050143909</v>
      </c>
      <c r="C377" s="29" t="str">
        <f t="shared" si="16"/>
        <v>Cortes43909</v>
      </c>
      <c r="D377" s="30">
        <f t="shared" si="17"/>
        <v>366</v>
      </c>
      <c r="E377" s="31">
        <v>43909</v>
      </c>
      <c r="F377" s="30">
        <f>+VLOOKUP(Casos_HN[[#This Row],[Departamento]],Table_5[],2,0)</f>
        <v>5</v>
      </c>
      <c r="G377" s="3" t="s">
        <v>22</v>
      </c>
      <c r="H377" s="9" t="s">
        <v>23</v>
      </c>
      <c r="I377" s="30" t="str">
        <f>+IFERROR(VLOOKUP(Casos_HN[[#This Row],[Municipio]],'LOCALIZA HN'!$B$9:$O$306,8,0),99999)</f>
        <v>0501</v>
      </c>
      <c r="J377" s="5" t="s">
        <v>18</v>
      </c>
      <c r="K377" s="5">
        <v>28</v>
      </c>
      <c r="L377" s="8" t="s">
        <v>19</v>
      </c>
      <c r="M377" s="32" t="s">
        <v>20</v>
      </c>
      <c r="N377" s="33">
        <f>+IFERROR(VLOOKUP(Casos_HN[[#This Row],[ID_Municipio]],Table_4[[CodigoMuni]:[Long_2]],3,0),"")</f>
        <v>15.5151</v>
      </c>
      <c r="O377" s="33">
        <f>+IFERROR(VLOOKUP(Casos_HN[[#This Row],[ID_Municipio]],Table_4[[CodigoMuni]:[Long_2]],4,0),"")</f>
        <v>-88.114599999999996</v>
      </c>
      <c r="P377" s="32" t="s">
        <v>21</v>
      </c>
    </row>
    <row r="378" spans="1:16" ht="14.25" customHeight="1" x14ac:dyDescent="0.3">
      <c r="A378" s="29" t="str">
        <f t="shared" si="15"/>
        <v>San Pedro Sula43909367</v>
      </c>
      <c r="B378" s="29" t="str">
        <f>+Casos_HN[[#This Row],[ID_Municipio]]&amp;Casos_HN[[#This Row],[Fecha]]</f>
        <v>050143909</v>
      </c>
      <c r="C378" s="29" t="str">
        <f t="shared" si="16"/>
        <v>Cortes43909</v>
      </c>
      <c r="D378" s="30">
        <f t="shared" si="17"/>
        <v>367</v>
      </c>
      <c r="E378" s="31">
        <v>43909</v>
      </c>
      <c r="F378" s="30">
        <f>+VLOOKUP(Casos_HN[[#This Row],[Departamento]],Table_5[],2,0)</f>
        <v>5</v>
      </c>
      <c r="G378" s="3" t="s">
        <v>22</v>
      </c>
      <c r="H378" s="9" t="s">
        <v>23</v>
      </c>
      <c r="I378" s="30" t="str">
        <f>+IFERROR(VLOOKUP(Casos_HN[[#This Row],[Municipio]],'LOCALIZA HN'!$B$9:$O$306,8,0),99999)</f>
        <v>0501</v>
      </c>
      <c r="J378" s="5" t="s">
        <v>18</v>
      </c>
      <c r="K378" s="5">
        <v>34</v>
      </c>
      <c r="L378" s="8" t="s">
        <v>19</v>
      </c>
      <c r="M378" s="32" t="s">
        <v>20</v>
      </c>
      <c r="N378" s="33">
        <f>+IFERROR(VLOOKUP(Casos_HN[[#This Row],[ID_Municipio]],Table_4[[CodigoMuni]:[Long_2]],3,0),"")</f>
        <v>15.5151</v>
      </c>
      <c r="O378" s="33">
        <f>+IFERROR(VLOOKUP(Casos_HN[[#This Row],[ID_Municipio]],Table_4[[CodigoMuni]:[Long_2]],4,0),"")</f>
        <v>-88.114599999999996</v>
      </c>
      <c r="P378" s="32" t="s">
        <v>21</v>
      </c>
    </row>
    <row r="379" spans="1:16" ht="14.25" customHeight="1" x14ac:dyDescent="0.3">
      <c r="A379" s="29" t="str">
        <f t="shared" si="15"/>
        <v>San Pedro Sula43909368</v>
      </c>
      <c r="B379" s="29" t="str">
        <f>+Casos_HN[[#This Row],[ID_Municipio]]&amp;Casos_HN[[#This Row],[Fecha]]</f>
        <v>050143909</v>
      </c>
      <c r="C379" s="29" t="str">
        <f t="shared" si="16"/>
        <v>Cortes43909</v>
      </c>
      <c r="D379" s="30">
        <f t="shared" si="17"/>
        <v>368</v>
      </c>
      <c r="E379" s="31">
        <v>43909</v>
      </c>
      <c r="F379" s="30">
        <f>+VLOOKUP(Casos_HN[[#This Row],[Departamento]],Table_5[],2,0)</f>
        <v>5</v>
      </c>
      <c r="G379" s="3" t="s">
        <v>22</v>
      </c>
      <c r="H379" s="9" t="s">
        <v>23</v>
      </c>
      <c r="I379" s="30" t="str">
        <f>+IFERROR(VLOOKUP(Casos_HN[[#This Row],[Municipio]],'LOCALIZA HN'!$B$9:$O$306,8,0),99999)</f>
        <v>0501</v>
      </c>
      <c r="J379" s="5" t="s">
        <v>18</v>
      </c>
      <c r="K379" s="5">
        <v>75</v>
      </c>
      <c r="L379" s="8" t="s">
        <v>19</v>
      </c>
      <c r="M379" s="32" t="s">
        <v>20</v>
      </c>
      <c r="N379" s="33">
        <f>+IFERROR(VLOOKUP(Casos_HN[[#This Row],[ID_Municipio]],Table_4[[CodigoMuni]:[Long_2]],3,0),"")</f>
        <v>15.5151</v>
      </c>
      <c r="O379" s="33">
        <f>+IFERROR(VLOOKUP(Casos_HN[[#This Row],[ID_Municipio]],Table_4[[CodigoMuni]:[Long_2]],4,0),"")</f>
        <v>-88.114599999999996</v>
      </c>
      <c r="P379" s="32" t="s">
        <v>21</v>
      </c>
    </row>
    <row r="380" spans="1:16" ht="14.25" customHeight="1" x14ac:dyDescent="0.3">
      <c r="A380" s="29" t="str">
        <f t="shared" si="15"/>
        <v>San Pedro Sula43915369</v>
      </c>
      <c r="B380" s="29" t="str">
        <f>+Casos_HN[[#This Row],[ID_Municipio]]&amp;Casos_HN[[#This Row],[Fecha]]</f>
        <v>050143915</v>
      </c>
      <c r="C380" s="29" t="str">
        <f t="shared" si="16"/>
        <v>Cortes43915</v>
      </c>
      <c r="D380" s="30">
        <f t="shared" si="17"/>
        <v>369</v>
      </c>
      <c r="E380" s="31">
        <v>43915</v>
      </c>
      <c r="F380" s="30">
        <f>+VLOOKUP(Casos_HN[[#This Row],[Departamento]],Table_5[],2,0)</f>
        <v>5</v>
      </c>
      <c r="G380" s="3" t="s">
        <v>22</v>
      </c>
      <c r="H380" s="9" t="s">
        <v>23</v>
      </c>
      <c r="I380" s="30" t="str">
        <f>+IFERROR(VLOOKUP(Casos_HN[[#This Row],[Municipio]],'LOCALIZA HN'!$B$9:$O$306,8,0),99999)</f>
        <v>0501</v>
      </c>
      <c r="J380" s="5" t="s">
        <v>18</v>
      </c>
      <c r="K380" s="5">
        <v>38</v>
      </c>
      <c r="L380" s="8" t="s">
        <v>19</v>
      </c>
      <c r="M380" s="32" t="s">
        <v>20</v>
      </c>
      <c r="N380" s="33">
        <f>+IFERROR(VLOOKUP(Casos_HN[[#This Row],[ID_Municipio]],Table_4[[CodigoMuni]:[Long_2]],3,0),"")</f>
        <v>15.5151</v>
      </c>
      <c r="O380" s="33">
        <f>+IFERROR(VLOOKUP(Casos_HN[[#This Row],[ID_Municipio]],Table_4[[CodigoMuni]:[Long_2]],4,0),"")</f>
        <v>-88.114599999999996</v>
      </c>
      <c r="P380" s="32" t="s">
        <v>21</v>
      </c>
    </row>
    <row r="381" spans="1:16" ht="14.25" customHeight="1" x14ac:dyDescent="0.3">
      <c r="A381" s="29" t="str">
        <f t="shared" si="15"/>
        <v>San Pedro Sula43915370</v>
      </c>
      <c r="B381" s="29" t="str">
        <f>+Casos_HN[[#This Row],[ID_Municipio]]&amp;Casos_HN[[#This Row],[Fecha]]</f>
        <v>050143915</v>
      </c>
      <c r="C381" s="29" t="str">
        <f t="shared" si="16"/>
        <v>Cortes43915</v>
      </c>
      <c r="D381" s="30">
        <f t="shared" si="17"/>
        <v>370</v>
      </c>
      <c r="E381" s="26">
        <v>43915</v>
      </c>
      <c r="F381" s="30">
        <f>+VLOOKUP(Casos_HN[[#This Row],[Departamento]],Table_5[],2,0)</f>
        <v>5</v>
      </c>
      <c r="G381" s="3" t="s">
        <v>22</v>
      </c>
      <c r="H381" s="9" t="s">
        <v>23</v>
      </c>
      <c r="I381" s="30" t="str">
        <f>+IFERROR(VLOOKUP(Casos_HN[[#This Row],[Municipio]],'LOCALIZA HN'!$B$9:$O$306,8,0),99999)</f>
        <v>0501</v>
      </c>
      <c r="J381" s="5" t="s">
        <v>18</v>
      </c>
      <c r="K381" s="5">
        <v>56</v>
      </c>
      <c r="L381" s="8" t="s">
        <v>19</v>
      </c>
      <c r="M381" s="32" t="s">
        <v>20</v>
      </c>
      <c r="N381" s="33">
        <f>+IFERROR(VLOOKUP(Casos_HN[[#This Row],[ID_Municipio]],Table_4[[CodigoMuni]:[Long_2]],3,0),"")</f>
        <v>15.5151</v>
      </c>
      <c r="O381" s="33">
        <f>+IFERROR(VLOOKUP(Casos_HN[[#This Row],[ID_Municipio]],Table_4[[CodigoMuni]:[Long_2]],4,0),"")</f>
        <v>-88.114599999999996</v>
      </c>
      <c r="P381" s="32" t="s">
        <v>21</v>
      </c>
    </row>
    <row r="382" spans="1:16" ht="14.25" customHeight="1" x14ac:dyDescent="0.3">
      <c r="A382" s="29" t="str">
        <f t="shared" si="15"/>
        <v>San Pedro Sula43915371</v>
      </c>
      <c r="B382" s="29" t="str">
        <f>+Casos_HN[[#This Row],[ID_Municipio]]&amp;Casos_HN[[#This Row],[Fecha]]</f>
        <v>050143915</v>
      </c>
      <c r="C382" s="29" t="str">
        <f t="shared" si="16"/>
        <v>Cortes43915</v>
      </c>
      <c r="D382" s="30">
        <f t="shared" si="17"/>
        <v>371</v>
      </c>
      <c r="E382" s="31">
        <v>43915</v>
      </c>
      <c r="F382" s="30">
        <f>+VLOOKUP(Casos_HN[[#This Row],[Departamento]],Table_5[],2,0)</f>
        <v>5</v>
      </c>
      <c r="G382" s="3" t="s">
        <v>22</v>
      </c>
      <c r="H382" s="9" t="s">
        <v>23</v>
      </c>
      <c r="I382" s="30" t="str">
        <f>+IFERROR(VLOOKUP(Casos_HN[[#This Row],[Municipio]],'LOCALIZA HN'!$B$9:$O$306,8,0),99999)</f>
        <v>0501</v>
      </c>
      <c r="J382" s="5" t="s">
        <v>18</v>
      </c>
      <c r="K382" s="5">
        <v>41</v>
      </c>
      <c r="L382" s="8" t="s">
        <v>19</v>
      </c>
      <c r="M382" s="32" t="s">
        <v>20</v>
      </c>
      <c r="N382" s="33">
        <f>+IFERROR(VLOOKUP(Casos_HN[[#This Row],[ID_Municipio]],Table_4[[CodigoMuni]:[Long_2]],3,0),"")</f>
        <v>15.5151</v>
      </c>
      <c r="O382" s="33">
        <f>+IFERROR(VLOOKUP(Casos_HN[[#This Row],[ID_Municipio]],Table_4[[CodigoMuni]:[Long_2]],4,0),"")</f>
        <v>-88.114599999999996</v>
      </c>
      <c r="P382" s="32" t="s">
        <v>21</v>
      </c>
    </row>
    <row r="383" spans="1:16" ht="14.25" customHeight="1" x14ac:dyDescent="0.3">
      <c r="A383" s="29" t="str">
        <f t="shared" si="15"/>
        <v>San Pedro Sula43915372</v>
      </c>
      <c r="B383" s="29" t="str">
        <f>+Casos_HN[[#This Row],[ID_Municipio]]&amp;Casos_HN[[#This Row],[Fecha]]</f>
        <v>050143915</v>
      </c>
      <c r="C383" s="29" t="str">
        <f t="shared" si="16"/>
        <v>Cortes43915</v>
      </c>
      <c r="D383" s="30">
        <f t="shared" si="17"/>
        <v>372</v>
      </c>
      <c r="E383" s="31">
        <v>43915</v>
      </c>
      <c r="F383" s="30">
        <f>+VLOOKUP(Casos_HN[[#This Row],[Departamento]],Table_5[],2,0)</f>
        <v>5</v>
      </c>
      <c r="G383" s="3" t="s">
        <v>22</v>
      </c>
      <c r="H383" s="9" t="s">
        <v>23</v>
      </c>
      <c r="I383" s="30" t="str">
        <f>+IFERROR(VLOOKUP(Casos_HN[[#This Row],[Municipio]],'LOCALIZA HN'!$B$9:$O$306,8,0),99999)</f>
        <v>0501</v>
      </c>
      <c r="J383" s="5" t="s">
        <v>18</v>
      </c>
      <c r="K383" s="5">
        <v>15</v>
      </c>
      <c r="L383" s="8" t="s">
        <v>19</v>
      </c>
      <c r="M383" s="32" t="s">
        <v>20</v>
      </c>
      <c r="N383" s="33">
        <f>+IFERROR(VLOOKUP(Casos_HN[[#This Row],[ID_Municipio]],Table_4[[CodigoMuni]:[Long_2]],3,0),"")</f>
        <v>15.5151</v>
      </c>
      <c r="O383" s="33">
        <f>+IFERROR(VLOOKUP(Casos_HN[[#This Row],[ID_Municipio]],Table_4[[CodigoMuni]:[Long_2]],4,0),"")</f>
        <v>-88.114599999999996</v>
      </c>
      <c r="P383" s="32" t="s">
        <v>21</v>
      </c>
    </row>
    <row r="384" spans="1:16" ht="14.25" customHeight="1" x14ac:dyDescent="0.3">
      <c r="A384" s="29" t="str">
        <f t="shared" si="15"/>
        <v>San Pedro Sula43917373</v>
      </c>
      <c r="B384" s="29" t="str">
        <f>+Casos_HN[[#This Row],[ID_Municipio]]&amp;Casos_HN[[#This Row],[Fecha]]</f>
        <v>050143917</v>
      </c>
      <c r="C384" s="29" t="str">
        <f t="shared" si="16"/>
        <v>Cortes43917</v>
      </c>
      <c r="D384" s="30">
        <f t="shared" si="17"/>
        <v>373</v>
      </c>
      <c r="E384" s="31">
        <v>43917</v>
      </c>
      <c r="F384" s="30">
        <f>+VLOOKUP(Casos_HN[[#This Row],[Departamento]],Table_5[],2,0)</f>
        <v>5</v>
      </c>
      <c r="G384" s="3" t="s">
        <v>22</v>
      </c>
      <c r="H384" s="9" t="s">
        <v>23</v>
      </c>
      <c r="I384" s="30" t="str">
        <f>+IFERROR(VLOOKUP(Casos_HN[[#This Row],[Municipio]],'LOCALIZA HN'!$B$9:$O$306,8,0),99999)</f>
        <v>0501</v>
      </c>
      <c r="J384" s="5" t="s">
        <v>26</v>
      </c>
      <c r="K384" s="5">
        <v>71</v>
      </c>
      <c r="L384" s="8" t="s">
        <v>19</v>
      </c>
      <c r="M384" s="32" t="s">
        <v>20</v>
      </c>
      <c r="N384" s="33">
        <f>+IFERROR(VLOOKUP(Casos_HN[[#This Row],[ID_Municipio]],Table_4[[CodigoMuni]:[Long_2]],3,0),"")</f>
        <v>15.5151</v>
      </c>
      <c r="O384" s="33">
        <f>+IFERROR(VLOOKUP(Casos_HN[[#This Row],[ID_Municipio]],Table_4[[CodigoMuni]:[Long_2]],4,0),"")</f>
        <v>-88.114599999999996</v>
      </c>
      <c r="P384" s="32" t="s">
        <v>21</v>
      </c>
    </row>
    <row r="385" spans="1:16" ht="14.25" customHeight="1" x14ac:dyDescent="0.3">
      <c r="A385" s="29" t="str">
        <f t="shared" si="15"/>
        <v>San Pedro Sula43917374</v>
      </c>
      <c r="B385" s="29" t="str">
        <f>+Casos_HN[[#This Row],[ID_Municipio]]&amp;Casos_HN[[#This Row],[Fecha]]</f>
        <v>050143917</v>
      </c>
      <c r="C385" s="29" t="str">
        <f t="shared" si="16"/>
        <v>Cortes43917</v>
      </c>
      <c r="D385" s="30">
        <f t="shared" si="17"/>
        <v>374</v>
      </c>
      <c r="E385" s="31">
        <v>43917</v>
      </c>
      <c r="F385" s="30">
        <f>+VLOOKUP(Casos_HN[[#This Row],[Departamento]],Table_5[],2,0)</f>
        <v>5</v>
      </c>
      <c r="G385" s="3" t="s">
        <v>22</v>
      </c>
      <c r="H385" s="9" t="s">
        <v>23</v>
      </c>
      <c r="I385" s="30" t="str">
        <f>+IFERROR(VLOOKUP(Casos_HN[[#This Row],[Municipio]],'LOCALIZA HN'!$B$9:$O$306,8,0),99999)</f>
        <v>0501</v>
      </c>
      <c r="J385" s="5" t="s">
        <v>18</v>
      </c>
      <c r="K385" s="5">
        <v>79</v>
      </c>
      <c r="L385" s="8" t="s">
        <v>19</v>
      </c>
      <c r="M385" s="32" t="s">
        <v>20</v>
      </c>
      <c r="N385" s="33">
        <f>+IFERROR(VLOOKUP(Casos_HN[[#This Row],[ID_Municipio]],Table_4[[CodigoMuni]:[Long_2]],3,0),"")</f>
        <v>15.5151</v>
      </c>
      <c r="O385" s="33">
        <f>+IFERROR(VLOOKUP(Casos_HN[[#This Row],[ID_Municipio]],Table_4[[CodigoMuni]:[Long_2]],4,0),"")</f>
        <v>-88.114599999999996</v>
      </c>
      <c r="P385" s="32" t="s">
        <v>21</v>
      </c>
    </row>
    <row r="386" spans="1:16" ht="14.25" customHeight="1" x14ac:dyDescent="0.3">
      <c r="A386" s="29" t="str">
        <f t="shared" si="15"/>
        <v>San Pedro Sula43917375</v>
      </c>
      <c r="B386" s="29" t="str">
        <f>+Casos_HN[[#This Row],[ID_Municipio]]&amp;Casos_HN[[#This Row],[Fecha]]</f>
        <v>050143917</v>
      </c>
      <c r="C386" s="29" t="str">
        <f t="shared" si="16"/>
        <v>Cortes43917</v>
      </c>
      <c r="D386" s="30">
        <f t="shared" si="17"/>
        <v>375</v>
      </c>
      <c r="E386" s="31">
        <v>43917</v>
      </c>
      <c r="F386" s="30">
        <f>+VLOOKUP(Casos_HN[[#This Row],[Departamento]],Table_5[],2,0)</f>
        <v>5</v>
      </c>
      <c r="G386" s="3" t="s">
        <v>22</v>
      </c>
      <c r="H386" s="9" t="s">
        <v>23</v>
      </c>
      <c r="I386" s="30" t="str">
        <f>+IFERROR(VLOOKUP(Casos_HN[[#This Row],[Municipio]],'LOCALIZA HN'!$B$9:$O$306,8,0),99999)</f>
        <v>0501</v>
      </c>
      <c r="J386" s="5" t="s">
        <v>18</v>
      </c>
      <c r="K386" s="5">
        <v>22</v>
      </c>
      <c r="L386" s="8" t="s">
        <v>19</v>
      </c>
      <c r="M386" s="32" t="s">
        <v>20</v>
      </c>
      <c r="N386" s="33">
        <f>+IFERROR(VLOOKUP(Casos_HN[[#This Row],[ID_Municipio]],Table_4[[CodigoMuni]:[Long_2]],3,0),"")</f>
        <v>15.5151</v>
      </c>
      <c r="O386" s="33">
        <f>+IFERROR(VLOOKUP(Casos_HN[[#This Row],[ID_Municipio]],Table_4[[CodigoMuni]:[Long_2]],4,0),"")</f>
        <v>-88.114599999999996</v>
      </c>
      <c r="P386" s="32" t="s">
        <v>21</v>
      </c>
    </row>
    <row r="387" spans="1:16" ht="14.25" customHeight="1" x14ac:dyDescent="0.3">
      <c r="A387" s="29" t="str">
        <f t="shared" si="15"/>
        <v>San Pedro Sula43917376</v>
      </c>
      <c r="B387" s="29" t="str">
        <f>+Casos_HN[[#This Row],[ID_Municipio]]&amp;Casos_HN[[#This Row],[Fecha]]</f>
        <v>050143917</v>
      </c>
      <c r="C387" s="29" t="str">
        <f t="shared" si="16"/>
        <v>Cortes43917</v>
      </c>
      <c r="D387" s="30">
        <f t="shared" si="17"/>
        <v>376</v>
      </c>
      <c r="E387" s="31">
        <v>43917</v>
      </c>
      <c r="F387" s="30">
        <f>+VLOOKUP(Casos_HN[[#This Row],[Departamento]],Table_5[],2,0)</f>
        <v>5</v>
      </c>
      <c r="G387" s="3" t="s">
        <v>22</v>
      </c>
      <c r="H387" s="9" t="s">
        <v>23</v>
      </c>
      <c r="I387" s="30" t="str">
        <f>+IFERROR(VLOOKUP(Casos_HN[[#This Row],[Municipio]],'LOCALIZA HN'!$B$9:$O$306,8,0),99999)</f>
        <v>0501</v>
      </c>
      <c r="J387" s="5" t="s">
        <v>26</v>
      </c>
      <c r="K387" s="5">
        <v>64</v>
      </c>
      <c r="L387" s="8" t="s">
        <v>19</v>
      </c>
      <c r="M387" s="32" t="s">
        <v>20</v>
      </c>
      <c r="N387" s="33">
        <f>+IFERROR(VLOOKUP(Casos_HN[[#This Row],[ID_Municipio]],Table_4[[CodigoMuni]:[Long_2]],3,0),"")</f>
        <v>15.5151</v>
      </c>
      <c r="O387" s="33">
        <f>+IFERROR(VLOOKUP(Casos_HN[[#This Row],[ID_Municipio]],Table_4[[CodigoMuni]:[Long_2]],4,0),"")</f>
        <v>-88.114599999999996</v>
      </c>
      <c r="P387" s="32" t="s">
        <v>21</v>
      </c>
    </row>
    <row r="388" spans="1:16" ht="14.25" customHeight="1" x14ac:dyDescent="0.3">
      <c r="A388" s="29" t="str">
        <f t="shared" si="15"/>
        <v>San Pedro Sula43917377</v>
      </c>
      <c r="B388" s="29" t="str">
        <f>+Casos_HN[[#This Row],[ID_Municipio]]&amp;Casos_HN[[#This Row],[Fecha]]</f>
        <v>050143917</v>
      </c>
      <c r="C388" s="29" t="str">
        <f t="shared" si="16"/>
        <v>Cortes43917</v>
      </c>
      <c r="D388" s="30">
        <f t="shared" si="17"/>
        <v>377</v>
      </c>
      <c r="E388" s="31">
        <v>43917</v>
      </c>
      <c r="F388" s="30">
        <f>+VLOOKUP(Casos_HN[[#This Row],[Departamento]],Table_5[],2,0)</f>
        <v>5</v>
      </c>
      <c r="G388" s="3" t="s">
        <v>22</v>
      </c>
      <c r="H388" s="9" t="s">
        <v>23</v>
      </c>
      <c r="I388" s="30" t="str">
        <f>+IFERROR(VLOOKUP(Casos_HN[[#This Row],[Municipio]],'LOCALIZA HN'!$B$9:$O$306,8,0),99999)</f>
        <v>0501</v>
      </c>
      <c r="J388" s="5" t="s">
        <v>18</v>
      </c>
      <c r="K388" s="5">
        <v>40</v>
      </c>
      <c r="L388" s="8" t="s">
        <v>19</v>
      </c>
      <c r="M388" s="32" t="s">
        <v>20</v>
      </c>
      <c r="N388" s="33">
        <f>+IFERROR(VLOOKUP(Casos_HN[[#This Row],[ID_Municipio]],Table_4[[CodigoMuni]:[Long_2]],3,0),"")</f>
        <v>15.5151</v>
      </c>
      <c r="O388" s="33">
        <f>+IFERROR(VLOOKUP(Casos_HN[[#This Row],[ID_Municipio]],Table_4[[CodigoMuni]:[Long_2]],4,0),"")</f>
        <v>-88.114599999999996</v>
      </c>
      <c r="P388" s="32" t="s">
        <v>21</v>
      </c>
    </row>
    <row r="389" spans="1:16" ht="14.25" customHeight="1" x14ac:dyDescent="0.3">
      <c r="A389" s="29" t="str">
        <f t="shared" si="15"/>
        <v>San Pedro Sula43917378</v>
      </c>
      <c r="B389" s="29" t="str">
        <f>+Casos_HN[[#This Row],[ID_Municipio]]&amp;Casos_HN[[#This Row],[Fecha]]</f>
        <v>050143917</v>
      </c>
      <c r="C389" s="29" t="str">
        <f t="shared" si="16"/>
        <v>Cortes43917</v>
      </c>
      <c r="D389" s="30">
        <f t="shared" si="17"/>
        <v>378</v>
      </c>
      <c r="E389" s="31">
        <v>43917</v>
      </c>
      <c r="F389" s="30">
        <f>+VLOOKUP(Casos_HN[[#This Row],[Departamento]],Table_5[],2,0)</f>
        <v>5</v>
      </c>
      <c r="G389" s="3" t="s">
        <v>22</v>
      </c>
      <c r="H389" s="9" t="s">
        <v>23</v>
      </c>
      <c r="I389" s="30" t="str">
        <f>+IFERROR(VLOOKUP(Casos_HN[[#This Row],[Municipio]],'LOCALIZA HN'!$B$9:$O$306,8,0),99999)</f>
        <v>0501</v>
      </c>
      <c r="J389" s="5" t="s">
        <v>18</v>
      </c>
      <c r="K389" s="5">
        <v>23</v>
      </c>
      <c r="L389" s="8" t="s">
        <v>19</v>
      </c>
      <c r="M389" s="32" t="s">
        <v>20</v>
      </c>
      <c r="N389" s="33">
        <f>+IFERROR(VLOOKUP(Casos_HN[[#This Row],[ID_Municipio]],Table_4[[CodigoMuni]:[Long_2]],3,0),"")</f>
        <v>15.5151</v>
      </c>
      <c r="O389" s="33">
        <f>+IFERROR(VLOOKUP(Casos_HN[[#This Row],[ID_Municipio]],Table_4[[CodigoMuni]:[Long_2]],4,0),"")</f>
        <v>-88.114599999999996</v>
      </c>
      <c r="P389" s="32" t="s">
        <v>21</v>
      </c>
    </row>
    <row r="390" spans="1:16" ht="14.25" customHeight="1" x14ac:dyDescent="0.3">
      <c r="A390" s="29" t="str">
        <f t="shared" si="15"/>
        <v>San Pedro Sula43917379</v>
      </c>
      <c r="B390" s="29" t="str">
        <f>+Casos_HN[[#This Row],[ID_Municipio]]&amp;Casos_HN[[#This Row],[Fecha]]</f>
        <v>050143917</v>
      </c>
      <c r="C390" s="29" t="str">
        <f t="shared" si="16"/>
        <v>Cortes43917</v>
      </c>
      <c r="D390" s="30">
        <f t="shared" si="17"/>
        <v>379</v>
      </c>
      <c r="E390" s="31">
        <v>43917</v>
      </c>
      <c r="F390" s="30">
        <f>+VLOOKUP(Casos_HN[[#This Row],[Departamento]],Table_5[],2,0)</f>
        <v>5</v>
      </c>
      <c r="G390" s="3" t="s">
        <v>22</v>
      </c>
      <c r="H390" s="9" t="s">
        <v>23</v>
      </c>
      <c r="I390" s="30" t="str">
        <f>+IFERROR(VLOOKUP(Casos_HN[[#This Row],[Municipio]],'LOCALIZA HN'!$B$9:$O$306,8,0),99999)</f>
        <v>0501</v>
      </c>
      <c r="J390" s="5" t="s">
        <v>18</v>
      </c>
      <c r="K390" s="5">
        <v>30</v>
      </c>
      <c r="L390" s="8" t="s">
        <v>19</v>
      </c>
      <c r="M390" s="32" t="s">
        <v>20</v>
      </c>
      <c r="N390" s="33">
        <f>+IFERROR(VLOOKUP(Casos_HN[[#This Row],[ID_Municipio]],Table_4[[CodigoMuni]:[Long_2]],3,0),"")</f>
        <v>15.5151</v>
      </c>
      <c r="O390" s="33">
        <f>+IFERROR(VLOOKUP(Casos_HN[[#This Row],[ID_Municipio]],Table_4[[CodigoMuni]:[Long_2]],4,0),"")</f>
        <v>-88.114599999999996</v>
      </c>
      <c r="P390" s="32" t="s">
        <v>21</v>
      </c>
    </row>
    <row r="391" spans="1:16" ht="14.25" customHeight="1" x14ac:dyDescent="0.3">
      <c r="A391" s="29" t="str">
        <f t="shared" si="15"/>
        <v>San Pedro Sula43917380</v>
      </c>
      <c r="B391" s="29" t="str">
        <f>+Casos_HN[[#This Row],[ID_Municipio]]&amp;Casos_HN[[#This Row],[Fecha]]</f>
        <v>050143917</v>
      </c>
      <c r="C391" s="29" t="str">
        <f t="shared" si="16"/>
        <v>Cortes43917</v>
      </c>
      <c r="D391" s="30">
        <f t="shared" si="17"/>
        <v>380</v>
      </c>
      <c r="E391" s="31">
        <v>43917</v>
      </c>
      <c r="F391" s="30">
        <f>+VLOOKUP(Casos_HN[[#This Row],[Departamento]],Table_5[],2,0)</f>
        <v>5</v>
      </c>
      <c r="G391" s="3" t="s">
        <v>22</v>
      </c>
      <c r="H391" s="9" t="s">
        <v>23</v>
      </c>
      <c r="I391" s="30" t="str">
        <f>+IFERROR(VLOOKUP(Casos_HN[[#This Row],[Municipio]],'LOCALIZA HN'!$B$9:$O$306,8,0),99999)</f>
        <v>0501</v>
      </c>
      <c r="J391" s="5" t="s">
        <v>18</v>
      </c>
      <c r="K391" s="5">
        <v>32</v>
      </c>
      <c r="L391" s="8" t="s">
        <v>19</v>
      </c>
      <c r="M391" s="32" t="s">
        <v>20</v>
      </c>
      <c r="N391" s="33">
        <f>+IFERROR(VLOOKUP(Casos_HN[[#This Row],[ID_Municipio]],Table_4[[CodigoMuni]:[Long_2]],3,0),"")</f>
        <v>15.5151</v>
      </c>
      <c r="O391" s="33">
        <f>+IFERROR(VLOOKUP(Casos_HN[[#This Row],[ID_Municipio]],Table_4[[CodigoMuni]:[Long_2]],4,0),"")</f>
        <v>-88.114599999999996</v>
      </c>
      <c r="P391" s="32" t="s">
        <v>21</v>
      </c>
    </row>
    <row r="392" spans="1:16" ht="14.25" customHeight="1" x14ac:dyDescent="0.3">
      <c r="A392" s="29" t="str">
        <f t="shared" si="15"/>
        <v>San Pedro Sula43917381</v>
      </c>
      <c r="B392" s="29" t="str">
        <f>+Casos_HN[[#This Row],[ID_Municipio]]&amp;Casos_HN[[#This Row],[Fecha]]</f>
        <v>050143917</v>
      </c>
      <c r="C392" s="29" t="str">
        <f t="shared" si="16"/>
        <v>Cortes43917</v>
      </c>
      <c r="D392" s="30">
        <f t="shared" si="17"/>
        <v>381</v>
      </c>
      <c r="E392" s="31">
        <v>43917</v>
      </c>
      <c r="F392" s="30">
        <f>+VLOOKUP(Casos_HN[[#This Row],[Departamento]],Table_5[],2,0)</f>
        <v>5</v>
      </c>
      <c r="G392" s="3" t="s">
        <v>22</v>
      </c>
      <c r="H392" s="9" t="s">
        <v>23</v>
      </c>
      <c r="I392" s="30" t="str">
        <f>+IFERROR(VLOOKUP(Casos_HN[[#This Row],[Municipio]],'LOCALIZA HN'!$B$9:$O$306,8,0),99999)</f>
        <v>0501</v>
      </c>
      <c r="J392" s="5" t="s">
        <v>26</v>
      </c>
      <c r="K392" s="5">
        <v>63</v>
      </c>
      <c r="L392" s="8" t="s">
        <v>19</v>
      </c>
      <c r="M392" s="32" t="s">
        <v>20</v>
      </c>
      <c r="N392" s="33">
        <f>+IFERROR(VLOOKUP(Casos_HN[[#This Row],[ID_Municipio]],Table_4[[CodigoMuni]:[Long_2]],3,0),"")</f>
        <v>15.5151</v>
      </c>
      <c r="O392" s="33">
        <f>+IFERROR(VLOOKUP(Casos_HN[[#This Row],[ID_Municipio]],Table_4[[CodigoMuni]:[Long_2]],4,0),"")</f>
        <v>-88.114599999999996</v>
      </c>
      <c r="P392" s="32" t="s">
        <v>21</v>
      </c>
    </row>
    <row r="393" spans="1:16" ht="14.25" customHeight="1" x14ac:dyDescent="0.3">
      <c r="A393" s="29" t="str">
        <f t="shared" si="15"/>
        <v>San Pedro Sula43917382</v>
      </c>
      <c r="B393" s="29" t="str">
        <f>+Casos_HN[[#This Row],[ID_Municipio]]&amp;Casos_HN[[#This Row],[Fecha]]</f>
        <v>050143917</v>
      </c>
      <c r="C393" s="29" t="str">
        <f t="shared" si="16"/>
        <v>Cortes43917</v>
      </c>
      <c r="D393" s="30">
        <f t="shared" si="17"/>
        <v>382</v>
      </c>
      <c r="E393" s="31">
        <v>43917</v>
      </c>
      <c r="F393" s="30">
        <f>+VLOOKUP(Casos_HN[[#This Row],[Departamento]],Table_5[],2,0)</f>
        <v>5</v>
      </c>
      <c r="G393" s="3" t="s">
        <v>22</v>
      </c>
      <c r="H393" s="9" t="s">
        <v>23</v>
      </c>
      <c r="I393" s="30" t="str">
        <f>+IFERROR(VLOOKUP(Casos_HN[[#This Row],[Municipio]],'LOCALIZA HN'!$B$9:$O$306,8,0),99999)</f>
        <v>0501</v>
      </c>
      <c r="J393" s="5" t="s">
        <v>18</v>
      </c>
      <c r="K393" s="5">
        <v>48</v>
      </c>
      <c r="L393" s="8" t="s">
        <v>19</v>
      </c>
      <c r="M393" s="32" t="s">
        <v>20</v>
      </c>
      <c r="N393" s="33">
        <f>+IFERROR(VLOOKUP(Casos_HN[[#This Row],[ID_Municipio]],Table_4[[CodigoMuni]:[Long_2]],3,0),"")</f>
        <v>15.5151</v>
      </c>
      <c r="O393" s="33">
        <f>+IFERROR(VLOOKUP(Casos_HN[[#This Row],[ID_Municipio]],Table_4[[CodigoMuni]:[Long_2]],4,0),"")</f>
        <v>-88.114599999999996</v>
      </c>
      <c r="P393" s="32" t="s">
        <v>21</v>
      </c>
    </row>
    <row r="394" spans="1:16" ht="14.25" customHeight="1" x14ac:dyDescent="0.3">
      <c r="A394" s="29" t="str">
        <f t="shared" si="15"/>
        <v>San Pedro Sula43920383</v>
      </c>
      <c r="B394" s="29" t="str">
        <f>+Casos_HN[[#This Row],[ID_Municipio]]&amp;Casos_HN[[#This Row],[Fecha]]</f>
        <v>050143920</v>
      </c>
      <c r="C394" s="29" t="str">
        <f t="shared" si="16"/>
        <v>Cortes43920</v>
      </c>
      <c r="D394" s="30">
        <f t="shared" si="17"/>
        <v>383</v>
      </c>
      <c r="E394" s="31">
        <v>43920</v>
      </c>
      <c r="F394" s="30">
        <f>+VLOOKUP(Casos_HN[[#This Row],[Departamento]],Table_5[],2,0)</f>
        <v>5</v>
      </c>
      <c r="G394" s="3" t="s">
        <v>22</v>
      </c>
      <c r="H394" s="9" t="s">
        <v>23</v>
      </c>
      <c r="I394" s="30" t="str">
        <f>+IFERROR(VLOOKUP(Casos_HN[[#This Row],[Municipio]],'LOCALIZA HN'!$B$9:$O$306,8,0),99999)</f>
        <v>0501</v>
      </c>
      <c r="J394" s="5" t="s">
        <v>18</v>
      </c>
      <c r="K394" s="5">
        <v>21</v>
      </c>
      <c r="L394" s="8" t="s">
        <v>19</v>
      </c>
      <c r="M394" s="32" t="s">
        <v>20</v>
      </c>
      <c r="N394" s="33">
        <f>+IFERROR(VLOOKUP(Casos_HN[[#This Row],[ID_Municipio]],Table_4[[CodigoMuni]:[Long_2]],3,0),"")</f>
        <v>15.5151</v>
      </c>
      <c r="O394" s="33">
        <f>+IFERROR(VLOOKUP(Casos_HN[[#This Row],[ID_Municipio]],Table_4[[CodigoMuni]:[Long_2]],4,0),"")</f>
        <v>-88.114599999999996</v>
      </c>
      <c r="P394" s="32" t="s">
        <v>21</v>
      </c>
    </row>
    <row r="395" spans="1:16" ht="14.25" customHeight="1" x14ac:dyDescent="0.3">
      <c r="A395" s="29" t="str">
        <f t="shared" si="15"/>
        <v>San Pedro Sula43920384</v>
      </c>
      <c r="B395" s="29" t="str">
        <f>+Casos_HN[[#This Row],[ID_Municipio]]&amp;Casos_HN[[#This Row],[Fecha]]</f>
        <v>050143920</v>
      </c>
      <c r="C395" s="29" t="str">
        <f t="shared" si="16"/>
        <v>Cortes43920</v>
      </c>
      <c r="D395" s="30">
        <f t="shared" si="17"/>
        <v>384</v>
      </c>
      <c r="E395" s="31">
        <v>43920</v>
      </c>
      <c r="F395" s="30">
        <f>+VLOOKUP(Casos_HN[[#This Row],[Departamento]],Table_5[],2,0)</f>
        <v>5</v>
      </c>
      <c r="G395" s="3" t="s">
        <v>22</v>
      </c>
      <c r="H395" s="9" t="s">
        <v>23</v>
      </c>
      <c r="I395" s="30" t="str">
        <f>+IFERROR(VLOOKUP(Casos_HN[[#This Row],[Municipio]],'LOCALIZA HN'!$B$9:$O$306,8,0),99999)</f>
        <v>0501</v>
      </c>
      <c r="J395" s="5" t="s">
        <v>18</v>
      </c>
      <c r="K395" s="5">
        <v>36</v>
      </c>
      <c r="L395" s="8" t="s">
        <v>19</v>
      </c>
      <c r="M395" s="32" t="s">
        <v>20</v>
      </c>
      <c r="N395" s="33">
        <f>+IFERROR(VLOOKUP(Casos_HN[[#This Row],[ID_Municipio]],Table_4[[CodigoMuni]:[Long_2]],3,0),"")</f>
        <v>15.5151</v>
      </c>
      <c r="O395" s="33">
        <f>+IFERROR(VLOOKUP(Casos_HN[[#This Row],[ID_Municipio]],Table_4[[CodigoMuni]:[Long_2]],4,0),"")</f>
        <v>-88.114599999999996</v>
      </c>
      <c r="P395" s="32" t="s">
        <v>21</v>
      </c>
    </row>
    <row r="396" spans="1:16" ht="14.25" customHeight="1" x14ac:dyDescent="0.3">
      <c r="A396" s="29" t="str">
        <f t="shared" si="15"/>
        <v>San Pedro Sula43921385</v>
      </c>
      <c r="B396" s="29" t="str">
        <f>+Casos_HN[[#This Row],[ID_Municipio]]&amp;Casos_HN[[#This Row],[Fecha]]</f>
        <v>050143921</v>
      </c>
      <c r="C396" s="29" t="str">
        <f t="shared" si="16"/>
        <v>Cortes43921</v>
      </c>
      <c r="D396" s="30">
        <f t="shared" si="17"/>
        <v>385</v>
      </c>
      <c r="E396" s="31">
        <v>43921</v>
      </c>
      <c r="F396" s="30">
        <f>+VLOOKUP(Casos_HN[[#This Row],[Departamento]],Table_5[],2,0)</f>
        <v>5</v>
      </c>
      <c r="G396" s="3" t="s">
        <v>22</v>
      </c>
      <c r="H396" s="9" t="s">
        <v>23</v>
      </c>
      <c r="I396" s="30" t="str">
        <f>+IFERROR(VLOOKUP(Casos_HN[[#This Row],[Municipio]],'LOCALIZA HN'!$B$9:$O$306,8,0),99999)</f>
        <v>0501</v>
      </c>
      <c r="J396" s="5" t="s">
        <v>18</v>
      </c>
      <c r="K396" s="5">
        <v>60</v>
      </c>
      <c r="L396" s="8" t="s">
        <v>19</v>
      </c>
      <c r="M396" s="32" t="s">
        <v>20</v>
      </c>
      <c r="N396" s="33">
        <f>+IFERROR(VLOOKUP(Casos_HN[[#This Row],[ID_Municipio]],Table_4[[CodigoMuni]:[Long_2]],3,0),"")</f>
        <v>15.5151</v>
      </c>
      <c r="O396" s="33">
        <f>+IFERROR(VLOOKUP(Casos_HN[[#This Row],[ID_Municipio]],Table_4[[CodigoMuni]:[Long_2]],4,0),"")</f>
        <v>-88.114599999999996</v>
      </c>
      <c r="P396" s="32" t="s">
        <v>21</v>
      </c>
    </row>
    <row r="397" spans="1:16" ht="14.25" customHeight="1" x14ac:dyDescent="0.3">
      <c r="A397" s="29" t="str">
        <f t="shared" ref="A397:A460" si="18">+H397&amp;E397&amp;D397</f>
        <v>San Pedro Sula43921386</v>
      </c>
      <c r="B397" s="29" t="str">
        <f>+Casos_HN[[#This Row],[ID_Municipio]]&amp;Casos_HN[[#This Row],[Fecha]]</f>
        <v>050143921</v>
      </c>
      <c r="C397" s="29" t="str">
        <f t="shared" ref="C397:C460" si="19">+G397&amp;E397</f>
        <v>Cortes43921</v>
      </c>
      <c r="D397" s="30">
        <f t="shared" ref="D397:D460" si="20">+D396+1</f>
        <v>386</v>
      </c>
      <c r="E397" s="31">
        <v>43921</v>
      </c>
      <c r="F397" s="30">
        <f>+VLOOKUP(Casos_HN[[#This Row],[Departamento]],Table_5[],2,0)</f>
        <v>5</v>
      </c>
      <c r="G397" s="3" t="s">
        <v>22</v>
      </c>
      <c r="H397" s="9" t="s">
        <v>23</v>
      </c>
      <c r="I397" s="30" t="str">
        <f>+IFERROR(VLOOKUP(Casos_HN[[#This Row],[Municipio]],'LOCALIZA HN'!$B$9:$O$306,8,0),99999)</f>
        <v>0501</v>
      </c>
      <c r="J397" s="5" t="s">
        <v>26</v>
      </c>
      <c r="K397" s="5">
        <v>40</v>
      </c>
      <c r="L397" s="8" t="s">
        <v>19</v>
      </c>
      <c r="M397" s="32" t="s">
        <v>20</v>
      </c>
      <c r="N397" s="33">
        <f>+IFERROR(VLOOKUP(Casos_HN[[#This Row],[ID_Municipio]],Table_4[[CodigoMuni]:[Long_2]],3,0),"")</f>
        <v>15.5151</v>
      </c>
      <c r="O397" s="33">
        <f>+IFERROR(VLOOKUP(Casos_HN[[#This Row],[ID_Municipio]],Table_4[[CodigoMuni]:[Long_2]],4,0),"")</f>
        <v>-88.114599999999996</v>
      </c>
      <c r="P397" s="32" t="s">
        <v>21</v>
      </c>
    </row>
    <row r="398" spans="1:16" ht="14.25" customHeight="1" x14ac:dyDescent="0.3">
      <c r="A398" s="29" t="str">
        <f t="shared" si="18"/>
        <v>San Pedro Sula43921387</v>
      </c>
      <c r="B398" s="29" t="str">
        <f>+Casos_HN[[#This Row],[ID_Municipio]]&amp;Casos_HN[[#This Row],[Fecha]]</f>
        <v>050143921</v>
      </c>
      <c r="C398" s="29" t="str">
        <f t="shared" si="19"/>
        <v>Cortes43921</v>
      </c>
      <c r="D398" s="30">
        <f t="shared" si="20"/>
        <v>387</v>
      </c>
      <c r="E398" s="31">
        <v>43921</v>
      </c>
      <c r="F398" s="30">
        <f>+VLOOKUP(Casos_HN[[#This Row],[Departamento]],Table_5[],2,0)</f>
        <v>5</v>
      </c>
      <c r="G398" s="3" t="s">
        <v>22</v>
      </c>
      <c r="H398" s="9" t="s">
        <v>23</v>
      </c>
      <c r="I398" s="30" t="str">
        <f>+IFERROR(VLOOKUP(Casos_HN[[#This Row],[Municipio]],'LOCALIZA HN'!$B$9:$O$306,8,0),99999)</f>
        <v>0501</v>
      </c>
      <c r="J398" s="5" t="s">
        <v>26</v>
      </c>
      <c r="K398" s="5">
        <v>58</v>
      </c>
      <c r="L398" s="8" t="s">
        <v>19</v>
      </c>
      <c r="M398" s="32" t="s">
        <v>20</v>
      </c>
      <c r="N398" s="33">
        <f>+IFERROR(VLOOKUP(Casos_HN[[#This Row],[ID_Municipio]],Table_4[[CodigoMuni]:[Long_2]],3,0),"")</f>
        <v>15.5151</v>
      </c>
      <c r="O398" s="33">
        <f>+IFERROR(VLOOKUP(Casos_HN[[#This Row],[ID_Municipio]],Table_4[[CodigoMuni]:[Long_2]],4,0),"")</f>
        <v>-88.114599999999996</v>
      </c>
      <c r="P398" s="32" t="s">
        <v>21</v>
      </c>
    </row>
    <row r="399" spans="1:16" ht="14.25" customHeight="1" x14ac:dyDescent="0.3">
      <c r="A399" s="29" t="str">
        <f t="shared" si="18"/>
        <v>San Pedro Sula43921388</v>
      </c>
      <c r="B399" s="29" t="str">
        <f>+Casos_HN[[#This Row],[ID_Municipio]]&amp;Casos_HN[[#This Row],[Fecha]]</f>
        <v>050143921</v>
      </c>
      <c r="C399" s="29" t="str">
        <f t="shared" si="19"/>
        <v>Cortes43921</v>
      </c>
      <c r="D399" s="30">
        <f t="shared" si="20"/>
        <v>388</v>
      </c>
      <c r="E399" s="31">
        <v>43921</v>
      </c>
      <c r="F399" s="30">
        <f>+VLOOKUP(Casos_HN[[#This Row],[Departamento]],Table_5[],2,0)</f>
        <v>5</v>
      </c>
      <c r="G399" s="3" t="s">
        <v>22</v>
      </c>
      <c r="H399" s="9" t="s">
        <v>23</v>
      </c>
      <c r="I399" s="30" t="str">
        <f>+IFERROR(VLOOKUP(Casos_HN[[#This Row],[Municipio]],'LOCALIZA HN'!$B$9:$O$306,8,0),99999)</f>
        <v>0501</v>
      </c>
      <c r="J399" s="5" t="s">
        <v>18</v>
      </c>
      <c r="K399" s="5">
        <v>32</v>
      </c>
      <c r="L399" s="8" t="s">
        <v>19</v>
      </c>
      <c r="M399" s="32" t="s">
        <v>20</v>
      </c>
      <c r="N399" s="33">
        <f>+IFERROR(VLOOKUP(Casos_HN[[#This Row],[ID_Municipio]],Table_4[[CodigoMuni]:[Long_2]],3,0),"")</f>
        <v>15.5151</v>
      </c>
      <c r="O399" s="33">
        <f>+IFERROR(VLOOKUP(Casos_HN[[#This Row],[ID_Municipio]],Table_4[[CodigoMuni]:[Long_2]],4,0),"")</f>
        <v>-88.114599999999996</v>
      </c>
      <c r="P399" s="32" t="s">
        <v>21</v>
      </c>
    </row>
    <row r="400" spans="1:16" ht="14.25" customHeight="1" x14ac:dyDescent="0.3">
      <c r="A400" s="29" t="str">
        <f t="shared" si="18"/>
        <v>San Pedro Sula43921389</v>
      </c>
      <c r="B400" s="29" t="str">
        <f>+Casos_HN[[#This Row],[ID_Municipio]]&amp;Casos_HN[[#This Row],[Fecha]]</f>
        <v>050143921</v>
      </c>
      <c r="C400" s="29" t="str">
        <f t="shared" si="19"/>
        <v>Cortes43921</v>
      </c>
      <c r="D400" s="30">
        <f t="shared" si="20"/>
        <v>389</v>
      </c>
      <c r="E400" s="31">
        <v>43921</v>
      </c>
      <c r="F400" s="30">
        <f>+VLOOKUP(Casos_HN[[#This Row],[Departamento]],Table_5[],2,0)</f>
        <v>5</v>
      </c>
      <c r="G400" s="3" t="s">
        <v>22</v>
      </c>
      <c r="H400" s="9" t="s">
        <v>23</v>
      </c>
      <c r="I400" s="30" t="str">
        <f>+IFERROR(VLOOKUP(Casos_HN[[#This Row],[Municipio]],'LOCALIZA HN'!$B$9:$O$306,8,0),99999)</f>
        <v>0501</v>
      </c>
      <c r="J400" s="5" t="s">
        <v>18</v>
      </c>
      <c r="K400" s="5">
        <v>59</v>
      </c>
      <c r="L400" s="8" t="s">
        <v>19</v>
      </c>
      <c r="M400" s="32" t="s">
        <v>20</v>
      </c>
      <c r="N400" s="33">
        <f>+IFERROR(VLOOKUP(Casos_HN[[#This Row],[ID_Municipio]],Table_4[[CodigoMuni]:[Long_2]],3,0),"")</f>
        <v>15.5151</v>
      </c>
      <c r="O400" s="33">
        <f>+IFERROR(VLOOKUP(Casos_HN[[#This Row],[ID_Municipio]],Table_4[[CodigoMuni]:[Long_2]],4,0),"")</f>
        <v>-88.114599999999996</v>
      </c>
      <c r="P400" s="32" t="s">
        <v>21</v>
      </c>
    </row>
    <row r="401" spans="1:16" ht="14.25" customHeight="1" x14ac:dyDescent="0.3">
      <c r="A401" s="29" t="str">
        <f t="shared" si="18"/>
        <v>San Pedro Sula43921390</v>
      </c>
      <c r="B401" s="29" t="str">
        <f>+Casos_HN[[#This Row],[ID_Municipio]]&amp;Casos_HN[[#This Row],[Fecha]]</f>
        <v>050143921</v>
      </c>
      <c r="C401" s="29" t="str">
        <f t="shared" si="19"/>
        <v>Cortes43921</v>
      </c>
      <c r="D401" s="30">
        <f t="shared" si="20"/>
        <v>390</v>
      </c>
      <c r="E401" s="31">
        <v>43921</v>
      </c>
      <c r="F401" s="30">
        <f>+VLOOKUP(Casos_HN[[#This Row],[Departamento]],Table_5[],2,0)</f>
        <v>5</v>
      </c>
      <c r="G401" s="3" t="s">
        <v>22</v>
      </c>
      <c r="H401" s="9" t="s">
        <v>23</v>
      </c>
      <c r="I401" s="30" t="str">
        <f>+IFERROR(VLOOKUP(Casos_HN[[#This Row],[Municipio]],'LOCALIZA HN'!$B$9:$O$306,8,0),99999)</f>
        <v>0501</v>
      </c>
      <c r="J401" s="5" t="s">
        <v>18</v>
      </c>
      <c r="K401" s="5">
        <v>55</v>
      </c>
      <c r="L401" s="8" t="s">
        <v>19</v>
      </c>
      <c r="M401" s="32" t="s">
        <v>20</v>
      </c>
      <c r="N401" s="33">
        <f>+IFERROR(VLOOKUP(Casos_HN[[#This Row],[ID_Municipio]],Table_4[[CodigoMuni]:[Long_2]],3,0),"")</f>
        <v>15.5151</v>
      </c>
      <c r="O401" s="33">
        <f>+IFERROR(VLOOKUP(Casos_HN[[#This Row],[ID_Municipio]],Table_4[[CodigoMuni]:[Long_2]],4,0),"")</f>
        <v>-88.114599999999996</v>
      </c>
      <c r="P401" s="32" t="s">
        <v>21</v>
      </c>
    </row>
    <row r="402" spans="1:16" ht="14.25" customHeight="1" x14ac:dyDescent="0.3">
      <c r="A402" s="29" t="str">
        <f t="shared" si="18"/>
        <v>San Pedro Sula43921391</v>
      </c>
      <c r="B402" s="29" t="str">
        <f>+Casos_HN[[#This Row],[ID_Municipio]]&amp;Casos_HN[[#This Row],[Fecha]]</f>
        <v>050143921</v>
      </c>
      <c r="C402" s="29" t="str">
        <f t="shared" si="19"/>
        <v>Cortes43921</v>
      </c>
      <c r="D402" s="30">
        <f t="shared" si="20"/>
        <v>391</v>
      </c>
      <c r="E402" s="31">
        <v>43921</v>
      </c>
      <c r="F402" s="30">
        <f>+VLOOKUP(Casos_HN[[#This Row],[Departamento]],Table_5[],2,0)</f>
        <v>5</v>
      </c>
      <c r="G402" s="3" t="s">
        <v>22</v>
      </c>
      <c r="H402" s="9" t="s">
        <v>23</v>
      </c>
      <c r="I402" s="30" t="str">
        <f>+IFERROR(VLOOKUP(Casos_HN[[#This Row],[Municipio]],'LOCALIZA HN'!$B$9:$O$306,8,0),99999)</f>
        <v>0501</v>
      </c>
      <c r="J402" s="5" t="s">
        <v>18</v>
      </c>
      <c r="K402" s="5">
        <v>43</v>
      </c>
      <c r="L402" s="8" t="s">
        <v>19</v>
      </c>
      <c r="M402" s="32" t="s">
        <v>20</v>
      </c>
      <c r="N402" s="33">
        <f>+IFERROR(VLOOKUP(Casos_HN[[#This Row],[ID_Municipio]],Table_4[[CodigoMuni]:[Long_2]],3,0),"")</f>
        <v>15.5151</v>
      </c>
      <c r="O402" s="33">
        <f>+IFERROR(VLOOKUP(Casos_HN[[#This Row],[ID_Municipio]],Table_4[[CodigoMuni]:[Long_2]],4,0),"")</f>
        <v>-88.114599999999996</v>
      </c>
      <c r="P402" s="32" t="s">
        <v>21</v>
      </c>
    </row>
    <row r="403" spans="1:16" ht="14.25" customHeight="1" x14ac:dyDescent="0.3">
      <c r="A403" s="29" t="str">
        <f t="shared" si="18"/>
        <v>San Pedro Sula43921392</v>
      </c>
      <c r="B403" s="29" t="str">
        <f>+Casos_HN[[#This Row],[ID_Municipio]]&amp;Casos_HN[[#This Row],[Fecha]]</f>
        <v>050143921</v>
      </c>
      <c r="C403" s="29" t="str">
        <f t="shared" si="19"/>
        <v>Cortes43921</v>
      </c>
      <c r="D403" s="30">
        <f t="shared" si="20"/>
        <v>392</v>
      </c>
      <c r="E403" s="31">
        <v>43921</v>
      </c>
      <c r="F403" s="30">
        <f>+VLOOKUP(Casos_HN[[#This Row],[Departamento]],Table_5[],2,0)</f>
        <v>5</v>
      </c>
      <c r="G403" s="3" t="s">
        <v>22</v>
      </c>
      <c r="H403" s="9" t="s">
        <v>23</v>
      </c>
      <c r="I403" s="30" t="str">
        <f>+IFERROR(VLOOKUP(Casos_HN[[#This Row],[Municipio]],'LOCALIZA HN'!$B$9:$O$306,8,0),99999)</f>
        <v>0501</v>
      </c>
      <c r="J403" s="5" t="s">
        <v>18</v>
      </c>
      <c r="K403" s="5">
        <v>48</v>
      </c>
      <c r="L403" s="8" t="s">
        <v>19</v>
      </c>
      <c r="M403" s="32" t="s">
        <v>20</v>
      </c>
      <c r="N403" s="33">
        <f>+IFERROR(VLOOKUP(Casos_HN[[#This Row],[ID_Municipio]],Table_4[[CodigoMuni]:[Long_2]],3,0),"")</f>
        <v>15.5151</v>
      </c>
      <c r="O403" s="33">
        <f>+IFERROR(VLOOKUP(Casos_HN[[#This Row],[ID_Municipio]],Table_4[[CodigoMuni]:[Long_2]],4,0),"")</f>
        <v>-88.114599999999996</v>
      </c>
      <c r="P403" s="32" t="s">
        <v>21</v>
      </c>
    </row>
    <row r="404" spans="1:16" ht="14.25" customHeight="1" x14ac:dyDescent="0.3">
      <c r="A404" s="29" t="str">
        <f t="shared" si="18"/>
        <v>San Pedro Sula43921393</v>
      </c>
      <c r="B404" s="29" t="str">
        <f>+Casos_HN[[#This Row],[ID_Municipio]]&amp;Casos_HN[[#This Row],[Fecha]]</f>
        <v>050143921</v>
      </c>
      <c r="C404" s="29" t="str">
        <f t="shared" si="19"/>
        <v>Cortes43921</v>
      </c>
      <c r="D404" s="30">
        <f t="shared" si="20"/>
        <v>393</v>
      </c>
      <c r="E404" s="31">
        <v>43921</v>
      </c>
      <c r="F404" s="30">
        <f>+VLOOKUP(Casos_HN[[#This Row],[Departamento]],Table_5[],2,0)</f>
        <v>5</v>
      </c>
      <c r="G404" s="3" t="s">
        <v>22</v>
      </c>
      <c r="H404" s="9" t="s">
        <v>23</v>
      </c>
      <c r="I404" s="30" t="str">
        <f>+IFERROR(VLOOKUP(Casos_HN[[#This Row],[Municipio]],'LOCALIZA HN'!$B$9:$O$306,8,0),99999)</f>
        <v>0501</v>
      </c>
      <c r="J404" s="5" t="s">
        <v>18</v>
      </c>
      <c r="K404" s="5">
        <v>30</v>
      </c>
      <c r="L404" s="8" t="s">
        <v>19</v>
      </c>
      <c r="M404" s="32" t="s">
        <v>20</v>
      </c>
      <c r="N404" s="33">
        <f>+IFERROR(VLOOKUP(Casos_HN[[#This Row],[ID_Municipio]],Table_4[[CodigoMuni]:[Long_2]],3,0),"")</f>
        <v>15.5151</v>
      </c>
      <c r="O404" s="33">
        <f>+IFERROR(VLOOKUP(Casos_HN[[#This Row],[ID_Municipio]],Table_4[[CodigoMuni]:[Long_2]],4,0),"")</f>
        <v>-88.114599999999996</v>
      </c>
      <c r="P404" s="32" t="s">
        <v>21</v>
      </c>
    </row>
    <row r="405" spans="1:16" ht="14.25" customHeight="1" x14ac:dyDescent="0.3">
      <c r="A405" s="29" t="str">
        <f t="shared" si="18"/>
        <v>San Pedro Sula43921394</v>
      </c>
      <c r="B405" s="29" t="str">
        <f>+Casos_HN[[#This Row],[ID_Municipio]]&amp;Casos_HN[[#This Row],[Fecha]]</f>
        <v>050143921</v>
      </c>
      <c r="C405" s="29" t="str">
        <f t="shared" si="19"/>
        <v>Cortes43921</v>
      </c>
      <c r="D405" s="30">
        <f t="shared" si="20"/>
        <v>394</v>
      </c>
      <c r="E405" s="31">
        <v>43921</v>
      </c>
      <c r="F405" s="30">
        <f>+VLOOKUP(Casos_HN[[#This Row],[Departamento]],Table_5[],2,0)</f>
        <v>5</v>
      </c>
      <c r="G405" s="3" t="s">
        <v>22</v>
      </c>
      <c r="H405" s="9" t="s">
        <v>23</v>
      </c>
      <c r="I405" s="30" t="str">
        <f>+IFERROR(VLOOKUP(Casos_HN[[#This Row],[Municipio]],'LOCALIZA HN'!$B$9:$O$306,8,0),99999)</f>
        <v>0501</v>
      </c>
      <c r="J405" s="5" t="s">
        <v>26</v>
      </c>
      <c r="K405" s="5">
        <v>57</v>
      </c>
      <c r="L405" s="8" t="s">
        <v>19</v>
      </c>
      <c r="M405" s="32" t="s">
        <v>20</v>
      </c>
      <c r="N405" s="33">
        <f>+IFERROR(VLOOKUP(Casos_HN[[#This Row],[ID_Municipio]],Table_4[[CodigoMuni]:[Long_2]],3,0),"")</f>
        <v>15.5151</v>
      </c>
      <c r="O405" s="33">
        <f>+IFERROR(VLOOKUP(Casos_HN[[#This Row],[ID_Municipio]],Table_4[[CodigoMuni]:[Long_2]],4,0),"")</f>
        <v>-88.114599999999996</v>
      </c>
      <c r="P405" s="32" t="s">
        <v>21</v>
      </c>
    </row>
    <row r="406" spans="1:16" ht="14.25" customHeight="1" x14ac:dyDescent="0.3">
      <c r="A406" s="29" t="str">
        <f t="shared" si="18"/>
        <v>San Pedro Sula43921395</v>
      </c>
      <c r="B406" s="29" t="str">
        <f>+Casos_HN[[#This Row],[ID_Municipio]]&amp;Casos_HN[[#This Row],[Fecha]]</f>
        <v>050143921</v>
      </c>
      <c r="C406" s="29" t="str">
        <f t="shared" si="19"/>
        <v>Cortes43921</v>
      </c>
      <c r="D406" s="30">
        <f t="shared" si="20"/>
        <v>395</v>
      </c>
      <c r="E406" s="31">
        <v>43921</v>
      </c>
      <c r="F406" s="30">
        <f>+VLOOKUP(Casos_HN[[#This Row],[Departamento]],Table_5[],2,0)</f>
        <v>5</v>
      </c>
      <c r="G406" s="3" t="s">
        <v>22</v>
      </c>
      <c r="H406" s="9" t="s">
        <v>23</v>
      </c>
      <c r="I406" s="30" t="str">
        <f>+IFERROR(VLOOKUP(Casos_HN[[#This Row],[Municipio]],'LOCALIZA HN'!$B$9:$O$306,8,0),99999)</f>
        <v>0501</v>
      </c>
      <c r="J406" s="5" t="s">
        <v>18</v>
      </c>
      <c r="K406" s="5">
        <v>44</v>
      </c>
      <c r="L406" s="8" t="s">
        <v>19</v>
      </c>
      <c r="M406" s="32" t="s">
        <v>20</v>
      </c>
      <c r="N406" s="33">
        <f>+IFERROR(VLOOKUP(Casos_HN[[#This Row],[ID_Municipio]],Table_4[[CodigoMuni]:[Long_2]],3,0),"")</f>
        <v>15.5151</v>
      </c>
      <c r="O406" s="33">
        <f>+IFERROR(VLOOKUP(Casos_HN[[#This Row],[ID_Municipio]],Table_4[[CodigoMuni]:[Long_2]],4,0),"")</f>
        <v>-88.114599999999996</v>
      </c>
      <c r="P406" s="32" t="s">
        <v>21</v>
      </c>
    </row>
    <row r="407" spans="1:16" ht="14.25" customHeight="1" x14ac:dyDescent="0.3">
      <c r="A407" s="29" t="str">
        <f t="shared" si="18"/>
        <v>San Pedro Sula43921396</v>
      </c>
      <c r="B407" s="29" t="str">
        <f>+Casos_HN[[#This Row],[ID_Municipio]]&amp;Casos_HN[[#This Row],[Fecha]]</f>
        <v>050143921</v>
      </c>
      <c r="C407" s="29" t="str">
        <f t="shared" si="19"/>
        <v>Cortes43921</v>
      </c>
      <c r="D407" s="30">
        <f t="shared" si="20"/>
        <v>396</v>
      </c>
      <c r="E407" s="31">
        <v>43921</v>
      </c>
      <c r="F407" s="30">
        <f>+VLOOKUP(Casos_HN[[#This Row],[Departamento]],Table_5[],2,0)</f>
        <v>5</v>
      </c>
      <c r="G407" s="3" t="s">
        <v>22</v>
      </c>
      <c r="H407" s="9" t="s">
        <v>23</v>
      </c>
      <c r="I407" s="30" t="str">
        <f>+IFERROR(VLOOKUP(Casos_HN[[#This Row],[Municipio]],'LOCALIZA HN'!$B$9:$O$306,8,0),99999)</f>
        <v>0501</v>
      </c>
      <c r="J407" s="5" t="s">
        <v>18</v>
      </c>
      <c r="K407" s="5">
        <v>54</v>
      </c>
      <c r="L407" s="8" t="s">
        <v>19</v>
      </c>
      <c r="M407" s="32" t="s">
        <v>20</v>
      </c>
      <c r="N407" s="33">
        <f>+IFERROR(VLOOKUP(Casos_HN[[#This Row],[ID_Municipio]],Table_4[[CodigoMuni]:[Long_2]],3,0),"")</f>
        <v>15.5151</v>
      </c>
      <c r="O407" s="33">
        <f>+IFERROR(VLOOKUP(Casos_HN[[#This Row],[ID_Municipio]],Table_4[[CodigoMuni]:[Long_2]],4,0),"")</f>
        <v>-88.114599999999996</v>
      </c>
      <c r="P407" s="32" t="s">
        <v>21</v>
      </c>
    </row>
    <row r="408" spans="1:16" ht="14.25" customHeight="1" x14ac:dyDescent="0.3">
      <c r="A408" s="29" t="str">
        <f t="shared" si="18"/>
        <v>San Pedro Sula43921397</v>
      </c>
      <c r="B408" s="29" t="str">
        <f>+Casos_HN[[#This Row],[ID_Municipio]]&amp;Casos_HN[[#This Row],[Fecha]]</f>
        <v>050143921</v>
      </c>
      <c r="C408" s="29" t="str">
        <f t="shared" si="19"/>
        <v>Cortes43921</v>
      </c>
      <c r="D408" s="30">
        <f t="shared" si="20"/>
        <v>397</v>
      </c>
      <c r="E408" s="31">
        <v>43921</v>
      </c>
      <c r="F408" s="30">
        <f>+VLOOKUP(Casos_HN[[#This Row],[Departamento]],Table_5[],2,0)</f>
        <v>5</v>
      </c>
      <c r="G408" s="3" t="s">
        <v>22</v>
      </c>
      <c r="H408" s="9" t="s">
        <v>23</v>
      </c>
      <c r="I408" s="30" t="str">
        <f>+IFERROR(VLOOKUP(Casos_HN[[#This Row],[Municipio]],'LOCALIZA HN'!$B$9:$O$306,8,0),99999)</f>
        <v>0501</v>
      </c>
      <c r="J408" s="5" t="s">
        <v>18</v>
      </c>
      <c r="K408" s="5">
        <v>21</v>
      </c>
      <c r="L408" s="8" t="s">
        <v>19</v>
      </c>
      <c r="M408" s="32" t="s">
        <v>20</v>
      </c>
      <c r="N408" s="33">
        <f>+IFERROR(VLOOKUP(Casos_HN[[#This Row],[ID_Municipio]],Table_4[[CodigoMuni]:[Long_2]],3,0),"")</f>
        <v>15.5151</v>
      </c>
      <c r="O408" s="33">
        <f>+IFERROR(VLOOKUP(Casos_HN[[#This Row],[ID_Municipio]],Table_4[[CodigoMuni]:[Long_2]],4,0),"")</f>
        <v>-88.114599999999996</v>
      </c>
      <c r="P408" s="32" t="s">
        <v>21</v>
      </c>
    </row>
    <row r="409" spans="1:16" ht="14.25" customHeight="1" x14ac:dyDescent="0.3">
      <c r="A409" s="29" t="str">
        <f t="shared" si="18"/>
        <v>San Pedro Sula43921398</v>
      </c>
      <c r="B409" s="29" t="str">
        <f>+Casos_HN[[#This Row],[ID_Municipio]]&amp;Casos_HN[[#This Row],[Fecha]]</f>
        <v>050143921</v>
      </c>
      <c r="C409" s="29" t="str">
        <f t="shared" si="19"/>
        <v>Cortes43921</v>
      </c>
      <c r="D409" s="30">
        <f t="shared" si="20"/>
        <v>398</v>
      </c>
      <c r="E409" s="31">
        <v>43921</v>
      </c>
      <c r="F409" s="30">
        <f>+VLOOKUP(Casos_HN[[#This Row],[Departamento]],Table_5[],2,0)</f>
        <v>5</v>
      </c>
      <c r="G409" s="3" t="s">
        <v>22</v>
      </c>
      <c r="H409" s="9" t="s">
        <v>23</v>
      </c>
      <c r="I409" s="30" t="str">
        <f>+IFERROR(VLOOKUP(Casos_HN[[#This Row],[Municipio]],'LOCALIZA HN'!$B$9:$O$306,8,0),99999)</f>
        <v>0501</v>
      </c>
      <c r="J409" s="5" t="s">
        <v>18</v>
      </c>
      <c r="K409" s="5">
        <v>41</v>
      </c>
      <c r="L409" s="8" t="s">
        <v>19</v>
      </c>
      <c r="M409" s="32" t="s">
        <v>20</v>
      </c>
      <c r="N409" s="33">
        <f>+IFERROR(VLOOKUP(Casos_HN[[#This Row],[ID_Municipio]],Table_4[[CodigoMuni]:[Long_2]],3,0),"")</f>
        <v>15.5151</v>
      </c>
      <c r="O409" s="33">
        <f>+IFERROR(VLOOKUP(Casos_HN[[#This Row],[ID_Municipio]],Table_4[[CodigoMuni]:[Long_2]],4,0),"")</f>
        <v>-88.114599999999996</v>
      </c>
      <c r="P409" s="32" t="s">
        <v>21</v>
      </c>
    </row>
    <row r="410" spans="1:16" ht="14.25" customHeight="1" x14ac:dyDescent="0.3">
      <c r="A410" s="29" t="str">
        <f t="shared" si="18"/>
        <v>San Pedro Sula43921399</v>
      </c>
      <c r="B410" s="29" t="str">
        <f>+Casos_HN[[#This Row],[ID_Municipio]]&amp;Casos_HN[[#This Row],[Fecha]]</f>
        <v>050143921</v>
      </c>
      <c r="C410" s="29" t="str">
        <f t="shared" si="19"/>
        <v>Cortes43921</v>
      </c>
      <c r="D410" s="30">
        <f t="shared" si="20"/>
        <v>399</v>
      </c>
      <c r="E410" s="31">
        <v>43921</v>
      </c>
      <c r="F410" s="30">
        <f>+VLOOKUP(Casos_HN[[#This Row],[Departamento]],Table_5[],2,0)</f>
        <v>5</v>
      </c>
      <c r="G410" s="3" t="s">
        <v>22</v>
      </c>
      <c r="H410" s="9" t="s">
        <v>23</v>
      </c>
      <c r="I410" s="30" t="str">
        <f>+IFERROR(VLOOKUP(Casos_HN[[#This Row],[Municipio]],'LOCALIZA HN'!$B$9:$O$306,8,0),99999)</f>
        <v>0501</v>
      </c>
      <c r="J410" s="5" t="s">
        <v>18</v>
      </c>
      <c r="K410" s="5">
        <v>41</v>
      </c>
      <c r="L410" s="8" t="s">
        <v>19</v>
      </c>
      <c r="M410" s="32" t="s">
        <v>20</v>
      </c>
      <c r="N410" s="33">
        <f>+IFERROR(VLOOKUP(Casos_HN[[#This Row],[ID_Municipio]],Table_4[[CodigoMuni]:[Long_2]],3,0),"")</f>
        <v>15.5151</v>
      </c>
      <c r="O410" s="33">
        <f>+IFERROR(VLOOKUP(Casos_HN[[#This Row],[ID_Municipio]],Table_4[[CodigoMuni]:[Long_2]],4,0),"")</f>
        <v>-88.114599999999996</v>
      </c>
      <c r="P410" s="32" t="s">
        <v>21</v>
      </c>
    </row>
    <row r="411" spans="1:16" ht="14.25" customHeight="1" x14ac:dyDescent="0.3">
      <c r="A411" s="29" t="str">
        <f t="shared" si="18"/>
        <v>San Pedro Sula43921400</v>
      </c>
      <c r="B411" s="29" t="str">
        <f>+Casos_HN[[#This Row],[ID_Municipio]]&amp;Casos_HN[[#This Row],[Fecha]]</f>
        <v>050143921</v>
      </c>
      <c r="C411" s="29" t="str">
        <f t="shared" si="19"/>
        <v>Cortes43921</v>
      </c>
      <c r="D411" s="30">
        <f t="shared" si="20"/>
        <v>400</v>
      </c>
      <c r="E411" s="31">
        <v>43921</v>
      </c>
      <c r="F411" s="30">
        <f>+VLOOKUP(Casos_HN[[#This Row],[Departamento]],Table_5[],2,0)</f>
        <v>5</v>
      </c>
      <c r="G411" s="3" t="s">
        <v>22</v>
      </c>
      <c r="H411" s="9" t="s">
        <v>23</v>
      </c>
      <c r="I411" s="30" t="str">
        <f>+IFERROR(VLOOKUP(Casos_HN[[#This Row],[Municipio]],'LOCALIZA HN'!$B$9:$O$306,8,0),99999)</f>
        <v>0501</v>
      </c>
      <c r="J411" s="5" t="s">
        <v>18</v>
      </c>
      <c r="K411" s="5">
        <v>27</v>
      </c>
      <c r="L411" s="8" t="s">
        <v>19</v>
      </c>
      <c r="M411" s="32" t="s">
        <v>20</v>
      </c>
      <c r="N411" s="33">
        <f>+IFERROR(VLOOKUP(Casos_HN[[#This Row],[ID_Municipio]],Table_4[[CodigoMuni]:[Long_2]],3,0),"")</f>
        <v>15.5151</v>
      </c>
      <c r="O411" s="33">
        <f>+IFERROR(VLOOKUP(Casos_HN[[#This Row],[ID_Municipio]],Table_4[[CodigoMuni]:[Long_2]],4,0),"")</f>
        <v>-88.114599999999996</v>
      </c>
      <c r="P411" s="32" t="s">
        <v>21</v>
      </c>
    </row>
    <row r="412" spans="1:16" ht="14.25" customHeight="1" x14ac:dyDescent="0.3">
      <c r="A412" s="29" t="str">
        <f t="shared" si="18"/>
        <v>San Pedro Sula43922401</v>
      </c>
      <c r="B412" s="29" t="str">
        <f>+Casos_HN[[#This Row],[ID_Municipio]]&amp;Casos_HN[[#This Row],[Fecha]]</f>
        <v>050143922</v>
      </c>
      <c r="C412" s="29" t="str">
        <f t="shared" si="19"/>
        <v>Cortes43922</v>
      </c>
      <c r="D412" s="30">
        <f t="shared" si="20"/>
        <v>401</v>
      </c>
      <c r="E412" s="23">
        <v>43922</v>
      </c>
      <c r="F412" s="30">
        <f>+VLOOKUP(Casos_HN[[#This Row],[Departamento]],Table_5[],2,0)</f>
        <v>5</v>
      </c>
      <c r="G412" s="3" t="s">
        <v>22</v>
      </c>
      <c r="H412" s="9" t="s">
        <v>23</v>
      </c>
      <c r="I412" s="30" t="str">
        <f>+IFERROR(VLOOKUP(Casos_HN[[#This Row],[Municipio]],'LOCALIZA HN'!$B$9:$O$306,8,0),99999)</f>
        <v>0501</v>
      </c>
      <c r="J412" s="5" t="s">
        <v>18</v>
      </c>
      <c r="K412" s="5">
        <v>51</v>
      </c>
      <c r="L412" s="8" t="s">
        <v>19</v>
      </c>
      <c r="M412" s="32" t="s">
        <v>20</v>
      </c>
      <c r="N412" s="33">
        <f>+IFERROR(VLOOKUP(Casos_HN[[#This Row],[ID_Municipio]],Table_4[[CodigoMuni]:[Long_2]],3,0),"")</f>
        <v>15.5151</v>
      </c>
      <c r="O412" s="33">
        <f>+IFERROR(VLOOKUP(Casos_HN[[#This Row],[ID_Municipio]],Table_4[[CodigoMuni]:[Long_2]],4,0),"")</f>
        <v>-88.114599999999996</v>
      </c>
      <c r="P412" s="32" t="s">
        <v>21</v>
      </c>
    </row>
    <row r="413" spans="1:16" ht="14.25" customHeight="1" x14ac:dyDescent="0.3">
      <c r="A413" s="29" t="str">
        <f t="shared" si="18"/>
        <v>San Pedro Sula43922402</v>
      </c>
      <c r="B413" s="29" t="str">
        <f>+Casos_HN[[#This Row],[ID_Municipio]]&amp;Casos_HN[[#This Row],[Fecha]]</f>
        <v>050143922</v>
      </c>
      <c r="C413" s="29" t="str">
        <f t="shared" si="19"/>
        <v>Cortes43922</v>
      </c>
      <c r="D413" s="30">
        <f t="shared" si="20"/>
        <v>402</v>
      </c>
      <c r="E413" s="23">
        <v>43922</v>
      </c>
      <c r="F413" s="30">
        <f>+VLOOKUP(Casos_HN[[#This Row],[Departamento]],Table_5[],2,0)</f>
        <v>5</v>
      </c>
      <c r="G413" s="3" t="s">
        <v>22</v>
      </c>
      <c r="H413" s="9" t="s">
        <v>23</v>
      </c>
      <c r="I413" s="30" t="str">
        <f>+IFERROR(VLOOKUP(Casos_HN[[#This Row],[Municipio]],'LOCALIZA HN'!$B$9:$O$306,8,0),99999)</f>
        <v>0501</v>
      </c>
      <c r="J413" s="5" t="s">
        <v>18</v>
      </c>
      <c r="K413" s="5">
        <v>40</v>
      </c>
      <c r="L413" s="8" t="s">
        <v>19</v>
      </c>
      <c r="M413" s="32" t="s">
        <v>20</v>
      </c>
      <c r="N413" s="33">
        <f>+IFERROR(VLOOKUP(Casos_HN[[#This Row],[ID_Municipio]],Table_4[[CodigoMuni]:[Long_2]],3,0),"")</f>
        <v>15.5151</v>
      </c>
      <c r="O413" s="33">
        <f>+IFERROR(VLOOKUP(Casos_HN[[#This Row],[ID_Municipio]],Table_4[[CodigoMuni]:[Long_2]],4,0),"")</f>
        <v>-88.114599999999996</v>
      </c>
      <c r="P413" s="32" t="s">
        <v>21</v>
      </c>
    </row>
    <row r="414" spans="1:16" ht="14.25" customHeight="1" x14ac:dyDescent="0.3">
      <c r="A414" s="29" t="str">
        <f t="shared" si="18"/>
        <v>San Pedro Sula43922403</v>
      </c>
      <c r="B414" s="29" t="str">
        <f>+Casos_HN[[#This Row],[ID_Municipio]]&amp;Casos_HN[[#This Row],[Fecha]]</f>
        <v>050143922</v>
      </c>
      <c r="C414" s="29" t="str">
        <f t="shared" si="19"/>
        <v>Cortes43922</v>
      </c>
      <c r="D414" s="30">
        <f t="shared" si="20"/>
        <v>403</v>
      </c>
      <c r="E414" s="23">
        <v>43922</v>
      </c>
      <c r="F414" s="30">
        <f>+VLOOKUP(Casos_HN[[#This Row],[Departamento]],Table_5[],2,0)</f>
        <v>5</v>
      </c>
      <c r="G414" s="3" t="s">
        <v>22</v>
      </c>
      <c r="H414" s="9" t="s">
        <v>23</v>
      </c>
      <c r="I414" s="30" t="str">
        <f>+IFERROR(VLOOKUP(Casos_HN[[#This Row],[Municipio]],'LOCALIZA HN'!$B$9:$O$306,8,0),99999)</f>
        <v>0501</v>
      </c>
      <c r="J414" s="5" t="s">
        <v>26</v>
      </c>
      <c r="K414" s="5">
        <v>26</v>
      </c>
      <c r="L414" s="8" t="s">
        <v>19</v>
      </c>
      <c r="M414" s="32" t="s">
        <v>20</v>
      </c>
      <c r="N414" s="33">
        <f>+IFERROR(VLOOKUP(Casos_HN[[#This Row],[ID_Municipio]],Table_4[[CodigoMuni]:[Long_2]],3,0),"")</f>
        <v>15.5151</v>
      </c>
      <c r="O414" s="33">
        <f>+IFERROR(VLOOKUP(Casos_HN[[#This Row],[ID_Municipio]],Table_4[[CodigoMuni]:[Long_2]],4,0),"")</f>
        <v>-88.114599999999996</v>
      </c>
      <c r="P414" s="32" t="s">
        <v>21</v>
      </c>
    </row>
    <row r="415" spans="1:16" ht="14.25" customHeight="1" x14ac:dyDescent="0.3">
      <c r="A415" s="29" t="str">
        <f t="shared" si="18"/>
        <v>San Pedro Sula43922404</v>
      </c>
      <c r="B415" s="29" t="str">
        <f>+Casos_HN[[#This Row],[ID_Municipio]]&amp;Casos_HN[[#This Row],[Fecha]]</f>
        <v>050143922</v>
      </c>
      <c r="C415" s="29" t="str">
        <f t="shared" si="19"/>
        <v>Cortes43922</v>
      </c>
      <c r="D415" s="30">
        <f t="shared" si="20"/>
        <v>404</v>
      </c>
      <c r="E415" s="23">
        <v>43922</v>
      </c>
      <c r="F415" s="30">
        <f>+VLOOKUP(Casos_HN[[#This Row],[Departamento]],Table_5[],2,0)</f>
        <v>5</v>
      </c>
      <c r="G415" s="3" t="s">
        <v>22</v>
      </c>
      <c r="H415" s="9" t="s">
        <v>23</v>
      </c>
      <c r="I415" s="30" t="str">
        <f>+IFERROR(VLOOKUP(Casos_HN[[#This Row],[Municipio]],'LOCALIZA HN'!$B$9:$O$306,8,0),99999)</f>
        <v>0501</v>
      </c>
      <c r="J415" s="5" t="s">
        <v>26</v>
      </c>
      <c r="K415" s="5">
        <v>44</v>
      </c>
      <c r="L415" s="8" t="s">
        <v>19</v>
      </c>
      <c r="M415" s="32" t="s">
        <v>20</v>
      </c>
      <c r="N415" s="33">
        <f>+IFERROR(VLOOKUP(Casos_HN[[#This Row],[ID_Municipio]],Table_4[[CodigoMuni]:[Long_2]],3,0),"")</f>
        <v>15.5151</v>
      </c>
      <c r="O415" s="33">
        <f>+IFERROR(VLOOKUP(Casos_HN[[#This Row],[ID_Municipio]],Table_4[[CodigoMuni]:[Long_2]],4,0),"")</f>
        <v>-88.114599999999996</v>
      </c>
      <c r="P415" s="32" t="s">
        <v>21</v>
      </c>
    </row>
    <row r="416" spans="1:16" ht="14.25" customHeight="1" x14ac:dyDescent="0.3">
      <c r="A416" s="29" t="str">
        <f t="shared" si="18"/>
        <v>San Pedro Sula43922405</v>
      </c>
      <c r="B416" s="29" t="str">
        <f>+Casos_HN[[#This Row],[ID_Municipio]]&amp;Casos_HN[[#This Row],[Fecha]]</f>
        <v>050143922</v>
      </c>
      <c r="C416" s="29" t="str">
        <f t="shared" si="19"/>
        <v>Cortes43922</v>
      </c>
      <c r="D416" s="30">
        <f t="shared" si="20"/>
        <v>405</v>
      </c>
      <c r="E416" s="23">
        <v>43922</v>
      </c>
      <c r="F416" s="30">
        <f>+VLOOKUP(Casos_HN[[#This Row],[Departamento]],Table_5[],2,0)</f>
        <v>5</v>
      </c>
      <c r="G416" s="3" t="s">
        <v>22</v>
      </c>
      <c r="H416" s="9" t="s">
        <v>23</v>
      </c>
      <c r="I416" s="30" t="str">
        <f>+IFERROR(VLOOKUP(Casos_HN[[#This Row],[Municipio]],'LOCALIZA HN'!$B$9:$O$306,8,0),99999)</f>
        <v>0501</v>
      </c>
      <c r="J416" s="5" t="s">
        <v>18</v>
      </c>
      <c r="K416" s="5">
        <v>62</v>
      </c>
      <c r="L416" s="8" t="s">
        <v>19</v>
      </c>
      <c r="M416" s="32" t="s">
        <v>20</v>
      </c>
      <c r="N416" s="33">
        <f>+IFERROR(VLOOKUP(Casos_HN[[#This Row],[ID_Municipio]],Table_4[[CodigoMuni]:[Long_2]],3,0),"")</f>
        <v>15.5151</v>
      </c>
      <c r="O416" s="33">
        <f>+IFERROR(VLOOKUP(Casos_HN[[#This Row],[ID_Municipio]],Table_4[[CodigoMuni]:[Long_2]],4,0),"")</f>
        <v>-88.114599999999996</v>
      </c>
      <c r="P416" s="32" t="s">
        <v>21</v>
      </c>
    </row>
    <row r="417" spans="1:16" ht="14.25" customHeight="1" x14ac:dyDescent="0.3">
      <c r="A417" s="29" t="str">
        <f t="shared" si="18"/>
        <v>San Pedro Sula43922406</v>
      </c>
      <c r="B417" s="29" t="str">
        <f>+Casos_HN[[#This Row],[ID_Municipio]]&amp;Casos_HN[[#This Row],[Fecha]]</f>
        <v>050143922</v>
      </c>
      <c r="C417" s="29" t="str">
        <f t="shared" si="19"/>
        <v>Cortes43922</v>
      </c>
      <c r="D417" s="30">
        <f t="shared" si="20"/>
        <v>406</v>
      </c>
      <c r="E417" s="23">
        <v>43922</v>
      </c>
      <c r="F417" s="30">
        <f>+VLOOKUP(Casos_HN[[#This Row],[Departamento]],Table_5[],2,0)</f>
        <v>5</v>
      </c>
      <c r="G417" s="3" t="s">
        <v>22</v>
      </c>
      <c r="H417" s="9" t="s">
        <v>23</v>
      </c>
      <c r="I417" s="30" t="str">
        <f>+IFERROR(VLOOKUP(Casos_HN[[#This Row],[Municipio]],'LOCALIZA HN'!$B$9:$O$306,8,0),99999)</f>
        <v>0501</v>
      </c>
      <c r="J417" s="5" t="s">
        <v>18</v>
      </c>
      <c r="K417" s="5">
        <v>30</v>
      </c>
      <c r="L417" s="8" t="s">
        <v>19</v>
      </c>
      <c r="M417" s="32" t="s">
        <v>20</v>
      </c>
      <c r="N417" s="33">
        <f>+IFERROR(VLOOKUP(Casos_HN[[#This Row],[ID_Municipio]],Table_4[[CodigoMuni]:[Long_2]],3,0),"")</f>
        <v>15.5151</v>
      </c>
      <c r="O417" s="33">
        <f>+IFERROR(VLOOKUP(Casos_HN[[#This Row],[ID_Municipio]],Table_4[[CodigoMuni]:[Long_2]],4,0),"")</f>
        <v>-88.114599999999996</v>
      </c>
      <c r="P417" s="32" t="s">
        <v>21</v>
      </c>
    </row>
    <row r="418" spans="1:16" ht="14.25" customHeight="1" x14ac:dyDescent="0.3">
      <c r="A418" s="29" t="str">
        <f t="shared" si="18"/>
        <v>San Pedro Sula43922407</v>
      </c>
      <c r="B418" s="29" t="str">
        <f>+Casos_HN[[#This Row],[ID_Municipio]]&amp;Casos_HN[[#This Row],[Fecha]]</f>
        <v>050143922</v>
      </c>
      <c r="C418" s="29" t="str">
        <f t="shared" si="19"/>
        <v>Cortes43922</v>
      </c>
      <c r="D418" s="30">
        <f t="shared" si="20"/>
        <v>407</v>
      </c>
      <c r="E418" s="23">
        <v>43922</v>
      </c>
      <c r="F418" s="30">
        <f>+VLOOKUP(Casos_HN[[#This Row],[Departamento]],Table_5[],2,0)</f>
        <v>5</v>
      </c>
      <c r="G418" s="3" t="s">
        <v>22</v>
      </c>
      <c r="H418" s="9" t="s">
        <v>23</v>
      </c>
      <c r="I418" s="30" t="str">
        <f>+IFERROR(VLOOKUP(Casos_HN[[#This Row],[Municipio]],'LOCALIZA HN'!$B$9:$O$306,8,0),99999)</f>
        <v>0501</v>
      </c>
      <c r="J418" s="5" t="s">
        <v>18</v>
      </c>
      <c r="K418" s="5">
        <v>14</v>
      </c>
      <c r="L418" s="8" t="s">
        <v>19</v>
      </c>
      <c r="M418" s="32" t="s">
        <v>20</v>
      </c>
      <c r="N418" s="33">
        <f>+IFERROR(VLOOKUP(Casos_HN[[#This Row],[ID_Municipio]],Table_4[[CodigoMuni]:[Long_2]],3,0),"")</f>
        <v>15.5151</v>
      </c>
      <c r="O418" s="33">
        <f>+IFERROR(VLOOKUP(Casos_HN[[#This Row],[ID_Municipio]],Table_4[[CodigoMuni]:[Long_2]],4,0),"")</f>
        <v>-88.114599999999996</v>
      </c>
      <c r="P418" s="32" t="s">
        <v>21</v>
      </c>
    </row>
    <row r="419" spans="1:16" ht="14.25" customHeight="1" x14ac:dyDescent="0.3">
      <c r="A419" s="29" t="str">
        <f t="shared" si="18"/>
        <v>San Pedro Sula43922408</v>
      </c>
      <c r="B419" s="29" t="str">
        <f>+Casos_HN[[#This Row],[ID_Municipio]]&amp;Casos_HN[[#This Row],[Fecha]]</f>
        <v>050143922</v>
      </c>
      <c r="C419" s="29" t="str">
        <f t="shared" si="19"/>
        <v>Cortes43922</v>
      </c>
      <c r="D419" s="30">
        <f t="shared" si="20"/>
        <v>408</v>
      </c>
      <c r="E419" s="23">
        <v>43922</v>
      </c>
      <c r="F419" s="30">
        <f>+VLOOKUP(Casos_HN[[#This Row],[Departamento]],Table_5[],2,0)</f>
        <v>5</v>
      </c>
      <c r="G419" s="3" t="s">
        <v>22</v>
      </c>
      <c r="H419" s="9" t="s">
        <v>23</v>
      </c>
      <c r="I419" s="30" t="str">
        <f>+IFERROR(VLOOKUP(Casos_HN[[#This Row],[Municipio]],'LOCALIZA HN'!$B$9:$O$306,8,0),99999)</f>
        <v>0501</v>
      </c>
      <c r="J419" s="5" t="s">
        <v>18</v>
      </c>
      <c r="K419" s="5">
        <v>29</v>
      </c>
      <c r="L419" s="8" t="s">
        <v>19</v>
      </c>
      <c r="M419" s="32" t="s">
        <v>20</v>
      </c>
      <c r="N419" s="33">
        <f>+IFERROR(VLOOKUP(Casos_HN[[#This Row],[ID_Municipio]],Table_4[[CodigoMuni]:[Long_2]],3,0),"")</f>
        <v>15.5151</v>
      </c>
      <c r="O419" s="33">
        <f>+IFERROR(VLOOKUP(Casos_HN[[#This Row],[ID_Municipio]],Table_4[[CodigoMuni]:[Long_2]],4,0),"")</f>
        <v>-88.114599999999996</v>
      </c>
      <c r="P419" s="32" t="s">
        <v>21</v>
      </c>
    </row>
    <row r="420" spans="1:16" ht="14.25" customHeight="1" x14ac:dyDescent="0.3">
      <c r="A420" s="29" t="str">
        <f t="shared" si="18"/>
        <v>San Pedro Sula43922409</v>
      </c>
      <c r="B420" s="29" t="str">
        <f>+Casos_HN[[#This Row],[ID_Municipio]]&amp;Casos_HN[[#This Row],[Fecha]]</f>
        <v>050143922</v>
      </c>
      <c r="C420" s="29" t="str">
        <f t="shared" si="19"/>
        <v>Cortes43922</v>
      </c>
      <c r="D420" s="30">
        <f t="shared" si="20"/>
        <v>409</v>
      </c>
      <c r="E420" s="23">
        <v>43922</v>
      </c>
      <c r="F420" s="30">
        <f>+VLOOKUP(Casos_HN[[#This Row],[Departamento]],Table_5[],2,0)</f>
        <v>5</v>
      </c>
      <c r="G420" s="3" t="s">
        <v>22</v>
      </c>
      <c r="H420" s="9" t="s">
        <v>23</v>
      </c>
      <c r="I420" s="30" t="str">
        <f>+IFERROR(VLOOKUP(Casos_HN[[#This Row],[Municipio]],'LOCALIZA HN'!$B$9:$O$306,8,0),99999)</f>
        <v>0501</v>
      </c>
      <c r="J420" s="5" t="s">
        <v>18</v>
      </c>
      <c r="K420" s="5">
        <v>41</v>
      </c>
      <c r="L420" s="8" t="s">
        <v>19</v>
      </c>
      <c r="M420" s="32" t="s">
        <v>20</v>
      </c>
      <c r="N420" s="33">
        <f>+IFERROR(VLOOKUP(Casos_HN[[#This Row],[ID_Municipio]],Table_4[[CodigoMuni]:[Long_2]],3,0),"")</f>
        <v>15.5151</v>
      </c>
      <c r="O420" s="33">
        <f>+IFERROR(VLOOKUP(Casos_HN[[#This Row],[ID_Municipio]],Table_4[[CodigoMuni]:[Long_2]],4,0),"")</f>
        <v>-88.114599999999996</v>
      </c>
      <c r="P420" s="32" t="s">
        <v>21</v>
      </c>
    </row>
    <row r="421" spans="1:16" ht="14.25" customHeight="1" x14ac:dyDescent="0.3">
      <c r="A421" s="29" t="str">
        <f t="shared" si="18"/>
        <v>San Pedro Sula43922410</v>
      </c>
      <c r="B421" s="29" t="str">
        <f>+Casos_HN[[#This Row],[ID_Municipio]]&amp;Casos_HN[[#This Row],[Fecha]]</f>
        <v>050143922</v>
      </c>
      <c r="C421" s="29" t="str">
        <f t="shared" si="19"/>
        <v>Cortes43922</v>
      </c>
      <c r="D421" s="30">
        <f t="shared" si="20"/>
        <v>410</v>
      </c>
      <c r="E421" s="23">
        <v>43922</v>
      </c>
      <c r="F421" s="30">
        <f>+VLOOKUP(Casos_HN[[#This Row],[Departamento]],Table_5[],2,0)</f>
        <v>5</v>
      </c>
      <c r="G421" s="3" t="s">
        <v>22</v>
      </c>
      <c r="H421" s="9" t="s">
        <v>23</v>
      </c>
      <c r="I421" s="30" t="str">
        <f>+IFERROR(VLOOKUP(Casos_HN[[#This Row],[Municipio]],'LOCALIZA HN'!$B$9:$O$306,8,0),99999)</f>
        <v>0501</v>
      </c>
      <c r="J421" s="5" t="s">
        <v>18</v>
      </c>
      <c r="K421" s="5">
        <v>26</v>
      </c>
      <c r="L421" s="8" t="s">
        <v>19</v>
      </c>
      <c r="M421" s="32" t="s">
        <v>20</v>
      </c>
      <c r="N421" s="33">
        <f>+IFERROR(VLOOKUP(Casos_HN[[#This Row],[ID_Municipio]],Table_4[[CodigoMuni]:[Long_2]],3,0),"")</f>
        <v>15.5151</v>
      </c>
      <c r="O421" s="33">
        <f>+IFERROR(VLOOKUP(Casos_HN[[#This Row],[ID_Municipio]],Table_4[[CodigoMuni]:[Long_2]],4,0),"")</f>
        <v>-88.114599999999996</v>
      </c>
      <c r="P421" s="32" t="s">
        <v>21</v>
      </c>
    </row>
    <row r="422" spans="1:16" ht="14.25" customHeight="1" x14ac:dyDescent="0.3">
      <c r="A422" s="29" t="str">
        <f t="shared" si="18"/>
        <v>San Pedro Sula43922411</v>
      </c>
      <c r="B422" s="29" t="str">
        <f>+Casos_HN[[#This Row],[ID_Municipio]]&amp;Casos_HN[[#This Row],[Fecha]]</f>
        <v>050143922</v>
      </c>
      <c r="C422" s="29" t="str">
        <f t="shared" si="19"/>
        <v>Cortes43922</v>
      </c>
      <c r="D422" s="30">
        <f t="shared" si="20"/>
        <v>411</v>
      </c>
      <c r="E422" s="23">
        <v>43922</v>
      </c>
      <c r="F422" s="30">
        <f>+VLOOKUP(Casos_HN[[#This Row],[Departamento]],Table_5[],2,0)</f>
        <v>5</v>
      </c>
      <c r="G422" s="3" t="s">
        <v>22</v>
      </c>
      <c r="H422" s="9" t="s">
        <v>23</v>
      </c>
      <c r="I422" s="30" t="str">
        <f>+IFERROR(VLOOKUP(Casos_HN[[#This Row],[Municipio]],'LOCALIZA HN'!$B$9:$O$306,8,0),99999)</f>
        <v>0501</v>
      </c>
      <c r="J422" s="5" t="s">
        <v>26</v>
      </c>
      <c r="K422" s="5">
        <v>47</v>
      </c>
      <c r="L422" s="8" t="s">
        <v>19</v>
      </c>
      <c r="M422" s="32" t="s">
        <v>20</v>
      </c>
      <c r="N422" s="33">
        <f>+IFERROR(VLOOKUP(Casos_HN[[#This Row],[ID_Municipio]],Table_4[[CodigoMuni]:[Long_2]],3,0),"")</f>
        <v>15.5151</v>
      </c>
      <c r="O422" s="33">
        <f>+IFERROR(VLOOKUP(Casos_HN[[#This Row],[ID_Municipio]],Table_4[[CodigoMuni]:[Long_2]],4,0),"")</f>
        <v>-88.114599999999996</v>
      </c>
      <c r="P422" s="32" t="s">
        <v>21</v>
      </c>
    </row>
    <row r="423" spans="1:16" ht="14.25" customHeight="1" x14ac:dyDescent="0.3">
      <c r="A423" s="29" t="str">
        <f t="shared" si="18"/>
        <v>San Pedro Sula43922412</v>
      </c>
      <c r="B423" s="29" t="str">
        <f>+Casos_HN[[#This Row],[ID_Municipio]]&amp;Casos_HN[[#This Row],[Fecha]]</f>
        <v>050143922</v>
      </c>
      <c r="C423" s="29" t="str">
        <f t="shared" si="19"/>
        <v>Cortes43922</v>
      </c>
      <c r="D423" s="30">
        <f t="shared" si="20"/>
        <v>412</v>
      </c>
      <c r="E423" s="23">
        <v>43922</v>
      </c>
      <c r="F423" s="30">
        <f>+VLOOKUP(Casos_HN[[#This Row],[Departamento]],Table_5[],2,0)</f>
        <v>5</v>
      </c>
      <c r="G423" s="3" t="s">
        <v>22</v>
      </c>
      <c r="H423" s="9" t="s">
        <v>23</v>
      </c>
      <c r="I423" s="30" t="str">
        <f>+IFERROR(VLOOKUP(Casos_HN[[#This Row],[Municipio]],'LOCALIZA HN'!$B$9:$O$306,8,0),99999)</f>
        <v>0501</v>
      </c>
      <c r="J423" s="5" t="s">
        <v>26</v>
      </c>
      <c r="K423" s="5">
        <v>35</v>
      </c>
      <c r="L423" s="8" t="s">
        <v>19</v>
      </c>
      <c r="M423" s="32" t="s">
        <v>20</v>
      </c>
      <c r="N423" s="33">
        <f>+IFERROR(VLOOKUP(Casos_HN[[#This Row],[ID_Municipio]],Table_4[[CodigoMuni]:[Long_2]],3,0),"")</f>
        <v>15.5151</v>
      </c>
      <c r="O423" s="33">
        <f>+IFERROR(VLOOKUP(Casos_HN[[#This Row],[ID_Municipio]],Table_4[[CodigoMuni]:[Long_2]],4,0),"")</f>
        <v>-88.114599999999996</v>
      </c>
      <c r="P423" s="32" t="s">
        <v>21</v>
      </c>
    </row>
    <row r="424" spans="1:16" ht="14.25" customHeight="1" x14ac:dyDescent="0.3">
      <c r="A424" s="29" t="str">
        <f t="shared" si="18"/>
        <v>San Pedro Sula43922413</v>
      </c>
      <c r="B424" s="29" t="str">
        <f>+Casos_HN[[#This Row],[ID_Municipio]]&amp;Casos_HN[[#This Row],[Fecha]]</f>
        <v>050143922</v>
      </c>
      <c r="C424" s="29" t="str">
        <f t="shared" si="19"/>
        <v>Cortes43922</v>
      </c>
      <c r="D424" s="30">
        <f t="shared" si="20"/>
        <v>413</v>
      </c>
      <c r="E424" s="23">
        <v>43922</v>
      </c>
      <c r="F424" s="30">
        <f>+VLOOKUP(Casos_HN[[#This Row],[Departamento]],Table_5[],2,0)</f>
        <v>5</v>
      </c>
      <c r="G424" s="3" t="s">
        <v>22</v>
      </c>
      <c r="H424" s="9" t="s">
        <v>23</v>
      </c>
      <c r="I424" s="30" t="str">
        <f>+IFERROR(VLOOKUP(Casos_HN[[#This Row],[Municipio]],'LOCALIZA HN'!$B$9:$O$306,8,0),99999)</f>
        <v>0501</v>
      </c>
      <c r="J424" s="5" t="s">
        <v>18</v>
      </c>
      <c r="K424" s="5">
        <v>44</v>
      </c>
      <c r="L424" s="8" t="s">
        <v>19</v>
      </c>
      <c r="M424" s="32" t="s">
        <v>20</v>
      </c>
      <c r="N424" s="33">
        <f>+IFERROR(VLOOKUP(Casos_HN[[#This Row],[ID_Municipio]],Table_4[[CodigoMuni]:[Long_2]],3,0),"")</f>
        <v>15.5151</v>
      </c>
      <c r="O424" s="33">
        <f>+IFERROR(VLOOKUP(Casos_HN[[#This Row],[ID_Municipio]],Table_4[[CodigoMuni]:[Long_2]],4,0),"")</f>
        <v>-88.114599999999996</v>
      </c>
      <c r="P424" s="32" t="s">
        <v>21</v>
      </c>
    </row>
    <row r="425" spans="1:16" ht="14.25" customHeight="1" x14ac:dyDescent="0.3">
      <c r="A425" s="29" t="str">
        <f t="shared" si="18"/>
        <v>San Pedro Sula43922414</v>
      </c>
      <c r="B425" s="29" t="str">
        <f>+Casos_HN[[#This Row],[ID_Municipio]]&amp;Casos_HN[[#This Row],[Fecha]]</f>
        <v>050143922</v>
      </c>
      <c r="C425" s="29" t="str">
        <f t="shared" si="19"/>
        <v>Cortes43922</v>
      </c>
      <c r="D425" s="30">
        <f t="shared" si="20"/>
        <v>414</v>
      </c>
      <c r="E425" s="23">
        <v>43922</v>
      </c>
      <c r="F425" s="30">
        <f>+VLOOKUP(Casos_HN[[#This Row],[Departamento]],Table_5[],2,0)</f>
        <v>5</v>
      </c>
      <c r="G425" s="3" t="s">
        <v>22</v>
      </c>
      <c r="H425" s="9" t="s">
        <v>23</v>
      </c>
      <c r="I425" s="30" t="str">
        <f>+IFERROR(VLOOKUP(Casos_HN[[#This Row],[Municipio]],'LOCALIZA HN'!$B$9:$O$306,8,0),99999)</f>
        <v>0501</v>
      </c>
      <c r="J425" s="5" t="s">
        <v>18</v>
      </c>
      <c r="K425" s="5">
        <v>54</v>
      </c>
      <c r="L425" s="8" t="s">
        <v>19</v>
      </c>
      <c r="M425" s="32" t="s">
        <v>20</v>
      </c>
      <c r="N425" s="33">
        <f>+IFERROR(VLOOKUP(Casos_HN[[#This Row],[ID_Municipio]],Table_4[[CodigoMuni]:[Long_2]],3,0),"")</f>
        <v>15.5151</v>
      </c>
      <c r="O425" s="33">
        <f>+IFERROR(VLOOKUP(Casos_HN[[#This Row],[ID_Municipio]],Table_4[[CodigoMuni]:[Long_2]],4,0),"")</f>
        <v>-88.114599999999996</v>
      </c>
      <c r="P425" s="32" t="s">
        <v>21</v>
      </c>
    </row>
    <row r="426" spans="1:16" ht="14.25" customHeight="1" x14ac:dyDescent="0.3">
      <c r="A426" s="29" t="str">
        <f t="shared" si="18"/>
        <v>San Pedro Sula43922415</v>
      </c>
      <c r="B426" s="29" t="str">
        <f>+Casos_HN[[#This Row],[ID_Municipio]]&amp;Casos_HN[[#This Row],[Fecha]]</f>
        <v>050143922</v>
      </c>
      <c r="C426" s="29" t="str">
        <f t="shared" si="19"/>
        <v>Cortes43922</v>
      </c>
      <c r="D426" s="30">
        <f t="shared" si="20"/>
        <v>415</v>
      </c>
      <c r="E426" s="23">
        <v>43922</v>
      </c>
      <c r="F426" s="30">
        <f>+VLOOKUP(Casos_HN[[#This Row],[Departamento]],Table_5[],2,0)</f>
        <v>5</v>
      </c>
      <c r="G426" s="3" t="s">
        <v>22</v>
      </c>
      <c r="H426" s="9" t="s">
        <v>23</v>
      </c>
      <c r="I426" s="30" t="str">
        <f>+IFERROR(VLOOKUP(Casos_HN[[#This Row],[Municipio]],'LOCALIZA HN'!$B$9:$O$306,8,0),99999)</f>
        <v>0501</v>
      </c>
      <c r="J426" s="5" t="s">
        <v>26</v>
      </c>
      <c r="K426" s="5">
        <v>29</v>
      </c>
      <c r="L426" s="8" t="s">
        <v>19</v>
      </c>
      <c r="M426" s="32" t="s">
        <v>20</v>
      </c>
      <c r="N426" s="33">
        <f>+IFERROR(VLOOKUP(Casos_HN[[#This Row],[ID_Municipio]],Table_4[[CodigoMuni]:[Long_2]],3,0),"")</f>
        <v>15.5151</v>
      </c>
      <c r="O426" s="33">
        <f>+IFERROR(VLOOKUP(Casos_HN[[#This Row],[ID_Municipio]],Table_4[[CodigoMuni]:[Long_2]],4,0),"")</f>
        <v>-88.114599999999996</v>
      </c>
      <c r="P426" s="32" t="s">
        <v>21</v>
      </c>
    </row>
    <row r="427" spans="1:16" ht="14.25" customHeight="1" x14ac:dyDescent="0.3">
      <c r="A427" s="29" t="str">
        <f t="shared" si="18"/>
        <v>San Pedro Sula43922416</v>
      </c>
      <c r="B427" s="29" t="str">
        <f>+Casos_HN[[#This Row],[ID_Municipio]]&amp;Casos_HN[[#This Row],[Fecha]]</f>
        <v>050143922</v>
      </c>
      <c r="C427" s="29" t="str">
        <f t="shared" si="19"/>
        <v>Cortes43922</v>
      </c>
      <c r="D427" s="30">
        <f t="shared" si="20"/>
        <v>416</v>
      </c>
      <c r="E427" s="23">
        <v>43922</v>
      </c>
      <c r="F427" s="30">
        <f>+VLOOKUP(Casos_HN[[#This Row],[Departamento]],Table_5[],2,0)</f>
        <v>5</v>
      </c>
      <c r="G427" s="3" t="s">
        <v>22</v>
      </c>
      <c r="H427" s="9" t="s">
        <v>23</v>
      </c>
      <c r="I427" s="30" t="str">
        <f>+IFERROR(VLOOKUP(Casos_HN[[#This Row],[Municipio]],'LOCALIZA HN'!$B$9:$O$306,8,0),99999)</f>
        <v>0501</v>
      </c>
      <c r="J427" s="5" t="s">
        <v>18</v>
      </c>
      <c r="K427" s="5">
        <v>46</v>
      </c>
      <c r="L427" s="8" t="s">
        <v>19</v>
      </c>
      <c r="M427" s="32" t="s">
        <v>20</v>
      </c>
      <c r="N427" s="33">
        <f>+IFERROR(VLOOKUP(Casos_HN[[#This Row],[ID_Municipio]],Table_4[[CodigoMuni]:[Long_2]],3,0),"")</f>
        <v>15.5151</v>
      </c>
      <c r="O427" s="33">
        <f>+IFERROR(VLOOKUP(Casos_HN[[#This Row],[ID_Municipio]],Table_4[[CodigoMuni]:[Long_2]],4,0),"")</f>
        <v>-88.114599999999996</v>
      </c>
      <c r="P427" s="32" t="s">
        <v>21</v>
      </c>
    </row>
    <row r="428" spans="1:16" ht="14.25" customHeight="1" x14ac:dyDescent="0.3">
      <c r="A428" s="29" t="str">
        <f t="shared" si="18"/>
        <v>San Pedro Sula43922417</v>
      </c>
      <c r="B428" s="29" t="str">
        <f>+Casos_HN[[#This Row],[ID_Municipio]]&amp;Casos_HN[[#This Row],[Fecha]]</f>
        <v>050143922</v>
      </c>
      <c r="C428" s="29" t="str">
        <f t="shared" si="19"/>
        <v>Cortes43922</v>
      </c>
      <c r="D428" s="30">
        <f t="shared" si="20"/>
        <v>417</v>
      </c>
      <c r="E428" s="23">
        <v>43922</v>
      </c>
      <c r="F428" s="30">
        <f>+VLOOKUP(Casos_HN[[#This Row],[Departamento]],Table_5[],2,0)</f>
        <v>5</v>
      </c>
      <c r="G428" s="3" t="s">
        <v>22</v>
      </c>
      <c r="H428" s="9" t="s">
        <v>23</v>
      </c>
      <c r="I428" s="30" t="str">
        <f>+IFERROR(VLOOKUP(Casos_HN[[#This Row],[Municipio]],'LOCALIZA HN'!$B$9:$O$306,8,0),99999)</f>
        <v>0501</v>
      </c>
      <c r="J428" s="5" t="s">
        <v>18</v>
      </c>
      <c r="K428" s="5">
        <v>35</v>
      </c>
      <c r="L428" s="8" t="s">
        <v>19</v>
      </c>
      <c r="M428" s="32" t="s">
        <v>20</v>
      </c>
      <c r="N428" s="33">
        <f>+IFERROR(VLOOKUP(Casos_HN[[#This Row],[ID_Municipio]],Table_4[[CodigoMuni]:[Long_2]],3,0),"")</f>
        <v>15.5151</v>
      </c>
      <c r="O428" s="33">
        <f>+IFERROR(VLOOKUP(Casos_HN[[#This Row],[ID_Municipio]],Table_4[[CodigoMuni]:[Long_2]],4,0),"")</f>
        <v>-88.114599999999996</v>
      </c>
      <c r="P428" s="32" t="s">
        <v>21</v>
      </c>
    </row>
    <row r="429" spans="1:16" ht="14.25" customHeight="1" x14ac:dyDescent="0.3">
      <c r="A429" s="29" t="str">
        <f t="shared" si="18"/>
        <v>San Pedro Sula43922418</v>
      </c>
      <c r="B429" s="29" t="str">
        <f>+Casos_HN[[#This Row],[ID_Municipio]]&amp;Casos_HN[[#This Row],[Fecha]]</f>
        <v>050143922</v>
      </c>
      <c r="C429" s="29" t="str">
        <f t="shared" si="19"/>
        <v>Cortes43922</v>
      </c>
      <c r="D429" s="30">
        <f t="shared" si="20"/>
        <v>418</v>
      </c>
      <c r="E429" s="23">
        <v>43922</v>
      </c>
      <c r="F429" s="30">
        <f>+VLOOKUP(Casos_HN[[#This Row],[Departamento]],Table_5[],2,0)</f>
        <v>5</v>
      </c>
      <c r="G429" s="3" t="s">
        <v>22</v>
      </c>
      <c r="H429" s="9" t="s">
        <v>23</v>
      </c>
      <c r="I429" s="30" t="str">
        <f>+IFERROR(VLOOKUP(Casos_HN[[#This Row],[Municipio]],'LOCALIZA HN'!$B$9:$O$306,8,0),99999)</f>
        <v>0501</v>
      </c>
      <c r="J429" s="5" t="s">
        <v>18</v>
      </c>
      <c r="K429" s="5">
        <v>52</v>
      </c>
      <c r="L429" s="8" t="s">
        <v>19</v>
      </c>
      <c r="M429" s="32" t="s">
        <v>20</v>
      </c>
      <c r="N429" s="33">
        <f>+IFERROR(VLOOKUP(Casos_HN[[#This Row],[ID_Municipio]],Table_4[[CodigoMuni]:[Long_2]],3,0),"")</f>
        <v>15.5151</v>
      </c>
      <c r="O429" s="33">
        <f>+IFERROR(VLOOKUP(Casos_HN[[#This Row],[ID_Municipio]],Table_4[[CodigoMuni]:[Long_2]],4,0),"")</f>
        <v>-88.114599999999996</v>
      </c>
      <c r="P429" s="32" t="s">
        <v>21</v>
      </c>
    </row>
    <row r="430" spans="1:16" ht="14.25" customHeight="1" x14ac:dyDescent="0.3">
      <c r="A430" s="29" t="str">
        <f t="shared" si="18"/>
        <v>San Pedro Sula43922419</v>
      </c>
      <c r="B430" s="29" t="str">
        <f>+Casos_HN[[#This Row],[ID_Municipio]]&amp;Casos_HN[[#This Row],[Fecha]]</f>
        <v>050143922</v>
      </c>
      <c r="C430" s="29" t="str">
        <f t="shared" si="19"/>
        <v>Cortes43922</v>
      </c>
      <c r="D430" s="30">
        <f t="shared" si="20"/>
        <v>419</v>
      </c>
      <c r="E430" s="23">
        <v>43922</v>
      </c>
      <c r="F430" s="30">
        <f>+VLOOKUP(Casos_HN[[#This Row],[Departamento]],Table_5[],2,0)</f>
        <v>5</v>
      </c>
      <c r="G430" s="3" t="s">
        <v>22</v>
      </c>
      <c r="H430" s="9" t="s">
        <v>23</v>
      </c>
      <c r="I430" s="30" t="str">
        <f>+IFERROR(VLOOKUP(Casos_HN[[#This Row],[Municipio]],'LOCALIZA HN'!$B$9:$O$306,8,0),99999)</f>
        <v>0501</v>
      </c>
      <c r="J430" s="5" t="s">
        <v>18</v>
      </c>
      <c r="K430" s="5">
        <v>22</v>
      </c>
      <c r="L430" s="8" t="s">
        <v>19</v>
      </c>
      <c r="M430" s="32" t="s">
        <v>20</v>
      </c>
      <c r="N430" s="33">
        <f>+IFERROR(VLOOKUP(Casos_HN[[#This Row],[ID_Municipio]],Table_4[[CodigoMuni]:[Long_2]],3,0),"")</f>
        <v>15.5151</v>
      </c>
      <c r="O430" s="33">
        <f>+IFERROR(VLOOKUP(Casos_HN[[#This Row],[ID_Municipio]],Table_4[[CodigoMuni]:[Long_2]],4,0),"")</f>
        <v>-88.114599999999996</v>
      </c>
      <c r="P430" s="32" t="s">
        <v>21</v>
      </c>
    </row>
    <row r="431" spans="1:16" ht="14.25" customHeight="1" x14ac:dyDescent="0.3">
      <c r="A431" s="29" t="str">
        <f t="shared" si="18"/>
        <v>San Pedro Sula43922420</v>
      </c>
      <c r="B431" s="29" t="str">
        <f>+Casos_HN[[#This Row],[ID_Municipio]]&amp;Casos_HN[[#This Row],[Fecha]]</f>
        <v>050143922</v>
      </c>
      <c r="C431" s="29" t="str">
        <f t="shared" si="19"/>
        <v>Cortes43922</v>
      </c>
      <c r="D431" s="30">
        <f t="shared" si="20"/>
        <v>420</v>
      </c>
      <c r="E431" s="23">
        <v>43922</v>
      </c>
      <c r="F431" s="30">
        <f>+VLOOKUP(Casos_HN[[#This Row],[Departamento]],Table_5[],2,0)</f>
        <v>5</v>
      </c>
      <c r="G431" s="3" t="s">
        <v>22</v>
      </c>
      <c r="H431" s="9" t="s">
        <v>23</v>
      </c>
      <c r="I431" s="30" t="str">
        <f>+IFERROR(VLOOKUP(Casos_HN[[#This Row],[Municipio]],'LOCALIZA HN'!$B$9:$O$306,8,0),99999)</f>
        <v>0501</v>
      </c>
      <c r="J431" s="5" t="s">
        <v>26</v>
      </c>
      <c r="K431" s="5">
        <v>37</v>
      </c>
      <c r="L431" s="8" t="s">
        <v>19</v>
      </c>
      <c r="M431" s="32" t="s">
        <v>20</v>
      </c>
      <c r="N431" s="33">
        <f>+IFERROR(VLOOKUP(Casos_HN[[#This Row],[ID_Municipio]],Table_4[[CodigoMuni]:[Long_2]],3,0),"")</f>
        <v>15.5151</v>
      </c>
      <c r="O431" s="33">
        <f>+IFERROR(VLOOKUP(Casos_HN[[#This Row],[ID_Municipio]],Table_4[[CodigoMuni]:[Long_2]],4,0),"")</f>
        <v>-88.114599999999996</v>
      </c>
      <c r="P431" s="32" t="s">
        <v>21</v>
      </c>
    </row>
    <row r="432" spans="1:16" ht="14.25" customHeight="1" x14ac:dyDescent="0.3">
      <c r="A432" s="29" t="str">
        <f t="shared" si="18"/>
        <v>San Pedro Sula43922421</v>
      </c>
      <c r="B432" s="29" t="str">
        <f>+Casos_HN[[#This Row],[ID_Municipio]]&amp;Casos_HN[[#This Row],[Fecha]]</f>
        <v>050143922</v>
      </c>
      <c r="C432" s="29" t="str">
        <f t="shared" si="19"/>
        <v>Cortes43922</v>
      </c>
      <c r="D432" s="30">
        <f t="shared" si="20"/>
        <v>421</v>
      </c>
      <c r="E432" s="23">
        <v>43922</v>
      </c>
      <c r="F432" s="30">
        <f>+VLOOKUP(Casos_HN[[#This Row],[Departamento]],Table_5[],2,0)</f>
        <v>5</v>
      </c>
      <c r="G432" s="3" t="s">
        <v>22</v>
      </c>
      <c r="H432" s="9" t="s">
        <v>23</v>
      </c>
      <c r="I432" s="30" t="str">
        <f>+IFERROR(VLOOKUP(Casos_HN[[#This Row],[Municipio]],'LOCALIZA HN'!$B$9:$O$306,8,0),99999)</f>
        <v>0501</v>
      </c>
      <c r="J432" s="5" t="s">
        <v>18</v>
      </c>
      <c r="K432" s="5">
        <v>36</v>
      </c>
      <c r="L432" s="8" t="s">
        <v>19</v>
      </c>
      <c r="M432" s="32" t="s">
        <v>20</v>
      </c>
      <c r="N432" s="33">
        <f>+IFERROR(VLOOKUP(Casos_HN[[#This Row],[ID_Municipio]],Table_4[[CodigoMuni]:[Long_2]],3,0),"")</f>
        <v>15.5151</v>
      </c>
      <c r="O432" s="33">
        <f>+IFERROR(VLOOKUP(Casos_HN[[#This Row],[ID_Municipio]],Table_4[[CodigoMuni]:[Long_2]],4,0),"")</f>
        <v>-88.114599999999996</v>
      </c>
      <c r="P432" s="32" t="s">
        <v>21</v>
      </c>
    </row>
    <row r="433" spans="1:16" ht="14.25" customHeight="1" x14ac:dyDescent="0.3">
      <c r="A433" s="29" t="str">
        <f t="shared" si="18"/>
        <v>San Pedro Sula43922422</v>
      </c>
      <c r="B433" s="29" t="str">
        <f>+Casos_HN[[#This Row],[ID_Municipio]]&amp;Casos_HN[[#This Row],[Fecha]]</f>
        <v>050143922</v>
      </c>
      <c r="C433" s="29" t="str">
        <f t="shared" si="19"/>
        <v>Cortes43922</v>
      </c>
      <c r="D433" s="30">
        <f t="shared" si="20"/>
        <v>422</v>
      </c>
      <c r="E433" s="23">
        <v>43922</v>
      </c>
      <c r="F433" s="30">
        <f>+VLOOKUP(Casos_HN[[#This Row],[Departamento]],Table_5[],2,0)</f>
        <v>5</v>
      </c>
      <c r="G433" s="3" t="s">
        <v>22</v>
      </c>
      <c r="H433" s="9" t="s">
        <v>23</v>
      </c>
      <c r="I433" s="30" t="str">
        <f>+IFERROR(VLOOKUP(Casos_HN[[#This Row],[Municipio]],'LOCALIZA HN'!$B$9:$O$306,8,0),99999)</f>
        <v>0501</v>
      </c>
      <c r="J433" s="5" t="s">
        <v>18</v>
      </c>
      <c r="K433" s="5">
        <v>50</v>
      </c>
      <c r="L433" s="8" t="s">
        <v>19</v>
      </c>
      <c r="M433" s="32" t="s">
        <v>20</v>
      </c>
      <c r="N433" s="33">
        <f>+IFERROR(VLOOKUP(Casos_HN[[#This Row],[ID_Municipio]],Table_4[[CodigoMuni]:[Long_2]],3,0),"")</f>
        <v>15.5151</v>
      </c>
      <c r="O433" s="33">
        <f>+IFERROR(VLOOKUP(Casos_HN[[#This Row],[ID_Municipio]],Table_4[[CodigoMuni]:[Long_2]],4,0),"")</f>
        <v>-88.114599999999996</v>
      </c>
      <c r="P433" s="32" t="s">
        <v>21</v>
      </c>
    </row>
    <row r="434" spans="1:16" ht="14.25" customHeight="1" x14ac:dyDescent="0.3">
      <c r="A434" s="29" t="str">
        <f t="shared" si="18"/>
        <v>San Pedro Sula43922423</v>
      </c>
      <c r="B434" s="29" t="str">
        <f>+Casos_HN[[#This Row],[ID_Municipio]]&amp;Casos_HN[[#This Row],[Fecha]]</f>
        <v>050143922</v>
      </c>
      <c r="C434" s="29" t="str">
        <f t="shared" si="19"/>
        <v>Cortes43922</v>
      </c>
      <c r="D434" s="30">
        <f t="shared" si="20"/>
        <v>423</v>
      </c>
      <c r="E434" s="23">
        <v>43922</v>
      </c>
      <c r="F434" s="30">
        <f>+VLOOKUP(Casos_HN[[#This Row],[Departamento]],Table_5[],2,0)</f>
        <v>5</v>
      </c>
      <c r="G434" s="3" t="s">
        <v>22</v>
      </c>
      <c r="H434" s="9" t="s">
        <v>23</v>
      </c>
      <c r="I434" s="30" t="str">
        <f>+IFERROR(VLOOKUP(Casos_HN[[#This Row],[Municipio]],'LOCALIZA HN'!$B$9:$O$306,8,0),99999)</f>
        <v>0501</v>
      </c>
      <c r="J434" s="5" t="s">
        <v>18</v>
      </c>
      <c r="K434" s="5">
        <v>26</v>
      </c>
      <c r="L434" s="8" t="s">
        <v>19</v>
      </c>
      <c r="M434" s="32" t="s">
        <v>20</v>
      </c>
      <c r="N434" s="33">
        <f>+IFERROR(VLOOKUP(Casos_HN[[#This Row],[ID_Municipio]],Table_4[[CodigoMuni]:[Long_2]],3,0),"")</f>
        <v>15.5151</v>
      </c>
      <c r="O434" s="33">
        <f>+IFERROR(VLOOKUP(Casos_HN[[#This Row],[ID_Municipio]],Table_4[[CodigoMuni]:[Long_2]],4,0),"")</f>
        <v>-88.114599999999996</v>
      </c>
      <c r="P434" s="32" t="s">
        <v>21</v>
      </c>
    </row>
    <row r="435" spans="1:16" ht="14.25" customHeight="1" x14ac:dyDescent="0.3">
      <c r="A435" s="29" t="str">
        <f t="shared" si="18"/>
        <v>San Pedro Sula43924424</v>
      </c>
      <c r="B435" s="29" t="str">
        <f>+Casos_HN[[#This Row],[ID_Municipio]]&amp;Casos_HN[[#This Row],[Fecha]]</f>
        <v>050143924</v>
      </c>
      <c r="C435" s="29" t="str">
        <f t="shared" si="19"/>
        <v>Cortes43924</v>
      </c>
      <c r="D435" s="30">
        <f t="shared" si="20"/>
        <v>424</v>
      </c>
      <c r="E435" s="23">
        <v>43924</v>
      </c>
      <c r="F435" s="30">
        <f>+VLOOKUP(Casos_HN[[#This Row],[Departamento]],Table_5[],2,0)</f>
        <v>5</v>
      </c>
      <c r="G435" s="3" t="s">
        <v>22</v>
      </c>
      <c r="H435" s="9" t="s">
        <v>23</v>
      </c>
      <c r="I435" s="30" t="str">
        <f>+IFERROR(VLOOKUP(Casos_HN[[#This Row],[Municipio]],'LOCALIZA HN'!$B$9:$O$306,8,0),99999)</f>
        <v>0501</v>
      </c>
      <c r="J435" s="5" t="s">
        <v>26</v>
      </c>
      <c r="K435" s="5">
        <v>33</v>
      </c>
      <c r="L435" s="8" t="s">
        <v>19</v>
      </c>
      <c r="M435" s="32" t="s">
        <v>20</v>
      </c>
      <c r="N435" s="33">
        <f>+IFERROR(VLOOKUP(Casos_HN[[#This Row],[ID_Municipio]],Table_4[[CodigoMuni]:[Long_2]],3,0),"")</f>
        <v>15.5151</v>
      </c>
      <c r="O435" s="33">
        <f>+IFERROR(VLOOKUP(Casos_HN[[#This Row],[ID_Municipio]],Table_4[[CodigoMuni]:[Long_2]],4,0),"")</f>
        <v>-88.114599999999996</v>
      </c>
      <c r="P435" s="32" t="s">
        <v>21</v>
      </c>
    </row>
    <row r="436" spans="1:16" ht="14.25" customHeight="1" x14ac:dyDescent="0.3">
      <c r="A436" s="29" t="str">
        <f t="shared" si="18"/>
        <v>San Pedro Sula43924425</v>
      </c>
      <c r="B436" s="29" t="str">
        <f>+Casos_HN[[#This Row],[ID_Municipio]]&amp;Casos_HN[[#This Row],[Fecha]]</f>
        <v>050143924</v>
      </c>
      <c r="C436" s="29" t="str">
        <f t="shared" si="19"/>
        <v>Cortes43924</v>
      </c>
      <c r="D436" s="30">
        <f t="shared" si="20"/>
        <v>425</v>
      </c>
      <c r="E436" s="23">
        <v>43924</v>
      </c>
      <c r="F436" s="30">
        <f>+VLOOKUP(Casos_HN[[#This Row],[Departamento]],Table_5[],2,0)</f>
        <v>5</v>
      </c>
      <c r="G436" s="3" t="s">
        <v>22</v>
      </c>
      <c r="H436" s="9" t="s">
        <v>23</v>
      </c>
      <c r="I436" s="30" t="str">
        <f>+IFERROR(VLOOKUP(Casos_HN[[#This Row],[Municipio]],'LOCALIZA HN'!$B$9:$O$306,8,0),99999)</f>
        <v>0501</v>
      </c>
      <c r="J436" s="5" t="s">
        <v>26</v>
      </c>
      <c r="K436" s="5">
        <v>48</v>
      </c>
      <c r="L436" s="8" t="s">
        <v>19</v>
      </c>
      <c r="M436" s="32" t="s">
        <v>20</v>
      </c>
      <c r="N436" s="33">
        <f>+IFERROR(VLOOKUP(Casos_HN[[#This Row],[ID_Municipio]],Table_4[[CodigoMuni]:[Long_2]],3,0),"")</f>
        <v>15.5151</v>
      </c>
      <c r="O436" s="33">
        <f>+IFERROR(VLOOKUP(Casos_HN[[#This Row],[ID_Municipio]],Table_4[[CodigoMuni]:[Long_2]],4,0),"")</f>
        <v>-88.114599999999996</v>
      </c>
      <c r="P436" s="32" t="s">
        <v>21</v>
      </c>
    </row>
    <row r="437" spans="1:16" ht="14.25" customHeight="1" x14ac:dyDescent="0.3">
      <c r="A437" s="29" t="str">
        <f t="shared" si="18"/>
        <v>San Pedro Sula43924426</v>
      </c>
      <c r="B437" s="29" t="str">
        <f>+Casos_HN[[#This Row],[ID_Municipio]]&amp;Casos_HN[[#This Row],[Fecha]]</f>
        <v>050143924</v>
      </c>
      <c r="C437" s="29" t="str">
        <f t="shared" si="19"/>
        <v>Cortes43924</v>
      </c>
      <c r="D437" s="30">
        <f t="shared" si="20"/>
        <v>426</v>
      </c>
      <c r="E437" s="23">
        <v>43924</v>
      </c>
      <c r="F437" s="30">
        <f>+VLOOKUP(Casos_HN[[#This Row],[Departamento]],Table_5[],2,0)</f>
        <v>5</v>
      </c>
      <c r="G437" s="3" t="s">
        <v>22</v>
      </c>
      <c r="H437" s="9" t="s">
        <v>23</v>
      </c>
      <c r="I437" s="30" t="str">
        <f>+IFERROR(VLOOKUP(Casos_HN[[#This Row],[Municipio]],'LOCALIZA HN'!$B$9:$O$306,8,0),99999)</f>
        <v>0501</v>
      </c>
      <c r="J437" s="5" t="s">
        <v>26</v>
      </c>
      <c r="K437" s="5">
        <v>62</v>
      </c>
      <c r="L437" s="8" t="s">
        <v>19</v>
      </c>
      <c r="M437" s="32" t="s">
        <v>20</v>
      </c>
      <c r="N437" s="33">
        <f>+IFERROR(VLOOKUP(Casos_HN[[#This Row],[ID_Municipio]],Table_4[[CodigoMuni]:[Long_2]],3,0),"")</f>
        <v>15.5151</v>
      </c>
      <c r="O437" s="33">
        <f>+IFERROR(VLOOKUP(Casos_HN[[#This Row],[ID_Municipio]],Table_4[[CodigoMuni]:[Long_2]],4,0),"")</f>
        <v>-88.114599999999996</v>
      </c>
      <c r="P437" s="32" t="s">
        <v>21</v>
      </c>
    </row>
    <row r="438" spans="1:16" ht="14.25" customHeight="1" x14ac:dyDescent="0.3">
      <c r="A438" s="29" t="str">
        <f t="shared" si="18"/>
        <v>San Pedro Sula43924427</v>
      </c>
      <c r="B438" s="29" t="str">
        <f>+Casos_HN[[#This Row],[ID_Municipio]]&amp;Casos_HN[[#This Row],[Fecha]]</f>
        <v>050143924</v>
      </c>
      <c r="C438" s="29" t="str">
        <f t="shared" si="19"/>
        <v>Cortes43924</v>
      </c>
      <c r="D438" s="30">
        <f t="shared" si="20"/>
        <v>427</v>
      </c>
      <c r="E438" s="23">
        <v>43924</v>
      </c>
      <c r="F438" s="30">
        <f>+VLOOKUP(Casos_HN[[#This Row],[Departamento]],Table_5[],2,0)</f>
        <v>5</v>
      </c>
      <c r="G438" s="3" t="s">
        <v>22</v>
      </c>
      <c r="H438" s="9" t="s">
        <v>23</v>
      </c>
      <c r="I438" s="30" t="str">
        <f>+IFERROR(VLOOKUP(Casos_HN[[#This Row],[Municipio]],'LOCALIZA HN'!$B$9:$O$306,8,0),99999)</f>
        <v>0501</v>
      </c>
      <c r="J438" s="5" t="s">
        <v>18</v>
      </c>
      <c r="K438" s="5">
        <v>27</v>
      </c>
      <c r="L438" s="8" t="s">
        <v>19</v>
      </c>
      <c r="M438" s="32" t="s">
        <v>20</v>
      </c>
      <c r="N438" s="33">
        <f>+IFERROR(VLOOKUP(Casos_HN[[#This Row],[ID_Municipio]],Table_4[[CodigoMuni]:[Long_2]],3,0),"")</f>
        <v>15.5151</v>
      </c>
      <c r="O438" s="33">
        <f>+IFERROR(VLOOKUP(Casos_HN[[#This Row],[ID_Municipio]],Table_4[[CodigoMuni]:[Long_2]],4,0),"")</f>
        <v>-88.114599999999996</v>
      </c>
      <c r="P438" s="32" t="s">
        <v>21</v>
      </c>
    </row>
    <row r="439" spans="1:16" ht="14.25" customHeight="1" x14ac:dyDescent="0.3">
      <c r="A439" s="29" t="str">
        <f t="shared" si="18"/>
        <v>San Pedro Sula43924428</v>
      </c>
      <c r="B439" s="29" t="str">
        <f>+Casos_HN[[#This Row],[ID_Municipio]]&amp;Casos_HN[[#This Row],[Fecha]]</f>
        <v>050143924</v>
      </c>
      <c r="C439" s="29" t="str">
        <f t="shared" si="19"/>
        <v>Cortes43924</v>
      </c>
      <c r="D439" s="30">
        <f t="shared" si="20"/>
        <v>428</v>
      </c>
      <c r="E439" s="23">
        <v>43924</v>
      </c>
      <c r="F439" s="30">
        <f>+VLOOKUP(Casos_HN[[#This Row],[Departamento]],Table_5[],2,0)</f>
        <v>5</v>
      </c>
      <c r="G439" s="3" t="s">
        <v>22</v>
      </c>
      <c r="H439" s="9" t="s">
        <v>23</v>
      </c>
      <c r="I439" s="30" t="str">
        <f>+IFERROR(VLOOKUP(Casos_HN[[#This Row],[Municipio]],'LOCALIZA HN'!$B$9:$O$306,8,0),99999)</f>
        <v>0501</v>
      </c>
      <c r="J439" s="5" t="s">
        <v>18</v>
      </c>
      <c r="K439" s="5">
        <v>32</v>
      </c>
      <c r="L439" s="8" t="s">
        <v>19</v>
      </c>
      <c r="M439" s="32" t="s">
        <v>20</v>
      </c>
      <c r="N439" s="33">
        <f>+IFERROR(VLOOKUP(Casos_HN[[#This Row],[ID_Municipio]],Table_4[[CodigoMuni]:[Long_2]],3,0),"")</f>
        <v>15.5151</v>
      </c>
      <c r="O439" s="33">
        <f>+IFERROR(VLOOKUP(Casos_HN[[#This Row],[ID_Municipio]],Table_4[[CodigoMuni]:[Long_2]],4,0),"")</f>
        <v>-88.114599999999996</v>
      </c>
      <c r="P439" s="32" t="s">
        <v>21</v>
      </c>
    </row>
    <row r="440" spans="1:16" ht="14.25" customHeight="1" x14ac:dyDescent="0.3">
      <c r="A440" s="29" t="str">
        <f t="shared" si="18"/>
        <v>San Pedro Sula43924429</v>
      </c>
      <c r="B440" s="29" t="str">
        <f>+Casos_HN[[#This Row],[ID_Municipio]]&amp;Casos_HN[[#This Row],[Fecha]]</f>
        <v>050143924</v>
      </c>
      <c r="C440" s="29" t="str">
        <f t="shared" si="19"/>
        <v>Cortes43924</v>
      </c>
      <c r="D440" s="30">
        <f t="shared" si="20"/>
        <v>429</v>
      </c>
      <c r="E440" s="23">
        <v>43924</v>
      </c>
      <c r="F440" s="30">
        <f>+VLOOKUP(Casos_HN[[#This Row],[Departamento]],Table_5[],2,0)</f>
        <v>5</v>
      </c>
      <c r="G440" s="3" t="s">
        <v>22</v>
      </c>
      <c r="H440" s="9" t="s">
        <v>23</v>
      </c>
      <c r="I440" s="30" t="str">
        <f>+IFERROR(VLOOKUP(Casos_HN[[#This Row],[Municipio]],'LOCALIZA HN'!$B$9:$O$306,8,0),99999)</f>
        <v>0501</v>
      </c>
      <c r="J440" s="5" t="s">
        <v>26</v>
      </c>
      <c r="K440" s="5">
        <v>26</v>
      </c>
      <c r="L440" s="8" t="s">
        <v>19</v>
      </c>
      <c r="M440" s="32" t="s">
        <v>20</v>
      </c>
      <c r="N440" s="33">
        <f>+IFERROR(VLOOKUP(Casos_HN[[#This Row],[ID_Municipio]],Table_4[[CodigoMuni]:[Long_2]],3,0),"")</f>
        <v>15.5151</v>
      </c>
      <c r="O440" s="33">
        <f>+IFERROR(VLOOKUP(Casos_HN[[#This Row],[ID_Municipio]],Table_4[[CodigoMuni]:[Long_2]],4,0),"")</f>
        <v>-88.114599999999996</v>
      </c>
      <c r="P440" s="32" t="s">
        <v>21</v>
      </c>
    </row>
    <row r="441" spans="1:16" ht="14.25" customHeight="1" x14ac:dyDescent="0.3">
      <c r="A441" s="29" t="str">
        <f t="shared" si="18"/>
        <v>San Pedro Sula43924430</v>
      </c>
      <c r="B441" s="29" t="str">
        <f>+Casos_HN[[#This Row],[ID_Municipio]]&amp;Casos_HN[[#This Row],[Fecha]]</f>
        <v>050143924</v>
      </c>
      <c r="C441" s="29" t="str">
        <f t="shared" si="19"/>
        <v>Cortes43924</v>
      </c>
      <c r="D441" s="30">
        <f t="shared" si="20"/>
        <v>430</v>
      </c>
      <c r="E441" s="23">
        <v>43924</v>
      </c>
      <c r="F441" s="30">
        <f>+VLOOKUP(Casos_HN[[#This Row],[Departamento]],Table_5[],2,0)</f>
        <v>5</v>
      </c>
      <c r="G441" s="3" t="s">
        <v>22</v>
      </c>
      <c r="H441" s="9" t="s">
        <v>23</v>
      </c>
      <c r="I441" s="30" t="str">
        <f>+IFERROR(VLOOKUP(Casos_HN[[#This Row],[Municipio]],'LOCALIZA HN'!$B$9:$O$306,8,0),99999)</f>
        <v>0501</v>
      </c>
      <c r="J441" s="5" t="s">
        <v>26</v>
      </c>
      <c r="K441" s="5">
        <v>30</v>
      </c>
      <c r="L441" s="8" t="s">
        <v>19</v>
      </c>
      <c r="M441" s="32" t="s">
        <v>20</v>
      </c>
      <c r="N441" s="33">
        <f>+IFERROR(VLOOKUP(Casos_HN[[#This Row],[ID_Municipio]],Table_4[[CodigoMuni]:[Long_2]],3,0),"")</f>
        <v>15.5151</v>
      </c>
      <c r="O441" s="33">
        <f>+IFERROR(VLOOKUP(Casos_HN[[#This Row],[ID_Municipio]],Table_4[[CodigoMuni]:[Long_2]],4,0),"")</f>
        <v>-88.114599999999996</v>
      </c>
      <c r="P441" s="32" t="s">
        <v>21</v>
      </c>
    </row>
    <row r="442" spans="1:16" ht="14.25" customHeight="1" x14ac:dyDescent="0.3">
      <c r="A442" s="29" t="str">
        <f t="shared" si="18"/>
        <v>San Pedro Sula43924431</v>
      </c>
      <c r="B442" s="29" t="str">
        <f>+Casos_HN[[#This Row],[ID_Municipio]]&amp;Casos_HN[[#This Row],[Fecha]]</f>
        <v>050143924</v>
      </c>
      <c r="C442" s="29" t="str">
        <f t="shared" si="19"/>
        <v>Cortes43924</v>
      </c>
      <c r="D442" s="30">
        <f t="shared" si="20"/>
        <v>431</v>
      </c>
      <c r="E442" s="23">
        <v>43924</v>
      </c>
      <c r="F442" s="30">
        <f>+VLOOKUP(Casos_HN[[#This Row],[Departamento]],Table_5[],2,0)</f>
        <v>5</v>
      </c>
      <c r="G442" s="3" t="s">
        <v>22</v>
      </c>
      <c r="H442" s="9" t="s">
        <v>23</v>
      </c>
      <c r="I442" s="30" t="str">
        <f>+IFERROR(VLOOKUP(Casos_HN[[#This Row],[Municipio]],'LOCALIZA HN'!$B$9:$O$306,8,0),99999)</f>
        <v>0501</v>
      </c>
      <c r="J442" s="5" t="s">
        <v>18</v>
      </c>
      <c r="K442" s="5">
        <v>48</v>
      </c>
      <c r="L442" s="8" t="s">
        <v>19</v>
      </c>
      <c r="M442" s="32" t="s">
        <v>20</v>
      </c>
      <c r="N442" s="33">
        <f>+IFERROR(VLOOKUP(Casos_HN[[#This Row],[ID_Municipio]],Table_4[[CodigoMuni]:[Long_2]],3,0),"")</f>
        <v>15.5151</v>
      </c>
      <c r="O442" s="33">
        <f>+IFERROR(VLOOKUP(Casos_HN[[#This Row],[ID_Municipio]],Table_4[[CodigoMuni]:[Long_2]],4,0),"")</f>
        <v>-88.114599999999996</v>
      </c>
      <c r="P442" s="32" t="s">
        <v>21</v>
      </c>
    </row>
    <row r="443" spans="1:16" ht="14.25" customHeight="1" x14ac:dyDescent="0.3">
      <c r="A443" s="29" t="str">
        <f t="shared" si="18"/>
        <v>San Pedro Sula43924432</v>
      </c>
      <c r="B443" s="29" t="str">
        <f>+Casos_HN[[#This Row],[ID_Municipio]]&amp;Casos_HN[[#This Row],[Fecha]]</f>
        <v>050143924</v>
      </c>
      <c r="C443" s="29" t="str">
        <f t="shared" si="19"/>
        <v>Cortes43924</v>
      </c>
      <c r="D443" s="30">
        <f t="shared" si="20"/>
        <v>432</v>
      </c>
      <c r="E443" s="23">
        <v>43924</v>
      </c>
      <c r="F443" s="30">
        <f>+VLOOKUP(Casos_HN[[#This Row],[Departamento]],Table_5[],2,0)</f>
        <v>5</v>
      </c>
      <c r="G443" s="3" t="s">
        <v>22</v>
      </c>
      <c r="H443" s="9" t="s">
        <v>23</v>
      </c>
      <c r="I443" s="30" t="str">
        <f>+IFERROR(VLOOKUP(Casos_HN[[#This Row],[Municipio]],'LOCALIZA HN'!$B$9:$O$306,8,0),99999)</f>
        <v>0501</v>
      </c>
      <c r="J443" s="5" t="s">
        <v>18</v>
      </c>
      <c r="K443" s="5">
        <v>28</v>
      </c>
      <c r="L443" s="8" t="s">
        <v>19</v>
      </c>
      <c r="M443" s="32" t="s">
        <v>20</v>
      </c>
      <c r="N443" s="33">
        <f>+IFERROR(VLOOKUP(Casos_HN[[#This Row],[ID_Municipio]],Table_4[[CodigoMuni]:[Long_2]],3,0),"")</f>
        <v>15.5151</v>
      </c>
      <c r="O443" s="33">
        <f>+IFERROR(VLOOKUP(Casos_HN[[#This Row],[ID_Municipio]],Table_4[[CodigoMuni]:[Long_2]],4,0),"")</f>
        <v>-88.114599999999996</v>
      </c>
      <c r="P443" s="32" t="s">
        <v>21</v>
      </c>
    </row>
    <row r="444" spans="1:16" ht="14.25" customHeight="1" x14ac:dyDescent="0.3">
      <c r="A444" s="29" t="str">
        <f t="shared" si="18"/>
        <v>San Pedro Sula43924433</v>
      </c>
      <c r="B444" s="29" t="str">
        <f>+Casos_HN[[#This Row],[ID_Municipio]]&amp;Casos_HN[[#This Row],[Fecha]]</f>
        <v>050143924</v>
      </c>
      <c r="C444" s="29" t="str">
        <f t="shared" si="19"/>
        <v>Cortes43924</v>
      </c>
      <c r="D444" s="30">
        <f t="shared" si="20"/>
        <v>433</v>
      </c>
      <c r="E444" s="23">
        <v>43924</v>
      </c>
      <c r="F444" s="30">
        <f>+VLOOKUP(Casos_HN[[#This Row],[Departamento]],Table_5[],2,0)</f>
        <v>5</v>
      </c>
      <c r="G444" s="3" t="s">
        <v>22</v>
      </c>
      <c r="H444" s="9" t="s">
        <v>23</v>
      </c>
      <c r="I444" s="30" t="str">
        <f>+IFERROR(VLOOKUP(Casos_HN[[#This Row],[Municipio]],'LOCALIZA HN'!$B$9:$O$306,8,0),99999)</f>
        <v>0501</v>
      </c>
      <c r="J444" s="5" t="s">
        <v>18</v>
      </c>
      <c r="K444" s="5">
        <v>53</v>
      </c>
      <c r="L444" s="8" t="s">
        <v>19</v>
      </c>
      <c r="M444" s="32" t="s">
        <v>20</v>
      </c>
      <c r="N444" s="33">
        <f>+IFERROR(VLOOKUP(Casos_HN[[#This Row],[ID_Municipio]],Table_4[[CodigoMuni]:[Long_2]],3,0),"")</f>
        <v>15.5151</v>
      </c>
      <c r="O444" s="33">
        <f>+IFERROR(VLOOKUP(Casos_HN[[#This Row],[ID_Municipio]],Table_4[[CodigoMuni]:[Long_2]],4,0),"")</f>
        <v>-88.114599999999996</v>
      </c>
      <c r="P444" s="32" t="s">
        <v>21</v>
      </c>
    </row>
    <row r="445" spans="1:16" ht="14.25" customHeight="1" x14ac:dyDescent="0.3">
      <c r="A445" s="29" t="str">
        <f t="shared" si="18"/>
        <v>San Pedro Sula43924434</v>
      </c>
      <c r="B445" s="29" t="str">
        <f>+Casos_HN[[#This Row],[ID_Municipio]]&amp;Casos_HN[[#This Row],[Fecha]]</f>
        <v>050143924</v>
      </c>
      <c r="C445" s="29" t="str">
        <f t="shared" si="19"/>
        <v>Cortes43924</v>
      </c>
      <c r="D445" s="30">
        <f t="shared" si="20"/>
        <v>434</v>
      </c>
      <c r="E445" s="23">
        <v>43924</v>
      </c>
      <c r="F445" s="30">
        <f>+VLOOKUP(Casos_HN[[#This Row],[Departamento]],Table_5[],2,0)</f>
        <v>5</v>
      </c>
      <c r="G445" s="3" t="s">
        <v>22</v>
      </c>
      <c r="H445" s="9" t="s">
        <v>23</v>
      </c>
      <c r="I445" s="30" t="str">
        <f>+IFERROR(VLOOKUP(Casos_HN[[#This Row],[Municipio]],'LOCALIZA HN'!$B$9:$O$306,8,0),99999)</f>
        <v>0501</v>
      </c>
      <c r="J445" s="5" t="s">
        <v>18</v>
      </c>
      <c r="K445" s="5">
        <v>57</v>
      </c>
      <c r="L445" s="8" t="s">
        <v>19</v>
      </c>
      <c r="M445" s="32" t="s">
        <v>20</v>
      </c>
      <c r="N445" s="33">
        <f>+IFERROR(VLOOKUP(Casos_HN[[#This Row],[ID_Municipio]],Table_4[[CodigoMuni]:[Long_2]],3,0),"")</f>
        <v>15.5151</v>
      </c>
      <c r="O445" s="33">
        <f>+IFERROR(VLOOKUP(Casos_HN[[#This Row],[ID_Municipio]],Table_4[[CodigoMuni]:[Long_2]],4,0),"")</f>
        <v>-88.114599999999996</v>
      </c>
      <c r="P445" s="32" t="s">
        <v>21</v>
      </c>
    </row>
    <row r="446" spans="1:16" ht="14.25" customHeight="1" x14ac:dyDescent="0.3">
      <c r="A446" s="29" t="str">
        <f t="shared" si="18"/>
        <v>San Pedro Sula43924435</v>
      </c>
      <c r="B446" s="29" t="str">
        <f>+Casos_HN[[#This Row],[ID_Municipio]]&amp;Casos_HN[[#This Row],[Fecha]]</f>
        <v>050143924</v>
      </c>
      <c r="C446" s="29" t="str">
        <f t="shared" si="19"/>
        <v>Cortes43924</v>
      </c>
      <c r="D446" s="30">
        <f t="shared" si="20"/>
        <v>435</v>
      </c>
      <c r="E446" s="23">
        <v>43924</v>
      </c>
      <c r="F446" s="30">
        <f>+VLOOKUP(Casos_HN[[#This Row],[Departamento]],Table_5[],2,0)</f>
        <v>5</v>
      </c>
      <c r="G446" s="3" t="s">
        <v>22</v>
      </c>
      <c r="H446" s="9" t="s">
        <v>23</v>
      </c>
      <c r="I446" s="30" t="str">
        <f>+IFERROR(VLOOKUP(Casos_HN[[#This Row],[Municipio]],'LOCALIZA HN'!$B$9:$O$306,8,0),99999)</f>
        <v>0501</v>
      </c>
      <c r="J446" s="5" t="s">
        <v>18</v>
      </c>
      <c r="K446" s="5">
        <v>30</v>
      </c>
      <c r="L446" s="8" t="s">
        <v>19</v>
      </c>
      <c r="M446" s="32" t="s">
        <v>20</v>
      </c>
      <c r="N446" s="33">
        <f>+IFERROR(VLOOKUP(Casos_HN[[#This Row],[ID_Municipio]],Table_4[[CodigoMuni]:[Long_2]],3,0),"")</f>
        <v>15.5151</v>
      </c>
      <c r="O446" s="33">
        <f>+IFERROR(VLOOKUP(Casos_HN[[#This Row],[ID_Municipio]],Table_4[[CodigoMuni]:[Long_2]],4,0),"")</f>
        <v>-88.114599999999996</v>
      </c>
      <c r="P446" s="32" t="s">
        <v>21</v>
      </c>
    </row>
    <row r="447" spans="1:16" ht="14.25" customHeight="1" x14ac:dyDescent="0.3">
      <c r="A447" s="29" t="str">
        <f t="shared" si="18"/>
        <v>San Pedro Sula43924436</v>
      </c>
      <c r="B447" s="29" t="str">
        <f>+Casos_HN[[#This Row],[ID_Municipio]]&amp;Casos_HN[[#This Row],[Fecha]]</f>
        <v>050143924</v>
      </c>
      <c r="C447" s="29" t="str">
        <f t="shared" si="19"/>
        <v>Cortes43924</v>
      </c>
      <c r="D447" s="30">
        <f t="shared" si="20"/>
        <v>436</v>
      </c>
      <c r="E447" s="23">
        <v>43924</v>
      </c>
      <c r="F447" s="30">
        <f>+VLOOKUP(Casos_HN[[#This Row],[Departamento]],Table_5[],2,0)</f>
        <v>5</v>
      </c>
      <c r="G447" s="3" t="s">
        <v>22</v>
      </c>
      <c r="H447" s="9" t="s">
        <v>23</v>
      </c>
      <c r="I447" s="30" t="str">
        <f>+IFERROR(VLOOKUP(Casos_HN[[#This Row],[Municipio]],'LOCALIZA HN'!$B$9:$O$306,8,0),99999)</f>
        <v>0501</v>
      </c>
      <c r="J447" s="5" t="s">
        <v>18</v>
      </c>
      <c r="K447" s="5">
        <v>30</v>
      </c>
      <c r="L447" s="8" t="s">
        <v>19</v>
      </c>
      <c r="M447" s="32" t="s">
        <v>20</v>
      </c>
      <c r="N447" s="33">
        <f>+IFERROR(VLOOKUP(Casos_HN[[#This Row],[ID_Municipio]],Table_4[[CodigoMuni]:[Long_2]],3,0),"")</f>
        <v>15.5151</v>
      </c>
      <c r="O447" s="33">
        <f>+IFERROR(VLOOKUP(Casos_HN[[#This Row],[ID_Municipio]],Table_4[[CodigoMuni]:[Long_2]],4,0),"")</f>
        <v>-88.114599999999996</v>
      </c>
      <c r="P447" s="32" t="s">
        <v>21</v>
      </c>
    </row>
    <row r="448" spans="1:16" ht="14.25" customHeight="1" x14ac:dyDescent="0.3">
      <c r="A448" s="29" t="str">
        <f t="shared" si="18"/>
        <v>San Pedro Sula43924437</v>
      </c>
      <c r="B448" s="29" t="str">
        <f>+Casos_HN[[#This Row],[ID_Municipio]]&amp;Casos_HN[[#This Row],[Fecha]]</f>
        <v>050143924</v>
      </c>
      <c r="C448" s="29" t="str">
        <f t="shared" si="19"/>
        <v>Cortes43924</v>
      </c>
      <c r="D448" s="30">
        <f t="shared" si="20"/>
        <v>437</v>
      </c>
      <c r="E448" s="23">
        <v>43924</v>
      </c>
      <c r="F448" s="30">
        <f>+VLOOKUP(Casos_HN[[#This Row],[Departamento]],Table_5[],2,0)</f>
        <v>5</v>
      </c>
      <c r="G448" s="3" t="s">
        <v>22</v>
      </c>
      <c r="H448" s="9" t="s">
        <v>23</v>
      </c>
      <c r="I448" s="30" t="str">
        <f>+IFERROR(VLOOKUP(Casos_HN[[#This Row],[Municipio]],'LOCALIZA HN'!$B$9:$O$306,8,0),99999)</f>
        <v>0501</v>
      </c>
      <c r="J448" s="5" t="s">
        <v>26</v>
      </c>
      <c r="K448" s="5">
        <v>35</v>
      </c>
      <c r="L448" s="8" t="s">
        <v>19</v>
      </c>
      <c r="M448" s="32" t="s">
        <v>20</v>
      </c>
      <c r="N448" s="33">
        <f>+IFERROR(VLOOKUP(Casos_HN[[#This Row],[ID_Municipio]],Table_4[[CodigoMuni]:[Long_2]],3,0),"")</f>
        <v>15.5151</v>
      </c>
      <c r="O448" s="33">
        <f>+IFERROR(VLOOKUP(Casos_HN[[#This Row],[ID_Municipio]],Table_4[[CodigoMuni]:[Long_2]],4,0),"")</f>
        <v>-88.114599999999996</v>
      </c>
      <c r="P448" s="32" t="s">
        <v>21</v>
      </c>
    </row>
    <row r="449" spans="1:16" ht="14.25" customHeight="1" x14ac:dyDescent="0.3">
      <c r="A449" s="29" t="str">
        <f t="shared" si="18"/>
        <v>San Pedro Sula43924438</v>
      </c>
      <c r="B449" s="29" t="str">
        <f>+Casos_HN[[#This Row],[ID_Municipio]]&amp;Casos_HN[[#This Row],[Fecha]]</f>
        <v>050143924</v>
      </c>
      <c r="C449" s="29" t="str">
        <f t="shared" si="19"/>
        <v>Cortes43924</v>
      </c>
      <c r="D449" s="30">
        <f t="shared" si="20"/>
        <v>438</v>
      </c>
      <c r="E449" s="23">
        <v>43924</v>
      </c>
      <c r="F449" s="30">
        <f>+VLOOKUP(Casos_HN[[#This Row],[Departamento]],Table_5[],2,0)</f>
        <v>5</v>
      </c>
      <c r="G449" s="3" t="s">
        <v>22</v>
      </c>
      <c r="H449" s="9" t="s">
        <v>23</v>
      </c>
      <c r="I449" s="30" t="str">
        <f>+IFERROR(VLOOKUP(Casos_HN[[#This Row],[Municipio]],'LOCALIZA HN'!$B$9:$O$306,8,0),99999)</f>
        <v>0501</v>
      </c>
      <c r="J449" s="5" t="s">
        <v>18</v>
      </c>
      <c r="K449" s="5">
        <v>70</v>
      </c>
      <c r="L449" s="8" t="s">
        <v>19</v>
      </c>
      <c r="M449" s="32" t="s">
        <v>20</v>
      </c>
      <c r="N449" s="33">
        <f>+IFERROR(VLOOKUP(Casos_HN[[#This Row],[ID_Municipio]],Table_4[[CodigoMuni]:[Long_2]],3,0),"")</f>
        <v>15.5151</v>
      </c>
      <c r="O449" s="33">
        <f>+IFERROR(VLOOKUP(Casos_HN[[#This Row],[ID_Municipio]],Table_4[[CodigoMuni]:[Long_2]],4,0),"")</f>
        <v>-88.114599999999996</v>
      </c>
      <c r="P449" s="32" t="s">
        <v>21</v>
      </c>
    </row>
    <row r="450" spans="1:16" ht="14.25" customHeight="1" x14ac:dyDescent="0.3">
      <c r="A450" s="29" t="str">
        <f t="shared" si="18"/>
        <v>San Pedro Sula43924439</v>
      </c>
      <c r="B450" s="29" t="str">
        <f>+Casos_HN[[#This Row],[ID_Municipio]]&amp;Casos_HN[[#This Row],[Fecha]]</f>
        <v>050143924</v>
      </c>
      <c r="C450" s="29" t="str">
        <f t="shared" si="19"/>
        <v>Cortes43924</v>
      </c>
      <c r="D450" s="30">
        <f t="shared" si="20"/>
        <v>439</v>
      </c>
      <c r="E450" s="23">
        <v>43924</v>
      </c>
      <c r="F450" s="30">
        <f>+VLOOKUP(Casos_HN[[#This Row],[Departamento]],Table_5[],2,0)</f>
        <v>5</v>
      </c>
      <c r="G450" s="3" t="s">
        <v>22</v>
      </c>
      <c r="H450" s="9" t="s">
        <v>23</v>
      </c>
      <c r="I450" s="30" t="str">
        <f>+IFERROR(VLOOKUP(Casos_HN[[#This Row],[Municipio]],'LOCALIZA HN'!$B$9:$O$306,8,0),99999)</f>
        <v>0501</v>
      </c>
      <c r="J450" s="5" t="s">
        <v>18</v>
      </c>
      <c r="K450" s="5">
        <v>53</v>
      </c>
      <c r="L450" s="8" t="s">
        <v>19</v>
      </c>
      <c r="M450" s="32" t="s">
        <v>20</v>
      </c>
      <c r="N450" s="33">
        <f>+IFERROR(VLOOKUP(Casos_HN[[#This Row],[ID_Municipio]],Table_4[[CodigoMuni]:[Long_2]],3,0),"")</f>
        <v>15.5151</v>
      </c>
      <c r="O450" s="33">
        <f>+IFERROR(VLOOKUP(Casos_HN[[#This Row],[ID_Municipio]],Table_4[[CodigoMuni]:[Long_2]],4,0),"")</f>
        <v>-88.114599999999996</v>
      </c>
      <c r="P450" s="32" t="s">
        <v>21</v>
      </c>
    </row>
    <row r="451" spans="1:16" ht="14.25" customHeight="1" x14ac:dyDescent="0.3">
      <c r="A451" s="29" t="str">
        <f t="shared" si="18"/>
        <v>San Pedro Sula43926440</v>
      </c>
      <c r="B451" s="29" t="str">
        <f>+Casos_HN[[#This Row],[ID_Municipio]]&amp;Casos_HN[[#This Row],[Fecha]]</f>
        <v>050143926</v>
      </c>
      <c r="C451" s="29" t="str">
        <f t="shared" si="19"/>
        <v>Cortes43926</v>
      </c>
      <c r="D451" s="30">
        <f t="shared" si="20"/>
        <v>440</v>
      </c>
      <c r="E451" s="23">
        <v>43926</v>
      </c>
      <c r="F451" s="30">
        <f>+VLOOKUP(Casos_HN[[#This Row],[Departamento]],Table_5[],2,0)</f>
        <v>5</v>
      </c>
      <c r="G451" s="3" t="s">
        <v>22</v>
      </c>
      <c r="H451" s="9" t="s">
        <v>23</v>
      </c>
      <c r="I451" s="30" t="str">
        <f>+IFERROR(VLOOKUP(Casos_HN[[#This Row],[Municipio]],'LOCALIZA HN'!$B$9:$O$306,8,0),99999)</f>
        <v>0501</v>
      </c>
      <c r="J451" s="5" t="s">
        <v>26</v>
      </c>
      <c r="K451" s="5">
        <v>64</v>
      </c>
      <c r="L451" s="8" t="s">
        <v>19</v>
      </c>
      <c r="M451" s="32" t="s">
        <v>20</v>
      </c>
      <c r="N451" s="33">
        <f>+IFERROR(VLOOKUP(Casos_HN[[#This Row],[ID_Municipio]],Table_4[[CodigoMuni]:[Long_2]],3,0),"")</f>
        <v>15.5151</v>
      </c>
      <c r="O451" s="33">
        <f>+IFERROR(VLOOKUP(Casos_HN[[#This Row],[ID_Municipio]],Table_4[[CodigoMuni]:[Long_2]],4,0),"")</f>
        <v>-88.114599999999996</v>
      </c>
      <c r="P451" s="32" t="s">
        <v>21</v>
      </c>
    </row>
    <row r="452" spans="1:16" ht="14.25" customHeight="1" x14ac:dyDescent="0.3">
      <c r="A452" s="29" t="str">
        <f t="shared" si="18"/>
        <v>San Pedro Sula43926441</v>
      </c>
      <c r="B452" s="29" t="str">
        <f>+Casos_HN[[#This Row],[ID_Municipio]]&amp;Casos_HN[[#This Row],[Fecha]]</f>
        <v>050143926</v>
      </c>
      <c r="C452" s="29" t="str">
        <f t="shared" si="19"/>
        <v>Cortes43926</v>
      </c>
      <c r="D452" s="30">
        <f t="shared" si="20"/>
        <v>441</v>
      </c>
      <c r="E452" s="23">
        <v>43926</v>
      </c>
      <c r="F452" s="30">
        <f>+VLOOKUP(Casos_HN[[#This Row],[Departamento]],Table_5[],2,0)</f>
        <v>5</v>
      </c>
      <c r="G452" s="3" t="s">
        <v>22</v>
      </c>
      <c r="H452" s="9" t="s">
        <v>23</v>
      </c>
      <c r="I452" s="30" t="str">
        <f>+IFERROR(VLOOKUP(Casos_HN[[#This Row],[Municipio]],'LOCALIZA HN'!$B$9:$O$306,8,0),99999)</f>
        <v>0501</v>
      </c>
      <c r="J452" s="5" t="s">
        <v>18</v>
      </c>
      <c r="K452" s="5">
        <v>30</v>
      </c>
      <c r="L452" s="8" t="s">
        <v>19</v>
      </c>
      <c r="M452" s="32" t="s">
        <v>20</v>
      </c>
      <c r="N452" s="33">
        <f>+IFERROR(VLOOKUP(Casos_HN[[#This Row],[ID_Municipio]],Table_4[[CodigoMuni]:[Long_2]],3,0),"")</f>
        <v>15.5151</v>
      </c>
      <c r="O452" s="33">
        <f>+IFERROR(VLOOKUP(Casos_HN[[#This Row],[ID_Municipio]],Table_4[[CodigoMuni]:[Long_2]],4,0),"")</f>
        <v>-88.114599999999996</v>
      </c>
      <c r="P452" s="32" t="s">
        <v>21</v>
      </c>
    </row>
    <row r="453" spans="1:16" ht="14.25" customHeight="1" x14ac:dyDescent="0.3">
      <c r="A453" s="29" t="str">
        <f t="shared" si="18"/>
        <v>San Pedro Sula43926442</v>
      </c>
      <c r="B453" s="29" t="str">
        <f>+Casos_HN[[#This Row],[ID_Municipio]]&amp;Casos_HN[[#This Row],[Fecha]]</f>
        <v>050143926</v>
      </c>
      <c r="C453" s="29" t="str">
        <f t="shared" si="19"/>
        <v>Cortes43926</v>
      </c>
      <c r="D453" s="30">
        <f t="shared" si="20"/>
        <v>442</v>
      </c>
      <c r="E453" s="23">
        <v>43926</v>
      </c>
      <c r="F453" s="30">
        <f>+VLOOKUP(Casos_HN[[#This Row],[Departamento]],Table_5[],2,0)</f>
        <v>5</v>
      </c>
      <c r="G453" s="3" t="s">
        <v>22</v>
      </c>
      <c r="H453" s="9" t="s">
        <v>23</v>
      </c>
      <c r="I453" s="30" t="str">
        <f>+IFERROR(VLOOKUP(Casos_HN[[#This Row],[Municipio]],'LOCALIZA HN'!$B$9:$O$306,8,0),99999)</f>
        <v>0501</v>
      </c>
      <c r="J453" s="5" t="s">
        <v>18</v>
      </c>
      <c r="K453" s="5">
        <v>22</v>
      </c>
      <c r="L453" s="8" t="s">
        <v>19</v>
      </c>
      <c r="M453" s="32" t="s">
        <v>20</v>
      </c>
      <c r="N453" s="33">
        <f>+IFERROR(VLOOKUP(Casos_HN[[#This Row],[ID_Municipio]],Table_4[[CodigoMuni]:[Long_2]],3,0),"")</f>
        <v>15.5151</v>
      </c>
      <c r="O453" s="33">
        <f>+IFERROR(VLOOKUP(Casos_HN[[#This Row],[ID_Municipio]],Table_4[[CodigoMuni]:[Long_2]],4,0),"")</f>
        <v>-88.114599999999996</v>
      </c>
      <c r="P453" s="32" t="s">
        <v>21</v>
      </c>
    </row>
    <row r="454" spans="1:16" ht="14.25" customHeight="1" x14ac:dyDescent="0.3">
      <c r="A454" s="29" t="str">
        <f t="shared" si="18"/>
        <v>San Pedro Sula43926443</v>
      </c>
      <c r="B454" s="29" t="str">
        <f>+Casos_HN[[#This Row],[ID_Municipio]]&amp;Casos_HN[[#This Row],[Fecha]]</f>
        <v>050143926</v>
      </c>
      <c r="C454" s="29" t="str">
        <f t="shared" si="19"/>
        <v>Cortes43926</v>
      </c>
      <c r="D454" s="30">
        <f t="shared" si="20"/>
        <v>443</v>
      </c>
      <c r="E454" s="23">
        <v>43926</v>
      </c>
      <c r="F454" s="30">
        <f>+VLOOKUP(Casos_HN[[#This Row],[Departamento]],Table_5[],2,0)</f>
        <v>5</v>
      </c>
      <c r="G454" s="3" t="s">
        <v>22</v>
      </c>
      <c r="H454" s="9" t="s">
        <v>23</v>
      </c>
      <c r="I454" s="30" t="str">
        <f>+IFERROR(VLOOKUP(Casos_HN[[#This Row],[Municipio]],'LOCALIZA HN'!$B$9:$O$306,8,0),99999)</f>
        <v>0501</v>
      </c>
      <c r="J454" s="5" t="s">
        <v>18</v>
      </c>
      <c r="K454" s="5">
        <v>54</v>
      </c>
      <c r="L454" s="8" t="s">
        <v>19</v>
      </c>
      <c r="M454" s="32" t="s">
        <v>20</v>
      </c>
      <c r="N454" s="33">
        <f>+IFERROR(VLOOKUP(Casos_HN[[#This Row],[ID_Municipio]],Table_4[[CodigoMuni]:[Long_2]],3,0),"")</f>
        <v>15.5151</v>
      </c>
      <c r="O454" s="33">
        <f>+IFERROR(VLOOKUP(Casos_HN[[#This Row],[ID_Municipio]],Table_4[[CodigoMuni]:[Long_2]],4,0),"")</f>
        <v>-88.114599999999996</v>
      </c>
      <c r="P454" s="32" t="s">
        <v>21</v>
      </c>
    </row>
    <row r="455" spans="1:16" ht="14.25" customHeight="1" x14ac:dyDescent="0.3">
      <c r="A455" s="29" t="str">
        <f t="shared" si="18"/>
        <v>San Pedro Sula43926444</v>
      </c>
      <c r="B455" s="29" t="str">
        <f>+Casos_HN[[#This Row],[ID_Municipio]]&amp;Casos_HN[[#This Row],[Fecha]]</f>
        <v>050143926</v>
      </c>
      <c r="C455" s="29" t="str">
        <f t="shared" si="19"/>
        <v>Cortes43926</v>
      </c>
      <c r="D455" s="30">
        <f t="shared" si="20"/>
        <v>444</v>
      </c>
      <c r="E455" s="23">
        <v>43926</v>
      </c>
      <c r="F455" s="30">
        <f>+VLOOKUP(Casos_HN[[#This Row],[Departamento]],Table_5[],2,0)</f>
        <v>5</v>
      </c>
      <c r="G455" s="3" t="s">
        <v>22</v>
      </c>
      <c r="H455" s="9" t="s">
        <v>23</v>
      </c>
      <c r="I455" s="30" t="str">
        <f>+IFERROR(VLOOKUP(Casos_HN[[#This Row],[Municipio]],'LOCALIZA HN'!$B$9:$O$306,8,0),99999)</f>
        <v>0501</v>
      </c>
      <c r="J455" s="5" t="s">
        <v>18</v>
      </c>
      <c r="K455" s="5">
        <v>35</v>
      </c>
      <c r="L455" s="8" t="s">
        <v>19</v>
      </c>
      <c r="M455" s="32" t="s">
        <v>20</v>
      </c>
      <c r="N455" s="33">
        <f>+IFERROR(VLOOKUP(Casos_HN[[#This Row],[ID_Municipio]],Table_4[[CodigoMuni]:[Long_2]],3,0),"")</f>
        <v>15.5151</v>
      </c>
      <c r="O455" s="33">
        <f>+IFERROR(VLOOKUP(Casos_HN[[#This Row],[ID_Municipio]],Table_4[[CodigoMuni]:[Long_2]],4,0),"")</f>
        <v>-88.114599999999996</v>
      </c>
      <c r="P455" s="32" t="s">
        <v>21</v>
      </c>
    </row>
    <row r="456" spans="1:16" ht="14.25" customHeight="1" x14ac:dyDescent="0.3">
      <c r="A456" s="29" t="str">
        <f t="shared" si="18"/>
        <v>San Pedro Sula43926445</v>
      </c>
      <c r="B456" s="29" t="str">
        <f>+Casos_HN[[#This Row],[ID_Municipio]]&amp;Casos_HN[[#This Row],[Fecha]]</f>
        <v>050143926</v>
      </c>
      <c r="C456" s="29" t="str">
        <f t="shared" si="19"/>
        <v>Cortes43926</v>
      </c>
      <c r="D456" s="30">
        <f t="shared" si="20"/>
        <v>445</v>
      </c>
      <c r="E456" s="23">
        <v>43926</v>
      </c>
      <c r="F456" s="30">
        <f>+VLOOKUP(Casos_HN[[#This Row],[Departamento]],Table_5[],2,0)</f>
        <v>5</v>
      </c>
      <c r="G456" s="3" t="s">
        <v>22</v>
      </c>
      <c r="H456" s="9" t="s">
        <v>23</v>
      </c>
      <c r="I456" s="30" t="str">
        <f>+IFERROR(VLOOKUP(Casos_HN[[#This Row],[Municipio]],'LOCALIZA HN'!$B$9:$O$306,8,0),99999)</f>
        <v>0501</v>
      </c>
      <c r="J456" s="5" t="s">
        <v>18</v>
      </c>
      <c r="K456" s="5">
        <v>36</v>
      </c>
      <c r="L456" s="8" t="s">
        <v>19</v>
      </c>
      <c r="M456" s="32" t="s">
        <v>20</v>
      </c>
      <c r="N456" s="33">
        <f>+IFERROR(VLOOKUP(Casos_HN[[#This Row],[ID_Municipio]],Table_4[[CodigoMuni]:[Long_2]],3,0),"")</f>
        <v>15.5151</v>
      </c>
      <c r="O456" s="33">
        <f>+IFERROR(VLOOKUP(Casos_HN[[#This Row],[ID_Municipio]],Table_4[[CodigoMuni]:[Long_2]],4,0),"")</f>
        <v>-88.114599999999996</v>
      </c>
      <c r="P456" s="32" t="s">
        <v>21</v>
      </c>
    </row>
    <row r="457" spans="1:16" ht="14.25" customHeight="1" x14ac:dyDescent="0.3">
      <c r="A457" s="29" t="str">
        <f t="shared" si="18"/>
        <v>San Pedro Sula43926446</v>
      </c>
      <c r="B457" s="29" t="str">
        <f>+Casos_HN[[#This Row],[ID_Municipio]]&amp;Casos_HN[[#This Row],[Fecha]]</f>
        <v>050143926</v>
      </c>
      <c r="C457" s="29" t="str">
        <f t="shared" si="19"/>
        <v>Cortes43926</v>
      </c>
      <c r="D457" s="30">
        <f t="shared" si="20"/>
        <v>446</v>
      </c>
      <c r="E457" s="23">
        <v>43926</v>
      </c>
      <c r="F457" s="30">
        <f>+VLOOKUP(Casos_HN[[#This Row],[Departamento]],Table_5[],2,0)</f>
        <v>5</v>
      </c>
      <c r="G457" s="3" t="s">
        <v>22</v>
      </c>
      <c r="H457" s="9" t="s">
        <v>23</v>
      </c>
      <c r="I457" s="30" t="str">
        <f>+IFERROR(VLOOKUP(Casos_HN[[#This Row],[Municipio]],'LOCALIZA HN'!$B$9:$O$306,8,0),99999)</f>
        <v>0501</v>
      </c>
      <c r="J457" s="5" t="s">
        <v>26</v>
      </c>
      <c r="K457" s="5">
        <v>26</v>
      </c>
      <c r="L457" s="8" t="s">
        <v>19</v>
      </c>
      <c r="M457" s="32" t="s">
        <v>20</v>
      </c>
      <c r="N457" s="33">
        <f>+IFERROR(VLOOKUP(Casos_HN[[#This Row],[ID_Municipio]],Table_4[[CodigoMuni]:[Long_2]],3,0),"")</f>
        <v>15.5151</v>
      </c>
      <c r="O457" s="33">
        <f>+IFERROR(VLOOKUP(Casos_HN[[#This Row],[ID_Municipio]],Table_4[[CodigoMuni]:[Long_2]],4,0),"")</f>
        <v>-88.114599999999996</v>
      </c>
      <c r="P457" s="32" t="s">
        <v>21</v>
      </c>
    </row>
    <row r="458" spans="1:16" ht="14.25" customHeight="1" x14ac:dyDescent="0.3">
      <c r="A458" s="29" t="str">
        <f t="shared" si="18"/>
        <v>San Pedro Sula43926447</v>
      </c>
      <c r="B458" s="29" t="str">
        <f>+Casos_HN[[#This Row],[ID_Municipio]]&amp;Casos_HN[[#This Row],[Fecha]]</f>
        <v>050143926</v>
      </c>
      <c r="C458" s="29" t="str">
        <f t="shared" si="19"/>
        <v>Cortes43926</v>
      </c>
      <c r="D458" s="30">
        <f t="shared" si="20"/>
        <v>447</v>
      </c>
      <c r="E458" s="23">
        <v>43926</v>
      </c>
      <c r="F458" s="30">
        <f>+VLOOKUP(Casos_HN[[#This Row],[Departamento]],Table_5[],2,0)</f>
        <v>5</v>
      </c>
      <c r="G458" s="3" t="s">
        <v>22</v>
      </c>
      <c r="H458" s="9" t="s">
        <v>23</v>
      </c>
      <c r="I458" s="30" t="str">
        <f>+IFERROR(VLOOKUP(Casos_HN[[#This Row],[Municipio]],'LOCALIZA HN'!$B$9:$O$306,8,0),99999)</f>
        <v>0501</v>
      </c>
      <c r="J458" s="5" t="s">
        <v>26</v>
      </c>
      <c r="K458" s="5">
        <v>33</v>
      </c>
      <c r="L458" s="8" t="s">
        <v>19</v>
      </c>
      <c r="M458" s="32" t="s">
        <v>20</v>
      </c>
      <c r="N458" s="33">
        <f>+IFERROR(VLOOKUP(Casos_HN[[#This Row],[ID_Municipio]],Table_4[[CodigoMuni]:[Long_2]],3,0),"")</f>
        <v>15.5151</v>
      </c>
      <c r="O458" s="33">
        <f>+IFERROR(VLOOKUP(Casos_HN[[#This Row],[ID_Municipio]],Table_4[[CodigoMuni]:[Long_2]],4,0),"")</f>
        <v>-88.114599999999996</v>
      </c>
      <c r="P458" s="32" t="s">
        <v>21</v>
      </c>
    </row>
    <row r="459" spans="1:16" ht="14.25" customHeight="1" x14ac:dyDescent="0.3">
      <c r="A459" s="29" t="str">
        <f t="shared" si="18"/>
        <v>San Pedro Sula43926448</v>
      </c>
      <c r="B459" s="29" t="str">
        <f>+Casos_HN[[#This Row],[ID_Municipio]]&amp;Casos_HN[[#This Row],[Fecha]]</f>
        <v>050143926</v>
      </c>
      <c r="C459" s="29" t="str">
        <f t="shared" si="19"/>
        <v>Cortes43926</v>
      </c>
      <c r="D459" s="30">
        <f t="shared" si="20"/>
        <v>448</v>
      </c>
      <c r="E459" s="23">
        <v>43926</v>
      </c>
      <c r="F459" s="30">
        <f>+VLOOKUP(Casos_HN[[#This Row],[Departamento]],Table_5[],2,0)</f>
        <v>5</v>
      </c>
      <c r="G459" s="3" t="s">
        <v>22</v>
      </c>
      <c r="H459" s="9" t="s">
        <v>23</v>
      </c>
      <c r="I459" s="30" t="str">
        <f>+IFERROR(VLOOKUP(Casos_HN[[#This Row],[Municipio]],'LOCALIZA HN'!$B$9:$O$306,8,0),99999)</f>
        <v>0501</v>
      </c>
      <c r="J459" s="5" t="s">
        <v>26</v>
      </c>
      <c r="K459" s="5">
        <v>31</v>
      </c>
      <c r="L459" s="8" t="s">
        <v>19</v>
      </c>
      <c r="M459" s="32" t="s">
        <v>20</v>
      </c>
      <c r="N459" s="33">
        <f>+IFERROR(VLOOKUP(Casos_HN[[#This Row],[ID_Municipio]],Table_4[[CodigoMuni]:[Long_2]],3,0),"")</f>
        <v>15.5151</v>
      </c>
      <c r="O459" s="33">
        <f>+IFERROR(VLOOKUP(Casos_HN[[#This Row],[ID_Municipio]],Table_4[[CodigoMuni]:[Long_2]],4,0),"")</f>
        <v>-88.114599999999996</v>
      </c>
      <c r="P459" s="32" t="s">
        <v>21</v>
      </c>
    </row>
    <row r="460" spans="1:16" ht="14.25" customHeight="1" x14ac:dyDescent="0.3">
      <c r="A460" s="29" t="str">
        <f t="shared" si="18"/>
        <v>San Pedro Sula43926449</v>
      </c>
      <c r="B460" s="29" t="str">
        <f>+Casos_HN[[#This Row],[ID_Municipio]]&amp;Casos_HN[[#This Row],[Fecha]]</f>
        <v>050143926</v>
      </c>
      <c r="C460" s="29" t="str">
        <f t="shared" si="19"/>
        <v>Cortes43926</v>
      </c>
      <c r="D460" s="30">
        <f t="shared" si="20"/>
        <v>449</v>
      </c>
      <c r="E460" s="23">
        <v>43926</v>
      </c>
      <c r="F460" s="30">
        <f>+VLOOKUP(Casos_HN[[#This Row],[Departamento]],Table_5[],2,0)</f>
        <v>5</v>
      </c>
      <c r="G460" s="3" t="s">
        <v>22</v>
      </c>
      <c r="H460" s="9" t="s">
        <v>23</v>
      </c>
      <c r="I460" s="30" t="str">
        <f>+IFERROR(VLOOKUP(Casos_HN[[#This Row],[Municipio]],'LOCALIZA HN'!$B$9:$O$306,8,0),99999)</f>
        <v>0501</v>
      </c>
      <c r="J460" s="5" t="s">
        <v>26</v>
      </c>
      <c r="K460" s="5">
        <v>52</v>
      </c>
      <c r="L460" s="8" t="s">
        <v>19</v>
      </c>
      <c r="M460" s="32" t="s">
        <v>20</v>
      </c>
      <c r="N460" s="33">
        <f>+IFERROR(VLOOKUP(Casos_HN[[#This Row],[ID_Municipio]],Table_4[[CodigoMuni]:[Long_2]],3,0),"")</f>
        <v>15.5151</v>
      </c>
      <c r="O460" s="33">
        <f>+IFERROR(VLOOKUP(Casos_HN[[#This Row],[ID_Municipio]],Table_4[[CodigoMuni]:[Long_2]],4,0),"")</f>
        <v>-88.114599999999996</v>
      </c>
      <c r="P460" s="32" t="s">
        <v>21</v>
      </c>
    </row>
    <row r="461" spans="1:16" ht="14.25" customHeight="1" x14ac:dyDescent="0.3">
      <c r="A461" s="29" t="str">
        <f t="shared" ref="A461:A524" si="21">+H461&amp;E461&amp;D461</f>
        <v>San Pedro Sula43926450</v>
      </c>
      <c r="B461" s="29" t="str">
        <f>+Casos_HN[[#This Row],[ID_Municipio]]&amp;Casos_HN[[#This Row],[Fecha]]</f>
        <v>050143926</v>
      </c>
      <c r="C461" s="29" t="str">
        <f t="shared" ref="C461:C524" si="22">+G461&amp;E461</f>
        <v>Cortes43926</v>
      </c>
      <c r="D461" s="30">
        <f t="shared" ref="D461:D524" si="23">+D460+1</f>
        <v>450</v>
      </c>
      <c r="E461" s="23">
        <v>43926</v>
      </c>
      <c r="F461" s="30">
        <f>+VLOOKUP(Casos_HN[[#This Row],[Departamento]],Table_5[],2,0)</f>
        <v>5</v>
      </c>
      <c r="G461" s="3" t="s">
        <v>22</v>
      </c>
      <c r="H461" s="9" t="s">
        <v>23</v>
      </c>
      <c r="I461" s="30" t="str">
        <f>+IFERROR(VLOOKUP(Casos_HN[[#This Row],[Municipio]],'LOCALIZA HN'!$B$9:$O$306,8,0),99999)</f>
        <v>0501</v>
      </c>
      <c r="J461" s="5" t="s">
        <v>26</v>
      </c>
      <c r="K461" s="5">
        <v>31</v>
      </c>
      <c r="L461" s="8" t="s">
        <v>19</v>
      </c>
      <c r="M461" s="32" t="s">
        <v>20</v>
      </c>
      <c r="N461" s="33">
        <f>+IFERROR(VLOOKUP(Casos_HN[[#This Row],[ID_Municipio]],Table_4[[CodigoMuni]:[Long_2]],3,0),"")</f>
        <v>15.5151</v>
      </c>
      <c r="O461" s="33">
        <f>+IFERROR(VLOOKUP(Casos_HN[[#This Row],[ID_Municipio]],Table_4[[CodigoMuni]:[Long_2]],4,0),"")</f>
        <v>-88.114599999999996</v>
      </c>
      <c r="P461" s="32" t="s">
        <v>21</v>
      </c>
    </row>
    <row r="462" spans="1:16" ht="14.25" customHeight="1" x14ac:dyDescent="0.3">
      <c r="A462" s="29" t="str">
        <f t="shared" si="21"/>
        <v>San Pedro Sula43926451</v>
      </c>
      <c r="B462" s="29" t="str">
        <f>+Casos_HN[[#This Row],[ID_Municipio]]&amp;Casos_HN[[#This Row],[Fecha]]</f>
        <v>050143926</v>
      </c>
      <c r="C462" s="29" t="str">
        <f t="shared" si="22"/>
        <v>Cortes43926</v>
      </c>
      <c r="D462" s="30">
        <f t="shared" si="23"/>
        <v>451</v>
      </c>
      <c r="E462" s="23">
        <v>43926</v>
      </c>
      <c r="F462" s="30">
        <f>+VLOOKUP(Casos_HN[[#This Row],[Departamento]],Table_5[],2,0)</f>
        <v>5</v>
      </c>
      <c r="G462" s="3" t="s">
        <v>22</v>
      </c>
      <c r="H462" s="9" t="s">
        <v>23</v>
      </c>
      <c r="I462" s="30" t="str">
        <f>+IFERROR(VLOOKUP(Casos_HN[[#This Row],[Municipio]],'LOCALIZA HN'!$B$9:$O$306,8,0),99999)</f>
        <v>0501</v>
      </c>
      <c r="J462" s="5" t="s">
        <v>26</v>
      </c>
      <c r="K462" s="5">
        <v>56</v>
      </c>
      <c r="L462" s="8" t="s">
        <v>19</v>
      </c>
      <c r="M462" s="32" t="s">
        <v>20</v>
      </c>
      <c r="N462" s="33">
        <f>+IFERROR(VLOOKUP(Casos_HN[[#This Row],[ID_Municipio]],Table_4[[CodigoMuni]:[Long_2]],3,0),"")</f>
        <v>15.5151</v>
      </c>
      <c r="O462" s="33">
        <f>+IFERROR(VLOOKUP(Casos_HN[[#This Row],[ID_Municipio]],Table_4[[CodigoMuni]:[Long_2]],4,0),"")</f>
        <v>-88.114599999999996</v>
      </c>
      <c r="P462" s="32" t="s">
        <v>21</v>
      </c>
    </row>
    <row r="463" spans="1:16" ht="14.25" customHeight="1" x14ac:dyDescent="0.3">
      <c r="A463" s="29" t="str">
        <f t="shared" si="21"/>
        <v>San Pedro Sula43926452</v>
      </c>
      <c r="B463" s="29" t="str">
        <f>+Casos_HN[[#This Row],[ID_Municipio]]&amp;Casos_HN[[#This Row],[Fecha]]</f>
        <v>050143926</v>
      </c>
      <c r="C463" s="29" t="str">
        <f t="shared" si="22"/>
        <v>Cortes43926</v>
      </c>
      <c r="D463" s="30">
        <f t="shared" si="23"/>
        <v>452</v>
      </c>
      <c r="E463" s="23">
        <v>43926</v>
      </c>
      <c r="F463" s="30">
        <f>+VLOOKUP(Casos_HN[[#This Row],[Departamento]],Table_5[],2,0)</f>
        <v>5</v>
      </c>
      <c r="G463" s="3" t="s">
        <v>22</v>
      </c>
      <c r="H463" s="9" t="s">
        <v>23</v>
      </c>
      <c r="I463" s="30" t="str">
        <f>+IFERROR(VLOOKUP(Casos_HN[[#This Row],[Municipio]],'LOCALIZA HN'!$B$9:$O$306,8,0),99999)</f>
        <v>0501</v>
      </c>
      <c r="J463" s="5" t="s">
        <v>18</v>
      </c>
      <c r="K463" s="5">
        <v>47</v>
      </c>
      <c r="L463" s="8" t="s">
        <v>19</v>
      </c>
      <c r="M463" s="32" t="s">
        <v>20</v>
      </c>
      <c r="N463" s="33">
        <f>+IFERROR(VLOOKUP(Casos_HN[[#This Row],[ID_Municipio]],Table_4[[CodigoMuni]:[Long_2]],3,0),"")</f>
        <v>15.5151</v>
      </c>
      <c r="O463" s="33">
        <f>+IFERROR(VLOOKUP(Casos_HN[[#This Row],[ID_Municipio]],Table_4[[CodigoMuni]:[Long_2]],4,0),"")</f>
        <v>-88.114599999999996</v>
      </c>
      <c r="P463" s="32" t="s">
        <v>21</v>
      </c>
    </row>
    <row r="464" spans="1:16" ht="14.25" customHeight="1" x14ac:dyDescent="0.3">
      <c r="A464" s="29" t="str">
        <f t="shared" si="21"/>
        <v>San Pedro Sula43926453</v>
      </c>
      <c r="B464" s="29" t="str">
        <f>+Casos_HN[[#This Row],[ID_Municipio]]&amp;Casos_HN[[#This Row],[Fecha]]</f>
        <v>050143926</v>
      </c>
      <c r="C464" s="29" t="str">
        <f t="shared" si="22"/>
        <v>Cortes43926</v>
      </c>
      <c r="D464" s="30">
        <f t="shared" si="23"/>
        <v>453</v>
      </c>
      <c r="E464" s="23">
        <v>43926</v>
      </c>
      <c r="F464" s="30">
        <f>+VLOOKUP(Casos_HN[[#This Row],[Departamento]],Table_5[],2,0)</f>
        <v>5</v>
      </c>
      <c r="G464" s="3" t="s">
        <v>22</v>
      </c>
      <c r="H464" s="9" t="s">
        <v>23</v>
      </c>
      <c r="I464" s="30" t="str">
        <f>+IFERROR(VLOOKUP(Casos_HN[[#This Row],[Municipio]],'LOCALIZA HN'!$B$9:$O$306,8,0),99999)</f>
        <v>0501</v>
      </c>
      <c r="J464" s="5" t="s">
        <v>18</v>
      </c>
      <c r="K464" s="5">
        <v>58</v>
      </c>
      <c r="L464" s="8" t="s">
        <v>19</v>
      </c>
      <c r="M464" s="32" t="s">
        <v>20</v>
      </c>
      <c r="N464" s="33">
        <f>+IFERROR(VLOOKUP(Casos_HN[[#This Row],[ID_Municipio]],Table_4[[CodigoMuni]:[Long_2]],3,0),"")</f>
        <v>15.5151</v>
      </c>
      <c r="O464" s="33">
        <f>+IFERROR(VLOOKUP(Casos_HN[[#This Row],[ID_Municipio]],Table_4[[CodigoMuni]:[Long_2]],4,0),"")</f>
        <v>-88.114599999999996</v>
      </c>
      <c r="P464" s="32" t="s">
        <v>21</v>
      </c>
    </row>
    <row r="465" spans="1:16" ht="14.25" customHeight="1" x14ac:dyDescent="0.3">
      <c r="A465" s="29" t="str">
        <f t="shared" si="21"/>
        <v>San Pedro Sula43926454</v>
      </c>
      <c r="B465" s="29" t="str">
        <f>+Casos_HN[[#This Row],[ID_Municipio]]&amp;Casos_HN[[#This Row],[Fecha]]</f>
        <v>050143926</v>
      </c>
      <c r="C465" s="29" t="str">
        <f t="shared" si="22"/>
        <v>Cortes43926</v>
      </c>
      <c r="D465" s="30">
        <f t="shared" si="23"/>
        <v>454</v>
      </c>
      <c r="E465" s="23">
        <v>43926</v>
      </c>
      <c r="F465" s="30">
        <f>+VLOOKUP(Casos_HN[[#This Row],[Departamento]],Table_5[],2,0)</f>
        <v>5</v>
      </c>
      <c r="G465" s="3" t="s">
        <v>22</v>
      </c>
      <c r="H465" s="9" t="s">
        <v>23</v>
      </c>
      <c r="I465" s="30" t="str">
        <f>+IFERROR(VLOOKUP(Casos_HN[[#This Row],[Municipio]],'LOCALIZA HN'!$B$9:$O$306,8,0),99999)</f>
        <v>0501</v>
      </c>
      <c r="J465" s="5" t="s">
        <v>18</v>
      </c>
      <c r="K465" s="5">
        <v>53</v>
      </c>
      <c r="L465" s="8" t="s">
        <v>19</v>
      </c>
      <c r="M465" s="32" t="s">
        <v>20</v>
      </c>
      <c r="N465" s="33">
        <f>+IFERROR(VLOOKUP(Casos_HN[[#This Row],[ID_Municipio]],Table_4[[CodigoMuni]:[Long_2]],3,0),"")</f>
        <v>15.5151</v>
      </c>
      <c r="O465" s="33">
        <f>+IFERROR(VLOOKUP(Casos_HN[[#This Row],[ID_Municipio]],Table_4[[CodigoMuni]:[Long_2]],4,0),"")</f>
        <v>-88.114599999999996</v>
      </c>
      <c r="P465" s="32" t="s">
        <v>21</v>
      </c>
    </row>
    <row r="466" spans="1:16" ht="14.25" customHeight="1" x14ac:dyDescent="0.3">
      <c r="A466" s="29" t="str">
        <f t="shared" si="21"/>
        <v>San Pedro Sula43926455</v>
      </c>
      <c r="B466" s="29" t="str">
        <f>+Casos_HN[[#This Row],[ID_Municipio]]&amp;Casos_HN[[#This Row],[Fecha]]</f>
        <v>050143926</v>
      </c>
      <c r="C466" s="29" t="str">
        <f t="shared" si="22"/>
        <v>Cortes43926</v>
      </c>
      <c r="D466" s="30">
        <f t="shared" si="23"/>
        <v>455</v>
      </c>
      <c r="E466" s="23">
        <v>43926</v>
      </c>
      <c r="F466" s="30">
        <f>+VLOOKUP(Casos_HN[[#This Row],[Departamento]],Table_5[],2,0)</f>
        <v>5</v>
      </c>
      <c r="G466" s="3" t="s">
        <v>22</v>
      </c>
      <c r="H466" s="9" t="s">
        <v>23</v>
      </c>
      <c r="I466" s="30" t="str">
        <f>+IFERROR(VLOOKUP(Casos_HN[[#This Row],[Municipio]],'LOCALIZA HN'!$B$9:$O$306,8,0),99999)</f>
        <v>0501</v>
      </c>
      <c r="J466" s="5" t="s">
        <v>18</v>
      </c>
      <c r="K466" s="5">
        <v>16</v>
      </c>
      <c r="L466" s="8" t="s">
        <v>19</v>
      </c>
      <c r="M466" s="32" t="s">
        <v>20</v>
      </c>
      <c r="N466" s="33">
        <f>+IFERROR(VLOOKUP(Casos_HN[[#This Row],[ID_Municipio]],Table_4[[CodigoMuni]:[Long_2]],3,0),"")</f>
        <v>15.5151</v>
      </c>
      <c r="O466" s="33">
        <f>+IFERROR(VLOOKUP(Casos_HN[[#This Row],[ID_Municipio]],Table_4[[CodigoMuni]:[Long_2]],4,0),"")</f>
        <v>-88.114599999999996</v>
      </c>
      <c r="P466" s="32" t="s">
        <v>21</v>
      </c>
    </row>
    <row r="467" spans="1:16" ht="14.25" customHeight="1" x14ac:dyDescent="0.3">
      <c r="A467" s="29" t="str">
        <f t="shared" si="21"/>
        <v>San Pedro Sula43926456</v>
      </c>
      <c r="B467" s="29" t="str">
        <f>+Casos_HN[[#This Row],[ID_Municipio]]&amp;Casos_HN[[#This Row],[Fecha]]</f>
        <v>050143926</v>
      </c>
      <c r="C467" s="29" t="str">
        <f t="shared" si="22"/>
        <v>Cortes43926</v>
      </c>
      <c r="D467" s="30">
        <f t="shared" si="23"/>
        <v>456</v>
      </c>
      <c r="E467" s="23">
        <v>43926</v>
      </c>
      <c r="F467" s="30">
        <f>+VLOOKUP(Casos_HN[[#This Row],[Departamento]],Table_5[],2,0)</f>
        <v>5</v>
      </c>
      <c r="G467" s="3" t="s">
        <v>22</v>
      </c>
      <c r="H467" s="9" t="s">
        <v>23</v>
      </c>
      <c r="I467" s="30" t="str">
        <f>+IFERROR(VLOOKUP(Casos_HN[[#This Row],[Municipio]],'LOCALIZA HN'!$B$9:$O$306,8,0),99999)</f>
        <v>0501</v>
      </c>
      <c r="J467" s="5" t="s">
        <v>26</v>
      </c>
      <c r="K467" s="5">
        <v>44</v>
      </c>
      <c r="L467" s="8" t="s">
        <v>19</v>
      </c>
      <c r="M467" s="32" t="s">
        <v>20</v>
      </c>
      <c r="N467" s="33">
        <f>+IFERROR(VLOOKUP(Casos_HN[[#This Row],[ID_Municipio]],Table_4[[CodigoMuni]:[Long_2]],3,0),"")</f>
        <v>15.5151</v>
      </c>
      <c r="O467" s="33">
        <f>+IFERROR(VLOOKUP(Casos_HN[[#This Row],[ID_Municipio]],Table_4[[CodigoMuni]:[Long_2]],4,0),"")</f>
        <v>-88.114599999999996</v>
      </c>
      <c r="P467" s="32" t="s">
        <v>21</v>
      </c>
    </row>
    <row r="468" spans="1:16" ht="14.25" customHeight="1" x14ac:dyDescent="0.3">
      <c r="A468" s="29" t="str">
        <f t="shared" si="21"/>
        <v>San Pedro Sula43930457</v>
      </c>
      <c r="B468" s="29" t="str">
        <f>+Casos_HN[[#This Row],[ID_Municipio]]&amp;Casos_HN[[#This Row],[Fecha]]</f>
        <v>050143930</v>
      </c>
      <c r="C468" s="29" t="str">
        <f t="shared" si="22"/>
        <v>Cortes43930</v>
      </c>
      <c r="D468" s="30">
        <f t="shared" si="23"/>
        <v>457</v>
      </c>
      <c r="E468" s="23">
        <v>43930</v>
      </c>
      <c r="F468" s="30">
        <f>+VLOOKUP(Casos_HN[[#This Row],[Departamento]],Table_5[],2,0)</f>
        <v>5</v>
      </c>
      <c r="G468" s="3" t="s">
        <v>22</v>
      </c>
      <c r="H468" s="9" t="s">
        <v>23</v>
      </c>
      <c r="I468" s="30" t="str">
        <f>+IFERROR(VLOOKUP(Casos_HN[[#This Row],[Municipio]],'LOCALIZA HN'!$B$9:$O$306,8,0),99999)</f>
        <v>0501</v>
      </c>
      <c r="J468" s="5" t="s">
        <v>18</v>
      </c>
      <c r="K468" s="5">
        <v>42</v>
      </c>
      <c r="L468" s="8" t="s">
        <v>19</v>
      </c>
      <c r="M468" s="32" t="s">
        <v>20</v>
      </c>
      <c r="N468" s="33">
        <f>+IFERROR(VLOOKUP(Casos_HN[[#This Row],[ID_Municipio]],Table_4[[CodigoMuni]:[Long_2]],3,0),"")</f>
        <v>15.5151</v>
      </c>
      <c r="O468" s="33">
        <f>+IFERROR(VLOOKUP(Casos_HN[[#This Row],[ID_Municipio]],Table_4[[CodigoMuni]:[Long_2]],4,0),"")</f>
        <v>-88.114599999999996</v>
      </c>
      <c r="P468" s="32" t="s">
        <v>21</v>
      </c>
    </row>
    <row r="469" spans="1:16" ht="14.25" customHeight="1" x14ac:dyDescent="0.3">
      <c r="A469" s="29" t="str">
        <f t="shared" si="21"/>
        <v>San Pedro Sula43930458</v>
      </c>
      <c r="B469" s="29" t="str">
        <f>+Casos_HN[[#This Row],[ID_Municipio]]&amp;Casos_HN[[#This Row],[Fecha]]</f>
        <v>050143930</v>
      </c>
      <c r="C469" s="29" t="str">
        <f t="shared" si="22"/>
        <v>Cortes43930</v>
      </c>
      <c r="D469" s="30">
        <f t="shared" si="23"/>
        <v>458</v>
      </c>
      <c r="E469" s="23">
        <v>43930</v>
      </c>
      <c r="F469" s="30">
        <f>+VLOOKUP(Casos_HN[[#This Row],[Departamento]],Table_5[],2,0)</f>
        <v>5</v>
      </c>
      <c r="G469" s="3" t="s">
        <v>22</v>
      </c>
      <c r="H469" s="9" t="s">
        <v>23</v>
      </c>
      <c r="I469" s="30" t="str">
        <f>+IFERROR(VLOOKUP(Casos_HN[[#This Row],[Municipio]],'LOCALIZA HN'!$B$9:$O$306,8,0),99999)</f>
        <v>0501</v>
      </c>
      <c r="J469" s="5" t="s">
        <v>18</v>
      </c>
      <c r="K469" s="5">
        <v>44</v>
      </c>
      <c r="L469" s="8" t="s">
        <v>19</v>
      </c>
      <c r="M469" s="32" t="s">
        <v>20</v>
      </c>
      <c r="N469" s="33">
        <f>+IFERROR(VLOOKUP(Casos_HN[[#This Row],[ID_Municipio]],Table_4[[CodigoMuni]:[Long_2]],3,0),"")</f>
        <v>15.5151</v>
      </c>
      <c r="O469" s="33">
        <f>+IFERROR(VLOOKUP(Casos_HN[[#This Row],[ID_Municipio]],Table_4[[CodigoMuni]:[Long_2]],4,0),"")</f>
        <v>-88.114599999999996</v>
      </c>
      <c r="P469" s="32" t="s">
        <v>21</v>
      </c>
    </row>
    <row r="470" spans="1:16" ht="14.25" customHeight="1" x14ac:dyDescent="0.3">
      <c r="A470" s="29" t="str">
        <f t="shared" si="21"/>
        <v>San Pedro Sula43930459</v>
      </c>
      <c r="B470" s="29" t="str">
        <f>+Casos_HN[[#This Row],[ID_Municipio]]&amp;Casos_HN[[#This Row],[Fecha]]</f>
        <v>050143930</v>
      </c>
      <c r="C470" s="29" t="str">
        <f t="shared" si="22"/>
        <v>Cortes43930</v>
      </c>
      <c r="D470" s="30">
        <f t="shared" si="23"/>
        <v>459</v>
      </c>
      <c r="E470" s="23">
        <v>43930</v>
      </c>
      <c r="F470" s="30">
        <f>+VLOOKUP(Casos_HN[[#This Row],[Departamento]],Table_5[],2,0)</f>
        <v>5</v>
      </c>
      <c r="G470" s="3" t="s">
        <v>22</v>
      </c>
      <c r="H470" s="9" t="s">
        <v>23</v>
      </c>
      <c r="I470" s="30" t="str">
        <f>+IFERROR(VLOOKUP(Casos_HN[[#This Row],[Municipio]],'LOCALIZA HN'!$B$9:$O$306,8,0),99999)</f>
        <v>0501</v>
      </c>
      <c r="J470" s="5" t="s">
        <v>26</v>
      </c>
      <c r="K470" s="5">
        <v>41</v>
      </c>
      <c r="L470" s="8" t="s">
        <v>19</v>
      </c>
      <c r="M470" s="32" t="s">
        <v>20</v>
      </c>
      <c r="N470" s="33">
        <f>+IFERROR(VLOOKUP(Casos_HN[[#This Row],[ID_Municipio]],Table_4[[CodigoMuni]:[Long_2]],3,0),"")</f>
        <v>15.5151</v>
      </c>
      <c r="O470" s="33">
        <f>+IFERROR(VLOOKUP(Casos_HN[[#This Row],[ID_Municipio]],Table_4[[CodigoMuni]:[Long_2]],4,0),"")</f>
        <v>-88.114599999999996</v>
      </c>
      <c r="P470" s="32" t="s">
        <v>21</v>
      </c>
    </row>
    <row r="471" spans="1:16" ht="14.25" customHeight="1" x14ac:dyDescent="0.3">
      <c r="A471" s="29" t="str">
        <f t="shared" si="21"/>
        <v>San Pedro Sula43930460</v>
      </c>
      <c r="B471" s="29" t="str">
        <f>+Casos_HN[[#This Row],[ID_Municipio]]&amp;Casos_HN[[#This Row],[Fecha]]</f>
        <v>050143930</v>
      </c>
      <c r="C471" s="29" t="str">
        <f t="shared" si="22"/>
        <v>Cortes43930</v>
      </c>
      <c r="D471" s="30">
        <f t="shared" si="23"/>
        <v>460</v>
      </c>
      <c r="E471" s="23">
        <v>43930</v>
      </c>
      <c r="F471" s="30">
        <f>+VLOOKUP(Casos_HN[[#This Row],[Departamento]],Table_5[],2,0)</f>
        <v>5</v>
      </c>
      <c r="G471" s="3" t="s">
        <v>22</v>
      </c>
      <c r="H471" s="9" t="s">
        <v>23</v>
      </c>
      <c r="I471" s="30" t="str">
        <f>+IFERROR(VLOOKUP(Casos_HN[[#This Row],[Municipio]],'LOCALIZA HN'!$B$9:$O$306,8,0),99999)</f>
        <v>0501</v>
      </c>
      <c r="J471" s="5" t="s">
        <v>18</v>
      </c>
      <c r="K471" s="5">
        <v>42</v>
      </c>
      <c r="L471" s="8" t="s">
        <v>19</v>
      </c>
      <c r="M471" s="32" t="s">
        <v>20</v>
      </c>
      <c r="N471" s="33">
        <f>+IFERROR(VLOOKUP(Casos_HN[[#This Row],[ID_Municipio]],Table_4[[CodigoMuni]:[Long_2]],3,0),"")</f>
        <v>15.5151</v>
      </c>
      <c r="O471" s="33">
        <f>+IFERROR(VLOOKUP(Casos_HN[[#This Row],[ID_Municipio]],Table_4[[CodigoMuni]:[Long_2]],4,0),"")</f>
        <v>-88.114599999999996</v>
      </c>
      <c r="P471" s="32" t="s">
        <v>21</v>
      </c>
    </row>
    <row r="472" spans="1:16" ht="14.25" customHeight="1" x14ac:dyDescent="0.3">
      <c r="A472" s="29" t="str">
        <f t="shared" si="21"/>
        <v>San Pedro Sula43930461</v>
      </c>
      <c r="B472" s="29" t="str">
        <f>+Casos_HN[[#This Row],[ID_Municipio]]&amp;Casos_HN[[#This Row],[Fecha]]</f>
        <v>050143930</v>
      </c>
      <c r="C472" s="29" t="str">
        <f t="shared" si="22"/>
        <v>Cortes43930</v>
      </c>
      <c r="D472" s="30">
        <f t="shared" si="23"/>
        <v>461</v>
      </c>
      <c r="E472" s="23">
        <v>43930</v>
      </c>
      <c r="F472" s="30">
        <f>+VLOOKUP(Casos_HN[[#This Row],[Departamento]],Table_5[],2,0)</f>
        <v>5</v>
      </c>
      <c r="G472" s="3" t="s">
        <v>22</v>
      </c>
      <c r="H472" s="9" t="s">
        <v>23</v>
      </c>
      <c r="I472" s="30" t="str">
        <f>+IFERROR(VLOOKUP(Casos_HN[[#This Row],[Municipio]],'LOCALIZA HN'!$B$9:$O$306,8,0),99999)</f>
        <v>0501</v>
      </c>
      <c r="J472" s="5" t="s">
        <v>26</v>
      </c>
      <c r="K472" s="5">
        <v>31</v>
      </c>
      <c r="L472" s="8" t="s">
        <v>19</v>
      </c>
      <c r="M472" s="32" t="s">
        <v>20</v>
      </c>
      <c r="N472" s="33">
        <f>+IFERROR(VLOOKUP(Casos_HN[[#This Row],[ID_Municipio]],Table_4[[CodigoMuni]:[Long_2]],3,0),"")</f>
        <v>15.5151</v>
      </c>
      <c r="O472" s="33">
        <f>+IFERROR(VLOOKUP(Casos_HN[[#This Row],[ID_Municipio]],Table_4[[CodigoMuni]:[Long_2]],4,0),"")</f>
        <v>-88.114599999999996</v>
      </c>
      <c r="P472" s="32" t="s">
        <v>21</v>
      </c>
    </row>
    <row r="473" spans="1:16" ht="14.25" customHeight="1" x14ac:dyDescent="0.3">
      <c r="A473" s="29" t="str">
        <f t="shared" si="21"/>
        <v>San Pedro Sula43930462</v>
      </c>
      <c r="B473" s="29" t="str">
        <f>+Casos_HN[[#This Row],[ID_Municipio]]&amp;Casos_HN[[#This Row],[Fecha]]</f>
        <v>050143930</v>
      </c>
      <c r="C473" s="29" t="str">
        <f t="shared" si="22"/>
        <v>Cortes43930</v>
      </c>
      <c r="D473" s="30">
        <f t="shared" si="23"/>
        <v>462</v>
      </c>
      <c r="E473" s="23">
        <v>43930</v>
      </c>
      <c r="F473" s="30">
        <f>+VLOOKUP(Casos_HN[[#This Row],[Departamento]],Table_5[],2,0)</f>
        <v>5</v>
      </c>
      <c r="G473" s="3" t="s">
        <v>22</v>
      </c>
      <c r="H473" s="9" t="s">
        <v>23</v>
      </c>
      <c r="I473" s="30" t="str">
        <f>+IFERROR(VLOOKUP(Casos_HN[[#This Row],[Municipio]],'LOCALIZA HN'!$B$9:$O$306,8,0),99999)</f>
        <v>0501</v>
      </c>
      <c r="J473" s="5" t="s">
        <v>26</v>
      </c>
      <c r="K473" s="5">
        <v>27</v>
      </c>
      <c r="L473" s="8" t="s">
        <v>19</v>
      </c>
      <c r="M473" s="32" t="s">
        <v>20</v>
      </c>
      <c r="N473" s="33">
        <f>+IFERROR(VLOOKUP(Casos_HN[[#This Row],[ID_Municipio]],Table_4[[CodigoMuni]:[Long_2]],3,0),"")</f>
        <v>15.5151</v>
      </c>
      <c r="O473" s="33">
        <f>+IFERROR(VLOOKUP(Casos_HN[[#This Row],[ID_Municipio]],Table_4[[CodigoMuni]:[Long_2]],4,0),"")</f>
        <v>-88.114599999999996</v>
      </c>
      <c r="P473" s="32" t="s">
        <v>21</v>
      </c>
    </row>
    <row r="474" spans="1:16" ht="14.25" customHeight="1" x14ac:dyDescent="0.3">
      <c r="A474" s="29" t="str">
        <f t="shared" si="21"/>
        <v>San Pedro Sula43930463</v>
      </c>
      <c r="B474" s="29" t="str">
        <f>+Casos_HN[[#This Row],[ID_Municipio]]&amp;Casos_HN[[#This Row],[Fecha]]</f>
        <v>050143930</v>
      </c>
      <c r="C474" s="29" t="str">
        <f t="shared" si="22"/>
        <v>Cortes43930</v>
      </c>
      <c r="D474" s="30">
        <f t="shared" si="23"/>
        <v>463</v>
      </c>
      <c r="E474" s="23">
        <v>43930</v>
      </c>
      <c r="F474" s="30">
        <f>+VLOOKUP(Casos_HN[[#This Row],[Departamento]],Table_5[],2,0)</f>
        <v>5</v>
      </c>
      <c r="G474" s="3" t="s">
        <v>22</v>
      </c>
      <c r="H474" s="9" t="s">
        <v>23</v>
      </c>
      <c r="I474" s="30" t="str">
        <f>+IFERROR(VLOOKUP(Casos_HN[[#This Row],[Municipio]],'LOCALIZA HN'!$B$9:$O$306,8,0),99999)</f>
        <v>0501</v>
      </c>
      <c r="J474" s="5" t="s">
        <v>26</v>
      </c>
      <c r="K474" s="5">
        <v>42</v>
      </c>
      <c r="L474" s="8" t="s">
        <v>19</v>
      </c>
      <c r="M474" s="32" t="s">
        <v>20</v>
      </c>
      <c r="N474" s="33">
        <f>+IFERROR(VLOOKUP(Casos_HN[[#This Row],[ID_Municipio]],Table_4[[CodigoMuni]:[Long_2]],3,0),"")</f>
        <v>15.5151</v>
      </c>
      <c r="O474" s="33">
        <f>+IFERROR(VLOOKUP(Casos_HN[[#This Row],[ID_Municipio]],Table_4[[CodigoMuni]:[Long_2]],4,0),"")</f>
        <v>-88.114599999999996</v>
      </c>
      <c r="P474" s="32" t="s">
        <v>21</v>
      </c>
    </row>
    <row r="475" spans="1:16" ht="14.25" customHeight="1" x14ac:dyDescent="0.3">
      <c r="A475" s="29" t="str">
        <f t="shared" si="21"/>
        <v>San Pedro Sula43930464</v>
      </c>
      <c r="B475" s="29" t="str">
        <f>+Casos_HN[[#This Row],[ID_Municipio]]&amp;Casos_HN[[#This Row],[Fecha]]</f>
        <v>050143930</v>
      </c>
      <c r="C475" s="29" t="str">
        <f t="shared" si="22"/>
        <v>Cortes43930</v>
      </c>
      <c r="D475" s="30">
        <f t="shared" si="23"/>
        <v>464</v>
      </c>
      <c r="E475" s="23">
        <v>43930</v>
      </c>
      <c r="F475" s="30">
        <f>+VLOOKUP(Casos_HN[[#This Row],[Departamento]],Table_5[],2,0)</f>
        <v>5</v>
      </c>
      <c r="G475" s="3" t="s">
        <v>22</v>
      </c>
      <c r="H475" s="9" t="s">
        <v>23</v>
      </c>
      <c r="I475" s="30" t="str">
        <f>+IFERROR(VLOOKUP(Casos_HN[[#This Row],[Municipio]],'LOCALIZA HN'!$B$9:$O$306,8,0),99999)</f>
        <v>0501</v>
      </c>
      <c r="J475" s="5" t="s">
        <v>26</v>
      </c>
      <c r="K475" s="5">
        <v>37</v>
      </c>
      <c r="L475" s="8" t="s">
        <v>19</v>
      </c>
      <c r="M475" s="32" t="s">
        <v>20</v>
      </c>
      <c r="N475" s="33">
        <f>+IFERROR(VLOOKUP(Casos_HN[[#This Row],[ID_Municipio]],Table_4[[CodigoMuni]:[Long_2]],3,0),"")</f>
        <v>15.5151</v>
      </c>
      <c r="O475" s="33">
        <f>+IFERROR(VLOOKUP(Casos_HN[[#This Row],[ID_Municipio]],Table_4[[CodigoMuni]:[Long_2]],4,0),"")</f>
        <v>-88.114599999999996</v>
      </c>
      <c r="P475" s="32" t="s">
        <v>21</v>
      </c>
    </row>
    <row r="476" spans="1:16" ht="14.25" customHeight="1" x14ac:dyDescent="0.3">
      <c r="A476" s="29" t="str">
        <f t="shared" si="21"/>
        <v>San Pedro Sula43930465</v>
      </c>
      <c r="B476" s="29" t="str">
        <f>+Casos_HN[[#This Row],[ID_Municipio]]&amp;Casos_HN[[#This Row],[Fecha]]</f>
        <v>050143930</v>
      </c>
      <c r="C476" s="29" t="str">
        <f t="shared" si="22"/>
        <v>Cortes43930</v>
      </c>
      <c r="D476" s="30">
        <f t="shared" si="23"/>
        <v>465</v>
      </c>
      <c r="E476" s="23">
        <v>43930</v>
      </c>
      <c r="F476" s="30">
        <f>+VLOOKUP(Casos_HN[[#This Row],[Departamento]],Table_5[],2,0)</f>
        <v>5</v>
      </c>
      <c r="G476" s="3" t="s">
        <v>22</v>
      </c>
      <c r="H476" s="9" t="s">
        <v>23</v>
      </c>
      <c r="I476" s="30" t="str">
        <f>+IFERROR(VLOOKUP(Casos_HN[[#This Row],[Municipio]],'LOCALIZA HN'!$B$9:$O$306,8,0),99999)</f>
        <v>0501</v>
      </c>
      <c r="J476" s="5" t="s">
        <v>26</v>
      </c>
      <c r="K476" s="5">
        <v>40</v>
      </c>
      <c r="L476" s="8" t="s">
        <v>19</v>
      </c>
      <c r="M476" s="32" t="s">
        <v>20</v>
      </c>
      <c r="N476" s="33">
        <f>+IFERROR(VLOOKUP(Casos_HN[[#This Row],[ID_Municipio]],Table_4[[CodigoMuni]:[Long_2]],3,0),"")</f>
        <v>15.5151</v>
      </c>
      <c r="O476" s="33">
        <f>+IFERROR(VLOOKUP(Casos_HN[[#This Row],[ID_Municipio]],Table_4[[CodigoMuni]:[Long_2]],4,0),"")</f>
        <v>-88.114599999999996</v>
      </c>
      <c r="P476" s="32" t="s">
        <v>21</v>
      </c>
    </row>
    <row r="477" spans="1:16" ht="14.25" customHeight="1" x14ac:dyDescent="0.3">
      <c r="A477" s="29" t="str">
        <f t="shared" si="21"/>
        <v>San Pedro Sula43930466</v>
      </c>
      <c r="B477" s="29" t="str">
        <f>+Casos_HN[[#This Row],[ID_Municipio]]&amp;Casos_HN[[#This Row],[Fecha]]</f>
        <v>050143930</v>
      </c>
      <c r="C477" s="29" t="str">
        <f t="shared" si="22"/>
        <v>Cortes43930</v>
      </c>
      <c r="D477" s="30">
        <f t="shared" si="23"/>
        <v>466</v>
      </c>
      <c r="E477" s="23">
        <v>43930</v>
      </c>
      <c r="F477" s="30">
        <f>+VLOOKUP(Casos_HN[[#This Row],[Departamento]],Table_5[],2,0)</f>
        <v>5</v>
      </c>
      <c r="G477" s="3" t="s">
        <v>22</v>
      </c>
      <c r="H477" s="9" t="s">
        <v>23</v>
      </c>
      <c r="I477" s="30" t="str">
        <f>+IFERROR(VLOOKUP(Casos_HN[[#This Row],[Municipio]],'LOCALIZA HN'!$B$9:$O$306,8,0),99999)</f>
        <v>0501</v>
      </c>
      <c r="J477" s="5" t="s">
        <v>18</v>
      </c>
      <c r="K477" s="5">
        <v>21</v>
      </c>
      <c r="L477" s="8" t="s">
        <v>19</v>
      </c>
      <c r="M477" s="32" t="s">
        <v>20</v>
      </c>
      <c r="N477" s="33">
        <f>+IFERROR(VLOOKUP(Casos_HN[[#This Row],[ID_Municipio]],Table_4[[CodigoMuni]:[Long_2]],3,0),"")</f>
        <v>15.5151</v>
      </c>
      <c r="O477" s="33">
        <f>+IFERROR(VLOOKUP(Casos_HN[[#This Row],[ID_Municipio]],Table_4[[CodigoMuni]:[Long_2]],4,0),"")</f>
        <v>-88.114599999999996</v>
      </c>
      <c r="P477" s="32" t="s">
        <v>21</v>
      </c>
    </row>
    <row r="478" spans="1:16" ht="14.25" customHeight="1" x14ac:dyDescent="0.3">
      <c r="A478" s="29" t="str">
        <f t="shared" si="21"/>
        <v>San Pedro Sula43930467</v>
      </c>
      <c r="B478" s="29" t="str">
        <f>+Casos_HN[[#This Row],[ID_Municipio]]&amp;Casos_HN[[#This Row],[Fecha]]</f>
        <v>050143930</v>
      </c>
      <c r="C478" s="29" t="str">
        <f t="shared" si="22"/>
        <v>Cortes43930</v>
      </c>
      <c r="D478" s="30">
        <f t="shared" si="23"/>
        <v>467</v>
      </c>
      <c r="E478" s="23">
        <v>43930</v>
      </c>
      <c r="F478" s="30">
        <f>+VLOOKUP(Casos_HN[[#This Row],[Departamento]],Table_5[],2,0)</f>
        <v>5</v>
      </c>
      <c r="G478" s="3" t="s">
        <v>22</v>
      </c>
      <c r="H478" s="9" t="s">
        <v>23</v>
      </c>
      <c r="I478" s="30" t="str">
        <f>+IFERROR(VLOOKUP(Casos_HN[[#This Row],[Municipio]],'LOCALIZA HN'!$B$9:$O$306,8,0),99999)</f>
        <v>0501</v>
      </c>
      <c r="J478" s="5" t="s">
        <v>18</v>
      </c>
      <c r="K478" s="5">
        <v>23</v>
      </c>
      <c r="L478" s="8" t="s">
        <v>19</v>
      </c>
      <c r="M478" s="32" t="s">
        <v>20</v>
      </c>
      <c r="N478" s="33">
        <f>+IFERROR(VLOOKUP(Casos_HN[[#This Row],[ID_Municipio]],Table_4[[CodigoMuni]:[Long_2]],3,0),"")</f>
        <v>15.5151</v>
      </c>
      <c r="O478" s="33">
        <f>+IFERROR(VLOOKUP(Casos_HN[[#This Row],[ID_Municipio]],Table_4[[CodigoMuni]:[Long_2]],4,0),"")</f>
        <v>-88.114599999999996</v>
      </c>
      <c r="P478" s="32" t="s">
        <v>21</v>
      </c>
    </row>
    <row r="479" spans="1:16" ht="14.25" customHeight="1" x14ac:dyDescent="0.3">
      <c r="A479" s="29" t="str">
        <f t="shared" si="21"/>
        <v>San Pedro Sula43930468</v>
      </c>
      <c r="B479" s="29" t="str">
        <f>+Casos_HN[[#This Row],[ID_Municipio]]&amp;Casos_HN[[#This Row],[Fecha]]</f>
        <v>050143930</v>
      </c>
      <c r="C479" s="29" t="str">
        <f t="shared" si="22"/>
        <v>Cortes43930</v>
      </c>
      <c r="D479" s="30">
        <f t="shared" si="23"/>
        <v>468</v>
      </c>
      <c r="E479" s="23">
        <v>43930</v>
      </c>
      <c r="F479" s="30">
        <f>+VLOOKUP(Casos_HN[[#This Row],[Departamento]],Table_5[],2,0)</f>
        <v>5</v>
      </c>
      <c r="G479" s="3" t="s">
        <v>22</v>
      </c>
      <c r="H479" s="9" t="s">
        <v>23</v>
      </c>
      <c r="I479" s="30" t="str">
        <f>+IFERROR(VLOOKUP(Casos_HN[[#This Row],[Municipio]],'LOCALIZA HN'!$B$9:$O$306,8,0),99999)</f>
        <v>0501</v>
      </c>
      <c r="J479" s="5" t="s">
        <v>26</v>
      </c>
      <c r="K479" s="5">
        <v>18</v>
      </c>
      <c r="L479" s="8" t="s">
        <v>19</v>
      </c>
      <c r="M479" s="32" t="s">
        <v>20</v>
      </c>
      <c r="N479" s="33">
        <f>+IFERROR(VLOOKUP(Casos_HN[[#This Row],[ID_Municipio]],Table_4[[CodigoMuni]:[Long_2]],3,0),"")</f>
        <v>15.5151</v>
      </c>
      <c r="O479" s="33">
        <f>+IFERROR(VLOOKUP(Casos_HN[[#This Row],[ID_Municipio]],Table_4[[CodigoMuni]:[Long_2]],4,0),"")</f>
        <v>-88.114599999999996</v>
      </c>
      <c r="P479" s="32" t="s">
        <v>21</v>
      </c>
    </row>
    <row r="480" spans="1:16" ht="14.25" customHeight="1" x14ac:dyDescent="0.3">
      <c r="A480" s="29" t="str">
        <f t="shared" si="21"/>
        <v>San Pedro Sula43930469</v>
      </c>
      <c r="B480" s="29" t="str">
        <f>+Casos_HN[[#This Row],[ID_Municipio]]&amp;Casos_HN[[#This Row],[Fecha]]</f>
        <v>050143930</v>
      </c>
      <c r="C480" s="29" t="str">
        <f t="shared" si="22"/>
        <v>Cortes43930</v>
      </c>
      <c r="D480" s="30">
        <f t="shared" si="23"/>
        <v>469</v>
      </c>
      <c r="E480" s="23">
        <v>43930</v>
      </c>
      <c r="F480" s="30">
        <f>+VLOOKUP(Casos_HN[[#This Row],[Departamento]],Table_5[],2,0)</f>
        <v>5</v>
      </c>
      <c r="G480" s="3" t="s">
        <v>22</v>
      </c>
      <c r="H480" s="9" t="s">
        <v>23</v>
      </c>
      <c r="I480" s="30" t="str">
        <f>+IFERROR(VLOOKUP(Casos_HN[[#This Row],[Municipio]],'LOCALIZA HN'!$B$9:$O$306,8,0),99999)</f>
        <v>0501</v>
      </c>
      <c r="J480" s="5" t="s">
        <v>26</v>
      </c>
      <c r="K480" s="5">
        <v>48</v>
      </c>
      <c r="L480" s="8" t="s">
        <v>19</v>
      </c>
      <c r="M480" s="32" t="s">
        <v>20</v>
      </c>
      <c r="N480" s="33">
        <f>+IFERROR(VLOOKUP(Casos_HN[[#This Row],[ID_Municipio]],Table_4[[CodigoMuni]:[Long_2]],3,0),"")</f>
        <v>15.5151</v>
      </c>
      <c r="O480" s="33">
        <f>+IFERROR(VLOOKUP(Casos_HN[[#This Row],[ID_Municipio]],Table_4[[CodigoMuni]:[Long_2]],4,0),"")</f>
        <v>-88.114599999999996</v>
      </c>
      <c r="P480" s="32" t="s">
        <v>21</v>
      </c>
    </row>
    <row r="481" spans="1:16" ht="14.25" customHeight="1" x14ac:dyDescent="0.3">
      <c r="A481" s="29" t="str">
        <f t="shared" si="21"/>
        <v>San Pedro Sula43930470</v>
      </c>
      <c r="B481" s="29" t="str">
        <f>+Casos_HN[[#This Row],[ID_Municipio]]&amp;Casos_HN[[#This Row],[Fecha]]</f>
        <v>050143930</v>
      </c>
      <c r="C481" s="29" t="str">
        <f t="shared" si="22"/>
        <v>Cortes43930</v>
      </c>
      <c r="D481" s="30">
        <f t="shared" si="23"/>
        <v>470</v>
      </c>
      <c r="E481" s="23">
        <v>43930</v>
      </c>
      <c r="F481" s="30">
        <f>+VLOOKUP(Casos_HN[[#This Row],[Departamento]],Table_5[],2,0)</f>
        <v>5</v>
      </c>
      <c r="G481" s="3" t="s">
        <v>22</v>
      </c>
      <c r="H481" s="9" t="s">
        <v>23</v>
      </c>
      <c r="I481" s="30" t="str">
        <f>+IFERROR(VLOOKUP(Casos_HN[[#This Row],[Municipio]],'LOCALIZA HN'!$B$9:$O$306,8,0),99999)</f>
        <v>0501</v>
      </c>
      <c r="J481" s="5" t="s">
        <v>18</v>
      </c>
      <c r="K481" s="5">
        <v>23</v>
      </c>
      <c r="L481" s="8" t="s">
        <v>19</v>
      </c>
      <c r="M481" s="32" t="s">
        <v>20</v>
      </c>
      <c r="N481" s="33">
        <f>+IFERROR(VLOOKUP(Casos_HN[[#This Row],[ID_Municipio]],Table_4[[CodigoMuni]:[Long_2]],3,0),"")</f>
        <v>15.5151</v>
      </c>
      <c r="O481" s="33">
        <f>+IFERROR(VLOOKUP(Casos_HN[[#This Row],[ID_Municipio]],Table_4[[CodigoMuni]:[Long_2]],4,0),"")</f>
        <v>-88.114599999999996</v>
      </c>
      <c r="P481" s="32" t="s">
        <v>21</v>
      </c>
    </row>
    <row r="482" spans="1:16" ht="14.25" customHeight="1" x14ac:dyDescent="0.3">
      <c r="A482" s="29" t="str">
        <f t="shared" si="21"/>
        <v>San Pedro Sula43930471</v>
      </c>
      <c r="B482" s="29" t="str">
        <f>+Casos_HN[[#This Row],[ID_Municipio]]&amp;Casos_HN[[#This Row],[Fecha]]</f>
        <v>050143930</v>
      </c>
      <c r="C482" s="29" t="str">
        <f t="shared" si="22"/>
        <v>Cortes43930</v>
      </c>
      <c r="D482" s="30">
        <f t="shared" si="23"/>
        <v>471</v>
      </c>
      <c r="E482" s="23">
        <v>43930</v>
      </c>
      <c r="F482" s="30">
        <f>+VLOOKUP(Casos_HN[[#This Row],[Departamento]],Table_5[],2,0)</f>
        <v>5</v>
      </c>
      <c r="G482" s="3" t="s">
        <v>22</v>
      </c>
      <c r="H482" s="9" t="s">
        <v>23</v>
      </c>
      <c r="I482" s="30" t="str">
        <f>+IFERROR(VLOOKUP(Casos_HN[[#This Row],[Municipio]],'LOCALIZA HN'!$B$9:$O$306,8,0),99999)</f>
        <v>0501</v>
      </c>
      <c r="J482" s="5" t="s">
        <v>18</v>
      </c>
      <c r="K482" s="5">
        <v>41</v>
      </c>
      <c r="L482" s="8" t="s">
        <v>19</v>
      </c>
      <c r="M482" s="32" t="s">
        <v>20</v>
      </c>
      <c r="N482" s="33">
        <f>+IFERROR(VLOOKUP(Casos_HN[[#This Row],[ID_Municipio]],Table_4[[CodigoMuni]:[Long_2]],3,0),"")</f>
        <v>15.5151</v>
      </c>
      <c r="O482" s="33">
        <f>+IFERROR(VLOOKUP(Casos_HN[[#This Row],[ID_Municipio]],Table_4[[CodigoMuni]:[Long_2]],4,0),"")</f>
        <v>-88.114599999999996</v>
      </c>
      <c r="P482" s="32" t="s">
        <v>21</v>
      </c>
    </row>
    <row r="483" spans="1:16" ht="14.25" customHeight="1" x14ac:dyDescent="0.3">
      <c r="A483" s="29" t="str">
        <f t="shared" si="21"/>
        <v>San Pedro Sula43930472</v>
      </c>
      <c r="B483" s="29" t="str">
        <f>+Casos_HN[[#This Row],[ID_Municipio]]&amp;Casos_HN[[#This Row],[Fecha]]</f>
        <v>050143930</v>
      </c>
      <c r="C483" s="29" t="str">
        <f t="shared" si="22"/>
        <v>Cortes43930</v>
      </c>
      <c r="D483" s="30">
        <f t="shared" si="23"/>
        <v>472</v>
      </c>
      <c r="E483" s="23">
        <v>43930</v>
      </c>
      <c r="F483" s="30">
        <f>+VLOOKUP(Casos_HN[[#This Row],[Departamento]],Table_5[],2,0)</f>
        <v>5</v>
      </c>
      <c r="G483" s="3" t="s">
        <v>22</v>
      </c>
      <c r="H483" s="9" t="s">
        <v>23</v>
      </c>
      <c r="I483" s="30" t="str">
        <f>+IFERROR(VLOOKUP(Casos_HN[[#This Row],[Municipio]],'LOCALIZA HN'!$B$9:$O$306,8,0),99999)</f>
        <v>0501</v>
      </c>
      <c r="J483" s="5" t="s">
        <v>26</v>
      </c>
      <c r="K483" s="5">
        <v>38</v>
      </c>
      <c r="L483" s="8" t="s">
        <v>19</v>
      </c>
      <c r="M483" s="32" t="s">
        <v>20</v>
      </c>
      <c r="N483" s="33">
        <f>+IFERROR(VLOOKUP(Casos_HN[[#This Row],[ID_Municipio]],Table_4[[CodigoMuni]:[Long_2]],3,0),"")</f>
        <v>15.5151</v>
      </c>
      <c r="O483" s="33">
        <f>+IFERROR(VLOOKUP(Casos_HN[[#This Row],[ID_Municipio]],Table_4[[CodigoMuni]:[Long_2]],4,0),"")</f>
        <v>-88.114599999999996</v>
      </c>
      <c r="P483" s="32" t="s">
        <v>21</v>
      </c>
    </row>
    <row r="484" spans="1:16" ht="14.25" customHeight="1" x14ac:dyDescent="0.3">
      <c r="A484" s="29" t="str">
        <f t="shared" si="21"/>
        <v>San Pedro Sula43930473</v>
      </c>
      <c r="B484" s="29" t="str">
        <f>+Casos_HN[[#This Row],[ID_Municipio]]&amp;Casos_HN[[#This Row],[Fecha]]</f>
        <v>050143930</v>
      </c>
      <c r="C484" s="29" t="str">
        <f t="shared" si="22"/>
        <v>Cortes43930</v>
      </c>
      <c r="D484" s="30">
        <f t="shared" si="23"/>
        <v>473</v>
      </c>
      <c r="E484" s="23">
        <v>43930</v>
      </c>
      <c r="F484" s="30">
        <f>+VLOOKUP(Casos_HN[[#This Row],[Departamento]],Table_5[],2,0)</f>
        <v>5</v>
      </c>
      <c r="G484" s="3" t="s">
        <v>22</v>
      </c>
      <c r="H484" s="9" t="s">
        <v>23</v>
      </c>
      <c r="I484" s="30" t="str">
        <f>+IFERROR(VLOOKUP(Casos_HN[[#This Row],[Municipio]],'LOCALIZA HN'!$B$9:$O$306,8,0),99999)</f>
        <v>0501</v>
      </c>
      <c r="J484" s="5" t="s">
        <v>18</v>
      </c>
      <c r="K484" s="5">
        <v>55</v>
      </c>
      <c r="L484" s="8" t="s">
        <v>19</v>
      </c>
      <c r="M484" s="32" t="s">
        <v>20</v>
      </c>
      <c r="N484" s="33">
        <f>+IFERROR(VLOOKUP(Casos_HN[[#This Row],[ID_Municipio]],Table_4[[CodigoMuni]:[Long_2]],3,0),"")</f>
        <v>15.5151</v>
      </c>
      <c r="O484" s="33">
        <f>+IFERROR(VLOOKUP(Casos_HN[[#This Row],[ID_Municipio]],Table_4[[CodigoMuni]:[Long_2]],4,0),"")</f>
        <v>-88.114599999999996</v>
      </c>
      <c r="P484" s="32" t="s">
        <v>21</v>
      </c>
    </row>
    <row r="485" spans="1:16" ht="14.25" customHeight="1" x14ac:dyDescent="0.3">
      <c r="A485" s="29" t="str">
        <f t="shared" si="21"/>
        <v>San Pedro Sula43930474</v>
      </c>
      <c r="B485" s="29" t="str">
        <f>+Casos_HN[[#This Row],[ID_Municipio]]&amp;Casos_HN[[#This Row],[Fecha]]</f>
        <v>050143930</v>
      </c>
      <c r="C485" s="29" t="str">
        <f t="shared" si="22"/>
        <v>Cortes43930</v>
      </c>
      <c r="D485" s="30">
        <f t="shared" si="23"/>
        <v>474</v>
      </c>
      <c r="E485" s="23">
        <v>43930</v>
      </c>
      <c r="F485" s="30">
        <f>+VLOOKUP(Casos_HN[[#This Row],[Departamento]],Table_5[],2,0)</f>
        <v>5</v>
      </c>
      <c r="G485" s="3" t="s">
        <v>22</v>
      </c>
      <c r="H485" s="9" t="s">
        <v>23</v>
      </c>
      <c r="I485" s="30" t="str">
        <f>+IFERROR(VLOOKUP(Casos_HN[[#This Row],[Municipio]],'LOCALIZA HN'!$B$9:$O$306,8,0),99999)</f>
        <v>0501</v>
      </c>
      <c r="J485" s="5" t="s">
        <v>18</v>
      </c>
      <c r="K485" s="5">
        <v>31</v>
      </c>
      <c r="L485" s="8" t="s">
        <v>19</v>
      </c>
      <c r="M485" s="32" t="s">
        <v>20</v>
      </c>
      <c r="N485" s="33">
        <f>+IFERROR(VLOOKUP(Casos_HN[[#This Row],[ID_Municipio]],Table_4[[CodigoMuni]:[Long_2]],3,0),"")</f>
        <v>15.5151</v>
      </c>
      <c r="O485" s="33">
        <f>+IFERROR(VLOOKUP(Casos_HN[[#This Row],[ID_Municipio]],Table_4[[CodigoMuni]:[Long_2]],4,0),"")</f>
        <v>-88.114599999999996</v>
      </c>
      <c r="P485" s="32" t="s">
        <v>21</v>
      </c>
    </row>
    <row r="486" spans="1:16" ht="14.25" customHeight="1" x14ac:dyDescent="0.3">
      <c r="A486" s="29" t="str">
        <f t="shared" si="21"/>
        <v>San Pedro Sula43930475</v>
      </c>
      <c r="B486" s="29" t="str">
        <f>+Casos_HN[[#This Row],[ID_Municipio]]&amp;Casos_HN[[#This Row],[Fecha]]</f>
        <v>050143930</v>
      </c>
      <c r="C486" s="29" t="str">
        <f t="shared" si="22"/>
        <v>Cortes43930</v>
      </c>
      <c r="D486" s="30">
        <f t="shared" si="23"/>
        <v>475</v>
      </c>
      <c r="E486" s="23">
        <v>43930</v>
      </c>
      <c r="F486" s="30">
        <f>+VLOOKUP(Casos_HN[[#This Row],[Departamento]],Table_5[],2,0)</f>
        <v>5</v>
      </c>
      <c r="G486" s="3" t="s">
        <v>22</v>
      </c>
      <c r="H486" s="9" t="s">
        <v>23</v>
      </c>
      <c r="I486" s="30" t="str">
        <f>+IFERROR(VLOOKUP(Casos_HN[[#This Row],[Municipio]],'LOCALIZA HN'!$B$9:$O$306,8,0),99999)</f>
        <v>0501</v>
      </c>
      <c r="J486" s="5" t="s">
        <v>26</v>
      </c>
      <c r="K486" s="5">
        <v>57</v>
      </c>
      <c r="L486" s="8" t="s">
        <v>19</v>
      </c>
      <c r="M486" s="32" t="s">
        <v>20</v>
      </c>
      <c r="N486" s="33">
        <f>+IFERROR(VLOOKUP(Casos_HN[[#This Row],[ID_Municipio]],Table_4[[CodigoMuni]:[Long_2]],3,0),"")</f>
        <v>15.5151</v>
      </c>
      <c r="O486" s="33">
        <f>+IFERROR(VLOOKUP(Casos_HN[[#This Row],[ID_Municipio]],Table_4[[CodigoMuni]:[Long_2]],4,0),"")</f>
        <v>-88.114599999999996</v>
      </c>
      <c r="P486" s="32" t="s">
        <v>21</v>
      </c>
    </row>
    <row r="487" spans="1:16" ht="14.25" customHeight="1" x14ac:dyDescent="0.3">
      <c r="A487" s="29" t="str">
        <f t="shared" si="21"/>
        <v>San Pedro Sula43930476</v>
      </c>
      <c r="B487" s="29" t="str">
        <f>+Casos_HN[[#This Row],[ID_Municipio]]&amp;Casos_HN[[#This Row],[Fecha]]</f>
        <v>050143930</v>
      </c>
      <c r="C487" s="29" t="str">
        <f t="shared" si="22"/>
        <v>Cortes43930</v>
      </c>
      <c r="D487" s="30">
        <f t="shared" si="23"/>
        <v>476</v>
      </c>
      <c r="E487" s="23">
        <v>43930</v>
      </c>
      <c r="F487" s="30">
        <f>+VLOOKUP(Casos_HN[[#This Row],[Departamento]],Table_5[],2,0)</f>
        <v>5</v>
      </c>
      <c r="G487" s="3" t="s">
        <v>22</v>
      </c>
      <c r="H487" s="9" t="s">
        <v>23</v>
      </c>
      <c r="I487" s="30" t="str">
        <f>+IFERROR(VLOOKUP(Casos_HN[[#This Row],[Municipio]],'LOCALIZA HN'!$B$9:$O$306,8,0),99999)</f>
        <v>0501</v>
      </c>
      <c r="J487" s="5" t="s">
        <v>18</v>
      </c>
      <c r="K487" s="5">
        <v>56</v>
      </c>
      <c r="L487" s="8" t="s">
        <v>19</v>
      </c>
      <c r="M487" s="32" t="s">
        <v>20</v>
      </c>
      <c r="N487" s="33">
        <f>+IFERROR(VLOOKUP(Casos_HN[[#This Row],[ID_Municipio]],Table_4[[CodigoMuni]:[Long_2]],3,0),"")</f>
        <v>15.5151</v>
      </c>
      <c r="O487" s="33">
        <f>+IFERROR(VLOOKUP(Casos_HN[[#This Row],[ID_Municipio]],Table_4[[CodigoMuni]:[Long_2]],4,0),"")</f>
        <v>-88.114599999999996</v>
      </c>
      <c r="P487" s="32" t="s">
        <v>21</v>
      </c>
    </row>
    <row r="488" spans="1:16" ht="14.25" customHeight="1" x14ac:dyDescent="0.3">
      <c r="A488" s="29" t="str">
        <f t="shared" si="21"/>
        <v>San Pedro Sula43930477</v>
      </c>
      <c r="B488" s="29" t="str">
        <f>+Casos_HN[[#This Row],[ID_Municipio]]&amp;Casos_HN[[#This Row],[Fecha]]</f>
        <v>050143930</v>
      </c>
      <c r="C488" s="29" t="str">
        <f t="shared" si="22"/>
        <v>Cortes43930</v>
      </c>
      <c r="D488" s="30">
        <f t="shared" si="23"/>
        <v>477</v>
      </c>
      <c r="E488" s="23">
        <v>43930</v>
      </c>
      <c r="F488" s="30">
        <f>+VLOOKUP(Casos_HN[[#This Row],[Departamento]],Table_5[],2,0)</f>
        <v>5</v>
      </c>
      <c r="G488" s="3" t="s">
        <v>22</v>
      </c>
      <c r="H488" s="9" t="s">
        <v>23</v>
      </c>
      <c r="I488" s="30" t="str">
        <f>+IFERROR(VLOOKUP(Casos_HN[[#This Row],[Municipio]],'LOCALIZA HN'!$B$9:$O$306,8,0),99999)</f>
        <v>0501</v>
      </c>
      <c r="J488" s="5" t="s">
        <v>26</v>
      </c>
      <c r="K488" s="5">
        <v>50</v>
      </c>
      <c r="L488" s="8" t="s">
        <v>19</v>
      </c>
      <c r="M488" s="32" t="s">
        <v>20</v>
      </c>
      <c r="N488" s="33">
        <f>+IFERROR(VLOOKUP(Casos_HN[[#This Row],[ID_Municipio]],Table_4[[CodigoMuni]:[Long_2]],3,0),"")</f>
        <v>15.5151</v>
      </c>
      <c r="O488" s="33">
        <f>+IFERROR(VLOOKUP(Casos_HN[[#This Row],[ID_Municipio]],Table_4[[CodigoMuni]:[Long_2]],4,0),"")</f>
        <v>-88.114599999999996</v>
      </c>
      <c r="P488" s="32" t="s">
        <v>21</v>
      </c>
    </row>
    <row r="489" spans="1:16" ht="14.25" customHeight="1" x14ac:dyDescent="0.3">
      <c r="A489" s="29" t="str">
        <f t="shared" si="21"/>
        <v>San Pedro Sula43931478</v>
      </c>
      <c r="B489" s="29" t="str">
        <f>+Casos_HN[[#This Row],[ID_Municipio]]&amp;Casos_HN[[#This Row],[Fecha]]</f>
        <v>050143931</v>
      </c>
      <c r="C489" s="29" t="str">
        <f t="shared" si="22"/>
        <v>Cortes43931</v>
      </c>
      <c r="D489" s="30">
        <f t="shared" si="23"/>
        <v>478</v>
      </c>
      <c r="E489" s="23">
        <v>43931</v>
      </c>
      <c r="F489" s="30">
        <f>+VLOOKUP(Casos_HN[[#This Row],[Departamento]],Table_5[],2,0)</f>
        <v>5</v>
      </c>
      <c r="G489" s="3" t="s">
        <v>22</v>
      </c>
      <c r="H489" s="9" t="s">
        <v>23</v>
      </c>
      <c r="I489" s="30" t="str">
        <f>+IFERROR(VLOOKUP(Casos_HN[[#This Row],[Municipio]],'LOCALIZA HN'!$B$9:$O$306,8,0),99999)</f>
        <v>0501</v>
      </c>
      <c r="J489" s="5" t="s">
        <v>18</v>
      </c>
      <c r="K489" s="5">
        <v>48</v>
      </c>
      <c r="L489" s="8" t="s">
        <v>19</v>
      </c>
      <c r="M489" s="32" t="s">
        <v>20</v>
      </c>
      <c r="N489" s="33">
        <f>+IFERROR(VLOOKUP(Casos_HN[[#This Row],[ID_Municipio]],Table_4[[CodigoMuni]:[Long_2]],3,0),"")</f>
        <v>15.5151</v>
      </c>
      <c r="O489" s="33">
        <f>+IFERROR(VLOOKUP(Casos_HN[[#This Row],[ID_Municipio]],Table_4[[CodigoMuni]:[Long_2]],4,0),"")</f>
        <v>-88.114599999999996</v>
      </c>
      <c r="P489" s="32" t="s">
        <v>21</v>
      </c>
    </row>
    <row r="490" spans="1:16" ht="14.25" customHeight="1" x14ac:dyDescent="0.3">
      <c r="A490" s="29" t="str">
        <f t="shared" si="21"/>
        <v>San Pedro Sula43931479</v>
      </c>
      <c r="B490" s="29" t="str">
        <f>+Casos_HN[[#This Row],[ID_Municipio]]&amp;Casos_HN[[#This Row],[Fecha]]</f>
        <v>050143931</v>
      </c>
      <c r="C490" s="29" t="str">
        <f t="shared" si="22"/>
        <v>Cortes43931</v>
      </c>
      <c r="D490" s="30">
        <f t="shared" si="23"/>
        <v>479</v>
      </c>
      <c r="E490" s="23">
        <v>43931</v>
      </c>
      <c r="F490" s="30">
        <f>+VLOOKUP(Casos_HN[[#This Row],[Departamento]],Table_5[],2,0)</f>
        <v>5</v>
      </c>
      <c r="G490" s="3" t="s">
        <v>22</v>
      </c>
      <c r="H490" s="9" t="s">
        <v>23</v>
      </c>
      <c r="I490" s="30" t="str">
        <f>+IFERROR(VLOOKUP(Casos_HN[[#This Row],[Municipio]],'LOCALIZA HN'!$B$9:$O$306,8,0),99999)</f>
        <v>0501</v>
      </c>
      <c r="J490" s="5" t="s">
        <v>26</v>
      </c>
      <c r="K490" s="5">
        <v>36</v>
      </c>
      <c r="L490" s="8" t="s">
        <v>19</v>
      </c>
      <c r="M490" s="32" t="s">
        <v>20</v>
      </c>
      <c r="N490" s="33">
        <f>+IFERROR(VLOOKUP(Casos_HN[[#This Row],[ID_Municipio]],Table_4[[CodigoMuni]:[Long_2]],3,0),"")</f>
        <v>15.5151</v>
      </c>
      <c r="O490" s="33">
        <f>+IFERROR(VLOOKUP(Casos_HN[[#This Row],[ID_Municipio]],Table_4[[CodigoMuni]:[Long_2]],4,0),"")</f>
        <v>-88.114599999999996</v>
      </c>
      <c r="P490" s="32" t="s">
        <v>21</v>
      </c>
    </row>
    <row r="491" spans="1:16" ht="14.25" customHeight="1" x14ac:dyDescent="0.3">
      <c r="A491" s="29" t="str">
        <f t="shared" si="21"/>
        <v>San Pedro Sula43931480</v>
      </c>
      <c r="B491" s="29" t="str">
        <f>+Casos_HN[[#This Row],[ID_Municipio]]&amp;Casos_HN[[#This Row],[Fecha]]</f>
        <v>050143931</v>
      </c>
      <c r="C491" s="29" t="str">
        <f t="shared" si="22"/>
        <v>Cortes43931</v>
      </c>
      <c r="D491" s="30">
        <f t="shared" si="23"/>
        <v>480</v>
      </c>
      <c r="E491" s="23">
        <v>43931</v>
      </c>
      <c r="F491" s="30">
        <f>+VLOOKUP(Casos_HN[[#This Row],[Departamento]],Table_5[],2,0)</f>
        <v>5</v>
      </c>
      <c r="G491" s="3" t="s">
        <v>22</v>
      </c>
      <c r="H491" s="9" t="s">
        <v>23</v>
      </c>
      <c r="I491" s="30" t="str">
        <f>+IFERROR(VLOOKUP(Casos_HN[[#This Row],[Municipio]],'LOCALIZA HN'!$B$9:$O$306,8,0),99999)</f>
        <v>0501</v>
      </c>
      <c r="J491" s="5" t="s">
        <v>26</v>
      </c>
      <c r="K491" s="5">
        <v>52</v>
      </c>
      <c r="L491" s="8" t="s">
        <v>19</v>
      </c>
      <c r="M491" s="32" t="s">
        <v>20</v>
      </c>
      <c r="N491" s="33">
        <f>+IFERROR(VLOOKUP(Casos_HN[[#This Row],[ID_Municipio]],Table_4[[CodigoMuni]:[Long_2]],3,0),"")</f>
        <v>15.5151</v>
      </c>
      <c r="O491" s="33">
        <f>+IFERROR(VLOOKUP(Casos_HN[[#This Row],[ID_Municipio]],Table_4[[CodigoMuni]:[Long_2]],4,0),"")</f>
        <v>-88.114599999999996</v>
      </c>
      <c r="P491" s="32" t="s">
        <v>21</v>
      </c>
    </row>
    <row r="492" spans="1:16" ht="14.25" customHeight="1" x14ac:dyDescent="0.3">
      <c r="A492" s="29" t="str">
        <f t="shared" si="21"/>
        <v>San Pedro Sula43931481</v>
      </c>
      <c r="B492" s="29" t="str">
        <f>+Casos_HN[[#This Row],[ID_Municipio]]&amp;Casos_HN[[#This Row],[Fecha]]</f>
        <v>050143931</v>
      </c>
      <c r="C492" s="29" t="str">
        <f t="shared" si="22"/>
        <v>Cortes43931</v>
      </c>
      <c r="D492" s="30">
        <f t="shared" si="23"/>
        <v>481</v>
      </c>
      <c r="E492" s="23">
        <v>43931</v>
      </c>
      <c r="F492" s="30">
        <f>+VLOOKUP(Casos_HN[[#This Row],[Departamento]],Table_5[],2,0)</f>
        <v>5</v>
      </c>
      <c r="G492" s="3" t="s">
        <v>22</v>
      </c>
      <c r="H492" s="9" t="s">
        <v>23</v>
      </c>
      <c r="I492" s="30" t="str">
        <f>+IFERROR(VLOOKUP(Casos_HN[[#This Row],[Municipio]],'LOCALIZA HN'!$B$9:$O$306,8,0),99999)</f>
        <v>0501</v>
      </c>
      <c r="J492" s="5" t="s">
        <v>26</v>
      </c>
      <c r="K492" s="5">
        <v>38</v>
      </c>
      <c r="L492" s="8" t="s">
        <v>19</v>
      </c>
      <c r="M492" s="32" t="s">
        <v>20</v>
      </c>
      <c r="N492" s="33">
        <f>+IFERROR(VLOOKUP(Casos_HN[[#This Row],[ID_Municipio]],Table_4[[CodigoMuni]:[Long_2]],3,0),"")</f>
        <v>15.5151</v>
      </c>
      <c r="O492" s="33">
        <f>+IFERROR(VLOOKUP(Casos_HN[[#This Row],[ID_Municipio]],Table_4[[CodigoMuni]:[Long_2]],4,0),"")</f>
        <v>-88.114599999999996</v>
      </c>
      <c r="P492" s="32" t="s">
        <v>21</v>
      </c>
    </row>
    <row r="493" spans="1:16" ht="14.25" customHeight="1" x14ac:dyDescent="0.3">
      <c r="A493" s="29" t="str">
        <f t="shared" si="21"/>
        <v>San Pedro Sula43931482</v>
      </c>
      <c r="B493" s="29" t="str">
        <f>+Casos_HN[[#This Row],[ID_Municipio]]&amp;Casos_HN[[#This Row],[Fecha]]</f>
        <v>050143931</v>
      </c>
      <c r="C493" s="29" t="str">
        <f t="shared" si="22"/>
        <v>Cortes43931</v>
      </c>
      <c r="D493" s="30">
        <f t="shared" si="23"/>
        <v>482</v>
      </c>
      <c r="E493" s="23">
        <v>43931</v>
      </c>
      <c r="F493" s="30">
        <f>+VLOOKUP(Casos_HN[[#This Row],[Departamento]],Table_5[],2,0)</f>
        <v>5</v>
      </c>
      <c r="G493" s="3" t="s">
        <v>22</v>
      </c>
      <c r="H493" s="9" t="s">
        <v>23</v>
      </c>
      <c r="I493" s="30" t="str">
        <f>+IFERROR(VLOOKUP(Casos_HN[[#This Row],[Municipio]],'LOCALIZA HN'!$B$9:$O$306,8,0),99999)</f>
        <v>0501</v>
      </c>
      <c r="J493" s="5" t="s">
        <v>18</v>
      </c>
      <c r="K493" s="5">
        <v>43</v>
      </c>
      <c r="L493" s="8" t="s">
        <v>19</v>
      </c>
      <c r="M493" s="32" t="s">
        <v>20</v>
      </c>
      <c r="N493" s="33">
        <f>+IFERROR(VLOOKUP(Casos_HN[[#This Row],[ID_Municipio]],Table_4[[CodigoMuni]:[Long_2]],3,0),"")</f>
        <v>15.5151</v>
      </c>
      <c r="O493" s="33">
        <f>+IFERROR(VLOOKUP(Casos_HN[[#This Row],[ID_Municipio]],Table_4[[CodigoMuni]:[Long_2]],4,0),"")</f>
        <v>-88.114599999999996</v>
      </c>
      <c r="P493" s="32" t="s">
        <v>21</v>
      </c>
    </row>
    <row r="494" spans="1:16" ht="14.25" customHeight="1" x14ac:dyDescent="0.3">
      <c r="A494" s="29" t="str">
        <f t="shared" si="21"/>
        <v>San Pedro Sula43931483</v>
      </c>
      <c r="B494" s="29" t="str">
        <f>+Casos_HN[[#This Row],[ID_Municipio]]&amp;Casos_HN[[#This Row],[Fecha]]</f>
        <v>050143931</v>
      </c>
      <c r="C494" s="29" t="str">
        <f t="shared" si="22"/>
        <v>Cortes43931</v>
      </c>
      <c r="D494" s="30">
        <f t="shared" si="23"/>
        <v>483</v>
      </c>
      <c r="E494" s="23">
        <v>43931</v>
      </c>
      <c r="F494" s="30">
        <f>+VLOOKUP(Casos_HN[[#This Row],[Departamento]],Table_5[],2,0)</f>
        <v>5</v>
      </c>
      <c r="G494" s="3" t="s">
        <v>22</v>
      </c>
      <c r="H494" s="9" t="s">
        <v>23</v>
      </c>
      <c r="I494" s="30" t="str">
        <f>+IFERROR(VLOOKUP(Casos_HN[[#This Row],[Municipio]],'LOCALIZA HN'!$B$9:$O$306,8,0),99999)</f>
        <v>0501</v>
      </c>
      <c r="J494" s="5" t="s">
        <v>26</v>
      </c>
      <c r="K494" s="5">
        <v>27</v>
      </c>
      <c r="L494" s="8" t="s">
        <v>19</v>
      </c>
      <c r="M494" s="32" t="s">
        <v>20</v>
      </c>
      <c r="N494" s="33">
        <f>+IFERROR(VLOOKUP(Casos_HN[[#This Row],[ID_Municipio]],Table_4[[CodigoMuni]:[Long_2]],3,0),"")</f>
        <v>15.5151</v>
      </c>
      <c r="O494" s="33">
        <f>+IFERROR(VLOOKUP(Casos_HN[[#This Row],[ID_Municipio]],Table_4[[CodigoMuni]:[Long_2]],4,0),"")</f>
        <v>-88.114599999999996</v>
      </c>
      <c r="P494" s="32" t="s">
        <v>21</v>
      </c>
    </row>
    <row r="495" spans="1:16" ht="14.25" customHeight="1" x14ac:dyDescent="0.3">
      <c r="A495" s="29" t="str">
        <f t="shared" si="21"/>
        <v>San Pedro Sula43931484</v>
      </c>
      <c r="B495" s="29" t="str">
        <f>+Casos_HN[[#This Row],[ID_Municipio]]&amp;Casos_HN[[#This Row],[Fecha]]</f>
        <v>050143931</v>
      </c>
      <c r="C495" s="29" t="str">
        <f t="shared" si="22"/>
        <v>Cortes43931</v>
      </c>
      <c r="D495" s="30">
        <f t="shared" si="23"/>
        <v>484</v>
      </c>
      <c r="E495" s="23">
        <v>43931</v>
      </c>
      <c r="F495" s="30">
        <f>+VLOOKUP(Casos_HN[[#This Row],[Departamento]],Table_5[],2,0)</f>
        <v>5</v>
      </c>
      <c r="G495" s="3" t="s">
        <v>22</v>
      </c>
      <c r="H495" s="9" t="s">
        <v>23</v>
      </c>
      <c r="I495" s="30" t="str">
        <f>+IFERROR(VLOOKUP(Casos_HN[[#This Row],[Municipio]],'LOCALIZA HN'!$B$9:$O$306,8,0),99999)</f>
        <v>0501</v>
      </c>
      <c r="J495" s="5" t="s">
        <v>26</v>
      </c>
      <c r="K495" s="5">
        <v>61</v>
      </c>
      <c r="L495" s="8" t="s">
        <v>19</v>
      </c>
      <c r="M495" s="32" t="s">
        <v>20</v>
      </c>
      <c r="N495" s="33">
        <f>+IFERROR(VLOOKUP(Casos_HN[[#This Row],[ID_Municipio]],Table_4[[CodigoMuni]:[Long_2]],3,0),"")</f>
        <v>15.5151</v>
      </c>
      <c r="O495" s="33">
        <f>+IFERROR(VLOOKUP(Casos_HN[[#This Row],[ID_Municipio]],Table_4[[CodigoMuni]:[Long_2]],4,0),"")</f>
        <v>-88.114599999999996</v>
      </c>
      <c r="P495" s="32" t="s">
        <v>21</v>
      </c>
    </row>
    <row r="496" spans="1:16" ht="14.25" customHeight="1" x14ac:dyDescent="0.3">
      <c r="A496" s="29" t="str">
        <f t="shared" si="21"/>
        <v>San Pedro Sula43931485</v>
      </c>
      <c r="B496" s="29" t="str">
        <f>+Casos_HN[[#This Row],[ID_Municipio]]&amp;Casos_HN[[#This Row],[Fecha]]</f>
        <v>050143931</v>
      </c>
      <c r="C496" s="29" t="str">
        <f t="shared" si="22"/>
        <v>Cortes43931</v>
      </c>
      <c r="D496" s="30">
        <f t="shared" si="23"/>
        <v>485</v>
      </c>
      <c r="E496" s="23">
        <v>43931</v>
      </c>
      <c r="F496" s="30">
        <f>+VLOOKUP(Casos_HN[[#This Row],[Departamento]],Table_5[],2,0)</f>
        <v>5</v>
      </c>
      <c r="G496" s="3" t="s">
        <v>22</v>
      </c>
      <c r="H496" s="9" t="s">
        <v>23</v>
      </c>
      <c r="I496" s="30" t="str">
        <f>+IFERROR(VLOOKUP(Casos_HN[[#This Row],[Municipio]],'LOCALIZA HN'!$B$9:$O$306,8,0),99999)</f>
        <v>0501</v>
      </c>
      <c r="J496" s="5" t="s">
        <v>18</v>
      </c>
      <c r="K496" s="5">
        <v>25</v>
      </c>
      <c r="L496" s="8" t="s">
        <v>19</v>
      </c>
      <c r="M496" s="32" t="s">
        <v>20</v>
      </c>
      <c r="N496" s="33">
        <f>+IFERROR(VLOOKUP(Casos_HN[[#This Row],[ID_Municipio]],Table_4[[CodigoMuni]:[Long_2]],3,0),"")</f>
        <v>15.5151</v>
      </c>
      <c r="O496" s="33">
        <f>+IFERROR(VLOOKUP(Casos_HN[[#This Row],[ID_Municipio]],Table_4[[CodigoMuni]:[Long_2]],4,0),"")</f>
        <v>-88.114599999999996</v>
      </c>
      <c r="P496" s="32" t="s">
        <v>21</v>
      </c>
    </row>
    <row r="497" spans="1:16" ht="14.25" customHeight="1" x14ac:dyDescent="0.3">
      <c r="A497" s="29" t="str">
        <f t="shared" si="21"/>
        <v>San Pedro Sula43931486</v>
      </c>
      <c r="B497" s="29" t="str">
        <f>+Casos_HN[[#This Row],[ID_Municipio]]&amp;Casos_HN[[#This Row],[Fecha]]</f>
        <v>050143931</v>
      </c>
      <c r="C497" s="29" t="str">
        <f t="shared" si="22"/>
        <v>Cortes43931</v>
      </c>
      <c r="D497" s="30">
        <f t="shared" si="23"/>
        <v>486</v>
      </c>
      <c r="E497" s="23">
        <v>43931</v>
      </c>
      <c r="F497" s="30">
        <f>+VLOOKUP(Casos_HN[[#This Row],[Departamento]],Table_5[],2,0)</f>
        <v>5</v>
      </c>
      <c r="G497" s="3" t="s">
        <v>22</v>
      </c>
      <c r="H497" s="9" t="s">
        <v>23</v>
      </c>
      <c r="I497" s="30" t="str">
        <f>+IFERROR(VLOOKUP(Casos_HN[[#This Row],[Municipio]],'LOCALIZA HN'!$B$9:$O$306,8,0),99999)</f>
        <v>0501</v>
      </c>
      <c r="J497" s="5" t="s">
        <v>18</v>
      </c>
      <c r="K497" s="5">
        <v>66</v>
      </c>
      <c r="L497" s="8" t="s">
        <v>19</v>
      </c>
      <c r="M497" s="32" t="s">
        <v>20</v>
      </c>
      <c r="N497" s="33">
        <f>+IFERROR(VLOOKUP(Casos_HN[[#This Row],[ID_Municipio]],Table_4[[CodigoMuni]:[Long_2]],3,0),"")</f>
        <v>15.5151</v>
      </c>
      <c r="O497" s="33">
        <f>+IFERROR(VLOOKUP(Casos_HN[[#This Row],[ID_Municipio]],Table_4[[CodigoMuni]:[Long_2]],4,0),"")</f>
        <v>-88.114599999999996</v>
      </c>
      <c r="P497" s="32" t="s">
        <v>21</v>
      </c>
    </row>
    <row r="498" spans="1:16" ht="14.25" customHeight="1" x14ac:dyDescent="0.3">
      <c r="A498" s="29" t="str">
        <f t="shared" si="21"/>
        <v>San Pedro Sula43931487</v>
      </c>
      <c r="B498" s="29" t="str">
        <f>+Casos_HN[[#This Row],[ID_Municipio]]&amp;Casos_HN[[#This Row],[Fecha]]</f>
        <v>050143931</v>
      </c>
      <c r="C498" s="29" t="str">
        <f t="shared" si="22"/>
        <v>Cortes43931</v>
      </c>
      <c r="D498" s="30">
        <f t="shared" si="23"/>
        <v>487</v>
      </c>
      <c r="E498" s="23">
        <v>43931</v>
      </c>
      <c r="F498" s="30">
        <f>+VLOOKUP(Casos_HN[[#This Row],[Departamento]],Table_5[],2,0)</f>
        <v>5</v>
      </c>
      <c r="G498" s="3" t="s">
        <v>22</v>
      </c>
      <c r="H498" s="9" t="s">
        <v>23</v>
      </c>
      <c r="I498" s="30" t="str">
        <f>+IFERROR(VLOOKUP(Casos_HN[[#This Row],[Municipio]],'LOCALIZA HN'!$B$9:$O$306,8,0),99999)</f>
        <v>0501</v>
      </c>
      <c r="J498" s="5" t="s">
        <v>18</v>
      </c>
      <c r="K498" s="5">
        <v>69</v>
      </c>
      <c r="L498" s="8" t="s">
        <v>19</v>
      </c>
      <c r="M498" s="32" t="s">
        <v>20</v>
      </c>
      <c r="N498" s="33">
        <f>+IFERROR(VLOOKUP(Casos_HN[[#This Row],[ID_Municipio]],Table_4[[CodigoMuni]:[Long_2]],3,0),"")</f>
        <v>15.5151</v>
      </c>
      <c r="O498" s="33">
        <f>+IFERROR(VLOOKUP(Casos_HN[[#This Row],[ID_Municipio]],Table_4[[CodigoMuni]:[Long_2]],4,0),"")</f>
        <v>-88.114599999999996</v>
      </c>
      <c r="P498" s="32" t="s">
        <v>21</v>
      </c>
    </row>
    <row r="499" spans="1:16" ht="14.25" customHeight="1" x14ac:dyDescent="0.3">
      <c r="A499" s="29" t="str">
        <f t="shared" si="21"/>
        <v>San Pedro Sula43931488</v>
      </c>
      <c r="B499" s="29" t="str">
        <f>+Casos_HN[[#This Row],[ID_Municipio]]&amp;Casos_HN[[#This Row],[Fecha]]</f>
        <v>050143931</v>
      </c>
      <c r="C499" s="29" t="str">
        <f t="shared" si="22"/>
        <v>Cortes43931</v>
      </c>
      <c r="D499" s="30">
        <f t="shared" si="23"/>
        <v>488</v>
      </c>
      <c r="E499" s="23">
        <v>43931</v>
      </c>
      <c r="F499" s="30">
        <f>+VLOOKUP(Casos_HN[[#This Row],[Departamento]],Table_5[],2,0)</f>
        <v>5</v>
      </c>
      <c r="G499" s="3" t="s">
        <v>22</v>
      </c>
      <c r="H499" s="9" t="s">
        <v>23</v>
      </c>
      <c r="I499" s="30" t="str">
        <f>+IFERROR(VLOOKUP(Casos_HN[[#This Row],[Municipio]],'LOCALIZA HN'!$B$9:$O$306,8,0),99999)</f>
        <v>0501</v>
      </c>
      <c r="J499" s="5" t="s">
        <v>26</v>
      </c>
      <c r="K499" s="5">
        <v>78</v>
      </c>
      <c r="L499" s="8" t="s">
        <v>19</v>
      </c>
      <c r="M499" s="32" t="s">
        <v>20</v>
      </c>
      <c r="N499" s="33">
        <f>+IFERROR(VLOOKUP(Casos_HN[[#This Row],[ID_Municipio]],Table_4[[CodigoMuni]:[Long_2]],3,0),"")</f>
        <v>15.5151</v>
      </c>
      <c r="O499" s="33">
        <f>+IFERROR(VLOOKUP(Casos_HN[[#This Row],[ID_Municipio]],Table_4[[CodigoMuni]:[Long_2]],4,0),"")</f>
        <v>-88.114599999999996</v>
      </c>
      <c r="P499" s="32" t="s">
        <v>21</v>
      </c>
    </row>
    <row r="500" spans="1:16" ht="14.25" customHeight="1" x14ac:dyDescent="0.3">
      <c r="A500" s="29" t="str">
        <f t="shared" si="21"/>
        <v>San Pedro Sula43931489</v>
      </c>
      <c r="B500" s="29" t="str">
        <f>+Casos_HN[[#This Row],[ID_Municipio]]&amp;Casos_HN[[#This Row],[Fecha]]</f>
        <v>050143931</v>
      </c>
      <c r="C500" s="29" t="str">
        <f t="shared" si="22"/>
        <v>Cortes43931</v>
      </c>
      <c r="D500" s="30">
        <f t="shared" si="23"/>
        <v>489</v>
      </c>
      <c r="E500" s="23">
        <v>43931</v>
      </c>
      <c r="F500" s="30">
        <f>+VLOOKUP(Casos_HN[[#This Row],[Departamento]],Table_5[],2,0)</f>
        <v>5</v>
      </c>
      <c r="G500" s="3" t="s">
        <v>22</v>
      </c>
      <c r="H500" s="9" t="s">
        <v>23</v>
      </c>
      <c r="I500" s="30" t="str">
        <f>+IFERROR(VLOOKUP(Casos_HN[[#This Row],[Municipio]],'LOCALIZA HN'!$B$9:$O$306,8,0),99999)</f>
        <v>0501</v>
      </c>
      <c r="J500" s="5" t="s">
        <v>26</v>
      </c>
      <c r="K500" s="5">
        <v>36</v>
      </c>
      <c r="L500" s="8" t="s">
        <v>19</v>
      </c>
      <c r="M500" s="32" t="s">
        <v>20</v>
      </c>
      <c r="N500" s="33">
        <f>+IFERROR(VLOOKUP(Casos_HN[[#This Row],[ID_Municipio]],Table_4[[CodigoMuni]:[Long_2]],3,0),"")</f>
        <v>15.5151</v>
      </c>
      <c r="O500" s="33">
        <f>+IFERROR(VLOOKUP(Casos_HN[[#This Row],[ID_Municipio]],Table_4[[CodigoMuni]:[Long_2]],4,0),"")</f>
        <v>-88.114599999999996</v>
      </c>
      <c r="P500" s="32" t="s">
        <v>21</v>
      </c>
    </row>
    <row r="501" spans="1:16" ht="14.25" customHeight="1" x14ac:dyDescent="0.3">
      <c r="A501" s="29" t="str">
        <f t="shared" si="21"/>
        <v>San Pedro Sula43931490</v>
      </c>
      <c r="B501" s="29" t="str">
        <f>+Casos_HN[[#This Row],[ID_Municipio]]&amp;Casos_HN[[#This Row],[Fecha]]</f>
        <v>050143931</v>
      </c>
      <c r="C501" s="29" t="str">
        <f t="shared" si="22"/>
        <v>Cortes43931</v>
      </c>
      <c r="D501" s="30">
        <f t="shared" si="23"/>
        <v>490</v>
      </c>
      <c r="E501" s="23">
        <v>43931</v>
      </c>
      <c r="F501" s="30">
        <f>+VLOOKUP(Casos_HN[[#This Row],[Departamento]],Table_5[],2,0)</f>
        <v>5</v>
      </c>
      <c r="G501" s="3" t="s">
        <v>22</v>
      </c>
      <c r="H501" s="9" t="s">
        <v>23</v>
      </c>
      <c r="I501" s="30" t="str">
        <f>+IFERROR(VLOOKUP(Casos_HN[[#This Row],[Municipio]],'LOCALIZA HN'!$B$9:$O$306,8,0),99999)</f>
        <v>0501</v>
      </c>
      <c r="J501" s="5" t="s">
        <v>18</v>
      </c>
      <c r="K501" s="5">
        <v>31</v>
      </c>
      <c r="L501" s="8" t="s">
        <v>19</v>
      </c>
      <c r="M501" s="32" t="s">
        <v>20</v>
      </c>
      <c r="N501" s="33">
        <f>+IFERROR(VLOOKUP(Casos_HN[[#This Row],[ID_Municipio]],Table_4[[CodigoMuni]:[Long_2]],3,0),"")</f>
        <v>15.5151</v>
      </c>
      <c r="O501" s="33">
        <f>+IFERROR(VLOOKUP(Casos_HN[[#This Row],[ID_Municipio]],Table_4[[CodigoMuni]:[Long_2]],4,0),"")</f>
        <v>-88.114599999999996</v>
      </c>
      <c r="P501" s="32" t="s">
        <v>21</v>
      </c>
    </row>
    <row r="502" spans="1:16" ht="14.25" customHeight="1" x14ac:dyDescent="0.3">
      <c r="A502" s="29" t="str">
        <f t="shared" si="21"/>
        <v>San Pedro Sula43931491</v>
      </c>
      <c r="B502" s="29" t="str">
        <f>+Casos_HN[[#This Row],[ID_Municipio]]&amp;Casos_HN[[#This Row],[Fecha]]</f>
        <v>050143931</v>
      </c>
      <c r="C502" s="29" t="str">
        <f t="shared" si="22"/>
        <v>Cortes43931</v>
      </c>
      <c r="D502" s="30">
        <f t="shared" si="23"/>
        <v>491</v>
      </c>
      <c r="E502" s="23">
        <v>43931</v>
      </c>
      <c r="F502" s="30">
        <f>+VLOOKUP(Casos_HN[[#This Row],[Departamento]],Table_5[],2,0)</f>
        <v>5</v>
      </c>
      <c r="G502" s="3" t="s">
        <v>22</v>
      </c>
      <c r="H502" s="9" t="s">
        <v>23</v>
      </c>
      <c r="I502" s="30" t="str">
        <f>+IFERROR(VLOOKUP(Casos_HN[[#This Row],[Municipio]],'LOCALIZA HN'!$B$9:$O$306,8,0),99999)</f>
        <v>0501</v>
      </c>
      <c r="J502" s="5" t="s">
        <v>26</v>
      </c>
      <c r="K502" s="5">
        <v>62</v>
      </c>
      <c r="L502" s="8" t="s">
        <v>19</v>
      </c>
      <c r="M502" s="32" t="s">
        <v>20</v>
      </c>
      <c r="N502" s="33">
        <f>+IFERROR(VLOOKUP(Casos_HN[[#This Row],[ID_Municipio]],Table_4[[CodigoMuni]:[Long_2]],3,0),"")</f>
        <v>15.5151</v>
      </c>
      <c r="O502" s="33">
        <f>+IFERROR(VLOOKUP(Casos_HN[[#This Row],[ID_Municipio]],Table_4[[CodigoMuni]:[Long_2]],4,0),"")</f>
        <v>-88.114599999999996</v>
      </c>
      <c r="P502" s="32" t="s">
        <v>21</v>
      </c>
    </row>
    <row r="503" spans="1:16" ht="14.25" customHeight="1" x14ac:dyDescent="0.3">
      <c r="A503" s="29" t="str">
        <f t="shared" si="21"/>
        <v>San Pedro Sula43931492</v>
      </c>
      <c r="B503" s="29" t="str">
        <f>+Casos_HN[[#This Row],[ID_Municipio]]&amp;Casos_HN[[#This Row],[Fecha]]</f>
        <v>050143931</v>
      </c>
      <c r="C503" s="29" t="str">
        <f t="shared" si="22"/>
        <v>Cortes43931</v>
      </c>
      <c r="D503" s="30">
        <f t="shared" si="23"/>
        <v>492</v>
      </c>
      <c r="E503" s="23">
        <v>43931</v>
      </c>
      <c r="F503" s="30">
        <f>+VLOOKUP(Casos_HN[[#This Row],[Departamento]],Table_5[],2,0)</f>
        <v>5</v>
      </c>
      <c r="G503" s="3" t="s">
        <v>22</v>
      </c>
      <c r="H503" s="9" t="s">
        <v>23</v>
      </c>
      <c r="I503" s="30" t="str">
        <f>+IFERROR(VLOOKUP(Casos_HN[[#This Row],[Municipio]],'LOCALIZA HN'!$B$9:$O$306,8,0),99999)</f>
        <v>0501</v>
      </c>
      <c r="J503" s="5" t="s">
        <v>18</v>
      </c>
      <c r="K503" s="5">
        <v>39</v>
      </c>
      <c r="L503" s="8" t="s">
        <v>19</v>
      </c>
      <c r="M503" s="32" t="s">
        <v>20</v>
      </c>
      <c r="N503" s="33">
        <f>+IFERROR(VLOOKUP(Casos_HN[[#This Row],[ID_Municipio]],Table_4[[CodigoMuni]:[Long_2]],3,0),"")</f>
        <v>15.5151</v>
      </c>
      <c r="O503" s="33">
        <f>+IFERROR(VLOOKUP(Casos_HN[[#This Row],[ID_Municipio]],Table_4[[CodigoMuni]:[Long_2]],4,0),"")</f>
        <v>-88.114599999999996</v>
      </c>
      <c r="P503" s="32" t="s">
        <v>21</v>
      </c>
    </row>
    <row r="504" spans="1:16" ht="14.25" customHeight="1" x14ac:dyDescent="0.3">
      <c r="A504" s="29" t="str">
        <f t="shared" si="21"/>
        <v>San Pedro Sula43931493</v>
      </c>
      <c r="B504" s="29" t="str">
        <f>+Casos_HN[[#This Row],[ID_Municipio]]&amp;Casos_HN[[#This Row],[Fecha]]</f>
        <v>050143931</v>
      </c>
      <c r="C504" s="29" t="str">
        <f t="shared" si="22"/>
        <v>Cortes43931</v>
      </c>
      <c r="D504" s="30">
        <f t="shared" si="23"/>
        <v>493</v>
      </c>
      <c r="E504" s="23">
        <v>43931</v>
      </c>
      <c r="F504" s="30">
        <f>+VLOOKUP(Casos_HN[[#This Row],[Departamento]],Table_5[],2,0)</f>
        <v>5</v>
      </c>
      <c r="G504" s="3" t="s">
        <v>22</v>
      </c>
      <c r="H504" s="9" t="s">
        <v>23</v>
      </c>
      <c r="I504" s="30" t="str">
        <f>+IFERROR(VLOOKUP(Casos_HN[[#This Row],[Municipio]],'LOCALIZA HN'!$B$9:$O$306,8,0),99999)</f>
        <v>0501</v>
      </c>
      <c r="J504" s="5" t="s">
        <v>18</v>
      </c>
      <c r="K504" s="5">
        <v>72</v>
      </c>
      <c r="L504" s="8" t="s">
        <v>19</v>
      </c>
      <c r="M504" s="32" t="s">
        <v>20</v>
      </c>
      <c r="N504" s="33">
        <f>+IFERROR(VLOOKUP(Casos_HN[[#This Row],[ID_Municipio]],Table_4[[CodigoMuni]:[Long_2]],3,0),"")</f>
        <v>15.5151</v>
      </c>
      <c r="O504" s="33">
        <f>+IFERROR(VLOOKUP(Casos_HN[[#This Row],[ID_Municipio]],Table_4[[CodigoMuni]:[Long_2]],4,0),"")</f>
        <v>-88.114599999999996</v>
      </c>
      <c r="P504" s="32" t="s">
        <v>21</v>
      </c>
    </row>
    <row r="505" spans="1:16" ht="14.25" customHeight="1" x14ac:dyDescent="0.3">
      <c r="A505" s="29" t="str">
        <f t="shared" si="21"/>
        <v>San Pedro Sula43931494</v>
      </c>
      <c r="B505" s="29" t="str">
        <f>+Casos_HN[[#This Row],[ID_Municipio]]&amp;Casos_HN[[#This Row],[Fecha]]</f>
        <v>050143931</v>
      </c>
      <c r="C505" s="29" t="str">
        <f t="shared" si="22"/>
        <v>Cortes43931</v>
      </c>
      <c r="D505" s="30">
        <f t="shared" si="23"/>
        <v>494</v>
      </c>
      <c r="E505" s="23">
        <v>43931</v>
      </c>
      <c r="F505" s="30">
        <f>+VLOOKUP(Casos_HN[[#This Row],[Departamento]],Table_5[],2,0)</f>
        <v>5</v>
      </c>
      <c r="G505" s="3" t="s">
        <v>22</v>
      </c>
      <c r="H505" s="9" t="s">
        <v>23</v>
      </c>
      <c r="I505" s="30" t="str">
        <f>+IFERROR(VLOOKUP(Casos_HN[[#This Row],[Municipio]],'LOCALIZA HN'!$B$9:$O$306,8,0),99999)</f>
        <v>0501</v>
      </c>
      <c r="J505" s="5" t="s">
        <v>18</v>
      </c>
      <c r="K505" s="5">
        <v>64</v>
      </c>
      <c r="L505" s="8" t="s">
        <v>19</v>
      </c>
      <c r="M505" s="32" t="s">
        <v>20</v>
      </c>
      <c r="N505" s="33">
        <f>+IFERROR(VLOOKUP(Casos_HN[[#This Row],[ID_Municipio]],Table_4[[CodigoMuni]:[Long_2]],3,0),"")</f>
        <v>15.5151</v>
      </c>
      <c r="O505" s="33">
        <f>+IFERROR(VLOOKUP(Casos_HN[[#This Row],[ID_Municipio]],Table_4[[CodigoMuni]:[Long_2]],4,0),"")</f>
        <v>-88.114599999999996</v>
      </c>
      <c r="P505" s="32" t="s">
        <v>21</v>
      </c>
    </row>
    <row r="506" spans="1:16" ht="14.25" customHeight="1" x14ac:dyDescent="0.3">
      <c r="A506" s="29" t="str">
        <f t="shared" si="21"/>
        <v>San Pedro Sula43931495</v>
      </c>
      <c r="B506" s="29" t="str">
        <f>+Casos_HN[[#This Row],[ID_Municipio]]&amp;Casos_HN[[#This Row],[Fecha]]</f>
        <v>050143931</v>
      </c>
      <c r="C506" s="29" t="str">
        <f t="shared" si="22"/>
        <v>Cortes43931</v>
      </c>
      <c r="D506" s="30">
        <f t="shared" si="23"/>
        <v>495</v>
      </c>
      <c r="E506" s="23">
        <v>43931</v>
      </c>
      <c r="F506" s="30">
        <f>+VLOOKUP(Casos_HN[[#This Row],[Departamento]],Table_5[],2,0)</f>
        <v>5</v>
      </c>
      <c r="G506" s="3" t="s">
        <v>22</v>
      </c>
      <c r="H506" s="9" t="s">
        <v>23</v>
      </c>
      <c r="I506" s="30" t="str">
        <f>+IFERROR(VLOOKUP(Casos_HN[[#This Row],[Municipio]],'LOCALIZA HN'!$B$9:$O$306,8,0),99999)</f>
        <v>0501</v>
      </c>
      <c r="J506" s="5" t="s">
        <v>18</v>
      </c>
      <c r="K506" s="5">
        <v>41</v>
      </c>
      <c r="L506" s="8" t="s">
        <v>19</v>
      </c>
      <c r="M506" s="32" t="s">
        <v>20</v>
      </c>
      <c r="N506" s="33">
        <f>+IFERROR(VLOOKUP(Casos_HN[[#This Row],[ID_Municipio]],Table_4[[CodigoMuni]:[Long_2]],3,0),"")</f>
        <v>15.5151</v>
      </c>
      <c r="O506" s="33">
        <f>+IFERROR(VLOOKUP(Casos_HN[[#This Row],[ID_Municipio]],Table_4[[CodigoMuni]:[Long_2]],4,0),"")</f>
        <v>-88.114599999999996</v>
      </c>
      <c r="P506" s="32" t="s">
        <v>21</v>
      </c>
    </row>
    <row r="507" spans="1:16" ht="14.25" customHeight="1" x14ac:dyDescent="0.3">
      <c r="A507" s="29" t="str">
        <f t="shared" si="21"/>
        <v>San Pedro Sula43931496</v>
      </c>
      <c r="B507" s="29" t="str">
        <f>+Casos_HN[[#This Row],[ID_Municipio]]&amp;Casos_HN[[#This Row],[Fecha]]</f>
        <v>050143931</v>
      </c>
      <c r="C507" s="29" t="str">
        <f t="shared" si="22"/>
        <v>Cortes43931</v>
      </c>
      <c r="D507" s="30">
        <f t="shared" si="23"/>
        <v>496</v>
      </c>
      <c r="E507" s="23">
        <v>43931</v>
      </c>
      <c r="F507" s="30">
        <f>+VLOOKUP(Casos_HN[[#This Row],[Departamento]],Table_5[],2,0)</f>
        <v>5</v>
      </c>
      <c r="G507" s="3" t="s">
        <v>22</v>
      </c>
      <c r="H507" s="9" t="s">
        <v>23</v>
      </c>
      <c r="I507" s="30" t="str">
        <f>+IFERROR(VLOOKUP(Casos_HN[[#This Row],[Municipio]],'LOCALIZA HN'!$B$9:$O$306,8,0),99999)</f>
        <v>0501</v>
      </c>
      <c r="J507" s="5" t="s">
        <v>26</v>
      </c>
      <c r="K507" s="5">
        <v>42</v>
      </c>
      <c r="L507" s="8" t="s">
        <v>19</v>
      </c>
      <c r="M507" s="32" t="s">
        <v>20</v>
      </c>
      <c r="N507" s="33">
        <f>+IFERROR(VLOOKUP(Casos_HN[[#This Row],[ID_Municipio]],Table_4[[CodigoMuni]:[Long_2]],3,0),"")</f>
        <v>15.5151</v>
      </c>
      <c r="O507" s="33">
        <f>+IFERROR(VLOOKUP(Casos_HN[[#This Row],[ID_Municipio]],Table_4[[CodigoMuni]:[Long_2]],4,0),"")</f>
        <v>-88.114599999999996</v>
      </c>
      <c r="P507" s="32" t="s">
        <v>21</v>
      </c>
    </row>
    <row r="508" spans="1:16" ht="14.25" customHeight="1" x14ac:dyDescent="0.3">
      <c r="A508" s="29" t="str">
        <f t="shared" si="21"/>
        <v>San Pedro Sula43931497</v>
      </c>
      <c r="B508" s="29" t="str">
        <f>+Casos_HN[[#This Row],[ID_Municipio]]&amp;Casos_HN[[#This Row],[Fecha]]</f>
        <v>050143931</v>
      </c>
      <c r="C508" s="29" t="str">
        <f t="shared" si="22"/>
        <v>Cortes43931</v>
      </c>
      <c r="D508" s="30">
        <f t="shared" si="23"/>
        <v>497</v>
      </c>
      <c r="E508" s="23">
        <v>43931</v>
      </c>
      <c r="F508" s="30">
        <f>+VLOOKUP(Casos_HN[[#This Row],[Departamento]],Table_5[],2,0)</f>
        <v>5</v>
      </c>
      <c r="G508" s="3" t="s">
        <v>22</v>
      </c>
      <c r="H508" s="9" t="s">
        <v>23</v>
      </c>
      <c r="I508" s="30" t="str">
        <f>+IFERROR(VLOOKUP(Casos_HN[[#This Row],[Municipio]],'LOCALIZA HN'!$B$9:$O$306,8,0),99999)</f>
        <v>0501</v>
      </c>
      <c r="J508" s="5" t="s">
        <v>26</v>
      </c>
      <c r="K508" s="5">
        <v>41</v>
      </c>
      <c r="L508" s="8" t="s">
        <v>19</v>
      </c>
      <c r="M508" s="32" t="s">
        <v>20</v>
      </c>
      <c r="N508" s="33">
        <f>+IFERROR(VLOOKUP(Casos_HN[[#This Row],[ID_Municipio]],Table_4[[CodigoMuni]:[Long_2]],3,0),"")</f>
        <v>15.5151</v>
      </c>
      <c r="O508" s="33">
        <f>+IFERROR(VLOOKUP(Casos_HN[[#This Row],[ID_Municipio]],Table_4[[CodigoMuni]:[Long_2]],4,0),"")</f>
        <v>-88.114599999999996</v>
      </c>
      <c r="P508" s="32" t="s">
        <v>21</v>
      </c>
    </row>
    <row r="509" spans="1:16" ht="14.25" customHeight="1" x14ac:dyDescent="0.3">
      <c r="A509" s="29" t="str">
        <f t="shared" si="21"/>
        <v>San Pedro Sula43931498</v>
      </c>
      <c r="B509" s="29" t="str">
        <f>+Casos_HN[[#This Row],[ID_Municipio]]&amp;Casos_HN[[#This Row],[Fecha]]</f>
        <v>050143931</v>
      </c>
      <c r="C509" s="29" t="str">
        <f t="shared" si="22"/>
        <v>Cortes43931</v>
      </c>
      <c r="D509" s="30">
        <f t="shared" si="23"/>
        <v>498</v>
      </c>
      <c r="E509" s="23">
        <v>43931</v>
      </c>
      <c r="F509" s="30">
        <f>+VLOOKUP(Casos_HN[[#This Row],[Departamento]],Table_5[],2,0)</f>
        <v>5</v>
      </c>
      <c r="G509" s="3" t="s">
        <v>22</v>
      </c>
      <c r="H509" s="9" t="s">
        <v>23</v>
      </c>
      <c r="I509" s="30" t="str">
        <f>+IFERROR(VLOOKUP(Casos_HN[[#This Row],[Municipio]],'LOCALIZA HN'!$B$9:$O$306,8,0),99999)</f>
        <v>0501</v>
      </c>
      <c r="J509" s="5" t="s">
        <v>18</v>
      </c>
      <c r="K509" s="5">
        <v>67</v>
      </c>
      <c r="L509" s="8" t="s">
        <v>19</v>
      </c>
      <c r="M509" s="32" t="s">
        <v>20</v>
      </c>
      <c r="N509" s="33">
        <f>+IFERROR(VLOOKUP(Casos_HN[[#This Row],[ID_Municipio]],Table_4[[CodigoMuni]:[Long_2]],3,0),"")</f>
        <v>15.5151</v>
      </c>
      <c r="O509" s="33">
        <f>+IFERROR(VLOOKUP(Casos_HN[[#This Row],[ID_Municipio]],Table_4[[CodigoMuni]:[Long_2]],4,0),"")</f>
        <v>-88.114599999999996</v>
      </c>
      <c r="P509" s="32" t="s">
        <v>21</v>
      </c>
    </row>
    <row r="510" spans="1:16" ht="14.25" customHeight="1" x14ac:dyDescent="0.3">
      <c r="A510" s="29" t="str">
        <f t="shared" si="21"/>
        <v>San Pedro Sula43931499</v>
      </c>
      <c r="B510" s="29" t="str">
        <f>+Casos_HN[[#This Row],[ID_Municipio]]&amp;Casos_HN[[#This Row],[Fecha]]</f>
        <v>050143931</v>
      </c>
      <c r="C510" s="29" t="str">
        <f t="shared" si="22"/>
        <v>Cortes43931</v>
      </c>
      <c r="D510" s="30">
        <f t="shared" si="23"/>
        <v>499</v>
      </c>
      <c r="E510" s="23">
        <v>43931</v>
      </c>
      <c r="F510" s="30">
        <f>+VLOOKUP(Casos_HN[[#This Row],[Departamento]],Table_5[],2,0)</f>
        <v>5</v>
      </c>
      <c r="G510" s="3" t="s">
        <v>22</v>
      </c>
      <c r="H510" s="9" t="s">
        <v>23</v>
      </c>
      <c r="I510" s="30" t="str">
        <f>+IFERROR(VLOOKUP(Casos_HN[[#This Row],[Municipio]],'LOCALIZA HN'!$B$9:$O$306,8,0),99999)</f>
        <v>0501</v>
      </c>
      <c r="J510" s="5" t="s">
        <v>18</v>
      </c>
      <c r="K510" s="5">
        <v>39</v>
      </c>
      <c r="L510" s="8" t="s">
        <v>19</v>
      </c>
      <c r="M510" s="32" t="s">
        <v>20</v>
      </c>
      <c r="N510" s="33">
        <f>+IFERROR(VLOOKUP(Casos_HN[[#This Row],[ID_Municipio]],Table_4[[CodigoMuni]:[Long_2]],3,0),"")</f>
        <v>15.5151</v>
      </c>
      <c r="O510" s="33">
        <f>+IFERROR(VLOOKUP(Casos_HN[[#This Row],[ID_Municipio]],Table_4[[CodigoMuni]:[Long_2]],4,0),"")</f>
        <v>-88.114599999999996</v>
      </c>
      <c r="P510" s="32" t="s">
        <v>21</v>
      </c>
    </row>
    <row r="511" spans="1:16" ht="14.25" customHeight="1" x14ac:dyDescent="0.3">
      <c r="A511" s="29" t="str">
        <f t="shared" si="21"/>
        <v>San Pedro Sula43931500</v>
      </c>
      <c r="B511" s="29" t="str">
        <f>+Casos_HN[[#This Row],[ID_Municipio]]&amp;Casos_HN[[#This Row],[Fecha]]</f>
        <v>050143931</v>
      </c>
      <c r="C511" s="29" t="str">
        <f t="shared" si="22"/>
        <v>Cortes43931</v>
      </c>
      <c r="D511" s="30">
        <f t="shared" si="23"/>
        <v>500</v>
      </c>
      <c r="E511" s="23">
        <v>43931</v>
      </c>
      <c r="F511" s="30">
        <f>+VLOOKUP(Casos_HN[[#This Row],[Departamento]],Table_5[],2,0)</f>
        <v>5</v>
      </c>
      <c r="G511" s="3" t="s">
        <v>22</v>
      </c>
      <c r="H511" s="9" t="s">
        <v>23</v>
      </c>
      <c r="I511" s="30" t="str">
        <f>+IFERROR(VLOOKUP(Casos_HN[[#This Row],[Municipio]],'LOCALIZA HN'!$B$9:$O$306,8,0),99999)</f>
        <v>0501</v>
      </c>
      <c r="J511" s="5" t="s">
        <v>26</v>
      </c>
      <c r="K511" s="5">
        <v>28</v>
      </c>
      <c r="L511" s="8" t="s">
        <v>19</v>
      </c>
      <c r="M511" s="32" t="s">
        <v>20</v>
      </c>
      <c r="N511" s="33">
        <f>+IFERROR(VLOOKUP(Casos_HN[[#This Row],[ID_Municipio]],Table_4[[CodigoMuni]:[Long_2]],3,0),"")</f>
        <v>15.5151</v>
      </c>
      <c r="O511" s="33">
        <f>+IFERROR(VLOOKUP(Casos_HN[[#This Row],[ID_Municipio]],Table_4[[CodigoMuni]:[Long_2]],4,0),"")</f>
        <v>-88.114599999999996</v>
      </c>
      <c r="P511" s="32" t="s">
        <v>21</v>
      </c>
    </row>
    <row r="512" spans="1:16" ht="14.25" customHeight="1" x14ac:dyDescent="0.3">
      <c r="A512" s="29" t="str">
        <f t="shared" si="21"/>
        <v>San Pedro Sula43931501</v>
      </c>
      <c r="B512" s="29" t="str">
        <f>+Casos_HN[[#This Row],[ID_Municipio]]&amp;Casos_HN[[#This Row],[Fecha]]</f>
        <v>050143931</v>
      </c>
      <c r="C512" s="29" t="str">
        <f t="shared" si="22"/>
        <v>Cortes43931</v>
      </c>
      <c r="D512" s="30">
        <f t="shared" si="23"/>
        <v>501</v>
      </c>
      <c r="E512" s="23">
        <v>43931</v>
      </c>
      <c r="F512" s="30">
        <f>+VLOOKUP(Casos_HN[[#This Row],[Departamento]],Table_5[],2,0)</f>
        <v>5</v>
      </c>
      <c r="G512" s="3" t="s">
        <v>22</v>
      </c>
      <c r="H512" s="9" t="s">
        <v>23</v>
      </c>
      <c r="I512" s="30" t="str">
        <f>+IFERROR(VLOOKUP(Casos_HN[[#This Row],[Municipio]],'LOCALIZA HN'!$B$9:$O$306,8,0),99999)</f>
        <v>0501</v>
      </c>
      <c r="J512" s="5" t="s">
        <v>26</v>
      </c>
      <c r="K512" s="5">
        <v>31</v>
      </c>
      <c r="L512" s="8" t="s">
        <v>19</v>
      </c>
      <c r="M512" s="32" t="s">
        <v>20</v>
      </c>
      <c r="N512" s="33">
        <f>+IFERROR(VLOOKUP(Casos_HN[[#This Row],[ID_Municipio]],Table_4[[CodigoMuni]:[Long_2]],3,0),"")</f>
        <v>15.5151</v>
      </c>
      <c r="O512" s="33">
        <f>+IFERROR(VLOOKUP(Casos_HN[[#This Row],[ID_Municipio]],Table_4[[CodigoMuni]:[Long_2]],4,0),"")</f>
        <v>-88.114599999999996</v>
      </c>
      <c r="P512" s="32" t="s">
        <v>21</v>
      </c>
    </row>
    <row r="513" spans="1:16" ht="14.25" customHeight="1" x14ac:dyDescent="0.3">
      <c r="A513" s="29" t="str">
        <f t="shared" si="21"/>
        <v>San Pedro Sula43931502</v>
      </c>
      <c r="B513" s="29" t="str">
        <f>+Casos_HN[[#This Row],[ID_Municipio]]&amp;Casos_HN[[#This Row],[Fecha]]</f>
        <v>050143931</v>
      </c>
      <c r="C513" s="29" t="str">
        <f t="shared" si="22"/>
        <v>Cortes43931</v>
      </c>
      <c r="D513" s="30">
        <f t="shared" si="23"/>
        <v>502</v>
      </c>
      <c r="E513" s="23">
        <v>43931</v>
      </c>
      <c r="F513" s="30">
        <f>+VLOOKUP(Casos_HN[[#This Row],[Departamento]],Table_5[],2,0)</f>
        <v>5</v>
      </c>
      <c r="G513" s="3" t="s">
        <v>22</v>
      </c>
      <c r="H513" s="9" t="s">
        <v>23</v>
      </c>
      <c r="I513" s="30" t="str">
        <f>+IFERROR(VLOOKUP(Casos_HN[[#This Row],[Municipio]],'LOCALIZA HN'!$B$9:$O$306,8,0),99999)</f>
        <v>0501</v>
      </c>
      <c r="J513" s="5" t="s">
        <v>26</v>
      </c>
      <c r="K513" s="5">
        <v>79</v>
      </c>
      <c r="L513" s="8" t="s">
        <v>19</v>
      </c>
      <c r="M513" s="32" t="s">
        <v>20</v>
      </c>
      <c r="N513" s="33">
        <f>+IFERROR(VLOOKUP(Casos_HN[[#This Row],[ID_Municipio]],Table_4[[CodigoMuni]:[Long_2]],3,0),"")</f>
        <v>15.5151</v>
      </c>
      <c r="O513" s="33">
        <f>+IFERROR(VLOOKUP(Casos_HN[[#This Row],[ID_Municipio]],Table_4[[CodigoMuni]:[Long_2]],4,0),"")</f>
        <v>-88.114599999999996</v>
      </c>
      <c r="P513" s="32" t="s">
        <v>21</v>
      </c>
    </row>
    <row r="514" spans="1:16" ht="14.25" customHeight="1" x14ac:dyDescent="0.3">
      <c r="A514" s="29" t="str">
        <f t="shared" si="21"/>
        <v>San Pedro Sula43931503</v>
      </c>
      <c r="B514" s="29" t="str">
        <f>+Casos_HN[[#This Row],[ID_Municipio]]&amp;Casos_HN[[#This Row],[Fecha]]</f>
        <v>050143931</v>
      </c>
      <c r="C514" s="29" t="str">
        <f t="shared" si="22"/>
        <v>Cortes43931</v>
      </c>
      <c r="D514" s="30">
        <f t="shared" si="23"/>
        <v>503</v>
      </c>
      <c r="E514" s="23">
        <v>43931</v>
      </c>
      <c r="F514" s="30">
        <f>+VLOOKUP(Casos_HN[[#This Row],[Departamento]],Table_5[],2,0)</f>
        <v>5</v>
      </c>
      <c r="G514" s="3" t="s">
        <v>22</v>
      </c>
      <c r="H514" s="9" t="s">
        <v>23</v>
      </c>
      <c r="I514" s="30" t="str">
        <f>+IFERROR(VLOOKUP(Casos_HN[[#This Row],[Municipio]],'LOCALIZA HN'!$B$9:$O$306,8,0),99999)</f>
        <v>0501</v>
      </c>
      <c r="J514" s="5" t="s">
        <v>18</v>
      </c>
      <c r="K514" s="5">
        <v>16</v>
      </c>
      <c r="L514" s="8" t="s">
        <v>19</v>
      </c>
      <c r="M514" s="32" t="s">
        <v>20</v>
      </c>
      <c r="N514" s="33">
        <f>+IFERROR(VLOOKUP(Casos_HN[[#This Row],[ID_Municipio]],Table_4[[CodigoMuni]:[Long_2]],3,0),"")</f>
        <v>15.5151</v>
      </c>
      <c r="O514" s="33">
        <f>+IFERROR(VLOOKUP(Casos_HN[[#This Row],[ID_Municipio]],Table_4[[CodigoMuni]:[Long_2]],4,0),"")</f>
        <v>-88.114599999999996</v>
      </c>
      <c r="P514" s="32" t="s">
        <v>21</v>
      </c>
    </row>
    <row r="515" spans="1:16" ht="14.25" customHeight="1" x14ac:dyDescent="0.3">
      <c r="A515" s="29" t="str">
        <f t="shared" si="21"/>
        <v>San Pedro Sula43931504</v>
      </c>
      <c r="B515" s="29" t="str">
        <f>+Casos_HN[[#This Row],[ID_Municipio]]&amp;Casos_HN[[#This Row],[Fecha]]</f>
        <v>050143931</v>
      </c>
      <c r="C515" s="29" t="str">
        <f t="shared" si="22"/>
        <v>Cortes43931</v>
      </c>
      <c r="D515" s="30">
        <f t="shared" si="23"/>
        <v>504</v>
      </c>
      <c r="E515" s="23">
        <v>43931</v>
      </c>
      <c r="F515" s="30">
        <f>+VLOOKUP(Casos_HN[[#This Row],[Departamento]],Table_5[],2,0)</f>
        <v>5</v>
      </c>
      <c r="G515" s="3" t="s">
        <v>22</v>
      </c>
      <c r="H515" s="9" t="s">
        <v>23</v>
      </c>
      <c r="I515" s="30" t="str">
        <f>+IFERROR(VLOOKUP(Casos_HN[[#This Row],[Municipio]],'LOCALIZA HN'!$B$9:$O$306,8,0),99999)</f>
        <v>0501</v>
      </c>
      <c r="J515" s="5" t="s">
        <v>18</v>
      </c>
      <c r="K515" s="5">
        <v>87</v>
      </c>
      <c r="L515" s="8" t="s">
        <v>19</v>
      </c>
      <c r="M515" s="32" t="s">
        <v>20</v>
      </c>
      <c r="N515" s="33">
        <f>+IFERROR(VLOOKUP(Casos_HN[[#This Row],[ID_Municipio]],Table_4[[CodigoMuni]:[Long_2]],3,0),"")</f>
        <v>15.5151</v>
      </c>
      <c r="O515" s="33">
        <f>+IFERROR(VLOOKUP(Casos_HN[[#This Row],[ID_Municipio]],Table_4[[CodigoMuni]:[Long_2]],4,0),"")</f>
        <v>-88.114599999999996</v>
      </c>
      <c r="P515" s="32" t="s">
        <v>21</v>
      </c>
    </row>
    <row r="516" spans="1:16" ht="14.25" customHeight="1" x14ac:dyDescent="0.3">
      <c r="A516" s="29" t="str">
        <f t="shared" si="21"/>
        <v>San Pedro Sula43934505</v>
      </c>
      <c r="B516" s="29" t="str">
        <f>+Casos_HN[[#This Row],[ID_Municipio]]&amp;Casos_HN[[#This Row],[Fecha]]</f>
        <v>050143934</v>
      </c>
      <c r="C516" s="29" t="str">
        <f t="shared" si="22"/>
        <v>Cortes43934</v>
      </c>
      <c r="D516" s="30">
        <f t="shared" si="23"/>
        <v>505</v>
      </c>
      <c r="E516" s="23">
        <v>43934</v>
      </c>
      <c r="F516" s="30">
        <f>+VLOOKUP(Casos_HN[[#This Row],[Departamento]],Table_5[],2,0)</f>
        <v>5</v>
      </c>
      <c r="G516" s="3" t="s">
        <v>22</v>
      </c>
      <c r="H516" s="9" t="s">
        <v>23</v>
      </c>
      <c r="I516" s="30" t="str">
        <f>+IFERROR(VLOOKUP(Casos_HN[[#This Row],[Municipio]],'LOCALIZA HN'!$B$9:$O$306,8,0),99999)</f>
        <v>0501</v>
      </c>
      <c r="J516" s="5" t="s">
        <v>18</v>
      </c>
      <c r="K516" s="5">
        <v>51</v>
      </c>
      <c r="L516" s="8" t="s">
        <v>19</v>
      </c>
      <c r="M516" s="32" t="s">
        <v>20</v>
      </c>
      <c r="N516" s="33">
        <f>+IFERROR(VLOOKUP(Casos_HN[[#This Row],[ID_Municipio]],Table_4[[CodigoMuni]:[Long_2]],3,0),"")</f>
        <v>15.5151</v>
      </c>
      <c r="O516" s="33">
        <f>+IFERROR(VLOOKUP(Casos_HN[[#This Row],[ID_Municipio]],Table_4[[CodigoMuni]:[Long_2]],4,0),"")</f>
        <v>-88.114599999999996</v>
      </c>
      <c r="P516" s="32" t="s">
        <v>21</v>
      </c>
    </row>
    <row r="517" spans="1:16" ht="14.25" customHeight="1" x14ac:dyDescent="0.3">
      <c r="A517" s="29" t="str">
        <f t="shared" si="21"/>
        <v>San Pedro Sula43934506</v>
      </c>
      <c r="B517" s="29" t="str">
        <f>+Casos_HN[[#This Row],[ID_Municipio]]&amp;Casos_HN[[#This Row],[Fecha]]</f>
        <v>050143934</v>
      </c>
      <c r="C517" s="29" t="str">
        <f t="shared" si="22"/>
        <v>Cortes43934</v>
      </c>
      <c r="D517" s="30">
        <f t="shared" si="23"/>
        <v>506</v>
      </c>
      <c r="E517" s="23">
        <v>43934</v>
      </c>
      <c r="F517" s="30">
        <f>+VLOOKUP(Casos_HN[[#This Row],[Departamento]],Table_5[],2,0)</f>
        <v>5</v>
      </c>
      <c r="G517" s="3" t="s">
        <v>22</v>
      </c>
      <c r="H517" s="9" t="s">
        <v>23</v>
      </c>
      <c r="I517" s="30" t="str">
        <f>+IFERROR(VLOOKUP(Casos_HN[[#This Row],[Municipio]],'LOCALIZA HN'!$B$9:$O$306,8,0),99999)</f>
        <v>0501</v>
      </c>
      <c r="J517" s="5" t="s">
        <v>26</v>
      </c>
      <c r="K517" s="5">
        <v>55</v>
      </c>
      <c r="L517" s="8" t="s">
        <v>19</v>
      </c>
      <c r="M517" s="32" t="s">
        <v>20</v>
      </c>
      <c r="N517" s="33">
        <f>+IFERROR(VLOOKUP(Casos_HN[[#This Row],[ID_Municipio]],Table_4[[CodigoMuni]:[Long_2]],3,0),"")</f>
        <v>15.5151</v>
      </c>
      <c r="O517" s="33">
        <f>+IFERROR(VLOOKUP(Casos_HN[[#This Row],[ID_Municipio]],Table_4[[CodigoMuni]:[Long_2]],4,0),"")</f>
        <v>-88.114599999999996</v>
      </c>
      <c r="P517" s="32" t="s">
        <v>21</v>
      </c>
    </row>
    <row r="518" spans="1:16" ht="14.25" customHeight="1" x14ac:dyDescent="0.3">
      <c r="A518" s="29" t="str">
        <f t="shared" si="21"/>
        <v>San Pedro Sula43934507</v>
      </c>
      <c r="B518" s="29" t="str">
        <f>+Casos_HN[[#This Row],[ID_Municipio]]&amp;Casos_HN[[#This Row],[Fecha]]</f>
        <v>050143934</v>
      </c>
      <c r="C518" s="29" t="str">
        <f t="shared" si="22"/>
        <v>Cortes43934</v>
      </c>
      <c r="D518" s="30">
        <f t="shared" si="23"/>
        <v>507</v>
      </c>
      <c r="E518" s="23">
        <v>43934</v>
      </c>
      <c r="F518" s="30">
        <f>+VLOOKUP(Casos_HN[[#This Row],[Departamento]],Table_5[],2,0)</f>
        <v>5</v>
      </c>
      <c r="G518" s="3" t="s">
        <v>22</v>
      </c>
      <c r="H518" s="9" t="s">
        <v>23</v>
      </c>
      <c r="I518" s="30" t="str">
        <f>+IFERROR(VLOOKUP(Casos_HN[[#This Row],[Municipio]],'LOCALIZA HN'!$B$9:$O$306,8,0),99999)</f>
        <v>0501</v>
      </c>
      <c r="J518" s="5" t="s">
        <v>18</v>
      </c>
      <c r="K518" s="5">
        <v>63</v>
      </c>
      <c r="L518" s="8" t="s">
        <v>19</v>
      </c>
      <c r="M518" s="32" t="s">
        <v>20</v>
      </c>
      <c r="N518" s="33">
        <f>+IFERROR(VLOOKUP(Casos_HN[[#This Row],[ID_Municipio]],Table_4[[CodigoMuni]:[Long_2]],3,0),"")</f>
        <v>15.5151</v>
      </c>
      <c r="O518" s="33">
        <f>+IFERROR(VLOOKUP(Casos_HN[[#This Row],[ID_Municipio]],Table_4[[CodigoMuni]:[Long_2]],4,0),"")</f>
        <v>-88.114599999999996</v>
      </c>
      <c r="P518" s="32" t="s">
        <v>21</v>
      </c>
    </row>
    <row r="519" spans="1:16" ht="14.25" customHeight="1" x14ac:dyDescent="0.3">
      <c r="A519" s="29" t="str">
        <f t="shared" si="21"/>
        <v>San Pedro Sula43934508</v>
      </c>
      <c r="B519" s="29" t="str">
        <f>+Casos_HN[[#This Row],[ID_Municipio]]&amp;Casos_HN[[#This Row],[Fecha]]</f>
        <v>050143934</v>
      </c>
      <c r="C519" s="29" t="str">
        <f t="shared" si="22"/>
        <v>Cortes43934</v>
      </c>
      <c r="D519" s="30">
        <f t="shared" si="23"/>
        <v>508</v>
      </c>
      <c r="E519" s="23">
        <v>43934</v>
      </c>
      <c r="F519" s="30">
        <f>+VLOOKUP(Casos_HN[[#This Row],[Departamento]],Table_5[],2,0)</f>
        <v>5</v>
      </c>
      <c r="G519" s="3" t="s">
        <v>22</v>
      </c>
      <c r="H519" s="9" t="s">
        <v>23</v>
      </c>
      <c r="I519" s="30" t="str">
        <f>+IFERROR(VLOOKUP(Casos_HN[[#This Row],[Municipio]],'LOCALIZA HN'!$B$9:$O$306,8,0),99999)</f>
        <v>0501</v>
      </c>
      <c r="J519" s="5" t="s">
        <v>26</v>
      </c>
      <c r="K519" s="5">
        <v>52</v>
      </c>
      <c r="L519" s="8" t="s">
        <v>19</v>
      </c>
      <c r="M519" s="32" t="s">
        <v>20</v>
      </c>
      <c r="N519" s="33">
        <f>+IFERROR(VLOOKUP(Casos_HN[[#This Row],[ID_Municipio]],Table_4[[CodigoMuni]:[Long_2]],3,0),"")</f>
        <v>15.5151</v>
      </c>
      <c r="O519" s="33">
        <f>+IFERROR(VLOOKUP(Casos_HN[[#This Row],[ID_Municipio]],Table_4[[CodigoMuni]:[Long_2]],4,0),"")</f>
        <v>-88.114599999999996</v>
      </c>
      <c r="P519" s="32" t="s">
        <v>21</v>
      </c>
    </row>
    <row r="520" spans="1:16" ht="14.25" customHeight="1" x14ac:dyDescent="0.3">
      <c r="A520" s="29" t="str">
        <f t="shared" si="21"/>
        <v>San Pedro Sula43934509</v>
      </c>
      <c r="B520" s="29" t="str">
        <f>+Casos_HN[[#This Row],[ID_Municipio]]&amp;Casos_HN[[#This Row],[Fecha]]</f>
        <v>050143934</v>
      </c>
      <c r="C520" s="29" t="str">
        <f t="shared" si="22"/>
        <v>Cortes43934</v>
      </c>
      <c r="D520" s="30">
        <f t="shared" si="23"/>
        <v>509</v>
      </c>
      <c r="E520" s="23">
        <v>43934</v>
      </c>
      <c r="F520" s="30">
        <f>+VLOOKUP(Casos_HN[[#This Row],[Departamento]],Table_5[],2,0)</f>
        <v>5</v>
      </c>
      <c r="G520" s="3" t="s">
        <v>22</v>
      </c>
      <c r="H520" s="9" t="s">
        <v>23</v>
      </c>
      <c r="I520" s="30" t="str">
        <f>+IFERROR(VLOOKUP(Casos_HN[[#This Row],[Municipio]],'LOCALIZA HN'!$B$9:$O$306,8,0),99999)</f>
        <v>0501</v>
      </c>
      <c r="J520" s="5" t="s">
        <v>18</v>
      </c>
      <c r="K520" s="5">
        <v>38</v>
      </c>
      <c r="L520" s="8" t="s">
        <v>19</v>
      </c>
      <c r="M520" s="32" t="s">
        <v>20</v>
      </c>
      <c r="N520" s="33">
        <f>+IFERROR(VLOOKUP(Casos_HN[[#This Row],[ID_Municipio]],Table_4[[CodigoMuni]:[Long_2]],3,0),"")</f>
        <v>15.5151</v>
      </c>
      <c r="O520" s="33">
        <f>+IFERROR(VLOOKUP(Casos_HN[[#This Row],[ID_Municipio]],Table_4[[CodigoMuni]:[Long_2]],4,0),"")</f>
        <v>-88.114599999999996</v>
      </c>
      <c r="P520" s="32" t="s">
        <v>21</v>
      </c>
    </row>
    <row r="521" spans="1:16" ht="14.25" customHeight="1" x14ac:dyDescent="0.3">
      <c r="A521" s="29" t="str">
        <f t="shared" si="21"/>
        <v>San Pedro Sula43935510</v>
      </c>
      <c r="B521" s="29" t="str">
        <f>+Casos_HN[[#This Row],[ID_Municipio]]&amp;Casos_HN[[#This Row],[Fecha]]</f>
        <v>050143935</v>
      </c>
      <c r="C521" s="29" t="str">
        <f t="shared" si="22"/>
        <v>Cortes43935</v>
      </c>
      <c r="D521" s="30">
        <f t="shared" si="23"/>
        <v>510</v>
      </c>
      <c r="E521" s="23">
        <v>43935</v>
      </c>
      <c r="F521" s="30">
        <f>+VLOOKUP(Casos_HN[[#This Row],[Departamento]],Table_5[],2,0)</f>
        <v>5</v>
      </c>
      <c r="G521" s="3" t="s">
        <v>22</v>
      </c>
      <c r="H521" s="9" t="s">
        <v>23</v>
      </c>
      <c r="I521" s="30" t="str">
        <f>+IFERROR(VLOOKUP(Casos_HN[[#This Row],[Municipio]],'LOCALIZA HN'!$B$9:$O$306,8,0),99999)</f>
        <v>0501</v>
      </c>
      <c r="J521" s="5" t="s">
        <v>26</v>
      </c>
      <c r="K521" s="5">
        <v>37</v>
      </c>
      <c r="L521" s="8" t="s">
        <v>19</v>
      </c>
      <c r="M521" s="32" t="s">
        <v>20</v>
      </c>
      <c r="N521" s="33">
        <f>+IFERROR(VLOOKUP(Casos_HN[[#This Row],[ID_Municipio]],Table_4[[CodigoMuni]:[Long_2]],3,0),"")</f>
        <v>15.5151</v>
      </c>
      <c r="O521" s="33">
        <f>+IFERROR(VLOOKUP(Casos_HN[[#This Row],[ID_Municipio]],Table_4[[CodigoMuni]:[Long_2]],4,0),"")</f>
        <v>-88.114599999999996</v>
      </c>
      <c r="P521" s="32" t="s">
        <v>21</v>
      </c>
    </row>
    <row r="522" spans="1:16" ht="14.25" customHeight="1" x14ac:dyDescent="0.3">
      <c r="A522" s="29" t="str">
        <f t="shared" si="21"/>
        <v>San Pedro Sula43935511</v>
      </c>
      <c r="B522" s="29" t="str">
        <f>+Casos_HN[[#This Row],[ID_Municipio]]&amp;Casos_HN[[#This Row],[Fecha]]</f>
        <v>050143935</v>
      </c>
      <c r="C522" s="29" t="str">
        <f t="shared" si="22"/>
        <v>Cortes43935</v>
      </c>
      <c r="D522" s="30">
        <f t="shared" si="23"/>
        <v>511</v>
      </c>
      <c r="E522" s="23">
        <v>43935</v>
      </c>
      <c r="F522" s="30">
        <f>+VLOOKUP(Casos_HN[[#This Row],[Departamento]],Table_5[],2,0)</f>
        <v>5</v>
      </c>
      <c r="G522" s="3" t="s">
        <v>22</v>
      </c>
      <c r="H522" s="9" t="s">
        <v>23</v>
      </c>
      <c r="I522" s="30" t="str">
        <f>+IFERROR(VLOOKUP(Casos_HN[[#This Row],[Municipio]],'LOCALIZA HN'!$B$9:$O$306,8,0),99999)</f>
        <v>0501</v>
      </c>
      <c r="J522" s="5" t="s">
        <v>26</v>
      </c>
      <c r="K522" s="5">
        <v>23</v>
      </c>
      <c r="L522" s="8" t="s">
        <v>19</v>
      </c>
      <c r="M522" s="32" t="s">
        <v>20</v>
      </c>
      <c r="N522" s="33">
        <f>+IFERROR(VLOOKUP(Casos_HN[[#This Row],[ID_Municipio]],Table_4[[CodigoMuni]:[Long_2]],3,0),"")</f>
        <v>15.5151</v>
      </c>
      <c r="O522" s="33">
        <f>+IFERROR(VLOOKUP(Casos_HN[[#This Row],[ID_Municipio]],Table_4[[CodigoMuni]:[Long_2]],4,0),"")</f>
        <v>-88.114599999999996</v>
      </c>
      <c r="P522" s="32" t="s">
        <v>21</v>
      </c>
    </row>
    <row r="523" spans="1:16" ht="14.25" customHeight="1" x14ac:dyDescent="0.3">
      <c r="A523" s="29" t="str">
        <f t="shared" si="21"/>
        <v>San Pedro Sula43935512</v>
      </c>
      <c r="B523" s="29" t="str">
        <f>+Casos_HN[[#This Row],[ID_Municipio]]&amp;Casos_HN[[#This Row],[Fecha]]</f>
        <v>050143935</v>
      </c>
      <c r="C523" s="29" t="str">
        <f t="shared" si="22"/>
        <v>Cortes43935</v>
      </c>
      <c r="D523" s="30">
        <f t="shared" si="23"/>
        <v>512</v>
      </c>
      <c r="E523" s="23">
        <v>43935</v>
      </c>
      <c r="F523" s="30">
        <f>+VLOOKUP(Casos_HN[[#This Row],[Departamento]],Table_5[],2,0)</f>
        <v>5</v>
      </c>
      <c r="G523" s="3" t="s">
        <v>22</v>
      </c>
      <c r="H523" s="9" t="s">
        <v>23</v>
      </c>
      <c r="I523" s="30" t="str">
        <f>+IFERROR(VLOOKUP(Casos_HN[[#This Row],[Municipio]],'LOCALIZA HN'!$B$9:$O$306,8,0),99999)</f>
        <v>0501</v>
      </c>
      <c r="J523" s="5" t="s">
        <v>26</v>
      </c>
      <c r="K523" s="5">
        <v>40</v>
      </c>
      <c r="L523" s="8" t="s">
        <v>19</v>
      </c>
      <c r="M523" s="32" t="s">
        <v>20</v>
      </c>
      <c r="N523" s="33">
        <f>+IFERROR(VLOOKUP(Casos_HN[[#This Row],[ID_Municipio]],Table_4[[CodigoMuni]:[Long_2]],3,0),"")</f>
        <v>15.5151</v>
      </c>
      <c r="O523" s="33">
        <f>+IFERROR(VLOOKUP(Casos_HN[[#This Row],[ID_Municipio]],Table_4[[CodigoMuni]:[Long_2]],4,0),"")</f>
        <v>-88.114599999999996</v>
      </c>
      <c r="P523" s="32" t="s">
        <v>21</v>
      </c>
    </row>
    <row r="524" spans="1:16" ht="14.25" customHeight="1" x14ac:dyDescent="0.3">
      <c r="A524" s="29" t="str">
        <f t="shared" si="21"/>
        <v>San Pedro Sula43935513</v>
      </c>
      <c r="B524" s="29" t="str">
        <f>+Casos_HN[[#This Row],[ID_Municipio]]&amp;Casos_HN[[#This Row],[Fecha]]</f>
        <v>050143935</v>
      </c>
      <c r="C524" s="29" t="str">
        <f t="shared" si="22"/>
        <v>Cortes43935</v>
      </c>
      <c r="D524" s="30">
        <f t="shared" si="23"/>
        <v>513</v>
      </c>
      <c r="E524" s="23">
        <v>43935</v>
      </c>
      <c r="F524" s="30">
        <f>+VLOOKUP(Casos_HN[[#This Row],[Departamento]],Table_5[],2,0)</f>
        <v>5</v>
      </c>
      <c r="G524" s="3" t="s">
        <v>22</v>
      </c>
      <c r="H524" s="9" t="s">
        <v>23</v>
      </c>
      <c r="I524" s="30" t="str">
        <f>+IFERROR(VLOOKUP(Casos_HN[[#This Row],[Municipio]],'LOCALIZA HN'!$B$9:$O$306,8,0),99999)</f>
        <v>0501</v>
      </c>
      <c r="J524" s="5" t="s">
        <v>26</v>
      </c>
      <c r="K524" s="5">
        <v>30</v>
      </c>
      <c r="L524" s="8" t="s">
        <v>19</v>
      </c>
      <c r="M524" s="32" t="s">
        <v>20</v>
      </c>
      <c r="N524" s="33">
        <f>+IFERROR(VLOOKUP(Casos_HN[[#This Row],[ID_Municipio]],Table_4[[CodigoMuni]:[Long_2]],3,0),"")</f>
        <v>15.5151</v>
      </c>
      <c r="O524" s="33">
        <f>+IFERROR(VLOOKUP(Casos_HN[[#This Row],[ID_Municipio]],Table_4[[CodigoMuni]:[Long_2]],4,0),"")</f>
        <v>-88.114599999999996</v>
      </c>
      <c r="P524" s="32" t="s">
        <v>21</v>
      </c>
    </row>
    <row r="525" spans="1:16" ht="14.25" customHeight="1" x14ac:dyDescent="0.3">
      <c r="A525" s="29" t="str">
        <f t="shared" ref="A525:A588" si="24">+H525&amp;E525&amp;D525</f>
        <v>San Pedro Sula43935514</v>
      </c>
      <c r="B525" s="29" t="str">
        <f>+Casos_HN[[#This Row],[ID_Municipio]]&amp;Casos_HN[[#This Row],[Fecha]]</f>
        <v>050143935</v>
      </c>
      <c r="C525" s="29" t="str">
        <f t="shared" ref="C525:C588" si="25">+G525&amp;E525</f>
        <v>Cortes43935</v>
      </c>
      <c r="D525" s="30">
        <f t="shared" ref="D525:D588" si="26">+D524+1</f>
        <v>514</v>
      </c>
      <c r="E525" s="23">
        <v>43935</v>
      </c>
      <c r="F525" s="30">
        <f>+VLOOKUP(Casos_HN[[#This Row],[Departamento]],Table_5[],2,0)</f>
        <v>5</v>
      </c>
      <c r="G525" s="3" t="s">
        <v>22</v>
      </c>
      <c r="H525" s="9" t="s">
        <v>23</v>
      </c>
      <c r="I525" s="30" t="str">
        <f>+IFERROR(VLOOKUP(Casos_HN[[#This Row],[Municipio]],'LOCALIZA HN'!$B$9:$O$306,8,0),99999)</f>
        <v>0501</v>
      </c>
      <c r="J525" s="5" t="s">
        <v>26</v>
      </c>
      <c r="K525" s="5">
        <v>43</v>
      </c>
      <c r="L525" s="8" t="s">
        <v>19</v>
      </c>
      <c r="M525" s="32" t="s">
        <v>20</v>
      </c>
      <c r="N525" s="33">
        <f>+IFERROR(VLOOKUP(Casos_HN[[#This Row],[ID_Municipio]],Table_4[[CodigoMuni]:[Long_2]],3,0),"")</f>
        <v>15.5151</v>
      </c>
      <c r="O525" s="33">
        <f>+IFERROR(VLOOKUP(Casos_HN[[#This Row],[ID_Municipio]],Table_4[[CodigoMuni]:[Long_2]],4,0),"")</f>
        <v>-88.114599999999996</v>
      </c>
      <c r="P525" s="32" t="s">
        <v>21</v>
      </c>
    </row>
    <row r="526" spans="1:16" ht="14.25" customHeight="1" x14ac:dyDescent="0.3">
      <c r="A526" s="29" t="str">
        <f t="shared" si="24"/>
        <v>San Pedro Sula43935515</v>
      </c>
      <c r="B526" s="29" t="str">
        <f>+Casos_HN[[#This Row],[ID_Municipio]]&amp;Casos_HN[[#This Row],[Fecha]]</f>
        <v>050143935</v>
      </c>
      <c r="C526" s="29" t="str">
        <f t="shared" si="25"/>
        <v>Cortes43935</v>
      </c>
      <c r="D526" s="30">
        <f t="shared" si="26"/>
        <v>515</v>
      </c>
      <c r="E526" s="23">
        <v>43935</v>
      </c>
      <c r="F526" s="30">
        <f>+VLOOKUP(Casos_HN[[#This Row],[Departamento]],Table_5[],2,0)</f>
        <v>5</v>
      </c>
      <c r="G526" s="3" t="s">
        <v>22</v>
      </c>
      <c r="H526" s="9" t="s">
        <v>23</v>
      </c>
      <c r="I526" s="30" t="str">
        <f>+IFERROR(VLOOKUP(Casos_HN[[#This Row],[Municipio]],'LOCALIZA HN'!$B$9:$O$306,8,0),99999)</f>
        <v>0501</v>
      </c>
      <c r="J526" s="5" t="s">
        <v>18</v>
      </c>
      <c r="K526" s="5"/>
      <c r="L526" s="8" t="s">
        <v>19</v>
      </c>
      <c r="M526" s="32" t="s">
        <v>20</v>
      </c>
      <c r="N526" s="33">
        <f>+IFERROR(VLOOKUP(Casos_HN[[#This Row],[ID_Municipio]],Table_4[[CodigoMuni]:[Long_2]],3,0),"")</f>
        <v>15.5151</v>
      </c>
      <c r="O526" s="33">
        <f>+IFERROR(VLOOKUP(Casos_HN[[#This Row],[ID_Municipio]],Table_4[[CodigoMuni]:[Long_2]],4,0),"")</f>
        <v>-88.114599999999996</v>
      </c>
      <c r="P526" s="32" t="s">
        <v>21</v>
      </c>
    </row>
    <row r="527" spans="1:16" ht="14.25" customHeight="1" x14ac:dyDescent="0.3">
      <c r="A527" s="29" t="str">
        <f t="shared" si="24"/>
        <v>San Pedro Sula43935516</v>
      </c>
      <c r="B527" s="29" t="str">
        <f>+Casos_HN[[#This Row],[ID_Municipio]]&amp;Casos_HN[[#This Row],[Fecha]]</f>
        <v>050143935</v>
      </c>
      <c r="C527" s="29" t="str">
        <f t="shared" si="25"/>
        <v>Cortes43935</v>
      </c>
      <c r="D527" s="30">
        <f t="shared" si="26"/>
        <v>516</v>
      </c>
      <c r="E527" s="23">
        <v>43935</v>
      </c>
      <c r="F527" s="30">
        <f>+VLOOKUP(Casos_HN[[#This Row],[Departamento]],Table_5[],2,0)</f>
        <v>5</v>
      </c>
      <c r="G527" s="3" t="s">
        <v>22</v>
      </c>
      <c r="H527" s="9" t="s">
        <v>23</v>
      </c>
      <c r="I527" s="30" t="str">
        <f>+IFERROR(VLOOKUP(Casos_HN[[#This Row],[Municipio]],'LOCALIZA HN'!$B$9:$O$306,8,0),99999)</f>
        <v>0501</v>
      </c>
      <c r="J527" s="5" t="s">
        <v>18</v>
      </c>
      <c r="K527" s="5">
        <v>49</v>
      </c>
      <c r="L527" s="8" t="s">
        <v>19</v>
      </c>
      <c r="M527" s="32" t="s">
        <v>20</v>
      </c>
      <c r="N527" s="33">
        <f>+IFERROR(VLOOKUP(Casos_HN[[#This Row],[ID_Municipio]],Table_4[[CodigoMuni]:[Long_2]],3,0),"")</f>
        <v>15.5151</v>
      </c>
      <c r="O527" s="33">
        <f>+IFERROR(VLOOKUP(Casos_HN[[#This Row],[ID_Municipio]],Table_4[[CodigoMuni]:[Long_2]],4,0),"")</f>
        <v>-88.114599999999996</v>
      </c>
      <c r="P527" s="32" t="s">
        <v>21</v>
      </c>
    </row>
    <row r="528" spans="1:16" ht="14.25" customHeight="1" x14ac:dyDescent="0.3">
      <c r="A528" s="29" t="str">
        <f t="shared" si="24"/>
        <v>San Pedro Sula43937517</v>
      </c>
      <c r="B528" s="29" t="str">
        <f>+Casos_HN[[#This Row],[ID_Municipio]]&amp;Casos_HN[[#This Row],[Fecha]]</f>
        <v>050143937</v>
      </c>
      <c r="C528" s="29" t="str">
        <f t="shared" si="25"/>
        <v>Cortes43937</v>
      </c>
      <c r="D528" s="30">
        <f t="shared" si="26"/>
        <v>517</v>
      </c>
      <c r="E528" s="23">
        <v>43937</v>
      </c>
      <c r="F528" s="30">
        <f>+VLOOKUP(Casos_HN[[#This Row],[Departamento]],Table_5[],2,0)</f>
        <v>5</v>
      </c>
      <c r="G528" s="3" t="s">
        <v>22</v>
      </c>
      <c r="H528" s="9" t="s">
        <v>23</v>
      </c>
      <c r="I528" s="30" t="str">
        <f>+IFERROR(VLOOKUP(Casos_HN[[#This Row],[Municipio]],'LOCALIZA HN'!$B$9:$O$306,8,0),99999)</f>
        <v>0501</v>
      </c>
      <c r="J528" s="5" t="s">
        <v>26</v>
      </c>
      <c r="K528" s="5">
        <v>32</v>
      </c>
      <c r="L528" s="8" t="s">
        <v>19</v>
      </c>
      <c r="M528" s="32" t="s">
        <v>20</v>
      </c>
      <c r="N528" s="33">
        <f>+IFERROR(VLOOKUP(Casos_HN[[#This Row],[ID_Municipio]],Table_4[[CodigoMuni]:[Long_2]],3,0),"")</f>
        <v>15.5151</v>
      </c>
      <c r="O528" s="33">
        <f>+IFERROR(VLOOKUP(Casos_HN[[#This Row],[ID_Municipio]],Table_4[[CodigoMuni]:[Long_2]],4,0),"")</f>
        <v>-88.114599999999996</v>
      </c>
      <c r="P528" s="32" t="s">
        <v>21</v>
      </c>
    </row>
    <row r="529" spans="1:16" ht="14.25" customHeight="1" x14ac:dyDescent="0.3">
      <c r="A529" s="29" t="str">
        <f t="shared" si="24"/>
        <v>San Pedro Sula43937518</v>
      </c>
      <c r="B529" s="29" t="str">
        <f>+Casos_HN[[#This Row],[ID_Municipio]]&amp;Casos_HN[[#This Row],[Fecha]]</f>
        <v>050143937</v>
      </c>
      <c r="C529" s="29" t="str">
        <f t="shared" si="25"/>
        <v>Cortes43937</v>
      </c>
      <c r="D529" s="30">
        <f t="shared" si="26"/>
        <v>518</v>
      </c>
      <c r="E529" s="23">
        <v>43937</v>
      </c>
      <c r="F529" s="30">
        <f>+VLOOKUP(Casos_HN[[#This Row],[Departamento]],Table_5[],2,0)</f>
        <v>5</v>
      </c>
      <c r="G529" s="3" t="s">
        <v>22</v>
      </c>
      <c r="H529" s="9" t="s">
        <v>23</v>
      </c>
      <c r="I529" s="30" t="str">
        <f>+IFERROR(VLOOKUP(Casos_HN[[#This Row],[Municipio]],'LOCALIZA HN'!$B$9:$O$306,8,0),99999)</f>
        <v>0501</v>
      </c>
      <c r="J529" s="5" t="s">
        <v>18</v>
      </c>
      <c r="K529" s="5">
        <v>88</v>
      </c>
      <c r="L529" s="8" t="s">
        <v>19</v>
      </c>
      <c r="M529" s="32" t="s">
        <v>20</v>
      </c>
      <c r="N529" s="33">
        <f>+IFERROR(VLOOKUP(Casos_HN[[#This Row],[ID_Municipio]],Table_4[[CodigoMuni]:[Long_2]],3,0),"")</f>
        <v>15.5151</v>
      </c>
      <c r="O529" s="33">
        <f>+IFERROR(VLOOKUP(Casos_HN[[#This Row],[ID_Municipio]],Table_4[[CodigoMuni]:[Long_2]],4,0),"")</f>
        <v>-88.114599999999996</v>
      </c>
      <c r="P529" s="32" t="s">
        <v>21</v>
      </c>
    </row>
    <row r="530" spans="1:16" ht="14.25" customHeight="1" x14ac:dyDescent="0.3">
      <c r="A530" s="29" t="str">
        <f t="shared" si="24"/>
        <v>San Pedro Sula43938519</v>
      </c>
      <c r="B530" s="29" t="str">
        <f>+Casos_HN[[#This Row],[ID_Municipio]]&amp;Casos_HN[[#This Row],[Fecha]]</f>
        <v>050143938</v>
      </c>
      <c r="C530" s="29" t="str">
        <f t="shared" si="25"/>
        <v>Cortes43938</v>
      </c>
      <c r="D530" s="30">
        <f t="shared" si="26"/>
        <v>519</v>
      </c>
      <c r="E530" s="23">
        <v>43938</v>
      </c>
      <c r="F530" s="30">
        <f>+VLOOKUP(Casos_HN[[#This Row],[Departamento]],Table_5[],2,0)</f>
        <v>5</v>
      </c>
      <c r="G530" s="3" t="s">
        <v>22</v>
      </c>
      <c r="H530" s="9" t="s">
        <v>23</v>
      </c>
      <c r="I530" s="30" t="str">
        <f>+IFERROR(VLOOKUP(Casos_HN[[#This Row],[Municipio]],'LOCALIZA HN'!$B$9:$O$306,8,0),99999)</f>
        <v>0501</v>
      </c>
      <c r="J530" s="5" t="s">
        <v>26</v>
      </c>
      <c r="K530" s="5">
        <v>28</v>
      </c>
      <c r="L530" s="8" t="s">
        <v>19</v>
      </c>
      <c r="M530" s="32" t="s">
        <v>20</v>
      </c>
      <c r="N530" s="33">
        <f>+IFERROR(VLOOKUP(Casos_HN[[#This Row],[ID_Municipio]],Table_4[[CodigoMuni]:[Long_2]],3,0),"")</f>
        <v>15.5151</v>
      </c>
      <c r="O530" s="33">
        <f>+IFERROR(VLOOKUP(Casos_HN[[#This Row],[ID_Municipio]],Table_4[[CodigoMuni]:[Long_2]],4,0),"")</f>
        <v>-88.114599999999996</v>
      </c>
      <c r="P530" s="32" t="s">
        <v>21</v>
      </c>
    </row>
    <row r="531" spans="1:16" ht="14.25" customHeight="1" x14ac:dyDescent="0.3">
      <c r="A531" s="29" t="str">
        <f t="shared" si="24"/>
        <v>San Pedro Sula43938520</v>
      </c>
      <c r="B531" s="29" t="str">
        <f>+Casos_HN[[#This Row],[ID_Municipio]]&amp;Casos_HN[[#This Row],[Fecha]]</f>
        <v>050143938</v>
      </c>
      <c r="C531" s="29" t="str">
        <f t="shared" si="25"/>
        <v>Cortes43938</v>
      </c>
      <c r="D531" s="30">
        <f t="shared" si="26"/>
        <v>520</v>
      </c>
      <c r="E531" s="23">
        <v>43938</v>
      </c>
      <c r="F531" s="30">
        <f>+VLOOKUP(Casos_HN[[#This Row],[Departamento]],Table_5[],2,0)</f>
        <v>5</v>
      </c>
      <c r="G531" s="3" t="s">
        <v>22</v>
      </c>
      <c r="H531" s="9" t="s">
        <v>23</v>
      </c>
      <c r="I531" s="30" t="str">
        <f>+IFERROR(VLOOKUP(Casos_HN[[#This Row],[Municipio]],'LOCALIZA HN'!$B$9:$O$306,8,0),99999)</f>
        <v>0501</v>
      </c>
      <c r="J531" s="5" t="s">
        <v>18</v>
      </c>
      <c r="K531" s="5">
        <v>89</v>
      </c>
      <c r="L531" s="8" t="s">
        <v>19</v>
      </c>
      <c r="M531" s="32" t="s">
        <v>20</v>
      </c>
      <c r="N531" s="33">
        <f>+IFERROR(VLOOKUP(Casos_HN[[#This Row],[ID_Municipio]],Table_4[[CodigoMuni]:[Long_2]],3,0),"")</f>
        <v>15.5151</v>
      </c>
      <c r="O531" s="33">
        <f>+IFERROR(VLOOKUP(Casos_HN[[#This Row],[ID_Municipio]],Table_4[[CodigoMuni]:[Long_2]],4,0),"")</f>
        <v>-88.114599999999996</v>
      </c>
      <c r="P531" s="32" t="s">
        <v>21</v>
      </c>
    </row>
    <row r="532" spans="1:16" ht="14.25" customHeight="1" x14ac:dyDescent="0.3">
      <c r="A532" s="29" t="str">
        <f t="shared" si="24"/>
        <v>San Pedro Sula43938521</v>
      </c>
      <c r="B532" s="29" t="str">
        <f>+Casos_HN[[#This Row],[ID_Municipio]]&amp;Casos_HN[[#This Row],[Fecha]]</f>
        <v>050143938</v>
      </c>
      <c r="C532" s="29" t="str">
        <f t="shared" si="25"/>
        <v>Cortes43938</v>
      </c>
      <c r="D532" s="30">
        <f t="shared" si="26"/>
        <v>521</v>
      </c>
      <c r="E532" s="23">
        <v>43938</v>
      </c>
      <c r="F532" s="30">
        <f>+VLOOKUP(Casos_HN[[#This Row],[Departamento]],Table_5[],2,0)</f>
        <v>5</v>
      </c>
      <c r="G532" s="3" t="s">
        <v>22</v>
      </c>
      <c r="H532" s="9" t="s">
        <v>23</v>
      </c>
      <c r="I532" s="30" t="str">
        <f>+IFERROR(VLOOKUP(Casos_HN[[#This Row],[Municipio]],'LOCALIZA HN'!$B$9:$O$306,8,0),99999)</f>
        <v>0501</v>
      </c>
      <c r="J532" s="5" t="s">
        <v>18</v>
      </c>
      <c r="K532" s="5">
        <v>70</v>
      </c>
      <c r="L532" s="8" t="s">
        <v>19</v>
      </c>
      <c r="M532" s="32" t="s">
        <v>20</v>
      </c>
      <c r="N532" s="33">
        <f>+IFERROR(VLOOKUP(Casos_HN[[#This Row],[ID_Municipio]],Table_4[[CodigoMuni]:[Long_2]],3,0),"")</f>
        <v>15.5151</v>
      </c>
      <c r="O532" s="33">
        <f>+IFERROR(VLOOKUP(Casos_HN[[#This Row],[ID_Municipio]],Table_4[[CodigoMuni]:[Long_2]],4,0),"")</f>
        <v>-88.114599999999996</v>
      </c>
      <c r="P532" s="32" t="s">
        <v>21</v>
      </c>
    </row>
    <row r="533" spans="1:16" ht="14.25" customHeight="1" x14ac:dyDescent="0.3">
      <c r="A533" s="29" t="str">
        <f t="shared" si="24"/>
        <v>San Pedro Sula43938522</v>
      </c>
      <c r="B533" s="29" t="str">
        <f>+Casos_HN[[#This Row],[ID_Municipio]]&amp;Casos_HN[[#This Row],[Fecha]]</f>
        <v>050143938</v>
      </c>
      <c r="C533" s="29" t="str">
        <f t="shared" si="25"/>
        <v>Cortes43938</v>
      </c>
      <c r="D533" s="30">
        <f t="shared" si="26"/>
        <v>522</v>
      </c>
      <c r="E533" s="23">
        <v>43938</v>
      </c>
      <c r="F533" s="30">
        <f>+VLOOKUP(Casos_HN[[#This Row],[Departamento]],Table_5[],2,0)</f>
        <v>5</v>
      </c>
      <c r="G533" s="3" t="s">
        <v>22</v>
      </c>
      <c r="H533" s="9" t="s">
        <v>23</v>
      </c>
      <c r="I533" s="30" t="str">
        <f>+IFERROR(VLOOKUP(Casos_HN[[#This Row],[Municipio]],'LOCALIZA HN'!$B$9:$O$306,8,0),99999)</f>
        <v>0501</v>
      </c>
      <c r="J533" s="5" t="s">
        <v>26</v>
      </c>
      <c r="K533" s="5">
        <v>33</v>
      </c>
      <c r="L533" s="8" t="s">
        <v>19</v>
      </c>
      <c r="M533" s="32" t="s">
        <v>20</v>
      </c>
      <c r="N533" s="33">
        <f>+IFERROR(VLOOKUP(Casos_HN[[#This Row],[ID_Municipio]],Table_4[[CodigoMuni]:[Long_2]],3,0),"")</f>
        <v>15.5151</v>
      </c>
      <c r="O533" s="33">
        <f>+IFERROR(VLOOKUP(Casos_HN[[#This Row],[ID_Municipio]],Table_4[[CodigoMuni]:[Long_2]],4,0),"")</f>
        <v>-88.114599999999996</v>
      </c>
      <c r="P533" s="32" t="s">
        <v>21</v>
      </c>
    </row>
    <row r="534" spans="1:16" ht="14.25" customHeight="1" x14ac:dyDescent="0.3">
      <c r="A534" s="29" t="str">
        <f t="shared" si="24"/>
        <v>San Pedro Sula43938523</v>
      </c>
      <c r="B534" s="29" t="str">
        <f>+Casos_HN[[#This Row],[ID_Municipio]]&amp;Casos_HN[[#This Row],[Fecha]]</f>
        <v>050143938</v>
      </c>
      <c r="C534" s="29" t="str">
        <f t="shared" si="25"/>
        <v>Cortes43938</v>
      </c>
      <c r="D534" s="30">
        <f t="shared" si="26"/>
        <v>523</v>
      </c>
      <c r="E534" s="23">
        <v>43938</v>
      </c>
      <c r="F534" s="30">
        <f>+VLOOKUP(Casos_HN[[#This Row],[Departamento]],Table_5[],2,0)</f>
        <v>5</v>
      </c>
      <c r="G534" s="3" t="s">
        <v>22</v>
      </c>
      <c r="H534" s="9" t="s">
        <v>23</v>
      </c>
      <c r="I534" s="30" t="str">
        <f>+IFERROR(VLOOKUP(Casos_HN[[#This Row],[Municipio]],'LOCALIZA HN'!$B$9:$O$306,8,0),99999)</f>
        <v>0501</v>
      </c>
      <c r="J534" s="5" t="s">
        <v>26</v>
      </c>
      <c r="K534" s="5">
        <v>32</v>
      </c>
      <c r="L534" s="8" t="s">
        <v>19</v>
      </c>
      <c r="M534" s="32" t="s">
        <v>20</v>
      </c>
      <c r="N534" s="33">
        <f>+IFERROR(VLOOKUP(Casos_HN[[#This Row],[ID_Municipio]],Table_4[[CodigoMuni]:[Long_2]],3,0),"")</f>
        <v>15.5151</v>
      </c>
      <c r="O534" s="33">
        <f>+IFERROR(VLOOKUP(Casos_HN[[#This Row],[ID_Municipio]],Table_4[[CodigoMuni]:[Long_2]],4,0),"")</f>
        <v>-88.114599999999996</v>
      </c>
      <c r="P534" s="32" t="s">
        <v>21</v>
      </c>
    </row>
    <row r="535" spans="1:16" ht="14.25" customHeight="1" x14ac:dyDescent="0.3">
      <c r="A535" s="29" t="str">
        <f t="shared" si="24"/>
        <v>San Pedro Sula43938524</v>
      </c>
      <c r="B535" s="29" t="str">
        <f>+Casos_HN[[#This Row],[ID_Municipio]]&amp;Casos_HN[[#This Row],[Fecha]]</f>
        <v>050143938</v>
      </c>
      <c r="C535" s="29" t="str">
        <f t="shared" si="25"/>
        <v>Cortes43938</v>
      </c>
      <c r="D535" s="30">
        <f t="shared" si="26"/>
        <v>524</v>
      </c>
      <c r="E535" s="23">
        <v>43938</v>
      </c>
      <c r="F535" s="30">
        <f>+VLOOKUP(Casos_HN[[#This Row],[Departamento]],Table_5[],2,0)</f>
        <v>5</v>
      </c>
      <c r="G535" s="3" t="s">
        <v>22</v>
      </c>
      <c r="H535" s="9" t="s">
        <v>23</v>
      </c>
      <c r="I535" s="30" t="str">
        <f>+IFERROR(VLOOKUP(Casos_HN[[#This Row],[Municipio]],'LOCALIZA HN'!$B$9:$O$306,8,0),99999)</f>
        <v>0501</v>
      </c>
      <c r="J535" s="5" t="s">
        <v>26</v>
      </c>
      <c r="K535" s="5">
        <v>54</v>
      </c>
      <c r="L535" s="8" t="s">
        <v>19</v>
      </c>
      <c r="M535" s="32" t="s">
        <v>20</v>
      </c>
      <c r="N535" s="33">
        <f>+IFERROR(VLOOKUP(Casos_HN[[#This Row],[ID_Municipio]],Table_4[[CodigoMuni]:[Long_2]],3,0),"")</f>
        <v>15.5151</v>
      </c>
      <c r="O535" s="33">
        <f>+IFERROR(VLOOKUP(Casos_HN[[#This Row],[ID_Municipio]],Table_4[[CodigoMuni]:[Long_2]],4,0),"")</f>
        <v>-88.114599999999996</v>
      </c>
      <c r="P535" s="32" t="s">
        <v>21</v>
      </c>
    </row>
    <row r="536" spans="1:16" ht="14.25" customHeight="1" x14ac:dyDescent="0.3">
      <c r="A536" s="29" t="str">
        <f t="shared" si="24"/>
        <v>San Pedro Sula43938525</v>
      </c>
      <c r="B536" s="29" t="str">
        <f>+Casos_HN[[#This Row],[ID_Municipio]]&amp;Casos_HN[[#This Row],[Fecha]]</f>
        <v>050143938</v>
      </c>
      <c r="C536" s="29" t="str">
        <f t="shared" si="25"/>
        <v>Cortes43938</v>
      </c>
      <c r="D536" s="30">
        <f t="shared" si="26"/>
        <v>525</v>
      </c>
      <c r="E536" s="23">
        <v>43938</v>
      </c>
      <c r="F536" s="30">
        <f>+VLOOKUP(Casos_HN[[#This Row],[Departamento]],Table_5[],2,0)</f>
        <v>5</v>
      </c>
      <c r="G536" s="3" t="s">
        <v>22</v>
      </c>
      <c r="H536" s="9" t="s">
        <v>23</v>
      </c>
      <c r="I536" s="30" t="str">
        <f>+IFERROR(VLOOKUP(Casos_HN[[#This Row],[Municipio]],'LOCALIZA HN'!$B$9:$O$306,8,0),99999)</f>
        <v>0501</v>
      </c>
      <c r="J536" s="5" t="s">
        <v>26</v>
      </c>
      <c r="K536" s="5">
        <v>39</v>
      </c>
      <c r="L536" s="8" t="s">
        <v>19</v>
      </c>
      <c r="M536" s="32" t="s">
        <v>20</v>
      </c>
      <c r="N536" s="33">
        <f>+IFERROR(VLOOKUP(Casos_HN[[#This Row],[ID_Municipio]],Table_4[[CodigoMuni]:[Long_2]],3,0),"")</f>
        <v>15.5151</v>
      </c>
      <c r="O536" s="33">
        <f>+IFERROR(VLOOKUP(Casos_HN[[#This Row],[ID_Municipio]],Table_4[[CodigoMuni]:[Long_2]],4,0),"")</f>
        <v>-88.114599999999996</v>
      </c>
      <c r="P536" s="32" t="s">
        <v>21</v>
      </c>
    </row>
    <row r="537" spans="1:16" ht="14.25" customHeight="1" x14ac:dyDescent="0.3">
      <c r="A537" s="29" t="str">
        <f t="shared" si="24"/>
        <v>San Pedro Sula43938526</v>
      </c>
      <c r="B537" s="29" t="str">
        <f>+Casos_HN[[#This Row],[ID_Municipio]]&amp;Casos_HN[[#This Row],[Fecha]]</f>
        <v>050143938</v>
      </c>
      <c r="C537" s="29" t="str">
        <f t="shared" si="25"/>
        <v>Cortes43938</v>
      </c>
      <c r="D537" s="30">
        <f t="shared" si="26"/>
        <v>526</v>
      </c>
      <c r="E537" s="23">
        <v>43938</v>
      </c>
      <c r="F537" s="30">
        <f>+VLOOKUP(Casos_HN[[#This Row],[Departamento]],Table_5[],2,0)</f>
        <v>5</v>
      </c>
      <c r="G537" s="3" t="s">
        <v>22</v>
      </c>
      <c r="H537" s="9" t="s">
        <v>23</v>
      </c>
      <c r="I537" s="30" t="str">
        <f>+IFERROR(VLOOKUP(Casos_HN[[#This Row],[Municipio]],'LOCALIZA HN'!$B$9:$O$306,8,0),99999)</f>
        <v>0501</v>
      </c>
      <c r="J537" s="5" t="s">
        <v>26</v>
      </c>
      <c r="K537" s="5">
        <v>34</v>
      </c>
      <c r="L537" s="8" t="s">
        <v>19</v>
      </c>
      <c r="M537" s="32" t="s">
        <v>20</v>
      </c>
      <c r="N537" s="33">
        <f>+IFERROR(VLOOKUP(Casos_HN[[#This Row],[ID_Municipio]],Table_4[[CodigoMuni]:[Long_2]],3,0),"")</f>
        <v>15.5151</v>
      </c>
      <c r="O537" s="33">
        <f>+IFERROR(VLOOKUP(Casos_HN[[#This Row],[ID_Municipio]],Table_4[[CodigoMuni]:[Long_2]],4,0),"")</f>
        <v>-88.114599999999996</v>
      </c>
      <c r="P537" s="32" t="s">
        <v>21</v>
      </c>
    </row>
    <row r="538" spans="1:16" ht="14.25" customHeight="1" x14ac:dyDescent="0.3">
      <c r="A538" s="29" t="str">
        <f t="shared" si="24"/>
        <v>San Pedro Sula43938527</v>
      </c>
      <c r="B538" s="29" t="str">
        <f>+Casos_HN[[#This Row],[ID_Municipio]]&amp;Casos_HN[[#This Row],[Fecha]]</f>
        <v>050143938</v>
      </c>
      <c r="C538" s="29" t="str">
        <f t="shared" si="25"/>
        <v>Cortes43938</v>
      </c>
      <c r="D538" s="30">
        <f t="shared" si="26"/>
        <v>527</v>
      </c>
      <c r="E538" s="23">
        <v>43938</v>
      </c>
      <c r="F538" s="30">
        <f>+VLOOKUP(Casos_HN[[#This Row],[Departamento]],Table_5[],2,0)</f>
        <v>5</v>
      </c>
      <c r="G538" s="3" t="s">
        <v>22</v>
      </c>
      <c r="H538" s="9" t="s">
        <v>23</v>
      </c>
      <c r="I538" s="30" t="str">
        <f>+IFERROR(VLOOKUP(Casos_HN[[#This Row],[Municipio]],'LOCALIZA HN'!$B$9:$O$306,8,0),99999)</f>
        <v>0501</v>
      </c>
      <c r="J538" s="5" t="s">
        <v>26</v>
      </c>
      <c r="K538" s="5">
        <v>5</v>
      </c>
      <c r="L538" s="8" t="s">
        <v>19</v>
      </c>
      <c r="M538" s="32" t="s">
        <v>20</v>
      </c>
      <c r="N538" s="33">
        <f>+IFERROR(VLOOKUP(Casos_HN[[#This Row],[ID_Municipio]],Table_4[[CodigoMuni]:[Long_2]],3,0),"")</f>
        <v>15.5151</v>
      </c>
      <c r="O538" s="33">
        <f>+IFERROR(VLOOKUP(Casos_HN[[#This Row],[ID_Municipio]],Table_4[[CodigoMuni]:[Long_2]],4,0),"")</f>
        <v>-88.114599999999996</v>
      </c>
      <c r="P538" s="32" t="s">
        <v>21</v>
      </c>
    </row>
    <row r="539" spans="1:16" ht="14.25" customHeight="1" x14ac:dyDescent="0.3">
      <c r="A539" s="29" t="str">
        <f t="shared" si="24"/>
        <v>San Pedro Sula43938528</v>
      </c>
      <c r="B539" s="29" t="str">
        <f>+Casos_HN[[#This Row],[ID_Municipio]]&amp;Casos_HN[[#This Row],[Fecha]]</f>
        <v>050143938</v>
      </c>
      <c r="C539" s="29" t="str">
        <f t="shared" si="25"/>
        <v>Cortes43938</v>
      </c>
      <c r="D539" s="30">
        <f t="shared" si="26"/>
        <v>528</v>
      </c>
      <c r="E539" s="23">
        <v>43938</v>
      </c>
      <c r="F539" s="30">
        <f>+VLOOKUP(Casos_HN[[#This Row],[Departamento]],Table_5[],2,0)</f>
        <v>5</v>
      </c>
      <c r="G539" s="3" t="s">
        <v>22</v>
      </c>
      <c r="H539" s="9" t="s">
        <v>23</v>
      </c>
      <c r="I539" s="30" t="str">
        <f>+IFERROR(VLOOKUP(Casos_HN[[#This Row],[Municipio]],'LOCALIZA HN'!$B$9:$O$306,8,0),99999)</f>
        <v>0501</v>
      </c>
      <c r="J539" s="5" t="s">
        <v>18</v>
      </c>
      <c r="K539" s="5">
        <v>29</v>
      </c>
      <c r="L539" s="8" t="s">
        <v>19</v>
      </c>
      <c r="M539" s="32" t="s">
        <v>20</v>
      </c>
      <c r="N539" s="33">
        <f>+IFERROR(VLOOKUP(Casos_HN[[#This Row],[ID_Municipio]],Table_4[[CodigoMuni]:[Long_2]],3,0),"")</f>
        <v>15.5151</v>
      </c>
      <c r="O539" s="33">
        <f>+IFERROR(VLOOKUP(Casos_HN[[#This Row],[ID_Municipio]],Table_4[[CodigoMuni]:[Long_2]],4,0),"")</f>
        <v>-88.114599999999996</v>
      </c>
      <c r="P539" s="32" t="s">
        <v>21</v>
      </c>
    </row>
    <row r="540" spans="1:16" ht="14.25" customHeight="1" x14ac:dyDescent="0.3">
      <c r="A540" s="29" t="str">
        <f t="shared" si="24"/>
        <v>San Pedro Sula43938529</v>
      </c>
      <c r="B540" s="29" t="str">
        <f>+Casos_HN[[#This Row],[ID_Municipio]]&amp;Casos_HN[[#This Row],[Fecha]]</f>
        <v>050143938</v>
      </c>
      <c r="C540" s="29" t="str">
        <f t="shared" si="25"/>
        <v>Cortes43938</v>
      </c>
      <c r="D540" s="30">
        <f t="shared" si="26"/>
        <v>529</v>
      </c>
      <c r="E540" s="23">
        <v>43938</v>
      </c>
      <c r="F540" s="30">
        <f>+VLOOKUP(Casos_HN[[#This Row],[Departamento]],Table_5[],2,0)</f>
        <v>5</v>
      </c>
      <c r="G540" s="3" t="s">
        <v>22</v>
      </c>
      <c r="H540" s="9" t="s">
        <v>23</v>
      </c>
      <c r="I540" s="30" t="str">
        <f>+IFERROR(VLOOKUP(Casos_HN[[#This Row],[Municipio]],'LOCALIZA HN'!$B$9:$O$306,8,0),99999)</f>
        <v>0501</v>
      </c>
      <c r="J540" s="5" t="s">
        <v>18</v>
      </c>
      <c r="K540" s="5">
        <v>32</v>
      </c>
      <c r="L540" s="8" t="s">
        <v>19</v>
      </c>
      <c r="M540" s="32" t="s">
        <v>20</v>
      </c>
      <c r="N540" s="33">
        <f>+IFERROR(VLOOKUP(Casos_HN[[#This Row],[ID_Municipio]],Table_4[[CodigoMuni]:[Long_2]],3,0),"")</f>
        <v>15.5151</v>
      </c>
      <c r="O540" s="33">
        <f>+IFERROR(VLOOKUP(Casos_HN[[#This Row],[ID_Municipio]],Table_4[[CodigoMuni]:[Long_2]],4,0),"")</f>
        <v>-88.114599999999996</v>
      </c>
      <c r="P540" s="32" t="s">
        <v>21</v>
      </c>
    </row>
    <row r="541" spans="1:16" ht="14.25" customHeight="1" x14ac:dyDescent="0.3">
      <c r="A541" s="29" t="str">
        <f t="shared" si="24"/>
        <v>San Pedro Sula43938530</v>
      </c>
      <c r="B541" s="29" t="str">
        <f>+Casos_HN[[#This Row],[ID_Municipio]]&amp;Casos_HN[[#This Row],[Fecha]]</f>
        <v>050143938</v>
      </c>
      <c r="C541" s="29" t="str">
        <f t="shared" si="25"/>
        <v>Cortes43938</v>
      </c>
      <c r="D541" s="30">
        <f t="shared" si="26"/>
        <v>530</v>
      </c>
      <c r="E541" s="23">
        <v>43938</v>
      </c>
      <c r="F541" s="30">
        <f>+VLOOKUP(Casos_HN[[#This Row],[Departamento]],Table_5[],2,0)</f>
        <v>5</v>
      </c>
      <c r="G541" s="3" t="s">
        <v>22</v>
      </c>
      <c r="H541" s="9" t="s">
        <v>23</v>
      </c>
      <c r="I541" s="30" t="str">
        <f>+IFERROR(VLOOKUP(Casos_HN[[#This Row],[Municipio]],'LOCALIZA HN'!$B$9:$O$306,8,0),99999)</f>
        <v>0501</v>
      </c>
      <c r="J541" s="5" t="s">
        <v>18</v>
      </c>
      <c r="K541" s="5">
        <v>39</v>
      </c>
      <c r="L541" s="8" t="s">
        <v>19</v>
      </c>
      <c r="M541" s="32" t="s">
        <v>20</v>
      </c>
      <c r="N541" s="33">
        <f>+IFERROR(VLOOKUP(Casos_HN[[#This Row],[ID_Municipio]],Table_4[[CodigoMuni]:[Long_2]],3,0),"")</f>
        <v>15.5151</v>
      </c>
      <c r="O541" s="33">
        <f>+IFERROR(VLOOKUP(Casos_HN[[#This Row],[ID_Municipio]],Table_4[[CodigoMuni]:[Long_2]],4,0),"")</f>
        <v>-88.114599999999996</v>
      </c>
      <c r="P541" s="32" t="s">
        <v>21</v>
      </c>
    </row>
    <row r="542" spans="1:16" ht="14.25" customHeight="1" x14ac:dyDescent="0.3">
      <c r="A542" s="29" t="str">
        <f t="shared" si="24"/>
        <v>San Pedro Sula43938531</v>
      </c>
      <c r="B542" s="29" t="str">
        <f>+Casos_HN[[#This Row],[ID_Municipio]]&amp;Casos_HN[[#This Row],[Fecha]]</f>
        <v>050143938</v>
      </c>
      <c r="C542" s="29" t="str">
        <f t="shared" si="25"/>
        <v>Cortes43938</v>
      </c>
      <c r="D542" s="30">
        <f t="shared" si="26"/>
        <v>531</v>
      </c>
      <c r="E542" s="23">
        <v>43938</v>
      </c>
      <c r="F542" s="30">
        <f>+VLOOKUP(Casos_HN[[#This Row],[Departamento]],Table_5[],2,0)</f>
        <v>5</v>
      </c>
      <c r="G542" s="3" t="s">
        <v>22</v>
      </c>
      <c r="H542" s="9" t="s">
        <v>23</v>
      </c>
      <c r="I542" s="30" t="str">
        <f>+IFERROR(VLOOKUP(Casos_HN[[#This Row],[Municipio]],'LOCALIZA HN'!$B$9:$O$306,8,0),99999)</f>
        <v>0501</v>
      </c>
      <c r="J542" s="5" t="s">
        <v>18</v>
      </c>
      <c r="K542" s="5">
        <v>71</v>
      </c>
      <c r="L542" s="8" t="s">
        <v>19</v>
      </c>
      <c r="M542" s="32" t="s">
        <v>20</v>
      </c>
      <c r="N542" s="33">
        <f>+IFERROR(VLOOKUP(Casos_HN[[#This Row],[ID_Municipio]],Table_4[[CodigoMuni]:[Long_2]],3,0),"")</f>
        <v>15.5151</v>
      </c>
      <c r="O542" s="33">
        <f>+IFERROR(VLOOKUP(Casos_HN[[#This Row],[ID_Municipio]],Table_4[[CodigoMuni]:[Long_2]],4,0),"")</f>
        <v>-88.114599999999996</v>
      </c>
      <c r="P542" s="32" t="s">
        <v>21</v>
      </c>
    </row>
    <row r="543" spans="1:16" ht="14.25" customHeight="1" x14ac:dyDescent="0.3">
      <c r="A543" s="29" t="str">
        <f t="shared" si="24"/>
        <v>San Pedro Sula43938532</v>
      </c>
      <c r="B543" s="29" t="str">
        <f>+Casos_HN[[#This Row],[ID_Municipio]]&amp;Casos_HN[[#This Row],[Fecha]]</f>
        <v>050143938</v>
      </c>
      <c r="C543" s="29" t="str">
        <f t="shared" si="25"/>
        <v>Cortes43938</v>
      </c>
      <c r="D543" s="30">
        <f t="shared" si="26"/>
        <v>532</v>
      </c>
      <c r="E543" s="23">
        <v>43938</v>
      </c>
      <c r="F543" s="30">
        <f>+VLOOKUP(Casos_HN[[#This Row],[Departamento]],Table_5[],2,0)</f>
        <v>5</v>
      </c>
      <c r="G543" s="3" t="s">
        <v>22</v>
      </c>
      <c r="H543" s="9" t="s">
        <v>23</v>
      </c>
      <c r="I543" s="30" t="str">
        <f>+IFERROR(VLOOKUP(Casos_HN[[#This Row],[Municipio]],'LOCALIZA HN'!$B$9:$O$306,8,0),99999)</f>
        <v>0501</v>
      </c>
      <c r="J543" s="5" t="s">
        <v>18</v>
      </c>
      <c r="K543" s="5">
        <v>28</v>
      </c>
      <c r="L543" s="8" t="s">
        <v>19</v>
      </c>
      <c r="M543" s="32" t="s">
        <v>20</v>
      </c>
      <c r="N543" s="33">
        <f>+IFERROR(VLOOKUP(Casos_HN[[#This Row],[ID_Municipio]],Table_4[[CodigoMuni]:[Long_2]],3,0),"")</f>
        <v>15.5151</v>
      </c>
      <c r="O543" s="33">
        <f>+IFERROR(VLOOKUP(Casos_HN[[#This Row],[ID_Municipio]],Table_4[[CodigoMuni]:[Long_2]],4,0),"")</f>
        <v>-88.114599999999996</v>
      </c>
      <c r="P543" s="32" t="s">
        <v>21</v>
      </c>
    </row>
    <row r="544" spans="1:16" ht="14.25" customHeight="1" x14ac:dyDescent="0.3">
      <c r="A544" s="29" t="str">
        <f t="shared" si="24"/>
        <v>San Pedro Sula43938533</v>
      </c>
      <c r="B544" s="29" t="str">
        <f>+Casos_HN[[#This Row],[ID_Municipio]]&amp;Casos_HN[[#This Row],[Fecha]]</f>
        <v>050143938</v>
      </c>
      <c r="C544" s="29" t="str">
        <f t="shared" si="25"/>
        <v>Cortes43938</v>
      </c>
      <c r="D544" s="30">
        <f t="shared" si="26"/>
        <v>533</v>
      </c>
      <c r="E544" s="23">
        <v>43938</v>
      </c>
      <c r="F544" s="30">
        <f>+VLOOKUP(Casos_HN[[#This Row],[Departamento]],Table_5[],2,0)</f>
        <v>5</v>
      </c>
      <c r="G544" s="3" t="s">
        <v>22</v>
      </c>
      <c r="H544" s="9" t="s">
        <v>23</v>
      </c>
      <c r="I544" s="30" t="str">
        <f>+IFERROR(VLOOKUP(Casos_HN[[#This Row],[Municipio]],'LOCALIZA HN'!$B$9:$O$306,8,0),99999)</f>
        <v>0501</v>
      </c>
      <c r="J544" s="5" t="s">
        <v>18</v>
      </c>
      <c r="K544" s="5">
        <v>52</v>
      </c>
      <c r="L544" s="8" t="s">
        <v>19</v>
      </c>
      <c r="M544" s="32" t="s">
        <v>20</v>
      </c>
      <c r="N544" s="33">
        <f>+IFERROR(VLOOKUP(Casos_HN[[#This Row],[ID_Municipio]],Table_4[[CodigoMuni]:[Long_2]],3,0),"")</f>
        <v>15.5151</v>
      </c>
      <c r="O544" s="33">
        <f>+IFERROR(VLOOKUP(Casos_HN[[#This Row],[ID_Municipio]],Table_4[[CodigoMuni]:[Long_2]],4,0),"")</f>
        <v>-88.114599999999996</v>
      </c>
      <c r="P544" s="32" t="s">
        <v>21</v>
      </c>
    </row>
    <row r="545" spans="1:16" ht="14.25" customHeight="1" x14ac:dyDescent="0.3">
      <c r="A545" s="29" t="str">
        <f t="shared" si="24"/>
        <v>San Pedro Sula43938534</v>
      </c>
      <c r="B545" s="29" t="str">
        <f>+Casos_HN[[#This Row],[ID_Municipio]]&amp;Casos_HN[[#This Row],[Fecha]]</f>
        <v>050143938</v>
      </c>
      <c r="C545" s="29" t="str">
        <f t="shared" si="25"/>
        <v>Cortes43938</v>
      </c>
      <c r="D545" s="30">
        <f t="shared" si="26"/>
        <v>534</v>
      </c>
      <c r="E545" s="23">
        <v>43938</v>
      </c>
      <c r="F545" s="30">
        <f>+VLOOKUP(Casos_HN[[#This Row],[Departamento]],Table_5[],2,0)</f>
        <v>5</v>
      </c>
      <c r="G545" s="3" t="s">
        <v>22</v>
      </c>
      <c r="H545" s="9" t="s">
        <v>23</v>
      </c>
      <c r="I545" s="30" t="str">
        <f>+IFERROR(VLOOKUP(Casos_HN[[#This Row],[Municipio]],'LOCALIZA HN'!$B$9:$O$306,8,0),99999)</f>
        <v>0501</v>
      </c>
      <c r="J545" s="5" t="s">
        <v>18</v>
      </c>
      <c r="K545" s="5">
        <v>61</v>
      </c>
      <c r="L545" s="8" t="s">
        <v>19</v>
      </c>
      <c r="M545" s="32" t="s">
        <v>20</v>
      </c>
      <c r="N545" s="33">
        <f>+IFERROR(VLOOKUP(Casos_HN[[#This Row],[ID_Municipio]],Table_4[[CodigoMuni]:[Long_2]],3,0),"")</f>
        <v>15.5151</v>
      </c>
      <c r="O545" s="33">
        <f>+IFERROR(VLOOKUP(Casos_HN[[#This Row],[ID_Municipio]],Table_4[[CodigoMuni]:[Long_2]],4,0),"")</f>
        <v>-88.114599999999996</v>
      </c>
      <c r="P545" s="32" t="s">
        <v>21</v>
      </c>
    </row>
    <row r="546" spans="1:16" ht="14.25" customHeight="1" x14ac:dyDescent="0.3">
      <c r="A546" s="29" t="str">
        <f t="shared" si="24"/>
        <v>San Pedro Sula43938535</v>
      </c>
      <c r="B546" s="29" t="str">
        <f>+Casos_HN[[#This Row],[ID_Municipio]]&amp;Casos_HN[[#This Row],[Fecha]]</f>
        <v>050143938</v>
      </c>
      <c r="C546" s="29" t="str">
        <f t="shared" si="25"/>
        <v>Cortes43938</v>
      </c>
      <c r="D546" s="30">
        <f t="shared" si="26"/>
        <v>535</v>
      </c>
      <c r="E546" s="23">
        <v>43938</v>
      </c>
      <c r="F546" s="30">
        <f>+VLOOKUP(Casos_HN[[#This Row],[Departamento]],Table_5[],2,0)</f>
        <v>5</v>
      </c>
      <c r="G546" s="3" t="s">
        <v>22</v>
      </c>
      <c r="H546" s="9" t="s">
        <v>23</v>
      </c>
      <c r="I546" s="30" t="str">
        <f>+IFERROR(VLOOKUP(Casos_HN[[#This Row],[Municipio]],'LOCALIZA HN'!$B$9:$O$306,8,0),99999)</f>
        <v>0501</v>
      </c>
      <c r="J546" s="5" t="s">
        <v>18</v>
      </c>
      <c r="K546" s="5">
        <v>52</v>
      </c>
      <c r="L546" s="8" t="s">
        <v>19</v>
      </c>
      <c r="M546" s="32" t="s">
        <v>20</v>
      </c>
      <c r="N546" s="33">
        <f>+IFERROR(VLOOKUP(Casos_HN[[#This Row],[ID_Municipio]],Table_4[[CodigoMuni]:[Long_2]],3,0),"")</f>
        <v>15.5151</v>
      </c>
      <c r="O546" s="33">
        <f>+IFERROR(VLOOKUP(Casos_HN[[#This Row],[ID_Municipio]],Table_4[[CodigoMuni]:[Long_2]],4,0),"")</f>
        <v>-88.114599999999996</v>
      </c>
      <c r="P546" s="32" t="s">
        <v>21</v>
      </c>
    </row>
    <row r="547" spans="1:16" ht="14.25" customHeight="1" x14ac:dyDescent="0.3">
      <c r="A547" s="29" t="str">
        <f t="shared" si="24"/>
        <v>San Pedro Sula43938536</v>
      </c>
      <c r="B547" s="29" t="str">
        <f>+Casos_HN[[#This Row],[ID_Municipio]]&amp;Casos_HN[[#This Row],[Fecha]]</f>
        <v>050143938</v>
      </c>
      <c r="C547" s="29" t="str">
        <f t="shared" si="25"/>
        <v>Cortes43938</v>
      </c>
      <c r="D547" s="30">
        <f t="shared" si="26"/>
        <v>536</v>
      </c>
      <c r="E547" s="23">
        <v>43938</v>
      </c>
      <c r="F547" s="30">
        <f>+VLOOKUP(Casos_HN[[#This Row],[Departamento]],Table_5[],2,0)</f>
        <v>5</v>
      </c>
      <c r="G547" s="3" t="s">
        <v>22</v>
      </c>
      <c r="H547" s="9" t="s">
        <v>23</v>
      </c>
      <c r="I547" s="30" t="str">
        <f>+IFERROR(VLOOKUP(Casos_HN[[#This Row],[Municipio]],'LOCALIZA HN'!$B$9:$O$306,8,0),99999)</f>
        <v>0501</v>
      </c>
      <c r="J547" s="5" t="s">
        <v>26</v>
      </c>
      <c r="K547" s="5">
        <v>42</v>
      </c>
      <c r="L547" s="8" t="s">
        <v>19</v>
      </c>
      <c r="M547" s="32" t="s">
        <v>20</v>
      </c>
      <c r="N547" s="33">
        <f>+IFERROR(VLOOKUP(Casos_HN[[#This Row],[ID_Municipio]],Table_4[[CodigoMuni]:[Long_2]],3,0),"")</f>
        <v>15.5151</v>
      </c>
      <c r="O547" s="33">
        <f>+IFERROR(VLOOKUP(Casos_HN[[#This Row],[ID_Municipio]],Table_4[[CodigoMuni]:[Long_2]],4,0),"")</f>
        <v>-88.114599999999996</v>
      </c>
      <c r="P547" s="32" t="s">
        <v>21</v>
      </c>
    </row>
    <row r="548" spans="1:16" ht="14.25" customHeight="1" x14ac:dyDescent="0.3">
      <c r="A548" s="29" t="str">
        <f t="shared" si="24"/>
        <v>San Pedro Sula43938537</v>
      </c>
      <c r="B548" s="29" t="str">
        <f>+Casos_HN[[#This Row],[ID_Municipio]]&amp;Casos_HN[[#This Row],[Fecha]]</f>
        <v>050143938</v>
      </c>
      <c r="C548" s="29" t="str">
        <f t="shared" si="25"/>
        <v>Cortes43938</v>
      </c>
      <c r="D548" s="30">
        <f t="shared" si="26"/>
        <v>537</v>
      </c>
      <c r="E548" s="23">
        <v>43938</v>
      </c>
      <c r="F548" s="30">
        <f>+VLOOKUP(Casos_HN[[#This Row],[Departamento]],Table_5[],2,0)</f>
        <v>5</v>
      </c>
      <c r="G548" s="3" t="s">
        <v>22</v>
      </c>
      <c r="H548" s="9" t="s">
        <v>23</v>
      </c>
      <c r="I548" s="30" t="str">
        <f>+IFERROR(VLOOKUP(Casos_HN[[#This Row],[Municipio]],'LOCALIZA HN'!$B$9:$O$306,8,0),99999)</f>
        <v>0501</v>
      </c>
      <c r="J548" s="5" t="s">
        <v>18</v>
      </c>
      <c r="K548" s="5">
        <v>30</v>
      </c>
      <c r="L548" s="8" t="s">
        <v>19</v>
      </c>
      <c r="M548" s="32" t="s">
        <v>20</v>
      </c>
      <c r="N548" s="33">
        <f>+IFERROR(VLOOKUP(Casos_HN[[#This Row],[ID_Municipio]],Table_4[[CodigoMuni]:[Long_2]],3,0),"")</f>
        <v>15.5151</v>
      </c>
      <c r="O548" s="33">
        <f>+IFERROR(VLOOKUP(Casos_HN[[#This Row],[ID_Municipio]],Table_4[[CodigoMuni]:[Long_2]],4,0),"")</f>
        <v>-88.114599999999996</v>
      </c>
      <c r="P548" s="32" t="s">
        <v>21</v>
      </c>
    </row>
    <row r="549" spans="1:16" ht="14.25" customHeight="1" x14ac:dyDescent="0.3">
      <c r="A549" s="29" t="str">
        <f t="shared" si="24"/>
        <v>San Pedro Sula43938538</v>
      </c>
      <c r="B549" s="29" t="str">
        <f>+Casos_HN[[#This Row],[ID_Municipio]]&amp;Casos_HN[[#This Row],[Fecha]]</f>
        <v>050143938</v>
      </c>
      <c r="C549" s="29" t="str">
        <f t="shared" si="25"/>
        <v>Cortes43938</v>
      </c>
      <c r="D549" s="30">
        <f t="shared" si="26"/>
        <v>538</v>
      </c>
      <c r="E549" s="23">
        <v>43938</v>
      </c>
      <c r="F549" s="30">
        <f>+VLOOKUP(Casos_HN[[#This Row],[Departamento]],Table_5[],2,0)</f>
        <v>5</v>
      </c>
      <c r="G549" s="3" t="s">
        <v>22</v>
      </c>
      <c r="H549" s="9" t="s">
        <v>23</v>
      </c>
      <c r="I549" s="30" t="str">
        <f>+IFERROR(VLOOKUP(Casos_HN[[#This Row],[Municipio]],'LOCALIZA HN'!$B$9:$O$306,8,0),99999)</f>
        <v>0501</v>
      </c>
      <c r="J549" s="5" t="s">
        <v>26</v>
      </c>
      <c r="K549" s="5">
        <v>32</v>
      </c>
      <c r="L549" s="8" t="s">
        <v>19</v>
      </c>
      <c r="M549" s="32" t="s">
        <v>20</v>
      </c>
      <c r="N549" s="33">
        <f>+IFERROR(VLOOKUP(Casos_HN[[#This Row],[ID_Municipio]],Table_4[[CodigoMuni]:[Long_2]],3,0),"")</f>
        <v>15.5151</v>
      </c>
      <c r="O549" s="33">
        <f>+IFERROR(VLOOKUP(Casos_HN[[#This Row],[ID_Municipio]],Table_4[[CodigoMuni]:[Long_2]],4,0),"")</f>
        <v>-88.114599999999996</v>
      </c>
      <c r="P549" s="32" t="s">
        <v>21</v>
      </c>
    </row>
    <row r="550" spans="1:16" ht="14.25" customHeight="1" x14ac:dyDescent="0.3">
      <c r="A550" s="29" t="str">
        <f t="shared" si="24"/>
        <v>San Pedro Sula43938539</v>
      </c>
      <c r="B550" s="29" t="str">
        <f>+Casos_HN[[#This Row],[ID_Municipio]]&amp;Casos_HN[[#This Row],[Fecha]]</f>
        <v>050143938</v>
      </c>
      <c r="C550" s="29" t="str">
        <f t="shared" si="25"/>
        <v>Cortes43938</v>
      </c>
      <c r="D550" s="30">
        <f t="shared" si="26"/>
        <v>539</v>
      </c>
      <c r="E550" s="23">
        <v>43938</v>
      </c>
      <c r="F550" s="30">
        <f>+VLOOKUP(Casos_HN[[#This Row],[Departamento]],Table_5[],2,0)</f>
        <v>5</v>
      </c>
      <c r="G550" s="3" t="s">
        <v>22</v>
      </c>
      <c r="H550" s="9" t="s">
        <v>23</v>
      </c>
      <c r="I550" s="30" t="str">
        <f>+IFERROR(VLOOKUP(Casos_HN[[#This Row],[Municipio]],'LOCALIZA HN'!$B$9:$O$306,8,0),99999)</f>
        <v>0501</v>
      </c>
      <c r="J550" s="5" t="s">
        <v>18</v>
      </c>
      <c r="K550" s="5">
        <v>37</v>
      </c>
      <c r="L550" s="8" t="s">
        <v>19</v>
      </c>
      <c r="M550" s="32" t="s">
        <v>20</v>
      </c>
      <c r="N550" s="33">
        <f>+IFERROR(VLOOKUP(Casos_HN[[#This Row],[ID_Municipio]],Table_4[[CodigoMuni]:[Long_2]],3,0),"")</f>
        <v>15.5151</v>
      </c>
      <c r="O550" s="33">
        <f>+IFERROR(VLOOKUP(Casos_HN[[#This Row],[ID_Municipio]],Table_4[[CodigoMuni]:[Long_2]],4,0),"")</f>
        <v>-88.114599999999996</v>
      </c>
      <c r="P550" s="32" t="s">
        <v>21</v>
      </c>
    </row>
    <row r="551" spans="1:16" ht="14.25" customHeight="1" x14ac:dyDescent="0.3">
      <c r="A551" s="29" t="str">
        <f t="shared" si="24"/>
        <v>San Pedro Sula43938540</v>
      </c>
      <c r="B551" s="29" t="str">
        <f>+Casos_HN[[#This Row],[ID_Municipio]]&amp;Casos_HN[[#This Row],[Fecha]]</f>
        <v>050143938</v>
      </c>
      <c r="C551" s="29" t="str">
        <f t="shared" si="25"/>
        <v>Cortes43938</v>
      </c>
      <c r="D551" s="30">
        <f t="shared" si="26"/>
        <v>540</v>
      </c>
      <c r="E551" s="23">
        <v>43938</v>
      </c>
      <c r="F551" s="30">
        <f>+VLOOKUP(Casos_HN[[#This Row],[Departamento]],Table_5[],2,0)</f>
        <v>5</v>
      </c>
      <c r="G551" s="3" t="s">
        <v>22</v>
      </c>
      <c r="H551" s="9" t="s">
        <v>23</v>
      </c>
      <c r="I551" s="30" t="str">
        <f>+IFERROR(VLOOKUP(Casos_HN[[#This Row],[Municipio]],'LOCALIZA HN'!$B$9:$O$306,8,0),99999)</f>
        <v>0501</v>
      </c>
      <c r="J551" s="5" t="s">
        <v>18</v>
      </c>
      <c r="K551" s="5">
        <v>32</v>
      </c>
      <c r="L551" s="8" t="s">
        <v>19</v>
      </c>
      <c r="M551" s="32" t="s">
        <v>20</v>
      </c>
      <c r="N551" s="33">
        <f>+IFERROR(VLOOKUP(Casos_HN[[#This Row],[ID_Municipio]],Table_4[[CodigoMuni]:[Long_2]],3,0),"")</f>
        <v>15.5151</v>
      </c>
      <c r="O551" s="33">
        <f>+IFERROR(VLOOKUP(Casos_HN[[#This Row],[ID_Municipio]],Table_4[[CodigoMuni]:[Long_2]],4,0),"")</f>
        <v>-88.114599999999996</v>
      </c>
      <c r="P551" s="32" t="s">
        <v>21</v>
      </c>
    </row>
    <row r="552" spans="1:16" ht="14.25" customHeight="1" x14ac:dyDescent="0.3">
      <c r="A552" s="29" t="str">
        <f t="shared" si="24"/>
        <v>San Pedro Sula43938541</v>
      </c>
      <c r="B552" s="29" t="str">
        <f>+Casos_HN[[#This Row],[ID_Municipio]]&amp;Casos_HN[[#This Row],[Fecha]]</f>
        <v>050143938</v>
      </c>
      <c r="C552" s="29" t="str">
        <f t="shared" si="25"/>
        <v>Cortes43938</v>
      </c>
      <c r="D552" s="30">
        <f t="shared" si="26"/>
        <v>541</v>
      </c>
      <c r="E552" s="23">
        <v>43938</v>
      </c>
      <c r="F552" s="30">
        <f>+VLOOKUP(Casos_HN[[#This Row],[Departamento]],Table_5[],2,0)</f>
        <v>5</v>
      </c>
      <c r="G552" s="3" t="s">
        <v>22</v>
      </c>
      <c r="H552" s="9" t="s">
        <v>23</v>
      </c>
      <c r="I552" s="30" t="str">
        <f>+IFERROR(VLOOKUP(Casos_HN[[#This Row],[Municipio]],'LOCALIZA HN'!$B$9:$O$306,8,0),99999)</f>
        <v>0501</v>
      </c>
      <c r="J552" s="5" t="s">
        <v>18</v>
      </c>
      <c r="K552" s="5">
        <v>60</v>
      </c>
      <c r="L552" s="8" t="s">
        <v>19</v>
      </c>
      <c r="M552" s="32" t="s">
        <v>20</v>
      </c>
      <c r="N552" s="33">
        <f>+IFERROR(VLOOKUP(Casos_HN[[#This Row],[ID_Municipio]],Table_4[[CodigoMuni]:[Long_2]],3,0),"")</f>
        <v>15.5151</v>
      </c>
      <c r="O552" s="33">
        <f>+IFERROR(VLOOKUP(Casos_HN[[#This Row],[ID_Municipio]],Table_4[[CodigoMuni]:[Long_2]],4,0),"")</f>
        <v>-88.114599999999996</v>
      </c>
      <c r="P552" s="32" t="s">
        <v>21</v>
      </c>
    </row>
    <row r="553" spans="1:16" ht="14.25" customHeight="1" x14ac:dyDescent="0.3">
      <c r="A553" s="29" t="str">
        <f t="shared" si="24"/>
        <v>San Pedro Sula43938542</v>
      </c>
      <c r="B553" s="29" t="str">
        <f>+Casos_HN[[#This Row],[ID_Municipio]]&amp;Casos_HN[[#This Row],[Fecha]]</f>
        <v>050143938</v>
      </c>
      <c r="C553" s="29" t="str">
        <f t="shared" si="25"/>
        <v>Cortes43938</v>
      </c>
      <c r="D553" s="30">
        <f t="shared" si="26"/>
        <v>542</v>
      </c>
      <c r="E553" s="23">
        <v>43938</v>
      </c>
      <c r="F553" s="30">
        <f>+VLOOKUP(Casos_HN[[#This Row],[Departamento]],Table_5[],2,0)</f>
        <v>5</v>
      </c>
      <c r="G553" s="3" t="s">
        <v>22</v>
      </c>
      <c r="H553" s="9" t="s">
        <v>23</v>
      </c>
      <c r="I553" s="30" t="str">
        <f>+IFERROR(VLOOKUP(Casos_HN[[#This Row],[Municipio]],'LOCALIZA HN'!$B$9:$O$306,8,0),99999)</f>
        <v>0501</v>
      </c>
      <c r="J553" s="5" t="s">
        <v>18</v>
      </c>
      <c r="K553" s="5">
        <v>39</v>
      </c>
      <c r="L553" s="8" t="s">
        <v>19</v>
      </c>
      <c r="M553" s="32" t="s">
        <v>20</v>
      </c>
      <c r="N553" s="33">
        <f>+IFERROR(VLOOKUP(Casos_HN[[#This Row],[ID_Municipio]],Table_4[[CodigoMuni]:[Long_2]],3,0),"")</f>
        <v>15.5151</v>
      </c>
      <c r="O553" s="33">
        <f>+IFERROR(VLOOKUP(Casos_HN[[#This Row],[ID_Municipio]],Table_4[[CodigoMuni]:[Long_2]],4,0),"")</f>
        <v>-88.114599999999996</v>
      </c>
      <c r="P553" s="32" t="s">
        <v>21</v>
      </c>
    </row>
    <row r="554" spans="1:16" ht="14.25" customHeight="1" x14ac:dyDescent="0.3">
      <c r="A554" s="29" t="str">
        <f t="shared" si="24"/>
        <v>San Pedro Sula43938543</v>
      </c>
      <c r="B554" s="29" t="str">
        <f>+Casos_HN[[#This Row],[ID_Municipio]]&amp;Casos_HN[[#This Row],[Fecha]]</f>
        <v>050143938</v>
      </c>
      <c r="C554" s="29" t="str">
        <f t="shared" si="25"/>
        <v>Cortes43938</v>
      </c>
      <c r="D554" s="30">
        <f t="shared" si="26"/>
        <v>543</v>
      </c>
      <c r="E554" s="23">
        <v>43938</v>
      </c>
      <c r="F554" s="30">
        <f>+VLOOKUP(Casos_HN[[#This Row],[Departamento]],Table_5[],2,0)</f>
        <v>5</v>
      </c>
      <c r="G554" s="3" t="s">
        <v>22</v>
      </c>
      <c r="H554" s="9" t="s">
        <v>23</v>
      </c>
      <c r="I554" s="30" t="str">
        <f>+IFERROR(VLOOKUP(Casos_HN[[#This Row],[Municipio]],'LOCALIZA HN'!$B$9:$O$306,8,0),99999)</f>
        <v>0501</v>
      </c>
      <c r="J554" s="5" t="s">
        <v>18</v>
      </c>
      <c r="K554" s="5">
        <v>46</v>
      </c>
      <c r="L554" s="8" t="s">
        <v>19</v>
      </c>
      <c r="M554" s="32" t="s">
        <v>20</v>
      </c>
      <c r="N554" s="33">
        <f>+IFERROR(VLOOKUP(Casos_HN[[#This Row],[ID_Municipio]],Table_4[[CodigoMuni]:[Long_2]],3,0),"")</f>
        <v>15.5151</v>
      </c>
      <c r="O554" s="33">
        <f>+IFERROR(VLOOKUP(Casos_HN[[#This Row],[ID_Municipio]],Table_4[[CodigoMuni]:[Long_2]],4,0),"")</f>
        <v>-88.114599999999996</v>
      </c>
      <c r="P554" s="32" t="s">
        <v>21</v>
      </c>
    </row>
    <row r="555" spans="1:16" ht="14.25" customHeight="1" x14ac:dyDescent="0.3">
      <c r="A555" s="29" t="str">
        <f t="shared" si="24"/>
        <v>San Pedro Sula43938544</v>
      </c>
      <c r="B555" s="29" t="str">
        <f>+Casos_HN[[#This Row],[ID_Municipio]]&amp;Casos_HN[[#This Row],[Fecha]]</f>
        <v>050143938</v>
      </c>
      <c r="C555" s="29" t="str">
        <f t="shared" si="25"/>
        <v>Cortes43938</v>
      </c>
      <c r="D555" s="30">
        <f t="shared" si="26"/>
        <v>544</v>
      </c>
      <c r="E555" s="23">
        <v>43938</v>
      </c>
      <c r="F555" s="30">
        <f>+VLOOKUP(Casos_HN[[#This Row],[Departamento]],Table_5[],2,0)</f>
        <v>5</v>
      </c>
      <c r="G555" s="3" t="s">
        <v>22</v>
      </c>
      <c r="H555" s="9" t="s">
        <v>23</v>
      </c>
      <c r="I555" s="30" t="str">
        <f>+IFERROR(VLOOKUP(Casos_HN[[#This Row],[Municipio]],'LOCALIZA HN'!$B$9:$O$306,8,0),99999)</f>
        <v>0501</v>
      </c>
      <c r="J555" s="5" t="s">
        <v>26</v>
      </c>
      <c r="K555" s="5">
        <v>47</v>
      </c>
      <c r="L555" s="8" t="s">
        <v>19</v>
      </c>
      <c r="M555" s="32" t="s">
        <v>20</v>
      </c>
      <c r="N555" s="33">
        <f>+IFERROR(VLOOKUP(Casos_HN[[#This Row],[ID_Municipio]],Table_4[[CodigoMuni]:[Long_2]],3,0),"")</f>
        <v>15.5151</v>
      </c>
      <c r="O555" s="33">
        <f>+IFERROR(VLOOKUP(Casos_HN[[#This Row],[ID_Municipio]],Table_4[[CodigoMuni]:[Long_2]],4,0),"")</f>
        <v>-88.114599999999996</v>
      </c>
      <c r="P555" s="32" t="s">
        <v>21</v>
      </c>
    </row>
    <row r="556" spans="1:16" ht="14.25" customHeight="1" x14ac:dyDescent="0.3">
      <c r="A556" s="29" t="str">
        <f t="shared" si="24"/>
        <v>San Pedro Sula43938545</v>
      </c>
      <c r="B556" s="29" t="str">
        <f>+Casos_HN[[#This Row],[ID_Municipio]]&amp;Casos_HN[[#This Row],[Fecha]]</f>
        <v>050143938</v>
      </c>
      <c r="C556" s="29" t="str">
        <f t="shared" si="25"/>
        <v>Cortes43938</v>
      </c>
      <c r="D556" s="30">
        <f t="shared" si="26"/>
        <v>545</v>
      </c>
      <c r="E556" s="23">
        <v>43938</v>
      </c>
      <c r="F556" s="30">
        <f>+VLOOKUP(Casos_HN[[#This Row],[Departamento]],Table_5[],2,0)</f>
        <v>5</v>
      </c>
      <c r="G556" s="3" t="s">
        <v>22</v>
      </c>
      <c r="H556" s="9" t="s">
        <v>23</v>
      </c>
      <c r="I556" s="30" t="str">
        <f>+IFERROR(VLOOKUP(Casos_HN[[#This Row],[Municipio]],'LOCALIZA HN'!$B$9:$O$306,8,0),99999)</f>
        <v>0501</v>
      </c>
      <c r="J556" s="5" t="s">
        <v>18</v>
      </c>
      <c r="K556" s="5">
        <v>48</v>
      </c>
      <c r="L556" s="8" t="s">
        <v>19</v>
      </c>
      <c r="M556" s="32" t="s">
        <v>20</v>
      </c>
      <c r="N556" s="33">
        <f>+IFERROR(VLOOKUP(Casos_HN[[#This Row],[ID_Municipio]],Table_4[[CodigoMuni]:[Long_2]],3,0),"")</f>
        <v>15.5151</v>
      </c>
      <c r="O556" s="33">
        <f>+IFERROR(VLOOKUP(Casos_HN[[#This Row],[ID_Municipio]],Table_4[[CodigoMuni]:[Long_2]],4,0),"")</f>
        <v>-88.114599999999996</v>
      </c>
      <c r="P556" s="32" t="s">
        <v>21</v>
      </c>
    </row>
    <row r="557" spans="1:16" ht="14.25" customHeight="1" x14ac:dyDescent="0.3">
      <c r="A557" s="29" t="str">
        <f t="shared" si="24"/>
        <v>San Pedro Sula43938546</v>
      </c>
      <c r="B557" s="29" t="str">
        <f>+Casos_HN[[#This Row],[ID_Municipio]]&amp;Casos_HN[[#This Row],[Fecha]]</f>
        <v>050143938</v>
      </c>
      <c r="C557" s="29" t="str">
        <f t="shared" si="25"/>
        <v>Cortes43938</v>
      </c>
      <c r="D557" s="30">
        <f t="shared" si="26"/>
        <v>546</v>
      </c>
      <c r="E557" s="23">
        <v>43938</v>
      </c>
      <c r="F557" s="30">
        <f>+VLOOKUP(Casos_HN[[#This Row],[Departamento]],Table_5[],2,0)</f>
        <v>5</v>
      </c>
      <c r="G557" s="3" t="s">
        <v>22</v>
      </c>
      <c r="H557" s="9" t="s">
        <v>23</v>
      </c>
      <c r="I557" s="30" t="str">
        <f>+IFERROR(VLOOKUP(Casos_HN[[#This Row],[Municipio]],'LOCALIZA HN'!$B$9:$O$306,8,0),99999)</f>
        <v>0501</v>
      </c>
      <c r="J557" s="5" t="s">
        <v>26</v>
      </c>
      <c r="K557" s="5">
        <v>43</v>
      </c>
      <c r="L557" s="8" t="s">
        <v>19</v>
      </c>
      <c r="M557" s="32" t="s">
        <v>20</v>
      </c>
      <c r="N557" s="33">
        <f>+IFERROR(VLOOKUP(Casos_HN[[#This Row],[ID_Municipio]],Table_4[[CodigoMuni]:[Long_2]],3,0),"")</f>
        <v>15.5151</v>
      </c>
      <c r="O557" s="33">
        <f>+IFERROR(VLOOKUP(Casos_HN[[#This Row],[ID_Municipio]],Table_4[[CodigoMuni]:[Long_2]],4,0),"")</f>
        <v>-88.114599999999996</v>
      </c>
      <c r="P557" s="32" t="s">
        <v>21</v>
      </c>
    </row>
    <row r="558" spans="1:16" ht="14.25" customHeight="1" x14ac:dyDescent="0.3">
      <c r="A558" s="29" t="str">
        <f t="shared" si="24"/>
        <v>San Pedro Sula43938547</v>
      </c>
      <c r="B558" s="29" t="str">
        <f>+Casos_HN[[#This Row],[ID_Municipio]]&amp;Casos_HN[[#This Row],[Fecha]]</f>
        <v>050143938</v>
      </c>
      <c r="C558" s="29" t="str">
        <f t="shared" si="25"/>
        <v>Cortes43938</v>
      </c>
      <c r="D558" s="30">
        <f t="shared" si="26"/>
        <v>547</v>
      </c>
      <c r="E558" s="23">
        <v>43938</v>
      </c>
      <c r="F558" s="30">
        <f>+VLOOKUP(Casos_HN[[#This Row],[Departamento]],Table_5[],2,0)</f>
        <v>5</v>
      </c>
      <c r="G558" s="3" t="s">
        <v>22</v>
      </c>
      <c r="H558" s="9" t="s">
        <v>23</v>
      </c>
      <c r="I558" s="30" t="str">
        <f>+IFERROR(VLOOKUP(Casos_HN[[#This Row],[Municipio]],'LOCALIZA HN'!$B$9:$O$306,8,0),99999)</f>
        <v>0501</v>
      </c>
      <c r="J558" s="5" t="s">
        <v>26</v>
      </c>
      <c r="K558" s="5">
        <v>25</v>
      </c>
      <c r="L558" s="8" t="s">
        <v>19</v>
      </c>
      <c r="M558" s="32" t="s">
        <v>20</v>
      </c>
      <c r="N558" s="33">
        <f>+IFERROR(VLOOKUP(Casos_HN[[#This Row],[ID_Municipio]],Table_4[[CodigoMuni]:[Long_2]],3,0),"")</f>
        <v>15.5151</v>
      </c>
      <c r="O558" s="33">
        <f>+IFERROR(VLOOKUP(Casos_HN[[#This Row],[ID_Municipio]],Table_4[[CodigoMuni]:[Long_2]],4,0),"")</f>
        <v>-88.114599999999996</v>
      </c>
      <c r="P558" s="32" t="s">
        <v>21</v>
      </c>
    </row>
    <row r="559" spans="1:16" ht="14.25" customHeight="1" x14ac:dyDescent="0.3">
      <c r="A559" s="29" t="str">
        <f t="shared" si="24"/>
        <v>San Pedro Sula43938548</v>
      </c>
      <c r="B559" s="29" t="str">
        <f>+Casos_HN[[#This Row],[ID_Municipio]]&amp;Casos_HN[[#This Row],[Fecha]]</f>
        <v>050143938</v>
      </c>
      <c r="C559" s="29" t="str">
        <f t="shared" si="25"/>
        <v>Cortes43938</v>
      </c>
      <c r="D559" s="30">
        <f t="shared" si="26"/>
        <v>548</v>
      </c>
      <c r="E559" s="23">
        <v>43938</v>
      </c>
      <c r="F559" s="30">
        <f>+VLOOKUP(Casos_HN[[#This Row],[Departamento]],Table_5[],2,0)</f>
        <v>5</v>
      </c>
      <c r="G559" s="3" t="s">
        <v>22</v>
      </c>
      <c r="H559" s="9" t="s">
        <v>23</v>
      </c>
      <c r="I559" s="30" t="str">
        <f>+IFERROR(VLOOKUP(Casos_HN[[#This Row],[Municipio]],'LOCALIZA HN'!$B$9:$O$306,8,0),99999)</f>
        <v>0501</v>
      </c>
      <c r="J559" s="5" t="s">
        <v>26</v>
      </c>
      <c r="K559" s="5">
        <v>41</v>
      </c>
      <c r="L559" s="8" t="s">
        <v>19</v>
      </c>
      <c r="M559" s="32" t="s">
        <v>20</v>
      </c>
      <c r="N559" s="33">
        <f>+IFERROR(VLOOKUP(Casos_HN[[#This Row],[ID_Municipio]],Table_4[[CodigoMuni]:[Long_2]],3,0),"")</f>
        <v>15.5151</v>
      </c>
      <c r="O559" s="33">
        <f>+IFERROR(VLOOKUP(Casos_HN[[#This Row],[ID_Municipio]],Table_4[[CodigoMuni]:[Long_2]],4,0),"")</f>
        <v>-88.114599999999996</v>
      </c>
      <c r="P559" s="32" t="s">
        <v>21</v>
      </c>
    </row>
    <row r="560" spans="1:16" ht="14.25" customHeight="1" x14ac:dyDescent="0.3">
      <c r="A560" s="29" t="str">
        <f t="shared" si="24"/>
        <v>San Pedro Sula43939549</v>
      </c>
      <c r="B560" s="29" t="str">
        <f>+Casos_HN[[#This Row],[ID_Municipio]]&amp;Casos_HN[[#This Row],[Fecha]]</f>
        <v>050143939</v>
      </c>
      <c r="C560" s="29" t="str">
        <f t="shared" si="25"/>
        <v>Cortes43939</v>
      </c>
      <c r="D560" s="30">
        <f t="shared" si="26"/>
        <v>549</v>
      </c>
      <c r="E560" s="23">
        <v>43939</v>
      </c>
      <c r="F560" s="30">
        <f>+VLOOKUP(Casos_HN[[#This Row],[Departamento]],Table_5[],2,0)</f>
        <v>5</v>
      </c>
      <c r="G560" s="3" t="s">
        <v>22</v>
      </c>
      <c r="H560" s="9" t="s">
        <v>23</v>
      </c>
      <c r="I560" s="30" t="str">
        <f>+IFERROR(VLOOKUP(Casos_HN[[#This Row],[Municipio]],'LOCALIZA HN'!$B$9:$O$306,8,0),99999)</f>
        <v>0501</v>
      </c>
      <c r="J560" s="5" t="s">
        <v>26</v>
      </c>
      <c r="K560" s="5">
        <v>52</v>
      </c>
      <c r="L560" s="8" t="s">
        <v>19</v>
      </c>
      <c r="M560" s="32" t="s">
        <v>20</v>
      </c>
      <c r="N560" s="33">
        <f>+IFERROR(VLOOKUP(Casos_HN[[#This Row],[ID_Municipio]],Table_4[[CodigoMuni]:[Long_2]],3,0),"")</f>
        <v>15.5151</v>
      </c>
      <c r="O560" s="33">
        <f>+IFERROR(VLOOKUP(Casos_HN[[#This Row],[ID_Municipio]],Table_4[[CodigoMuni]:[Long_2]],4,0),"")</f>
        <v>-88.114599999999996</v>
      </c>
      <c r="P560" s="32" t="s">
        <v>21</v>
      </c>
    </row>
    <row r="561" spans="1:16" ht="14.25" customHeight="1" x14ac:dyDescent="0.3">
      <c r="A561" s="29" t="str">
        <f t="shared" si="24"/>
        <v>San Pedro Sula43939550</v>
      </c>
      <c r="B561" s="29" t="str">
        <f>+Casos_HN[[#This Row],[ID_Municipio]]&amp;Casos_HN[[#This Row],[Fecha]]</f>
        <v>050143939</v>
      </c>
      <c r="C561" s="29" t="str">
        <f t="shared" si="25"/>
        <v>Cortes43939</v>
      </c>
      <c r="D561" s="30">
        <f t="shared" si="26"/>
        <v>550</v>
      </c>
      <c r="E561" s="23">
        <v>43939</v>
      </c>
      <c r="F561" s="30">
        <f>+VLOOKUP(Casos_HN[[#This Row],[Departamento]],Table_5[],2,0)</f>
        <v>5</v>
      </c>
      <c r="G561" s="3" t="s">
        <v>22</v>
      </c>
      <c r="H561" s="9" t="s">
        <v>23</v>
      </c>
      <c r="I561" s="30" t="str">
        <f>+IFERROR(VLOOKUP(Casos_HN[[#This Row],[Municipio]],'LOCALIZA HN'!$B$9:$O$306,8,0),99999)</f>
        <v>0501</v>
      </c>
      <c r="J561" s="5" t="s">
        <v>18</v>
      </c>
      <c r="K561" s="5">
        <v>21</v>
      </c>
      <c r="L561" s="8" t="s">
        <v>19</v>
      </c>
      <c r="M561" s="32" t="s">
        <v>20</v>
      </c>
      <c r="N561" s="33">
        <f>+IFERROR(VLOOKUP(Casos_HN[[#This Row],[ID_Municipio]],Table_4[[CodigoMuni]:[Long_2]],3,0),"")</f>
        <v>15.5151</v>
      </c>
      <c r="O561" s="33">
        <f>+IFERROR(VLOOKUP(Casos_HN[[#This Row],[ID_Municipio]],Table_4[[CodigoMuni]:[Long_2]],4,0),"")</f>
        <v>-88.114599999999996</v>
      </c>
      <c r="P561" s="32" t="s">
        <v>21</v>
      </c>
    </row>
    <row r="562" spans="1:16" ht="14.25" customHeight="1" x14ac:dyDescent="0.3">
      <c r="A562" s="29" t="str">
        <f t="shared" si="24"/>
        <v>San Pedro Sula43939551</v>
      </c>
      <c r="B562" s="29" t="str">
        <f>+Casos_HN[[#This Row],[ID_Municipio]]&amp;Casos_HN[[#This Row],[Fecha]]</f>
        <v>050143939</v>
      </c>
      <c r="C562" s="29" t="str">
        <f t="shared" si="25"/>
        <v>Cortes43939</v>
      </c>
      <c r="D562" s="30">
        <f t="shared" si="26"/>
        <v>551</v>
      </c>
      <c r="E562" s="23">
        <v>43939</v>
      </c>
      <c r="F562" s="30">
        <f>+VLOOKUP(Casos_HN[[#This Row],[Departamento]],Table_5[],2,0)</f>
        <v>5</v>
      </c>
      <c r="G562" s="3" t="s">
        <v>22</v>
      </c>
      <c r="H562" s="9" t="s">
        <v>23</v>
      </c>
      <c r="I562" s="30" t="str">
        <f>+IFERROR(VLOOKUP(Casos_HN[[#This Row],[Municipio]],'LOCALIZA HN'!$B$9:$O$306,8,0),99999)</f>
        <v>0501</v>
      </c>
      <c r="J562" s="5" t="s">
        <v>18</v>
      </c>
      <c r="K562" s="5">
        <v>53</v>
      </c>
      <c r="L562" s="8" t="s">
        <v>19</v>
      </c>
      <c r="M562" s="32" t="s">
        <v>20</v>
      </c>
      <c r="N562" s="33">
        <f>+IFERROR(VLOOKUP(Casos_HN[[#This Row],[ID_Municipio]],Table_4[[CodigoMuni]:[Long_2]],3,0),"")</f>
        <v>15.5151</v>
      </c>
      <c r="O562" s="33">
        <f>+IFERROR(VLOOKUP(Casos_HN[[#This Row],[ID_Municipio]],Table_4[[CodigoMuni]:[Long_2]],4,0),"")</f>
        <v>-88.114599999999996</v>
      </c>
      <c r="P562" s="32" t="s">
        <v>21</v>
      </c>
    </row>
    <row r="563" spans="1:16" ht="14.25" customHeight="1" x14ac:dyDescent="0.3">
      <c r="A563" s="29" t="str">
        <f t="shared" si="24"/>
        <v>San Pedro Sula43939552</v>
      </c>
      <c r="B563" s="29" t="str">
        <f>+Casos_HN[[#This Row],[ID_Municipio]]&amp;Casos_HN[[#This Row],[Fecha]]</f>
        <v>050143939</v>
      </c>
      <c r="C563" s="29" t="str">
        <f t="shared" si="25"/>
        <v>Cortes43939</v>
      </c>
      <c r="D563" s="30">
        <f t="shared" si="26"/>
        <v>552</v>
      </c>
      <c r="E563" s="23">
        <v>43939</v>
      </c>
      <c r="F563" s="30">
        <f>+VLOOKUP(Casos_HN[[#This Row],[Departamento]],Table_5[],2,0)</f>
        <v>5</v>
      </c>
      <c r="G563" s="3" t="s">
        <v>22</v>
      </c>
      <c r="H563" s="9" t="s">
        <v>23</v>
      </c>
      <c r="I563" s="30" t="str">
        <f>+IFERROR(VLOOKUP(Casos_HN[[#This Row],[Municipio]],'LOCALIZA HN'!$B$9:$O$306,8,0),99999)</f>
        <v>0501</v>
      </c>
      <c r="J563" s="5" t="s">
        <v>18</v>
      </c>
      <c r="K563" s="5">
        <v>38</v>
      </c>
      <c r="L563" s="8" t="s">
        <v>19</v>
      </c>
      <c r="M563" s="32" t="s">
        <v>20</v>
      </c>
      <c r="N563" s="33">
        <f>+IFERROR(VLOOKUP(Casos_HN[[#This Row],[ID_Municipio]],Table_4[[CodigoMuni]:[Long_2]],3,0),"")</f>
        <v>15.5151</v>
      </c>
      <c r="O563" s="33">
        <f>+IFERROR(VLOOKUP(Casos_HN[[#This Row],[ID_Municipio]],Table_4[[CodigoMuni]:[Long_2]],4,0),"")</f>
        <v>-88.114599999999996</v>
      </c>
      <c r="P563" s="32" t="s">
        <v>21</v>
      </c>
    </row>
    <row r="564" spans="1:16" ht="14.25" customHeight="1" x14ac:dyDescent="0.3">
      <c r="A564" s="29" t="str">
        <f t="shared" si="24"/>
        <v>San Pedro Sula43939553</v>
      </c>
      <c r="B564" s="29" t="str">
        <f>+Casos_HN[[#This Row],[ID_Municipio]]&amp;Casos_HN[[#This Row],[Fecha]]</f>
        <v>050143939</v>
      </c>
      <c r="C564" s="29" t="str">
        <f t="shared" si="25"/>
        <v>Cortes43939</v>
      </c>
      <c r="D564" s="30">
        <f t="shared" si="26"/>
        <v>553</v>
      </c>
      <c r="E564" s="23">
        <v>43939</v>
      </c>
      <c r="F564" s="30">
        <f>+VLOOKUP(Casos_HN[[#This Row],[Departamento]],Table_5[],2,0)</f>
        <v>5</v>
      </c>
      <c r="G564" s="3" t="s">
        <v>22</v>
      </c>
      <c r="H564" s="9" t="s">
        <v>23</v>
      </c>
      <c r="I564" s="30" t="str">
        <f>+IFERROR(VLOOKUP(Casos_HN[[#This Row],[Municipio]],'LOCALIZA HN'!$B$9:$O$306,8,0),99999)</f>
        <v>0501</v>
      </c>
      <c r="J564" s="5" t="s">
        <v>26</v>
      </c>
      <c r="K564" s="5">
        <v>41</v>
      </c>
      <c r="L564" s="8" t="s">
        <v>19</v>
      </c>
      <c r="M564" s="32" t="s">
        <v>20</v>
      </c>
      <c r="N564" s="33">
        <f>+IFERROR(VLOOKUP(Casos_HN[[#This Row],[ID_Municipio]],Table_4[[CodigoMuni]:[Long_2]],3,0),"")</f>
        <v>15.5151</v>
      </c>
      <c r="O564" s="33">
        <f>+IFERROR(VLOOKUP(Casos_HN[[#This Row],[ID_Municipio]],Table_4[[CodigoMuni]:[Long_2]],4,0),"")</f>
        <v>-88.114599999999996</v>
      </c>
      <c r="P564" s="32" t="s">
        <v>21</v>
      </c>
    </row>
    <row r="565" spans="1:16" ht="14.25" customHeight="1" x14ac:dyDescent="0.3">
      <c r="A565" s="29" t="str">
        <f t="shared" si="24"/>
        <v>San Pedro Sula43939554</v>
      </c>
      <c r="B565" s="29" t="str">
        <f>+Casos_HN[[#This Row],[ID_Municipio]]&amp;Casos_HN[[#This Row],[Fecha]]</f>
        <v>050143939</v>
      </c>
      <c r="C565" s="29" t="str">
        <f t="shared" si="25"/>
        <v>Cortes43939</v>
      </c>
      <c r="D565" s="30">
        <f t="shared" si="26"/>
        <v>554</v>
      </c>
      <c r="E565" s="23">
        <v>43939</v>
      </c>
      <c r="F565" s="30">
        <f>+VLOOKUP(Casos_HN[[#This Row],[Departamento]],Table_5[],2,0)</f>
        <v>5</v>
      </c>
      <c r="G565" s="3" t="s">
        <v>22</v>
      </c>
      <c r="H565" s="9" t="s">
        <v>23</v>
      </c>
      <c r="I565" s="30" t="str">
        <f>+IFERROR(VLOOKUP(Casos_HN[[#This Row],[Municipio]],'LOCALIZA HN'!$B$9:$O$306,8,0),99999)</f>
        <v>0501</v>
      </c>
      <c r="J565" s="5" t="s">
        <v>26</v>
      </c>
      <c r="K565" s="5">
        <v>37</v>
      </c>
      <c r="L565" s="8" t="s">
        <v>19</v>
      </c>
      <c r="M565" s="32" t="s">
        <v>20</v>
      </c>
      <c r="N565" s="33">
        <f>+IFERROR(VLOOKUP(Casos_HN[[#This Row],[ID_Municipio]],Table_4[[CodigoMuni]:[Long_2]],3,0),"")</f>
        <v>15.5151</v>
      </c>
      <c r="O565" s="33">
        <f>+IFERROR(VLOOKUP(Casos_HN[[#This Row],[ID_Municipio]],Table_4[[CodigoMuni]:[Long_2]],4,0),"")</f>
        <v>-88.114599999999996</v>
      </c>
      <c r="P565" s="32" t="s">
        <v>21</v>
      </c>
    </row>
    <row r="566" spans="1:16" ht="14.25" customHeight="1" x14ac:dyDescent="0.3">
      <c r="A566" s="29" t="str">
        <f t="shared" si="24"/>
        <v>San Pedro Sula43939555</v>
      </c>
      <c r="B566" s="29" t="str">
        <f>+Casos_HN[[#This Row],[ID_Municipio]]&amp;Casos_HN[[#This Row],[Fecha]]</f>
        <v>050143939</v>
      </c>
      <c r="C566" s="29" t="str">
        <f t="shared" si="25"/>
        <v>Cortes43939</v>
      </c>
      <c r="D566" s="30">
        <f t="shared" si="26"/>
        <v>555</v>
      </c>
      <c r="E566" s="23">
        <v>43939</v>
      </c>
      <c r="F566" s="30">
        <f>+VLOOKUP(Casos_HN[[#This Row],[Departamento]],Table_5[],2,0)</f>
        <v>5</v>
      </c>
      <c r="G566" s="3" t="s">
        <v>22</v>
      </c>
      <c r="H566" s="9" t="s">
        <v>23</v>
      </c>
      <c r="I566" s="30" t="str">
        <f>+IFERROR(VLOOKUP(Casos_HN[[#This Row],[Municipio]],'LOCALIZA HN'!$B$9:$O$306,8,0),99999)</f>
        <v>0501</v>
      </c>
      <c r="J566" s="5" t="s">
        <v>26</v>
      </c>
      <c r="K566" s="5">
        <v>38</v>
      </c>
      <c r="L566" s="8" t="s">
        <v>19</v>
      </c>
      <c r="M566" s="32" t="s">
        <v>20</v>
      </c>
      <c r="N566" s="33">
        <f>+IFERROR(VLOOKUP(Casos_HN[[#This Row],[ID_Municipio]],Table_4[[CodigoMuni]:[Long_2]],3,0),"")</f>
        <v>15.5151</v>
      </c>
      <c r="O566" s="33">
        <f>+IFERROR(VLOOKUP(Casos_HN[[#This Row],[ID_Municipio]],Table_4[[CodigoMuni]:[Long_2]],4,0),"")</f>
        <v>-88.114599999999996</v>
      </c>
      <c r="P566" s="32" t="s">
        <v>21</v>
      </c>
    </row>
    <row r="567" spans="1:16" ht="14.25" customHeight="1" x14ac:dyDescent="0.3">
      <c r="A567" s="29" t="str">
        <f t="shared" si="24"/>
        <v>San Pedro Sula43940556</v>
      </c>
      <c r="B567" s="29" t="str">
        <f>+Casos_HN[[#This Row],[ID_Municipio]]&amp;Casos_HN[[#This Row],[Fecha]]</f>
        <v>050143940</v>
      </c>
      <c r="C567" s="29" t="str">
        <f t="shared" si="25"/>
        <v>Cortes43940</v>
      </c>
      <c r="D567" s="30">
        <f t="shared" si="26"/>
        <v>556</v>
      </c>
      <c r="E567" s="23">
        <v>43940</v>
      </c>
      <c r="F567" s="30">
        <f>+VLOOKUP(Casos_HN[[#This Row],[Departamento]],Table_5[],2,0)</f>
        <v>5</v>
      </c>
      <c r="G567" s="3" t="s">
        <v>22</v>
      </c>
      <c r="H567" s="9" t="s">
        <v>23</v>
      </c>
      <c r="I567" s="30" t="str">
        <f>+IFERROR(VLOOKUP(Casos_HN[[#This Row],[Municipio]],'LOCALIZA HN'!$B$9:$O$306,8,0),99999)</f>
        <v>0501</v>
      </c>
      <c r="J567" s="5" t="s">
        <v>18</v>
      </c>
      <c r="K567" s="5">
        <v>52</v>
      </c>
      <c r="L567" s="8" t="s">
        <v>19</v>
      </c>
      <c r="M567" s="32" t="s">
        <v>20</v>
      </c>
      <c r="N567" s="33">
        <f>+IFERROR(VLOOKUP(Casos_HN[[#This Row],[ID_Municipio]],Table_4[[CodigoMuni]:[Long_2]],3,0),"")</f>
        <v>15.5151</v>
      </c>
      <c r="O567" s="33">
        <f>+IFERROR(VLOOKUP(Casos_HN[[#This Row],[ID_Municipio]],Table_4[[CodigoMuni]:[Long_2]],4,0),"")</f>
        <v>-88.114599999999996</v>
      </c>
      <c r="P567" s="32" t="s">
        <v>21</v>
      </c>
    </row>
    <row r="568" spans="1:16" ht="14.25" customHeight="1" x14ac:dyDescent="0.3">
      <c r="A568" s="29" t="str">
        <f t="shared" si="24"/>
        <v>San Pedro Sula43942557</v>
      </c>
      <c r="B568" s="29" t="str">
        <f>+Casos_HN[[#This Row],[ID_Municipio]]&amp;Casos_HN[[#This Row],[Fecha]]</f>
        <v>050143942</v>
      </c>
      <c r="C568" s="29" t="str">
        <f t="shared" si="25"/>
        <v>Cortes43942</v>
      </c>
      <c r="D568" s="30">
        <f t="shared" si="26"/>
        <v>557</v>
      </c>
      <c r="E568" s="23">
        <v>43942</v>
      </c>
      <c r="F568" s="30">
        <f>+VLOOKUP(Casos_HN[[#This Row],[Departamento]],Table_5[],2,0)</f>
        <v>5</v>
      </c>
      <c r="G568" s="3" t="s">
        <v>22</v>
      </c>
      <c r="H568" s="9" t="s">
        <v>23</v>
      </c>
      <c r="I568" s="30" t="str">
        <f>+IFERROR(VLOOKUP(Casos_HN[[#This Row],[Municipio]],'LOCALIZA HN'!$B$9:$O$306,8,0),99999)</f>
        <v>0501</v>
      </c>
      <c r="J568" s="5" t="s">
        <v>18</v>
      </c>
      <c r="K568" s="5">
        <v>31</v>
      </c>
      <c r="L568" s="8" t="s">
        <v>19</v>
      </c>
      <c r="M568" s="32" t="s">
        <v>20</v>
      </c>
      <c r="N568" s="33">
        <f>+IFERROR(VLOOKUP(Casos_HN[[#This Row],[ID_Municipio]],Table_4[[CodigoMuni]:[Long_2]],3,0),"")</f>
        <v>15.5151</v>
      </c>
      <c r="O568" s="33">
        <f>+IFERROR(VLOOKUP(Casos_HN[[#This Row],[ID_Municipio]],Table_4[[CodigoMuni]:[Long_2]],4,0),"")</f>
        <v>-88.114599999999996</v>
      </c>
      <c r="P568" s="32" t="s">
        <v>21</v>
      </c>
    </row>
    <row r="569" spans="1:16" ht="14.25" customHeight="1" x14ac:dyDescent="0.3">
      <c r="A569" s="29" t="str">
        <f t="shared" si="24"/>
        <v>San Pedro Sula43942558</v>
      </c>
      <c r="B569" s="29" t="str">
        <f>+Casos_HN[[#This Row],[ID_Municipio]]&amp;Casos_HN[[#This Row],[Fecha]]</f>
        <v>050143942</v>
      </c>
      <c r="C569" s="29" t="str">
        <f t="shared" si="25"/>
        <v>Cortes43942</v>
      </c>
      <c r="D569" s="30">
        <f t="shared" si="26"/>
        <v>558</v>
      </c>
      <c r="E569" s="23">
        <v>43942</v>
      </c>
      <c r="F569" s="30">
        <f>+VLOOKUP(Casos_HN[[#This Row],[Departamento]],Table_5[],2,0)</f>
        <v>5</v>
      </c>
      <c r="G569" s="3" t="s">
        <v>22</v>
      </c>
      <c r="H569" s="9" t="s">
        <v>23</v>
      </c>
      <c r="I569" s="30" t="str">
        <f>+IFERROR(VLOOKUP(Casos_HN[[#This Row],[Municipio]],'LOCALIZA HN'!$B$9:$O$306,8,0),99999)</f>
        <v>0501</v>
      </c>
      <c r="J569" s="5" t="s">
        <v>26</v>
      </c>
      <c r="K569" s="5">
        <v>36</v>
      </c>
      <c r="L569" s="8" t="s">
        <v>19</v>
      </c>
      <c r="M569" s="32" t="s">
        <v>20</v>
      </c>
      <c r="N569" s="33">
        <f>+IFERROR(VLOOKUP(Casos_HN[[#This Row],[ID_Municipio]],Table_4[[CodigoMuni]:[Long_2]],3,0),"")</f>
        <v>15.5151</v>
      </c>
      <c r="O569" s="33">
        <f>+IFERROR(VLOOKUP(Casos_HN[[#This Row],[ID_Municipio]],Table_4[[CodigoMuni]:[Long_2]],4,0),"")</f>
        <v>-88.114599999999996</v>
      </c>
      <c r="P569" s="32" t="s">
        <v>21</v>
      </c>
    </row>
    <row r="570" spans="1:16" ht="14.25" customHeight="1" x14ac:dyDescent="0.3">
      <c r="A570" s="29" t="str">
        <f t="shared" si="24"/>
        <v>San Pedro Sula43942559</v>
      </c>
      <c r="B570" s="29" t="str">
        <f>+Casos_HN[[#This Row],[ID_Municipio]]&amp;Casos_HN[[#This Row],[Fecha]]</f>
        <v>050143942</v>
      </c>
      <c r="C570" s="29" t="str">
        <f t="shared" si="25"/>
        <v>Cortes43942</v>
      </c>
      <c r="D570" s="30">
        <f t="shared" si="26"/>
        <v>559</v>
      </c>
      <c r="E570" s="23">
        <v>43942</v>
      </c>
      <c r="F570" s="30">
        <f>+VLOOKUP(Casos_HN[[#This Row],[Departamento]],Table_5[],2,0)</f>
        <v>5</v>
      </c>
      <c r="G570" s="3" t="s">
        <v>22</v>
      </c>
      <c r="H570" s="9" t="s">
        <v>23</v>
      </c>
      <c r="I570" s="30" t="str">
        <f>+IFERROR(VLOOKUP(Casos_HN[[#This Row],[Municipio]],'LOCALIZA HN'!$B$9:$O$306,8,0),99999)</f>
        <v>0501</v>
      </c>
      <c r="J570" s="5" t="s">
        <v>18</v>
      </c>
      <c r="K570" s="5">
        <v>66</v>
      </c>
      <c r="L570" s="8" t="s">
        <v>19</v>
      </c>
      <c r="M570" s="32" t="s">
        <v>20</v>
      </c>
      <c r="N570" s="33">
        <f>+IFERROR(VLOOKUP(Casos_HN[[#This Row],[ID_Municipio]],Table_4[[CodigoMuni]:[Long_2]],3,0),"")</f>
        <v>15.5151</v>
      </c>
      <c r="O570" s="33">
        <f>+IFERROR(VLOOKUP(Casos_HN[[#This Row],[ID_Municipio]],Table_4[[CodigoMuni]:[Long_2]],4,0),"")</f>
        <v>-88.114599999999996</v>
      </c>
      <c r="P570" s="32" t="s">
        <v>21</v>
      </c>
    </row>
    <row r="571" spans="1:16" ht="14.25" customHeight="1" x14ac:dyDescent="0.3">
      <c r="A571" s="29" t="str">
        <f t="shared" si="24"/>
        <v>San Pedro Sula43942560</v>
      </c>
      <c r="B571" s="29" t="str">
        <f>+Casos_HN[[#This Row],[ID_Municipio]]&amp;Casos_HN[[#This Row],[Fecha]]</f>
        <v>050143942</v>
      </c>
      <c r="C571" s="29" t="str">
        <f t="shared" si="25"/>
        <v>Cortes43942</v>
      </c>
      <c r="D571" s="30">
        <f t="shared" si="26"/>
        <v>560</v>
      </c>
      <c r="E571" s="23">
        <v>43942</v>
      </c>
      <c r="F571" s="30">
        <f>+VLOOKUP(Casos_HN[[#This Row],[Departamento]],Table_5[],2,0)</f>
        <v>5</v>
      </c>
      <c r="G571" s="3" t="s">
        <v>22</v>
      </c>
      <c r="H571" s="9" t="s">
        <v>23</v>
      </c>
      <c r="I571" s="30" t="str">
        <f>+IFERROR(VLOOKUP(Casos_HN[[#This Row],[Municipio]],'LOCALIZA HN'!$B$9:$O$306,8,0),99999)</f>
        <v>0501</v>
      </c>
      <c r="J571" s="5" t="s">
        <v>26</v>
      </c>
      <c r="K571" s="5">
        <v>23</v>
      </c>
      <c r="L571" s="8" t="s">
        <v>19</v>
      </c>
      <c r="M571" s="32" t="s">
        <v>20</v>
      </c>
      <c r="N571" s="33">
        <f>+IFERROR(VLOOKUP(Casos_HN[[#This Row],[ID_Municipio]],Table_4[[CodigoMuni]:[Long_2]],3,0),"")</f>
        <v>15.5151</v>
      </c>
      <c r="O571" s="33">
        <f>+IFERROR(VLOOKUP(Casos_HN[[#This Row],[ID_Municipio]],Table_4[[CodigoMuni]:[Long_2]],4,0),"")</f>
        <v>-88.114599999999996</v>
      </c>
      <c r="P571" s="32" t="s">
        <v>21</v>
      </c>
    </row>
    <row r="572" spans="1:16" ht="14.25" customHeight="1" x14ac:dyDescent="0.3">
      <c r="A572" s="29" t="str">
        <f t="shared" si="24"/>
        <v>San Pedro Sula43942561</v>
      </c>
      <c r="B572" s="29" t="str">
        <f>+Casos_HN[[#This Row],[ID_Municipio]]&amp;Casos_HN[[#This Row],[Fecha]]</f>
        <v>050143942</v>
      </c>
      <c r="C572" s="29" t="str">
        <f t="shared" si="25"/>
        <v>Cortes43942</v>
      </c>
      <c r="D572" s="30">
        <f t="shared" si="26"/>
        <v>561</v>
      </c>
      <c r="E572" s="23">
        <v>43942</v>
      </c>
      <c r="F572" s="30">
        <f>+VLOOKUP(Casos_HN[[#This Row],[Departamento]],Table_5[],2,0)</f>
        <v>5</v>
      </c>
      <c r="G572" s="3" t="s">
        <v>22</v>
      </c>
      <c r="H572" s="9" t="s">
        <v>23</v>
      </c>
      <c r="I572" s="30" t="str">
        <f>+IFERROR(VLOOKUP(Casos_HN[[#This Row],[Municipio]],'LOCALIZA HN'!$B$9:$O$306,8,0),99999)</f>
        <v>0501</v>
      </c>
      <c r="J572" s="5" t="s">
        <v>26</v>
      </c>
      <c r="K572" s="5">
        <v>24</v>
      </c>
      <c r="L572" s="8" t="s">
        <v>19</v>
      </c>
      <c r="M572" s="32" t="s">
        <v>20</v>
      </c>
      <c r="N572" s="33">
        <f>+IFERROR(VLOOKUP(Casos_HN[[#This Row],[ID_Municipio]],Table_4[[CodigoMuni]:[Long_2]],3,0),"")</f>
        <v>15.5151</v>
      </c>
      <c r="O572" s="33">
        <f>+IFERROR(VLOOKUP(Casos_HN[[#This Row],[ID_Municipio]],Table_4[[CodigoMuni]:[Long_2]],4,0),"")</f>
        <v>-88.114599999999996</v>
      </c>
      <c r="P572" s="32" t="s">
        <v>21</v>
      </c>
    </row>
    <row r="573" spans="1:16" ht="14.25" customHeight="1" x14ac:dyDescent="0.3">
      <c r="A573" s="29" t="str">
        <f t="shared" si="24"/>
        <v>San Pedro Sula43942562</v>
      </c>
      <c r="B573" s="29" t="str">
        <f>+Casos_HN[[#This Row],[ID_Municipio]]&amp;Casos_HN[[#This Row],[Fecha]]</f>
        <v>050143942</v>
      </c>
      <c r="C573" s="29" t="str">
        <f t="shared" si="25"/>
        <v>Cortes43942</v>
      </c>
      <c r="D573" s="30">
        <f t="shared" si="26"/>
        <v>562</v>
      </c>
      <c r="E573" s="23">
        <v>43942</v>
      </c>
      <c r="F573" s="30">
        <f>+VLOOKUP(Casos_HN[[#This Row],[Departamento]],Table_5[],2,0)</f>
        <v>5</v>
      </c>
      <c r="G573" s="3" t="s">
        <v>22</v>
      </c>
      <c r="H573" s="9" t="s">
        <v>23</v>
      </c>
      <c r="I573" s="30" t="str">
        <f>+IFERROR(VLOOKUP(Casos_HN[[#This Row],[Municipio]],'LOCALIZA HN'!$B$9:$O$306,8,0),99999)</f>
        <v>0501</v>
      </c>
      <c r="J573" s="5" t="s">
        <v>18</v>
      </c>
      <c r="K573" s="5">
        <v>43</v>
      </c>
      <c r="L573" s="8" t="s">
        <v>19</v>
      </c>
      <c r="M573" s="32" t="s">
        <v>20</v>
      </c>
      <c r="N573" s="33">
        <f>+IFERROR(VLOOKUP(Casos_HN[[#This Row],[ID_Municipio]],Table_4[[CodigoMuni]:[Long_2]],3,0),"")</f>
        <v>15.5151</v>
      </c>
      <c r="O573" s="33">
        <f>+IFERROR(VLOOKUP(Casos_HN[[#This Row],[ID_Municipio]],Table_4[[CodigoMuni]:[Long_2]],4,0),"")</f>
        <v>-88.114599999999996</v>
      </c>
      <c r="P573" s="32" t="s">
        <v>21</v>
      </c>
    </row>
    <row r="574" spans="1:16" ht="14.25" customHeight="1" x14ac:dyDescent="0.3">
      <c r="A574" s="29" t="str">
        <f t="shared" si="24"/>
        <v>San Pedro Sula43942563</v>
      </c>
      <c r="B574" s="29" t="str">
        <f>+Casos_HN[[#This Row],[ID_Municipio]]&amp;Casos_HN[[#This Row],[Fecha]]</f>
        <v>050143942</v>
      </c>
      <c r="C574" s="29" t="str">
        <f t="shared" si="25"/>
        <v>Cortes43942</v>
      </c>
      <c r="D574" s="30">
        <f t="shared" si="26"/>
        <v>563</v>
      </c>
      <c r="E574" s="23">
        <v>43942</v>
      </c>
      <c r="F574" s="30">
        <f>+VLOOKUP(Casos_HN[[#This Row],[Departamento]],Table_5[],2,0)</f>
        <v>5</v>
      </c>
      <c r="G574" s="3" t="s">
        <v>22</v>
      </c>
      <c r="H574" s="9" t="s">
        <v>23</v>
      </c>
      <c r="I574" s="30" t="str">
        <f>+IFERROR(VLOOKUP(Casos_HN[[#This Row],[Municipio]],'LOCALIZA HN'!$B$9:$O$306,8,0),99999)</f>
        <v>0501</v>
      </c>
      <c r="J574" s="5" t="s">
        <v>18</v>
      </c>
      <c r="K574" s="5">
        <v>38</v>
      </c>
      <c r="L574" s="8" t="s">
        <v>19</v>
      </c>
      <c r="M574" s="32" t="s">
        <v>20</v>
      </c>
      <c r="N574" s="33">
        <f>+IFERROR(VLOOKUP(Casos_HN[[#This Row],[ID_Municipio]],Table_4[[CodigoMuni]:[Long_2]],3,0),"")</f>
        <v>15.5151</v>
      </c>
      <c r="O574" s="33">
        <f>+IFERROR(VLOOKUP(Casos_HN[[#This Row],[ID_Municipio]],Table_4[[CodigoMuni]:[Long_2]],4,0),"")</f>
        <v>-88.114599999999996</v>
      </c>
      <c r="P574" s="32" t="s">
        <v>21</v>
      </c>
    </row>
    <row r="575" spans="1:16" ht="14.25" customHeight="1" x14ac:dyDescent="0.3">
      <c r="A575" s="29" t="str">
        <f t="shared" si="24"/>
        <v>San Pedro Sula43942564</v>
      </c>
      <c r="B575" s="29" t="str">
        <f>+Casos_HN[[#This Row],[ID_Municipio]]&amp;Casos_HN[[#This Row],[Fecha]]</f>
        <v>050143942</v>
      </c>
      <c r="C575" s="29" t="str">
        <f t="shared" si="25"/>
        <v>Cortes43942</v>
      </c>
      <c r="D575" s="30">
        <f t="shared" si="26"/>
        <v>564</v>
      </c>
      <c r="E575" s="23">
        <v>43942</v>
      </c>
      <c r="F575" s="30">
        <f>+VLOOKUP(Casos_HN[[#This Row],[Departamento]],Table_5[],2,0)</f>
        <v>5</v>
      </c>
      <c r="G575" s="3" t="s">
        <v>22</v>
      </c>
      <c r="H575" s="9" t="s">
        <v>23</v>
      </c>
      <c r="I575" s="30" t="str">
        <f>+IFERROR(VLOOKUP(Casos_HN[[#This Row],[Municipio]],'LOCALIZA HN'!$B$9:$O$306,8,0),99999)</f>
        <v>0501</v>
      </c>
      <c r="J575" s="5" t="s">
        <v>18</v>
      </c>
      <c r="K575" s="5">
        <v>31</v>
      </c>
      <c r="L575" s="8" t="s">
        <v>19</v>
      </c>
      <c r="M575" s="32" t="s">
        <v>20</v>
      </c>
      <c r="N575" s="33">
        <f>+IFERROR(VLOOKUP(Casos_HN[[#This Row],[ID_Municipio]],Table_4[[CodigoMuni]:[Long_2]],3,0),"")</f>
        <v>15.5151</v>
      </c>
      <c r="O575" s="33">
        <f>+IFERROR(VLOOKUP(Casos_HN[[#This Row],[ID_Municipio]],Table_4[[CodigoMuni]:[Long_2]],4,0),"")</f>
        <v>-88.114599999999996</v>
      </c>
      <c r="P575" s="32" t="s">
        <v>21</v>
      </c>
    </row>
    <row r="576" spans="1:16" ht="14.25" customHeight="1" x14ac:dyDescent="0.3">
      <c r="A576" s="29" t="str">
        <f t="shared" si="24"/>
        <v>San Pedro Sula43942565</v>
      </c>
      <c r="B576" s="29" t="str">
        <f>+Casos_HN[[#This Row],[ID_Municipio]]&amp;Casos_HN[[#This Row],[Fecha]]</f>
        <v>050143942</v>
      </c>
      <c r="C576" s="29" t="str">
        <f t="shared" si="25"/>
        <v>Cortes43942</v>
      </c>
      <c r="D576" s="30">
        <f t="shared" si="26"/>
        <v>565</v>
      </c>
      <c r="E576" s="23">
        <v>43942</v>
      </c>
      <c r="F576" s="30">
        <f>+VLOOKUP(Casos_HN[[#This Row],[Departamento]],Table_5[],2,0)</f>
        <v>5</v>
      </c>
      <c r="G576" s="3" t="s">
        <v>22</v>
      </c>
      <c r="H576" s="9" t="s">
        <v>23</v>
      </c>
      <c r="I576" s="30" t="str">
        <f>+IFERROR(VLOOKUP(Casos_HN[[#This Row],[Municipio]],'LOCALIZA HN'!$B$9:$O$306,8,0),99999)</f>
        <v>0501</v>
      </c>
      <c r="J576" s="5" t="s">
        <v>26</v>
      </c>
      <c r="K576" s="5">
        <v>26</v>
      </c>
      <c r="L576" s="8" t="s">
        <v>19</v>
      </c>
      <c r="M576" s="32" t="s">
        <v>20</v>
      </c>
      <c r="N576" s="33">
        <f>+IFERROR(VLOOKUP(Casos_HN[[#This Row],[ID_Municipio]],Table_4[[CodigoMuni]:[Long_2]],3,0),"")</f>
        <v>15.5151</v>
      </c>
      <c r="O576" s="33">
        <f>+IFERROR(VLOOKUP(Casos_HN[[#This Row],[ID_Municipio]],Table_4[[CodigoMuni]:[Long_2]],4,0),"")</f>
        <v>-88.114599999999996</v>
      </c>
      <c r="P576" s="32" t="s">
        <v>21</v>
      </c>
    </row>
    <row r="577" spans="1:16" ht="14.25" customHeight="1" x14ac:dyDescent="0.3">
      <c r="A577" s="29" t="str">
        <f t="shared" si="24"/>
        <v>San Pedro Sula43942566</v>
      </c>
      <c r="B577" s="29" t="str">
        <f>+Casos_HN[[#This Row],[ID_Municipio]]&amp;Casos_HN[[#This Row],[Fecha]]</f>
        <v>050143942</v>
      </c>
      <c r="C577" s="29" t="str">
        <f t="shared" si="25"/>
        <v>Cortes43942</v>
      </c>
      <c r="D577" s="30">
        <f t="shared" si="26"/>
        <v>566</v>
      </c>
      <c r="E577" s="23">
        <v>43942</v>
      </c>
      <c r="F577" s="30">
        <f>+VLOOKUP(Casos_HN[[#This Row],[Departamento]],Table_5[],2,0)</f>
        <v>5</v>
      </c>
      <c r="G577" s="3" t="s">
        <v>22</v>
      </c>
      <c r="H577" s="9" t="s">
        <v>23</v>
      </c>
      <c r="I577" s="30" t="str">
        <f>+IFERROR(VLOOKUP(Casos_HN[[#This Row],[Municipio]],'LOCALIZA HN'!$B$9:$O$306,8,0),99999)</f>
        <v>0501</v>
      </c>
      <c r="J577" s="5" t="s">
        <v>18</v>
      </c>
      <c r="K577" s="5">
        <v>52</v>
      </c>
      <c r="L577" s="8" t="s">
        <v>19</v>
      </c>
      <c r="M577" s="32" t="s">
        <v>20</v>
      </c>
      <c r="N577" s="33">
        <f>+IFERROR(VLOOKUP(Casos_HN[[#This Row],[ID_Municipio]],Table_4[[CodigoMuni]:[Long_2]],3,0),"")</f>
        <v>15.5151</v>
      </c>
      <c r="O577" s="33">
        <f>+IFERROR(VLOOKUP(Casos_HN[[#This Row],[ID_Municipio]],Table_4[[CodigoMuni]:[Long_2]],4,0),"")</f>
        <v>-88.114599999999996</v>
      </c>
      <c r="P577" s="32" t="s">
        <v>21</v>
      </c>
    </row>
    <row r="578" spans="1:16" ht="14.25" customHeight="1" x14ac:dyDescent="0.3">
      <c r="A578" s="29" t="str">
        <f t="shared" si="24"/>
        <v>San Pedro Sula43942567</v>
      </c>
      <c r="B578" s="29" t="str">
        <f>+Casos_HN[[#This Row],[ID_Municipio]]&amp;Casos_HN[[#This Row],[Fecha]]</f>
        <v>050143942</v>
      </c>
      <c r="C578" s="29" t="str">
        <f t="shared" si="25"/>
        <v>Cortes43942</v>
      </c>
      <c r="D578" s="30">
        <f t="shared" si="26"/>
        <v>567</v>
      </c>
      <c r="E578" s="23">
        <v>43942</v>
      </c>
      <c r="F578" s="30">
        <f>+VLOOKUP(Casos_HN[[#This Row],[Departamento]],Table_5[],2,0)</f>
        <v>5</v>
      </c>
      <c r="G578" s="3" t="s">
        <v>22</v>
      </c>
      <c r="H578" s="9" t="s">
        <v>23</v>
      </c>
      <c r="I578" s="30" t="str">
        <f>+IFERROR(VLOOKUP(Casos_HN[[#This Row],[Municipio]],'LOCALIZA HN'!$B$9:$O$306,8,0),99999)</f>
        <v>0501</v>
      </c>
      <c r="J578" s="5" t="s">
        <v>18</v>
      </c>
      <c r="K578" s="5">
        <v>22</v>
      </c>
      <c r="L578" s="8" t="s">
        <v>19</v>
      </c>
      <c r="M578" s="32" t="s">
        <v>20</v>
      </c>
      <c r="N578" s="33">
        <f>+IFERROR(VLOOKUP(Casos_HN[[#This Row],[ID_Municipio]],Table_4[[CodigoMuni]:[Long_2]],3,0),"")</f>
        <v>15.5151</v>
      </c>
      <c r="O578" s="33">
        <f>+IFERROR(VLOOKUP(Casos_HN[[#This Row],[ID_Municipio]],Table_4[[CodigoMuni]:[Long_2]],4,0),"")</f>
        <v>-88.114599999999996</v>
      </c>
      <c r="P578" s="32" t="s">
        <v>21</v>
      </c>
    </row>
    <row r="579" spans="1:16" ht="14.25" customHeight="1" x14ac:dyDescent="0.3">
      <c r="A579" s="29" t="str">
        <f t="shared" si="24"/>
        <v>San Pedro Sula43943568</v>
      </c>
      <c r="B579" s="29" t="str">
        <f>+Casos_HN[[#This Row],[ID_Municipio]]&amp;Casos_HN[[#This Row],[Fecha]]</f>
        <v>050143943</v>
      </c>
      <c r="C579" s="29" t="str">
        <f t="shared" si="25"/>
        <v>Cortes43943</v>
      </c>
      <c r="D579" s="30">
        <f t="shared" si="26"/>
        <v>568</v>
      </c>
      <c r="E579" s="23">
        <v>43943</v>
      </c>
      <c r="F579" s="30">
        <f>+VLOOKUP(Casos_HN[[#This Row],[Departamento]],Table_5[],2,0)</f>
        <v>5</v>
      </c>
      <c r="G579" s="3" t="s">
        <v>22</v>
      </c>
      <c r="H579" s="9" t="s">
        <v>23</v>
      </c>
      <c r="I579" s="30" t="str">
        <f>+IFERROR(VLOOKUP(Casos_HN[[#This Row],[Municipio]],'LOCALIZA HN'!$B$9:$O$306,8,0),99999)</f>
        <v>0501</v>
      </c>
      <c r="J579" s="5" t="s">
        <v>26</v>
      </c>
      <c r="K579" s="5">
        <v>38</v>
      </c>
      <c r="L579" s="8" t="s">
        <v>19</v>
      </c>
      <c r="M579" s="32" t="s">
        <v>20</v>
      </c>
      <c r="N579" s="33">
        <f>+IFERROR(VLOOKUP(Casos_HN[[#This Row],[ID_Municipio]],Table_4[[CodigoMuni]:[Long_2]],3,0),"")</f>
        <v>15.5151</v>
      </c>
      <c r="O579" s="33">
        <f>+IFERROR(VLOOKUP(Casos_HN[[#This Row],[ID_Municipio]],Table_4[[CodigoMuni]:[Long_2]],4,0),"")</f>
        <v>-88.114599999999996</v>
      </c>
      <c r="P579" s="32" t="s">
        <v>21</v>
      </c>
    </row>
    <row r="580" spans="1:16" ht="14.25" customHeight="1" x14ac:dyDescent="0.3">
      <c r="A580" s="29" t="str">
        <f t="shared" si="24"/>
        <v>San Pedro Sula43943569</v>
      </c>
      <c r="B580" s="29" t="str">
        <f>+Casos_HN[[#This Row],[ID_Municipio]]&amp;Casos_HN[[#This Row],[Fecha]]</f>
        <v>050143943</v>
      </c>
      <c r="C580" s="29" t="str">
        <f t="shared" si="25"/>
        <v>Cortes43943</v>
      </c>
      <c r="D580" s="30">
        <f t="shared" si="26"/>
        <v>569</v>
      </c>
      <c r="E580" s="23">
        <v>43943</v>
      </c>
      <c r="F580" s="30">
        <f>+VLOOKUP(Casos_HN[[#This Row],[Departamento]],Table_5[],2,0)</f>
        <v>5</v>
      </c>
      <c r="G580" s="3" t="s">
        <v>22</v>
      </c>
      <c r="H580" s="9" t="s">
        <v>23</v>
      </c>
      <c r="I580" s="30" t="str">
        <f>+IFERROR(VLOOKUP(Casos_HN[[#This Row],[Municipio]],'LOCALIZA HN'!$B$9:$O$306,8,0),99999)</f>
        <v>0501</v>
      </c>
      <c r="J580" s="5" t="s">
        <v>26</v>
      </c>
      <c r="K580" s="5">
        <v>43</v>
      </c>
      <c r="L580" s="8" t="s">
        <v>19</v>
      </c>
      <c r="M580" s="32" t="s">
        <v>20</v>
      </c>
      <c r="N580" s="33">
        <f>+IFERROR(VLOOKUP(Casos_HN[[#This Row],[ID_Municipio]],Table_4[[CodigoMuni]:[Long_2]],3,0),"")</f>
        <v>15.5151</v>
      </c>
      <c r="O580" s="33">
        <f>+IFERROR(VLOOKUP(Casos_HN[[#This Row],[ID_Municipio]],Table_4[[CodigoMuni]:[Long_2]],4,0),"")</f>
        <v>-88.114599999999996</v>
      </c>
      <c r="P580" s="32" t="s">
        <v>21</v>
      </c>
    </row>
    <row r="581" spans="1:16" ht="14.25" customHeight="1" x14ac:dyDescent="0.3">
      <c r="A581" s="29" t="str">
        <f t="shared" si="24"/>
        <v>San Pedro Sula43943570</v>
      </c>
      <c r="B581" s="29" t="str">
        <f>+Casos_HN[[#This Row],[ID_Municipio]]&amp;Casos_HN[[#This Row],[Fecha]]</f>
        <v>050143943</v>
      </c>
      <c r="C581" s="29" t="str">
        <f t="shared" si="25"/>
        <v>Cortes43943</v>
      </c>
      <c r="D581" s="30">
        <f t="shared" si="26"/>
        <v>570</v>
      </c>
      <c r="E581" s="23">
        <v>43943</v>
      </c>
      <c r="F581" s="30">
        <f>+VLOOKUP(Casos_HN[[#This Row],[Departamento]],Table_5[],2,0)</f>
        <v>5</v>
      </c>
      <c r="G581" s="3" t="s">
        <v>22</v>
      </c>
      <c r="H581" s="9" t="s">
        <v>23</v>
      </c>
      <c r="I581" s="30" t="str">
        <f>+IFERROR(VLOOKUP(Casos_HN[[#This Row],[Municipio]],'LOCALIZA HN'!$B$9:$O$306,8,0),99999)</f>
        <v>0501</v>
      </c>
      <c r="J581" s="5" t="s">
        <v>18</v>
      </c>
      <c r="K581" s="5">
        <v>41</v>
      </c>
      <c r="L581" s="8" t="s">
        <v>19</v>
      </c>
      <c r="M581" s="32" t="s">
        <v>20</v>
      </c>
      <c r="N581" s="33">
        <f>+IFERROR(VLOOKUP(Casos_HN[[#This Row],[ID_Municipio]],Table_4[[CodigoMuni]:[Long_2]],3,0),"")</f>
        <v>15.5151</v>
      </c>
      <c r="O581" s="33">
        <f>+IFERROR(VLOOKUP(Casos_HN[[#This Row],[ID_Municipio]],Table_4[[CodigoMuni]:[Long_2]],4,0),"")</f>
        <v>-88.114599999999996</v>
      </c>
      <c r="P581" s="32" t="s">
        <v>21</v>
      </c>
    </row>
    <row r="582" spans="1:16" ht="14.25" customHeight="1" x14ac:dyDescent="0.3">
      <c r="A582" s="29" t="str">
        <f t="shared" si="24"/>
        <v>San Pedro Sula43943571</v>
      </c>
      <c r="B582" s="29" t="str">
        <f>+Casos_HN[[#This Row],[ID_Municipio]]&amp;Casos_HN[[#This Row],[Fecha]]</f>
        <v>050143943</v>
      </c>
      <c r="C582" s="29" t="str">
        <f t="shared" si="25"/>
        <v>Cortes43943</v>
      </c>
      <c r="D582" s="30">
        <f t="shared" si="26"/>
        <v>571</v>
      </c>
      <c r="E582" s="23">
        <v>43943</v>
      </c>
      <c r="F582" s="30">
        <f>+VLOOKUP(Casos_HN[[#This Row],[Departamento]],Table_5[],2,0)</f>
        <v>5</v>
      </c>
      <c r="G582" s="3" t="s">
        <v>22</v>
      </c>
      <c r="H582" s="9" t="s">
        <v>23</v>
      </c>
      <c r="I582" s="30" t="str">
        <f>+IFERROR(VLOOKUP(Casos_HN[[#This Row],[Municipio]],'LOCALIZA HN'!$B$9:$O$306,8,0),99999)</f>
        <v>0501</v>
      </c>
      <c r="J582" s="5" t="s">
        <v>18</v>
      </c>
      <c r="K582" s="5">
        <v>65</v>
      </c>
      <c r="L582" s="8" t="s">
        <v>19</v>
      </c>
      <c r="M582" s="32" t="s">
        <v>20</v>
      </c>
      <c r="N582" s="33">
        <f>+IFERROR(VLOOKUP(Casos_HN[[#This Row],[ID_Municipio]],Table_4[[CodigoMuni]:[Long_2]],3,0),"")</f>
        <v>15.5151</v>
      </c>
      <c r="O582" s="33">
        <f>+IFERROR(VLOOKUP(Casos_HN[[#This Row],[ID_Municipio]],Table_4[[CodigoMuni]:[Long_2]],4,0),"")</f>
        <v>-88.114599999999996</v>
      </c>
      <c r="P582" s="32" t="s">
        <v>21</v>
      </c>
    </row>
    <row r="583" spans="1:16" ht="14.25" customHeight="1" x14ac:dyDescent="0.3">
      <c r="A583" s="29" t="str">
        <f t="shared" si="24"/>
        <v>San Pedro Sula43943572</v>
      </c>
      <c r="B583" s="29" t="str">
        <f>+Casos_HN[[#This Row],[ID_Municipio]]&amp;Casos_HN[[#This Row],[Fecha]]</f>
        <v>050143943</v>
      </c>
      <c r="C583" s="29" t="str">
        <f t="shared" si="25"/>
        <v>Cortes43943</v>
      </c>
      <c r="D583" s="30">
        <f t="shared" si="26"/>
        <v>572</v>
      </c>
      <c r="E583" s="23">
        <v>43943</v>
      </c>
      <c r="F583" s="30">
        <f>+VLOOKUP(Casos_HN[[#This Row],[Departamento]],Table_5[],2,0)</f>
        <v>5</v>
      </c>
      <c r="G583" s="3" t="s">
        <v>22</v>
      </c>
      <c r="H583" s="9" t="s">
        <v>23</v>
      </c>
      <c r="I583" s="30" t="str">
        <f>+IFERROR(VLOOKUP(Casos_HN[[#This Row],[Municipio]],'LOCALIZA HN'!$B$9:$O$306,8,0),99999)</f>
        <v>0501</v>
      </c>
      <c r="J583" s="5" t="s">
        <v>18</v>
      </c>
      <c r="K583" s="5">
        <v>47</v>
      </c>
      <c r="L583" s="8" t="s">
        <v>19</v>
      </c>
      <c r="M583" s="32" t="s">
        <v>20</v>
      </c>
      <c r="N583" s="33">
        <f>+IFERROR(VLOOKUP(Casos_HN[[#This Row],[ID_Municipio]],Table_4[[CodigoMuni]:[Long_2]],3,0),"")</f>
        <v>15.5151</v>
      </c>
      <c r="O583" s="33">
        <f>+IFERROR(VLOOKUP(Casos_HN[[#This Row],[ID_Municipio]],Table_4[[CodigoMuni]:[Long_2]],4,0),"")</f>
        <v>-88.114599999999996</v>
      </c>
      <c r="P583" s="32" t="s">
        <v>21</v>
      </c>
    </row>
    <row r="584" spans="1:16" ht="14.25" customHeight="1" x14ac:dyDescent="0.3">
      <c r="A584" s="29" t="str">
        <f t="shared" si="24"/>
        <v>San Pedro Sula43943573</v>
      </c>
      <c r="B584" s="29" t="str">
        <f>+Casos_HN[[#This Row],[ID_Municipio]]&amp;Casos_HN[[#This Row],[Fecha]]</f>
        <v>050143943</v>
      </c>
      <c r="C584" s="29" t="str">
        <f t="shared" si="25"/>
        <v>Cortes43943</v>
      </c>
      <c r="D584" s="30">
        <f t="shared" si="26"/>
        <v>573</v>
      </c>
      <c r="E584" s="23">
        <v>43943</v>
      </c>
      <c r="F584" s="30">
        <f>+VLOOKUP(Casos_HN[[#This Row],[Departamento]],Table_5[],2,0)</f>
        <v>5</v>
      </c>
      <c r="G584" s="3" t="s">
        <v>22</v>
      </c>
      <c r="H584" s="9" t="s">
        <v>23</v>
      </c>
      <c r="I584" s="30" t="str">
        <f>+IFERROR(VLOOKUP(Casos_HN[[#This Row],[Municipio]],'LOCALIZA HN'!$B$9:$O$306,8,0),99999)</f>
        <v>0501</v>
      </c>
      <c r="J584" s="5" t="s">
        <v>18</v>
      </c>
      <c r="K584" s="5">
        <v>37</v>
      </c>
      <c r="L584" s="8" t="s">
        <v>19</v>
      </c>
      <c r="M584" s="32" t="s">
        <v>20</v>
      </c>
      <c r="N584" s="33">
        <f>+IFERROR(VLOOKUP(Casos_HN[[#This Row],[ID_Municipio]],Table_4[[CodigoMuni]:[Long_2]],3,0),"")</f>
        <v>15.5151</v>
      </c>
      <c r="O584" s="33">
        <f>+IFERROR(VLOOKUP(Casos_HN[[#This Row],[ID_Municipio]],Table_4[[CodigoMuni]:[Long_2]],4,0),"")</f>
        <v>-88.114599999999996</v>
      </c>
      <c r="P584" s="32" t="s">
        <v>21</v>
      </c>
    </row>
    <row r="585" spans="1:16" ht="14.25" customHeight="1" x14ac:dyDescent="0.3">
      <c r="A585" s="29" t="str">
        <f t="shared" si="24"/>
        <v>San Pedro Sula43943574</v>
      </c>
      <c r="B585" s="29" t="str">
        <f>+Casos_HN[[#This Row],[ID_Municipio]]&amp;Casos_HN[[#This Row],[Fecha]]</f>
        <v>050143943</v>
      </c>
      <c r="C585" s="29" t="str">
        <f t="shared" si="25"/>
        <v>Cortes43943</v>
      </c>
      <c r="D585" s="30">
        <f t="shared" si="26"/>
        <v>574</v>
      </c>
      <c r="E585" s="23">
        <v>43943</v>
      </c>
      <c r="F585" s="30">
        <f>+VLOOKUP(Casos_HN[[#This Row],[Departamento]],Table_5[],2,0)</f>
        <v>5</v>
      </c>
      <c r="G585" s="3" t="s">
        <v>22</v>
      </c>
      <c r="H585" s="9" t="s">
        <v>23</v>
      </c>
      <c r="I585" s="30" t="str">
        <f>+IFERROR(VLOOKUP(Casos_HN[[#This Row],[Municipio]],'LOCALIZA HN'!$B$9:$O$306,8,0),99999)</f>
        <v>0501</v>
      </c>
      <c r="J585" s="5" t="s">
        <v>26</v>
      </c>
      <c r="K585" s="5">
        <v>49</v>
      </c>
      <c r="L585" s="8" t="s">
        <v>19</v>
      </c>
      <c r="M585" s="32" t="s">
        <v>20</v>
      </c>
      <c r="N585" s="33">
        <f>+IFERROR(VLOOKUP(Casos_HN[[#This Row],[ID_Municipio]],Table_4[[CodigoMuni]:[Long_2]],3,0),"")</f>
        <v>15.5151</v>
      </c>
      <c r="O585" s="33">
        <f>+IFERROR(VLOOKUP(Casos_HN[[#This Row],[ID_Municipio]],Table_4[[CodigoMuni]:[Long_2]],4,0),"")</f>
        <v>-88.114599999999996</v>
      </c>
      <c r="P585" s="32" t="s">
        <v>21</v>
      </c>
    </row>
    <row r="586" spans="1:16" ht="14.25" customHeight="1" x14ac:dyDescent="0.3">
      <c r="A586" s="29" t="str">
        <f t="shared" si="24"/>
        <v>San Pedro Sula43943575</v>
      </c>
      <c r="B586" s="29" t="str">
        <f>+Casos_HN[[#This Row],[ID_Municipio]]&amp;Casos_HN[[#This Row],[Fecha]]</f>
        <v>050143943</v>
      </c>
      <c r="C586" s="29" t="str">
        <f t="shared" si="25"/>
        <v>Cortes43943</v>
      </c>
      <c r="D586" s="30">
        <f t="shared" si="26"/>
        <v>575</v>
      </c>
      <c r="E586" s="23">
        <v>43943</v>
      </c>
      <c r="F586" s="30">
        <f>+VLOOKUP(Casos_HN[[#This Row],[Departamento]],Table_5[],2,0)</f>
        <v>5</v>
      </c>
      <c r="G586" s="3" t="s">
        <v>22</v>
      </c>
      <c r="H586" s="9" t="s">
        <v>23</v>
      </c>
      <c r="I586" s="30" t="str">
        <f>+IFERROR(VLOOKUP(Casos_HN[[#This Row],[Municipio]],'LOCALIZA HN'!$B$9:$O$306,8,0),99999)</f>
        <v>0501</v>
      </c>
      <c r="J586" s="5" t="s">
        <v>18</v>
      </c>
      <c r="K586" s="5">
        <v>38</v>
      </c>
      <c r="L586" s="8" t="s">
        <v>19</v>
      </c>
      <c r="M586" s="32" t="s">
        <v>20</v>
      </c>
      <c r="N586" s="33">
        <f>+IFERROR(VLOOKUP(Casos_HN[[#This Row],[ID_Municipio]],Table_4[[CodigoMuni]:[Long_2]],3,0),"")</f>
        <v>15.5151</v>
      </c>
      <c r="O586" s="33">
        <f>+IFERROR(VLOOKUP(Casos_HN[[#This Row],[ID_Municipio]],Table_4[[CodigoMuni]:[Long_2]],4,0),"")</f>
        <v>-88.114599999999996</v>
      </c>
      <c r="P586" s="32" t="s">
        <v>21</v>
      </c>
    </row>
    <row r="587" spans="1:16" ht="14.25" customHeight="1" x14ac:dyDescent="0.3">
      <c r="A587" s="29" t="str">
        <f t="shared" si="24"/>
        <v>San Pedro Sula43943576</v>
      </c>
      <c r="B587" s="29" t="str">
        <f>+Casos_HN[[#This Row],[ID_Municipio]]&amp;Casos_HN[[#This Row],[Fecha]]</f>
        <v>050143943</v>
      </c>
      <c r="C587" s="29" t="str">
        <f t="shared" si="25"/>
        <v>Cortes43943</v>
      </c>
      <c r="D587" s="30">
        <f t="shared" si="26"/>
        <v>576</v>
      </c>
      <c r="E587" s="23">
        <v>43943</v>
      </c>
      <c r="F587" s="30">
        <f>+VLOOKUP(Casos_HN[[#This Row],[Departamento]],Table_5[],2,0)</f>
        <v>5</v>
      </c>
      <c r="G587" s="3" t="s">
        <v>22</v>
      </c>
      <c r="H587" s="9" t="s">
        <v>23</v>
      </c>
      <c r="I587" s="30" t="str">
        <f>+IFERROR(VLOOKUP(Casos_HN[[#This Row],[Municipio]],'LOCALIZA HN'!$B$9:$O$306,8,0),99999)</f>
        <v>0501</v>
      </c>
      <c r="J587" s="5" t="s">
        <v>18</v>
      </c>
      <c r="K587" s="5">
        <v>29</v>
      </c>
      <c r="L587" s="8" t="s">
        <v>19</v>
      </c>
      <c r="M587" s="32" t="s">
        <v>20</v>
      </c>
      <c r="N587" s="33">
        <f>+IFERROR(VLOOKUP(Casos_HN[[#This Row],[ID_Municipio]],Table_4[[CodigoMuni]:[Long_2]],3,0),"")</f>
        <v>15.5151</v>
      </c>
      <c r="O587" s="33">
        <f>+IFERROR(VLOOKUP(Casos_HN[[#This Row],[ID_Municipio]],Table_4[[CodigoMuni]:[Long_2]],4,0),"")</f>
        <v>-88.114599999999996</v>
      </c>
      <c r="P587" s="32" t="s">
        <v>21</v>
      </c>
    </row>
    <row r="588" spans="1:16" ht="14.25" customHeight="1" x14ac:dyDescent="0.3">
      <c r="A588" s="29" t="str">
        <f t="shared" si="24"/>
        <v>San Pedro Sula43943577</v>
      </c>
      <c r="B588" s="29" t="str">
        <f>+Casos_HN[[#This Row],[ID_Municipio]]&amp;Casos_HN[[#This Row],[Fecha]]</f>
        <v>050143943</v>
      </c>
      <c r="C588" s="29" t="str">
        <f t="shared" si="25"/>
        <v>Cortes43943</v>
      </c>
      <c r="D588" s="30">
        <f t="shared" si="26"/>
        <v>577</v>
      </c>
      <c r="E588" s="23">
        <v>43943</v>
      </c>
      <c r="F588" s="30">
        <f>+VLOOKUP(Casos_HN[[#This Row],[Departamento]],Table_5[],2,0)</f>
        <v>5</v>
      </c>
      <c r="G588" s="3" t="s">
        <v>22</v>
      </c>
      <c r="H588" s="9" t="s">
        <v>23</v>
      </c>
      <c r="I588" s="30" t="str">
        <f>+IFERROR(VLOOKUP(Casos_HN[[#This Row],[Municipio]],'LOCALIZA HN'!$B$9:$O$306,8,0),99999)</f>
        <v>0501</v>
      </c>
      <c r="J588" s="5" t="s">
        <v>18</v>
      </c>
      <c r="K588" s="5">
        <v>67</v>
      </c>
      <c r="L588" s="8" t="s">
        <v>19</v>
      </c>
      <c r="M588" s="32" t="s">
        <v>20</v>
      </c>
      <c r="N588" s="33">
        <f>+IFERROR(VLOOKUP(Casos_HN[[#This Row],[ID_Municipio]],Table_4[[CodigoMuni]:[Long_2]],3,0),"")</f>
        <v>15.5151</v>
      </c>
      <c r="O588" s="33">
        <f>+IFERROR(VLOOKUP(Casos_HN[[#This Row],[ID_Municipio]],Table_4[[CodigoMuni]:[Long_2]],4,0),"")</f>
        <v>-88.114599999999996</v>
      </c>
      <c r="P588" s="32" t="s">
        <v>21</v>
      </c>
    </row>
    <row r="589" spans="1:16" ht="14.25" customHeight="1" x14ac:dyDescent="0.3">
      <c r="A589" s="29" t="str">
        <f t="shared" ref="A589:A652" si="27">+H589&amp;E589&amp;D589</f>
        <v>San Pedro Sula43943578</v>
      </c>
      <c r="B589" s="29" t="str">
        <f>+Casos_HN[[#This Row],[ID_Municipio]]&amp;Casos_HN[[#This Row],[Fecha]]</f>
        <v>050143943</v>
      </c>
      <c r="C589" s="29" t="str">
        <f t="shared" ref="C589:C652" si="28">+G589&amp;E589</f>
        <v>Cortes43943</v>
      </c>
      <c r="D589" s="30">
        <f t="shared" ref="D589:D652" si="29">+D588+1</f>
        <v>578</v>
      </c>
      <c r="E589" s="23">
        <v>43943</v>
      </c>
      <c r="F589" s="30">
        <f>+VLOOKUP(Casos_HN[[#This Row],[Departamento]],Table_5[],2,0)</f>
        <v>5</v>
      </c>
      <c r="G589" s="3" t="s">
        <v>22</v>
      </c>
      <c r="H589" s="9" t="s">
        <v>23</v>
      </c>
      <c r="I589" s="30" t="str">
        <f>+IFERROR(VLOOKUP(Casos_HN[[#This Row],[Municipio]],'LOCALIZA HN'!$B$9:$O$306,8,0),99999)</f>
        <v>0501</v>
      </c>
      <c r="J589" s="5" t="s">
        <v>26</v>
      </c>
      <c r="K589" s="5">
        <v>34</v>
      </c>
      <c r="L589" s="8" t="s">
        <v>19</v>
      </c>
      <c r="M589" s="32" t="s">
        <v>20</v>
      </c>
      <c r="N589" s="33">
        <f>+IFERROR(VLOOKUP(Casos_HN[[#This Row],[ID_Municipio]],Table_4[[CodigoMuni]:[Long_2]],3,0),"")</f>
        <v>15.5151</v>
      </c>
      <c r="O589" s="33">
        <f>+IFERROR(VLOOKUP(Casos_HN[[#This Row],[ID_Municipio]],Table_4[[CodigoMuni]:[Long_2]],4,0),"")</f>
        <v>-88.114599999999996</v>
      </c>
      <c r="P589" s="32" t="s">
        <v>21</v>
      </c>
    </row>
    <row r="590" spans="1:16" ht="14.25" customHeight="1" x14ac:dyDescent="0.3">
      <c r="A590" s="29" t="str">
        <f t="shared" si="27"/>
        <v>San Pedro Sula43944579</v>
      </c>
      <c r="B590" s="29" t="str">
        <f>+Casos_HN[[#This Row],[ID_Municipio]]&amp;Casos_HN[[#This Row],[Fecha]]</f>
        <v>050143944</v>
      </c>
      <c r="C590" s="29" t="str">
        <f t="shared" si="28"/>
        <v>Cortes43944</v>
      </c>
      <c r="D590" s="30">
        <f t="shared" si="29"/>
        <v>579</v>
      </c>
      <c r="E590" s="23">
        <v>43944</v>
      </c>
      <c r="F590" s="30">
        <f>+VLOOKUP(Casos_HN[[#This Row],[Departamento]],Table_5[],2,0)</f>
        <v>5</v>
      </c>
      <c r="G590" s="3" t="s">
        <v>22</v>
      </c>
      <c r="H590" s="9" t="s">
        <v>23</v>
      </c>
      <c r="I590" s="30" t="str">
        <f>+IFERROR(VLOOKUP(Casos_HN[[#This Row],[Municipio]],'LOCALIZA HN'!$B$9:$O$306,8,0),99999)</f>
        <v>0501</v>
      </c>
      <c r="J590" s="5" t="s">
        <v>18</v>
      </c>
      <c r="K590" s="5">
        <v>41</v>
      </c>
      <c r="L590" s="8" t="s">
        <v>19</v>
      </c>
      <c r="M590" s="32" t="s">
        <v>20</v>
      </c>
      <c r="N590" s="33">
        <f>+IFERROR(VLOOKUP(Casos_HN[[#This Row],[ID_Municipio]],Table_4[[CodigoMuni]:[Long_2]],3,0),"")</f>
        <v>15.5151</v>
      </c>
      <c r="O590" s="33">
        <f>+IFERROR(VLOOKUP(Casos_HN[[#This Row],[ID_Municipio]],Table_4[[CodigoMuni]:[Long_2]],4,0),"")</f>
        <v>-88.114599999999996</v>
      </c>
      <c r="P590" s="32" t="s">
        <v>21</v>
      </c>
    </row>
    <row r="591" spans="1:16" ht="14.25" customHeight="1" x14ac:dyDescent="0.3">
      <c r="A591" s="29" t="str">
        <f t="shared" si="27"/>
        <v>San Pedro Sula43944580</v>
      </c>
      <c r="B591" s="29" t="str">
        <f>+Casos_HN[[#This Row],[ID_Municipio]]&amp;Casos_HN[[#This Row],[Fecha]]</f>
        <v>050143944</v>
      </c>
      <c r="C591" s="29" t="str">
        <f t="shared" si="28"/>
        <v>Cortes43944</v>
      </c>
      <c r="D591" s="30">
        <f t="shared" si="29"/>
        <v>580</v>
      </c>
      <c r="E591" s="23">
        <v>43944</v>
      </c>
      <c r="F591" s="30">
        <f>+VLOOKUP(Casos_HN[[#This Row],[Departamento]],Table_5[],2,0)</f>
        <v>5</v>
      </c>
      <c r="G591" s="3" t="s">
        <v>22</v>
      </c>
      <c r="H591" s="9" t="s">
        <v>23</v>
      </c>
      <c r="I591" s="30" t="str">
        <f>+IFERROR(VLOOKUP(Casos_HN[[#This Row],[Municipio]],'LOCALIZA HN'!$B$9:$O$306,8,0),99999)</f>
        <v>0501</v>
      </c>
      <c r="J591" s="5" t="s">
        <v>18</v>
      </c>
      <c r="K591" s="5">
        <v>56</v>
      </c>
      <c r="L591" s="8" t="s">
        <v>19</v>
      </c>
      <c r="M591" s="32" t="s">
        <v>20</v>
      </c>
      <c r="N591" s="33">
        <f>+IFERROR(VLOOKUP(Casos_HN[[#This Row],[ID_Municipio]],Table_4[[CodigoMuni]:[Long_2]],3,0),"")</f>
        <v>15.5151</v>
      </c>
      <c r="O591" s="33">
        <f>+IFERROR(VLOOKUP(Casos_HN[[#This Row],[ID_Municipio]],Table_4[[CodigoMuni]:[Long_2]],4,0),"")</f>
        <v>-88.114599999999996</v>
      </c>
      <c r="P591" s="32" t="s">
        <v>21</v>
      </c>
    </row>
    <row r="592" spans="1:16" ht="14.25" customHeight="1" x14ac:dyDescent="0.3">
      <c r="A592" s="29" t="str">
        <f t="shared" si="27"/>
        <v>San Pedro Sula43944581</v>
      </c>
      <c r="B592" s="29" t="str">
        <f>+Casos_HN[[#This Row],[ID_Municipio]]&amp;Casos_HN[[#This Row],[Fecha]]</f>
        <v>050143944</v>
      </c>
      <c r="C592" s="29" t="str">
        <f t="shared" si="28"/>
        <v>Cortes43944</v>
      </c>
      <c r="D592" s="30">
        <f t="shared" si="29"/>
        <v>581</v>
      </c>
      <c r="E592" s="23">
        <v>43944</v>
      </c>
      <c r="F592" s="30">
        <f>+VLOOKUP(Casos_HN[[#This Row],[Departamento]],Table_5[],2,0)</f>
        <v>5</v>
      </c>
      <c r="G592" s="3" t="s">
        <v>22</v>
      </c>
      <c r="H592" s="9" t="s">
        <v>23</v>
      </c>
      <c r="I592" s="30" t="str">
        <f>+IFERROR(VLOOKUP(Casos_HN[[#This Row],[Municipio]],'LOCALIZA HN'!$B$9:$O$306,8,0),99999)</f>
        <v>0501</v>
      </c>
      <c r="J592" s="5" t="s">
        <v>18</v>
      </c>
      <c r="K592" s="5">
        <v>64</v>
      </c>
      <c r="L592" s="8" t="s">
        <v>19</v>
      </c>
      <c r="M592" s="32" t="s">
        <v>20</v>
      </c>
      <c r="N592" s="33">
        <f>+IFERROR(VLOOKUP(Casos_HN[[#This Row],[ID_Municipio]],Table_4[[CodigoMuni]:[Long_2]],3,0),"")</f>
        <v>15.5151</v>
      </c>
      <c r="O592" s="33">
        <f>+IFERROR(VLOOKUP(Casos_HN[[#This Row],[ID_Municipio]],Table_4[[CodigoMuni]:[Long_2]],4,0),"")</f>
        <v>-88.114599999999996</v>
      </c>
      <c r="P592" s="32" t="s">
        <v>21</v>
      </c>
    </row>
    <row r="593" spans="1:16" ht="14.25" customHeight="1" x14ac:dyDescent="0.3">
      <c r="A593" s="29" t="str">
        <f t="shared" si="27"/>
        <v>San Pedro Sula43944582</v>
      </c>
      <c r="B593" s="29" t="str">
        <f>+Casos_HN[[#This Row],[ID_Municipio]]&amp;Casos_HN[[#This Row],[Fecha]]</f>
        <v>050143944</v>
      </c>
      <c r="C593" s="29" t="str">
        <f t="shared" si="28"/>
        <v>Cortes43944</v>
      </c>
      <c r="D593" s="30">
        <f t="shared" si="29"/>
        <v>582</v>
      </c>
      <c r="E593" s="23">
        <v>43944</v>
      </c>
      <c r="F593" s="30">
        <f>+VLOOKUP(Casos_HN[[#This Row],[Departamento]],Table_5[],2,0)</f>
        <v>5</v>
      </c>
      <c r="G593" s="3" t="s">
        <v>22</v>
      </c>
      <c r="H593" s="9" t="s">
        <v>23</v>
      </c>
      <c r="I593" s="30" t="str">
        <f>+IFERROR(VLOOKUP(Casos_HN[[#This Row],[Municipio]],'LOCALIZA HN'!$B$9:$O$306,8,0),99999)</f>
        <v>0501</v>
      </c>
      <c r="J593" s="5" t="s">
        <v>18</v>
      </c>
      <c r="K593" s="5">
        <v>55</v>
      </c>
      <c r="L593" s="8" t="s">
        <v>19</v>
      </c>
      <c r="M593" s="32" t="s">
        <v>20</v>
      </c>
      <c r="N593" s="33">
        <f>+IFERROR(VLOOKUP(Casos_HN[[#This Row],[ID_Municipio]],Table_4[[CodigoMuni]:[Long_2]],3,0),"")</f>
        <v>15.5151</v>
      </c>
      <c r="O593" s="33">
        <f>+IFERROR(VLOOKUP(Casos_HN[[#This Row],[ID_Municipio]],Table_4[[CodigoMuni]:[Long_2]],4,0),"")</f>
        <v>-88.114599999999996</v>
      </c>
      <c r="P593" s="32" t="s">
        <v>21</v>
      </c>
    </row>
    <row r="594" spans="1:16" ht="14.25" customHeight="1" x14ac:dyDescent="0.3">
      <c r="A594" s="29" t="str">
        <f t="shared" si="27"/>
        <v>San Pedro Sula43944583</v>
      </c>
      <c r="B594" s="29" t="str">
        <f>+Casos_HN[[#This Row],[ID_Municipio]]&amp;Casos_HN[[#This Row],[Fecha]]</f>
        <v>050143944</v>
      </c>
      <c r="C594" s="29" t="str">
        <f t="shared" si="28"/>
        <v>Cortes43944</v>
      </c>
      <c r="D594" s="30">
        <f t="shared" si="29"/>
        <v>583</v>
      </c>
      <c r="E594" s="23">
        <v>43944</v>
      </c>
      <c r="F594" s="30">
        <f>+VLOOKUP(Casos_HN[[#This Row],[Departamento]],Table_5[],2,0)</f>
        <v>5</v>
      </c>
      <c r="G594" s="3" t="s">
        <v>22</v>
      </c>
      <c r="H594" s="9" t="s">
        <v>23</v>
      </c>
      <c r="I594" s="30" t="str">
        <f>+IFERROR(VLOOKUP(Casos_HN[[#This Row],[Municipio]],'LOCALIZA HN'!$B$9:$O$306,8,0),99999)</f>
        <v>0501</v>
      </c>
      <c r="J594" s="5" t="s">
        <v>18</v>
      </c>
      <c r="K594" s="5">
        <v>70</v>
      </c>
      <c r="L594" s="8" t="s">
        <v>19</v>
      </c>
      <c r="M594" s="32" t="s">
        <v>20</v>
      </c>
      <c r="N594" s="33">
        <f>+IFERROR(VLOOKUP(Casos_HN[[#This Row],[ID_Municipio]],Table_4[[CodigoMuni]:[Long_2]],3,0),"")</f>
        <v>15.5151</v>
      </c>
      <c r="O594" s="33">
        <f>+IFERROR(VLOOKUP(Casos_HN[[#This Row],[ID_Municipio]],Table_4[[CodigoMuni]:[Long_2]],4,0),"")</f>
        <v>-88.114599999999996</v>
      </c>
      <c r="P594" s="32" t="s">
        <v>21</v>
      </c>
    </row>
    <row r="595" spans="1:16" ht="14.25" customHeight="1" x14ac:dyDescent="0.3">
      <c r="A595" s="29" t="str">
        <f t="shared" si="27"/>
        <v>San Pedro Sula43944584</v>
      </c>
      <c r="B595" s="29" t="str">
        <f>+Casos_HN[[#This Row],[ID_Municipio]]&amp;Casos_HN[[#This Row],[Fecha]]</f>
        <v>050143944</v>
      </c>
      <c r="C595" s="29" t="str">
        <f t="shared" si="28"/>
        <v>Cortes43944</v>
      </c>
      <c r="D595" s="30">
        <f t="shared" si="29"/>
        <v>584</v>
      </c>
      <c r="E595" s="23">
        <v>43944</v>
      </c>
      <c r="F595" s="30">
        <f>+VLOOKUP(Casos_HN[[#This Row],[Departamento]],Table_5[],2,0)</f>
        <v>5</v>
      </c>
      <c r="G595" s="3" t="s">
        <v>22</v>
      </c>
      <c r="H595" s="9" t="s">
        <v>23</v>
      </c>
      <c r="I595" s="30" t="str">
        <f>+IFERROR(VLOOKUP(Casos_HN[[#This Row],[Municipio]],'LOCALIZA HN'!$B$9:$O$306,8,0),99999)</f>
        <v>0501</v>
      </c>
      <c r="J595" s="5" t="s">
        <v>26</v>
      </c>
      <c r="K595" s="5">
        <v>55</v>
      </c>
      <c r="L595" s="8" t="s">
        <v>19</v>
      </c>
      <c r="M595" s="32" t="s">
        <v>20</v>
      </c>
      <c r="N595" s="33">
        <f>+IFERROR(VLOOKUP(Casos_HN[[#This Row],[ID_Municipio]],Table_4[[CodigoMuni]:[Long_2]],3,0),"")</f>
        <v>15.5151</v>
      </c>
      <c r="O595" s="33">
        <f>+IFERROR(VLOOKUP(Casos_HN[[#This Row],[ID_Municipio]],Table_4[[CodigoMuni]:[Long_2]],4,0),"")</f>
        <v>-88.114599999999996</v>
      </c>
      <c r="P595" s="32" t="s">
        <v>21</v>
      </c>
    </row>
    <row r="596" spans="1:16" ht="14.25" customHeight="1" x14ac:dyDescent="0.3">
      <c r="A596" s="29" t="str">
        <f t="shared" si="27"/>
        <v>San Pedro Sula43944585</v>
      </c>
      <c r="B596" s="29" t="str">
        <f>+Casos_HN[[#This Row],[ID_Municipio]]&amp;Casos_HN[[#This Row],[Fecha]]</f>
        <v>050143944</v>
      </c>
      <c r="C596" s="29" t="str">
        <f t="shared" si="28"/>
        <v>Cortes43944</v>
      </c>
      <c r="D596" s="30">
        <f t="shared" si="29"/>
        <v>585</v>
      </c>
      <c r="E596" s="23">
        <v>43944</v>
      </c>
      <c r="F596" s="30">
        <f>+VLOOKUP(Casos_HN[[#This Row],[Departamento]],Table_5[],2,0)</f>
        <v>5</v>
      </c>
      <c r="G596" s="3" t="s">
        <v>22</v>
      </c>
      <c r="H596" s="9" t="s">
        <v>23</v>
      </c>
      <c r="I596" s="30" t="str">
        <f>+IFERROR(VLOOKUP(Casos_HN[[#This Row],[Municipio]],'LOCALIZA HN'!$B$9:$O$306,8,0),99999)</f>
        <v>0501</v>
      </c>
      <c r="J596" s="5" t="s">
        <v>18</v>
      </c>
      <c r="K596" s="5">
        <v>33</v>
      </c>
      <c r="L596" s="8" t="s">
        <v>19</v>
      </c>
      <c r="M596" s="32" t="s">
        <v>20</v>
      </c>
      <c r="N596" s="33">
        <f>+IFERROR(VLOOKUP(Casos_HN[[#This Row],[ID_Municipio]],Table_4[[CodigoMuni]:[Long_2]],3,0),"")</f>
        <v>15.5151</v>
      </c>
      <c r="O596" s="33">
        <f>+IFERROR(VLOOKUP(Casos_HN[[#This Row],[ID_Municipio]],Table_4[[CodigoMuni]:[Long_2]],4,0),"")</f>
        <v>-88.114599999999996</v>
      </c>
      <c r="P596" s="32" t="s">
        <v>21</v>
      </c>
    </row>
    <row r="597" spans="1:16" ht="14.25" customHeight="1" x14ac:dyDescent="0.3">
      <c r="A597" s="29" t="str">
        <f t="shared" si="27"/>
        <v>San Pedro Sula43944586</v>
      </c>
      <c r="B597" s="29" t="str">
        <f>+Casos_HN[[#This Row],[ID_Municipio]]&amp;Casos_HN[[#This Row],[Fecha]]</f>
        <v>050143944</v>
      </c>
      <c r="C597" s="29" t="str">
        <f t="shared" si="28"/>
        <v>Cortes43944</v>
      </c>
      <c r="D597" s="30">
        <f t="shared" si="29"/>
        <v>586</v>
      </c>
      <c r="E597" s="23">
        <v>43944</v>
      </c>
      <c r="F597" s="30">
        <f>+VLOOKUP(Casos_HN[[#This Row],[Departamento]],Table_5[],2,0)</f>
        <v>5</v>
      </c>
      <c r="G597" s="3" t="s">
        <v>22</v>
      </c>
      <c r="H597" s="9" t="s">
        <v>23</v>
      </c>
      <c r="I597" s="30" t="str">
        <f>+IFERROR(VLOOKUP(Casos_HN[[#This Row],[Municipio]],'LOCALIZA HN'!$B$9:$O$306,8,0),99999)</f>
        <v>0501</v>
      </c>
      <c r="J597" s="5" t="s">
        <v>26</v>
      </c>
      <c r="K597" s="5">
        <v>22</v>
      </c>
      <c r="L597" s="8" t="s">
        <v>19</v>
      </c>
      <c r="M597" s="32" t="s">
        <v>20</v>
      </c>
      <c r="N597" s="33">
        <f>+IFERROR(VLOOKUP(Casos_HN[[#This Row],[ID_Municipio]],Table_4[[CodigoMuni]:[Long_2]],3,0),"")</f>
        <v>15.5151</v>
      </c>
      <c r="O597" s="33">
        <f>+IFERROR(VLOOKUP(Casos_HN[[#This Row],[ID_Municipio]],Table_4[[CodigoMuni]:[Long_2]],4,0),"")</f>
        <v>-88.114599999999996</v>
      </c>
      <c r="P597" s="32" t="s">
        <v>21</v>
      </c>
    </row>
    <row r="598" spans="1:16" ht="14.25" customHeight="1" x14ac:dyDescent="0.3">
      <c r="A598" s="29" t="str">
        <f t="shared" si="27"/>
        <v>San Pedro Sula43944587</v>
      </c>
      <c r="B598" s="29" t="str">
        <f>+Casos_HN[[#This Row],[ID_Municipio]]&amp;Casos_HN[[#This Row],[Fecha]]</f>
        <v>050143944</v>
      </c>
      <c r="C598" s="29" t="str">
        <f t="shared" si="28"/>
        <v>Cortes43944</v>
      </c>
      <c r="D598" s="30">
        <f t="shared" si="29"/>
        <v>587</v>
      </c>
      <c r="E598" s="23">
        <v>43944</v>
      </c>
      <c r="F598" s="30">
        <f>+VLOOKUP(Casos_HN[[#This Row],[Departamento]],Table_5[],2,0)</f>
        <v>5</v>
      </c>
      <c r="G598" s="3" t="s">
        <v>22</v>
      </c>
      <c r="H598" s="9" t="s">
        <v>23</v>
      </c>
      <c r="I598" s="30" t="str">
        <f>+IFERROR(VLOOKUP(Casos_HN[[#This Row],[Municipio]],'LOCALIZA HN'!$B$9:$O$306,8,0),99999)</f>
        <v>0501</v>
      </c>
      <c r="J598" s="5" t="s">
        <v>26</v>
      </c>
      <c r="K598" s="5">
        <v>8</v>
      </c>
      <c r="L598" s="8" t="s">
        <v>19</v>
      </c>
      <c r="M598" s="32" t="s">
        <v>20</v>
      </c>
      <c r="N598" s="33">
        <f>+IFERROR(VLOOKUP(Casos_HN[[#This Row],[ID_Municipio]],Table_4[[CodigoMuni]:[Long_2]],3,0),"")</f>
        <v>15.5151</v>
      </c>
      <c r="O598" s="33">
        <f>+IFERROR(VLOOKUP(Casos_HN[[#This Row],[ID_Municipio]],Table_4[[CodigoMuni]:[Long_2]],4,0),"")</f>
        <v>-88.114599999999996</v>
      </c>
      <c r="P598" s="32" t="s">
        <v>21</v>
      </c>
    </row>
    <row r="599" spans="1:16" ht="14.25" customHeight="1" x14ac:dyDescent="0.3">
      <c r="A599" s="29" t="str">
        <f t="shared" si="27"/>
        <v>San Pedro Sula43944588</v>
      </c>
      <c r="B599" s="29" t="str">
        <f>+Casos_HN[[#This Row],[ID_Municipio]]&amp;Casos_HN[[#This Row],[Fecha]]</f>
        <v>050143944</v>
      </c>
      <c r="C599" s="29" t="str">
        <f t="shared" si="28"/>
        <v>Cortes43944</v>
      </c>
      <c r="D599" s="30">
        <f t="shared" si="29"/>
        <v>588</v>
      </c>
      <c r="E599" s="23">
        <v>43944</v>
      </c>
      <c r="F599" s="30">
        <f>+VLOOKUP(Casos_HN[[#This Row],[Departamento]],Table_5[],2,0)</f>
        <v>5</v>
      </c>
      <c r="G599" s="3" t="s">
        <v>22</v>
      </c>
      <c r="H599" s="9" t="s">
        <v>23</v>
      </c>
      <c r="I599" s="30" t="str">
        <f>+IFERROR(VLOOKUP(Casos_HN[[#This Row],[Municipio]],'LOCALIZA HN'!$B$9:$O$306,8,0),99999)</f>
        <v>0501</v>
      </c>
      <c r="J599" s="5" t="s">
        <v>26</v>
      </c>
      <c r="K599" s="5">
        <v>25</v>
      </c>
      <c r="L599" s="8" t="s">
        <v>19</v>
      </c>
      <c r="M599" s="32" t="s">
        <v>20</v>
      </c>
      <c r="N599" s="33">
        <f>+IFERROR(VLOOKUP(Casos_HN[[#This Row],[ID_Municipio]],Table_4[[CodigoMuni]:[Long_2]],3,0),"")</f>
        <v>15.5151</v>
      </c>
      <c r="O599" s="33">
        <f>+IFERROR(VLOOKUP(Casos_HN[[#This Row],[ID_Municipio]],Table_4[[CodigoMuni]:[Long_2]],4,0),"")</f>
        <v>-88.114599999999996</v>
      </c>
      <c r="P599" s="32" t="s">
        <v>21</v>
      </c>
    </row>
    <row r="600" spans="1:16" ht="14.25" customHeight="1" x14ac:dyDescent="0.3">
      <c r="A600" s="29" t="str">
        <f t="shared" si="27"/>
        <v>San Pedro Sula43944589</v>
      </c>
      <c r="B600" s="29" t="str">
        <f>+Casos_HN[[#This Row],[ID_Municipio]]&amp;Casos_HN[[#This Row],[Fecha]]</f>
        <v>050143944</v>
      </c>
      <c r="C600" s="29" t="str">
        <f t="shared" si="28"/>
        <v>Cortes43944</v>
      </c>
      <c r="D600" s="30">
        <f t="shared" si="29"/>
        <v>589</v>
      </c>
      <c r="E600" s="23">
        <v>43944</v>
      </c>
      <c r="F600" s="30">
        <f>+VLOOKUP(Casos_HN[[#This Row],[Departamento]],Table_5[],2,0)</f>
        <v>5</v>
      </c>
      <c r="G600" s="3" t="s">
        <v>22</v>
      </c>
      <c r="H600" s="9" t="s">
        <v>23</v>
      </c>
      <c r="I600" s="30" t="str">
        <f>+IFERROR(VLOOKUP(Casos_HN[[#This Row],[Municipio]],'LOCALIZA HN'!$B$9:$O$306,8,0),99999)</f>
        <v>0501</v>
      </c>
      <c r="J600" s="5" t="s">
        <v>26</v>
      </c>
      <c r="K600" s="5">
        <v>44</v>
      </c>
      <c r="L600" s="8" t="s">
        <v>19</v>
      </c>
      <c r="M600" s="32" t="s">
        <v>20</v>
      </c>
      <c r="N600" s="33">
        <f>+IFERROR(VLOOKUP(Casos_HN[[#This Row],[ID_Municipio]],Table_4[[CodigoMuni]:[Long_2]],3,0),"")</f>
        <v>15.5151</v>
      </c>
      <c r="O600" s="33">
        <f>+IFERROR(VLOOKUP(Casos_HN[[#This Row],[ID_Municipio]],Table_4[[CodigoMuni]:[Long_2]],4,0),"")</f>
        <v>-88.114599999999996</v>
      </c>
      <c r="P600" s="32" t="s">
        <v>21</v>
      </c>
    </row>
    <row r="601" spans="1:16" ht="14.25" customHeight="1" x14ac:dyDescent="0.3">
      <c r="A601" s="29" t="str">
        <f t="shared" si="27"/>
        <v>San Pedro Sula43944590</v>
      </c>
      <c r="B601" s="29" t="str">
        <f>+Casos_HN[[#This Row],[ID_Municipio]]&amp;Casos_HN[[#This Row],[Fecha]]</f>
        <v>050143944</v>
      </c>
      <c r="C601" s="29" t="str">
        <f t="shared" si="28"/>
        <v>Cortes43944</v>
      </c>
      <c r="D601" s="30">
        <f t="shared" si="29"/>
        <v>590</v>
      </c>
      <c r="E601" s="23">
        <v>43944</v>
      </c>
      <c r="F601" s="30">
        <f>+VLOOKUP(Casos_HN[[#This Row],[Departamento]],Table_5[],2,0)</f>
        <v>5</v>
      </c>
      <c r="G601" s="3" t="s">
        <v>22</v>
      </c>
      <c r="H601" s="9" t="s">
        <v>23</v>
      </c>
      <c r="I601" s="30" t="str">
        <f>+IFERROR(VLOOKUP(Casos_HN[[#This Row],[Municipio]],'LOCALIZA HN'!$B$9:$O$306,8,0),99999)</f>
        <v>0501</v>
      </c>
      <c r="J601" s="5" t="s">
        <v>18</v>
      </c>
      <c r="K601" s="5">
        <v>20</v>
      </c>
      <c r="L601" s="8" t="s">
        <v>19</v>
      </c>
      <c r="M601" s="32" t="s">
        <v>20</v>
      </c>
      <c r="N601" s="33">
        <f>+IFERROR(VLOOKUP(Casos_HN[[#This Row],[ID_Municipio]],Table_4[[CodigoMuni]:[Long_2]],3,0),"")</f>
        <v>15.5151</v>
      </c>
      <c r="O601" s="33">
        <f>+IFERROR(VLOOKUP(Casos_HN[[#This Row],[ID_Municipio]],Table_4[[CodigoMuni]:[Long_2]],4,0),"")</f>
        <v>-88.114599999999996</v>
      </c>
      <c r="P601" s="32" t="s">
        <v>21</v>
      </c>
    </row>
    <row r="602" spans="1:16" ht="14.25" customHeight="1" x14ac:dyDescent="0.3">
      <c r="A602" s="29" t="str">
        <f t="shared" si="27"/>
        <v>San Pedro Sula43944591</v>
      </c>
      <c r="B602" s="29" t="str">
        <f>+Casos_HN[[#This Row],[ID_Municipio]]&amp;Casos_HN[[#This Row],[Fecha]]</f>
        <v>050143944</v>
      </c>
      <c r="C602" s="29" t="str">
        <f t="shared" si="28"/>
        <v>Cortes43944</v>
      </c>
      <c r="D602" s="30">
        <f t="shared" si="29"/>
        <v>591</v>
      </c>
      <c r="E602" s="23">
        <v>43944</v>
      </c>
      <c r="F602" s="30">
        <f>+VLOOKUP(Casos_HN[[#This Row],[Departamento]],Table_5[],2,0)</f>
        <v>5</v>
      </c>
      <c r="G602" s="3" t="s">
        <v>22</v>
      </c>
      <c r="H602" s="9" t="s">
        <v>23</v>
      </c>
      <c r="I602" s="30" t="str">
        <f>+IFERROR(VLOOKUP(Casos_HN[[#This Row],[Municipio]],'LOCALIZA HN'!$B$9:$O$306,8,0),99999)</f>
        <v>0501</v>
      </c>
      <c r="J602" s="5" t="s">
        <v>18</v>
      </c>
      <c r="K602" s="5">
        <v>22</v>
      </c>
      <c r="L602" s="8" t="s">
        <v>19</v>
      </c>
      <c r="M602" s="32" t="s">
        <v>20</v>
      </c>
      <c r="N602" s="33">
        <f>+IFERROR(VLOOKUP(Casos_HN[[#This Row],[ID_Municipio]],Table_4[[CodigoMuni]:[Long_2]],3,0),"")</f>
        <v>15.5151</v>
      </c>
      <c r="O602" s="33">
        <f>+IFERROR(VLOOKUP(Casos_HN[[#This Row],[ID_Municipio]],Table_4[[CodigoMuni]:[Long_2]],4,0),"")</f>
        <v>-88.114599999999996</v>
      </c>
      <c r="P602" s="32" t="s">
        <v>21</v>
      </c>
    </row>
    <row r="603" spans="1:16" ht="14.25" customHeight="1" x14ac:dyDescent="0.3">
      <c r="A603" s="29" t="str">
        <f t="shared" si="27"/>
        <v>San Pedro Sula43944592</v>
      </c>
      <c r="B603" s="29" t="str">
        <f>+Casos_HN[[#This Row],[ID_Municipio]]&amp;Casos_HN[[#This Row],[Fecha]]</f>
        <v>050143944</v>
      </c>
      <c r="C603" s="29" t="str">
        <f t="shared" si="28"/>
        <v>Cortes43944</v>
      </c>
      <c r="D603" s="30">
        <f t="shared" si="29"/>
        <v>592</v>
      </c>
      <c r="E603" s="23">
        <v>43944</v>
      </c>
      <c r="F603" s="30">
        <f>+VLOOKUP(Casos_HN[[#This Row],[Departamento]],Table_5[],2,0)</f>
        <v>5</v>
      </c>
      <c r="G603" s="3" t="s">
        <v>22</v>
      </c>
      <c r="H603" s="9" t="s">
        <v>23</v>
      </c>
      <c r="I603" s="30" t="str">
        <f>+IFERROR(VLOOKUP(Casos_HN[[#This Row],[Municipio]],'LOCALIZA HN'!$B$9:$O$306,8,0),99999)</f>
        <v>0501</v>
      </c>
      <c r="J603" s="5" t="s">
        <v>18</v>
      </c>
      <c r="K603" s="5">
        <v>42</v>
      </c>
      <c r="L603" s="8" t="s">
        <v>19</v>
      </c>
      <c r="M603" s="32" t="s">
        <v>20</v>
      </c>
      <c r="N603" s="33">
        <f>+IFERROR(VLOOKUP(Casos_HN[[#This Row],[ID_Municipio]],Table_4[[CodigoMuni]:[Long_2]],3,0),"")</f>
        <v>15.5151</v>
      </c>
      <c r="O603" s="33">
        <f>+IFERROR(VLOOKUP(Casos_HN[[#This Row],[ID_Municipio]],Table_4[[CodigoMuni]:[Long_2]],4,0),"")</f>
        <v>-88.114599999999996</v>
      </c>
      <c r="P603" s="32" t="s">
        <v>21</v>
      </c>
    </row>
    <row r="604" spans="1:16" ht="14.25" customHeight="1" x14ac:dyDescent="0.3">
      <c r="A604" s="29" t="str">
        <f t="shared" si="27"/>
        <v>San Pedro Sula43944593</v>
      </c>
      <c r="B604" s="29" t="str">
        <f>+Casos_HN[[#This Row],[ID_Municipio]]&amp;Casos_HN[[#This Row],[Fecha]]</f>
        <v>050143944</v>
      </c>
      <c r="C604" s="29" t="str">
        <f t="shared" si="28"/>
        <v>Cortes43944</v>
      </c>
      <c r="D604" s="30">
        <f t="shared" si="29"/>
        <v>593</v>
      </c>
      <c r="E604" s="23">
        <v>43944</v>
      </c>
      <c r="F604" s="30">
        <f>+VLOOKUP(Casos_HN[[#This Row],[Departamento]],Table_5[],2,0)</f>
        <v>5</v>
      </c>
      <c r="G604" s="3" t="s">
        <v>22</v>
      </c>
      <c r="H604" s="9" t="s">
        <v>23</v>
      </c>
      <c r="I604" s="30" t="str">
        <f>+IFERROR(VLOOKUP(Casos_HN[[#This Row],[Municipio]],'LOCALIZA HN'!$B$9:$O$306,8,0),99999)</f>
        <v>0501</v>
      </c>
      <c r="J604" s="5" t="s">
        <v>18</v>
      </c>
      <c r="K604" s="5">
        <v>26</v>
      </c>
      <c r="L604" s="8" t="s">
        <v>19</v>
      </c>
      <c r="M604" s="32" t="s">
        <v>20</v>
      </c>
      <c r="N604" s="33">
        <f>+IFERROR(VLOOKUP(Casos_HN[[#This Row],[ID_Municipio]],Table_4[[CodigoMuni]:[Long_2]],3,0),"")</f>
        <v>15.5151</v>
      </c>
      <c r="O604" s="33">
        <f>+IFERROR(VLOOKUP(Casos_HN[[#This Row],[ID_Municipio]],Table_4[[CodigoMuni]:[Long_2]],4,0),"")</f>
        <v>-88.114599999999996</v>
      </c>
      <c r="P604" s="32" t="s">
        <v>21</v>
      </c>
    </row>
    <row r="605" spans="1:16" ht="14.25" customHeight="1" x14ac:dyDescent="0.3">
      <c r="A605" s="29" t="str">
        <f t="shared" si="27"/>
        <v>San Pedro Sula43944594</v>
      </c>
      <c r="B605" s="29" t="str">
        <f>+Casos_HN[[#This Row],[ID_Municipio]]&amp;Casos_HN[[#This Row],[Fecha]]</f>
        <v>050143944</v>
      </c>
      <c r="C605" s="29" t="str">
        <f t="shared" si="28"/>
        <v>Cortes43944</v>
      </c>
      <c r="D605" s="30">
        <f t="shared" si="29"/>
        <v>594</v>
      </c>
      <c r="E605" s="23">
        <v>43944</v>
      </c>
      <c r="F605" s="30">
        <f>+VLOOKUP(Casos_HN[[#This Row],[Departamento]],Table_5[],2,0)</f>
        <v>5</v>
      </c>
      <c r="G605" s="3" t="s">
        <v>22</v>
      </c>
      <c r="H605" s="9" t="s">
        <v>23</v>
      </c>
      <c r="I605" s="30" t="str">
        <f>+IFERROR(VLOOKUP(Casos_HN[[#This Row],[Municipio]],'LOCALIZA HN'!$B$9:$O$306,8,0),99999)</f>
        <v>0501</v>
      </c>
      <c r="J605" s="5" t="s">
        <v>18</v>
      </c>
      <c r="K605" s="5">
        <v>59</v>
      </c>
      <c r="L605" s="8" t="s">
        <v>19</v>
      </c>
      <c r="M605" s="32" t="s">
        <v>20</v>
      </c>
      <c r="N605" s="33">
        <f>+IFERROR(VLOOKUP(Casos_HN[[#This Row],[ID_Municipio]],Table_4[[CodigoMuni]:[Long_2]],3,0),"")</f>
        <v>15.5151</v>
      </c>
      <c r="O605" s="33">
        <f>+IFERROR(VLOOKUP(Casos_HN[[#This Row],[ID_Municipio]],Table_4[[CodigoMuni]:[Long_2]],4,0),"")</f>
        <v>-88.114599999999996</v>
      </c>
      <c r="P605" s="32" t="s">
        <v>21</v>
      </c>
    </row>
    <row r="606" spans="1:16" ht="14.25" customHeight="1" x14ac:dyDescent="0.3">
      <c r="A606" s="29" t="str">
        <f t="shared" si="27"/>
        <v>San Pedro Sula43944595</v>
      </c>
      <c r="B606" s="29" t="str">
        <f>+Casos_HN[[#This Row],[ID_Municipio]]&amp;Casos_HN[[#This Row],[Fecha]]</f>
        <v>050143944</v>
      </c>
      <c r="C606" s="29" t="str">
        <f t="shared" si="28"/>
        <v>Cortes43944</v>
      </c>
      <c r="D606" s="30">
        <f t="shared" si="29"/>
        <v>595</v>
      </c>
      <c r="E606" s="23">
        <v>43944</v>
      </c>
      <c r="F606" s="30">
        <f>+VLOOKUP(Casos_HN[[#This Row],[Departamento]],Table_5[],2,0)</f>
        <v>5</v>
      </c>
      <c r="G606" s="3" t="s">
        <v>22</v>
      </c>
      <c r="H606" s="9" t="s">
        <v>23</v>
      </c>
      <c r="I606" s="30" t="str">
        <f>+IFERROR(VLOOKUP(Casos_HN[[#This Row],[Municipio]],'LOCALIZA HN'!$B$9:$O$306,8,0),99999)</f>
        <v>0501</v>
      </c>
      <c r="J606" s="5" t="s">
        <v>26</v>
      </c>
      <c r="K606" s="5">
        <v>64</v>
      </c>
      <c r="L606" s="8" t="s">
        <v>19</v>
      </c>
      <c r="M606" s="32" t="s">
        <v>20</v>
      </c>
      <c r="N606" s="33">
        <f>+IFERROR(VLOOKUP(Casos_HN[[#This Row],[ID_Municipio]],Table_4[[CodigoMuni]:[Long_2]],3,0),"")</f>
        <v>15.5151</v>
      </c>
      <c r="O606" s="33">
        <f>+IFERROR(VLOOKUP(Casos_HN[[#This Row],[ID_Municipio]],Table_4[[CodigoMuni]:[Long_2]],4,0),"")</f>
        <v>-88.114599999999996</v>
      </c>
      <c r="P606" s="32" t="s">
        <v>21</v>
      </c>
    </row>
    <row r="607" spans="1:16" ht="14.25" customHeight="1" x14ac:dyDescent="0.3">
      <c r="A607" s="29" t="str">
        <f t="shared" si="27"/>
        <v>San Pedro Sula43944596</v>
      </c>
      <c r="B607" s="29" t="str">
        <f>+Casos_HN[[#This Row],[ID_Municipio]]&amp;Casos_HN[[#This Row],[Fecha]]</f>
        <v>050143944</v>
      </c>
      <c r="C607" s="29" t="str">
        <f t="shared" si="28"/>
        <v>Cortes43944</v>
      </c>
      <c r="D607" s="30">
        <f t="shared" si="29"/>
        <v>596</v>
      </c>
      <c r="E607" s="23">
        <v>43944</v>
      </c>
      <c r="F607" s="30">
        <f>+VLOOKUP(Casos_HN[[#This Row],[Departamento]],Table_5[],2,0)</f>
        <v>5</v>
      </c>
      <c r="G607" s="3" t="s">
        <v>22</v>
      </c>
      <c r="H607" s="9" t="s">
        <v>23</v>
      </c>
      <c r="I607" s="30" t="str">
        <f>+IFERROR(VLOOKUP(Casos_HN[[#This Row],[Municipio]],'LOCALIZA HN'!$B$9:$O$306,8,0),99999)</f>
        <v>0501</v>
      </c>
      <c r="J607" s="5" t="s">
        <v>18</v>
      </c>
      <c r="K607" s="5">
        <v>63</v>
      </c>
      <c r="L607" s="8" t="s">
        <v>19</v>
      </c>
      <c r="M607" s="32" t="s">
        <v>20</v>
      </c>
      <c r="N607" s="33">
        <f>+IFERROR(VLOOKUP(Casos_HN[[#This Row],[ID_Municipio]],Table_4[[CodigoMuni]:[Long_2]],3,0),"")</f>
        <v>15.5151</v>
      </c>
      <c r="O607" s="33">
        <f>+IFERROR(VLOOKUP(Casos_HN[[#This Row],[ID_Municipio]],Table_4[[CodigoMuni]:[Long_2]],4,0),"")</f>
        <v>-88.114599999999996</v>
      </c>
      <c r="P607" s="32" t="s">
        <v>21</v>
      </c>
    </row>
    <row r="608" spans="1:16" ht="14.25" customHeight="1" x14ac:dyDescent="0.3">
      <c r="A608" s="29" t="str">
        <f t="shared" si="27"/>
        <v>San Pedro Sula43944597</v>
      </c>
      <c r="B608" s="29" t="str">
        <f>+Casos_HN[[#This Row],[ID_Municipio]]&amp;Casos_HN[[#This Row],[Fecha]]</f>
        <v>050143944</v>
      </c>
      <c r="C608" s="29" t="str">
        <f t="shared" si="28"/>
        <v>Cortes43944</v>
      </c>
      <c r="D608" s="30">
        <f t="shared" si="29"/>
        <v>597</v>
      </c>
      <c r="E608" s="23">
        <v>43944</v>
      </c>
      <c r="F608" s="30">
        <f>+VLOOKUP(Casos_HN[[#This Row],[Departamento]],Table_5[],2,0)</f>
        <v>5</v>
      </c>
      <c r="G608" s="3" t="s">
        <v>22</v>
      </c>
      <c r="H608" s="9" t="s">
        <v>23</v>
      </c>
      <c r="I608" s="30" t="str">
        <f>+IFERROR(VLOOKUP(Casos_HN[[#This Row],[Municipio]],'LOCALIZA HN'!$B$9:$O$306,8,0),99999)</f>
        <v>0501</v>
      </c>
      <c r="J608" s="5" t="s">
        <v>26</v>
      </c>
      <c r="K608" s="5">
        <v>77</v>
      </c>
      <c r="L608" s="8" t="s">
        <v>19</v>
      </c>
      <c r="M608" s="32" t="s">
        <v>20</v>
      </c>
      <c r="N608" s="33">
        <f>+IFERROR(VLOOKUP(Casos_HN[[#This Row],[ID_Municipio]],Table_4[[CodigoMuni]:[Long_2]],3,0),"")</f>
        <v>15.5151</v>
      </c>
      <c r="O608" s="33">
        <f>+IFERROR(VLOOKUP(Casos_HN[[#This Row],[ID_Municipio]],Table_4[[CodigoMuni]:[Long_2]],4,0),"")</f>
        <v>-88.114599999999996</v>
      </c>
      <c r="P608" s="32" t="s">
        <v>21</v>
      </c>
    </row>
    <row r="609" spans="1:16" ht="14.25" customHeight="1" x14ac:dyDescent="0.3">
      <c r="A609" s="29" t="str">
        <f t="shared" si="27"/>
        <v>San Pedro Sula43944598</v>
      </c>
      <c r="B609" s="29" t="str">
        <f>+Casos_HN[[#This Row],[ID_Municipio]]&amp;Casos_HN[[#This Row],[Fecha]]</f>
        <v>050143944</v>
      </c>
      <c r="C609" s="29" t="str">
        <f t="shared" si="28"/>
        <v>Cortes43944</v>
      </c>
      <c r="D609" s="30">
        <f t="shared" si="29"/>
        <v>598</v>
      </c>
      <c r="E609" s="23">
        <v>43944</v>
      </c>
      <c r="F609" s="30">
        <f>+VLOOKUP(Casos_HN[[#This Row],[Departamento]],Table_5[],2,0)</f>
        <v>5</v>
      </c>
      <c r="G609" s="3" t="s">
        <v>22</v>
      </c>
      <c r="H609" s="9" t="s">
        <v>23</v>
      </c>
      <c r="I609" s="30" t="str">
        <f>+IFERROR(VLOOKUP(Casos_HN[[#This Row],[Municipio]],'LOCALIZA HN'!$B$9:$O$306,8,0),99999)</f>
        <v>0501</v>
      </c>
      <c r="J609" s="5" t="s">
        <v>26</v>
      </c>
      <c r="K609" s="5">
        <v>68</v>
      </c>
      <c r="L609" s="8" t="s">
        <v>19</v>
      </c>
      <c r="M609" s="32" t="s">
        <v>20</v>
      </c>
      <c r="N609" s="33">
        <f>+IFERROR(VLOOKUP(Casos_HN[[#This Row],[ID_Municipio]],Table_4[[CodigoMuni]:[Long_2]],3,0),"")</f>
        <v>15.5151</v>
      </c>
      <c r="O609" s="33">
        <f>+IFERROR(VLOOKUP(Casos_HN[[#This Row],[ID_Municipio]],Table_4[[CodigoMuni]:[Long_2]],4,0),"")</f>
        <v>-88.114599999999996</v>
      </c>
      <c r="P609" s="32" t="s">
        <v>21</v>
      </c>
    </row>
    <row r="610" spans="1:16" ht="14.25" customHeight="1" x14ac:dyDescent="0.3">
      <c r="A610" s="29" t="str">
        <f t="shared" si="27"/>
        <v>San Pedro Sula43944599</v>
      </c>
      <c r="B610" s="29" t="str">
        <f>+Casos_HN[[#This Row],[ID_Municipio]]&amp;Casos_HN[[#This Row],[Fecha]]</f>
        <v>050143944</v>
      </c>
      <c r="C610" s="29" t="str">
        <f t="shared" si="28"/>
        <v>Cortes43944</v>
      </c>
      <c r="D610" s="30">
        <f t="shared" si="29"/>
        <v>599</v>
      </c>
      <c r="E610" s="23">
        <v>43944</v>
      </c>
      <c r="F610" s="30">
        <f>+VLOOKUP(Casos_HN[[#This Row],[Departamento]],Table_5[],2,0)</f>
        <v>5</v>
      </c>
      <c r="G610" s="3" t="s">
        <v>22</v>
      </c>
      <c r="H610" s="9" t="s">
        <v>23</v>
      </c>
      <c r="I610" s="30" t="str">
        <f>+IFERROR(VLOOKUP(Casos_HN[[#This Row],[Municipio]],'LOCALIZA HN'!$B$9:$O$306,8,0),99999)</f>
        <v>0501</v>
      </c>
      <c r="J610" s="5" t="s">
        <v>26</v>
      </c>
      <c r="K610" s="5">
        <v>37</v>
      </c>
      <c r="L610" s="8" t="s">
        <v>19</v>
      </c>
      <c r="M610" s="32" t="s">
        <v>20</v>
      </c>
      <c r="N610" s="33">
        <f>+IFERROR(VLOOKUP(Casos_HN[[#This Row],[ID_Municipio]],Table_4[[CodigoMuni]:[Long_2]],3,0),"")</f>
        <v>15.5151</v>
      </c>
      <c r="O610" s="33">
        <f>+IFERROR(VLOOKUP(Casos_HN[[#This Row],[ID_Municipio]],Table_4[[CodigoMuni]:[Long_2]],4,0),"")</f>
        <v>-88.114599999999996</v>
      </c>
      <c r="P610" s="32" t="s">
        <v>21</v>
      </c>
    </row>
    <row r="611" spans="1:16" ht="14.25" customHeight="1" x14ac:dyDescent="0.3">
      <c r="A611" s="29" t="str">
        <f t="shared" si="27"/>
        <v>San Pedro Sula43944600</v>
      </c>
      <c r="B611" s="29" t="str">
        <f>+Casos_HN[[#This Row],[ID_Municipio]]&amp;Casos_HN[[#This Row],[Fecha]]</f>
        <v>050143944</v>
      </c>
      <c r="C611" s="29" t="str">
        <f t="shared" si="28"/>
        <v>Cortes43944</v>
      </c>
      <c r="D611" s="30">
        <f t="shared" si="29"/>
        <v>600</v>
      </c>
      <c r="E611" s="23">
        <v>43944</v>
      </c>
      <c r="F611" s="30">
        <f>+VLOOKUP(Casos_HN[[#This Row],[Departamento]],Table_5[],2,0)</f>
        <v>5</v>
      </c>
      <c r="G611" s="3" t="s">
        <v>22</v>
      </c>
      <c r="H611" s="9" t="s">
        <v>23</v>
      </c>
      <c r="I611" s="30" t="str">
        <f>+IFERROR(VLOOKUP(Casos_HN[[#This Row],[Municipio]],'LOCALIZA HN'!$B$9:$O$306,8,0),99999)</f>
        <v>0501</v>
      </c>
      <c r="J611" s="5" t="s">
        <v>26</v>
      </c>
      <c r="K611" s="5">
        <v>44</v>
      </c>
      <c r="L611" s="8" t="s">
        <v>19</v>
      </c>
      <c r="M611" s="32" t="s">
        <v>20</v>
      </c>
      <c r="N611" s="33">
        <f>+IFERROR(VLOOKUP(Casos_HN[[#This Row],[ID_Municipio]],Table_4[[CodigoMuni]:[Long_2]],3,0),"")</f>
        <v>15.5151</v>
      </c>
      <c r="O611" s="33">
        <f>+IFERROR(VLOOKUP(Casos_HN[[#This Row],[ID_Municipio]],Table_4[[CodigoMuni]:[Long_2]],4,0),"")</f>
        <v>-88.114599999999996</v>
      </c>
      <c r="P611" s="32" t="s">
        <v>21</v>
      </c>
    </row>
    <row r="612" spans="1:16" ht="14.25" customHeight="1" x14ac:dyDescent="0.3">
      <c r="A612" s="29" t="str">
        <f t="shared" si="27"/>
        <v>San Pedro Sula43944601</v>
      </c>
      <c r="B612" s="29" t="str">
        <f>+Casos_HN[[#This Row],[ID_Municipio]]&amp;Casos_HN[[#This Row],[Fecha]]</f>
        <v>050143944</v>
      </c>
      <c r="C612" s="29" t="str">
        <f t="shared" si="28"/>
        <v>Cortes43944</v>
      </c>
      <c r="D612" s="30">
        <f t="shared" si="29"/>
        <v>601</v>
      </c>
      <c r="E612" s="23">
        <v>43944</v>
      </c>
      <c r="F612" s="30">
        <f>+VLOOKUP(Casos_HN[[#This Row],[Departamento]],Table_5[],2,0)</f>
        <v>5</v>
      </c>
      <c r="G612" s="3" t="s">
        <v>22</v>
      </c>
      <c r="H612" s="9" t="s">
        <v>23</v>
      </c>
      <c r="I612" s="30" t="str">
        <f>+IFERROR(VLOOKUP(Casos_HN[[#This Row],[Municipio]],'LOCALIZA HN'!$B$9:$O$306,8,0),99999)</f>
        <v>0501</v>
      </c>
      <c r="J612" s="5" t="s">
        <v>26</v>
      </c>
      <c r="K612" s="5">
        <v>74</v>
      </c>
      <c r="L612" s="8" t="s">
        <v>19</v>
      </c>
      <c r="M612" s="32" t="s">
        <v>20</v>
      </c>
      <c r="N612" s="33">
        <f>+IFERROR(VLOOKUP(Casos_HN[[#This Row],[ID_Municipio]],Table_4[[CodigoMuni]:[Long_2]],3,0),"")</f>
        <v>15.5151</v>
      </c>
      <c r="O612" s="33">
        <f>+IFERROR(VLOOKUP(Casos_HN[[#This Row],[ID_Municipio]],Table_4[[CodigoMuni]:[Long_2]],4,0),"")</f>
        <v>-88.114599999999996</v>
      </c>
      <c r="P612" s="32" t="s">
        <v>21</v>
      </c>
    </row>
    <row r="613" spans="1:16" ht="14.25" customHeight="1" x14ac:dyDescent="0.3">
      <c r="A613" s="29" t="str">
        <f t="shared" si="27"/>
        <v>San Pedro Sula43944602</v>
      </c>
      <c r="B613" s="29" t="str">
        <f>+Casos_HN[[#This Row],[ID_Municipio]]&amp;Casos_HN[[#This Row],[Fecha]]</f>
        <v>050143944</v>
      </c>
      <c r="C613" s="29" t="str">
        <f t="shared" si="28"/>
        <v>Cortes43944</v>
      </c>
      <c r="D613" s="30">
        <f t="shared" si="29"/>
        <v>602</v>
      </c>
      <c r="E613" s="23">
        <v>43944</v>
      </c>
      <c r="F613" s="30">
        <f>+VLOOKUP(Casos_HN[[#This Row],[Departamento]],Table_5[],2,0)</f>
        <v>5</v>
      </c>
      <c r="G613" s="3" t="s">
        <v>22</v>
      </c>
      <c r="H613" s="9" t="s">
        <v>23</v>
      </c>
      <c r="I613" s="30" t="str">
        <f>+IFERROR(VLOOKUP(Casos_HN[[#This Row],[Municipio]],'LOCALIZA HN'!$B$9:$O$306,8,0),99999)</f>
        <v>0501</v>
      </c>
      <c r="J613" s="5" t="s">
        <v>18</v>
      </c>
      <c r="K613" s="5">
        <v>36</v>
      </c>
      <c r="L613" s="8" t="s">
        <v>19</v>
      </c>
      <c r="M613" s="32" t="s">
        <v>20</v>
      </c>
      <c r="N613" s="33">
        <f>+IFERROR(VLOOKUP(Casos_HN[[#This Row],[ID_Municipio]],Table_4[[CodigoMuni]:[Long_2]],3,0),"")</f>
        <v>15.5151</v>
      </c>
      <c r="O613" s="33">
        <f>+IFERROR(VLOOKUP(Casos_HN[[#This Row],[ID_Municipio]],Table_4[[CodigoMuni]:[Long_2]],4,0),"")</f>
        <v>-88.114599999999996</v>
      </c>
      <c r="P613" s="32" t="s">
        <v>21</v>
      </c>
    </row>
    <row r="614" spans="1:16" ht="14.25" customHeight="1" x14ac:dyDescent="0.3">
      <c r="A614" s="29" t="str">
        <f t="shared" si="27"/>
        <v>San Pedro Sula43944603</v>
      </c>
      <c r="B614" s="29" t="str">
        <f>+Casos_HN[[#This Row],[ID_Municipio]]&amp;Casos_HN[[#This Row],[Fecha]]</f>
        <v>050143944</v>
      </c>
      <c r="C614" s="29" t="str">
        <f t="shared" si="28"/>
        <v>Cortes43944</v>
      </c>
      <c r="D614" s="30">
        <f t="shared" si="29"/>
        <v>603</v>
      </c>
      <c r="E614" s="23">
        <v>43944</v>
      </c>
      <c r="F614" s="30">
        <f>+VLOOKUP(Casos_HN[[#This Row],[Departamento]],Table_5[],2,0)</f>
        <v>5</v>
      </c>
      <c r="G614" s="3" t="s">
        <v>22</v>
      </c>
      <c r="H614" s="9" t="s">
        <v>23</v>
      </c>
      <c r="I614" s="30" t="str">
        <f>+IFERROR(VLOOKUP(Casos_HN[[#This Row],[Municipio]],'LOCALIZA HN'!$B$9:$O$306,8,0),99999)</f>
        <v>0501</v>
      </c>
      <c r="J614" s="5" t="s">
        <v>18</v>
      </c>
      <c r="K614" s="5">
        <v>53</v>
      </c>
      <c r="L614" s="8" t="s">
        <v>19</v>
      </c>
      <c r="M614" s="32" t="s">
        <v>20</v>
      </c>
      <c r="N614" s="33">
        <f>+IFERROR(VLOOKUP(Casos_HN[[#This Row],[ID_Municipio]],Table_4[[CodigoMuni]:[Long_2]],3,0),"")</f>
        <v>15.5151</v>
      </c>
      <c r="O614" s="33">
        <f>+IFERROR(VLOOKUP(Casos_HN[[#This Row],[ID_Municipio]],Table_4[[CodigoMuni]:[Long_2]],4,0),"")</f>
        <v>-88.114599999999996</v>
      </c>
      <c r="P614" s="32" t="s">
        <v>21</v>
      </c>
    </row>
    <row r="615" spans="1:16" ht="14.25" customHeight="1" x14ac:dyDescent="0.3">
      <c r="A615" s="29" t="str">
        <f t="shared" si="27"/>
        <v>San Pedro Sula43944604</v>
      </c>
      <c r="B615" s="29" t="str">
        <f>+Casos_HN[[#This Row],[ID_Municipio]]&amp;Casos_HN[[#This Row],[Fecha]]</f>
        <v>050143944</v>
      </c>
      <c r="C615" s="29" t="str">
        <f t="shared" si="28"/>
        <v>Cortes43944</v>
      </c>
      <c r="D615" s="30">
        <f t="shared" si="29"/>
        <v>604</v>
      </c>
      <c r="E615" s="23">
        <v>43944</v>
      </c>
      <c r="F615" s="30">
        <f>+VLOOKUP(Casos_HN[[#This Row],[Departamento]],Table_5[],2,0)</f>
        <v>5</v>
      </c>
      <c r="G615" s="3" t="s">
        <v>22</v>
      </c>
      <c r="H615" s="9" t="s">
        <v>23</v>
      </c>
      <c r="I615" s="30" t="str">
        <f>+IFERROR(VLOOKUP(Casos_HN[[#This Row],[Municipio]],'LOCALIZA HN'!$B$9:$O$306,8,0),99999)</f>
        <v>0501</v>
      </c>
      <c r="J615" s="5" t="s">
        <v>18</v>
      </c>
      <c r="K615" s="5">
        <v>50</v>
      </c>
      <c r="L615" s="8" t="s">
        <v>19</v>
      </c>
      <c r="M615" s="32" t="s">
        <v>20</v>
      </c>
      <c r="N615" s="33">
        <f>+IFERROR(VLOOKUP(Casos_HN[[#This Row],[ID_Municipio]],Table_4[[CodigoMuni]:[Long_2]],3,0),"")</f>
        <v>15.5151</v>
      </c>
      <c r="O615" s="33">
        <f>+IFERROR(VLOOKUP(Casos_HN[[#This Row],[ID_Municipio]],Table_4[[CodigoMuni]:[Long_2]],4,0),"")</f>
        <v>-88.114599999999996</v>
      </c>
      <c r="P615" s="32" t="s">
        <v>21</v>
      </c>
    </row>
    <row r="616" spans="1:16" ht="14.25" customHeight="1" x14ac:dyDescent="0.3">
      <c r="A616" s="29" t="str">
        <f t="shared" si="27"/>
        <v>San Pedro Sula43944605</v>
      </c>
      <c r="B616" s="29" t="str">
        <f>+Casos_HN[[#This Row],[ID_Municipio]]&amp;Casos_HN[[#This Row],[Fecha]]</f>
        <v>050143944</v>
      </c>
      <c r="C616" s="29" t="str">
        <f t="shared" si="28"/>
        <v>Cortes43944</v>
      </c>
      <c r="D616" s="30">
        <f t="shared" si="29"/>
        <v>605</v>
      </c>
      <c r="E616" s="23">
        <v>43944</v>
      </c>
      <c r="F616" s="30">
        <f>+VLOOKUP(Casos_HN[[#This Row],[Departamento]],Table_5[],2,0)</f>
        <v>5</v>
      </c>
      <c r="G616" s="3" t="s">
        <v>22</v>
      </c>
      <c r="H616" s="9" t="s">
        <v>23</v>
      </c>
      <c r="I616" s="30" t="str">
        <f>+IFERROR(VLOOKUP(Casos_HN[[#This Row],[Municipio]],'LOCALIZA HN'!$B$9:$O$306,8,0),99999)</f>
        <v>0501</v>
      </c>
      <c r="J616" s="5" t="s">
        <v>26</v>
      </c>
      <c r="K616" s="5">
        <v>27</v>
      </c>
      <c r="L616" s="8" t="s">
        <v>19</v>
      </c>
      <c r="M616" s="32" t="s">
        <v>20</v>
      </c>
      <c r="N616" s="33">
        <f>+IFERROR(VLOOKUP(Casos_HN[[#This Row],[ID_Municipio]],Table_4[[CodigoMuni]:[Long_2]],3,0),"")</f>
        <v>15.5151</v>
      </c>
      <c r="O616" s="33">
        <f>+IFERROR(VLOOKUP(Casos_HN[[#This Row],[ID_Municipio]],Table_4[[CodigoMuni]:[Long_2]],4,0),"")</f>
        <v>-88.114599999999996</v>
      </c>
      <c r="P616" s="32" t="s">
        <v>21</v>
      </c>
    </row>
    <row r="617" spans="1:16" ht="14.25" customHeight="1" x14ac:dyDescent="0.3">
      <c r="A617" s="29" t="str">
        <f t="shared" si="27"/>
        <v>San Pedro Sula43945606</v>
      </c>
      <c r="B617" s="29" t="str">
        <f>+Casos_HN[[#This Row],[ID_Municipio]]&amp;Casos_HN[[#This Row],[Fecha]]</f>
        <v>050143945</v>
      </c>
      <c r="C617" s="29" t="str">
        <f t="shared" si="28"/>
        <v>Cortes43945</v>
      </c>
      <c r="D617" s="30">
        <f t="shared" si="29"/>
        <v>606</v>
      </c>
      <c r="E617" s="23">
        <v>43945</v>
      </c>
      <c r="F617" s="30">
        <f>+VLOOKUP(Casos_HN[[#This Row],[Departamento]],Table_5[],2,0)</f>
        <v>5</v>
      </c>
      <c r="G617" s="3" t="s">
        <v>22</v>
      </c>
      <c r="H617" s="9" t="s">
        <v>23</v>
      </c>
      <c r="I617" s="30" t="str">
        <f>+IFERROR(VLOOKUP(Casos_HN[[#This Row],[Municipio]],'LOCALIZA HN'!$B$9:$O$306,8,0),99999)</f>
        <v>0501</v>
      </c>
      <c r="J617" s="5" t="s">
        <v>26</v>
      </c>
      <c r="K617" s="5">
        <v>51</v>
      </c>
      <c r="L617" s="8" t="s">
        <v>19</v>
      </c>
      <c r="M617" s="32" t="s">
        <v>20</v>
      </c>
      <c r="N617" s="33">
        <f>+IFERROR(VLOOKUP(Casos_HN[[#This Row],[ID_Municipio]],Table_4[[CodigoMuni]:[Long_2]],3,0),"")</f>
        <v>15.5151</v>
      </c>
      <c r="O617" s="33">
        <f>+IFERROR(VLOOKUP(Casos_HN[[#This Row],[ID_Municipio]],Table_4[[CodigoMuni]:[Long_2]],4,0),"")</f>
        <v>-88.114599999999996</v>
      </c>
      <c r="P617" s="32" t="s">
        <v>21</v>
      </c>
    </row>
    <row r="618" spans="1:16" ht="14.25" customHeight="1" x14ac:dyDescent="0.3">
      <c r="A618" s="29" t="str">
        <f t="shared" si="27"/>
        <v>San Pedro Sula43945607</v>
      </c>
      <c r="B618" s="29" t="str">
        <f>+Casos_HN[[#This Row],[ID_Municipio]]&amp;Casos_HN[[#This Row],[Fecha]]</f>
        <v>050143945</v>
      </c>
      <c r="C618" s="29" t="str">
        <f t="shared" si="28"/>
        <v>Cortes43945</v>
      </c>
      <c r="D618" s="30">
        <f t="shared" si="29"/>
        <v>607</v>
      </c>
      <c r="E618" s="23">
        <v>43945</v>
      </c>
      <c r="F618" s="30">
        <f>+VLOOKUP(Casos_HN[[#This Row],[Departamento]],Table_5[],2,0)</f>
        <v>5</v>
      </c>
      <c r="G618" s="3" t="s">
        <v>22</v>
      </c>
      <c r="H618" s="9" t="s">
        <v>23</v>
      </c>
      <c r="I618" s="30" t="str">
        <f>+IFERROR(VLOOKUP(Casos_HN[[#This Row],[Municipio]],'LOCALIZA HN'!$B$9:$O$306,8,0),99999)</f>
        <v>0501</v>
      </c>
      <c r="J618" s="5" t="s">
        <v>18</v>
      </c>
      <c r="K618" s="5">
        <v>36</v>
      </c>
      <c r="L618" s="8" t="s">
        <v>19</v>
      </c>
      <c r="M618" s="32" t="s">
        <v>20</v>
      </c>
      <c r="N618" s="33">
        <f>+IFERROR(VLOOKUP(Casos_HN[[#This Row],[ID_Municipio]],Table_4[[CodigoMuni]:[Long_2]],3,0),"")</f>
        <v>15.5151</v>
      </c>
      <c r="O618" s="33">
        <f>+IFERROR(VLOOKUP(Casos_HN[[#This Row],[ID_Municipio]],Table_4[[CodigoMuni]:[Long_2]],4,0),"")</f>
        <v>-88.114599999999996</v>
      </c>
      <c r="P618" s="32" t="s">
        <v>21</v>
      </c>
    </row>
    <row r="619" spans="1:16" ht="14.25" customHeight="1" x14ac:dyDescent="0.3">
      <c r="A619" s="29" t="str">
        <f t="shared" si="27"/>
        <v>San Pedro Sula43945608</v>
      </c>
      <c r="B619" s="29" t="str">
        <f>+Casos_HN[[#This Row],[ID_Municipio]]&amp;Casos_HN[[#This Row],[Fecha]]</f>
        <v>050143945</v>
      </c>
      <c r="C619" s="29" t="str">
        <f t="shared" si="28"/>
        <v>Cortes43945</v>
      </c>
      <c r="D619" s="30">
        <f t="shared" si="29"/>
        <v>608</v>
      </c>
      <c r="E619" s="23">
        <v>43945</v>
      </c>
      <c r="F619" s="30">
        <f>+VLOOKUP(Casos_HN[[#This Row],[Departamento]],Table_5[],2,0)</f>
        <v>5</v>
      </c>
      <c r="G619" s="3" t="s">
        <v>22</v>
      </c>
      <c r="H619" s="9" t="s">
        <v>23</v>
      </c>
      <c r="I619" s="30" t="str">
        <f>+IFERROR(VLOOKUP(Casos_HN[[#This Row],[Municipio]],'LOCALIZA HN'!$B$9:$O$306,8,0),99999)</f>
        <v>0501</v>
      </c>
      <c r="J619" s="5" t="s">
        <v>18</v>
      </c>
      <c r="K619" s="5">
        <v>26</v>
      </c>
      <c r="L619" s="8" t="s">
        <v>19</v>
      </c>
      <c r="M619" s="32" t="s">
        <v>20</v>
      </c>
      <c r="N619" s="33">
        <f>+IFERROR(VLOOKUP(Casos_HN[[#This Row],[ID_Municipio]],Table_4[[CodigoMuni]:[Long_2]],3,0),"")</f>
        <v>15.5151</v>
      </c>
      <c r="O619" s="33">
        <f>+IFERROR(VLOOKUP(Casos_HN[[#This Row],[ID_Municipio]],Table_4[[CodigoMuni]:[Long_2]],4,0),"")</f>
        <v>-88.114599999999996</v>
      </c>
      <c r="P619" s="32" t="s">
        <v>21</v>
      </c>
    </row>
    <row r="620" spans="1:16" ht="14.25" customHeight="1" x14ac:dyDescent="0.3">
      <c r="A620" s="29" t="str">
        <f t="shared" si="27"/>
        <v>San Pedro Sula43945609</v>
      </c>
      <c r="B620" s="29" t="str">
        <f>+Casos_HN[[#This Row],[ID_Municipio]]&amp;Casos_HN[[#This Row],[Fecha]]</f>
        <v>050143945</v>
      </c>
      <c r="C620" s="29" t="str">
        <f t="shared" si="28"/>
        <v>Cortes43945</v>
      </c>
      <c r="D620" s="30">
        <f t="shared" si="29"/>
        <v>609</v>
      </c>
      <c r="E620" s="23">
        <v>43945</v>
      </c>
      <c r="F620" s="30">
        <f>+VLOOKUP(Casos_HN[[#This Row],[Departamento]],Table_5[],2,0)</f>
        <v>5</v>
      </c>
      <c r="G620" s="3" t="s">
        <v>22</v>
      </c>
      <c r="H620" s="9" t="s">
        <v>23</v>
      </c>
      <c r="I620" s="30" t="str">
        <f>+IFERROR(VLOOKUP(Casos_HN[[#This Row],[Municipio]],'LOCALIZA HN'!$B$9:$O$306,8,0),99999)</f>
        <v>0501</v>
      </c>
      <c r="J620" s="5" t="s">
        <v>26</v>
      </c>
      <c r="K620" s="5">
        <v>65</v>
      </c>
      <c r="L620" s="8" t="s">
        <v>19</v>
      </c>
      <c r="M620" s="32" t="s">
        <v>20</v>
      </c>
      <c r="N620" s="33">
        <f>+IFERROR(VLOOKUP(Casos_HN[[#This Row],[ID_Municipio]],Table_4[[CodigoMuni]:[Long_2]],3,0),"")</f>
        <v>15.5151</v>
      </c>
      <c r="O620" s="33">
        <f>+IFERROR(VLOOKUP(Casos_HN[[#This Row],[ID_Municipio]],Table_4[[CodigoMuni]:[Long_2]],4,0),"")</f>
        <v>-88.114599999999996</v>
      </c>
      <c r="P620" s="32" t="s">
        <v>21</v>
      </c>
    </row>
    <row r="621" spans="1:16" ht="14.25" customHeight="1" x14ac:dyDescent="0.3">
      <c r="A621" s="29" t="str">
        <f t="shared" si="27"/>
        <v>San Pedro Sula43945610</v>
      </c>
      <c r="B621" s="29" t="str">
        <f>+Casos_HN[[#This Row],[ID_Municipio]]&amp;Casos_HN[[#This Row],[Fecha]]</f>
        <v>050143945</v>
      </c>
      <c r="C621" s="29" t="str">
        <f t="shared" si="28"/>
        <v>Cortes43945</v>
      </c>
      <c r="D621" s="30">
        <f t="shared" si="29"/>
        <v>610</v>
      </c>
      <c r="E621" s="23">
        <v>43945</v>
      </c>
      <c r="F621" s="30">
        <f>+VLOOKUP(Casos_HN[[#This Row],[Departamento]],Table_5[],2,0)</f>
        <v>5</v>
      </c>
      <c r="G621" s="3" t="s">
        <v>22</v>
      </c>
      <c r="H621" s="9" t="s">
        <v>23</v>
      </c>
      <c r="I621" s="30" t="str">
        <f>+IFERROR(VLOOKUP(Casos_HN[[#This Row],[Municipio]],'LOCALIZA HN'!$B$9:$O$306,8,0),99999)</f>
        <v>0501</v>
      </c>
      <c r="J621" s="5" t="s">
        <v>18</v>
      </c>
      <c r="K621" s="5">
        <v>46</v>
      </c>
      <c r="L621" s="8" t="s">
        <v>19</v>
      </c>
      <c r="M621" s="32" t="s">
        <v>20</v>
      </c>
      <c r="N621" s="33">
        <f>+IFERROR(VLOOKUP(Casos_HN[[#This Row],[ID_Municipio]],Table_4[[CodigoMuni]:[Long_2]],3,0),"")</f>
        <v>15.5151</v>
      </c>
      <c r="O621" s="33">
        <f>+IFERROR(VLOOKUP(Casos_HN[[#This Row],[ID_Municipio]],Table_4[[CodigoMuni]:[Long_2]],4,0),"")</f>
        <v>-88.114599999999996</v>
      </c>
      <c r="P621" s="32" t="s">
        <v>21</v>
      </c>
    </row>
    <row r="622" spans="1:16" ht="14.25" customHeight="1" x14ac:dyDescent="0.3">
      <c r="A622" s="29" t="str">
        <f t="shared" si="27"/>
        <v>San Pedro Sula43945611</v>
      </c>
      <c r="B622" s="29" t="str">
        <f>+Casos_HN[[#This Row],[ID_Municipio]]&amp;Casos_HN[[#This Row],[Fecha]]</f>
        <v>050143945</v>
      </c>
      <c r="C622" s="29" t="str">
        <f t="shared" si="28"/>
        <v>Cortes43945</v>
      </c>
      <c r="D622" s="30">
        <f t="shared" si="29"/>
        <v>611</v>
      </c>
      <c r="E622" s="23">
        <v>43945</v>
      </c>
      <c r="F622" s="30">
        <f>+VLOOKUP(Casos_HN[[#This Row],[Departamento]],Table_5[],2,0)</f>
        <v>5</v>
      </c>
      <c r="G622" s="3" t="s">
        <v>22</v>
      </c>
      <c r="H622" s="9" t="s">
        <v>23</v>
      </c>
      <c r="I622" s="30" t="str">
        <f>+IFERROR(VLOOKUP(Casos_HN[[#This Row],[Municipio]],'LOCALIZA HN'!$B$9:$O$306,8,0),99999)</f>
        <v>0501</v>
      </c>
      <c r="J622" s="5" t="s">
        <v>26</v>
      </c>
      <c r="K622" s="5">
        <v>38</v>
      </c>
      <c r="L622" s="8" t="s">
        <v>19</v>
      </c>
      <c r="M622" s="32" t="s">
        <v>20</v>
      </c>
      <c r="N622" s="33">
        <f>+IFERROR(VLOOKUP(Casos_HN[[#This Row],[ID_Municipio]],Table_4[[CodigoMuni]:[Long_2]],3,0),"")</f>
        <v>15.5151</v>
      </c>
      <c r="O622" s="33">
        <f>+IFERROR(VLOOKUP(Casos_HN[[#This Row],[ID_Municipio]],Table_4[[CodigoMuni]:[Long_2]],4,0),"")</f>
        <v>-88.114599999999996</v>
      </c>
      <c r="P622" s="32" t="s">
        <v>21</v>
      </c>
    </row>
    <row r="623" spans="1:16" ht="14.25" customHeight="1" x14ac:dyDescent="0.3">
      <c r="A623" s="29" t="str">
        <f t="shared" si="27"/>
        <v>San Pedro Sula43945612</v>
      </c>
      <c r="B623" s="29" t="str">
        <f>+Casos_HN[[#This Row],[ID_Municipio]]&amp;Casos_HN[[#This Row],[Fecha]]</f>
        <v>050143945</v>
      </c>
      <c r="C623" s="29" t="str">
        <f t="shared" si="28"/>
        <v>Cortes43945</v>
      </c>
      <c r="D623" s="30">
        <f t="shared" si="29"/>
        <v>612</v>
      </c>
      <c r="E623" s="23">
        <v>43945</v>
      </c>
      <c r="F623" s="30">
        <f>+VLOOKUP(Casos_HN[[#This Row],[Departamento]],Table_5[],2,0)</f>
        <v>5</v>
      </c>
      <c r="G623" s="3" t="s">
        <v>22</v>
      </c>
      <c r="H623" s="9" t="s">
        <v>23</v>
      </c>
      <c r="I623" s="30" t="str">
        <f>+IFERROR(VLOOKUP(Casos_HN[[#This Row],[Municipio]],'LOCALIZA HN'!$B$9:$O$306,8,0),99999)</f>
        <v>0501</v>
      </c>
      <c r="J623" s="5" t="s">
        <v>18</v>
      </c>
      <c r="K623" s="5">
        <v>41</v>
      </c>
      <c r="L623" s="8" t="s">
        <v>19</v>
      </c>
      <c r="M623" s="32" t="s">
        <v>20</v>
      </c>
      <c r="N623" s="33">
        <f>+IFERROR(VLOOKUP(Casos_HN[[#This Row],[ID_Municipio]],Table_4[[CodigoMuni]:[Long_2]],3,0),"")</f>
        <v>15.5151</v>
      </c>
      <c r="O623" s="33">
        <f>+IFERROR(VLOOKUP(Casos_HN[[#This Row],[ID_Municipio]],Table_4[[CodigoMuni]:[Long_2]],4,0),"")</f>
        <v>-88.114599999999996</v>
      </c>
      <c r="P623" s="32" t="s">
        <v>21</v>
      </c>
    </row>
    <row r="624" spans="1:16" ht="14.25" customHeight="1" x14ac:dyDescent="0.3">
      <c r="A624" s="29" t="str">
        <f t="shared" si="27"/>
        <v>San Pedro Sula43945613</v>
      </c>
      <c r="B624" s="29" t="str">
        <f>+Casos_HN[[#This Row],[ID_Municipio]]&amp;Casos_HN[[#This Row],[Fecha]]</f>
        <v>050143945</v>
      </c>
      <c r="C624" s="29" t="str">
        <f t="shared" si="28"/>
        <v>Cortes43945</v>
      </c>
      <c r="D624" s="30">
        <f t="shared" si="29"/>
        <v>613</v>
      </c>
      <c r="E624" s="23">
        <v>43945</v>
      </c>
      <c r="F624" s="30">
        <f>+VLOOKUP(Casos_HN[[#This Row],[Departamento]],Table_5[],2,0)</f>
        <v>5</v>
      </c>
      <c r="G624" s="3" t="s">
        <v>22</v>
      </c>
      <c r="H624" s="9" t="s">
        <v>23</v>
      </c>
      <c r="I624" s="30" t="str">
        <f>+IFERROR(VLOOKUP(Casos_HN[[#This Row],[Municipio]],'LOCALIZA HN'!$B$9:$O$306,8,0),99999)</f>
        <v>0501</v>
      </c>
      <c r="J624" s="5" t="s">
        <v>18</v>
      </c>
      <c r="K624" s="5">
        <v>63</v>
      </c>
      <c r="L624" s="8" t="s">
        <v>19</v>
      </c>
      <c r="M624" s="32" t="s">
        <v>20</v>
      </c>
      <c r="N624" s="33">
        <f>+IFERROR(VLOOKUP(Casos_HN[[#This Row],[ID_Municipio]],Table_4[[CodigoMuni]:[Long_2]],3,0),"")</f>
        <v>15.5151</v>
      </c>
      <c r="O624" s="33">
        <f>+IFERROR(VLOOKUP(Casos_HN[[#This Row],[ID_Municipio]],Table_4[[CodigoMuni]:[Long_2]],4,0),"")</f>
        <v>-88.114599999999996</v>
      </c>
      <c r="P624" s="32" t="s">
        <v>21</v>
      </c>
    </row>
    <row r="625" spans="1:16" ht="14.25" customHeight="1" x14ac:dyDescent="0.3">
      <c r="A625" s="29" t="str">
        <f t="shared" si="27"/>
        <v>San Pedro Sula43945614</v>
      </c>
      <c r="B625" s="29" t="str">
        <f>+Casos_HN[[#This Row],[ID_Municipio]]&amp;Casos_HN[[#This Row],[Fecha]]</f>
        <v>050143945</v>
      </c>
      <c r="C625" s="29" t="str">
        <f t="shared" si="28"/>
        <v>Cortes43945</v>
      </c>
      <c r="D625" s="30">
        <f t="shared" si="29"/>
        <v>614</v>
      </c>
      <c r="E625" s="23">
        <v>43945</v>
      </c>
      <c r="F625" s="30">
        <f>+VLOOKUP(Casos_HN[[#This Row],[Departamento]],Table_5[],2,0)</f>
        <v>5</v>
      </c>
      <c r="G625" s="3" t="s">
        <v>22</v>
      </c>
      <c r="H625" s="9" t="s">
        <v>23</v>
      </c>
      <c r="I625" s="30" t="str">
        <f>+IFERROR(VLOOKUP(Casos_HN[[#This Row],[Municipio]],'LOCALIZA HN'!$B$9:$O$306,8,0),99999)</f>
        <v>0501</v>
      </c>
      <c r="J625" s="5" t="s">
        <v>18</v>
      </c>
      <c r="K625" s="5">
        <v>28</v>
      </c>
      <c r="L625" s="8" t="s">
        <v>19</v>
      </c>
      <c r="M625" s="32" t="s">
        <v>20</v>
      </c>
      <c r="N625" s="33">
        <f>+IFERROR(VLOOKUP(Casos_HN[[#This Row],[ID_Municipio]],Table_4[[CodigoMuni]:[Long_2]],3,0),"")</f>
        <v>15.5151</v>
      </c>
      <c r="O625" s="33">
        <f>+IFERROR(VLOOKUP(Casos_HN[[#This Row],[ID_Municipio]],Table_4[[CodigoMuni]:[Long_2]],4,0),"")</f>
        <v>-88.114599999999996</v>
      </c>
      <c r="P625" s="32" t="s">
        <v>21</v>
      </c>
    </row>
    <row r="626" spans="1:16" ht="14.25" customHeight="1" x14ac:dyDescent="0.3">
      <c r="A626" s="29" t="str">
        <f t="shared" si="27"/>
        <v>San Pedro Sula43945615</v>
      </c>
      <c r="B626" s="29" t="str">
        <f>+Casos_HN[[#This Row],[ID_Municipio]]&amp;Casos_HN[[#This Row],[Fecha]]</f>
        <v>050143945</v>
      </c>
      <c r="C626" s="29" t="str">
        <f t="shared" si="28"/>
        <v>Cortes43945</v>
      </c>
      <c r="D626" s="30">
        <f t="shared" si="29"/>
        <v>615</v>
      </c>
      <c r="E626" s="23">
        <v>43945</v>
      </c>
      <c r="F626" s="30">
        <f>+VLOOKUP(Casos_HN[[#This Row],[Departamento]],Table_5[],2,0)</f>
        <v>5</v>
      </c>
      <c r="G626" s="3" t="s">
        <v>22</v>
      </c>
      <c r="H626" s="9" t="s">
        <v>23</v>
      </c>
      <c r="I626" s="30" t="str">
        <f>+IFERROR(VLOOKUP(Casos_HN[[#This Row],[Municipio]],'LOCALIZA HN'!$B$9:$O$306,8,0),99999)</f>
        <v>0501</v>
      </c>
      <c r="J626" s="5" t="s">
        <v>26</v>
      </c>
      <c r="K626" s="5">
        <v>72</v>
      </c>
      <c r="L626" s="8" t="s">
        <v>19</v>
      </c>
      <c r="M626" s="32" t="s">
        <v>20</v>
      </c>
      <c r="N626" s="33">
        <f>+IFERROR(VLOOKUP(Casos_HN[[#This Row],[ID_Municipio]],Table_4[[CodigoMuni]:[Long_2]],3,0),"")</f>
        <v>15.5151</v>
      </c>
      <c r="O626" s="33">
        <f>+IFERROR(VLOOKUP(Casos_HN[[#This Row],[ID_Municipio]],Table_4[[CodigoMuni]:[Long_2]],4,0),"")</f>
        <v>-88.114599999999996</v>
      </c>
      <c r="P626" s="32" t="s">
        <v>21</v>
      </c>
    </row>
    <row r="627" spans="1:16" ht="14.25" customHeight="1" x14ac:dyDescent="0.3">
      <c r="A627" s="29" t="str">
        <f t="shared" si="27"/>
        <v>San Pedro Sula43945616</v>
      </c>
      <c r="B627" s="29" t="str">
        <f>+Casos_HN[[#This Row],[ID_Municipio]]&amp;Casos_HN[[#This Row],[Fecha]]</f>
        <v>050143945</v>
      </c>
      <c r="C627" s="29" t="str">
        <f t="shared" si="28"/>
        <v>Cortes43945</v>
      </c>
      <c r="D627" s="30">
        <f t="shared" si="29"/>
        <v>616</v>
      </c>
      <c r="E627" s="23">
        <v>43945</v>
      </c>
      <c r="F627" s="30">
        <f>+VLOOKUP(Casos_HN[[#This Row],[Departamento]],Table_5[],2,0)</f>
        <v>5</v>
      </c>
      <c r="G627" s="3" t="s">
        <v>22</v>
      </c>
      <c r="H627" s="9" t="s">
        <v>23</v>
      </c>
      <c r="I627" s="30" t="str">
        <f>+IFERROR(VLOOKUP(Casos_HN[[#This Row],[Municipio]],'LOCALIZA HN'!$B$9:$O$306,8,0),99999)</f>
        <v>0501</v>
      </c>
      <c r="J627" s="5" t="s">
        <v>18</v>
      </c>
      <c r="K627" s="5">
        <v>55</v>
      </c>
      <c r="L627" s="8" t="s">
        <v>19</v>
      </c>
      <c r="M627" s="32" t="s">
        <v>20</v>
      </c>
      <c r="N627" s="33">
        <f>+IFERROR(VLOOKUP(Casos_HN[[#This Row],[ID_Municipio]],Table_4[[CodigoMuni]:[Long_2]],3,0),"")</f>
        <v>15.5151</v>
      </c>
      <c r="O627" s="33">
        <f>+IFERROR(VLOOKUP(Casos_HN[[#This Row],[ID_Municipio]],Table_4[[CodigoMuni]:[Long_2]],4,0),"")</f>
        <v>-88.114599999999996</v>
      </c>
      <c r="P627" s="32" t="s">
        <v>21</v>
      </c>
    </row>
    <row r="628" spans="1:16" ht="14.25" customHeight="1" x14ac:dyDescent="0.3">
      <c r="A628" s="29" t="str">
        <f t="shared" si="27"/>
        <v>San Pedro Sula43945617</v>
      </c>
      <c r="B628" s="29" t="str">
        <f>+Casos_HN[[#This Row],[ID_Municipio]]&amp;Casos_HN[[#This Row],[Fecha]]</f>
        <v>050143945</v>
      </c>
      <c r="C628" s="29" t="str">
        <f t="shared" si="28"/>
        <v>Cortes43945</v>
      </c>
      <c r="D628" s="30">
        <f t="shared" si="29"/>
        <v>617</v>
      </c>
      <c r="E628" s="23">
        <v>43945</v>
      </c>
      <c r="F628" s="30">
        <f>+VLOOKUP(Casos_HN[[#This Row],[Departamento]],Table_5[],2,0)</f>
        <v>5</v>
      </c>
      <c r="G628" s="3" t="s">
        <v>22</v>
      </c>
      <c r="H628" s="9" t="s">
        <v>23</v>
      </c>
      <c r="I628" s="30" t="str">
        <f>+IFERROR(VLOOKUP(Casos_HN[[#This Row],[Municipio]],'LOCALIZA HN'!$B$9:$O$306,8,0),99999)</f>
        <v>0501</v>
      </c>
      <c r="J628" s="5" t="s">
        <v>18</v>
      </c>
      <c r="K628" s="5">
        <v>79</v>
      </c>
      <c r="L628" s="8" t="s">
        <v>19</v>
      </c>
      <c r="M628" s="32" t="s">
        <v>20</v>
      </c>
      <c r="N628" s="33">
        <f>+IFERROR(VLOOKUP(Casos_HN[[#This Row],[ID_Municipio]],Table_4[[CodigoMuni]:[Long_2]],3,0),"")</f>
        <v>15.5151</v>
      </c>
      <c r="O628" s="33">
        <f>+IFERROR(VLOOKUP(Casos_HN[[#This Row],[ID_Municipio]],Table_4[[CodigoMuni]:[Long_2]],4,0),"")</f>
        <v>-88.114599999999996</v>
      </c>
      <c r="P628" s="32" t="s">
        <v>21</v>
      </c>
    </row>
    <row r="629" spans="1:16" ht="14.25" customHeight="1" x14ac:dyDescent="0.3">
      <c r="A629" s="29" t="str">
        <f t="shared" si="27"/>
        <v>San Pedro Sula43945618</v>
      </c>
      <c r="B629" s="29" t="str">
        <f>+Casos_HN[[#This Row],[ID_Municipio]]&amp;Casos_HN[[#This Row],[Fecha]]</f>
        <v>050143945</v>
      </c>
      <c r="C629" s="29" t="str">
        <f t="shared" si="28"/>
        <v>Cortes43945</v>
      </c>
      <c r="D629" s="30">
        <f t="shared" si="29"/>
        <v>618</v>
      </c>
      <c r="E629" s="23">
        <v>43945</v>
      </c>
      <c r="F629" s="30">
        <f>+VLOOKUP(Casos_HN[[#This Row],[Departamento]],Table_5[],2,0)</f>
        <v>5</v>
      </c>
      <c r="G629" s="3" t="s">
        <v>22</v>
      </c>
      <c r="H629" s="9" t="s">
        <v>23</v>
      </c>
      <c r="I629" s="30" t="str">
        <f>+IFERROR(VLOOKUP(Casos_HN[[#This Row],[Municipio]],'LOCALIZA HN'!$B$9:$O$306,8,0),99999)</f>
        <v>0501</v>
      </c>
      <c r="J629" s="5" t="s">
        <v>26</v>
      </c>
      <c r="K629" s="5">
        <v>32</v>
      </c>
      <c r="L629" s="8" t="s">
        <v>19</v>
      </c>
      <c r="M629" s="32" t="s">
        <v>20</v>
      </c>
      <c r="N629" s="33">
        <f>+IFERROR(VLOOKUP(Casos_HN[[#This Row],[ID_Municipio]],Table_4[[CodigoMuni]:[Long_2]],3,0),"")</f>
        <v>15.5151</v>
      </c>
      <c r="O629" s="33">
        <f>+IFERROR(VLOOKUP(Casos_HN[[#This Row],[ID_Municipio]],Table_4[[CodigoMuni]:[Long_2]],4,0),"")</f>
        <v>-88.114599999999996</v>
      </c>
      <c r="P629" s="32" t="s">
        <v>21</v>
      </c>
    </row>
    <row r="630" spans="1:16" ht="14.25" customHeight="1" x14ac:dyDescent="0.3">
      <c r="A630" s="29" t="str">
        <f t="shared" si="27"/>
        <v>San Pedro Sula43945619</v>
      </c>
      <c r="B630" s="29" t="str">
        <f>+Casos_HN[[#This Row],[ID_Municipio]]&amp;Casos_HN[[#This Row],[Fecha]]</f>
        <v>050143945</v>
      </c>
      <c r="C630" s="29" t="str">
        <f t="shared" si="28"/>
        <v>Cortes43945</v>
      </c>
      <c r="D630" s="30">
        <f t="shared" si="29"/>
        <v>619</v>
      </c>
      <c r="E630" s="23">
        <v>43945</v>
      </c>
      <c r="F630" s="30">
        <f>+VLOOKUP(Casos_HN[[#This Row],[Departamento]],Table_5[],2,0)</f>
        <v>5</v>
      </c>
      <c r="G630" s="3" t="s">
        <v>22</v>
      </c>
      <c r="H630" s="9" t="s">
        <v>23</v>
      </c>
      <c r="I630" s="30" t="str">
        <f>+IFERROR(VLOOKUP(Casos_HN[[#This Row],[Municipio]],'LOCALIZA HN'!$B$9:$O$306,8,0),99999)</f>
        <v>0501</v>
      </c>
      <c r="J630" s="5" t="s">
        <v>26</v>
      </c>
      <c r="K630" s="5">
        <v>46</v>
      </c>
      <c r="L630" s="8" t="s">
        <v>19</v>
      </c>
      <c r="M630" s="32" t="s">
        <v>20</v>
      </c>
      <c r="N630" s="33">
        <f>+IFERROR(VLOOKUP(Casos_HN[[#This Row],[ID_Municipio]],Table_4[[CodigoMuni]:[Long_2]],3,0),"")</f>
        <v>15.5151</v>
      </c>
      <c r="O630" s="33">
        <f>+IFERROR(VLOOKUP(Casos_HN[[#This Row],[ID_Municipio]],Table_4[[CodigoMuni]:[Long_2]],4,0),"")</f>
        <v>-88.114599999999996</v>
      </c>
      <c r="P630" s="32" t="s">
        <v>21</v>
      </c>
    </row>
    <row r="631" spans="1:16" ht="14.25" customHeight="1" x14ac:dyDescent="0.3">
      <c r="A631" s="29" t="str">
        <f t="shared" si="27"/>
        <v>San Pedro Sula43945620</v>
      </c>
      <c r="B631" s="29" t="str">
        <f>+Casos_HN[[#This Row],[ID_Municipio]]&amp;Casos_HN[[#This Row],[Fecha]]</f>
        <v>050143945</v>
      </c>
      <c r="C631" s="29" t="str">
        <f t="shared" si="28"/>
        <v>Cortes43945</v>
      </c>
      <c r="D631" s="30">
        <f t="shared" si="29"/>
        <v>620</v>
      </c>
      <c r="E631" s="23">
        <v>43945</v>
      </c>
      <c r="F631" s="30">
        <f>+VLOOKUP(Casos_HN[[#This Row],[Departamento]],Table_5[],2,0)</f>
        <v>5</v>
      </c>
      <c r="G631" s="3" t="s">
        <v>22</v>
      </c>
      <c r="H631" s="9" t="s">
        <v>23</v>
      </c>
      <c r="I631" s="30" t="str">
        <f>+IFERROR(VLOOKUP(Casos_HN[[#This Row],[Municipio]],'LOCALIZA HN'!$B$9:$O$306,8,0),99999)</f>
        <v>0501</v>
      </c>
      <c r="J631" s="5" t="s">
        <v>18</v>
      </c>
      <c r="K631" s="5">
        <v>94</v>
      </c>
      <c r="L631" s="8" t="s">
        <v>19</v>
      </c>
      <c r="M631" s="32" t="s">
        <v>20</v>
      </c>
      <c r="N631" s="33">
        <f>+IFERROR(VLOOKUP(Casos_HN[[#This Row],[ID_Municipio]],Table_4[[CodigoMuni]:[Long_2]],3,0),"")</f>
        <v>15.5151</v>
      </c>
      <c r="O631" s="33">
        <f>+IFERROR(VLOOKUP(Casos_HN[[#This Row],[ID_Municipio]],Table_4[[CodigoMuni]:[Long_2]],4,0),"")</f>
        <v>-88.114599999999996</v>
      </c>
      <c r="P631" s="32" t="s">
        <v>21</v>
      </c>
    </row>
    <row r="632" spans="1:16" ht="14.25" customHeight="1" x14ac:dyDescent="0.3">
      <c r="A632" s="29" t="str">
        <f t="shared" si="27"/>
        <v>San Pedro Sula43947621</v>
      </c>
      <c r="B632" s="29" t="str">
        <f>+Casos_HN[[#This Row],[ID_Municipio]]&amp;Casos_HN[[#This Row],[Fecha]]</f>
        <v>050143947</v>
      </c>
      <c r="C632" s="29" t="str">
        <f t="shared" si="28"/>
        <v>Cortes43947</v>
      </c>
      <c r="D632" s="30">
        <f t="shared" si="29"/>
        <v>621</v>
      </c>
      <c r="E632" s="23">
        <v>43947</v>
      </c>
      <c r="F632" s="30">
        <f>+VLOOKUP(Casos_HN[[#This Row],[Departamento]],Table_5[],2,0)</f>
        <v>5</v>
      </c>
      <c r="G632" s="3" t="s">
        <v>22</v>
      </c>
      <c r="H632" s="9" t="s">
        <v>23</v>
      </c>
      <c r="I632" s="30" t="str">
        <f>+IFERROR(VLOOKUP(Casos_HN[[#This Row],[Municipio]],'LOCALIZA HN'!$B$9:$O$306,8,0),99999)</f>
        <v>0501</v>
      </c>
      <c r="J632" s="5" t="s">
        <v>18</v>
      </c>
      <c r="K632" s="5">
        <v>62</v>
      </c>
      <c r="L632" s="8" t="s">
        <v>19</v>
      </c>
      <c r="M632" s="32" t="s">
        <v>20</v>
      </c>
      <c r="N632" s="33">
        <f>+IFERROR(VLOOKUP(Casos_HN[[#This Row],[ID_Municipio]],Table_4[[CodigoMuni]:[Long_2]],3,0),"")</f>
        <v>15.5151</v>
      </c>
      <c r="O632" s="33">
        <f>+IFERROR(VLOOKUP(Casos_HN[[#This Row],[ID_Municipio]],Table_4[[CodigoMuni]:[Long_2]],4,0),"")</f>
        <v>-88.114599999999996</v>
      </c>
      <c r="P632" s="32" t="s">
        <v>21</v>
      </c>
    </row>
    <row r="633" spans="1:16" ht="14.25" customHeight="1" x14ac:dyDescent="0.3">
      <c r="A633" s="29" t="str">
        <f t="shared" si="27"/>
        <v>San Pedro Sula43947622</v>
      </c>
      <c r="B633" s="29" t="str">
        <f>+Casos_HN[[#This Row],[ID_Municipio]]&amp;Casos_HN[[#This Row],[Fecha]]</f>
        <v>050143947</v>
      </c>
      <c r="C633" s="29" t="str">
        <f t="shared" si="28"/>
        <v>Cortes43947</v>
      </c>
      <c r="D633" s="30">
        <f t="shared" si="29"/>
        <v>622</v>
      </c>
      <c r="E633" s="23">
        <v>43947</v>
      </c>
      <c r="F633" s="30">
        <f>+VLOOKUP(Casos_HN[[#This Row],[Departamento]],Table_5[],2,0)</f>
        <v>5</v>
      </c>
      <c r="G633" s="3" t="s">
        <v>22</v>
      </c>
      <c r="H633" s="9" t="s">
        <v>23</v>
      </c>
      <c r="I633" s="30" t="str">
        <f>+IFERROR(VLOOKUP(Casos_HN[[#This Row],[Municipio]],'LOCALIZA HN'!$B$9:$O$306,8,0),99999)</f>
        <v>0501</v>
      </c>
      <c r="J633" s="5" t="s">
        <v>18</v>
      </c>
      <c r="K633" s="5">
        <v>47</v>
      </c>
      <c r="L633" s="8" t="s">
        <v>19</v>
      </c>
      <c r="M633" s="32" t="s">
        <v>20</v>
      </c>
      <c r="N633" s="33">
        <f>+IFERROR(VLOOKUP(Casos_HN[[#This Row],[ID_Municipio]],Table_4[[CodigoMuni]:[Long_2]],3,0),"")</f>
        <v>15.5151</v>
      </c>
      <c r="O633" s="33">
        <f>+IFERROR(VLOOKUP(Casos_HN[[#This Row],[ID_Municipio]],Table_4[[CodigoMuni]:[Long_2]],4,0),"")</f>
        <v>-88.114599999999996</v>
      </c>
      <c r="P633" s="32" t="s">
        <v>21</v>
      </c>
    </row>
    <row r="634" spans="1:16" ht="14.25" customHeight="1" x14ac:dyDescent="0.3">
      <c r="A634" s="29" t="str">
        <f t="shared" si="27"/>
        <v>San Pedro Sula43947623</v>
      </c>
      <c r="B634" s="29" t="str">
        <f>+Casos_HN[[#This Row],[ID_Municipio]]&amp;Casos_HN[[#This Row],[Fecha]]</f>
        <v>050143947</v>
      </c>
      <c r="C634" s="29" t="str">
        <f t="shared" si="28"/>
        <v>Cortes43947</v>
      </c>
      <c r="D634" s="30">
        <f t="shared" si="29"/>
        <v>623</v>
      </c>
      <c r="E634" s="23">
        <v>43947</v>
      </c>
      <c r="F634" s="30">
        <f>+VLOOKUP(Casos_HN[[#This Row],[Departamento]],Table_5[],2,0)</f>
        <v>5</v>
      </c>
      <c r="G634" s="3" t="s">
        <v>22</v>
      </c>
      <c r="H634" s="9" t="s">
        <v>23</v>
      </c>
      <c r="I634" s="30" t="str">
        <f>+IFERROR(VLOOKUP(Casos_HN[[#This Row],[Municipio]],'LOCALIZA HN'!$B$9:$O$306,8,0),99999)</f>
        <v>0501</v>
      </c>
      <c r="J634" s="5" t="s">
        <v>26</v>
      </c>
      <c r="K634" s="5">
        <v>27</v>
      </c>
      <c r="L634" s="8" t="s">
        <v>19</v>
      </c>
      <c r="M634" s="32" t="s">
        <v>20</v>
      </c>
      <c r="N634" s="33">
        <f>+IFERROR(VLOOKUP(Casos_HN[[#This Row],[ID_Municipio]],Table_4[[CodigoMuni]:[Long_2]],3,0),"")</f>
        <v>15.5151</v>
      </c>
      <c r="O634" s="33">
        <f>+IFERROR(VLOOKUP(Casos_HN[[#This Row],[ID_Municipio]],Table_4[[CodigoMuni]:[Long_2]],4,0),"")</f>
        <v>-88.114599999999996</v>
      </c>
      <c r="P634" s="32" t="s">
        <v>21</v>
      </c>
    </row>
    <row r="635" spans="1:16" ht="14.25" customHeight="1" x14ac:dyDescent="0.3">
      <c r="A635" s="29" t="str">
        <f t="shared" si="27"/>
        <v>San Pedro Sula43947624</v>
      </c>
      <c r="B635" s="29" t="str">
        <f>+Casos_HN[[#This Row],[ID_Municipio]]&amp;Casos_HN[[#This Row],[Fecha]]</f>
        <v>050143947</v>
      </c>
      <c r="C635" s="29" t="str">
        <f t="shared" si="28"/>
        <v>Cortes43947</v>
      </c>
      <c r="D635" s="30">
        <f t="shared" si="29"/>
        <v>624</v>
      </c>
      <c r="E635" s="23">
        <v>43947</v>
      </c>
      <c r="F635" s="30">
        <f>+VLOOKUP(Casos_HN[[#This Row],[Departamento]],Table_5[],2,0)</f>
        <v>5</v>
      </c>
      <c r="G635" s="3" t="s">
        <v>22</v>
      </c>
      <c r="H635" s="9" t="s">
        <v>23</v>
      </c>
      <c r="I635" s="30" t="str">
        <f>+IFERROR(VLOOKUP(Casos_HN[[#This Row],[Municipio]],'LOCALIZA HN'!$B$9:$O$306,8,0),99999)</f>
        <v>0501</v>
      </c>
      <c r="J635" s="5" t="s">
        <v>18</v>
      </c>
      <c r="K635" s="5">
        <v>34</v>
      </c>
      <c r="L635" s="8" t="s">
        <v>19</v>
      </c>
      <c r="M635" s="32" t="s">
        <v>20</v>
      </c>
      <c r="N635" s="33">
        <f>+IFERROR(VLOOKUP(Casos_HN[[#This Row],[ID_Municipio]],Table_4[[CodigoMuni]:[Long_2]],3,0),"")</f>
        <v>15.5151</v>
      </c>
      <c r="O635" s="33">
        <f>+IFERROR(VLOOKUP(Casos_HN[[#This Row],[ID_Municipio]],Table_4[[CodigoMuni]:[Long_2]],4,0),"")</f>
        <v>-88.114599999999996</v>
      </c>
      <c r="P635" s="32" t="s">
        <v>21</v>
      </c>
    </row>
    <row r="636" spans="1:16" ht="14.25" customHeight="1" x14ac:dyDescent="0.3">
      <c r="A636" s="29" t="str">
        <f t="shared" si="27"/>
        <v>San Pedro Sula43947625</v>
      </c>
      <c r="B636" s="29" t="str">
        <f>+Casos_HN[[#This Row],[ID_Municipio]]&amp;Casos_HN[[#This Row],[Fecha]]</f>
        <v>050143947</v>
      </c>
      <c r="C636" s="29" t="str">
        <f t="shared" si="28"/>
        <v>Cortes43947</v>
      </c>
      <c r="D636" s="30">
        <f t="shared" si="29"/>
        <v>625</v>
      </c>
      <c r="E636" s="23">
        <v>43947</v>
      </c>
      <c r="F636" s="30">
        <f>+VLOOKUP(Casos_HN[[#This Row],[Departamento]],Table_5[],2,0)</f>
        <v>5</v>
      </c>
      <c r="G636" s="3" t="s">
        <v>22</v>
      </c>
      <c r="H636" s="9" t="s">
        <v>23</v>
      </c>
      <c r="I636" s="30" t="str">
        <f>+IFERROR(VLOOKUP(Casos_HN[[#This Row],[Municipio]],'LOCALIZA HN'!$B$9:$O$306,8,0),99999)</f>
        <v>0501</v>
      </c>
      <c r="J636" s="5" t="s">
        <v>18</v>
      </c>
      <c r="K636" s="5">
        <v>40</v>
      </c>
      <c r="L636" s="8" t="s">
        <v>19</v>
      </c>
      <c r="M636" s="32" t="s">
        <v>20</v>
      </c>
      <c r="N636" s="33">
        <f>+IFERROR(VLOOKUP(Casos_HN[[#This Row],[ID_Municipio]],Table_4[[CodigoMuni]:[Long_2]],3,0),"")</f>
        <v>15.5151</v>
      </c>
      <c r="O636" s="33">
        <f>+IFERROR(VLOOKUP(Casos_HN[[#This Row],[ID_Municipio]],Table_4[[CodigoMuni]:[Long_2]],4,0),"")</f>
        <v>-88.114599999999996</v>
      </c>
      <c r="P636" s="32" t="s">
        <v>21</v>
      </c>
    </row>
    <row r="637" spans="1:16" ht="14.25" customHeight="1" x14ac:dyDescent="0.3">
      <c r="A637" s="29" t="str">
        <f t="shared" si="27"/>
        <v>San Pedro Sula43947626</v>
      </c>
      <c r="B637" s="29" t="str">
        <f>+Casos_HN[[#This Row],[ID_Municipio]]&amp;Casos_HN[[#This Row],[Fecha]]</f>
        <v>050143947</v>
      </c>
      <c r="C637" s="29" t="str">
        <f t="shared" si="28"/>
        <v>Cortes43947</v>
      </c>
      <c r="D637" s="30">
        <f t="shared" si="29"/>
        <v>626</v>
      </c>
      <c r="E637" s="23">
        <v>43947</v>
      </c>
      <c r="F637" s="30">
        <f>+VLOOKUP(Casos_HN[[#This Row],[Departamento]],Table_5[],2,0)</f>
        <v>5</v>
      </c>
      <c r="G637" s="3" t="s">
        <v>22</v>
      </c>
      <c r="H637" s="9" t="s">
        <v>23</v>
      </c>
      <c r="I637" s="30" t="str">
        <f>+IFERROR(VLOOKUP(Casos_HN[[#This Row],[Municipio]],'LOCALIZA HN'!$B$9:$O$306,8,0),99999)</f>
        <v>0501</v>
      </c>
      <c r="J637" s="5" t="s">
        <v>18</v>
      </c>
      <c r="K637" s="5">
        <v>24</v>
      </c>
      <c r="L637" s="8" t="s">
        <v>19</v>
      </c>
      <c r="M637" s="32" t="s">
        <v>20</v>
      </c>
      <c r="N637" s="33">
        <f>+IFERROR(VLOOKUP(Casos_HN[[#This Row],[ID_Municipio]],Table_4[[CodigoMuni]:[Long_2]],3,0),"")</f>
        <v>15.5151</v>
      </c>
      <c r="O637" s="33">
        <f>+IFERROR(VLOOKUP(Casos_HN[[#This Row],[ID_Municipio]],Table_4[[CodigoMuni]:[Long_2]],4,0),"")</f>
        <v>-88.114599999999996</v>
      </c>
      <c r="P637" s="32" t="s">
        <v>21</v>
      </c>
    </row>
    <row r="638" spans="1:16" ht="14.25" customHeight="1" x14ac:dyDescent="0.3">
      <c r="A638" s="29" t="str">
        <f t="shared" si="27"/>
        <v>San Pedro Sula43947627</v>
      </c>
      <c r="B638" s="29" t="str">
        <f>+Casos_HN[[#This Row],[ID_Municipio]]&amp;Casos_HN[[#This Row],[Fecha]]</f>
        <v>050143947</v>
      </c>
      <c r="C638" s="29" t="str">
        <f t="shared" si="28"/>
        <v>Cortes43947</v>
      </c>
      <c r="D638" s="30">
        <f t="shared" si="29"/>
        <v>627</v>
      </c>
      <c r="E638" s="23">
        <v>43947</v>
      </c>
      <c r="F638" s="30">
        <f>+VLOOKUP(Casos_HN[[#This Row],[Departamento]],Table_5[],2,0)</f>
        <v>5</v>
      </c>
      <c r="G638" s="3" t="s">
        <v>22</v>
      </c>
      <c r="H638" s="9" t="s">
        <v>23</v>
      </c>
      <c r="I638" s="30" t="str">
        <f>+IFERROR(VLOOKUP(Casos_HN[[#This Row],[Municipio]],'LOCALIZA HN'!$B$9:$O$306,8,0),99999)</f>
        <v>0501</v>
      </c>
      <c r="J638" s="5" t="s">
        <v>18</v>
      </c>
      <c r="K638" s="5">
        <v>25</v>
      </c>
      <c r="L638" s="8" t="s">
        <v>19</v>
      </c>
      <c r="M638" s="32" t="s">
        <v>20</v>
      </c>
      <c r="N638" s="33">
        <f>+IFERROR(VLOOKUP(Casos_HN[[#This Row],[ID_Municipio]],Table_4[[CodigoMuni]:[Long_2]],3,0),"")</f>
        <v>15.5151</v>
      </c>
      <c r="O638" s="33">
        <f>+IFERROR(VLOOKUP(Casos_HN[[#This Row],[ID_Municipio]],Table_4[[CodigoMuni]:[Long_2]],4,0),"")</f>
        <v>-88.114599999999996</v>
      </c>
      <c r="P638" s="32" t="s">
        <v>21</v>
      </c>
    </row>
    <row r="639" spans="1:16" ht="14.25" customHeight="1" x14ac:dyDescent="0.3">
      <c r="A639" s="29" t="str">
        <f t="shared" si="27"/>
        <v>San Pedro Sula43947628</v>
      </c>
      <c r="B639" s="29" t="str">
        <f>+Casos_HN[[#This Row],[ID_Municipio]]&amp;Casos_HN[[#This Row],[Fecha]]</f>
        <v>050143947</v>
      </c>
      <c r="C639" s="29" t="str">
        <f t="shared" si="28"/>
        <v>Cortes43947</v>
      </c>
      <c r="D639" s="30">
        <f t="shared" si="29"/>
        <v>628</v>
      </c>
      <c r="E639" s="23">
        <v>43947</v>
      </c>
      <c r="F639" s="30">
        <f>+VLOOKUP(Casos_HN[[#This Row],[Departamento]],Table_5[],2,0)</f>
        <v>5</v>
      </c>
      <c r="G639" s="3" t="s">
        <v>22</v>
      </c>
      <c r="H639" s="9" t="s">
        <v>23</v>
      </c>
      <c r="I639" s="30" t="str">
        <f>+IFERROR(VLOOKUP(Casos_HN[[#This Row],[Municipio]],'LOCALIZA HN'!$B$9:$O$306,8,0),99999)</f>
        <v>0501</v>
      </c>
      <c r="J639" s="5" t="s">
        <v>18</v>
      </c>
      <c r="K639" s="5">
        <v>28</v>
      </c>
      <c r="L639" s="8" t="s">
        <v>19</v>
      </c>
      <c r="M639" s="32" t="s">
        <v>20</v>
      </c>
      <c r="N639" s="33">
        <f>+IFERROR(VLOOKUP(Casos_HN[[#This Row],[ID_Municipio]],Table_4[[CodigoMuni]:[Long_2]],3,0),"")</f>
        <v>15.5151</v>
      </c>
      <c r="O639" s="33">
        <f>+IFERROR(VLOOKUP(Casos_HN[[#This Row],[ID_Municipio]],Table_4[[CodigoMuni]:[Long_2]],4,0),"")</f>
        <v>-88.114599999999996</v>
      </c>
      <c r="P639" s="32" t="s">
        <v>21</v>
      </c>
    </row>
    <row r="640" spans="1:16" ht="14.25" customHeight="1" x14ac:dyDescent="0.3">
      <c r="A640" s="29" t="str">
        <f t="shared" si="27"/>
        <v>San Pedro Sula43947629</v>
      </c>
      <c r="B640" s="29" t="str">
        <f>+Casos_HN[[#This Row],[ID_Municipio]]&amp;Casos_HN[[#This Row],[Fecha]]</f>
        <v>050143947</v>
      </c>
      <c r="C640" s="29" t="str">
        <f t="shared" si="28"/>
        <v>Cortes43947</v>
      </c>
      <c r="D640" s="30">
        <f t="shared" si="29"/>
        <v>629</v>
      </c>
      <c r="E640" s="23">
        <v>43947</v>
      </c>
      <c r="F640" s="30">
        <f>+VLOOKUP(Casos_HN[[#This Row],[Departamento]],Table_5[],2,0)</f>
        <v>5</v>
      </c>
      <c r="G640" s="3" t="s">
        <v>22</v>
      </c>
      <c r="H640" s="9" t="s">
        <v>23</v>
      </c>
      <c r="I640" s="30" t="str">
        <f>+IFERROR(VLOOKUP(Casos_HN[[#This Row],[Municipio]],'LOCALIZA HN'!$B$9:$O$306,8,0),99999)</f>
        <v>0501</v>
      </c>
      <c r="J640" s="5" t="s">
        <v>18</v>
      </c>
      <c r="K640" s="5">
        <v>42</v>
      </c>
      <c r="L640" s="8" t="s">
        <v>19</v>
      </c>
      <c r="M640" s="32" t="s">
        <v>20</v>
      </c>
      <c r="N640" s="33">
        <f>+IFERROR(VLOOKUP(Casos_HN[[#This Row],[ID_Municipio]],Table_4[[CodigoMuni]:[Long_2]],3,0),"")</f>
        <v>15.5151</v>
      </c>
      <c r="O640" s="33">
        <f>+IFERROR(VLOOKUP(Casos_HN[[#This Row],[ID_Municipio]],Table_4[[CodigoMuni]:[Long_2]],4,0),"")</f>
        <v>-88.114599999999996</v>
      </c>
      <c r="P640" s="32" t="s">
        <v>21</v>
      </c>
    </row>
    <row r="641" spans="1:16" ht="14.25" customHeight="1" x14ac:dyDescent="0.3">
      <c r="A641" s="29" t="str">
        <f t="shared" si="27"/>
        <v>San Pedro Sula43947630</v>
      </c>
      <c r="B641" s="29" t="str">
        <f>+Casos_HN[[#This Row],[ID_Municipio]]&amp;Casos_HN[[#This Row],[Fecha]]</f>
        <v>050143947</v>
      </c>
      <c r="C641" s="29" t="str">
        <f t="shared" si="28"/>
        <v>Cortes43947</v>
      </c>
      <c r="D641" s="30">
        <f t="shared" si="29"/>
        <v>630</v>
      </c>
      <c r="E641" s="23">
        <v>43947</v>
      </c>
      <c r="F641" s="30">
        <f>+VLOOKUP(Casos_HN[[#This Row],[Departamento]],Table_5[],2,0)</f>
        <v>5</v>
      </c>
      <c r="G641" s="3" t="s">
        <v>22</v>
      </c>
      <c r="H641" s="9" t="s">
        <v>23</v>
      </c>
      <c r="I641" s="30" t="str">
        <f>+IFERROR(VLOOKUP(Casos_HN[[#This Row],[Municipio]],'LOCALIZA HN'!$B$9:$O$306,8,0),99999)</f>
        <v>0501</v>
      </c>
      <c r="J641" s="5" t="s">
        <v>18</v>
      </c>
      <c r="K641" s="5">
        <v>11</v>
      </c>
      <c r="L641" s="8" t="s">
        <v>19</v>
      </c>
      <c r="M641" s="32" t="s">
        <v>20</v>
      </c>
      <c r="N641" s="33">
        <f>+IFERROR(VLOOKUP(Casos_HN[[#This Row],[ID_Municipio]],Table_4[[CodigoMuni]:[Long_2]],3,0),"")</f>
        <v>15.5151</v>
      </c>
      <c r="O641" s="33">
        <f>+IFERROR(VLOOKUP(Casos_HN[[#This Row],[ID_Municipio]],Table_4[[CodigoMuni]:[Long_2]],4,0),"")</f>
        <v>-88.114599999999996</v>
      </c>
      <c r="P641" s="32" t="s">
        <v>21</v>
      </c>
    </row>
    <row r="642" spans="1:16" ht="14.25" customHeight="1" x14ac:dyDescent="0.3">
      <c r="A642" s="29" t="str">
        <f t="shared" si="27"/>
        <v>San Pedro Sula43947631</v>
      </c>
      <c r="B642" s="29" t="str">
        <f>+Casos_HN[[#This Row],[ID_Municipio]]&amp;Casos_HN[[#This Row],[Fecha]]</f>
        <v>050143947</v>
      </c>
      <c r="C642" s="29" t="str">
        <f t="shared" si="28"/>
        <v>Cortes43947</v>
      </c>
      <c r="D642" s="30">
        <f t="shared" si="29"/>
        <v>631</v>
      </c>
      <c r="E642" s="23">
        <v>43947</v>
      </c>
      <c r="F642" s="30">
        <f>+VLOOKUP(Casos_HN[[#This Row],[Departamento]],Table_5[],2,0)</f>
        <v>5</v>
      </c>
      <c r="G642" s="3" t="s">
        <v>22</v>
      </c>
      <c r="H642" s="9" t="s">
        <v>23</v>
      </c>
      <c r="I642" s="30" t="str">
        <f>+IFERROR(VLOOKUP(Casos_HN[[#This Row],[Municipio]],'LOCALIZA HN'!$B$9:$O$306,8,0),99999)</f>
        <v>0501</v>
      </c>
      <c r="J642" s="5" t="s">
        <v>18</v>
      </c>
      <c r="K642" s="5">
        <v>3</v>
      </c>
      <c r="L642" s="8" t="s">
        <v>19</v>
      </c>
      <c r="M642" s="32" t="s">
        <v>20</v>
      </c>
      <c r="N642" s="33">
        <f>+IFERROR(VLOOKUP(Casos_HN[[#This Row],[ID_Municipio]],Table_4[[CodigoMuni]:[Long_2]],3,0),"")</f>
        <v>15.5151</v>
      </c>
      <c r="O642" s="33">
        <f>+IFERROR(VLOOKUP(Casos_HN[[#This Row],[ID_Municipio]],Table_4[[CodigoMuni]:[Long_2]],4,0),"")</f>
        <v>-88.114599999999996</v>
      </c>
      <c r="P642" s="32" t="s">
        <v>21</v>
      </c>
    </row>
    <row r="643" spans="1:16" ht="14.25" customHeight="1" x14ac:dyDescent="0.3">
      <c r="A643" s="29" t="str">
        <f t="shared" si="27"/>
        <v>San Pedro Sula43947632</v>
      </c>
      <c r="B643" s="29" t="str">
        <f>+Casos_HN[[#This Row],[ID_Municipio]]&amp;Casos_HN[[#This Row],[Fecha]]</f>
        <v>050143947</v>
      </c>
      <c r="C643" s="29" t="str">
        <f t="shared" si="28"/>
        <v>Cortes43947</v>
      </c>
      <c r="D643" s="30">
        <f t="shared" si="29"/>
        <v>632</v>
      </c>
      <c r="E643" s="23">
        <v>43947</v>
      </c>
      <c r="F643" s="30">
        <f>+VLOOKUP(Casos_HN[[#This Row],[Departamento]],Table_5[],2,0)</f>
        <v>5</v>
      </c>
      <c r="G643" s="3" t="s">
        <v>22</v>
      </c>
      <c r="H643" s="9" t="s">
        <v>23</v>
      </c>
      <c r="I643" s="30" t="str">
        <f>+IFERROR(VLOOKUP(Casos_HN[[#This Row],[Municipio]],'LOCALIZA HN'!$B$9:$O$306,8,0),99999)</f>
        <v>0501</v>
      </c>
      <c r="J643" s="5" t="s">
        <v>26</v>
      </c>
      <c r="K643" s="5">
        <v>23</v>
      </c>
      <c r="L643" s="8" t="s">
        <v>19</v>
      </c>
      <c r="M643" s="32" t="s">
        <v>20</v>
      </c>
      <c r="N643" s="33">
        <f>+IFERROR(VLOOKUP(Casos_HN[[#This Row],[ID_Municipio]],Table_4[[CodigoMuni]:[Long_2]],3,0),"")</f>
        <v>15.5151</v>
      </c>
      <c r="O643" s="33">
        <f>+IFERROR(VLOOKUP(Casos_HN[[#This Row],[ID_Municipio]],Table_4[[CodigoMuni]:[Long_2]],4,0),"")</f>
        <v>-88.114599999999996</v>
      </c>
      <c r="P643" s="32" t="s">
        <v>21</v>
      </c>
    </row>
    <row r="644" spans="1:16" ht="14.25" customHeight="1" x14ac:dyDescent="0.3">
      <c r="A644" s="29" t="str">
        <f t="shared" si="27"/>
        <v>San Pedro Sula43947633</v>
      </c>
      <c r="B644" s="29" t="str">
        <f>+Casos_HN[[#This Row],[ID_Municipio]]&amp;Casos_HN[[#This Row],[Fecha]]</f>
        <v>050143947</v>
      </c>
      <c r="C644" s="29" t="str">
        <f t="shared" si="28"/>
        <v>Cortes43947</v>
      </c>
      <c r="D644" s="30">
        <f t="shared" si="29"/>
        <v>633</v>
      </c>
      <c r="E644" s="23">
        <v>43947</v>
      </c>
      <c r="F644" s="30">
        <f>+VLOOKUP(Casos_HN[[#This Row],[Departamento]],Table_5[],2,0)</f>
        <v>5</v>
      </c>
      <c r="G644" s="3" t="s">
        <v>22</v>
      </c>
      <c r="H644" s="9" t="s">
        <v>23</v>
      </c>
      <c r="I644" s="30" t="str">
        <f>+IFERROR(VLOOKUP(Casos_HN[[#This Row],[Municipio]],'LOCALIZA HN'!$B$9:$O$306,8,0),99999)</f>
        <v>0501</v>
      </c>
      <c r="J644" s="5" t="s">
        <v>26</v>
      </c>
      <c r="K644" s="5">
        <v>19</v>
      </c>
      <c r="L644" s="8" t="s">
        <v>19</v>
      </c>
      <c r="M644" s="32" t="s">
        <v>20</v>
      </c>
      <c r="N644" s="33">
        <f>+IFERROR(VLOOKUP(Casos_HN[[#This Row],[ID_Municipio]],Table_4[[CodigoMuni]:[Long_2]],3,0),"")</f>
        <v>15.5151</v>
      </c>
      <c r="O644" s="33">
        <f>+IFERROR(VLOOKUP(Casos_HN[[#This Row],[ID_Municipio]],Table_4[[CodigoMuni]:[Long_2]],4,0),"")</f>
        <v>-88.114599999999996</v>
      </c>
      <c r="P644" s="32" t="s">
        <v>21</v>
      </c>
    </row>
    <row r="645" spans="1:16" ht="14.25" customHeight="1" x14ac:dyDescent="0.3">
      <c r="A645" s="29" t="str">
        <f t="shared" si="27"/>
        <v>San Pedro Sula43947634</v>
      </c>
      <c r="B645" s="29" t="str">
        <f>+Casos_HN[[#This Row],[ID_Municipio]]&amp;Casos_HN[[#This Row],[Fecha]]</f>
        <v>050143947</v>
      </c>
      <c r="C645" s="29" t="str">
        <f t="shared" si="28"/>
        <v>Cortes43947</v>
      </c>
      <c r="D645" s="30">
        <f t="shared" si="29"/>
        <v>634</v>
      </c>
      <c r="E645" s="23">
        <v>43947</v>
      </c>
      <c r="F645" s="30">
        <f>+VLOOKUP(Casos_HN[[#This Row],[Departamento]],Table_5[],2,0)</f>
        <v>5</v>
      </c>
      <c r="G645" s="3" t="s">
        <v>22</v>
      </c>
      <c r="H645" s="9" t="s">
        <v>23</v>
      </c>
      <c r="I645" s="30" t="str">
        <f>+IFERROR(VLOOKUP(Casos_HN[[#This Row],[Municipio]],'LOCALIZA HN'!$B$9:$O$306,8,0),99999)</f>
        <v>0501</v>
      </c>
      <c r="J645" s="5" t="s">
        <v>26</v>
      </c>
      <c r="K645" s="5">
        <v>28</v>
      </c>
      <c r="L645" s="8" t="s">
        <v>19</v>
      </c>
      <c r="M645" s="32" t="s">
        <v>20</v>
      </c>
      <c r="N645" s="33">
        <f>+IFERROR(VLOOKUP(Casos_HN[[#This Row],[ID_Municipio]],Table_4[[CodigoMuni]:[Long_2]],3,0),"")</f>
        <v>15.5151</v>
      </c>
      <c r="O645" s="33">
        <f>+IFERROR(VLOOKUP(Casos_HN[[#This Row],[ID_Municipio]],Table_4[[CodigoMuni]:[Long_2]],4,0),"")</f>
        <v>-88.114599999999996</v>
      </c>
      <c r="P645" s="32" t="s">
        <v>21</v>
      </c>
    </row>
    <row r="646" spans="1:16" ht="14.25" customHeight="1" x14ac:dyDescent="0.3">
      <c r="A646" s="29" t="str">
        <f t="shared" si="27"/>
        <v>San Pedro Sula43947635</v>
      </c>
      <c r="B646" s="29" t="str">
        <f>+Casos_HN[[#This Row],[ID_Municipio]]&amp;Casos_HN[[#This Row],[Fecha]]</f>
        <v>050143947</v>
      </c>
      <c r="C646" s="29" t="str">
        <f t="shared" si="28"/>
        <v>Cortes43947</v>
      </c>
      <c r="D646" s="30">
        <f t="shared" si="29"/>
        <v>635</v>
      </c>
      <c r="E646" s="23">
        <v>43947</v>
      </c>
      <c r="F646" s="30">
        <f>+VLOOKUP(Casos_HN[[#This Row],[Departamento]],Table_5[],2,0)</f>
        <v>5</v>
      </c>
      <c r="G646" s="3" t="s">
        <v>22</v>
      </c>
      <c r="H646" s="9" t="s">
        <v>23</v>
      </c>
      <c r="I646" s="30" t="str">
        <f>+IFERROR(VLOOKUP(Casos_HN[[#This Row],[Municipio]],'LOCALIZA HN'!$B$9:$O$306,8,0),99999)</f>
        <v>0501</v>
      </c>
      <c r="J646" s="5" t="s">
        <v>26</v>
      </c>
      <c r="K646" s="5">
        <v>41</v>
      </c>
      <c r="L646" s="8" t="s">
        <v>19</v>
      </c>
      <c r="M646" s="32" t="s">
        <v>20</v>
      </c>
      <c r="N646" s="33">
        <f>+IFERROR(VLOOKUP(Casos_HN[[#This Row],[ID_Municipio]],Table_4[[CodigoMuni]:[Long_2]],3,0),"")</f>
        <v>15.5151</v>
      </c>
      <c r="O646" s="33">
        <f>+IFERROR(VLOOKUP(Casos_HN[[#This Row],[ID_Municipio]],Table_4[[CodigoMuni]:[Long_2]],4,0),"")</f>
        <v>-88.114599999999996</v>
      </c>
      <c r="P646" s="32" t="s">
        <v>21</v>
      </c>
    </row>
    <row r="647" spans="1:16" ht="14.25" customHeight="1" x14ac:dyDescent="0.3">
      <c r="A647" s="29" t="str">
        <f t="shared" si="27"/>
        <v>San Pedro Sula43947636</v>
      </c>
      <c r="B647" s="29" t="str">
        <f>+Casos_HN[[#This Row],[ID_Municipio]]&amp;Casos_HN[[#This Row],[Fecha]]</f>
        <v>050143947</v>
      </c>
      <c r="C647" s="29" t="str">
        <f t="shared" si="28"/>
        <v>Cortes43947</v>
      </c>
      <c r="D647" s="30">
        <f t="shared" si="29"/>
        <v>636</v>
      </c>
      <c r="E647" s="23">
        <v>43947</v>
      </c>
      <c r="F647" s="30">
        <f>+VLOOKUP(Casos_HN[[#This Row],[Departamento]],Table_5[],2,0)</f>
        <v>5</v>
      </c>
      <c r="G647" s="3" t="s">
        <v>22</v>
      </c>
      <c r="H647" s="9" t="s">
        <v>23</v>
      </c>
      <c r="I647" s="30" t="str">
        <f>+IFERROR(VLOOKUP(Casos_HN[[#This Row],[Municipio]],'LOCALIZA HN'!$B$9:$O$306,8,0),99999)</f>
        <v>0501</v>
      </c>
      <c r="J647" s="5" t="s">
        <v>26</v>
      </c>
      <c r="K647" s="5">
        <v>33</v>
      </c>
      <c r="L647" s="8" t="s">
        <v>19</v>
      </c>
      <c r="M647" s="32" t="s">
        <v>20</v>
      </c>
      <c r="N647" s="33">
        <f>+IFERROR(VLOOKUP(Casos_HN[[#This Row],[ID_Municipio]],Table_4[[CodigoMuni]:[Long_2]],3,0),"")</f>
        <v>15.5151</v>
      </c>
      <c r="O647" s="33">
        <f>+IFERROR(VLOOKUP(Casos_HN[[#This Row],[ID_Municipio]],Table_4[[CodigoMuni]:[Long_2]],4,0),"")</f>
        <v>-88.114599999999996</v>
      </c>
      <c r="P647" s="32" t="s">
        <v>21</v>
      </c>
    </row>
    <row r="648" spans="1:16" ht="14.25" customHeight="1" x14ac:dyDescent="0.3">
      <c r="A648" s="29" t="str">
        <f t="shared" si="27"/>
        <v>San Pedro Sula43947637</v>
      </c>
      <c r="B648" s="29" t="str">
        <f>+Casos_HN[[#This Row],[ID_Municipio]]&amp;Casos_HN[[#This Row],[Fecha]]</f>
        <v>050143947</v>
      </c>
      <c r="C648" s="29" t="str">
        <f t="shared" si="28"/>
        <v>Cortes43947</v>
      </c>
      <c r="D648" s="30">
        <f t="shared" si="29"/>
        <v>637</v>
      </c>
      <c r="E648" s="23">
        <v>43947</v>
      </c>
      <c r="F648" s="30">
        <f>+VLOOKUP(Casos_HN[[#This Row],[Departamento]],Table_5[],2,0)</f>
        <v>5</v>
      </c>
      <c r="G648" s="3" t="s">
        <v>22</v>
      </c>
      <c r="H648" s="9" t="s">
        <v>23</v>
      </c>
      <c r="I648" s="30" t="str">
        <f>+IFERROR(VLOOKUP(Casos_HN[[#This Row],[Municipio]],'LOCALIZA HN'!$B$9:$O$306,8,0),99999)</f>
        <v>0501</v>
      </c>
      <c r="J648" s="5" t="s">
        <v>18</v>
      </c>
      <c r="K648" s="5">
        <v>29</v>
      </c>
      <c r="L648" s="8" t="s">
        <v>19</v>
      </c>
      <c r="M648" s="32" t="s">
        <v>20</v>
      </c>
      <c r="N648" s="33">
        <f>+IFERROR(VLOOKUP(Casos_HN[[#This Row],[ID_Municipio]],Table_4[[CodigoMuni]:[Long_2]],3,0),"")</f>
        <v>15.5151</v>
      </c>
      <c r="O648" s="33">
        <f>+IFERROR(VLOOKUP(Casos_HN[[#This Row],[ID_Municipio]],Table_4[[CodigoMuni]:[Long_2]],4,0),"")</f>
        <v>-88.114599999999996</v>
      </c>
      <c r="P648" s="32" t="s">
        <v>21</v>
      </c>
    </row>
    <row r="649" spans="1:16" ht="14.25" customHeight="1" x14ac:dyDescent="0.3">
      <c r="A649" s="29" t="str">
        <f t="shared" si="27"/>
        <v>San Pedro Sula43947638</v>
      </c>
      <c r="B649" s="29" t="str">
        <f>+Casos_HN[[#This Row],[ID_Municipio]]&amp;Casos_HN[[#This Row],[Fecha]]</f>
        <v>050143947</v>
      </c>
      <c r="C649" s="29" t="str">
        <f t="shared" si="28"/>
        <v>Cortes43947</v>
      </c>
      <c r="D649" s="30">
        <f t="shared" si="29"/>
        <v>638</v>
      </c>
      <c r="E649" s="23">
        <v>43947</v>
      </c>
      <c r="F649" s="30">
        <f>+VLOOKUP(Casos_HN[[#This Row],[Departamento]],Table_5[],2,0)</f>
        <v>5</v>
      </c>
      <c r="G649" s="3" t="s">
        <v>22</v>
      </c>
      <c r="H649" s="9" t="s">
        <v>23</v>
      </c>
      <c r="I649" s="30" t="str">
        <f>+IFERROR(VLOOKUP(Casos_HN[[#This Row],[Municipio]],'LOCALIZA HN'!$B$9:$O$306,8,0),99999)</f>
        <v>0501</v>
      </c>
      <c r="J649" s="5" t="s">
        <v>18</v>
      </c>
      <c r="K649" s="5">
        <v>61</v>
      </c>
      <c r="L649" s="8" t="s">
        <v>19</v>
      </c>
      <c r="M649" s="32" t="s">
        <v>20</v>
      </c>
      <c r="N649" s="33">
        <f>+IFERROR(VLOOKUP(Casos_HN[[#This Row],[ID_Municipio]],Table_4[[CodigoMuni]:[Long_2]],3,0),"")</f>
        <v>15.5151</v>
      </c>
      <c r="O649" s="33">
        <f>+IFERROR(VLOOKUP(Casos_HN[[#This Row],[ID_Municipio]],Table_4[[CodigoMuni]:[Long_2]],4,0),"")</f>
        <v>-88.114599999999996</v>
      </c>
      <c r="P649" s="32" t="s">
        <v>21</v>
      </c>
    </row>
    <row r="650" spans="1:16" ht="14.25" customHeight="1" x14ac:dyDescent="0.3">
      <c r="A650" s="29" t="str">
        <f t="shared" si="27"/>
        <v>San Pedro Sula43947639</v>
      </c>
      <c r="B650" s="29" t="str">
        <f>+Casos_HN[[#This Row],[ID_Municipio]]&amp;Casos_HN[[#This Row],[Fecha]]</f>
        <v>050143947</v>
      </c>
      <c r="C650" s="29" t="str">
        <f t="shared" si="28"/>
        <v>Cortes43947</v>
      </c>
      <c r="D650" s="30">
        <f t="shared" si="29"/>
        <v>639</v>
      </c>
      <c r="E650" s="23">
        <v>43947</v>
      </c>
      <c r="F650" s="30">
        <f>+VLOOKUP(Casos_HN[[#This Row],[Departamento]],Table_5[],2,0)</f>
        <v>5</v>
      </c>
      <c r="G650" s="3" t="s">
        <v>22</v>
      </c>
      <c r="H650" s="9" t="s">
        <v>23</v>
      </c>
      <c r="I650" s="30" t="str">
        <f>+IFERROR(VLOOKUP(Casos_HN[[#This Row],[Municipio]],'LOCALIZA HN'!$B$9:$O$306,8,0),99999)</f>
        <v>0501</v>
      </c>
      <c r="J650" s="5" t="s">
        <v>26</v>
      </c>
      <c r="K650" s="5">
        <v>43</v>
      </c>
      <c r="L650" s="8" t="s">
        <v>19</v>
      </c>
      <c r="M650" s="32" t="s">
        <v>20</v>
      </c>
      <c r="N650" s="33">
        <f>+IFERROR(VLOOKUP(Casos_HN[[#This Row],[ID_Municipio]],Table_4[[CodigoMuni]:[Long_2]],3,0),"")</f>
        <v>15.5151</v>
      </c>
      <c r="O650" s="33">
        <f>+IFERROR(VLOOKUP(Casos_HN[[#This Row],[ID_Municipio]],Table_4[[CodigoMuni]:[Long_2]],4,0),"")</f>
        <v>-88.114599999999996</v>
      </c>
      <c r="P650" s="32" t="s">
        <v>21</v>
      </c>
    </row>
    <row r="651" spans="1:16" ht="14.25" customHeight="1" x14ac:dyDescent="0.3">
      <c r="A651" s="29" t="str">
        <f t="shared" si="27"/>
        <v>San Pedro Sula43947640</v>
      </c>
      <c r="B651" s="29" t="str">
        <f>+Casos_HN[[#This Row],[ID_Municipio]]&amp;Casos_HN[[#This Row],[Fecha]]</f>
        <v>050143947</v>
      </c>
      <c r="C651" s="29" t="str">
        <f t="shared" si="28"/>
        <v>Cortes43947</v>
      </c>
      <c r="D651" s="30">
        <f t="shared" si="29"/>
        <v>640</v>
      </c>
      <c r="E651" s="23">
        <v>43947</v>
      </c>
      <c r="F651" s="30">
        <f>+VLOOKUP(Casos_HN[[#This Row],[Departamento]],Table_5[],2,0)</f>
        <v>5</v>
      </c>
      <c r="G651" s="3" t="s">
        <v>22</v>
      </c>
      <c r="H651" s="9" t="s">
        <v>23</v>
      </c>
      <c r="I651" s="30" t="str">
        <f>+IFERROR(VLOOKUP(Casos_HN[[#This Row],[Municipio]],'LOCALIZA HN'!$B$9:$O$306,8,0),99999)</f>
        <v>0501</v>
      </c>
      <c r="J651" s="5" t="s">
        <v>26</v>
      </c>
      <c r="K651" s="5">
        <v>37</v>
      </c>
      <c r="L651" s="8" t="s">
        <v>19</v>
      </c>
      <c r="M651" s="32" t="s">
        <v>20</v>
      </c>
      <c r="N651" s="33">
        <f>+IFERROR(VLOOKUP(Casos_HN[[#This Row],[ID_Municipio]],Table_4[[CodigoMuni]:[Long_2]],3,0),"")</f>
        <v>15.5151</v>
      </c>
      <c r="O651" s="33">
        <f>+IFERROR(VLOOKUP(Casos_HN[[#This Row],[ID_Municipio]],Table_4[[CodigoMuni]:[Long_2]],4,0),"")</f>
        <v>-88.114599999999996</v>
      </c>
      <c r="P651" s="32" t="s">
        <v>21</v>
      </c>
    </row>
    <row r="652" spans="1:16" ht="14.25" customHeight="1" x14ac:dyDescent="0.3">
      <c r="A652" s="29" t="str">
        <f t="shared" si="27"/>
        <v>San Pedro Sula43947641</v>
      </c>
      <c r="B652" s="29" t="str">
        <f>+Casos_HN[[#This Row],[ID_Municipio]]&amp;Casos_HN[[#This Row],[Fecha]]</f>
        <v>050143947</v>
      </c>
      <c r="C652" s="29" t="str">
        <f t="shared" si="28"/>
        <v>Cortes43947</v>
      </c>
      <c r="D652" s="30">
        <f t="shared" si="29"/>
        <v>641</v>
      </c>
      <c r="E652" s="23">
        <v>43947</v>
      </c>
      <c r="F652" s="30">
        <f>+VLOOKUP(Casos_HN[[#This Row],[Departamento]],Table_5[],2,0)</f>
        <v>5</v>
      </c>
      <c r="G652" s="3" t="s">
        <v>22</v>
      </c>
      <c r="H652" s="9" t="s">
        <v>23</v>
      </c>
      <c r="I652" s="30" t="str">
        <f>+IFERROR(VLOOKUP(Casos_HN[[#This Row],[Municipio]],'LOCALIZA HN'!$B$9:$O$306,8,0),99999)</f>
        <v>0501</v>
      </c>
      <c r="J652" s="5" t="s">
        <v>18</v>
      </c>
      <c r="K652" s="5">
        <v>34</v>
      </c>
      <c r="L652" s="8" t="s">
        <v>19</v>
      </c>
      <c r="M652" s="32" t="s">
        <v>20</v>
      </c>
      <c r="N652" s="33">
        <f>+IFERROR(VLOOKUP(Casos_HN[[#This Row],[ID_Municipio]],Table_4[[CodigoMuni]:[Long_2]],3,0),"")</f>
        <v>15.5151</v>
      </c>
      <c r="O652" s="33">
        <f>+IFERROR(VLOOKUP(Casos_HN[[#This Row],[ID_Municipio]],Table_4[[CodigoMuni]:[Long_2]],4,0),"")</f>
        <v>-88.114599999999996</v>
      </c>
      <c r="P652" s="32" t="s">
        <v>21</v>
      </c>
    </row>
    <row r="653" spans="1:16" ht="14.25" customHeight="1" x14ac:dyDescent="0.3">
      <c r="A653" s="29" t="str">
        <f t="shared" ref="A653:A716" si="30">+H653&amp;E653&amp;D653</f>
        <v>San Pedro Sula43947642</v>
      </c>
      <c r="B653" s="29" t="str">
        <f>+Casos_HN[[#This Row],[ID_Municipio]]&amp;Casos_HN[[#This Row],[Fecha]]</f>
        <v>050143947</v>
      </c>
      <c r="C653" s="29" t="str">
        <f t="shared" ref="C653:C716" si="31">+G653&amp;E653</f>
        <v>Cortes43947</v>
      </c>
      <c r="D653" s="30">
        <f t="shared" ref="D653:D716" si="32">+D652+1</f>
        <v>642</v>
      </c>
      <c r="E653" s="23">
        <v>43947</v>
      </c>
      <c r="F653" s="30">
        <f>+VLOOKUP(Casos_HN[[#This Row],[Departamento]],Table_5[],2,0)</f>
        <v>5</v>
      </c>
      <c r="G653" s="3" t="s">
        <v>22</v>
      </c>
      <c r="H653" s="9" t="s">
        <v>23</v>
      </c>
      <c r="I653" s="30" t="str">
        <f>+IFERROR(VLOOKUP(Casos_HN[[#This Row],[Municipio]],'LOCALIZA HN'!$B$9:$O$306,8,0),99999)</f>
        <v>0501</v>
      </c>
      <c r="J653" s="5" t="s">
        <v>18</v>
      </c>
      <c r="K653" s="5">
        <v>30</v>
      </c>
      <c r="L653" s="8" t="s">
        <v>19</v>
      </c>
      <c r="M653" s="32" t="s">
        <v>20</v>
      </c>
      <c r="N653" s="33">
        <f>+IFERROR(VLOOKUP(Casos_HN[[#This Row],[ID_Municipio]],Table_4[[CodigoMuni]:[Long_2]],3,0),"")</f>
        <v>15.5151</v>
      </c>
      <c r="O653" s="33">
        <f>+IFERROR(VLOOKUP(Casos_HN[[#This Row],[ID_Municipio]],Table_4[[CodigoMuni]:[Long_2]],4,0),"")</f>
        <v>-88.114599999999996</v>
      </c>
      <c r="P653" s="32" t="s">
        <v>21</v>
      </c>
    </row>
    <row r="654" spans="1:16" ht="14.25" customHeight="1" x14ac:dyDescent="0.3">
      <c r="A654" s="29" t="str">
        <f t="shared" si="30"/>
        <v>San Pedro Sula43947643</v>
      </c>
      <c r="B654" s="29" t="str">
        <f>+Casos_HN[[#This Row],[ID_Municipio]]&amp;Casos_HN[[#This Row],[Fecha]]</f>
        <v>050143947</v>
      </c>
      <c r="C654" s="29" t="str">
        <f t="shared" si="31"/>
        <v>Cortes43947</v>
      </c>
      <c r="D654" s="30">
        <f t="shared" si="32"/>
        <v>643</v>
      </c>
      <c r="E654" s="23">
        <v>43947</v>
      </c>
      <c r="F654" s="30">
        <f>+VLOOKUP(Casos_HN[[#This Row],[Departamento]],Table_5[],2,0)</f>
        <v>5</v>
      </c>
      <c r="G654" s="3" t="s">
        <v>22</v>
      </c>
      <c r="H654" s="9" t="s">
        <v>23</v>
      </c>
      <c r="I654" s="30" t="str">
        <f>+IFERROR(VLOOKUP(Casos_HN[[#This Row],[Municipio]],'LOCALIZA HN'!$B$9:$O$306,8,0),99999)</f>
        <v>0501</v>
      </c>
      <c r="J654" s="5" t="s">
        <v>18</v>
      </c>
      <c r="K654" s="5">
        <v>31</v>
      </c>
      <c r="L654" s="8" t="s">
        <v>19</v>
      </c>
      <c r="M654" s="32" t="s">
        <v>20</v>
      </c>
      <c r="N654" s="33">
        <f>+IFERROR(VLOOKUP(Casos_HN[[#This Row],[ID_Municipio]],Table_4[[CodigoMuni]:[Long_2]],3,0),"")</f>
        <v>15.5151</v>
      </c>
      <c r="O654" s="33">
        <f>+IFERROR(VLOOKUP(Casos_HN[[#This Row],[ID_Municipio]],Table_4[[CodigoMuni]:[Long_2]],4,0),"")</f>
        <v>-88.114599999999996</v>
      </c>
      <c r="P654" s="32" t="s">
        <v>21</v>
      </c>
    </row>
    <row r="655" spans="1:16" ht="14.25" customHeight="1" x14ac:dyDescent="0.3">
      <c r="A655" s="29" t="str">
        <f t="shared" si="30"/>
        <v>San Pedro Sula43947644</v>
      </c>
      <c r="B655" s="29" t="str">
        <f>+Casos_HN[[#This Row],[ID_Municipio]]&amp;Casos_HN[[#This Row],[Fecha]]</f>
        <v>050143947</v>
      </c>
      <c r="C655" s="29" t="str">
        <f t="shared" si="31"/>
        <v>Cortes43947</v>
      </c>
      <c r="D655" s="30">
        <f t="shared" si="32"/>
        <v>644</v>
      </c>
      <c r="E655" s="23">
        <v>43947</v>
      </c>
      <c r="F655" s="30">
        <f>+VLOOKUP(Casos_HN[[#This Row],[Departamento]],Table_5[],2,0)</f>
        <v>5</v>
      </c>
      <c r="G655" s="3" t="s">
        <v>22</v>
      </c>
      <c r="H655" s="9" t="s">
        <v>23</v>
      </c>
      <c r="I655" s="30" t="str">
        <f>+IFERROR(VLOOKUP(Casos_HN[[#This Row],[Municipio]],'LOCALIZA HN'!$B$9:$O$306,8,0),99999)</f>
        <v>0501</v>
      </c>
      <c r="J655" s="5" t="s">
        <v>18</v>
      </c>
      <c r="K655" s="5">
        <v>44</v>
      </c>
      <c r="L655" s="8" t="s">
        <v>19</v>
      </c>
      <c r="M655" s="32" t="s">
        <v>20</v>
      </c>
      <c r="N655" s="33">
        <f>+IFERROR(VLOOKUP(Casos_HN[[#This Row],[ID_Municipio]],Table_4[[CodigoMuni]:[Long_2]],3,0),"")</f>
        <v>15.5151</v>
      </c>
      <c r="O655" s="33">
        <f>+IFERROR(VLOOKUP(Casos_HN[[#This Row],[ID_Municipio]],Table_4[[CodigoMuni]:[Long_2]],4,0),"")</f>
        <v>-88.114599999999996</v>
      </c>
      <c r="P655" s="32" t="s">
        <v>21</v>
      </c>
    </row>
    <row r="656" spans="1:16" ht="14.25" customHeight="1" x14ac:dyDescent="0.3">
      <c r="A656" s="29" t="str">
        <f t="shared" si="30"/>
        <v>San Pedro Sula43947645</v>
      </c>
      <c r="B656" s="29" t="str">
        <f>+Casos_HN[[#This Row],[ID_Municipio]]&amp;Casos_HN[[#This Row],[Fecha]]</f>
        <v>050143947</v>
      </c>
      <c r="C656" s="29" t="str">
        <f t="shared" si="31"/>
        <v>Cortes43947</v>
      </c>
      <c r="D656" s="30">
        <f t="shared" si="32"/>
        <v>645</v>
      </c>
      <c r="E656" s="23">
        <v>43947</v>
      </c>
      <c r="F656" s="30">
        <f>+VLOOKUP(Casos_HN[[#This Row],[Departamento]],Table_5[],2,0)</f>
        <v>5</v>
      </c>
      <c r="G656" s="3" t="s">
        <v>22</v>
      </c>
      <c r="H656" s="9" t="s">
        <v>23</v>
      </c>
      <c r="I656" s="30" t="str">
        <f>+IFERROR(VLOOKUP(Casos_HN[[#This Row],[Municipio]],'LOCALIZA HN'!$B$9:$O$306,8,0),99999)</f>
        <v>0501</v>
      </c>
      <c r="J656" s="5" t="s">
        <v>18</v>
      </c>
      <c r="K656" s="5">
        <v>36</v>
      </c>
      <c r="L656" s="8" t="s">
        <v>19</v>
      </c>
      <c r="M656" s="32" t="s">
        <v>20</v>
      </c>
      <c r="N656" s="33">
        <f>+IFERROR(VLOOKUP(Casos_HN[[#This Row],[ID_Municipio]],Table_4[[CodigoMuni]:[Long_2]],3,0),"")</f>
        <v>15.5151</v>
      </c>
      <c r="O656" s="33">
        <f>+IFERROR(VLOOKUP(Casos_HN[[#This Row],[ID_Municipio]],Table_4[[CodigoMuni]:[Long_2]],4,0),"")</f>
        <v>-88.114599999999996</v>
      </c>
      <c r="P656" s="32" t="s">
        <v>21</v>
      </c>
    </row>
    <row r="657" spans="1:16" ht="14.25" customHeight="1" x14ac:dyDescent="0.3">
      <c r="A657" s="29" t="str">
        <f t="shared" si="30"/>
        <v>San Pedro Sula43947646</v>
      </c>
      <c r="B657" s="29" t="str">
        <f>+Casos_HN[[#This Row],[ID_Municipio]]&amp;Casos_HN[[#This Row],[Fecha]]</f>
        <v>050143947</v>
      </c>
      <c r="C657" s="29" t="str">
        <f t="shared" si="31"/>
        <v>Cortes43947</v>
      </c>
      <c r="D657" s="30">
        <f t="shared" si="32"/>
        <v>646</v>
      </c>
      <c r="E657" s="23">
        <v>43947</v>
      </c>
      <c r="F657" s="30">
        <f>+VLOOKUP(Casos_HN[[#This Row],[Departamento]],Table_5[],2,0)</f>
        <v>5</v>
      </c>
      <c r="G657" s="3" t="s">
        <v>22</v>
      </c>
      <c r="H657" s="9" t="s">
        <v>23</v>
      </c>
      <c r="I657" s="30" t="str">
        <f>+IFERROR(VLOOKUP(Casos_HN[[#This Row],[Municipio]],'LOCALIZA HN'!$B$9:$O$306,8,0),99999)</f>
        <v>0501</v>
      </c>
      <c r="J657" s="5" t="s">
        <v>26</v>
      </c>
      <c r="K657" s="5">
        <v>9</v>
      </c>
      <c r="L657" s="8" t="s">
        <v>19</v>
      </c>
      <c r="M657" s="32" t="s">
        <v>20</v>
      </c>
      <c r="N657" s="33">
        <f>+IFERROR(VLOOKUP(Casos_HN[[#This Row],[ID_Municipio]],Table_4[[CodigoMuni]:[Long_2]],3,0),"")</f>
        <v>15.5151</v>
      </c>
      <c r="O657" s="33">
        <f>+IFERROR(VLOOKUP(Casos_HN[[#This Row],[ID_Municipio]],Table_4[[CodigoMuni]:[Long_2]],4,0),"")</f>
        <v>-88.114599999999996</v>
      </c>
      <c r="P657" s="32" t="s">
        <v>21</v>
      </c>
    </row>
    <row r="658" spans="1:16" ht="14.25" customHeight="1" x14ac:dyDescent="0.3">
      <c r="A658" s="29" t="str">
        <f t="shared" si="30"/>
        <v>San Pedro Sula43947647</v>
      </c>
      <c r="B658" s="29" t="str">
        <f>+Casos_HN[[#This Row],[ID_Municipio]]&amp;Casos_HN[[#This Row],[Fecha]]</f>
        <v>050143947</v>
      </c>
      <c r="C658" s="29" t="str">
        <f t="shared" si="31"/>
        <v>Cortes43947</v>
      </c>
      <c r="D658" s="30">
        <f t="shared" si="32"/>
        <v>647</v>
      </c>
      <c r="E658" s="23">
        <v>43947</v>
      </c>
      <c r="F658" s="30">
        <f>+VLOOKUP(Casos_HN[[#This Row],[Departamento]],Table_5[],2,0)</f>
        <v>5</v>
      </c>
      <c r="G658" s="3" t="s">
        <v>22</v>
      </c>
      <c r="H658" s="9" t="s">
        <v>23</v>
      </c>
      <c r="I658" s="30" t="str">
        <f>+IFERROR(VLOOKUP(Casos_HN[[#This Row],[Municipio]],'LOCALIZA HN'!$B$9:$O$306,8,0),99999)</f>
        <v>0501</v>
      </c>
      <c r="J658" s="5" t="s">
        <v>18</v>
      </c>
      <c r="K658" s="5">
        <v>31</v>
      </c>
      <c r="L658" s="8" t="s">
        <v>19</v>
      </c>
      <c r="M658" s="32" t="s">
        <v>20</v>
      </c>
      <c r="N658" s="33">
        <f>+IFERROR(VLOOKUP(Casos_HN[[#This Row],[ID_Municipio]],Table_4[[CodigoMuni]:[Long_2]],3,0),"")</f>
        <v>15.5151</v>
      </c>
      <c r="O658" s="33">
        <f>+IFERROR(VLOOKUP(Casos_HN[[#This Row],[ID_Municipio]],Table_4[[CodigoMuni]:[Long_2]],4,0),"")</f>
        <v>-88.114599999999996</v>
      </c>
      <c r="P658" s="32" t="s">
        <v>21</v>
      </c>
    </row>
    <row r="659" spans="1:16" ht="14.25" customHeight="1" x14ac:dyDescent="0.3">
      <c r="A659" s="29" t="str">
        <f t="shared" si="30"/>
        <v>San Pedro Sula43947648</v>
      </c>
      <c r="B659" s="29" t="str">
        <f>+Casos_HN[[#This Row],[ID_Municipio]]&amp;Casos_HN[[#This Row],[Fecha]]</f>
        <v>050143947</v>
      </c>
      <c r="C659" s="29" t="str">
        <f t="shared" si="31"/>
        <v>Cortes43947</v>
      </c>
      <c r="D659" s="30">
        <f t="shared" si="32"/>
        <v>648</v>
      </c>
      <c r="E659" s="23">
        <v>43947</v>
      </c>
      <c r="F659" s="30">
        <f>+VLOOKUP(Casos_HN[[#This Row],[Departamento]],Table_5[],2,0)</f>
        <v>5</v>
      </c>
      <c r="G659" s="3" t="s">
        <v>22</v>
      </c>
      <c r="H659" s="9" t="s">
        <v>23</v>
      </c>
      <c r="I659" s="30" t="str">
        <f>+IFERROR(VLOOKUP(Casos_HN[[#This Row],[Municipio]],'LOCALIZA HN'!$B$9:$O$306,8,0),99999)</f>
        <v>0501</v>
      </c>
      <c r="J659" s="5" t="s">
        <v>26</v>
      </c>
      <c r="K659" s="5">
        <v>37</v>
      </c>
      <c r="L659" s="8" t="s">
        <v>19</v>
      </c>
      <c r="M659" s="32" t="s">
        <v>20</v>
      </c>
      <c r="N659" s="33">
        <f>+IFERROR(VLOOKUP(Casos_HN[[#This Row],[ID_Municipio]],Table_4[[CodigoMuni]:[Long_2]],3,0),"")</f>
        <v>15.5151</v>
      </c>
      <c r="O659" s="33">
        <f>+IFERROR(VLOOKUP(Casos_HN[[#This Row],[ID_Municipio]],Table_4[[CodigoMuni]:[Long_2]],4,0),"")</f>
        <v>-88.114599999999996</v>
      </c>
      <c r="P659" s="32" t="s">
        <v>21</v>
      </c>
    </row>
    <row r="660" spans="1:16" ht="14.25" customHeight="1" x14ac:dyDescent="0.3">
      <c r="A660" s="29" t="str">
        <f t="shared" si="30"/>
        <v>San Pedro Sula43947649</v>
      </c>
      <c r="B660" s="29" t="str">
        <f>+Casos_HN[[#This Row],[ID_Municipio]]&amp;Casos_HN[[#This Row],[Fecha]]</f>
        <v>050143947</v>
      </c>
      <c r="C660" s="29" t="str">
        <f t="shared" si="31"/>
        <v>Cortes43947</v>
      </c>
      <c r="D660" s="30">
        <f t="shared" si="32"/>
        <v>649</v>
      </c>
      <c r="E660" s="23">
        <v>43947</v>
      </c>
      <c r="F660" s="30">
        <f>+VLOOKUP(Casos_HN[[#This Row],[Departamento]],Table_5[],2,0)</f>
        <v>5</v>
      </c>
      <c r="G660" s="3" t="s">
        <v>22</v>
      </c>
      <c r="H660" s="9" t="s">
        <v>23</v>
      </c>
      <c r="I660" s="30" t="str">
        <f>+IFERROR(VLOOKUP(Casos_HN[[#This Row],[Municipio]],'LOCALIZA HN'!$B$9:$O$306,8,0),99999)</f>
        <v>0501</v>
      </c>
      <c r="J660" s="5" t="s">
        <v>26</v>
      </c>
      <c r="K660" s="5">
        <v>39</v>
      </c>
      <c r="L660" s="8" t="s">
        <v>19</v>
      </c>
      <c r="M660" s="32" t="s">
        <v>20</v>
      </c>
      <c r="N660" s="33">
        <f>+IFERROR(VLOOKUP(Casos_HN[[#This Row],[ID_Municipio]],Table_4[[CodigoMuni]:[Long_2]],3,0),"")</f>
        <v>15.5151</v>
      </c>
      <c r="O660" s="33">
        <f>+IFERROR(VLOOKUP(Casos_HN[[#This Row],[ID_Municipio]],Table_4[[CodigoMuni]:[Long_2]],4,0),"")</f>
        <v>-88.114599999999996</v>
      </c>
      <c r="P660" s="32" t="s">
        <v>21</v>
      </c>
    </row>
    <row r="661" spans="1:16" ht="14.25" customHeight="1" x14ac:dyDescent="0.3">
      <c r="A661" s="29" t="str">
        <f t="shared" si="30"/>
        <v>San Pedro Sula43947650</v>
      </c>
      <c r="B661" s="29" t="str">
        <f>+Casos_HN[[#This Row],[ID_Municipio]]&amp;Casos_HN[[#This Row],[Fecha]]</f>
        <v>050143947</v>
      </c>
      <c r="C661" s="29" t="str">
        <f t="shared" si="31"/>
        <v>Cortes43947</v>
      </c>
      <c r="D661" s="30">
        <f t="shared" si="32"/>
        <v>650</v>
      </c>
      <c r="E661" s="23">
        <v>43947</v>
      </c>
      <c r="F661" s="30">
        <f>+VLOOKUP(Casos_HN[[#This Row],[Departamento]],Table_5[],2,0)</f>
        <v>5</v>
      </c>
      <c r="G661" s="3" t="s">
        <v>22</v>
      </c>
      <c r="H661" s="9" t="s">
        <v>23</v>
      </c>
      <c r="I661" s="30" t="str">
        <f>+IFERROR(VLOOKUP(Casos_HN[[#This Row],[Municipio]],'LOCALIZA HN'!$B$9:$O$306,8,0),99999)</f>
        <v>0501</v>
      </c>
      <c r="J661" s="5" t="s">
        <v>18</v>
      </c>
      <c r="K661" s="5">
        <v>61</v>
      </c>
      <c r="L661" s="8" t="s">
        <v>19</v>
      </c>
      <c r="M661" s="32" t="s">
        <v>20</v>
      </c>
      <c r="N661" s="33">
        <f>+IFERROR(VLOOKUP(Casos_HN[[#This Row],[ID_Municipio]],Table_4[[CodigoMuni]:[Long_2]],3,0),"")</f>
        <v>15.5151</v>
      </c>
      <c r="O661" s="33">
        <f>+IFERROR(VLOOKUP(Casos_HN[[#This Row],[ID_Municipio]],Table_4[[CodigoMuni]:[Long_2]],4,0),"")</f>
        <v>-88.114599999999996</v>
      </c>
      <c r="P661" s="32" t="s">
        <v>21</v>
      </c>
    </row>
    <row r="662" spans="1:16" ht="14.25" customHeight="1" x14ac:dyDescent="0.3">
      <c r="A662" s="29" t="str">
        <f t="shared" si="30"/>
        <v>San Pedro Sula43947651</v>
      </c>
      <c r="B662" s="29" t="str">
        <f>+Casos_HN[[#This Row],[ID_Municipio]]&amp;Casos_HN[[#This Row],[Fecha]]</f>
        <v>050143947</v>
      </c>
      <c r="C662" s="29" t="str">
        <f t="shared" si="31"/>
        <v>Cortes43947</v>
      </c>
      <c r="D662" s="30">
        <f t="shared" si="32"/>
        <v>651</v>
      </c>
      <c r="E662" s="23">
        <v>43947</v>
      </c>
      <c r="F662" s="30">
        <f>+VLOOKUP(Casos_HN[[#This Row],[Departamento]],Table_5[],2,0)</f>
        <v>5</v>
      </c>
      <c r="G662" s="3" t="s">
        <v>22</v>
      </c>
      <c r="H662" s="9" t="s">
        <v>23</v>
      </c>
      <c r="I662" s="30" t="str">
        <f>+IFERROR(VLOOKUP(Casos_HN[[#This Row],[Municipio]],'LOCALIZA HN'!$B$9:$O$306,8,0),99999)</f>
        <v>0501</v>
      </c>
      <c r="J662" s="5" t="s">
        <v>18</v>
      </c>
      <c r="K662" s="5">
        <v>42</v>
      </c>
      <c r="L662" s="8" t="s">
        <v>19</v>
      </c>
      <c r="M662" s="32" t="s">
        <v>20</v>
      </c>
      <c r="N662" s="33">
        <f>+IFERROR(VLOOKUP(Casos_HN[[#This Row],[ID_Municipio]],Table_4[[CodigoMuni]:[Long_2]],3,0),"")</f>
        <v>15.5151</v>
      </c>
      <c r="O662" s="33">
        <f>+IFERROR(VLOOKUP(Casos_HN[[#This Row],[ID_Municipio]],Table_4[[CodigoMuni]:[Long_2]],4,0),"")</f>
        <v>-88.114599999999996</v>
      </c>
      <c r="P662" s="32" t="s">
        <v>21</v>
      </c>
    </row>
    <row r="663" spans="1:16" ht="14.25" customHeight="1" x14ac:dyDescent="0.3">
      <c r="A663" s="29" t="str">
        <f t="shared" si="30"/>
        <v>San Pedro Sula43947652</v>
      </c>
      <c r="B663" s="29" t="str">
        <f>+Casos_HN[[#This Row],[ID_Municipio]]&amp;Casos_HN[[#This Row],[Fecha]]</f>
        <v>050143947</v>
      </c>
      <c r="C663" s="29" t="str">
        <f t="shared" si="31"/>
        <v>Cortes43947</v>
      </c>
      <c r="D663" s="30">
        <f t="shared" si="32"/>
        <v>652</v>
      </c>
      <c r="E663" s="23">
        <v>43947</v>
      </c>
      <c r="F663" s="30">
        <f>+VLOOKUP(Casos_HN[[#This Row],[Departamento]],Table_5[],2,0)</f>
        <v>5</v>
      </c>
      <c r="G663" s="3" t="s">
        <v>22</v>
      </c>
      <c r="H663" s="9" t="s">
        <v>23</v>
      </c>
      <c r="I663" s="30" t="str">
        <f>+IFERROR(VLOOKUP(Casos_HN[[#This Row],[Municipio]],'LOCALIZA HN'!$B$9:$O$306,8,0),99999)</f>
        <v>0501</v>
      </c>
      <c r="J663" s="5" t="s">
        <v>18</v>
      </c>
      <c r="K663" s="5">
        <v>44</v>
      </c>
      <c r="L663" s="8" t="s">
        <v>19</v>
      </c>
      <c r="M663" s="32" t="s">
        <v>20</v>
      </c>
      <c r="N663" s="33">
        <f>+IFERROR(VLOOKUP(Casos_HN[[#This Row],[ID_Municipio]],Table_4[[CodigoMuni]:[Long_2]],3,0),"")</f>
        <v>15.5151</v>
      </c>
      <c r="O663" s="33">
        <f>+IFERROR(VLOOKUP(Casos_HN[[#This Row],[ID_Municipio]],Table_4[[CodigoMuni]:[Long_2]],4,0),"")</f>
        <v>-88.114599999999996</v>
      </c>
      <c r="P663" s="32" t="s">
        <v>21</v>
      </c>
    </row>
    <row r="664" spans="1:16" ht="14.25" customHeight="1" x14ac:dyDescent="0.3">
      <c r="A664" s="29" t="str">
        <f t="shared" si="30"/>
        <v>San Pedro Sula43947653</v>
      </c>
      <c r="B664" s="29" t="str">
        <f>+Casos_HN[[#This Row],[ID_Municipio]]&amp;Casos_HN[[#This Row],[Fecha]]</f>
        <v>050143947</v>
      </c>
      <c r="C664" s="29" t="str">
        <f t="shared" si="31"/>
        <v>Cortes43947</v>
      </c>
      <c r="D664" s="30">
        <f t="shared" si="32"/>
        <v>653</v>
      </c>
      <c r="E664" s="23">
        <v>43947</v>
      </c>
      <c r="F664" s="30">
        <f>+VLOOKUP(Casos_HN[[#This Row],[Departamento]],Table_5[],2,0)</f>
        <v>5</v>
      </c>
      <c r="G664" s="3" t="s">
        <v>22</v>
      </c>
      <c r="H664" s="9" t="s">
        <v>23</v>
      </c>
      <c r="I664" s="30" t="str">
        <f>+IFERROR(VLOOKUP(Casos_HN[[#This Row],[Municipio]],'LOCALIZA HN'!$B$9:$O$306,8,0),99999)</f>
        <v>0501</v>
      </c>
      <c r="J664" s="5" t="s">
        <v>18</v>
      </c>
      <c r="K664" s="5">
        <v>40</v>
      </c>
      <c r="L664" s="8" t="s">
        <v>19</v>
      </c>
      <c r="M664" s="32" t="s">
        <v>20</v>
      </c>
      <c r="N664" s="33">
        <f>+IFERROR(VLOOKUP(Casos_HN[[#This Row],[ID_Municipio]],Table_4[[CodigoMuni]:[Long_2]],3,0),"")</f>
        <v>15.5151</v>
      </c>
      <c r="O664" s="33">
        <f>+IFERROR(VLOOKUP(Casos_HN[[#This Row],[ID_Municipio]],Table_4[[CodigoMuni]:[Long_2]],4,0),"")</f>
        <v>-88.114599999999996</v>
      </c>
      <c r="P664" s="32" t="s">
        <v>21</v>
      </c>
    </row>
    <row r="665" spans="1:16" ht="14.25" customHeight="1" x14ac:dyDescent="0.3">
      <c r="A665" s="29" t="str">
        <f t="shared" si="30"/>
        <v>San Pedro Sula43947654</v>
      </c>
      <c r="B665" s="29" t="str">
        <f>+Casos_HN[[#This Row],[ID_Municipio]]&amp;Casos_HN[[#This Row],[Fecha]]</f>
        <v>050143947</v>
      </c>
      <c r="C665" s="29" t="str">
        <f t="shared" si="31"/>
        <v>Cortes43947</v>
      </c>
      <c r="D665" s="30">
        <f t="shared" si="32"/>
        <v>654</v>
      </c>
      <c r="E665" s="23">
        <v>43947</v>
      </c>
      <c r="F665" s="30">
        <f>+VLOOKUP(Casos_HN[[#This Row],[Departamento]],Table_5[],2,0)</f>
        <v>5</v>
      </c>
      <c r="G665" s="3" t="s">
        <v>22</v>
      </c>
      <c r="H665" s="9" t="s">
        <v>23</v>
      </c>
      <c r="I665" s="30" t="str">
        <f>+IFERROR(VLOOKUP(Casos_HN[[#This Row],[Municipio]],'LOCALIZA HN'!$B$9:$O$306,8,0),99999)</f>
        <v>0501</v>
      </c>
      <c r="J665" s="5" t="s">
        <v>18</v>
      </c>
      <c r="K665" s="5">
        <v>27</v>
      </c>
      <c r="L665" s="8" t="s">
        <v>19</v>
      </c>
      <c r="M665" s="32" t="s">
        <v>20</v>
      </c>
      <c r="N665" s="33">
        <f>+IFERROR(VLOOKUP(Casos_HN[[#This Row],[ID_Municipio]],Table_4[[CodigoMuni]:[Long_2]],3,0),"")</f>
        <v>15.5151</v>
      </c>
      <c r="O665" s="33">
        <f>+IFERROR(VLOOKUP(Casos_HN[[#This Row],[ID_Municipio]],Table_4[[CodigoMuni]:[Long_2]],4,0),"")</f>
        <v>-88.114599999999996</v>
      </c>
      <c r="P665" s="32" t="s">
        <v>21</v>
      </c>
    </row>
    <row r="666" spans="1:16" ht="14.25" customHeight="1" x14ac:dyDescent="0.3">
      <c r="A666" s="29" t="str">
        <f t="shared" si="30"/>
        <v>San Pedro Sula43947655</v>
      </c>
      <c r="B666" s="29" t="str">
        <f>+Casos_HN[[#This Row],[ID_Municipio]]&amp;Casos_HN[[#This Row],[Fecha]]</f>
        <v>050143947</v>
      </c>
      <c r="C666" s="29" t="str">
        <f t="shared" si="31"/>
        <v>Cortes43947</v>
      </c>
      <c r="D666" s="30">
        <f t="shared" si="32"/>
        <v>655</v>
      </c>
      <c r="E666" s="23">
        <v>43947</v>
      </c>
      <c r="F666" s="30">
        <f>+VLOOKUP(Casos_HN[[#This Row],[Departamento]],Table_5[],2,0)</f>
        <v>5</v>
      </c>
      <c r="G666" s="3" t="s">
        <v>22</v>
      </c>
      <c r="H666" s="9" t="s">
        <v>23</v>
      </c>
      <c r="I666" s="30" t="str">
        <f>+IFERROR(VLOOKUP(Casos_HN[[#This Row],[Municipio]],'LOCALIZA HN'!$B$9:$O$306,8,0),99999)</f>
        <v>0501</v>
      </c>
      <c r="J666" s="5" t="s">
        <v>18</v>
      </c>
      <c r="K666" s="5">
        <v>23</v>
      </c>
      <c r="L666" s="8" t="s">
        <v>19</v>
      </c>
      <c r="M666" s="32" t="s">
        <v>20</v>
      </c>
      <c r="N666" s="33">
        <f>+IFERROR(VLOOKUP(Casos_HN[[#This Row],[ID_Municipio]],Table_4[[CodigoMuni]:[Long_2]],3,0),"")</f>
        <v>15.5151</v>
      </c>
      <c r="O666" s="33">
        <f>+IFERROR(VLOOKUP(Casos_HN[[#This Row],[ID_Municipio]],Table_4[[CodigoMuni]:[Long_2]],4,0),"")</f>
        <v>-88.114599999999996</v>
      </c>
      <c r="P666" s="32" t="s">
        <v>21</v>
      </c>
    </row>
    <row r="667" spans="1:16" ht="14.25" customHeight="1" x14ac:dyDescent="0.3">
      <c r="A667" s="29" t="str">
        <f t="shared" si="30"/>
        <v>San Pedro Sula43947656</v>
      </c>
      <c r="B667" s="29" t="str">
        <f>+Casos_HN[[#This Row],[ID_Municipio]]&amp;Casos_HN[[#This Row],[Fecha]]</f>
        <v>050143947</v>
      </c>
      <c r="C667" s="29" t="str">
        <f t="shared" si="31"/>
        <v>Cortes43947</v>
      </c>
      <c r="D667" s="30">
        <f t="shared" si="32"/>
        <v>656</v>
      </c>
      <c r="E667" s="23">
        <v>43947</v>
      </c>
      <c r="F667" s="30">
        <f>+VLOOKUP(Casos_HN[[#This Row],[Departamento]],Table_5[],2,0)</f>
        <v>5</v>
      </c>
      <c r="G667" s="3" t="s">
        <v>22</v>
      </c>
      <c r="H667" s="9" t="s">
        <v>23</v>
      </c>
      <c r="I667" s="30" t="str">
        <f>+IFERROR(VLOOKUP(Casos_HN[[#This Row],[Municipio]],'LOCALIZA HN'!$B$9:$O$306,8,0),99999)</f>
        <v>0501</v>
      </c>
      <c r="J667" s="5" t="s">
        <v>18</v>
      </c>
      <c r="K667" s="5">
        <v>43</v>
      </c>
      <c r="L667" s="8" t="s">
        <v>19</v>
      </c>
      <c r="M667" s="32" t="s">
        <v>20</v>
      </c>
      <c r="N667" s="33">
        <f>+IFERROR(VLOOKUP(Casos_HN[[#This Row],[ID_Municipio]],Table_4[[CodigoMuni]:[Long_2]],3,0),"")</f>
        <v>15.5151</v>
      </c>
      <c r="O667" s="33">
        <f>+IFERROR(VLOOKUP(Casos_HN[[#This Row],[ID_Municipio]],Table_4[[CodigoMuni]:[Long_2]],4,0),"")</f>
        <v>-88.114599999999996</v>
      </c>
      <c r="P667" s="32" t="s">
        <v>21</v>
      </c>
    </row>
    <row r="668" spans="1:16" ht="14.25" customHeight="1" x14ac:dyDescent="0.3">
      <c r="A668" s="29" t="str">
        <f t="shared" si="30"/>
        <v>San Pedro Sula43947657</v>
      </c>
      <c r="B668" s="29" t="str">
        <f>+Casos_HN[[#This Row],[ID_Municipio]]&amp;Casos_HN[[#This Row],[Fecha]]</f>
        <v>050143947</v>
      </c>
      <c r="C668" s="29" t="str">
        <f t="shared" si="31"/>
        <v>Cortes43947</v>
      </c>
      <c r="D668" s="30">
        <f t="shared" si="32"/>
        <v>657</v>
      </c>
      <c r="E668" s="23">
        <v>43947</v>
      </c>
      <c r="F668" s="30">
        <f>+VLOOKUP(Casos_HN[[#This Row],[Departamento]],Table_5[],2,0)</f>
        <v>5</v>
      </c>
      <c r="G668" s="3" t="s">
        <v>22</v>
      </c>
      <c r="H668" s="9" t="s">
        <v>23</v>
      </c>
      <c r="I668" s="30" t="str">
        <f>+IFERROR(VLOOKUP(Casos_HN[[#This Row],[Municipio]],'LOCALIZA HN'!$B$9:$O$306,8,0),99999)</f>
        <v>0501</v>
      </c>
      <c r="J668" s="5" t="s">
        <v>18</v>
      </c>
      <c r="K668" s="5">
        <v>34</v>
      </c>
      <c r="L668" s="8" t="s">
        <v>19</v>
      </c>
      <c r="M668" s="32" t="s">
        <v>20</v>
      </c>
      <c r="N668" s="33">
        <f>+IFERROR(VLOOKUP(Casos_HN[[#This Row],[ID_Municipio]],Table_4[[CodigoMuni]:[Long_2]],3,0),"")</f>
        <v>15.5151</v>
      </c>
      <c r="O668" s="33">
        <f>+IFERROR(VLOOKUP(Casos_HN[[#This Row],[ID_Municipio]],Table_4[[CodigoMuni]:[Long_2]],4,0),"")</f>
        <v>-88.114599999999996</v>
      </c>
      <c r="P668" s="32" t="s">
        <v>21</v>
      </c>
    </row>
    <row r="669" spans="1:16" ht="14.25" customHeight="1" x14ac:dyDescent="0.3">
      <c r="A669" s="29" t="str">
        <f t="shared" si="30"/>
        <v>San Pedro Sula43947658</v>
      </c>
      <c r="B669" s="29" t="str">
        <f>+Casos_HN[[#This Row],[ID_Municipio]]&amp;Casos_HN[[#This Row],[Fecha]]</f>
        <v>050143947</v>
      </c>
      <c r="C669" s="29" t="str">
        <f t="shared" si="31"/>
        <v>Cortes43947</v>
      </c>
      <c r="D669" s="30">
        <f t="shared" si="32"/>
        <v>658</v>
      </c>
      <c r="E669" s="23">
        <v>43947</v>
      </c>
      <c r="F669" s="30">
        <f>+VLOOKUP(Casos_HN[[#This Row],[Departamento]],Table_5[],2,0)</f>
        <v>5</v>
      </c>
      <c r="G669" s="3" t="s">
        <v>22</v>
      </c>
      <c r="H669" s="9" t="s">
        <v>23</v>
      </c>
      <c r="I669" s="30" t="str">
        <f>+IFERROR(VLOOKUP(Casos_HN[[#This Row],[Municipio]],'LOCALIZA HN'!$B$9:$O$306,8,0),99999)</f>
        <v>0501</v>
      </c>
      <c r="J669" s="5" t="s">
        <v>18</v>
      </c>
      <c r="K669" s="5">
        <v>55</v>
      </c>
      <c r="L669" s="8" t="s">
        <v>19</v>
      </c>
      <c r="M669" s="32" t="s">
        <v>20</v>
      </c>
      <c r="N669" s="33">
        <f>+IFERROR(VLOOKUP(Casos_HN[[#This Row],[ID_Municipio]],Table_4[[CodigoMuni]:[Long_2]],3,0),"")</f>
        <v>15.5151</v>
      </c>
      <c r="O669" s="33">
        <f>+IFERROR(VLOOKUP(Casos_HN[[#This Row],[ID_Municipio]],Table_4[[CodigoMuni]:[Long_2]],4,0),"")</f>
        <v>-88.114599999999996</v>
      </c>
      <c r="P669" s="32" t="s">
        <v>21</v>
      </c>
    </row>
    <row r="670" spans="1:16" ht="14.25" customHeight="1" x14ac:dyDescent="0.3">
      <c r="A670" s="29" t="str">
        <f t="shared" si="30"/>
        <v>San Pedro Sula43947659</v>
      </c>
      <c r="B670" s="29" t="str">
        <f>+Casos_HN[[#This Row],[ID_Municipio]]&amp;Casos_HN[[#This Row],[Fecha]]</f>
        <v>050143947</v>
      </c>
      <c r="C670" s="29" t="str">
        <f t="shared" si="31"/>
        <v>Cortes43947</v>
      </c>
      <c r="D670" s="30">
        <f t="shared" si="32"/>
        <v>659</v>
      </c>
      <c r="E670" s="23">
        <v>43947</v>
      </c>
      <c r="F670" s="30">
        <f>+VLOOKUP(Casos_HN[[#This Row],[Departamento]],Table_5[],2,0)</f>
        <v>5</v>
      </c>
      <c r="G670" s="3" t="s">
        <v>22</v>
      </c>
      <c r="H670" s="9" t="s">
        <v>23</v>
      </c>
      <c r="I670" s="30" t="str">
        <f>+IFERROR(VLOOKUP(Casos_HN[[#This Row],[Municipio]],'LOCALIZA HN'!$B$9:$O$306,8,0),99999)</f>
        <v>0501</v>
      </c>
      <c r="J670" s="5" t="s">
        <v>26</v>
      </c>
      <c r="K670" s="5">
        <v>20</v>
      </c>
      <c r="L670" s="8" t="s">
        <v>19</v>
      </c>
      <c r="M670" s="32" t="s">
        <v>20</v>
      </c>
      <c r="N670" s="33">
        <f>+IFERROR(VLOOKUP(Casos_HN[[#This Row],[ID_Municipio]],Table_4[[CodigoMuni]:[Long_2]],3,0),"")</f>
        <v>15.5151</v>
      </c>
      <c r="O670" s="33">
        <f>+IFERROR(VLOOKUP(Casos_HN[[#This Row],[ID_Municipio]],Table_4[[CodigoMuni]:[Long_2]],4,0),"")</f>
        <v>-88.114599999999996</v>
      </c>
      <c r="P670" s="32" t="s">
        <v>21</v>
      </c>
    </row>
    <row r="671" spans="1:16" ht="14.25" customHeight="1" x14ac:dyDescent="0.3">
      <c r="A671" s="29" t="str">
        <f t="shared" si="30"/>
        <v>San Pedro Sula43947660</v>
      </c>
      <c r="B671" s="29" t="str">
        <f>+Casos_HN[[#This Row],[ID_Municipio]]&amp;Casos_HN[[#This Row],[Fecha]]</f>
        <v>050143947</v>
      </c>
      <c r="C671" s="29" t="str">
        <f t="shared" si="31"/>
        <v>Cortes43947</v>
      </c>
      <c r="D671" s="30">
        <f t="shared" si="32"/>
        <v>660</v>
      </c>
      <c r="E671" s="23">
        <v>43947</v>
      </c>
      <c r="F671" s="30">
        <f>+VLOOKUP(Casos_HN[[#This Row],[Departamento]],Table_5[],2,0)</f>
        <v>5</v>
      </c>
      <c r="G671" s="3" t="s">
        <v>22</v>
      </c>
      <c r="H671" s="9" t="s">
        <v>23</v>
      </c>
      <c r="I671" s="30" t="str">
        <f>+IFERROR(VLOOKUP(Casos_HN[[#This Row],[Municipio]],'LOCALIZA HN'!$B$9:$O$306,8,0),99999)</f>
        <v>0501</v>
      </c>
      <c r="J671" s="5" t="s">
        <v>18</v>
      </c>
      <c r="K671" s="5">
        <v>53</v>
      </c>
      <c r="L671" s="8" t="s">
        <v>19</v>
      </c>
      <c r="M671" s="32" t="s">
        <v>20</v>
      </c>
      <c r="N671" s="33">
        <f>+IFERROR(VLOOKUP(Casos_HN[[#This Row],[ID_Municipio]],Table_4[[CodigoMuni]:[Long_2]],3,0),"")</f>
        <v>15.5151</v>
      </c>
      <c r="O671" s="33">
        <f>+IFERROR(VLOOKUP(Casos_HN[[#This Row],[ID_Municipio]],Table_4[[CodigoMuni]:[Long_2]],4,0),"")</f>
        <v>-88.114599999999996</v>
      </c>
      <c r="P671" s="32" t="s">
        <v>21</v>
      </c>
    </row>
    <row r="672" spans="1:16" ht="14.25" customHeight="1" x14ac:dyDescent="0.3">
      <c r="A672" s="29" t="str">
        <f t="shared" si="30"/>
        <v>San Pedro Sula43947661</v>
      </c>
      <c r="B672" s="29" t="str">
        <f>+Casos_HN[[#This Row],[ID_Municipio]]&amp;Casos_HN[[#This Row],[Fecha]]</f>
        <v>050143947</v>
      </c>
      <c r="C672" s="29" t="str">
        <f t="shared" si="31"/>
        <v>Cortes43947</v>
      </c>
      <c r="D672" s="30">
        <f t="shared" si="32"/>
        <v>661</v>
      </c>
      <c r="E672" s="23">
        <v>43947</v>
      </c>
      <c r="F672" s="30">
        <f>+VLOOKUP(Casos_HN[[#This Row],[Departamento]],Table_5[],2,0)</f>
        <v>5</v>
      </c>
      <c r="G672" s="3" t="s">
        <v>22</v>
      </c>
      <c r="H672" s="9" t="s">
        <v>23</v>
      </c>
      <c r="I672" s="30" t="str">
        <f>+IFERROR(VLOOKUP(Casos_HN[[#This Row],[Municipio]],'LOCALIZA HN'!$B$9:$O$306,8,0),99999)</f>
        <v>0501</v>
      </c>
      <c r="J672" s="5" t="s">
        <v>18</v>
      </c>
      <c r="K672" s="5">
        <v>31</v>
      </c>
      <c r="L672" s="8" t="s">
        <v>19</v>
      </c>
      <c r="M672" s="32" t="s">
        <v>20</v>
      </c>
      <c r="N672" s="33">
        <f>+IFERROR(VLOOKUP(Casos_HN[[#This Row],[ID_Municipio]],Table_4[[CodigoMuni]:[Long_2]],3,0),"")</f>
        <v>15.5151</v>
      </c>
      <c r="O672" s="33">
        <f>+IFERROR(VLOOKUP(Casos_HN[[#This Row],[ID_Municipio]],Table_4[[CodigoMuni]:[Long_2]],4,0),"")</f>
        <v>-88.114599999999996</v>
      </c>
      <c r="P672" s="32" t="s">
        <v>21</v>
      </c>
    </row>
    <row r="673" spans="1:16" ht="14.25" customHeight="1" x14ac:dyDescent="0.3">
      <c r="A673" s="29" t="str">
        <f t="shared" si="30"/>
        <v>San Pedro Sula43947662</v>
      </c>
      <c r="B673" s="29" t="str">
        <f>+Casos_HN[[#This Row],[ID_Municipio]]&amp;Casos_HN[[#This Row],[Fecha]]</f>
        <v>050143947</v>
      </c>
      <c r="C673" s="29" t="str">
        <f t="shared" si="31"/>
        <v>Cortes43947</v>
      </c>
      <c r="D673" s="30">
        <f t="shared" si="32"/>
        <v>662</v>
      </c>
      <c r="E673" s="23">
        <v>43947</v>
      </c>
      <c r="F673" s="30">
        <f>+VLOOKUP(Casos_HN[[#This Row],[Departamento]],Table_5[],2,0)</f>
        <v>5</v>
      </c>
      <c r="G673" s="3" t="s">
        <v>22</v>
      </c>
      <c r="H673" s="9" t="s">
        <v>23</v>
      </c>
      <c r="I673" s="30" t="str">
        <f>+IFERROR(VLOOKUP(Casos_HN[[#This Row],[Municipio]],'LOCALIZA HN'!$B$9:$O$306,8,0),99999)</f>
        <v>0501</v>
      </c>
      <c r="J673" s="5" t="s">
        <v>26</v>
      </c>
      <c r="K673" s="5">
        <v>33</v>
      </c>
      <c r="L673" s="8" t="s">
        <v>19</v>
      </c>
      <c r="M673" s="32" t="s">
        <v>20</v>
      </c>
      <c r="N673" s="33">
        <f>+IFERROR(VLOOKUP(Casos_HN[[#This Row],[ID_Municipio]],Table_4[[CodigoMuni]:[Long_2]],3,0),"")</f>
        <v>15.5151</v>
      </c>
      <c r="O673" s="33">
        <f>+IFERROR(VLOOKUP(Casos_HN[[#This Row],[ID_Municipio]],Table_4[[CodigoMuni]:[Long_2]],4,0),"")</f>
        <v>-88.114599999999996</v>
      </c>
      <c r="P673" s="32" t="s">
        <v>21</v>
      </c>
    </row>
    <row r="674" spans="1:16" ht="14.25" customHeight="1" x14ac:dyDescent="0.3">
      <c r="A674" s="29" t="str">
        <f t="shared" si="30"/>
        <v>San Pedro Sula43947663</v>
      </c>
      <c r="B674" s="29" t="str">
        <f>+Casos_HN[[#This Row],[ID_Municipio]]&amp;Casos_HN[[#This Row],[Fecha]]</f>
        <v>050143947</v>
      </c>
      <c r="C674" s="29" t="str">
        <f t="shared" si="31"/>
        <v>Cortes43947</v>
      </c>
      <c r="D674" s="30">
        <f t="shared" si="32"/>
        <v>663</v>
      </c>
      <c r="E674" s="23">
        <v>43947</v>
      </c>
      <c r="F674" s="30">
        <f>+VLOOKUP(Casos_HN[[#This Row],[Departamento]],Table_5[],2,0)</f>
        <v>5</v>
      </c>
      <c r="G674" s="3" t="s">
        <v>22</v>
      </c>
      <c r="H674" s="9" t="s">
        <v>23</v>
      </c>
      <c r="I674" s="30" t="str">
        <f>+IFERROR(VLOOKUP(Casos_HN[[#This Row],[Municipio]],'LOCALIZA HN'!$B$9:$O$306,8,0),99999)</f>
        <v>0501</v>
      </c>
      <c r="J674" s="5" t="s">
        <v>26</v>
      </c>
      <c r="K674" s="5">
        <v>30</v>
      </c>
      <c r="L674" s="8" t="s">
        <v>19</v>
      </c>
      <c r="M674" s="32" t="s">
        <v>20</v>
      </c>
      <c r="N674" s="33">
        <f>+IFERROR(VLOOKUP(Casos_HN[[#This Row],[ID_Municipio]],Table_4[[CodigoMuni]:[Long_2]],3,0),"")</f>
        <v>15.5151</v>
      </c>
      <c r="O674" s="33">
        <f>+IFERROR(VLOOKUP(Casos_HN[[#This Row],[ID_Municipio]],Table_4[[CodigoMuni]:[Long_2]],4,0),"")</f>
        <v>-88.114599999999996</v>
      </c>
      <c r="P674" s="32" t="s">
        <v>21</v>
      </c>
    </row>
    <row r="675" spans="1:16" ht="14.25" customHeight="1" x14ac:dyDescent="0.3">
      <c r="A675" s="29" t="str">
        <f t="shared" si="30"/>
        <v>San Pedro Sula43947664</v>
      </c>
      <c r="B675" s="29" t="str">
        <f>+Casos_HN[[#This Row],[ID_Municipio]]&amp;Casos_HN[[#This Row],[Fecha]]</f>
        <v>050143947</v>
      </c>
      <c r="C675" s="29" t="str">
        <f t="shared" si="31"/>
        <v>Cortes43947</v>
      </c>
      <c r="D675" s="30">
        <f t="shared" si="32"/>
        <v>664</v>
      </c>
      <c r="E675" s="23">
        <v>43947</v>
      </c>
      <c r="F675" s="30">
        <f>+VLOOKUP(Casos_HN[[#This Row],[Departamento]],Table_5[],2,0)</f>
        <v>5</v>
      </c>
      <c r="G675" s="3" t="s">
        <v>22</v>
      </c>
      <c r="H675" s="9" t="s">
        <v>23</v>
      </c>
      <c r="I675" s="30" t="str">
        <f>+IFERROR(VLOOKUP(Casos_HN[[#This Row],[Municipio]],'LOCALIZA HN'!$B$9:$O$306,8,0),99999)</f>
        <v>0501</v>
      </c>
      <c r="J675" s="5" t="s">
        <v>18</v>
      </c>
      <c r="K675" s="5">
        <v>26</v>
      </c>
      <c r="L675" s="8" t="s">
        <v>19</v>
      </c>
      <c r="M675" s="32" t="s">
        <v>20</v>
      </c>
      <c r="N675" s="33">
        <f>+IFERROR(VLOOKUP(Casos_HN[[#This Row],[ID_Municipio]],Table_4[[CodigoMuni]:[Long_2]],3,0),"")</f>
        <v>15.5151</v>
      </c>
      <c r="O675" s="33">
        <f>+IFERROR(VLOOKUP(Casos_HN[[#This Row],[ID_Municipio]],Table_4[[CodigoMuni]:[Long_2]],4,0),"")</f>
        <v>-88.114599999999996</v>
      </c>
      <c r="P675" s="32" t="s">
        <v>21</v>
      </c>
    </row>
    <row r="676" spans="1:16" ht="14.25" customHeight="1" x14ac:dyDescent="0.3">
      <c r="A676" s="29" t="str">
        <f t="shared" si="30"/>
        <v>San Pedro Sula43947665</v>
      </c>
      <c r="B676" s="29" t="str">
        <f>+Casos_HN[[#This Row],[ID_Municipio]]&amp;Casos_HN[[#This Row],[Fecha]]</f>
        <v>050143947</v>
      </c>
      <c r="C676" s="29" t="str">
        <f t="shared" si="31"/>
        <v>Cortes43947</v>
      </c>
      <c r="D676" s="30">
        <f t="shared" si="32"/>
        <v>665</v>
      </c>
      <c r="E676" s="23">
        <v>43947</v>
      </c>
      <c r="F676" s="30">
        <f>+VLOOKUP(Casos_HN[[#This Row],[Departamento]],Table_5[],2,0)</f>
        <v>5</v>
      </c>
      <c r="G676" s="3" t="s">
        <v>22</v>
      </c>
      <c r="H676" s="9" t="s">
        <v>23</v>
      </c>
      <c r="I676" s="30" t="str">
        <f>+IFERROR(VLOOKUP(Casos_HN[[#This Row],[Municipio]],'LOCALIZA HN'!$B$9:$O$306,8,0),99999)</f>
        <v>0501</v>
      </c>
      <c r="J676" s="5" t="s">
        <v>26</v>
      </c>
      <c r="K676" s="5">
        <v>39</v>
      </c>
      <c r="L676" s="8" t="s">
        <v>19</v>
      </c>
      <c r="M676" s="32" t="s">
        <v>20</v>
      </c>
      <c r="N676" s="33">
        <f>+IFERROR(VLOOKUP(Casos_HN[[#This Row],[ID_Municipio]],Table_4[[CodigoMuni]:[Long_2]],3,0),"")</f>
        <v>15.5151</v>
      </c>
      <c r="O676" s="33">
        <f>+IFERROR(VLOOKUP(Casos_HN[[#This Row],[ID_Municipio]],Table_4[[CodigoMuni]:[Long_2]],4,0),"")</f>
        <v>-88.114599999999996</v>
      </c>
      <c r="P676" s="32" t="s">
        <v>21</v>
      </c>
    </row>
    <row r="677" spans="1:16" ht="14.25" customHeight="1" x14ac:dyDescent="0.3">
      <c r="A677" s="29" t="str">
        <f t="shared" si="30"/>
        <v>San Pedro Sula43947666</v>
      </c>
      <c r="B677" s="29" t="str">
        <f>+Casos_HN[[#This Row],[ID_Municipio]]&amp;Casos_HN[[#This Row],[Fecha]]</f>
        <v>050143947</v>
      </c>
      <c r="C677" s="29" t="str">
        <f t="shared" si="31"/>
        <v>Cortes43947</v>
      </c>
      <c r="D677" s="30">
        <f t="shared" si="32"/>
        <v>666</v>
      </c>
      <c r="E677" s="23">
        <v>43947</v>
      </c>
      <c r="F677" s="30">
        <f>+VLOOKUP(Casos_HN[[#This Row],[Departamento]],Table_5[],2,0)</f>
        <v>5</v>
      </c>
      <c r="G677" s="3" t="s">
        <v>22</v>
      </c>
      <c r="H677" s="9" t="s">
        <v>23</v>
      </c>
      <c r="I677" s="30" t="str">
        <f>+IFERROR(VLOOKUP(Casos_HN[[#This Row],[Municipio]],'LOCALIZA HN'!$B$9:$O$306,8,0),99999)</f>
        <v>0501</v>
      </c>
      <c r="J677" s="5" t="s">
        <v>26</v>
      </c>
      <c r="K677" s="5">
        <v>64</v>
      </c>
      <c r="L677" s="8" t="s">
        <v>19</v>
      </c>
      <c r="M677" s="32" t="s">
        <v>20</v>
      </c>
      <c r="N677" s="33">
        <f>+IFERROR(VLOOKUP(Casos_HN[[#This Row],[ID_Municipio]],Table_4[[CodigoMuni]:[Long_2]],3,0),"")</f>
        <v>15.5151</v>
      </c>
      <c r="O677" s="33">
        <f>+IFERROR(VLOOKUP(Casos_HN[[#This Row],[ID_Municipio]],Table_4[[CodigoMuni]:[Long_2]],4,0),"")</f>
        <v>-88.114599999999996</v>
      </c>
      <c r="P677" s="32" t="s">
        <v>21</v>
      </c>
    </row>
    <row r="678" spans="1:16" ht="14.25" customHeight="1" x14ac:dyDescent="0.3">
      <c r="A678" s="29" t="str">
        <f t="shared" si="30"/>
        <v>San Pedro Sula43947667</v>
      </c>
      <c r="B678" s="29" t="str">
        <f>+Casos_HN[[#This Row],[ID_Municipio]]&amp;Casos_HN[[#This Row],[Fecha]]</f>
        <v>050143947</v>
      </c>
      <c r="C678" s="29" t="str">
        <f t="shared" si="31"/>
        <v>Cortes43947</v>
      </c>
      <c r="D678" s="30">
        <f t="shared" si="32"/>
        <v>667</v>
      </c>
      <c r="E678" s="23">
        <v>43947</v>
      </c>
      <c r="F678" s="30">
        <f>+VLOOKUP(Casos_HN[[#This Row],[Departamento]],Table_5[],2,0)</f>
        <v>5</v>
      </c>
      <c r="G678" s="3" t="s">
        <v>22</v>
      </c>
      <c r="H678" s="9" t="s">
        <v>23</v>
      </c>
      <c r="I678" s="30" t="str">
        <f>+IFERROR(VLOOKUP(Casos_HN[[#This Row],[Municipio]],'LOCALIZA HN'!$B$9:$O$306,8,0),99999)</f>
        <v>0501</v>
      </c>
      <c r="J678" s="5" t="s">
        <v>26</v>
      </c>
      <c r="K678" s="5">
        <v>28</v>
      </c>
      <c r="L678" s="8" t="s">
        <v>19</v>
      </c>
      <c r="M678" s="32" t="s">
        <v>20</v>
      </c>
      <c r="N678" s="33">
        <f>+IFERROR(VLOOKUP(Casos_HN[[#This Row],[ID_Municipio]],Table_4[[CodigoMuni]:[Long_2]],3,0),"")</f>
        <v>15.5151</v>
      </c>
      <c r="O678" s="33">
        <f>+IFERROR(VLOOKUP(Casos_HN[[#This Row],[ID_Municipio]],Table_4[[CodigoMuni]:[Long_2]],4,0),"")</f>
        <v>-88.114599999999996</v>
      </c>
      <c r="P678" s="32" t="s">
        <v>21</v>
      </c>
    </row>
    <row r="679" spans="1:16" ht="14.25" customHeight="1" x14ac:dyDescent="0.3">
      <c r="A679" s="29" t="str">
        <f t="shared" si="30"/>
        <v>San Pedro Sula43947668</v>
      </c>
      <c r="B679" s="29" t="str">
        <f>+Casos_HN[[#This Row],[ID_Municipio]]&amp;Casos_HN[[#This Row],[Fecha]]</f>
        <v>050143947</v>
      </c>
      <c r="C679" s="29" t="str">
        <f t="shared" si="31"/>
        <v>Cortes43947</v>
      </c>
      <c r="D679" s="30">
        <f t="shared" si="32"/>
        <v>668</v>
      </c>
      <c r="E679" s="23">
        <v>43947</v>
      </c>
      <c r="F679" s="30">
        <f>+VLOOKUP(Casos_HN[[#This Row],[Departamento]],Table_5[],2,0)</f>
        <v>5</v>
      </c>
      <c r="G679" s="3" t="s">
        <v>22</v>
      </c>
      <c r="H679" s="9" t="s">
        <v>23</v>
      </c>
      <c r="I679" s="30" t="str">
        <f>+IFERROR(VLOOKUP(Casos_HN[[#This Row],[Municipio]],'LOCALIZA HN'!$B$9:$O$306,8,0),99999)</f>
        <v>0501</v>
      </c>
      <c r="J679" s="5" t="s">
        <v>18</v>
      </c>
      <c r="K679" s="5">
        <v>38</v>
      </c>
      <c r="L679" s="8" t="s">
        <v>19</v>
      </c>
      <c r="M679" s="32" t="s">
        <v>20</v>
      </c>
      <c r="N679" s="33">
        <f>+IFERROR(VLOOKUP(Casos_HN[[#This Row],[ID_Municipio]],Table_4[[CodigoMuni]:[Long_2]],3,0),"")</f>
        <v>15.5151</v>
      </c>
      <c r="O679" s="33">
        <f>+IFERROR(VLOOKUP(Casos_HN[[#This Row],[ID_Municipio]],Table_4[[CodigoMuni]:[Long_2]],4,0),"")</f>
        <v>-88.114599999999996</v>
      </c>
      <c r="P679" s="32" t="s">
        <v>21</v>
      </c>
    </row>
    <row r="680" spans="1:16" ht="14.25" customHeight="1" x14ac:dyDescent="0.3">
      <c r="A680" s="29" t="str">
        <f t="shared" si="30"/>
        <v>San Pedro Sula43947669</v>
      </c>
      <c r="B680" s="29" t="str">
        <f>+Casos_HN[[#This Row],[ID_Municipio]]&amp;Casos_HN[[#This Row],[Fecha]]</f>
        <v>050143947</v>
      </c>
      <c r="C680" s="29" t="str">
        <f t="shared" si="31"/>
        <v>Cortes43947</v>
      </c>
      <c r="D680" s="30">
        <f t="shared" si="32"/>
        <v>669</v>
      </c>
      <c r="E680" s="23">
        <v>43947</v>
      </c>
      <c r="F680" s="30">
        <f>+VLOOKUP(Casos_HN[[#This Row],[Departamento]],Table_5[],2,0)</f>
        <v>5</v>
      </c>
      <c r="G680" s="3" t="s">
        <v>22</v>
      </c>
      <c r="H680" s="9" t="s">
        <v>23</v>
      </c>
      <c r="I680" s="30" t="str">
        <f>+IFERROR(VLOOKUP(Casos_HN[[#This Row],[Municipio]],'LOCALIZA HN'!$B$9:$O$306,8,0),99999)</f>
        <v>0501</v>
      </c>
      <c r="J680" s="5" t="s">
        <v>26</v>
      </c>
      <c r="K680" s="5">
        <v>48</v>
      </c>
      <c r="L680" s="8" t="s">
        <v>19</v>
      </c>
      <c r="M680" s="32" t="s">
        <v>20</v>
      </c>
      <c r="N680" s="33">
        <f>+IFERROR(VLOOKUP(Casos_HN[[#This Row],[ID_Municipio]],Table_4[[CodigoMuni]:[Long_2]],3,0),"")</f>
        <v>15.5151</v>
      </c>
      <c r="O680" s="33">
        <f>+IFERROR(VLOOKUP(Casos_HN[[#This Row],[ID_Municipio]],Table_4[[CodigoMuni]:[Long_2]],4,0),"")</f>
        <v>-88.114599999999996</v>
      </c>
      <c r="P680" s="32" t="s">
        <v>21</v>
      </c>
    </row>
    <row r="681" spans="1:16" ht="14.25" customHeight="1" x14ac:dyDescent="0.3">
      <c r="A681" s="29" t="str">
        <f t="shared" si="30"/>
        <v>San Pedro Sula43947670</v>
      </c>
      <c r="B681" s="29" t="str">
        <f>+Casos_HN[[#This Row],[ID_Municipio]]&amp;Casos_HN[[#This Row],[Fecha]]</f>
        <v>050143947</v>
      </c>
      <c r="C681" s="29" t="str">
        <f t="shared" si="31"/>
        <v>Cortes43947</v>
      </c>
      <c r="D681" s="30">
        <f t="shared" si="32"/>
        <v>670</v>
      </c>
      <c r="E681" s="23">
        <v>43947</v>
      </c>
      <c r="F681" s="30">
        <f>+VLOOKUP(Casos_HN[[#This Row],[Departamento]],Table_5[],2,0)</f>
        <v>5</v>
      </c>
      <c r="G681" s="3" t="s">
        <v>22</v>
      </c>
      <c r="H681" s="9" t="s">
        <v>23</v>
      </c>
      <c r="I681" s="30" t="str">
        <f>+IFERROR(VLOOKUP(Casos_HN[[#This Row],[Municipio]],'LOCALIZA HN'!$B$9:$O$306,8,0),99999)</f>
        <v>0501</v>
      </c>
      <c r="J681" s="5" t="s">
        <v>18</v>
      </c>
      <c r="K681" s="5">
        <v>52</v>
      </c>
      <c r="L681" s="8" t="s">
        <v>19</v>
      </c>
      <c r="M681" s="32" t="s">
        <v>20</v>
      </c>
      <c r="N681" s="33">
        <f>+IFERROR(VLOOKUP(Casos_HN[[#This Row],[ID_Municipio]],Table_4[[CodigoMuni]:[Long_2]],3,0),"")</f>
        <v>15.5151</v>
      </c>
      <c r="O681" s="33">
        <f>+IFERROR(VLOOKUP(Casos_HN[[#This Row],[ID_Municipio]],Table_4[[CodigoMuni]:[Long_2]],4,0),"")</f>
        <v>-88.114599999999996</v>
      </c>
      <c r="P681" s="32" t="s">
        <v>21</v>
      </c>
    </row>
    <row r="682" spans="1:16" ht="14.25" customHeight="1" x14ac:dyDescent="0.3">
      <c r="A682" s="29" t="str">
        <f t="shared" si="30"/>
        <v>San Pedro Sula43947671</v>
      </c>
      <c r="B682" s="29" t="str">
        <f>+Casos_HN[[#This Row],[ID_Municipio]]&amp;Casos_HN[[#This Row],[Fecha]]</f>
        <v>050143947</v>
      </c>
      <c r="C682" s="29" t="str">
        <f t="shared" si="31"/>
        <v>Cortes43947</v>
      </c>
      <c r="D682" s="30">
        <f t="shared" si="32"/>
        <v>671</v>
      </c>
      <c r="E682" s="23">
        <v>43947</v>
      </c>
      <c r="F682" s="30">
        <f>+VLOOKUP(Casos_HN[[#This Row],[Departamento]],Table_5[],2,0)</f>
        <v>5</v>
      </c>
      <c r="G682" s="3" t="s">
        <v>22</v>
      </c>
      <c r="H682" s="9" t="s">
        <v>23</v>
      </c>
      <c r="I682" s="30" t="str">
        <f>+IFERROR(VLOOKUP(Casos_HN[[#This Row],[Municipio]],'LOCALIZA HN'!$B$9:$O$306,8,0),99999)</f>
        <v>0501</v>
      </c>
      <c r="J682" s="5" t="s">
        <v>18</v>
      </c>
      <c r="K682" s="5">
        <v>24</v>
      </c>
      <c r="L682" s="8" t="s">
        <v>19</v>
      </c>
      <c r="M682" s="32" t="s">
        <v>20</v>
      </c>
      <c r="N682" s="33">
        <f>+IFERROR(VLOOKUP(Casos_HN[[#This Row],[ID_Municipio]],Table_4[[CodigoMuni]:[Long_2]],3,0),"")</f>
        <v>15.5151</v>
      </c>
      <c r="O682" s="33">
        <f>+IFERROR(VLOOKUP(Casos_HN[[#This Row],[ID_Municipio]],Table_4[[CodigoMuni]:[Long_2]],4,0),"")</f>
        <v>-88.114599999999996</v>
      </c>
      <c r="P682" s="32" t="s">
        <v>21</v>
      </c>
    </row>
    <row r="683" spans="1:16" ht="14.25" customHeight="1" x14ac:dyDescent="0.3">
      <c r="A683" s="29" t="str">
        <f t="shared" si="30"/>
        <v>San Pedro Sula43947672</v>
      </c>
      <c r="B683" s="29" t="str">
        <f>+Casos_HN[[#This Row],[ID_Municipio]]&amp;Casos_HN[[#This Row],[Fecha]]</f>
        <v>050143947</v>
      </c>
      <c r="C683" s="29" t="str">
        <f t="shared" si="31"/>
        <v>Cortes43947</v>
      </c>
      <c r="D683" s="30">
        <f t="shared" si="32"/>
        <v>672</v>
      </c>
      <c r="E683" s="23">
        <v>43947</v>
      </c>
      <c r="F683" s="30">
        <f>+VLOOKUP(Casos_HN[[#This Row],[Departamento]],Table_5[],2,0)</f>
        <v>5</v>
      </c>
      <c r="G683" s="3" t="s">
        <v>22</v>
      </c>
      <c r="H683" s="9" t="s">
        <v>23</v>
      </c>
      <c r="I683" s="30" t="str">
        <f>+IFERROR(VLOOKUP(Casos_HN[[#This Row],[Municipio]],'LOCALIZA HN'!$B$9:$O$306,8,0),99999)</f>
        <v>0501</v>
      </c>
      <c r="J683" s="5" t="s">
        <v>26</v>
      </c>
      <c r="K683" s="5">
        <v>60</v>
      </c>
      <c r="L683" s="8" t="s">
        <v>19</v>
      </c>
      <c r="M683" s="32" t="s">
        <v>20</v>
      </c>
      <c r="N683" s="33">
        <f>+IFERROR(VLOOKUP(Casos_HN[[#This Row],[ID_Municipio]],Table_4[[CodigoMuni]:[Long_2]],3,0),"")</f>
        <v>15.5151</v>
      </c>
      <c r="O683" s="33">
        <f>+IFERROR(VLOOKUP(Casos_HN[[#This Row],[ID_Municipio]],Table_4[[CodigoMuni]:[Long_2]],4,0),"")</f>
        <v>-88.114599999999996</v>
      </c>
      <c r="P683" s="32" t="s">
        <v>21</v>
      </c>
    </row>
    <row r="684" spans="1:16" ht="14.25" customHeight="1" x14ac:dyDescent="0.3">
      <c r="A684" s="29" t="str">
        <f t="shared" si="30"/>
        <v>San Pedro Sula43947673</v>
      </c>
      <c r="B684" s="29" t="str">
        <f>+Casos_HN[[#This Row],[ID_Municipio]]&amp;Casos_HN[[#This Row],[Fecha]]</f>
        <v>050143947</v>
      </c>
      <c r="C684" s="29" t="str">
        <f t="shared" si="31"/>
        <v>Cortes43947</v>
      </c>
      <c r="D684" s="30">
        <f t="shared" si="32"/>
        <v>673</v>
      </c>
      <c r="E684" s="23">
        <v>43947</v>
      </c>
      <c r="F684" s="30">
        <f>+VLOOKUP(Casos_HN[[#This Row],[Departamento]],Table_5[],2,0)</f>
        <v>5</v>
      </c>
      <c r="G684" s="3" t="s">
        <v>22</v>
      </c>
      <c r="H684" s="9" t="s">
        <v>23</v>
      </c>
      <c r="I684" s="30" t="str">
        <f>+IFERROR(VLOOKUP(Casos_HN[[#This Row],[Municipio]],'LOCALIZA HN'!$B$9:$O$306,8,0),99999)</f>
        <v>0501</v>
      </c>
      <c r="J684" s="5" t="s">
        <v>18</v>
      </c>
      <c r="K684" s="5">
        <v>67</v>
      </c>
      <c r="L684" s="8" t="s">
        <v>19</v>
      </c>
      <c r="M684" s="32" t="s">
        <v>20</v>
      </c>
      <c r="N684" s="33">
        <f>+IFERROR(VLOOKUP(Casos_HN[[#This Row],[ID_Municipio]],Table_4[[CodigoMuni]:[Long_2]],3,0),"")</f>
        <v>15.5151</v>
      </c>
      <c r="O684" s="33">
        <f>+IFERROR(VLOOKUP(Casos_HN[[#This Row],[ID_Municipio]],Table_4[[CodigoMuni]:[Long_2]],4,0),"")</f>
        <v>-88.114599999999996</v>
      </c>
      <c r="P684" s="32" t="s">
        <v>21</v>
      </c>
    </row>
    <row r="685" spans="1:16" ht="14.25" customHeight="1" x14ac:dyDescent="0.3">
      <c r="A685" s="29" t="str">
        <f t="shared" si="30"/>
        <v>San Pedro Sula43947674</v>
      </c>
      <c r="B685" s="29" t="str">
        <f>+Casos_HN[[#This Row],[ID_Municipio]]&amp;Casos_HN[[#This Row],[Fecha]]</f>
        <v>050143947</v>
      </c>
      <c r="C685" s="29" t="str">
        <f t="shared" si="31"/>
        <v>Cortes43947</v>
      </c>
      <c r="D685" s="30">
        <f t="shared" si="32"/>
        <v>674</v>
      </c>
      <c r="E685" s="23">
        <v>43947</v>
      </c>
      <c r="F685" s="30">
        <f>+VLOOKUP(Casos_HN[[#This Row],[Departamento]],Table_5[],2,0)</f>
        <v>5</v>
      </c>
      <c r="G685" s="3" t="s">
        <v>22</v>
      </c>
      <c r="H685" s="9" t="s">
        <v>23</v>
      </c>
      <c r="I685" s="30" t="str">
        <f>+IFERROR(VLOOKUP(Casos_HN[[#This Row],[Municipio]],'LOCALIZA HN'!$B$9:$O$306,8,0),99999)</f>
        <v>0501</v>
      </c>
      <c r="J685" s="5" t="s">
        <v>18</v>
      </c>
      <c r="K685" s="5">
        <v>35</v>
      </c>
      <c r="L685" s="8" t="s">
        <v>19</v>
      </c>
      <c r="M685" s="32" t="s">
        <v>20</v>
      </c>
      <c r="N685" s="33">
        <f>+IFERROR(VLOOKUP(Casos_HN[[#This Row],[ID_Municipio]],Table_4[[CodigoMuni]:[Long_2]],3,0),"")</f>
        <v>15.5151</v>
      </c>
      <c r="O685" s="33">
        <f>+IFERROR(VLOOKUP(Casos_HN[[#This Row],[ID_Municipio]],Table_4[[CodigoMuni]:[Long_2]],4,0),"")</f>
        <v>-88.114599999999996</v>
      </c>
      <c r="P685" s="32" t="s">
        <v>21</v>
      </c>
    </row>
    <row r="686" spans="1:16" ht="14.25" customHeight="1" x14ac:dyDescent="0.3">
      <c r="A686" s="29" t="str">
        <f t="shared" si="30"/>
        <v>San Pedro Sula43947675</v>
      </c>
      <c r="B686" s="29" t="str">
        <f>+Casos_HN[[#This Row],[ID_Municipio]]&amp;Casos_HN[[#This Row],[Fecha]]</f>
        <v>050143947</v>
      </c>
      <c r="C686" s="29" t="str">
        <f t="shared" si="31"/>
        <v>Cortes43947</v>
      </c>
      <c r="D686" s="30">
        <f t="shared" si="32"/>
        <v>675</v>
      </c>
      <c r="E686" s="23">
        <v>43947</v>
      </c>
      <c r="F686" s="30">
        <f>+VLOOKUP(Casos_HN[[#This Row],[Departamento]],Table_5[],2,0)</f>
        <v>5</v>
      </c>
      <c r="G686" s="3" t="s">
        <v>22</v>
      </c>
      <c r="H686" s="9" t="s">
        <v>23</v>
      </c>
      <c r="I686" s="30" t="str">
        <f>+IFERROR(VLOOKUP(Casos_HN[[#This Row],[Municipio]],'LOCALIZA HN'!$B$9:$O$306,8,0),99999)</f>
        <v>0501</v>
      </c>
      <c r="J686" s="5" t="s">
        <v>18</v>
      </c>
      <c r="K686" s="5">
        <v>57</v>
      </c>
      <c r="L686" s="8" t="s">
        <v>19</v>
      </c>
      <c r="M686" s="32" t="s">
        <v>20</v>
      </c>
      <c r="N686" s="33">
        <f>+IFERROR(VLOOKUP(Casos_HN[[#This Row],[ID_Municipio]],Table_4[[CodigoMuni]:[Long_2]],3,0),"")</f>
        <v>15.5151</v>
      </c>
      <c r="O686" s="33">
        <f>+IFERROR(VLOOKUP(Casos_HN[[#This Row],[ID_Municipio]],Table_4[[CodigoMuni]:[Long_2]],4,0),"")</f>
        <v>-88.114599999999996</v>
      </c>
      <c r="P686" s="32" t="s">
        <v>21</v>
      </c>
    </row>
    <row r="687" spans="1:16" ht="14.25" customHeight="1" x14ac:dyDescent="0.3">
      <c r="A687" s="29" t="str">
        <f t="shared" si="30"/>
        <v>San Pedro Sula43948676</v>
      </c>
      <c r="B687" s="29" t="str">
        <f>+Casos_HN[[#This Row],[ID_Municipio]]&amp;Casos_HN[[#This Row],[Fecha]]</f>
        <v>050143948</v>
      </c>
      <c r="C687" s="29" t="str">
        <f t="shared" si="31"/>
        <v>Cortes43948</v>
      </c>
      <c r="D687" s="30">
        <f t="shared" si="32"/>
        <v>676</v>
      </c>
      <c r="E687" s="23">
        <v>43948</v>
      </c>
      <c r="F687" s="30">
        <f>+VLOOKUP(Casos_HN[[#This Row],[Departamento]],Table_5[],2,0)</f>
        <v>5</v>
      </c>
      <c r="G687" s="3" t="s">
        <v>22</v>
      </c>
      <c r="H687" s="9" t="s">
        <v>23</v>
      </c>
      <c r="I687" s="30" t="str">
        <f>+IFERROR(VLOOKUP(Casos_HN[[#This Row],[Municipio]],'LOCALIZA HN'!$B$9:$O$306,8,0),99999)</f>
        <v>0501</v>
      </c>
      <c r="J687" s="5" t="s">
        <v>18</v>
      </c>
      <c r="K687" s="20">
        <v>47</v>
      </c>
      <c r="L687" s="24" t="s">
        <v>19</v>
      </c>
      <c r="M687" s="32" t="s">
        <v>20</v>
      </c>
      <c r="N687" s="33">
        <f>+IFERROR(VLOOKUP(Casos_HN[[#This Row],[ID_Municipio]],Table_4[[CodigoMuni]:[Long_2]],3,0),"")</f>
        <v>15.5151</v>
      </c>
      <c r="O687" s="33">
        <f>+IFERROR(VLOOKUP(Casos_HN[[#This Row],[ID_Municipio]],Table_4[[CodigoMuni]:[Long_2]],4,0),"")</f>
        <v>-88.114599999999996</v>
      </c>
      <c r="P687" s="32" t="s">
        <v>21</v>
      </c>
    </row>
    <row r="688" spans="1:16" ht="14.25" customHeight="1" x14ac:dyDescent="0.3">
      <c r="A688" s="29" t="str">
        <f t="shared" si="30"/>
        <v>San Pedro Sula43948677</v>
      </c>
      <c r="B688" s="29" t="str">
        <f>+Casos_HN[[#This Row],[ID_Municipio]]&amp;Casos_HN[[#This Row],[Fecha]]</f>
        <v>050143948</v>
      </c>
      <c r="C688" s="29" t="str">
        <f t="shared" si="31"/>
        <v>Cortes43948</v>
      </c>
      <c r="D688" s="30">
        <f t="shared" si="32"/>
        <v>677</v>
      </c>
      <c r="E688" s="23">
        <v>43948</v>
      </c>
      <c r="F688" s="30">
        <f>+VLOOKUP(Casos_HN[[#This Row],[Departamento]],Table_5[],2,0)</f>
        <v>5</v>
      </c>
      <c r="G688" s="3" t="s">
        <v>22</v>
      </c>
      <c r="H688" s="9" t="s">
        <v>23</v>
      </c>
      <c r="I688" s="30" t="str">
        <f>+IFERROR(VLOOKUP(Casos_HN[[#This Row],[Municipio]],'LOCALIZA HN'!$B$9:$O$306,8,0),99999)</f>
        <v>0501</v>
      </c>
      <c r="J688" s="5" t="s">
        <v>18</v>
      </c>
      <c r="K688" s="20">
        <v>60</v>
      </c>
      <c r="L688" s="24" t="s">
        <v>19</v>
      </c>
      <c r="M688" s="32" t="s">
        <v>20</v>
      </c>
      <c r="N688" s="33">
        <f>+IFERROR(VLOOKUP(Casos_HN[[#This Row],[ID_Municipio]],Table_4[[CodigoMuni]:[Long_2]],3,0),"")</f>
        <v>15.5151</v>
      </c>
      <c r="O688" s="33">
        <f>+IFERROR(VLOOKUP(Casos_HN[[#This Row],[ID_Municipio]],Table_4[[CodigoMuni]:[Long_2]],4,0),"")</f>
        <v>-88.114599999999996</v>
      </c>
      <c r="P688" s="32" t="s">
        <v>21</v>
      </c>
    </row>
    <row r="689" spans="1:16" ht="14.25" customHeight="1" x14ac:dyDescent="0.3">
      <c r="A689" s="29" t="str">
        <f t="shared" si="30"/>
        <v>San Pedro Sula43948678</v>
      </c>
      <c r="B689" s="29" t="str">
        <f>+Casos_HN[[#This Row],[ID_Municipio]]&amp;Casos_HN[[#This Row],[Fecha]]</f>
        <v>050143948</v>
      </c>
      <c r="C689" s="29" t="str">
        <f t="shared" si="31"/>
        <v>Cortes43948</v>
      </c>
      <c r="D689" s="30">
        <f t="shared" si="32"/>
        <v>678</v>
      </c>
      <c r="E689" s="23">
        <v>43948</v>
      </c>
      <c r="F689" s="30">
        <f>+VLOOKUP(Casos_HN[[#This Row],[Departamento]],Table_5[],2,0)</f>
        <v>5</v>
      </c>
      <c r="G689" s="3" t="s">
        <v>22</v>
      </c>
      <c r="H689" s="9" t="s">
        <v>23</v>
      </c>
      <c r="I689" s="30" t="str">
        <f>+IFERROR(VLOOKUP(Casos_HN[[#This Row],[Municipio]],'LOCALIZA HN'!$B$9:$O$306,8,0),99999)</f>
        <v>0501</v>
      </c>
      <c r="J689" s="5" t="s">
        <v>18</v>
      </c>
      <c r="K689" s="20">
        <v>60</v>
      </c>
      <c r="L689" s="24" t="s">
        <v>19</v>
      </c>
      <c r="M689" s="32" t="s">
        <v>20</v>
      </c>
      <c r="N689" s="33">
        <f>+IFERROR(VLOOKUP(Casos_HN[[#This Row],[ID_Municipio]],Table_4[[CodigoMuni]:[Long_2]],3,0),"")</f>
        <v>15.5151</v>
      </c>
      <c r="O689" s="33">
        <f>+IFERROR(VLOOKUP(Casos_HN[[#This Row],[ID_Municipio]],Table_4[[CodigoMuni]:[Long_2]],4,0),"")</f>
        <v>-88.114599999999996</v>
      </c>
      <c r="P689" s="32" t="s">
        <v>21</v>
      </c>
    </row>
    <row r="690" spans="1:16" ht="14.25" customHeight="1" x14ac:dyDescent="0.3">
      <c r="A690" s="29" t="str">
        <f t="shared" si="30"/>
        <v>San Pedro Sula43948679</v>
      </c>
      <c r="B690" s="29" t="str">
        <f>+Casos_HN[[#This Row],[ID_Municipio]]&amp;Casos_HN[[#This Row],[Fecha]]</f>
        <v>050143948</v>
      </c>
      <c r="C690" s="29" t="str">
        <f t="shared" si="31"/>
        <v>Cortes43948</v>
      </c>
      <c r="D690" s="30">
        <f t="shared" si="32"/>
        <v>679</v>
      </c>
      <c r="E690" s="23">
        <v>43948</v>
      </c>
      <c r="F690" s="30">
        <f>+VLOOKUP(Casos_HN[[#This Row],[Departamento]],Table_5[],2,0)</f>
        <v>5</v>
      </c>
      <c r="G690" s="3" t="s">
        <v>22</v>
      </c>
      <c r="H690" s="9" t="s">
        <v>23</v>
      </c>
      <c r="I690" s="30" t="str">
        <f>+IFERROR(VLOOKUP(Casos_HN[[#This Row],[Municipio]],'LOCALIZA HN'!$B$9:$O$306,8,0),99999)</f>
        <v>0501</v>
      </c>
      <c r="J690" s="5" t="s">
        <v>18</v>
      </c>
      <c r="K690" s="20">
        <v>21</v>
      </c>
      <c r="L690" s="24" t="s">
        <v>19</v>
      </c>
      <c r="M690" s="32" t="s">
        <v>20</v>
      </c>
      <c r="N690" s="33">
        <f>+IFERROR(VLOOKUP(Casos_HN[[#This Row],[ID_Municipio]],Table_4[[CodigoMuni]:[Long_2]],3,0),"")</f>
        <v>15.5151</v>
      </c>
      <c r="O690" s="33">
        <f>+IFERROR(VLOOKUP(Casos_HN[[#This Row],[ID_Municipio]],Table_4[[CodigoMuni]:[Long_2]],4,0),"")</f>
        <v>-88.114599999999996</v>
      </c>
      <c r="P690" s="32" t="s">
        <v>21</v>
      </c>
    </row>
    <row r="691" spans="1:16" ht="14.25" customHeight="1" x14ac:dyDescent="0.3">
      <c r="A691" s="29" t="str">
        <f t="shared" si="30"/>
        <v>San Pedro Sula43948680</v>
      </c>
      <c r="B691" s="29" t="str">
        <f>+Casos_HN[[#This Row],[ID_Municipio]]&amp;Casos_HN[[#This Row],[Fecha]]</f>
        <v>050143948</v>
      </c>
      <c r="C691" s="29" t="str">
        <f t="shared" si="31"/>
        <v>Cortes43948</v>
      </c>
      <c r="D691" s="30">
        <f t="shared" si="32"/>
        <v>680</v>
      </c>
      <c r="E691" s="23">
        <v>43948</v>
      </c>
      <c r="F691" s="30">
        <f>+VLOOKUP(Casos_HN[[#This Row],[Departamento]],Table_5[],2,0)</f>
        <v>5</v>
      </c>
      <c r="G691" s="3" t="s">
        <v>22</v>
      </c>
      <c r="H691" s="9" t="s">
        <v>23</v>
      </c>
      <c r="I691" s="30" t="str">
        <f>+IFERROR(VLOOKUP(Casos_HN[[#This Row],[Municipio]],'LOCALIZA HN'!$B$9:$O$306,8,0),99999)</f>
        <v>0501</v>
      </c>
      <c r="J691" s="5" t="s">
        <v>26</v>
      </c>
      <c r="K691" s="20">
        <v>47</v>
      </c>
      <c r="L691" s="24" t="s">
        <v>19</v>
      </c>
      <c r="M691" s="32" t="s">
        <v>20</v>
      </c>
      <c r="N691" s="33">
        <f>+IFERROR(VLOOKUP(Casos_HN[[#This Row],[ID_Municipio]],Table_4[[CodigoMuni]:[Long_2]],3,0),"")</f>
        <v>15.5151</v>
      </c>
      <c r="O691" s="33">
        <f>+IFERROR(VLOOKUP(Casos_HN[[#This Row],[ID_Municipio]],Table_4[[CodigoMuni]:[Long_2]],4,0),"")</f>
        <v>-88.114599999999996</v>
      </c>
      <c r="P691" s="32" t="s">
        <v>21</v>
      </c>
    </row>
    <row r="692" spans="1:16" ht="14.25" customHeight="1" x14ac:dyDescent="0.3">
      <c r="A692" s="29" t="str">
        <f t="shared" si="30"/>
        <v>San Pedro Sula43948681</v>
      </c>
      <c r="B692" s="29" t="str">
        <f>+Casos_HN[[#This Row],[ID_Municipio]]&amp;Casos_HN[[#This Row],[Fecha]]</f>
        <v>050143948</v>
      </c>
      <c r="C692" s="29" t="str">
        <f t="shared" si="31"/>
        <v>Cortes43948</v>
      </c>
      <c r="D692" s="30">
        <f t="shared" si="32"/>
        <v>681</v>
      </c>
      <c r="E692" s="23">
        <v>43948</v>
      </c>
      <c r="F692" s="30">
        <f>+VLOOKUP(Casos_HN[[#This Row],[Departamento]],Table_5[],2,0)</f>
        <v>5</v>
      </c>
      <c r="G692" s="3" t="s">
        <v>22</v>
      </c>
      <c r="H692" s="9" t="s">
        <v>23</v>
      </c>
      <c r="I692" s="30" t="str">
        <f>+IFERROR(VLOOKUP(Casos_HN[[#This Row],[Municipio]],'LOCALIZA HN'!$B$9:$O$306,8,0),99999)</f>
        <v>0501</v>
      </c>
      <c r="J692" s="5" t="s">
        <v>26</v>
      </c>
      <c r="K692" s="20">
        <v>65</v>
      </c>
      <c r="L692" s="24" t="s">
        <v>19</v>
      </c>
      <c r="M692" s="32" t="s">
        <v>20</v>
      </c>
      <c r="N692" s="33">
        <f>+IFERROR(VLOOKUP(Casos_HN[[#This Row],[ID_Municipio]],Table_4[[CodigoMuni]:[Long_2]],3,0),"")</f>
        <v>15.5151</v>
      </c>
      <c r="O692" s="33">
        <f>+IFERROR(VLOOKUP(Casos_HN[[#This Row],[ID_Municipio]],Table_4[[CodigoMuni]:[Long_2]],4,0),"")</f>
        <v>-88.114599999999996</v>
      </c>
      <c r="P692" s="32" t="s">
        <v>21</v>
      </c>
    </row>
    <row r="693" spans="1:16" ht="14.25" customHeight="1" x14ac:dyDescent="0.3">
      <c r="A693" s="29" t="str">
        <f t="shared" si="30"/>
        <v>San Pedro Sula43948682</v>
      </c>
      <c r="B693" s="29" t="str">
        <f>+Casos_HN[[#This Row],[ID_Municipio]]&amp;Casos_HN[[#This Row],[Fecha]]</f>
        <v>050143948</v>
      </c>
      <c r="C693" s="29" t="str">
        <f t="shared" si="31"/>
        <v>Cortes43948</v>
      </c>
      <c r="D693" s="30">
        <f t="shared" si="32"/>
        <v>682</v>
      </c>
      <c r="E693" s="23">
        <v>43948</v>
      </c>
      <c r="F693" s="30">
        <f>+VLOOKUP(Casos_HN[[#This Row],[Departamento]],Table_5[],2,0)</f>
        <v>5</v>
      </c>
      <c r="G693" s="3" t="s">
        <v>22</v>
      </c>
      <c r="H693" s="9" t="s">
        <v>23</v>
      </c>
      <c r="I693" s="30" t="str">
        <f>+IFERROR(VLOOKUP(Casos_HN[[#This Row],[Municipio]],'LOCALIZA HN'!$B$9:$O$306,8,0),99999)</f>
        <v>0501</v>
      </c>
      <c r="J693" s="5" t="s">
        <v>18</v>
      </c>
      <c r="K693" s="20">
        <v>50</v>
      </c>
      <c r="L693" s="24" t="s">
        <v>19</v>
      </c>
      <c r="M693" s="32" t="s">
        <v>20</v>
      </c>
      <c r="N693" s="33">
        <f>+IFERROR(VLOOKUP(Casos_HN[[#This Row],[ID_Municipio]],Table_4[[CodigoMuni]:[Long_2]],3,0),"")</f>
        <v>15.5151</v>
      </c>
      <c r="O693" s="33">
        <f>+IFERROR(VLOOKUP(Casos_HN[[#This Row],[ID_Municipio]],Table_4[[CodigoMuni]:[Long_2]],4,0),"")</f>
        <v>-88.114599999999996</v>
      </c>
      <c r="P693" s="32" t="s">
        <v>21</v>
      </c>
    </row>
    <row r="694" spans="1:16" ht="14.25" customHeight="1" x14ac:dyDescent="0.3">
      <c r="A694" s="29" t="str">
        <f t="shared" si="30"/>
        <v>San Pedro Sula43948683</v>
      </c>
      <c r="B694" s="29" t="str">
        <f>+Casos_HN[[#This Row],[ID_Municipio]]&amp;Casos_HN[[#This Row],[Fecha]]</f>
        <v>050143948</v>
      </c>
      <c r="C694" s="29" t="str">
        <f t="shared" si="31"/>
        <v>Cortes43948</v>
      </c>
      <c r="D694" s="30">
        <f t="shared" si="32"/>
        <v>683</v>
      </c>
      <c r="E694" s="23">
        <v>43948</v>
      </c>
      <c r="F694" s="30">
        <f>+VLOOKUP(Casos_HN[[#This Row],[Departamento]],Table_5[],2,0)</f>
        <v>5</v>
      </c>
      <c r="G694" s="3" t="s">
        <v>22</v>
      </c>
      <c r="H694" s="9" t="s">
        <v>23</v>
      </c>
      <c r="I694" s="30" t="str">
        <f>+IFERROR(VLOOKUP(Casos_HN[[#This Row],[Municipio]],'LOCALIZA HN'!$B$9:$O$306,8,0),99999)</f>
        <v>0501</v>
      </c>
      <c r="J694" s="5" t="s">
        <v>18</v>
      </c>
      <c r="K694" s="20">
        <v>50</v>
      </c>
      <c r="L694" s="24" t="s">
        <v>19</v>
      </c>
      <c r="M694" s="32" t="s">
        <v>20</v>
      </c>
      <c r="N694" s="33">
        <f>+IFERROR(VLOOKUP(Casos_HN[[#This Row],[ID_Municipio]],Table_4[[CodigoMuni]:[Long_2]],3,0),"")</f>
        <v>15.5151</v>
      </c>
      <c r="O694" s="33">
        <f>+IFERROR(VLOOKUP(Casos_HN[[#This Row],[ID_Municipio]],Table_4[[CodigoMuni]:[Long_2]],4,0),"")</f>
        <v>-88.114599999999996</v>
      </c>
      <c r="P694" s="32" t="s">
        <v>21</v>
      </c>
    </row>
    <row r="695" spans="1:16" ht="14.25" customHeight="1" x14ac:dyDescent="0.3">
      <c r="A695" s="29" t="str">
        <f t="shared" si="30"/>
        <v>San Pedro Sula43948684</v>
      </c>
      <c r="B695" s="29" t="str">
        <f>+Casos_HN[[#This Row],[ID_Municipio]]&amp;Casos_HN[[#This Row],[Fecha]]</f>
        <v>050143948</v>
      </c>
      <c r="C695" s="29" t="str">
        <f t="shared" si="31"/>
        <v>Cortes43948</v>
      </c>
      <c r="D695" s="30">
        <f t="shared" si="32"/>
        <v>684</v>
      </c>
      <c r="E695" s="23">
        <v>43948</v>
      </c>
      <c r="F695" s="30">
        <f>+VLOOKUP(Casos_HN[[#This Row],[Departamento]],Table_5[],2,0)</f>
        <v>5</v>
      </c>
      <c r="G695" s="3" t="s">
        <v>22</v>
      </c>
      <c r="H695" s="9" t="s">
        <v>23</v>
      </c>
      <c r="I695" s="30" t="str">
        <f>+IFERROR(VLOOKUP(Casos_HN[[#This Row],[Municipio]],'LOCALIZA HN'!$B$9:$O$306,8,0),99999)</f>
        <v>0501</v>
      </c>
      <c r="J695" s="5" t="s">
        <v>18</v>
      </c>
      <c r="K695" s="20">
        <v>52</v>
      </c>
      <c r="L695" s="24" t="s">
        <v>19</v>
      </c>
      <c r="M695" s="32" t="s">
        <v>20</v>
      </c>
      <c r="N695" s="33">
        <f>+IFERROR(VLOOKUP(Casos_HN[[#This Row],[ID_Municipio]],Table_4[[CodigoMuni]:[Long_2]],3,0),"")</f>
        <v>15.5151</v>
      </c>
      <c r="O695" s="33">
        <f>+IFERROR(VLOOKUP(Casos_HN[[#This Row],[ID_Municipio]],Table_4[[CodigoMuni]:[Long_2]],4,0),"")</f>
        <v>-88.114599999999996</v>
      </c>
      <c r="P695" s="32" t="s">
        <v>21</v>
      </c>
    </row>
    <row r="696" spans="1:16" ht="14.25" customHeight="1" x14ac:dyDescent="0.3">
      <c r="A696" s="29" t="str">
        <f t="shared" si="30"/>
        <v>San Pedro Sula43948685</v>
      </c>
      <c r="B696" s="29" t="str">
        <f>+Casos_HN[[#This Row],[ID_Municipio]]&amp;Casos_HN[[#This Row],[Fecha]]</f>
        <v>050143948</v>
      </c>
      <c r="C696" s="29" t="str">
        <f t="shared" si="31"/>
        <v>Cortes43948</v>
      </c>
      <c r="D696" s="30">
        <f t="shared" si="32"/>
        <v>685</v>
      </c>
      <c r="E696" s="23">
        <v>43948</v>
      </c>
      <c r="F696" s="30">
        <f>+VLOOKUP(Casos_HN[[#This Row],[Departamento]],Table_5[],2,0)</f>
        <v>5</v>
      </c>
      <c r="G696" s="3" t="s">
        <v>22</v>
      </c>
      <c r="H696" s="9" t="s">
        <v>23</v>
      </c>
      <c r="I696" s="30" t="str">
        <f>+IFERROR(VLOOKUP(Casos_HN[[#This Row],[Municipio]],'LOCALIZA HN'!$B$9:$O$306,8,0),99999)</f>
        <v>0501</v>
      </c>
      <c r="J696" s="5" t="s">
        <v>18</v>
      </c>
      <c r="K696" s="20">
        <v>50</v>
      </c>
      <c r="L696" s="24" t="s">
        <v>19</v>
      </c>
      <c r="M696" s="32" t="s">
        <v>20</v>
      </c>
      <c r="N696" s="33">
        <f>+IFERROR(VLOOKUP(Casos_HN[[#This Row],[ID_Municipio]],Table_4[[CodigoMuni]:[Long_2]],3,0),"")</f>
        <v>15.5151</v>
      </c>
      <c r="O696" s="33">
        <f>+IFERROR(VLOOKUP(Casos_HN[[#This Row],[ID_Municipio]],Table_4[[CodigoMuni]:[Long_2]],4,0),"")</f>
        <v>-88.114599999999996</v>
      </c>
      <c r="P696" s="32" t="s">
        <v>21</v>
      </c>
    </row>
    <row r="697" spans="1:16" ht="14.25" customHeight="1" x14ac:dyDescent="0.3">
      <c r="A697" s="29" t="str">
        <f t="shared" si="30"/>
        <v>San Pedro Sula43948686</v>
      </c>
      <c r="B697" s="29" t="str">
        <f>+Casos_HN[[#This Row],[ID_Municipio]]&amp;Casos_HN[[#This Row],[Fecha]]</f>
        <v>050143948</v>
      </c>
      <c r="C697" s="29" t="str">
        <f t="shared" si="31"/>
        <v>Cortes43948</v>
      </c>
      <c r="D697" s="30">
        <f t="shared" si="32"/>
        <v>686</v>
      </c>
      <c r="E697" s="23">
        <v>43948</v>
      </c>
      <c r="F697" s="30">
        <f>+VLOOKUP(Casos_HN[[#This Row],[Departamento]],Table_5[],2,0)</f>
        <v>5</v>
      </c>
      <c r="G697" s="3" t="s">
        <v>22</v>
      </c>
      <c r="H697" s="9" t="s">
        <v>23</v>
      </c>
      <c r="I697" s="30" t="str">
        <f>+IFERROR(VLOOKUP(Casos_HN[[#This Row],[Municipio]],'LOCALIZA HN'!$B$9:$O$306,8,0),99999)</f>
        <v>0501</v>
      </c>
      <c r="J697" s="5" t="s">
        <v>18</v>
      </c>
      <c r="K697" s="20">
        <v>52</v>
      </c>
      <c r="L697" s="24" t="s">
        <v>19</v>
      </c>
      <c r="M697" s="32" t="s">
        <v>20</v>
      </c>
      <c r="N697" s="33">
        <f>+IFERROR(VLOOKUP(Casos_HN[[#This Row],[ID_Municipio]],Table_4[[CodigoMuni]:[Long_2]],3,0),"")</f>
        <v>15.5151</v>
      </c>
      <c r="O697" s="33">
        <f>+IFERROR(VLOOKUP(Casos_HN[[#This Row],[ID_Municipio]],Table_4[[CodigoMuni]:[Long_2]],4,0),"")</f>
        <v>-88.114599999999996</v>
      </c>
      <c r="P697" s="32" t="s">
        <v>21</v>
      </c>
    </row>
    <row r="698" spans="1:16" ht="14.25" customHeight="1" x14ac:dyDescent="0.3">
      <c r="A698" s="29" t="str">
        <f t="shared" si="30"/>
        <v>San Pedro Sula43948687</v>
      </c>
      <c r="B698" s="29" t="str">
        <f>+Casos_HN[[#This Row],[ID_Municipio]]&amp;Casos_HN[[#This Row],[Fecha]]</f>
        <v>050143948</v>
      </c>
      <c r="C698" s="29" t="str">
        <f t="shared" si="31"/>
        <v>Cortes43948</v>
      </c>
      <c r="D698" s="30">
        <f t="shared" si="32"/>
        <v>687</v>
      </c>
      <c r="E698" s="23">
        <v>43948</v>
      </c>
      <c r="F698" s="30">
        <f>+VLOOKUP(Casos_HN[[#This Row],[Departamento]],Table_5[],2,0)</f>
        <v>5</v>
      </c>
      <c r="G698" s="3" t="s">
        <v>22</v>
      </c>
      <c r="H698" s="9" t="s">
        <v>23</v>
      </c>
      <c r="I698" s="30" t="str">
        <f>+IFERROR(VLOOKUP(Casos_HN[[#This Row],[Municipio]],'LOCALIZA HN'!$B$9:$O$306,8,0),99999)</f>
        <v>0501</v>
      </c>
      <c r="J698" s="5" t="s">
        <v>26</v>
      </c>
      <c r="K698" s="20">
        <v>32</v>
      </c>
      <c r="L698" s="24" t="s">
        <v>19</v>
      </c>
      <c r="M698" s="32" t="s">
        <v>20</v>
      </c>
      <c r="N698" s="33">
        <f>+IFERROR(VLOOKUP(Casos_HN[[#This Row],[ID_Municipio]],Table_4[[CodigoMuni]:[Long_2]],3,0),"")</f>
        <v>15.5151</v>
      </c>
      <c r="O698" s="33">
        <f>+IFERROR(VLOOKUP(Casos_HN[[#This Row],[ID_Municipio]],Table_4[[CodigoMuni]:[Long_2]],4,0),"")</f>
        <v>-88.114599999999996</v>
      </c>
      <c r="P698" s="32" t="s">
        <v>21</v>
      </c>
    </row>
    <row r="699" spans="1:16" ht="14.25" customHeight="1" x14ac:dyDescent="0.3">
      <c r="A699" s="29" t="str">
        <f t="shared" si="30"/>
        <v>San Pedro Sula43948688</v>
      </c>
      <c r="B699" s="29" t="str">
        <f>+Casos_HN[[#This Row],[ID_Municipio]]&amp;Casos_HN[[#This Row],[Fecha]]</f>
        <v>050143948</v>
      </c>
      <c r="C699" s="29" t="str">
        <f t="shared" si="31"/>
        <v>Cortes43948</v>
      </c>
      <c r="D699" s="30">
        <f t="shared" si="32"/>
        <v>688</v>
      </c>
      <c r="E699" s="23">
        <v>43948</v>
      </c>
      <c r="F699" s="30">
        <f>+VLOOKUP(Casos_HN[[#This Row],[Departamento]],Table_5[],2,0)</f>
        <v>5</v>
      </c>
      <c r="G699" s="3" t="s">
        <v>22</v>
      </c>
      <c r="H699" s="9" t="s">
        <v>23</v>
      </c>
      <c r="I699" s="30" t="str">
        <f>+IFERROR(VLOOKUP(Casos_HN[[#This Row],[Municipio]],'LOCALIZA HN'!$B$9:$O$306,8,0),99999)</f>
        <v>0501</v>
      </c>
      <c r="J699" s="5" t="s">
        <v>26</v>
      </c>
      <c r="K699" s="20">
        <v>26</v>
      </c>
      <c r="L699" s="24" t="s">
        <v>19</v>
      </c>
      <c r="M699" s="32" t="s">
        <v>20</v>
      </c>
      <c r="N699" s="33">
        <f>+IFERROR(VLOOKUP(Casos_HN[[#This Row],[ID_Municipio]],Table_4[[CodigoMuni]:[Long_2]],3,0),"")</f>
        <v>15.5151</v>
      </c>
      <c r="O699" s="33">
        <f>+IFERROR(VLOOKUP(Casos_HN[[#This Row],[ID_Municipio]],Table_4[[CodigoMuni]:[Long_2]],4,0),"")</f>
        <v>-88.114599999999996</v>
      </c>
      <c r="P699" s="32" t="s">
        <v>21</v>
      </c>
    </row>
    <row r="700" spans="1:16" ht="14.25" customHeight="1" x14ac:dyDescent="0.3">
      <c r="A700" s="29" t="str">
        <f t="shared" si="30"/>
        <v>San Pedro Sula43948689</v>
      </c>
      <c r="B700" s="29" t="str">
        <f>+Casos_HN[[#This Row],[ID_Municipio]]&amp;Casos_HN[[#This Row],[Fecha]]</f>
        <v>050143948</v>
      </c>
      <c r="C700" s="29" t="str">
        <f t="shared" si="31"/>
        <v>Cortes43948</v>
      </c>
      <c r="D700" s="30">
        <f t="shared" si="32"/>
        <v>689</v>
      </c>
      <c r="E700" s="23">
        <v>43948</v>
      </c>
      <c r="F700" s="30">
        <f>+VLOOKUP(Casos_HN[[#This Row],[Departamento]],Table_5[],2,0)</f>
        <v>5</v>
      </c>
      <c r="G700" s="3" t="s">
        <v>22</v>
      </c>
      <c r="H700" s="9" t="s">
        <v>23</v>
      </c>
      <c r="I700" s="30" t="str">
        <f>+IFERROR(VLOOKUP(Casos_HN[[#This Row],[Municipio]],'LOCALIZA HN'!$B$9:$O$306,8,0),99999)</f>
        <v>0501</v>
      </c>
      <c r="J700" s="5" t="s">
        <v>18</v>
      </c>
      <c r="K700" s="20">
        <v>56</v>
      </c>
      <c r="L700" s="24" t="s">
        <v>19</v>
      </c>
      <c r="M700" s="32" t="s">
        <v>20</v>
      </c>
      <c r="N700" s="33">
        <f>+IFERROR(VLOOKUP(Casos_HN[[#This Row],[ID_Municipio]],Table_4[[CodigoMuni]:[Long_2]],3,0),"")</f>
        <v>15.5151</v>
      </c>
      <c r="O700" s="33">
        <f>+IFERROR(VLOOKUP(Casos_HN[[#This Row],[ID_Municipio]],Table_4[[CodigoMuni]:[Long_2]],4,0),"")</f>
        <v>-88.114599999999996</v>
      </c>
      <c r="P700" s="32" t="s">
        <v>21</v>
      </c>
    </row>
    <row r="701" spans="1:16" ht="14.25" customHeight="1" x14ac:dyDescent="0.3">
      <c r="A701" s="29" t="str">
        <f t="shared" si="30"/>
        <v>San Pedro Sula43949690</v>
      </c>
      <c r="B701" s="29" t="str">
        <f>+Casos_HN[[#This Row],[ID_Municipio]]&amp;Casos_HN[[#This Row],[Fecha]]</f>
        <v>050143949</v>
      </c>
      <c r="C701" s="29" t="str">
        <f t="shared" si="31"/>
        <v>Cortes43949</v>
      </c>
      <c r="D701" s="30">
        <f t="shared" si="32"/>
        <v>690</v>
      </c>
      <c r="E701" s="23">
        <v>43949</v>
      </c>
      <c r="F701" s="30">
        <f>+VLOOKUP(Casos_HN[[#This Row],[Departamento]],Table_5[],2,0)</f>
        <v>5</v>
      </c>
      <c r="G701" s="3" t="s">
        <v>22</v>
      </c>
      <c r="H701" s="9" t="s">
        <v>23</v>
      </c>
      <c r="I701" s="30" t="str">
        <f>+IFERROR(VLOOKUP(Casos_HN[[#This Row],[Municipio]],'LOCALIZA HN'!$B$9:$O$306,8,0),99999)</f>
        <v>0501</v>
      </c>
      <c r="J701" s="5" t="s">
        <v>26</v>
      </c>
      <c r="K701" s="5">
        <v>48</v>
      </c>
      <c r="L701" s="24" t="s">
        <v>19</v>
      </c>
      <c r="M701" s="32" t="s">
        <v>20</v>
      </c>
      <c r="N701" s="33">
        <f>+IFERROR(VLOOKUP(Casos_HN[[#This Row],[ID_Municipio]],Table_4[[CodigoMuni]:[Long_2]],3,0),"")</f>
        <v>15.5151</v>
      </c>
      <c r="O701" s="33">
        <f>+IFERROR(VLOOKUP(Casos_HN[[#This Row],[ID_Municipio]],Table_4[[CodigoMuni]:[Long_2]],4,0),"")</f>
        <v>-88.114599999999996</v>
      </c>
      <c r="P701" s="32" t="s">
        <v>21</v>
      </c>
    </row>
    <row r="702" spans="1:16" ht="14.25" customHeight="1" x14ac:dyDescent="0.3">
      <c r="A702" s="29" t="str">
        <f t="shared" si="30"/>
        <v>San Pedro Sula43949691</v>
      </c>
      <c r="B702" s="29" t="str">
        <f>+Casos_HN[[#This Row],[ID_Municipio]]&amp;Casos_HN[[#This Row],[Fecha]]</f>
        <v>050143949</v>
      </c>
      <c r="C702" s="29" t="str">
        <f t="shared" si="31"/>
        <v>Cortes43949</v>
      </c>
      <c r="D702" s="30">
        <f t="shared" si="32"/>
        <v>691</v>
      </c>
      <c r="E702" s="23">
        <v>43949</v>
      </c>
      <c r="F702" s="30">
        <f>+VLOOKUP(Casos_HN[[#This Row],[Departamento]],Table_5[],2,0)</f>
        <v>5</v>
      </c>
      <c r="G702" s="3" t="s">
        <v>22</v>
      </c>
      <c r="H702" s="9" t="s">
        <v>23</v>
      </c>
      <c r="I702" s="30" t="str">
        <f>+IFERROR(VLOOKUP(Casos_HN[[#This Row],[Municipio]],'LOCALIZA HN'!$B$9:$O$306,8,0),99999)</f>
        <v>0501</v>
      </c>
      <c r="J702" s="5" t="s">
        <v>18</v>
      </c>
      <c r="K702" s="5">
        <v>72</v>
      </c>
      <c r="L702" s="24" t="s">
        <v>19</v>
      </c>
      <c r="M702" s="32" t="s">
        <v>20</v>
      </c>
      <c r="N702" s="33">
        <f>+IFERROR(VLOOKUP(Casos_HN[[#This Row],[ID_Municipio]],Table_4[[CodigoMuni]:[Long_2]],3,0),"")</f>
        <v>15.5151</v>
      </c>
      <c r="O702" s="33">
        <f>+IFERROR(VLOOKUP(Casos_HN[[#This Row],[ID_Municipio]],Table_4[[CodigoMuni]:[Long_2]],4,0),"")</f>
        <v>-88.114599999999996</v>
      </c>
      <c r="P702" s="32" t="s">
        <v>21</v>
      </c>
    </row>
    <row r="703" spans="1:16" ht="14.25" customHeight="1" x14ac:dyDescent="0.3">
      <c r="A703" s="29" t="str">
        <f t="shared" si="30"/>
        <v>San Pedro Sula43949692</v>
      </c>
      <c r="B703" s="29" t="str">
        <f>+Casos_HN[[#This Row],[ID_Municipio]]&amp;Casos_HN[[#This Row],[Fecha]]</f>
        <v>050143949</v>
      </c>
      <c r="C703" s="29" t="str">
        <f t="shared" si="31"/>
        <v>Cortes43949</v>
      </c>
      <c r="D703" s="30">
        <f t="shared" si="32"/>
        <v>692</v>
      </c>
      <c r="E703" s="23">
        <v>43949</v>
      </c>
      <c r="F703" s="30">
        <f>+VLOOKUP(Casos_HN[[#This Row],[Departamento]],Table_5[],2,0)</f>
        <v>5</v>
      </c>
      <c r="G703" s="3" t="s">
        <v>22</v>
      </c>
      <c r="H703" s="9" t="s">
        <v>23</v>
      </c>
      <c r="I703" s="30" t="str">
        <f>+IFERROR(VLOOKUP(Casos_HN[[#This Row],[Municipio]],'LOCALIZA HN'!$B$9:$O$306,8,0),99999)</f>
        <v>0501</v>
      </c>
      <c r="J703" s="5" t="s">
        <v>18</v>
      </c>
      <c r="K703" s="5">
        <v>41</v>
      </c>
      <c r="L703" s="24" t="s">
        <v>19</v>
      </c>
      <c r="M703" s="32" t="s">
        <v>20</v>
      </c>
      <c r="N703" s="33">
        <f>+IFERROR(VLOOKUP(Casos_HN[[#This Row],[ID_Municipio]],Table_4[[CodigoMuni]:[Long_2]],3,0),"")</f>
        <v>15.5151</v>
      </c>
      <c r="O703" s="33">
        <f>+IFERROR(VLOOKUP(Casos_HN[[#This Row],[ID_Municipio]],Table_4[[CodigoMuni]:[Long_2]],4,0),"")</f>
        <v>-88.114599999999996</v>
      </c>
      <c r="P703" s="32" t="s">
        <v>21</v>
      </c>
    </row>
    <row r="704" spans="1:16" ht="14.25" customHeight="1" x14ac:dyDescent="0.3">
      <c r="A704" s="29" t="str">
        <f t="shared" si="30"/>
        <v>San Pedro Sula43949693</v>
      </c>
      <c r="B704" s="29" t="str">
        <f>+Casos_HN[[#This Row],[ID_Municipio]]&amp;Casos_HN[[#This Row],[Fecha]]</f>
        <v>050143949</v>
      </c>
      <c r="C704" s="29" t="str">
        <f t="shared" si="31"/>
        <v>Cortes43949</v>
      </c>
      <c r="D704" s="30">
        <f t="shared" si="32"/>
        <v>693</v>
      </c>
      <c r="E704" s="23">
        <v>43949</v>
      </c>
      <c r="F704" s="30">
        <f>+VLOOKUP(Casos_HN[[#This Row],[Departamento]],Table_5[],2,0)</f>
        <v>5</v>
      </c>
      <c r="G704" s="3" t="s">
        <v>22</v>
      </c>
      <c r="H704" s="9" t="s">
        <v>23</v>
      </c>
      <c r="I704" s="30" t="str">
        <f>+IFERROR(VLOOKUP(Casos_HN[[#This Row],[Municipio]],'LOCALIZA HN'!$B$9:$O$306,8,0),99999)</f>
        <v>0501</v>
      </c>
      <c r="J704" s="5" t="s">
        <v>18</v>
      </c>
      <c r="K704" s="5">
        <v>26</v>
      </c>
      <c r="L704" s="24" t="s">
        <v>19</v>
      </c>
      <c r="M704" s="32" t="s">
        <v>20</v>
      </c>
      <c r="N704" s="33">
        <f>+IFERROR(VLOOKUP(Casos_HN[[#This Row],[ID_Municipio]],Table_4[[CodigoMuni]:[Long_2]],3,0),"")</f>
        <v>15.5151</v>
      </c>
      <c r="O704" s="33">
        <f>+IFERROR(VLOOKUP(Casos_HN[[#This Row],[ID_Municipio]],Table_4[[CodigoMuni]:[Long_2]],4,0),"")</f>
        <v>-88.114599999999996</v>
      </c>
      <c r="P704" s="32" t="s">
        <v>21</v>
      </c>
    </row>
    <row r="705" spans="1:16" ht="14.25" customHeight="1" x14ac:dyDescent="0.3">
      <c r="A705" s="29" t="str">
        <f t="shared" si="30"/>
        <v>San Pedro Sula43949694</v>
      </c>
      <c r="B705" s="29" t="str">
        <f>+Casos_HN[[#This Row],[ID_Municipio]]&amp;Casos_HN[[#This Row],[Fecha]]</f>
        <v>050143949</v>
      </c>
      <c r="C705" s="29" t="str">
        <f t="shared" si="31"/>
        <v>Cortes43949</v>
      </c>
      <c r="D705" s="30">
        <f t="shared" si="32"/>
        <v>694</v>
      </c>
      <c r="E705" s="23">
        <v>43949</v>
      </c>
      <c r="F705" s="30">
        <f>+VLOOKUP(Casos_HN[[#This Row],[Departamento]],Table_5[],2,0)</f>
        <v>5</v>
      </c>
      <c r="G705" s="3" t="s">
        <v>22</v>
      </c>
      <c r="H705" s="9" t="s">
        <v>23</v>
      </c>
      <c r="I705" s="30" t="str">
        <f>+IFERROR(VLOOKUP(Casos_HN[[#This Row],[Municipio]],'LOCALIZA HN'!$B$9:$O$306,8,0),99999)</f>
        <v>0501</v>
      </c>
      <c r="J705" s="5" t="s">
        <v>18</v>
      </c>
      <c r="K705" s="5">
        <v>71</v>
      </c>
      <c r="L705" s="24" t="s">
        <v>19</v>
      </c>
      <c r="M705" s="32" t="s">
        <v>20</v>
      </c>
      <c r="N705" s="33">
        <f>+IFERROR(VLOOKUP(Casos_HN[[#This Row],[ID_Municipio]],Table_4[[CodigoMuni]:[Long_2]],3,0),"")</f>
        <v>15.5151</v>
      </c>
      <c r="O705" s="33">
        <f>+IFERROR(VLOOKUP(Casos_HN[[#This Row],[ID_Municipio]],Table_4[[CodigoMuni]:[Long_2]],4,0),"")</f>
        <v>-88.114599999999996</v>
      </c>
      <c r="P705" s="32" t="s">
        <v>21</v>
      </c>
    </row>
    <row r="706" spans="1:16" ht="14.25" customHeight="1" x14ac:dyDescent="0.3">
      <c r="A706" s="29" t="str">
        <f t="shared" si="30"/>
        <v>San Pedro Sula43949695</v>
      </c>
      <c r="B706" s="29" t="str">
        <f>+Casos_HN[[#This Row],[ID_Municipio]]&amp;Casos_HN[[#This Row],[Fecha]]</f>
        <v>050143949</v>
      </c>
      <c r="C706" s="29" t="str">
        <f t="shared" si="31"/>
        <v>Cortes43949</v>
      </c>
      <c r="D706" s="30">
        <f t="shared" si="32"/>
        <v>695</v>
      </c>
      <c r="E706" s="23">
        <v>43949</v>
      </c>
      <c r="F706" s="30">
        <f>+VLOOKUP(Casos_HN[[#This Row],[Departamento]],Table_5[],2,0)</f>
        <v>5</v>
      </c>
      <c r="G706" s="3" t="s">
        <v>22</v>
      </c>
      <c r="H706" s="9" t="s">
        <v>23</v>
      </c>
      <c r="I706" s="30" t="str">
        <f>+IFERROR(VLOOKUP(Casos_HN[[#This Row],[Municipio]],'LOCALIZA HN'!$B$9:$O$306,8,0),99999)</f>
        <v>0501</v>
      </c>
      <c r="J706" s="5" t="s">
        <v>26</v>
      </c>
      <c r="K706" s="5">
        <v>48</v>
      </c>
      <c r="L706" s="24" t="s">
        <v>19</v>
      </c>
      <c r="M706" s="32" t="s">
        <v>20</v>
      </c>
      <c r="N706" s="33">
        <f>+IFERROR(VLOOKUP(Casos_HN[[#This Row],[ID_Municipio]],Table_4[[CodigoMuni]:[Long_2]],3,0),"")</f>
        <v>15.5151</v>
      </c>
      <c r="O706" s="33">
        <f>+IFERROR(VLOOKUP(Casos_HN[[#This Row],[ID_Municipio]],Table_4[[CodigoMuni]:[Long_2]],4,0),"")</f>
        <v>-88.114599999999996</v>
      </c>
      <c r="P706" s="32" t="s">
        <v>21</v>
      </c>
    </row>
    <row r="707" spans="1:16" ht="14.25" customHeight="1" x14ac:dyDescent="0.3">
      <c r="A707" s="29" t="str">
        <f t="shared" si="30"/>
        <v>San Pedro Sula43949696</v>
      </c>
      <c r="B707" s="29" t="str">
        <f>+Casos_HN[[#This Row],[ID_Municipio]]&amp;Casos_HN[[#This Row],[Fecha]]</f>
        <v>050143949</v>
      </c>
      <c r="C707" s="29" t="str">
        <f t="shared" si="31"/>
        <v>Cortes43949</v>
      </c>
      <c r="D707" s="30">
        <f t="shared" si="32"/>
        <v>696</v>
      </c>
      <c r="E707" s="23">
        <v>43949</v>
      </c>
      <c r="F707" s="30">
        <f>+VLOOKUP(Casos_HN[[#This Row],[Departamento]],Table_5[],2,0)</f>
        <v>5</v>
      </c>
      <c r="G707" s="3" t="s">
        <v>22</v>
      </c>
      <c r="H707" s="9" t="s">
        <v>23</v>
      </c>
      <c r="I707" s="30" t="str">
        <f>+IFERROR(VLOOKUP(Casos_HN[[#This Row],[Municipio]],'LOCALIZA HN'!$B$9:$O$306,8,0),99999)</f>
        <v>0501</v>
      </c>
      <c r="J707" s="5" t="s">
        <v>18</v>
      </c>
      <c r="K707" s="5">
        <v>44</v>
      </c>
      <c r="L707" s="24" t="s">
        <v>19</v>
      </c>
      <c r="M707" s="32" t="s">
        <v>20</v>
      </c>
      <c r="N707" s="33">
        <f>+IFERROR(VLOOKUP(Casos_HN[[#This Row],[ID_Municipio]],Table_4[[CodigoMuni]:[Long_2]],3,0),"")</f>
        <v>15.5151</v>
      </c>
      <c r="O707" s="33">
        <f>+IFERROR(VLOOKUP(Casos_HN[[#This Row],[ID_Municipio]],Table_4[[CodigoMuni]:[Long_2]],4,0),"")</f>
        <v>-88.114599999999996</v>
      </c>
      <c r="P707" s="32" t="s">
        <v>21</v>
      </c>
    </row>
    <row r="708" spans="1:16" ht="14.25" customHeight="1" x14ac:dyDescent="0.3">
      <c r="A708" s="29" t="str">
        <f t="shared" si="30"/>
        <v>San Pedro Sula43949697</v>
      </c>
      <c r="B708" s="29" t="str">
        <f>+Casos_HN[[#This Row],[ID_Municipio]]&amp;Casos_HN[[#This Row],[Fecha]]</f>
        <v>050143949</v>
      </c>
      <c r="C708" s="29" t="str">
        <f t="shared" si="31"/>
        <v>Cortes43949</v>
      </c>
      <c r="D708" s="30">
        <f t="shared" si="32"/>
        <v>697</v>
      </c>
      <c r="E708" s="23">
        <v>43949</v>
      </c>
      <c r="F708" s="30">
        <f>+VLOOKUP(Casos_HN[[#This Row],[Departamento]],Table_5[],2,0)</f>
        <v>5</v>
      </c>
      <c r="G708" s="3" t="s">
        <v>22</v>
      </c>
      <c r="H708" s="9" t="s">
        <v>23</v>
      </c>
      <c r="I708" s="30" t="str">
        <f>+IFERROR(VLOOKUP(Casos_HN[[#This Row],[Municipio]],'LOCALIZA HN'!$B$9:$O$306,8,0),99999)</f>
        <v>0501</v>
      </c>
      <c r="J708" s="5" t="s">
        <v>18</v>
      </c>
      <c r="K708" s="5">
        <v>23</v>
      </c>
      <c r="L708" s="24" t="s">
        <v>19</v>
      </c>
      <c r="M708" s="32" t="s">
        <v>20</v>
      </c>
      <c r="N708" s="33">
        <f>+IFERROR(VLOOKUP(Casos_HN[[#This Row],[ID_Municipio]],Table_4[[CodigoMuni]:[Long_2]],3,0),"")</f>
        <v>15.5151</v>
      </c>
      <c r="O708" s="33">
        <f>+IFERROR(VLOOKUP(Casos_HN[[#This Row],[ID_Municipio]],Table_4[[CodigoMuni]:[Long_2]],4,0),"")</f>
        <v>-88.114599999999996</v>
      </c>
      <c r="P708" s="32" t="s">
        <v>21</v>
      </c>
    </row>
    <row r="709" spans="1:16" ht="14.25" customHeight="1" x14ac:dyDescent="0.3">
      <c r="A709" s="29" t="str">
        <f t="shared" si="30"/>
        <v>San Pedro Sula43949698</v>
      </c>
      <c r="B709" s="29" t="str">
        <f>+Casos_HN[[#This Row],[ID_Municipio]]&amp;Casos_HN[[#This Row],[Fecha]]</f>
        <v>050143949</v>
      </c>
      <c r="C709" s="29" t="str">
        <f t="shared" si="31"/>
        <v>Cortes43949</v>
      </c>
      <c r="D709" s="30">
        <f t="shared" si="32"/>
        <v>698</v>
      </c>
      <c r="E709" s="23">
        <v>43949</v>
      </c>
      <c r="F709" s="30">
        <f>+VLOOKUP(Casos_HN[[#This Row],[Departamento]],Table_5[],2,0)</f>
        <v>5</v>
      </c>
      <c r="G709" s="3" t="s">
        <v>22</v>
      </c>
      <c r="H709" s="9" t="s">
        <v>23</v>
      </c>
      <c r="I709" s="30" t="str">
        <f>+IFERROR(VLOOKUP(Casos_HN[[#This Row],[Municipio]],'LOCALIZA HN'!$B$9:$O$306,8,0),99999)</f>
        <v>0501</v>
      </c>
      <c r="J709" s="5" t="s">
        <v>26</v>
      </c>
      <c r="K709" s="5">
        <v>71</v>
      </c>
      <c r="L709" s="24" t="s">
        <v>19</v>
      </c>
      <c r="M709" s="32" t="s">
        <v>20</v>
      </c>
      <c r="N709" s="33">
        <f>+IFERROR(VLOOKUP(Casos_HN[[#This Row],[ID_Municipio]],Table_4[[CodigoMuni]:[Long_2]],3,0),"")</f>
        <v>15.5151</v>
      </c>
      <c r="O709" s="33">
        <f>+IFERROR(VLOOKUP(Casos_HN[[#This Row],[ID_Municipio]],Table_4[[CodigoMuni]:[Long_2]],4,0),"")</f>
        <v>-88.114599999999996</v>
      </c>
      <c r="P709" s="32" t="s">
        <v>21</v>
      </c>
    </row>
    <row r="710" spans="1:16" ht="14.25" customHeight="1" x14ac:dyDescent="0.3">
      <c r="A710" s="29" t="str">
        <f t="shared" si="30"/>
        <v>San Pedro Sula43949699</v>
      </c>
      <c r="B710" s="29" t="str">
        <f>+Casos_HN[[#This Row],[ID_Municipio]]&amp;Casos_HN[[#This Row],[Fecha]]</f>
        <v>050143949</v>
      </c>
      <c r="C710" s="29" t="str">
        <f t="shared" si="31"/>
        <v>Cortes43949</v>
      </c>
      <c r="D710" s="30">
        <f t="shared" si="32"/>
        <v>699</v>
      </c>
      <c r="E710" s="23">
        <v>43949</v>
      </c>
      <c r="F710" s="30">
        <f>+VLOOKUP(Casos_HN[[#This Row],[Departamento]],Table_5[],2,0)</f>
        <v>5</v>
      </c>
      <c r="G710" s="3" t="s">
        <v>22</v>
      </c>
      <c r="H710" s="9" t="s">
        <v>23</v>
      </c>
      <c r="I710" s="30" t="str">
        <f>+IFERROR(VLOOKUP(Casos_HN[[#This Row],[Municipio]],'LOCALIZA HN'!$B$9:$O$306,8,0),99999)</f>
        <v>0501</v>
      </c>
      <c r="J710" s="5" t="s">
        <v>18</v>
      </c>
      <c r="K710" s="5">
        <v>38</v>
      </c>
      <c r="L710" s="24" t="s">
        <v>19</v>
      </c>
      <c r="M710" s="32" t="s">
        <v>20</v>
      </c>
      <c r="N710" s="33">
        <f>+IFERROR(VLOOKUP(Casos_HN[[#This Row],[ID_Municipio]],Table_4[[CodigoMuni]:[Long_2]],3,0),"")</f>
        <v>15.5151</v>
      </c>
      <c r="O710" s="33">
        <f>+IFERROR(VLOOKUP(Casos_HN[[#This Row],[ID_Municipio]],Table_4[[CodigoMuni]:[Long_2]],4,0),"")</f>
        <v>-88.114599999999996</v>
      </c>
      <c r="P710" s="32" t="s">
        <v>21</v>
      </c>
    </row>
    <row r="711" spans="1:16" ht="14.25" customHeight="1" x14ac:dyDescent="0.3">
      <c r="A711" s="29" t="str">
        <f t="shared" si="30"/>
        <v>San Pedro Sula43949700</v>
      </c>
      <c r="B711" s="29" t="str">
        <f>+Casos_HN[[#This Row],[ID_Municipio]]&amp;Casos_HN[[#This Row],[Fecha]]</f>
        <v>050143949</v>
      </c>
      <c r="C711" s="29" t="str">
        <f t="shared" si="31"/>
        <v>Cortes43949</v>
      </c>
      <c r="D711" s="30">
        <f t="shared" si="32"/>
        <v>700</v>
      </c>
      <c r="E711" s="23">
        <v>43949</v>
      </c>
      <c r="F711" s="30">
        <f>+VLOOKUP(Casos_HN[[#This Row],[Departamento]],Table_5[],2,0)</f>
        <v>5</v>
      </c>
      <c r="G711" s="3" t="s">
        <v>22</v>
      </c>
      <c r="H711" s="9" t="s">
        <v>23</v>
      </c>
      <c r="I711" s="30" t="str">
        <f>+IFERROR(VLOOKUP(Casos_HN[[#This Row],[Municipio]],'LOCALIZA HN'!$B$9:$O$306,8,0),99999)</f>
        <v>0501</v>
      </c>
      <c r="J711" s="5" t="s">
        <v>26</v>
      </c>
      <c r="K711" s="5">
        <v>55</v>
      </c>
      <c r="L711" s="24" t="s">
        <v>19</v>
      </c>
      <c r="M711" s="32" t="s">
        <v>20</v>
      </c>
      <c r="N711" s="33">
        <f>+IFERROR(VLOOKUP(Casos_HN[[#This Row],[ID_Municipio]],Table_4[[CodigoMuni]:[Long_2]],3,0),"")</f>
        <v>15.5151</v>
      </c>
      <c r="O711" s="33">
        <f>+IFERROR(VLOOKUP(Casos_HN[[#This Row],[ID_Municipio]],Table_4[[CodigoMuni]:[Long_2]],4,0),"")</f>
        <v>-88.114599999999996</v>
      </c>
      <c r="P711" s="32" t="s">
        <v>21</v>
      </c>
    </row>
    <row r="712" spans="1:16" ht="14.25" customHeight="1" x14ac:dyDescent="0.3">
      <c r="A712" s="29" t="str">
        <f t="shared" si="30"/>
        <v>San Pedro Sula43949701</v>
      </c>
      <c r="B712" s="29" t="str">
        <f>+Casos_HN[[#This Row],[ID_Municipio]]&amp;Casos_HN[[#This Row],[Fecha]]</f>
        <v>050143949</v>
      </c>
      <c r="C712" s="29" t="str">
        <f t="shared" si="31"/>
        <v>Cortes43949</v>
      </c>
      <c r="D712" s="30">
        <f t="shared" si="32"/>
        <v>701</v>
      </c>
      <c r="E712" s="23">
        <v>43949</v>
      </c>
      <c r="F712" s="30">
        <f>+VLOOKUP(Casos_HN[[#This Row],[Departamento]],Table_5[],2,0)</f>
        <v>5</v>
      </c>
      <c r="G712" s="3" t="s">
        <v>22</v>
      </c>
      <c r="H712" s="9" t="s">
        <v>23</v>
      </c>
      <c r="I712" s="30" t="str">
        <f>+IFERROR(VLOOKUP(Casos_HN[[#This Row],[Municipio]],'LOCALIZA HN'!$B$9:$O$306,8,0),99999)</f>
        <v>0501</v>
      </c>
      <c r="J712" s="5" t="s">
        <v>18</v>
      </c>
      <c r="K712" s="5">
        <v>32</v>
      </c>
      <c r="L712" s="24" t="s">
        <v>19</v>
      </c>
      <c r="M712" s="32" t="s">
        <v>20</v>
      </c>
      <c r="N712" s="33">
        <f>+IFERROR(VLOOKUP(Casos_HN[[#This Row],[ID_Municipio]],Table_4[[CodigoMuni]:[Long_2]],3,0),"")</f>
        <v>15.5151</v>
      </c>
      <c r="O712" s="33">
        <f>+IFERROR(VLOOKUP(Casos_HN[[#This Row],[ID_Municipio]],Table_4[[CodigoMuni]:[Long_2]],4,0),"")</f>
        <v>-88.114599999999996</v>
      </c>
      <c r="P712" s="32" t="s">
        <v>21</v>
      </c>
    </row>
    <row r="713" spans="1:16" ht="14.25" customHeight="1" x14ac:dyDescent="0.3">
      <c r="A713" s="29" t="str">
        <f t="shared" si="30"/>
        <v>San Pedro Sula43949702</v>
      </c>
      <c r="B713" s="29" t="str">
        <f>+Casos_HN[[#This Row],[ID_Municipio]]&amp;Casos_HN[[#This Row],[Fecha]]</f>
        <v>050143949</v>
      </c>
      <c r="C713" s="29" t="str">
        <f t="shared" si="31"/>
        <v>Cortes43949</v>
      </c>
      <c r="D713" s="30">
        <f t="shared" si="32"/>
        <v>702</v>
      </c>
      <c r="E713" s="23">
        <v>43949</v>
      </c>
      <c r="F713" s="30">
        <f>+VLOOKUP(Casos_HN[[#This Row],[Departamento]],Table_5[],2,0)</f>
        <v>5</v>
      </c>
      <c r="G713" s="3" t="s">
        <v>22</v>
      </c>
      <c r="H713" s="9" t="s">
        <v>23</v>
      </c>
      <c r="I713" s="30" t="str">
        <f>+IFERROR(VLOOKUP(Casos_HN[[#This Row],[Municipio]],'LOCALIZA HN'!$B$9:$O$306,8,0),99999)</f>
        <v>0501</v>
      </c>
      <c r="J713" s="5" t="s">
        <v>18</v>
      </c>
      <c r="K713" s="5">
        <v>56</v>
      </c>
      <c r="L713" s="24" t="s">
        <v>19</v>
      </c>
      <c r="M713" s="32" t="s">
        <v>20</v>
      </c>
      <c r="N713" s="33">
        <f>+IFERROR(VLOOKUP(Casos_HN[[#This Row],[ID_Municipio]],Table_4[[CodigoMuni]:[Long_2]],3,0),"")</f>
        <v>15.5151</v>
      </c>
      <c r="O713" s="33">
        <f>+IFERROR(VLOOKUP(Casos_HN[[#This Row],[ID_Municipio]],Table_4[[CodigoMuni]:[Long_2]],4,0),"")</f>
        <v>-88.114599999999996</v>
      </c>
      <c r="P713" s="32" t="s">
        <v>21</v>
      </c>
    </row>
    <row r="714" spans="1:16" ht="14.25" customHeight="1" x14ac:dyDescent="0.3">
      <c r="A714" s="29" t="str">
        <f t="shared" si="30"/>
        <v>San Pedro Sula43949703</v>
      </c>
      <c r="B714" s="29" t="str">
        <f>+Casos_HN[[#This Row],[ID_Municipio]]&amp;Casos_HN[[#This Row],[Fecha]]</f>
        <v>050143949</v>
      </c>
      <c r="C714" s="29" t="str">
        <f t="shared" si="31"/>
        <v>Cortes43949</v>
      </c>
      <c r="D714" s="30">
        <f t="shared" si="32"/>
        <v>703</v>
      </c>
      <c r="E714" s="23">
        <v>43949</v>
      </c>
      <c r="F714" s="30">
        <f>+VLOOKUP(Casos_HN[[#This Row],[Departamento]],Table_5[],2,0)</f>
        <v>5</v>
      </c>
      <c r="G714" s="3" t="s">
        <v>22</v>
      </c>
      <c r="H714" s="9" t="s">
        <v>23</v>
      </c>
      <c r="I714" s="30" t="str">
        <f>+IFERROR(VLOOKUP(Casos_HN[[#This Row],[Municipio]],'LOCALIZA HN'!$B$9:$O$306,8,0),99999)</f>
        <v>0501</v>
      </c>
      <c r="J714" s="5" t="s">
        <v>18</v>
      </c>
      <c r="K714" s="5">
        <v>21</v>
      </c>
      <c r="L714" s="24" t="s">
        <v>19</v>
      </c>
      <c r="M714" s="32" t="s">
        <v>20</v>
      </c>
      <c r="N714" s="33">
        <f>+IFERROR(VLOOKUP(Casos_HN[[#This Row],[ID_Municipio]],Table_4[[CodigoMuni]:[Long_2]],3,0),"")</f>
        <v>15.5151</v>
      </c>
      <c r="O714" s="33">
        <f>+IFERROR(VLOOKUP(Casos_HN[[#This Row],[ID_Municipio]],Table_4[[CodigoMuni]:[Long_2]],4,0),"")</f>
        <v>-88.114599999999996</v>
      </c>
      <c r="P714" s="32" t="s">
        <v>21</v>
      </c>
    </row>
    <row r="715" spans="1:16" ht="14.25" customHeight="1" x14ac:dyDescent="0.3">
      <c r="A715" s="29" t="str">
        <f t="shared" si="30"/>
        <v>San Pedro Sula43949704</v>
      </c>
      <c r="B715" s="29" t="str">
        <f>+Casos_HN[[#This Row],[ID_Municipio]]&amp;Casos_HN[[#This Row],[Fecha]]</f>
        <v>050143949</v>
      </c>
      <c r="C715" s="29" t="str">
        <f t="shared" si="31"/>
        <v>Cortes43949</v>
      </c>
      <c r="D715" s="30">
        <f t="shared" si="32"/>
        <v>704</v>
      </c>
      <c r="E715" s="23">
        <v>43949</v>
      </c>
      <c r="F715" s="30">
        <f>+VLOOKUP(Casos_HN[[#This Row],[Departamento]],Table_5[],2,0)</f>
        <v>5</v>
      </c>
      <c r="G715" s="3" t="s">
        <v>22</v>
      </c>
      <c r="H715" s="9" t="s">
        <v>23</v>
      </c>
      <c r="I715" s="30" t="str">
        <f>+IFERROR(VLOOKUP(Casos_HN[[#This Row],[Municipio]],'LOCALIZA HN'!$B$9:$O$306,8,0),99999)</f>
        <v>0501</v>
      </c>
      <c r="J715" s="5" t="s">
        <v>26</v>
      </c>
      <c r="K715" s="5">
        <v>60</v>
      </c>
      <c r="L715" s="24" t="s">
        <v>19</v>
      </c>
      <c r="M715" s="32" t="s">
        <v>20</v>
      </c>
      <c r="N715" s="33">
        <f>+IFERROR(VLOOKUP(Casos_HN[[#This Row],[ID_Municipio]],Table_4[[CodigoMuni]:[Long_2]],3,0),"")</f>
        <v>15.5151</v>
      </c>
      <c r="O715" s="33">
        <f>+IFERROR(VLOOKUP(Casos_HN[[#This Row],[ID_Municipio]],Table_4[[CodigoMuni]:[Long_2]],4,0),"")</f>
        <v>-88.114599999999996</v>
      </c>
      <c r="P715" s="32" t="s">
        <v>21</v>
      </c>
    </row>
    <row r="716" spans="1:16" ht="14.25" customHeight="1" x14ac:dyDescent="0.3">
      <c r="A716" s="29" t="str">
        <f t="shared" si="30"/>
        <v>San Pedro Sula43949705</v>
      </c>
      <c r="B716" s="29" t="str">
        <f>+Casos_HN[[#This Row],[ID_Municipio]]&amp;Casos_HN[[#This Row],[Fecha]]</f>
        <v>050143949</v>
      </c>
      <c r="C716" s="29" t="str">
        <f t="shared" si="31"/>
        <v>Cortes43949</v>
      </c>
      <c r="D716" s="30">
        <f t="shared" si="32"/>
        <v>705</v>
      </c>
      <c r="E716" s="23">
        <v>43949</v>
      </c>
      <c r="F716" s="30">
        <f>+VLOOKUP(Casos_HN[[#This Row],[Departamento]],Table_5[],2,0)</f>
        <v>5</v>
      </c>
      <c r="G716" s="3" t="s">
        <v>22</v>
      </c>
      <c r="H716" s="9" t="s">
        <v>23</v>
      </c>
      <c r="I716" s="30" t="str">
        <f>+IFERROR(VLOOKUP(Casos_HN[[#This Row],[Municipio]],'LOCALIZA HN'!$B$9:$O$306,8,0),99999)</f>
        <v>0501</v>
      </c>
      <c r="J716" s="5" t="s">
        <v>18</v>
      </c>
      <c r="K716" s="5">
        <v>24</v>
      </c>
      <c r="L716" s="24" t="s">
        <v>19</v>
      </c>
      <c r="M716" s="32" t="s">
        <v>20</v>
      </c>
      <c r="N716" s="33">
        <f>+IFERROR(VLOOKUP(Casos_HN[[#This Row],[ID_Municipio]],Table_4[[CodigoMuni]:[Long_2]],3,0),"")</f>
        <v>15.5151</v>
      </c>
      <c r="O716" s="33">
        <f>+IFERROR(VLOOKUP(Casos_HN[[#This Row],[ID_Municipio]],Table_4[[CodigoMuni]:[Long_2]],4,0),"")</f>
        <v>-88.114599999999996</v>
      </c>
      <c r="P716" s="32" t="s">
        <v>21</v>
      </c>
    </row>
    <row r="717" spans="1:16" ht="14.25" customHeight="1" x14ac:dyDescent="0.3">
      <c r="A717" s="29" t="str">
        <f t="shared" ref="A717:A780" si="33">+H717&amp;E717&amp;D717</f>
        <v>San Pedro Sula43949706</v>
      </c>
      <c r="B717" s="29" t="str">
        <f>+Casos_HN[[#This Row],[ID_Municipio]]&amp;Casos_HN[[#This Row],[Fecha]]</f>
        <v>050143949</v>
      </c>
      <c r="C717" s="29" t="str">
        <f t="shared" ref="C717:C780" si="34">+G717&amp;E717</f>
        <v>Cortes43949</v>
      </c>
      <c r="D717" s="30">
        <f t="shared" ref="D717:D780" si="35">+D716+1</f>
        <v>706</v>
      </c>
      <c r="E717" s="23">
        <v>43949</v>
      </c>
      <c r="F717" s="30">
        <f>+VLOOKUP(Casos_HN[[#This Row],[Departamento]],Table_5[],2,0)</f>
        <v>5</v>
      </c>
      <c r="G717" s="3" t="s">
        <v>22</v>
      </c>
      <c r="H717" s="9" t="s">
        <v>23</v>
      </c>
      <c r="I717" s="30" t="str">
        <f>+IFERROR(VLOOKUP(Casos_HN[[#This Row],[Municipio]],'LOCALIZA HN'!$B$9:$O$306,8,0),99999)</f>
        <v>0501</v>
      </c>
      <c r="J717" s="5" t="s">
        <v>18</v>
      </c>
      <c r="K717" s="5">
        <v>77</v>
      </c>
      <c r="L717" s="24" t="s">
        <v>19</v>
      </c>
      <c r="M717" s="32" t="s">
        <v>20</v>
      </c>
      <c r="N717" s="33">
        <f>+IFERROR(VLOOKUP(Casos_HN[[#This Row],[ID_Municipio]],Table_4[[CodigoMuni]:[Long_2]],3,0),"")</f>
        <v>15.5151</v>
      </c>
      <c r="O717" s="33">
        <f>+IFERROR(VLOOKUP(Casos_HN[[#This Row],[ID_Municipio]],Table_4[[CodigoMuni]:[Long_2]],4,0),"")</f>
        <v>-88.114599999999996</v>
      </c>
      <c r="P717" s="32" t="s">
        <v>21</v>
      </c>
    </row>
    <row r="718" spans="1:16" ht="14.25" customHeight="1" x14ac:dyDescent="0.3">
      <c r="A718" s="29" t="str">
        <f t="shared" si="33"/>
        <v>San Pedro Sula43949707</v>
      </c>
      <c r="B718" s="29" t="str">
        <f>+Casos_HN[[#This Row],[ID_Municipio]]&amp;Casos_HN[[#This Row],[Fecha]]</f>
        <v>050143949</v>
      </c>
      <c r="C718" s="29" t="str">
        <f t="shared" si="34"/>
        <v>Cortes43949</v>
      </c>
      <c r="D718" s="30">
        <f t="shared" si="35"/>
        <v>707</v>
      </c>
      <c r="E718" s="23">
        <v>43949</v>
      </c>
      <c r="F718" s="30">
        <f>+VLOOKUP(Casos_HN[[#This Row],[Departamento]],Table_5[],2,0)</f>
        <v>5</v>
      </c>
      <c r="G718" s="3" t="s">
        <v>22</v>
      </c>
      <c r="H718" s="9" t="s">
        <v>23</v>
      </c>
      <c r="I718" s="30" t="str">
        <f>+IFERROR(VLOOKUP(Casos_HN[[#This Row],[Municipio]],'LOCALIZA HN'!$B$9:$O$306,8,0),99999)</f>
        <v>0501</v>
      </c>
      <c r="J718" s="5" t="s">
        <v>18</v>
      </c>
      <c r="K718" s="5">
        <v>61</v>
      </c>
      <c r="L718" s="24" t="s">
        <v>19</v>
      </c>
      <c r="M718" s="32" t="s">
        <v>20</v>
      </c>
      <c r="N718" s="33">
        <f>+IFERROR(VLOOKUP(Casos_HN[[#This Row],[ID_Municipio]],Table_4[[CodigoMuni]:[Long_2]],3,0),"")</f>
        <v>15.5151</v>
      </c>
      <c r="O718" s="33">
        <f>+IFERROR(VLOOKUP(Casos_HN[[#This Row],[ID_Municipio]],Table_4[[CodigoMuni]:[Long_2]],4,0),"")</f>
        <v>-88.114599999999996</v>
      </c>
      <c r="P718" s="32" t="s">
        <v>21</v>
      </c>
    </row>
    <row r="719" spans="1:16" ht="14.25" customHeight="1" x14ac:dyDescent="0.3">
      <c r="A719" s="29" t="str">
        <f t="shared" si="33"/>
        <v>San Pedro Sula43949708</v>
      </c>
      <c r="B719" s="29" t="str">
        <f>+Casos_HN[[#This Row],[ID_Municipio]]&amp;Casos_HN[[#This Row],[Fecha]]</f>
        <v>050143949</v>
      </c>
      <c r="C719" s="29" t="str">
        <f t="shared" si="34"/>
        <v>Cortes43949</v>
      </c>
      <c r="D719" s="30">
        <f t="shared" si="35"/>
        <v>708</v>
      </c>
      <c r="E719" s="23">
        <v>43949</v>
      </c>
      <c r="F719" s="30">
        <f>+VLOOKUP(Casos_HN[[#This Row],[Departamento]],Table_5[],2,0)</f>
        <v>5</v>
      </c>
      <c r="G719" s="3" t="s">
        <v>22</v>
      </c>
      <c r="H719" s="9" t="s">
        <v>23</v>
      </c>
      <c r="I719" s="30" t="str">
        <f>+IFERROR(VLOOKUP(Casos_HN[[#This Row],[Municipio]],'LOCALIZA HN'!$B$9:$O$306,8,0),99999)</f>
        <v>0501</v>
      </c>
      <c r="J719" s="5" t="s">
        <v>26</v>
      </c>
      <c r="K719" s="5">
        <v>56</v>
      </c>
      <c r="L719" s="24" t="s">
        <v>19</v>
      </c>
      <c r="M719" s="32" t="s">
        <v>20</v>
      </c>
      <c r="N719" s="33">
        <f>+IFERROR(VLOOKUP(Casos_HN[[#This Row],[ID_Municipio]],Table_4[[CodigoMuni]:[Long_2]],3,0),"")</f>
        <v>15.5151</v>
      </c>
      <c r="O719" s="33">
        <f>+IFERROR(VLOOKUP(Casos_HN[[#This Row],[ID_Municipio]],Table_4[[CodigoMuni]:[Long_2]],4,0),"")</f>
        <v>-88.114599999999996</v>
      </c>
      <c r="P719" s="32" t="s">
        <v>21</v>
      </c>
    </row>
    <row r="720" spans="1:16" ht="14.25" customHeight="1" x14ac:dyDescent="0.3">
      <c r="A720" s="29" t="str">
        <f t="shared" si="33"/>
        <v>San Pedro Sula43949709</v>
      </c>
      <c r="B720" s="29" t="str">
        <f>+Casos_HN[[#This Row],[ID_Municipio]]&amp;Casos_HN[[#This Row],[Fecha]]</f>
        <v>050143949</v>
      </c>
      <c r="C720" s="29" t="str">
        <f t="shared" si="34"/>
        <v>Cortes43949</v>
      </c>
      <c r="D720" s="30">
        <f t="shared" si="35"/>
        <v>709</v>
      </c>
      <c r="E720" s="23">
        <v>43949</v>
      </c>
      <c r="F720" s="30">
        <f>+VLOOKUP(Casos_HN[[#This Row],[Departamento]],Table_5[],2,0)</f>
        <v>5</v>
      </c>
      <c r="G720" s="3" t="s">
        <v>22</v>
      </c>
      <c r="H720" s="9" t="s">
        <v>23</v>
      </c>
      <c r="I720" s="30" t="str">
        <f>+IFERROR(VLOOKUP(Casos_HN[[#This Row],[Municipio]],'LOCALIZA HN'!$B$9:$O$306,8,0),99999)</f>
        <v>0501</v>
      </c>
      <c r="J720" s="5" t="s">
        <v>18</v>
      </c>
      <c r="K720" s="5">
        <v>3</v>
      </c>
      <c r="L720" s="24" t="s">
        <v>19</v>
      </c>
      <c r="M720" s="32" t="s">
        <v>20</v>
      </c>
      <c r="N720" s="33">
        <f>+IFERROR(VLOOKUP(Casos_HN[[#This Row],[ID_Municipio]],Table_4[[CodigoMuni]:[Long_2]],3,0),"")</f>
        <v>15.5151</v>
      </c>
      <c r="O720" s="33">
        <f>+IFERROR(VLOOKUP(Casos_HN[[#This Row],[ID_Municipio]],Table_4[[CodigoMuni]:[Long_2]],4,0),"")</f>
        <v>-88.114599999999996</v>
      </c>
      <c r="P720" s="32" t="s">
        <v>21</v>
      </c>
    </row>
    <row r="721" spans="1:16" ht="14.25" customHeight="1" x14ac:dyDescent="0.3">
      <c r="A721" s="29" t="str">
        <f t="shared" si="33"/>
        <v>San Pedro Sula43949710</v>
      </c>
      <c r="B721" s="29" t="str">
        <f>+Casos_HN[[#This Row],[ID_Municipio]]&amp;Casos_HN[[#This Row],[Fecha]]</f>
        <v>050143949</v>
      </c>
      <c r="C721" s="29" t="str">
        <f t="shared" si="34"/>
        <v>Cortes43949</v>
      </c>
      <c r="D721" s="30">
        <f t="shared" si="35"/>
        <v>710</v>
      </c>
      <c r="E721" s="23">
        <v>43949</v>
      </c>
      <c r="F721" s="30">
        <f>+VLOOKUP(Casos_HN[[#This Row],[Departamento]],Table_5[],2,0)</f>
        <v>5</v>
      </c>
      <c r="G721" s="3" t="s">
        <v>22</v>
      </c>
      <c r="H721" s="9" t="s">
        <v>23</v>
      </c>
      <c r="I721" s="30" t="str">
        <f>+IFERROR(VLOOKUP(Casos_HN[[#This Row],[Municipio]],'LOCALIZA HN'!$B$9:$O$306,8,0),99999)</f>
        <v>0501</v>
      </c>
      <c r="J721" s="5" t="s">
        <v>26</v>
      </c>
      <c r="K721" s="5">
        <v>69</v>
      </c>
      <c r="L721" s="24" t="s">
        <v>19</v>
      </c>
      <c r="M721" s="32" t="s">
        <v>20</v>
      </c>
      <c r="N721" s="33">
        <f>+IFERROR(VLOOKUP(Casos_HN[[#This Row],[ID_Municipio]],Table_4[[CodigoMuni]:[Long_2]],3,0),"")</f>
        <v>15.5151</v>
      </c>
      <c r="O721" s="33">
        <f>+IFERROR(VLOOKUP(Casos_HN[[#This Row],[ID_Municipio]],Table_4[[CodigoMuni]:[Long_2]],4,0),"")</f>
        <v>-88.114599999999996</v>
      </c>
      <c r="P721" s="32" t="s">
        <v>21</v>
      </c>
    </row>
    <row r="722" spans="1:16" ht="14.25" customHeight="1" x14ac:dyDescent="0.3">
      <c r="A722" s="29" t="str">
        <f t="shared" si="33"/>
        <v>San Pedro Sula43949711</v>
      </c>
      <c r="B722" s="29" t="str">
        <f>+Casos_HN[[#This Row],[ID_Municipio]]&amp;Casos_HN[[#This Row],[Fecha]]</f>
        <v>050143949</v>
      </c>
      <c r="C722" s="29" t="str">
        <f t="shared" si="34"/>
        <v>Cortes43949</v>
      </c>
      <c r="D722" s="30">
        <f t="shared" si="35"/>
        <v>711</v>
      </c>
      <c r="E722" s="23">
        <v>43949</v>
      </c>
      <c r="F722" s="30">
        <f>+VLOOKUP(Casos_HN[[#This Row],[Departamento]],Table_5[],2,0)</f>
        <v>5</v>
      </c>
      <c r="G722" s="3" t="s">
        <v>22</v>
      </c>
      <c r="H722" s="9" t="s">
        <v>23</v>
      </c>
      <c r="I722" s="30" t="str">
        <f>+IFERROR(VLOOKUP(Casos_HN[[#This Row],[Municipio]],'LOCALIZA HN'!$B$9:$O$306,8,0),99999)</f>
        <v>0501</v>
      </c>
      <c r="J722" s="5" t="s">
        <v>18</v>
      </c>
      <c r="K722" s="5">
        <v>71</v>
      </c>
      <c r="L722" s="24" t="s">
        <v>19</v>
      </c>
      <c r="M722" s="32" t="s">
        <v>20</v>
      </c>
      <c r="N722" s="33">
        <f>+IFERROR(VLOOKUP(Casos_HN[[#This Row],[ID_Municipio]],Table_4[[CodigoMuni]:[Long_2]],3,0),"")</f>
        <v>15.5151</v>
      </c>
      <c r="O722" s="33">
        <f>+IFERROR(VLOOKUP(Casos_HN[[#This Row],[ID_Municipio]],Table_4[[CodigoMuni]:[Long_2]],4,0),"")</f>
        <v>-88.114599999999996</v>
      </c>
      <c r="P722" s="32" t="s">
        <v>21</v>
      </c>
    </row>
    <row r="723" spans="1:16" ht="14.25" customHeight="1" x14ac:dyDescent="0.3">
      <c r="A723" s="29" t="str">
        <f t="shared" si="33"/>
        <v>San Pedro Sula43949712</v>
      </c>
      <c r="B723" s="29" t="str">
        <f>+Casos_HN[[#This Row],[ID_Municipio]]&amp;Casos_HN[[#This Row],[Fecha]]</f>
        <v>050143949</v>
      </c>
      <c r="C723" s="29" t="str">
        <f t="shared" si="34"/>
        <v>Cortes43949</v>
      </c>
      <c r="D723" s="30">
        <f t="shared" si="35"/>
        <v>712</v>
      </c>
      <c r="E723" s="23">
        <v>43949</v>
      </c>
      <c r="F723" s="30">
        <f>+VLOOKUP(Casos_HN[[#This Row],[Departamento]],Table_5[],2,0)</f>
        <v>5</v>
      </c>
      <c r="G723" s="3" t="s">
        <v>22</v>
      </c>
      <c r="H723" s="9" t="s">
        <v>23</v>
      </c>
      <c r="I723" s="30" t="str">
        <f>+IFERROR(VLOOKUP(Casos_HN[[#This Row],[Municipio]],'LOCALIZA HN'!$B$9:$O$306,8,0),99999)</f>
        <v>0501</v>
      </c>
      <c r="J723" s="5" t="s">
        <v>18</v>
      </c>
      <c r="K723" s="5">
        <v>53</v>
      </c>
      <c r="L723" s="24" t="s">
        <v>19</v>
      </c>
      <c r="M723" s="32" t="s">
        <v>20</v>
      </c>
      <c r="N723" s="33">
        <f>+IFERROR(VLOOKUP(Casos_HN[[#This Row],[ID_Municipio]],Table_4[[CodigoMuni]:[Long_2]],3,0),"")</f>
        <v>15.5151</v>
      </c>
      <c r="O723" s="33">
        <f>+IFERROR(VLOOKUP(Casos_HN[[#This Row],[ID_Municipio]],Table_4[[CodigoMuni]:[Long_2]],4,0),"")</f>
        <v>-88.114599999999996</v>
      </c>
      <c r="P723" s="32" t="s">
        <v>21</v>
      </c>
    </row>
    <row r="724" spans="1:16" ht="14.25" customHeight="1" x14ac:dyDescent="0.3">
      <c r="A724" s="29" t="str">
        <f t="shared" si="33"/>
        <v>San Pedro Sula43949713</v>
      </c>
      <c r="B724" s="29" t="str">
        <f>+Casos_HN[[#This Row],[ID_Municipio]]&amp;Casos_HN[[#This Row],[Fecha]]</f>
        <v>050143949</v>
      </c>
      <c r="C724" s="29" t="str">
        <f t="shared" si="34"/>
        <v>Cortes43949</v>
      </c>
      <c r="D724" s="30">
        <f t="shared" si="35"/>
        <v>713</v>
      </c>
      <c r="E724" s="23">
        <v>43949</v>
      </c>
      <c r="F724" s="30">
        <f>+VLOOKUP(Casos_HN[[#This Row],[Departamento]],Table_5[],2,0)</f>
        <v>5</v>
      </c>
      <c r="G724" s="3" t="s">
        <v>22</v>
      </c>
      <c r="H724" s="9" t="s">
        <v>23</v>
      </c>
      <c r="I724" s="30" t="str">
        <f>+IFERROR(VLOOKUP(Casos_HN[[#This Row],[Municipio]],'LOCALIZA HN'!$B$9:$O$306,8,0),99999)</f>
        <v>0501</v>
      </c>
      <c r="J724" s="5" t="s">
        <v>18</v>
      </c>
      <c r="K724" s="5">
        <v>37</v>
      </c>
      <c r="L724" s="24" t="s">
        <v>19</v>
      </c>
      <c r="M724" s="32" t="s">
        <v>20</v>
      </c>
      <c r="N724" s="33">
        <f>+IFERROR(VLOOKUP(Casos_HN[[#This Row],[ID_Municipio]],Table_4[[CodigoMuni]:[Long_2]],3,0),"")</f>
        <v>15.5151</v>
      </c>
      <c r="O724" s="33">
        <f>+IFERROR(VLOOKUP(Casos_HN[[#This Row],[ID_Municipio]],Table_4[[CodigoMuni]:[Long_2]],4,0),"")</f>
        <v>-88.114599999999996</v>
      </c>
      <c r="P724" s="32" t="s">
        <v>21</v>
      </c>
    </row>
    <row r="725" spans="1:16" ht="14.25" customHeight="1" x14ac:dyDescent="0.3">
      <c r="A725" s="29" t="str">
        <f t="shared" si="33"/>
        <v>San Pedro Sula43949714</v>
      </c>
      <c r="B725" s="29" t="str">
        <f>+Casos_HN[[#This Row],[ID_Municipio]]&amp;Casos_HN[[#This Row],[Fecha]]</f>
        <v>050143949</v>
      </c>
      <c r="C725" s="29" t="str">
        <f t="shared" si="34"/>
        <v>Cortes43949</v>
      </c>
      <c r="D725" s="30">
        <f t="shared" si="35"/>
        <v>714</v>
      </c>
      <c r="E725" s="23">
        <v>43949</v>
      </c>
      <c r="F725" s="30">
        <f>+VLOOKUP(Casos_HN[[#This Row],[Departamento]],Table_5[],2,0)</f>
        <v>5</v>
      </c>
      <c r="G725" s="3" t="s">
        <v>22</v>
      </c>
      <c r="H725" s="9" t="s">
        <v>23</v>
      </c>
      <c r="I725" s="30" t="str">
        <f>+IFERROR(VLOOKUP(Casos_HN[[#This Row],[Municipio]],'LOCALIZA HN'!$B$9:$O$306,8,0),99999)</f>
        <v>0501</v>
      </c>
      <c r="J725" s="5" t="s">
        <v>18</v>
      </c>
      <c r="K725" s="5">
        <v>58</v>
      </c>
      <c r="L725" s="24" t="s">
        <v>19</v>
      </c>
      <c r="M725" s="32" t="s">
        <v>20</v>
      </c>
      <c r="N725" s="33">
        <f>+IFERROR(VLOOKUP(Casos_HN[[#This Row],[ID_Municipio]],Table_4[[CodigoMuni]:[Long_2]],3,0),"")</f>
        <v>15.5151</v>
      </c>
      <c r="O725" s="33">
        <f>+IFERROR(VLOOKUP(Casos_HN[[#This Row],[ID_Municipio]],Table_4[[CodigoMuni]:[Long_2]],4,0),"")</f>
        <v>-88.114599999999996</v>
      </c>
      <c r="P725" s="32" t="s">
        <v>21</v>
      </c>
    </row>
    <row r="726" spans="1:16" ht="14.25" customHeight="1" x14ac:dyDescent="0.3">
      <c r="A726" s="29" t="str">
        <f t="shared" si="33"/>
        <v>San Pedro Sula43949715</v>
      </c>
      <c r="B726" s="29" t="str">
        <f>+Casos_HN[[#This Row],[ID_Municipio]]&amp;Casos_HN[[#This Row],[Fecha]]</f>
        <v>050143949</v>
      </c>
      <c r="C726" s="29" t="str">
        <f t="shared" si="34"/>
        <v>Cortes43949</v>
      </c>
      <c r="D726" s="30">
        <f t="shared" si="35"/>
        <v>715</v>
      </c>
      <c r="E726" s="23">
        <v>43949</v>
      </c>
      <c r="F726" s="30">
        <f>+VLOOKUP(Casos_HN[[#This Row],[Departamento]],Table_5[],2,0)</f>
        <v>5</v>
      </c>
      <c r="G726" s="3" t="s">
        <v>22</v>
      </c>
      <c r="H726" s="9" t="s">
        <v>23</v>
      </c>
      <c r="I726" s="30" t="str">
        <f>+IFERROR(VLOOKUP(Casos_HN[[#This Row],[Municipio]],'LOCALIZA HN'!$B$9:$O$306,8,0),99999)</f>
        <v>0501</v>
      </c>
      <c r="J726" s="5" t="s">
        <v>18</v>
      </c>
      <c r="K726" s="5">
        <v>28</v>
      </c>
      <c r="L726" s="24" t="s">
        <v>19</v>
      </c>
      <c r="M726" s="32" t="s">
        <v>20</v>
      </c>
      <c r="N726" s="33">
        <f>+IFERROR(VLOOKUP(Casos_HN[[#This Row],[ID_Municipio]],Table_4[[CodigoMuni]:[Long_2]],3,0),"")</f>
        <v>15.5151</v>
      </c>
      <c r="O726" s="33">
        <f>+IFERROR(VLOOKUP(Casos_HN[[#This Row],[ID_Municipio]],Table_4[[CodigoMuni]:[Long_2]],4,0),"")</f>
        <v>-88.114599999999996</v>
      </c>
      <c r="P726" s="32" t="s">
        <v>21</v>
      </c>
    </row>
    <row r="727" spans="1:16" ht="14.25" customHeight="1" x14ac:dyDescent="0.3">
      <c r="A727" s="29" t="str">
        <f t="shared" si="33"/>
        <v>San Pedro Sula43951716</v>
      </c>
      <c r="B727" s="29" t="str">
        <f>+Casos_HN[[#This Row],[ID_Municipio]]&amp;Casos_HN[[#This Row],[Fecha]]</f>
        <v>050143951</v>
      </c>
      <c r="C727" s="29" t="str">
        <f t="shared" si="34"/>
        <v>Cortes43951</v>
      </c>
      <c r="D727" s="30">
        <f t="shared" si="35"/>
        <v>716</v>
      </c>
      <c r="E727" s="23">
        <v>43951</v>
      </c>
      <c r="F727" s="30">
        <f>+VLOOKUP(Casos_HN[[#This Row],[Departamento]],Table_5[],2,0)</f>
        <v>5</v>
      </c>
      <c r="G727" s="3" t="s">
        <v>22</v>
      </c>
      <c r="H727" s="9" t="s">
        <v>23</v>
      </c>
      <c r="I727" s="30" t="str">
        <f>+IFERROR(VLOOKUP(Casos_HN[[#This Row],[Municipio]],'LOCALIZA HN'!$B$9:$O$306,8,0),99999)</f>
        <v>0501</v>
      </c>
      <c r="J727" s="5" t="s">
        <v>26</v>
      </c>
      <c r="K727" s="5">
        <v>29</v>
      </c>
      <c r="L727" s="24" t="s">
        <v>19</v>
      </c>
      <c r="M727" s="32" t="s">
        <v>20</v>
      </c>
      <c r="N727" s="33">
        <f>+IFERROR(VLOOKUP(Casos_HN[[#This Row],[ID_Municipio]],Table_4[[CodigoMuni]:[Long_2]],3,0),"")</f>
        <v>15.5151</v>
      </c>
      <c r="O727" s="33">
        <f>+IFERROR(VLOOKUP(Casos_HN[[#This Row],[ID_Municipio]],Table_4[[CodigoMuni]:[Long_2]],4,0),"")</f>
        <v>-88.114599999999996</v>
      </c>
      <c r="P727" s="32" t="s">
        <v>21</v>
      </c>
    </row>
    <row r="728" spans="1:16" ht="14.25" customHeight="1" x14ac:dyDescent="0.3">
      <c r="A728" s="29" t="str">
        <f t="shared" si="33"/>
        <v>San Pedro Sula43951717</v>
      </c>
      <c r="B728" s="29" t="str">
        <f>+Casos_HN[[#This Row],[ID_Municipio]]&amp;Casos_HN[[#This Row],[Fecha]]</f>
        <v>050143951</v>
      </c>
      <c r="C728" s="29" t="str">
        <f t="shared" si="34"/>
        <v>Cortes43951</v>
      </c>
      <c r="D728" s="30">
        <f t="shared" si="35"/>
        <v>717</v>
      </c>
      <c r="E728" s="23">
        <v>43951</v>
      </c>
      <c r="F728" s="30">
        <f>+VLOOKUP(Casos_HN[[#This Row],[Departamento]],Table_5[],2,0)</f>
        <v>5</v>
      </c>
      <c r="G728" s="3" t="s">
        <v>22</v>
      </c>
      <c r="H728" s="9" t="s">
        <v>23</v>
      </c>
      <c r="I728" s="30" t="str">
        <f>+IFERROR(VLOOKUP(Casos_HN[[#This Row],[Municipio]],'LOCALIZA HN'!$B$9:$O$306,8,0),99999)</f>
        <v>0501</v>
      </c>
      <c r="J728" s="5" t="s">
        <v>18</v>
      </c>
      <c r="K728" s="5">
        <v>58</v>
      </c>
      <c r="L728" s="24" t="s">
        <v>19</v>
      </c>
      <c r="M728" s="32" t="s">
        <v>20</v>
      </c>
      <c r="N728" s="33">
        <f>+IFERROR(VLOOKUP(Casos_HN[[#This Row],[ID_Municipio]],Table_4[[CodigoMuni]:[Long_2]],3,0),"")</f>
        <v>15.5151</v>
      </c>
      <c r="O728" s="33">
        <f>+IFERROR(VLOOKUP(Casos_HN[[#This Row],[ID_Municipio]],Table_4[[CodigoMuni]:[Long_2]],4,0),"")</f>
        <v>-88.114599999999996</v>
      </c>
      <c r="P728" s="32" t="s">
        <v>21</v>
      </c>
    </row>
    <row r="729" spans="1:16" ht="14.25" customHeight="1" x14ac:dyDescent="0.3">
      <c r="A729" s="29" t="str">
        <f t="shared" si="33"/>
        <v>San Pedro Sula43951718</v>
      </c>
      <c r="B729" s="29" t="str">
        <f>+Casos_HN[[#This Row],[ID_Municipio]]&amp;Casos_HN[[#This Row],[Fecha]]</f>
        <v>050143951</v>
      </c>
      <c r="C729" s="29" t="str">
        <f t="shared" si="34"/>
        <v>Cortes43951</v>
      </c>
      <c r="D729" s="30">
        <f t="shared" si="35"/>
        <v>718</v>
      </c>
      <c r="E729" s="23">
        <v>43951</v>
      </c>
      <c r="F729" s="30">
        <f>+VLOOKUP(Casos_HN[[#This Row],[Departamento]],Table_5[],2,0)</f>
        <v>5</v>
      </c>
      <c r="G729" s="3" t="s">
        <v>22</v>
      </c>
      <c r="H729" s="9" t="s">
        <v>23</v>
      </c>
      <c r="I729" s="30" t="str">
        <f>+IFERROR(VLOOKUP(Casos_HN[[#This Row],[Municipio]],'LOCALIZA HN'!$B$9:$O$306,8,0),99999)</f>
        <v>0501</v>
      </c>
      <c r="J729" s="5" t="s">
        <v>26</v>
      </c>
      <c r="K729" s="5">
        <v>28</v>
      </c>
      <c r="L729" s="24" t="s">
        <v>19</v>
      </c>
      <c r="M729" s="32" t="s">
        <v>20</v>
      </c>
      <c r="N729" s="33">
        <f>+IFERROR(VLOOKUP(Casos_HN[[#This Row],[ID_Municipio]],Table_4[[CodigoMuni]:[Long_2]],3,0),"")</f>
        <v>15.5151</v>
      </c>
      <c r="O729" s="33">
        <f>+IFERROR(VLOOKUP(Casos_HN[[#This Row],[ID_Municipio]],Table_4[[CodigoMuni]:[Long_2]],4,0),"")</f>
        <v>-88.114599999999996</v>
      </c>
      <c r="P729" s="32" t="s">
        <v>21</v>
      </c>
    </row>
    <row r="730" spans="1:16" ht="14.25" customHeight="1" x14ac:dyDescent="0.3">
      <c r="A730" s="29" t="str">
        <f t="shared" si="33"/>
        <v>San Pedro Sula43951719</v>
      </c>
      <c r="B730" s="29" t="str">
        <f>+Casos_HN[[#This Row],[ID_Municipio]]&amp;Casos_HN[[#This Row],[Fecha]]</f>
        <v>050143951</v>
      </c>
      <c r="C730" s="29" t="str">
        <f t="shared" si="34"/>
        <v>Cortes43951</v>
      </c>
      <c r="D730" s="30">
        <f t="shared" si="35"/>
        <v>719</v>
      </c>
      <c r="E730" s="23">
        <v>43951</v>
      </c>
      <c r="F730" s="30">
        <f>+VLOOKUP(Casos_HN[[#This Row],[Departamento]],Table_5[],2,0)</f>
        <v>5</v>
      </c>
      <c r="G730" s="3" t="s">
        <v>22</v>
      </c>
      <c r="H730" s="9" t="s">
        <v>23</v>
      </c>
      <c r="I730" s="30" t="str">
        <f>+IFERROR(VLOOKUP(Casos_HN[[#This Row],[Municipio]],'LOCALIZA HN'!$B$9:$O$306,8,0),99999)</f>
        <v>0501</v>
      </c>
      <c r="J730" s="5" t="s">
        <v>18</v>
      </c>
      <c r="K730" s="5">
        <v>19</v>
      </c>
      <c r="L730" s="24" t="s">
        <v>19</v>
      </c>
      <c r="M730" s="32" t="s">
        <v>20</v>
      </c>
      <c r="N730" s="33">
        <f>+IFERROR(VLOOKUP(Casos_HN[[#This Row],[ID_Municipio]],Table_4[[CodigoMuni]:[Long_2]],3,0),"")</f>
        <v>15.5151</v>
      </c>
      <c r="O730" s="33">
        <f>+IFERROR(VLOOKUP(Casos_HN[[#This Row],[ID_Municipio]],Table_4[[CodigoMuni]:[Long_2]],4,0),"")</f>
        <v>-88.114599999999996</v>
      </c>
      <c r="P730" s="32" t="s">
        <v>21</v>
      </c>
    </row>
    <row r="731" spans="1:16" ht="14.25" customHeight="1" x14ac:dyDescent="0.3">
      <c r="A731" s="29" t="str">
        <f t="shared" si="33"/>
        <v>San Pedro Sula43951720</v>
      </c>
      <c r="B731" s="29" t="str">
        <f>+Casos_HN[[#This Row],[ID_Municipio]]&amp;Casos_HN[[#This Row],[Fecha]]</f>
        <v>050143951</v>
      </c>
      <c r="C731" s="29" t="str">
        <f t="shared" si="34"/>
        <v>Cortes43951</v>
      </c>
      <c r="D731" s="30">
        <f t="shared" si="35"/>
        <v>720</v>
      </c>
      <c r="E731" s="23">
        <v>43951</v>
      </c>
      <c r="F731" s="30">
        <f>+VLOOKUP(Casos_HN[[#This Row],[Departamento]],Table_5[],2,0)</f>
        <v>5</v>
      </c>
      <c r="G731" s="3" t="s">
        <v>22</v>
      </c>
      <c r="H731" s="9" t="s">
        <v>23</v>
      </c>
      <c r="I731" s="30" t="str">
        <f>+IFERROR(VLOOKUP(Casos_HN[[#This Row],[Municipio]],'LOCALIZA HN'!$B$9:$O$306,8,0),99999)</f>
        <v>0501</v>
      </c>
      <c r="J731" s="5" t="s">
        <v>26</v>
      </c>
      <c r="K731" s="5">
        <v>32</v>
      </c>
      <c r="L731" s="24" t="s">
        <v>19</v>
      </c>
      <c r="M731" s="32" t="s">
        <v>20</v>
      </c>
      <c r="N731" s="33">
        <f>+IFERROR(VLOOKUP(Casos_HN[[#This Row],[ID_Municipio]],Table_4[[CodigoMuni]:[Long_2]],3,0),"")</f>
        <v>15.5151</v>
      </c>
      <c r="O731" s="33">
        <f>+IFERROR(VLOOKUP(Casos_HN[[#This Row],[ID_Municipio]],Table_4[[CodigoMuni]:[Long_2]],4,0),"")</f>
        <v>-88.114599999999996</v>
      </c>
      <c r="P731" s="32" t="s">
        <v>21</v>
      </c>
    </row>
    <row r="732" spans="1:16" ht="14.25" customHeight="1" x14ac:dyDescent="0.3">
      <c r="A732" s="29" t="str">
        <f t="shared" si="33"/>
        <v>San Pedro Sula43951721</v>
      </c>
      <c r="B732" s="29" t="str">
        <f>+Casos_HN[[#This Row],[ID_Municipio]]&amp;Casos_HN[[#This Row],[Fecha]]</f>
        <v>050143951</v>
      </c>
      <c r="C732" s="29" t="str">
        <f t="shared" si="34"/>
        <v>Cortes43951</v>
      </c>
      <c r="D732" s="30">
        <f t="shared" si="35"/>
        <v>721</v>
      </c>
      <c r="E732" s="23">
        <v>43951</v>
      </c>
      <c r="F732" s="30">
        <f>+VLOOKUP(Casos_HN[[#This Row],[Departamento]],Table_5[],2,0)</f>
        <v>5</v>
      </c>
      <c r="G732" s="3" t="s">
        <v>22</v>
      </c>
      <c r="H732" s="9" t="s">
        <v>23</v>
      </c>
      <c r="I732" s="30" t="str">
        <f>+IFERROR(VLOOKUP(Casos_HN[[#This Row],[Municipio]],'LOCALIZA HN'!$B$9:$O$306,8,0),99999)</f>
        <v>0501</v>
      </c>
      <c r="J732" s="5" t="s">
        <v>26</v>
      </c>
      <c r="K732" s="5">
        <v>29</v>
      </c>
      <c r="L732" s="24" t="s">
        <v>19</v>
      </c>
      <c r="M732" s="32" t="s">
        <v>20</v>
      </c>
      <c r="N732" s="33">
        <f>+IFERROR(VLOOKUP(Casos_HN[[#This Row],[ID_Municipio]],Table_4[[CodigoMuni]:[Long_2]],3,0),"")</f>
        <v>15.5151</v>
      </c>
      <c r="O732" s="33">
        <f>+IFERROR(VLOOKUP(Casos_HN[[#This Row],[ID_Municipio]],Table_4[[CodigoMuni]:[Long_2]],4,0),"")</f>
        <v>-88.114599999999996</v>
      </c>
      <c r="P732" s="32" t="s">
        <v>21</v>
      </c>
    </row>
    <row r="733" spans="1:16" ht="14.25" customHeight="1" x14ac:dyDescent="0.3">
      <c r="A733" s="29" t="str">
        <f t="shared" si="33"/>
        <v>San Pedro Sula43951722</v>
      </c>
      <c r="B733" s="29" t="str">
        <f>+Casos_HN[[#This Row],[ID_Municipio]]&amp;Casos_HN[[#This Row],[Fecha]]</f>
        <v>050143951</v>
      </c>
      <c r="C733" s="29" t="str">
        <f t="shared" si="34"/>
        <v>Cortes43951</v>
      </c>
      <c r="D733" s="30">
        <f t="shared" si="35"/>
        <v>722</v>
      </c>
      <c r="E733" s="23">
        <v>43951</v>
      </c>
      <c r="F733" s="30">
        <f>+VLOOKUP(Casos_HN[[#This Row],[Departamento]],Table_5[],2,0)</f>
        <v>5</v>
      </c>
      <c r="G733" s="3" t="s">
        <v>22</v>
      </c>
      <c r="H733" s="9" t="s">
        <v>23</v>
      </c>
      <c r="I733" s="30" t="str">
        <f>+IFERROR(VLOOKUP(Casos_HN[[#This Row],[Municipio]],'LOCALIZA HN'!$B$9:$O$306,8,0),99999)</f>
        <v>0501</v>
      </c>
      <c r="J733" s="5" t="s">
        <v>18</v>
      </c>
      <c r="K733" s="5">
        <v>38</v>
      </c>
      <c r="L733" s="24" t="s">
        <v>19</v>
      </c>
      <c r="M733" s="32" t="s">
        <v>20</v>
      </c>
      <c r="N733" s="33">
        <f>+IFERROR(VLOOKUP(Casos_HN[[#This Row],[ID_Municipio]],Table_4[[CodigoMuni]:[Long_2]],3,0),"")</f>
        <v>15.5151</v>
      </c>
      <c r="O733" s="33">
        <f>+IFERROR(VLOOKUP(Casos_HN[[#This Row],[ID_Municipio]],Table_4[[CodigoMuni]:[Long_2]],4,0),"")</f>
        <v>-88.114599999999996</v>
      </c>
      <c r="P733" s="32" t="s">
        <v>21</v>
      </c>
    </row>
    <row r="734" spans="1:16" ht="14.25" customHeight="1" x14ac:dyDescent="0.3">
      <c r="A734" s="29" t="str">
        <f t="shared" si="33"/>
        <v>San Pedro Sula43951723</v>
      </c>
      <c r="B734" s="29" t="str">
        <f>+Casos_HN[[#This Row],[ID_Municipio]]&amp;Casos_HN[[#This Row],[Fecha]]</f>
        <v>050143951</v>
      </c>
      <c r="C734" s="29" t="str">
        <f t="shared" si="34"/>
        <v>Cortes43951</v>
      </c>
      <c r="D734" s="30">
        <f t="shared" si="35"/>
        <v>723</v>
      </c>
      <c r="E734" s="23">
        <v>43951</v>
      </c>
      <c r="F734" s="30">
        <f>+VLOOKUP(Casos_HN[[#This Row],[Departamento]],Table_5[],2,0)</f>
        <v>5</v>
      </c>
      <c r="G734" s="3" t="s">
        <v>22</v>
      </c>
      <c r="H734" s="9" t="s">
        <v>23</v>
      </c>
      <c r="I734" s="30" t="str">
        <f>+IFERROR(VLOOKUP(Casos_HN[[#This Row],[Municipio]],'LOCALIZA HN'!$B$9:$O$306,8,0),99999)</f>
        <v>0501</v>
      </c>
      <c r="J734" s="5" t="s">
        <v>26</v>
      </c>
      <c r="K734" s="5">
        <v>33</v>
      </c>
      <c r="L734" s="24" t="s">
        <v>19</v>
      </c>
      <c r="M734" s="32" t="s">
        <v>20</v>
      </c>
      <c r="N734" s="33">
        <f>+IFERROR(VLOOKUP(Casos_HN[[#This Row],[ID_Municipio]],Table_4[[CodigoMuni]:[Long_2]],3,0),"")</f>
        <v>15.5151</v>
      </c>
      <c r="O734" s="33">
        <f>+IFERROR(VLOOKUP(Casos_HN[[#This Row],[ID_Municipio]],Table_4[[CodigoMuni]:[Long_2]],4,0),"")</f>
        <v>-88.114599999999996</v>
      </c>
      <c r="P734" s="32" t="s">
        <v>21</v>
      </c>
    </row>
    <row r="735" spans="1:16" ht="14.25" customHeight="1" x14ac:dyDescent="0.3">
      <c r="A735" s="29" t="str">
        <f t="shared" si="33"/>
        <v>San Pedro Sula43951724</v>
      </c>
      <c r="B735" s="29" t="str">
        <f>+Casos_HN[[#This Row],[ID_Municipio]]&amp;Casos_HN[[#This Row],[Fecha]]</f>
        <v>050143951</v>
      </c>
      <c r="C735" s="29" t="str">
        <f t="shared" si="34"/>
        <v>Cortes43951</v>
      </c>
      <c r="D735" s="30">
        <f t="shared" si="35"/>
        <v>724</v>
      </c>
      <c r="E735" s="23">
        <v>43951</v>
      </c>
      <c r="F735" s="30">
        <f>+VLOOKUP(Casos_HN[[#This Row],[Departamento]],Table_5[],2,0)</f>
        <v>5</v>
      </c>
      <c r="G735" s="3" t="s">
        <v>22</v>
      </c>
      <c r="H735" s="9" t="s">
        <v>23</v>
      </c>
      <c r="I735" s="30" t="str">
        <f>+IFERROR(VLOOKUP(Casos_HN[[#This Row],[Municipio]],'LOCALIZA HN'!$B$9:$O$306,8,0),99999)</f>
        <v>0501</v>
      </c>
      <c r="J735" s="5" t="s">
        <v>18</v>
      </c>
      <c r="K735" s="5">
        <v>28</v>
      </c>
      <c r="L735" s="24" t="s">
        <v>19</v>
      </c>
      <c r="M735" s="32" t="s">
        <v>20</v>
      </c>
      <c r="N735" s="33">
        <f>+IFERROR(VLOOKUP(Casos_HN[[#This Row],[ID_Municipio]],Table_4[[CodigoMuni]:[Long_2]],3,0),"")</f>
        <v>15.5151</v>
      </c>
      <c r="O735" s="33">
        <f>+IFERROR(VLOOKUP(Casos_HN[[#This Row],[ID_Municipio]],Table_4[[CodigoMuni]:[Long_2]],4,0),"")</f>
        <v>-88.114599999999996</v>
      </c>
      <c r="P735" s="32" t="s">
        <v>21</v>
      </c>
    </row>
    <row r="736" spans="1:16" ht="14.25" customHeight="1" x14ac:dyDescent="0.3">
      <c r="A736" s="29" t="str">
        <f t="shared" si="33"/>
        <v>San Pedro Sula43951725</v>
      </c>
      <c r="B736" s="29" t="str">
        <f>+Casos_HN[[#This Row],[ID_Municipio]]&amp;Casos_HN[[#This Row],[Fecha]]</f>
        <v>050143951</v>
      </c>
      <c r="C736" s="29" t="str">
        <f t="shared" si="34"/>
        <v>Cortes43951</v>
      </c>
      <c r="D736" s="30">
        <f t="shared" si="35"/>
        <v>725</v>
      </c>
      <c r="E736" s="23">
        <v>43951</v>
      </c>
      <c r="F736" s="30">
        <f>+VLOOKUP(Casos_HN[[#This Row],[Departamento]],Table_5[],2,0)</f>
        <v>5</v>
      </c>
      <c r="G736" s="3" t="s">
        <v>22</v>
      </c>
      <c r="H736" s="9" t="s">
        <v>23</v>
      </c>
      <c r="I736" s="30" t="str">
        <f>+IFERROR(VLOOKUP(Casos_HN[[#This Row],[Municipio]],'LOCALIZA HN'!$B$9:$O$306,8,0),99999)</f>
        <v>0501</v>
      </c>
      <c r="J736" s="5" t="s">
        <v>26</v>
      </c>
      <c r="K736" s="5">
        <v>50</v>
      </c>
      <c r="L736" s="24" t="s">
        <v>19</v>
      </c>
      <c r="M736" s="32" t="s">
        <v>20</v>
      </c>
      <c r="N736" s="33">
        <f>+IFERROR(VLOOKUP(Casos_HN[[#This Row],[ID_Municipio]],Table_4[[CodigoMuni]:[Long_2]],3,0),"")</f>
        <v>15.5151</v>
      </c>
      <c r="O736" s="33">
        <f>+IFERROR(VLOOKUP(Casos_HN[[#This Row],[ID_Municipio]],Table_4[[CodigoMuni]:[Long_2]],4,0),"")</f>
        <v>-88.114599999999996</v>
      </c>
      <c r="P736" s="32" t="s">
        <v>21</v>
      </c>
    </row>
    <row r="737" spans="1:16" ht="14.25" customHeight="1" x14ac:dyDescent="0.3">
      <c r="A737" s="29" t="str">
        <f t="shared" si="33"/>
        <v>San Pedro Sula43951726</v>
      </c>
      <c r="B737" s="29" t="str">
        <f>+Casos_HN[[#This Row],[ID_Municipio]]&amp;Casos_HN[[#This Row],[Fecha]]</f>
        <v>050143951</v>
      </c>
      <c r="C737" s="29" t="str">
        <f t="shared" si="34"/>
        <v>Cortes43951</v>
      </c>
      <c r="D737" s="30">
        <f t="shared" si="35"/>
        <v>726</v>
      </c>
      <c r="E737" s="23">
        <v>43951</v>
      </c>
      <c r="F737" s="30">
        <f>+VLOOKUP(Casos_HN[[#This Row],[Departamento]],Table_5[],2,0)</f>
        <v>5</v>
      </c>
      <c r="G737" s="3" t="s">
        <v>22</v>
      </c>
      <c r="H737" s="9" t="s">
        <v>23</v>
      </c>
      <c r="I737" s="30" t="str">
        <f>+IFERROR(VLOOKUP(Casos_HN[[#This Row],[Municipio]],'LOCALIZA HN'!$B$9:$O$306,8,0),99999)</f>
        <v>0501</v>
      </c>
      <c r="J737" s="5" t="s">
        <v>18</v>
      </c>
      <c r="K737" s="5">
        <v>47</v>
      </c>
      <c r="L737" s="24" t="s">
        <v>19</v>
      </c>
      <c r="M737" s="32" t="s">
        <v>20</v>
      </c>
      <c r="N737" s="33">
        <f>+IFERROR(VLOOKUP(Casos_HN[[#This Row],[ID_Municipio]],Table_4[[CodigoMuni]:[Long_2]],3,0),"")</f>
        <v>15.5151</v>
      </c>
      <c r="O737" s="33">
        <f>+IFERROR(VLOOKUP(Casos_HN[[#This Row],[ID_Municipio]],Table_4[[CodigoMuni]:[Long_2]],4,0),"")</f>
        <v>-88.114599999999996</v>
      </c>
      <c r="P737" s="32" t="s">
        <v>21</v>
      </c>
    </row>
    <row r="738" spans="1:16" ht="14.25" customHeight="1" x14ac:dyDescent="0.3">
      <c r="A738" s="29" t="str">
        <f t="shared" si="33"/>
        <v>San Pedro Sula43951727</v>
      </c>
      <c r="B738" s="29" t="str">
        <f>+Casos_HN[[#This Row],[ID_Municipio]]&amp;Casos_HN[[#This Row],[Fecha]]</f>
        <v>050143951</v>
      </c>
      <c r="C738" s="29" t="str">
        <f t="shared" si="34"/>
        <v>Cortes43951</v>
      </c>
      <c r="D738" s="30">
        <f t="shared" si="35"/>
        <v>727</v>
      </c>
      <c r="E738" s="23">
        <v>43951</v>
      </c>
      <c r="F738" s="30">
        <f>+VLOOKUP(Casos_HN[[#This Row],[Departamento]],Table_5[],2,0)</f>
        <v>5</v>
      </c>
      <c r="G738" s="3" t="s">
        <v>22</v>
      </c>
      <c r="H738" s="9" t="s">
        <v>23</v>
      </c>
      <c r="I738" s="30" t="str">
        <f>+IFERROR(VLOOKUP(Casos_HN[[#This Row],[Municipio]],'LOCALIZA HN'!$B$9:$O$306,8,0),99999)</f>
        <v>0501</v>
      </c>
      <c r="J738" s="5" t="s">
        <v>26</v>
      </c>
      <c r="K738" s="5">
        <v>61</v>
      </c>
      <c r="L738" s="24" t="s">
        <v>19</v>
      </c>
      <c r="M738" s="32" t="s">
        <v>20</v>
      </c>
      <c r="N738" s="33">
        <f>+IFERROR(VLOOKUP(Casos_HN[[#This Row],[ID_Municipio]],Table_4[[CodigoMuni]:[Long_2]],3,0),"")</f>
        <v>15.5151</v>
      </c>
      <c r="O738" s="33">
        <f>+IFERROR(VLOOKUP(Casos_HN[[#This Row],[ID_Municipio]],Table_4[[CodigoMuni]:[Long_2]],4,0),"")</f>
        <v>-88.114599999999996</v>
      </c>
      <c r="P738" s="32" t="s">
        <v>21</v>
      </c>
    </row>
    <row r="739" spans="1:16" ht="14.25" customHeight="1" x14ac:dyDescent="0.3">
      <c r="A739" s="29" t="str">
        <f t="shared" si="33"/>
        <v>San Pedro Sula43951728</v>
      </c>
      <c r="B739" s="29" t="str">
        <f>+Casos_HN[[#This Row],[ID_Municipio]]&amp;Casos_HN[[#This Row],[Fecha]]</f>
        <v>050143951</v>
      </c>
      <c r="C739" s="29" t="str">
        <f t="shared" si="34"/>
        <v>Cortes43951</v>
      </c>
      <c r="D739" s="30">
        <f t="shared" si="35"/>
        <v>728</v>
      </c>
      <c r="E739" s="23">
        <v>43951</v>
      </c>
      <c r="F739" s="30">
        <f>+VLOOKUP(Casos_HN[[#This Row],[Departamento]],Table_5[],2,0)</f>
        <v>5</v>
      </c>
      <c r="G739" s="3" t="s">
        <v>22</v>
      </c>
      <c r="H739" s="9" t="s">
        <v>23</v>
      </c>
      <c r="I739" s="30" t="str">
        <f>+IFERROR(VLOOKUP(Casos_HN[[#This Row],[Municipio]],'LOCALIZA HN'!$B$9:$O$306,8,0),99999)</f>
        <v>0501</v>
      </c>
      <c r="J739" s="5" t="s">
        <v>26</v>
      </c>
      <c r="K739" s="5">
        <v>24</v>
      </c>
      <c r="L739" s="24" t="s">
        <v>19</v>
      </c>
      <c r="M739" s="32" t="s">
        <v>20</v>
      </c>
      <c r="N739" s="33">
        <f>+IFERROR(VLOOKUP(Casos_HN[[#This Row],[ID_Municipio]],Table_4[[CodigoMuni]:[Long_2]],3,0),"")</f>
        <v>15.5151</v>
      </c>
      <c r="O739" s="33">
        <f>+IFERROR(VLOOKUP(Casos_HN[[#This Row],[ID_Municipio]],Table_4[[CodigoMuni]:[Long_2]],4,0),"")</f>
        <v>-88.114599999999996</v>
      </c>
      <c r="P739" s="32" t="s">
        <v>21</v>
      </c>
    </row>
    <row r="740" spans="1:16" ht="14.25" customHeight="1" x14ac:dyDescent="0.3">
      <c r="A740" s="29" t="str">
        <f t="shared" si="33"/>
        <v>San Pedro Sula43952729</v>
      </c>
      <c r="B740" s="29" t="str">
        <f>+Casos_HN[[#This Row],[ID_Municipio]]&amp;Casos_HN[[#This Row],[Fecha]]</f>
        <v>050143952</v>
      </c>
      <c r="C740" s="29" t="str">
        <f t="shared" si="34"/>
        <v>Cortes43952</v>
      </c>
      <c r="D740" s="30">
        <f t="shared" si="35"/>
        <v>729</v>
      </c>
      <c r="E740" s="23">
        <v>43952</v>
      </c>
      <c r="F740" s="30">
        <f>+VLOOKUP(Casos_HN[[#This Row],[Departamento]],Table_5[],2,0)</f>
        <v>5</v>
      </c>
      <c r="G740" s="3" t="s">
        <v>22</v>
      </c>
      <c r="H740" s="9" t="s">
        <v>23</v>
      </c>
      <c r="I740" s="30" t="str">
        <f>+IFERROR(VLOOKUP(Casos_HN[[#This Row],[Municipio]],'LOCALIZA HN'!$B$9:$O$306,8,0),99999)</f>
        <v>0501</v>
      </c>
      <c r="J740" s="5" t="s">
        <v>18</v>
      </c>
      <c r="K740" s="5">
        <v>50</v>
      </c>
      <c r="L740" s="24" t="s">
        <v>19</v>
      </c>
      <c r="M740" s="32" t="s">
        <v>20</v>
      </c>
      <c r="N740" s="33">
        <f>+IFERROR(VLOOKUP(Casos_HN[[#This Row],[ID_Municipio]],Table_4[[CodigoMuni]:[Long_2]],3,0),"")</f>
        <v>15.5151</v>
      </c>
      <c r="O740" s="33">
        <f>+IFERROR(VLOOKUP(Casos_HN[[#This Row],[ID_Municipio]],Table_4[[CodigoMuni]:[Long_2]],4,0),"")</f>
        <v>-88.114599999999996</v>
      </c>
      <c r="P740" s="32" t="s">
        <v>21</v>
      </c>
    </row>
    <row r="741" spans="1:16" ht="14.25" customHeight="1" x14ac:dyDescent="0.3">
      <c r="A741" s="29" t="str">
        <f t="shared" si="33"/>
        <v>San Pedro Sula43952730</v>
      </c>
      <c r="B741" s="29" t="str">
        <f>+Casos_HN[[#This Row],[ID_Municipio]]&amp;Casos_HN[[#This Row],[Fecha]]</f>
        <v>050143952</v>
      </c>
      <c r="C741" s="29" t="str">
        <f t="shared" si="34"/>
        <v>Cortes43952</v>
      </c>
      <c r="D741" s="30">
        <f t="shared" si="35"/>
        <v>730</v>
      </c>
      <c r="E741" s="23">
        <v>43952</v>
      </c>
      <c r="F741" s="30">
        <f>+VLOOKUP(Casos_HN[[#This Row],[Departamento]],Table_5[],2,0)</f>
        <v>5</v>
      </c>
      <c r="G741" s="3" t="s">
        <v>22</v>
      </c>
      <c r="H741" s="9" t="s">
        <v>23</v>
      </c>
      <c r="I741" s="30" t="str">
        <f>+IFERROR(VLOOKUP(Casos_HN[[#This Row],[Municipio]],'LOCALIZA HN'!$B$9:$O$306,8,0),99999)</f>
        <v>0501</v>
      </c>
      <c r="J741" s="5" t="s">
        <v>18</v>
      </c>
      <c r="K741" s="5">
        <v>30</v>
      </c>
      <c r="L741" s="24" t="s">
        <v>19</v>
      </c>
      <c r="M741" s="32" t="s">
        <v>20</v>
      </c>
      <c r="N741" s="33">
        <f>+IFERROR(VLOOKUP(Casos_HN[[#This Row],[ID_Municipio]],Table_4[[CodigoMuni]:[Long_2]],3,0),"")</f>
        <v>15.5151</v>
      </c>
      <c r="O741" s="33">
        <f>+IFERROR(VLOOKUP(Casos_HN[[#This Row],[ID_Municipio]],Table_4[[CodigoMuni]:[Long_2]],4,0),"")</f>
        <v>-88.114599999999996</v>
      </c>
      <c r="P741" s="32" t="s">
        <v>21</v>
      </c>
    </row>
    <row r="742" spans="1:16" ht="14.25" customHeight="1" x14ac:dyDescent="0.3">
      <c r="A742" s="29" t="str">
        <f t="shared" si="33"/>
        <v>San Pedro Sula43952731</v>
      </c>
      <c r="B742" s="29" t="str">
        <f>+Casos_HN[[#This Row],[ID_Municipio]]&amp;Casos_HN[[#This Row],[Fecha]]</f>
        <v>050143952</v>
      </c>
      <c r="C742" s="29" t="str">
        <f t="shared" si="34"/>
        <v>Cortes43952</v>
      </c>
      <c r="D742" s="30">
        <f t="shared" si="35"/>
        <v>731</v>
      </c>
      <c r="E742" s="23">
        <v>43952</v>
      </c>
      <c r="F742" s="30">
        <f>+VLOOKUP(Casos_HN[[#This Row],[Departamento]],Table_5[],2,0)</f>
        <v>5</v>
      </c>
      <c r="G742" s="3" t="s">
        <v>22</v>
      </c>
      <c r="H742" s="9" t="s">
        <v>23</v>
      </c>
      <c r="I742" s="30" t="str">
        <f>+IFERROR(VLOOKUP(Casos_HN[[#This Row],[Municipio]],'LOCALIZA HN'!$B$9:$O$306,8,0),99999)</f>
        <v>0501</v>
      </c>
      <c r="J742" s="5" t="s">
        <v>18</v>
      </c>
      <c r="K742" s="5">
        <v>47</v>
      </c>
      <c r="L742" s="24" t="s">
        <v>19</v>
      </c>
      <c r="M742" s="32" t="s">
        <v>20</v>
      </c>
      <c r="N742" s="33">
        <f>+IFERROR(VLOOKUP(Casos_HN[[#This Row],[ID_Municipio]],Table_4[[CodigoMuni]:[Long_2]],3,0),"")</f>
        <v>15.5151</v>
      </c>
      <c r="O742" s="33">
        <f>+IFERROR(VLOOKUP(Casos_HN[[#This Row],[ID_Municipio]],Table_4[[CodigoMuni]:[Long_2]],4,0),"")</f>
        <v>-88.114599999999996</v>
      </c>
      <c r="P742" s="32" t="s">
        <v>21</v>
      </c>
    </row>
    <row r="743" spans="1:16" ht="14.25" customHeight="1" x14ac:dyDescent="0.3">
      <c r="A743" s="29" t="str">
        <f t="shared" si="33"/>
        <v>San Pedro Sula43952732</v>
      </c>
      <c r="B743" s="29" t="str">
        <f>+Casos_HN[[#This Row],[ID_Municipio]]&amp;Casos_HN[[#This Row],[Fecha]]</f>
        <v>050143952</v>
      </c>
      <c r="C743" s="29" t="str">
        <f t="shared" si="34"/>
        <v>Cortes43952</v>
      </c>
      <c r="D743" s="30">
        <f t="shared" si="35"/>
        <v>732</v>
      </c>
      <c r="E743" s="23">
        <v>43952</v>
      </c>
      <c r="F743" s="30">
        <f>+VLOOKUP(Casos_HN[[#This Row],[Departamento]],Table_5[],2,0)</f>
        <v>5</v>
      </c>
      <c r="G743" s="3" t="s">
        <v>22</v>
      </c>
      <c r="H743" s="9" t="s">
        <v>23</v>
      </c>
      <c r="I743" s="30" t="str">
        <f>+IFERROR(VLOOKUP(Casos_HN[[#This Row],[Municipio]],'LOCALIZA HN'!$B$9:$O$306,8,0),99999)</f>
        <v>0501</v>
      </c>
      <c r="J743" s="5" t="s">
        <v>18</v>
      </c>
      <c r="K743" s="5">
        <v>30</v>
      </c>
      <c r="L743" s="24" t="s">
        <v>19</v>
      </c>
      <c r="M743" s="32" t="s">
        <v>20</v>
      </c>
      <c r="N743" s="33">
        <f>+IFERROR(VLOOKUP(Casos_HN[[#This Row],[ID_Municipio]],Table_4[[CodigoMuni]:[Long_2]],3,0),"")</f>
        <v>15.5151</v>
      </c>
      <c r="O743" s="33">
        <f>+IFERROR(VLOOKUP(Casos_HN[[#This Row],[ID_Municipio]],Table_4[[CodigoMuni]:[Long_2]],4,0),"")</f>
        <v>-88.114599999999996</v>
      </c>
      <c r="P743" s="32" t="s">
        <v>21</v>
      </c>
    </row>
    <row r="744" spans="1:16" ht="14.25" customHeight="1" x14ac:dyDescent="0.3">
      <c r="A744" s="29" t="str">
        <f t="shared" si="33"/>
        <v>San Pedro Sula43952733</v>
      </c>
      <c r="B744" s="29" t="str">
        <f>+Casos_HN[[#This Row],[ID_Municipio]]&amp;Casos_HN[[#This Row],[Fecha]]</f>
        <v>050143952</v>
      </c>
      <c r="C744" s="29" t="str">
        <f t="shared" si="34"/>
        <v>Cortes43952</v>
      </c>
      <c r="D744" s="30">
        <f t="shared" si="35"/>
        <v>733</v>
      </c>
      <c r="E744" s="23">
        <v>43952</v>
      </c>
      <c r="F744" s="30">
        <f>+VLOOKUP(Casos_HN[[#This Row],[Departamento]],Table_5[],2,0)</f>
        <v>5</v>
      </c>
      <c r="G744" s="3" t="s">
        <v>22</v>
      </c>
      <c r="H744" s="9" t="s">
        <v>23</v>
      </c>
      <c r="I744" s="30" t="str">
        <f>+IFERROR(VLOOKUP(Casos_HN[[#This Row],[Municipio]],'LOCALIZA HN'!$B$9:$O$306,8,0),99999)</f>
        <v>0501</v>
      </c>
      <c r="J744" s="5" t="s">
        <v>18</v>
      </c>
      <c r="K744" s="5">
        <v>36</v>
      </c>
      <c r="L744" s="24" t="s">
        <v>19</v>
      </c>
      <c r="M744" s="32" t="s">
        <v>20</v>
      </c>
      <c r="N744" s="33">
        <f>+IFERROR(VLOOKUP(Casos_HN[[#This Row],[ID_Municipio]],Table_4[[CodigoMuni]:[Long_2]],3,0),"")</f>
        <v>15.5151</v>
      </c>
      <c r="O744" s="33">
        <f>+IFERROR(VLOOKUP(Casos_HN[[#This Row],[ID_Municipio]],Table_4[[CodigoMuni]:[Long_2]],4,0),"")</f>
        <v>-88.114599999999996</v>
      </c>
      <c r="P744" s="32" t="s">
        <v>21</v>
      </c>
    </row>
    <row r="745" spans="1:16" ht="14.25" customHeight="1" x14ac:dyDescent="0.3">
      <c r="A745" s="29" t="str">
        <f t="shared" si="33"/>
        <v>San Pedro Sula43952734</v>
      </c>
      <c r="B745" s="29" t="str">
        <f>+Casos_HN[[#This Row],[ID_Municipio]]&amp;Casos_HN[[#This Row],[Fecha]]</f>
        <v>050143952</v>
      </c>
      <c r="C745" s="29" t="str">
        <f t="shared" si="34"/>
        <v>Cortes43952</v>
      </c>
      <c r="D745" s="30">
        <f t="shared" si="35"/>
        <v>734</v>
      </c>
      <c r="E745" s="23">
        <v>43952</v>
      </c>
      <c r="F745" s="30">
        <f>+VLOOKUP(Casos_HN[[#This Row],[Departamento]],Table_5[],2,0)</f>
        <v>5</v>
      </c>
      <c r="G745" s="3" t="s">
        <v>22</v>
      </c>
      <c r="H745" s="9" t="s">
        <v>23</v>
      </c>
      <c r="I745" s="30" t="str">
        <f>+IFERROR(VLOOKUP(Casos_HN[[#This Row],[Municipio]],'LOCALIZA HN'!$B$9:$O$306,8,0),99999)</f>
        <v>0501</v>
      </c>
      <c r="J745" s="5" t="s">
        <v>18</v>
      </c>
      <c r="K745" s="5">
        <v>44</v>
      </c>
      <c r="L745" s="24" t="s">
        <v>19</v>
      </c>
      <c r="M745" s="32" t="s">
        <v>20</v>
      </c>
      <c r="N745" s="33">
        <f>+IFERROR(VLOOKUP(Casos_HN[[#This Row],[ID_Municipio]],Table_4[[CodigoMuni]:[Long_2]],3,0),"")</f>
        <v>15.5151</v>
      </c>
      <c r="O745" s="33">
        <f>+IFERROR(VLOOKUP(Casos_HN[[#This Row],[ID_Municipio]],Table_4[[CodigoMuni]:[Long_2]],4,0),"")</f>
        <v>-88.114599999999996</v>
      </c>
      <c r="P745" s="32" t="s">
        <v>21</v>
      </c>
    </row>
    <row r="746" spans="1:16" ht="14.25" customHeight="1" x14ac:dyDescent="0.3">
      <c r="A746" s="29" t="str">
        <f t="shared" si="33"/>
        <v>San Pedro Sula43952735</v>
      </c>
      <c r="B746" s="29" t="str">
        <f>+Casos_HN[[#This Row],[ID_Municipio]]&amp;Casos_HN[[#This Row],[Fecha]]</f>
        <v>050143952</v>
      </c>
      <c r="C746" s="29" t="str">
        <f t="shared" si="34"/>
        <v>Cortes43952</v>
      </c>
      <c r="D746" s="30">
        <f t="shared" si="35"/>
        <v>735</v>
      </c>
      <c r="E746" s="23">
        <v>43952</v>
      </c>
      <c r="F746" s="30">
        <f>+VLOOKUP(Casos_HN[[#This Row],[Departamento]],Table_5[],2,0)</f>
        <v>5</v>
      </c>
      <c r="G746" s="3" t="s">
        <v>22</v>
      </c>
      <c r="H746" s="9" t="s">
        <v>23</v>
      </c>
      <c r="I746" s="30" t="str">
        <f>+IFERROR(VLOOKUP(Casos_HN[[#This Row],[Municipio]],'LOCALIZA HN'!$B$9:$O$306,8,0),99999)</f>
        <v>0501</v>
      </c>
      <c r="J746" s="5" t="s">
        <v>18</v>
      </c>
      <c r="K746" s="5">
        <v>21</v>
      </c>
      <c r="L746" s="24" t="s">
        <v>19</v>
      </c>
      <c r="M746" s="32" t="s">
        <v>20</v>
      </c>
      <c r="N746" s="33">
        <f>+IFERROR(VLOOKUP(Casos_HN[[#This Row],[ID_Municipio]],Table_4[[CodigoMuni]:[Long_2]],3,0),"")</f>
        <v>15.5151</v>
      </c>
      <c r="O746" s="33">
        <f>+IFERROR(VLOOKUP(Casos_HN[[#This Row],[ID_Municipio]],Table_4[[CodigoMuni]:[Long_2]],4,0),"")</f>
        <v>-88.114599999999996</v>
      </c>
      <c r="P746" s="32" t="s">
        <v>21</v>
      </c>
    </row>
    <row r="747" spans="1:16" ht="14.25" customHeight="1" x14ac:dyDescent="0.3">
      <c r="A747" s="29" t="str">
        <f t="shared" si="33"/>
        <v>San Pedro Sula43952736</v>
      </c>
      <c r="B747" s="29" t="str">
        <f>+Casos_HN[[#This Row],[ID_Municipio]]&amp;Casos_HN[[#This Row],[Fecha]]</f>
        <v>050143952</v>
      </c>
      <c r="C747" s="29" t="str">
        <f t="shared" si="34"/>
        <v>Cortes43952</v>
      </c>
      <c r="D747" s="30">
        <f t="shared" si="35"/>
        <v>736</v>
      </c>
      <c r="E747" s="23">
        <v>43952</v>
      </c>
      <c r="F747" s="30">
        <f>+VLOOKUP(Casos_HN[[#This Row],[Departamento]],Table_5[],2,0)</f>
        <v>5</v>
      </c>
      <c r="G747" s="3" t="s">
        <v>22</v>
      </c>
      <c r="H747" s="9" t="s">
        <v>23</v>
      </c>
      <c r="I747" s="30" t="str">
        <f>+IFERROR(VLOOKUP(Casos_HN[[#This Row],[Municipio]],'LOCALIZA HN'!$B$9:$O$306,8,0),99999)</f>
        <v>0501</v>
      </c>
      <c r="J747" s="5" t="s">
        <v>18</v>
      </c>
      <c r="K747" s="5">
        <v>51</v>
      </c>
      <c r="L747" s="24" t="s">
        <v>19</v>
      </c>
      <c r="M747" s="32" t="s">
        <v>20</v>
      </c>
      <c r="N747" s="33">
        <f>+IFERROR(VLOOKUP(Casos_HN[[#This Row],[ID_Municipio]],Table_4[[CodigoMuni]:[Long_2]],3,0),"")</f>
        <v>15.5151</v>
      </c>
      <c r="O747" s="33">
        <f>+IFERROR(VLOOKUP(Casos_HN[[#This Row],[ID_Municipio]],Table_4[[CodigoMuni]:[Long_2]],4,0),"")</f>
        <v>-88.114599999999996</v>
      </c>
      <c r="P747" s="32" t="s">
        <v>21</v>
      </c>
    </row>
    <row r="748" spans="1:16" ht="14.25" customHeight="1" x14ac:dyDescent="0.3">
      <c r="A748" s="29" t="str">
        <f t="shared" si="33"/>
        <v>San Pedro Sula43952737</v>
      </c>
      <c r="B748" s="29" t="str">
        <f>+Casos_HN[[#This Row],[ID_Municipio]]&amp;Casos_HN[[#This Row],[Fecha]]</f>
        <v>050143952</v>
      </c>
      <c r="C748" s="29" t="str">
        <f t="shared" si="34"/>
        <v>Cortes43952</v>
      </c>
      <c r="D748" s="30">
        <f t="shared" si="35"/>
        <v>737</v>
      </c>
      <c r="E748" s="23">
        <v>43952</v>
      </c>
      <c r="F748" s="30">
        <f>+VLOOKUP(Casos_HN[[#This Row],[Departamento]],Table_5[],2,0)</f>
        <v>5</v>
      </c>
      <c r="G748" s="3" t="s">
        <v>22</v>
      </c>
      <c r="H748" s="9" t="s">
        <v>23</v>
      </c>
      <c r="I748" s="30" t="str">
        <f>+IFERROR(VLOOKUP(Casos_HN[[#This Row],[Municipio]],'LOCALIZA HN'!$B$9:$O$306,8,0),99999)</f>
        <v>0501</v>
      </c>
      <c r="J748" s="5" t="s">
        <v>18</v>
      </c>
      <c r="K748" s="5">
        <v>29</v>
      </c>
      <c r="L748" s="24" t="s">
        <v>19</v>
      </c>
      <c r="M748" s="32" t="s">
        <v>20</v>
      </c>
      <c r="N748" s="33">
        <f>+IFERROR(VLOOKUP(Casos_HN[[#This Row],[ID_Municipio]],Table_4[[CodigoMuni]:[Long_2]],3,0),"")</f>
        <v>15.5151</v>
      </c>
      <c r="O748" s="33">
        <f>+IFERROR(VLOOKUP(Casos_HN[[#This Row],[ID_Municipio]],Table_4[[CodigoMuni]:[Long_2]],4,0),"")</f>
        <v>-88.114599999999996</v>
      </c>
      <c r="P748" s="32" t="s">
        <v>21</v>
      </c>
    </row>
    <row r="749" spans="1:16" ht="14.25" customHeight="1" x14ac:dyDescent="0.3">
      <c r="A749" s="29" t="str">
        <f t="shared" si="33"/>
        <v>San Pedro Sula43952738</v>
      </c>
      <c r="B749" s="29" t="str">
        <f>+Casos_HN[[#This Row],[ID_Municipio]]&amp;Casos_HN[[#This Row],[Fecha]]</f>
        <v>050143952</v>
      </c>
      <c r="C749" s="29" t="str">
        <f t="shared" si="34"/>
        <v>Cortes43952</v>
      </c>
      <c r="D749" s="30">
        <f t="shared" si="35"/>
        <v>738</v>
      </c>
      <c r="E749" s="23">
        <v>43952</v>
      </c>
      <c r="F749" s="30">
        <f>+VLOOKUP(Casos_HN[[#This Row],[Departamento]],Table_5[],2,0)</f>
        <v>5</v>
      </c>
      <c r="G749" s="3" t="s">
        <v>22</v>
      </c>
      <c r="H749" s="9" t="s">
        <v>23</v>
      </c>
      <c r="I749" s="30" t="str">
        <f>+IFERROR(VLOOKUP(Casos_HN[[#This Row],[Municipio]],'LOCALIZA HN'!$B$9:$O$306,8,0),99999)</f>
        <v>0501</v>
      </c>
      <c r="J749" s="5" t="s">
        <v>26</v>
      </c>
      <c r="K749" s="5">
        <v>55</v>
      </c>
      <c r="L749" s="24" t="s">
        <v>19</v>
      </c>
      <c r="M749" s="32" t="s">
        <v>20</v>
      </c>
      <c r="N749" s="33">
        <f>+IFERROR(VLOOKUP(Casos_HN[[#This Row],[ID_Municipio]],Table_4[[CodigoMuni]:[Long_2]],3,0),"")</f>
        <v>15.5151</v>
      </c>
      <c r="O749" s="33">
        <f>+IFERROR(VLOOKUP(Casos_HN[[#This Row],[ID_Municipio]],Table_4[[CodigoMuni]:[Long_2]],4,0),"")</f>
        <v>-88.114599999999996</v>
      </c>
      <c r="P749" s="32" t="s">
        <v>21</v>
      </c>
    </row>
    <row r="750" spans="1:16" ht="14.25" customHeight="1" x14ac:dyDescent="0.3">
      <c r="A750" s="29" t="str">
        <f t="shared" si="33"/>
        <v>San Pedro Sula43952739</v>
      </c>
      <c r="B750" s="29" t="str">
        <f>+Casos_HN[[#This Row],[ID_Municipio]]&amp;Casos_HN[[#This Row],[Fecha]]</f>
        <v>050143952</v>
      </c>
      <c r="C750" s="29" t="str">
        <f t="shared" si="34"/>
        <v>Cortes43952</v>
      </c>
      <c r="D750" s="30">
        <f t="shared" si="35"/>
        <v>739</v>
      </c>
      <c r="E750" s="23">
        <v>43952</v>
      </c>
      <c r="F750" s="30">
        <f>+VLOOKUP(Casos_HN[[#This Row],[Departamento]],Table_5[],2,0)</f>
        <v>5</v>
      </c>
      <c r="G750" s="3" t="s">
        <v>22</v>
      </c>
      <c r="H750" s="9" t="s">
        <v>23</v>
      </c>
      <c r="I750" s="30" t="str">
        <f>+IFERROR(VLOOKUP(Casos_HN[[#This Row],[Municipio]],'LOCALIZA HN'!$B$9:$O$306,8,0),99999)</f>
        <v>0501</v>
      </c>
      <c r="J750" s="5" t="s">
        <v>26</v>
      </c>
      <c r="K750" s="5">
        <v>38</v>
      </c>
      <c r="L750" s="24" t="s">
        <v>19</v>
      </c>
      <c r="M750" s="32" t="s">
        <v>20</v>
      </c>
      <c r="N750" s="33">
        <f>+IFERROR(VLOOKUP(Casos_HN[[#This Row],[ID_Municipio]],Table_4[[CodigoMuni]:[Long_2]],3,0),"")</f>
        <v>15.5151</v>
      </c>
      <c r="O750" s="33">
        <f>+IFERROR(VLOOKUP(Casos_HN[[#This Row],[ID_Municipio]],Table_4[[CodigoMuni]:[Long_2]],4,0),"")</f>
        <v>-88.114599999999996</v>
      </c>
      <c r="P750" s="32" t="s">
        <v>21</v>
      </c>
    </row>
    <row r="751" spans="1:16" ht="14.25" customHeight="1" x14ac:dyDescent="0.3">
      <c r="A751" s="29" t="str">
        <f t="shared" si="33"/>
        <v>San Pedro Sula43952740</v>
      </c>
      <c r="B751" s="29" t="str">
        <f>+Casos_HN[[#This Row],[ID_Municipio]]&amp;Casos_HN[[#This Row],[Fecha]]</f>
        <v>050143952</v>
      </c>
      <c r="C751" s="29" t="str">
        <f t="shared" si="34"/>
        <v>Cortes43952</v>
      </c>
      <c r="D751" s="30">
        <f t="shared" si="35"/>
        <v>740</v>
      </c>
      <c r="E751" s="23">
        <v>43952</v>
      </c>
      <c r="F751" s="30">
        <f>+VLOOKUP(Casos_HN[[#This Row],[Departamento]],Table_5[],2,0)</f>
        <v>5</v>
      </c>
      <c r="G751" s="3" t="s">
        <v>22</v>
      </c>
      <c r="H751" s="9" t="s">
        <v>23</v>
      </c>
      <c r="I751" s="30" t="str">
        <f>+IFERROR(VLOOKUP(Casos_HN[[#This Row],[Municipio]],'LOCALIZA HN'!$B$9:$O$306,8,0),99999)</f>
        <v>0501</v>
      </c>
      <c r="J751" s="5" t="s">
        <v>26</v>
      </c>
      <c r="K751" s="5">
        <v>19</v>
      </c>
      <c r="L751" s="24" t="s">
        <v>19</v>
      </c>
      <c r="M751" s="32" t="s">
        <v>20</v>
      </c>
      <c r="N751" s="33">
        <f>+IFERROR(VLOOKUP(Casos_HN[[#This Row],[ID_Municipio]],Table_4[[CodigoMuni]:[Long_2]],3,0),"")</f>
        <v>15.5151</v>
      </c>
      <c r="O751" s="33">
        <f>+IFERROR(VLOOKUP(Casos_HN[[#This Row],[ID_Municipio]],Table_4[[CodigoMuni]:[Long_2]],4,0),"")</f>
        <v>-88.114599999999996</v>
      </c>
      <c r="P751" s="32" t="s">
        <v>21</v>
      </c>
    </row>
    <row r="752" spans="1:16" ht="14.25" customHeight="1" x14ac:dyDescent="0.3">
      <c r="A752" s="29" t="str">
        <f t="shared" si="33"/>
        <v>San Pedro Sula43952741</v>
      </c>
      <c r="B752" s="29" t="str">
        <f>+Casos_HN[[#This Row],[ID_Municipio]]&amp;Casos_HN[[#This Row],[Fecha]]</f>
        <v>050143952</v>
      </c>
      <c r="C752" s="29" t="str">
        <f t="shared" si="34"/>
        <v>Cortes43952</v>
      </c>
      <c r="D752" s="30">
        <f t="shared" si="35"/>
        <v>741</v>
      </c>
      <c r="E752" s="23">
        <v>43952</v>
      </c>
      <c r="F752" s="30">
        <f>+VLOOKUP(Casos_HN[[#This Row],[Departamento]],Table_5[],2,0)</f>
        <v>5</v>
      </c>
      <c r="G752" s="3" t="s">
        <v>22</v>
      </c>
      <c r="H752" s="9" t="s">
        <v>23</v>
      </c>
      <c r="I752" s="30" t="str">
        <f>+IFERROR(VLOOKUP(Casos_HN[[#This Row],[Municipio]],'LOCALIZA HN'!$B$9:$O$306,8,0),99999)</f>
        <v>0501</v>
      </c>
      <c r="J752" s="5" t="s">
        <v>26</v>
      </c>
      <c r="K752" s="5">
        <v>46</v>
      </c>
      <c r="L752" s="24" t="s">
        <v>19</v>
      </c>
      <c r="M752" s="32" t="s">
        <v>20</v>
      </c>
      <c r="N752" s="33">
        <f>+IFERROR(VLOOKUP(Casos_HN[[#This Row],[ID_Municipio]],Table_4[[CodigoMuni]:[Long_2]],3,0),"")</f>
        <v>15.5151</v>
      </c>
      <c r="O752" s="33">
        <f>+IFERROR(VLOOKUP(Casos_HN[[#This Row],[ID_Municipio]],Table_4[[CodigoMuni]:[Long_2]],4,0),"")</f>
        <v>-88.114599999999996</v>
      </c>
      <c r="P752" s="32" t="s">
        <v>21</v>
      </c>
    </row>
    <row r="753" spans="1:16" ht="14.25" customHeight="1" x14ac:dyDescent="0.3">
      <c r="A753" s="29" t="str">
        <f t="shared" si="33"/>
        <v>San Pedro Sula43952742</v>
      </c>
      <c r="B753" s="29" t="str">
        <f>+Casos_HN[[#This Row],[ID_Municipio]]&amp;Casos_HN[[#This Row],[Fecha]]</f>
        <v>050143952</v>
      </c>
      <c r="C753" s="29" t="str">
        <f t="shared" si="34"/>
        <v>Cortes43952</v>
      </c>
      <c r="D753" s="30">
        <f t="shared" si="35"/>
        <v>742</v>
      </c>
      <c r="E753" s="23">
        <v>43952</v>
      </c>
      <c r="F753" s="30">
        <f>+VLOOKUP(Casos_HN[[#This Row],[Departamento]],Table_5[],2,0)</f>
        <v>5</v>
      </c>
      <c r="G753" s="3" t="s">
        <v>22</v>
      </c>
      <c r="H753" s="9" t="s">
        <v>23</v>
      </c>
      <c r="I753" s="30" t="str">
        <f>+IFERROR(VLOOKUP(Casos_HN[[#This Row],[Municipio]],'LOCALIZA HN'!$B$9:$O$306,8,0),99999)</f>
        <v>0501</v>
      </c>
      <c r="J753" s="5" t="s">
        <v>26</v>
      </c>
      <c r="K753" s="5">
        <v>58</v>
      </c>
      <c r="L753" s="24" t="s">
        <v>19</v>
      </c>
      <c r="M753" s="32" t="s">
        <v>20</v>
      </c>
      <c r="N753" s="33">
        <f>+IFERROR(VLOOKUP(Casos_HN[[#This Row],[ID_Municipio]],Table_4[[CodigoMuni]:[Long_2]],3,0),"")</f>
        <v>15.5151</v>
      </c>
      <c r="O753" s="33">
        <f>+IFERROR(VLOOKUP(Casos_HN[[#This Row],[ID_Municipio]],Table_4[[CodigoMuni]:[Long_2]],4,0),"")</f>
        <v>-88.114599999999996</v>
      </c>
      <c r="P753" s="32" t="s">
        <v>21</v>
      </c>
    </row>
    <row r="754" spans="1:16" ht="14.25" customHeight="1" x14ac:dyDescent="0.3">
      <c r="A754" s="29" t="str">
        <f t="shared" si="33"/>
        <v>San Pedro Sula43952743</v>
      </c>
      <c r="B754" s="29" t="str">
        <f>+Casos_HN[[#This Row],[ID_Municipio]]&amp;Casos_HN[[#This Row],[Fecha]]</f>
        <v>050143952</v>
      </c>
      <c r="C754" s="29" t="str">
        <f t="shared" si="34"/>
        <v>Cortes43952</v>
      </c>
      <c r="D754" s="30">
        <f t="shared" si="35"/>
        <v>743</v>
      </c>
      <c r="E754" s="23">
        <v>43952</v>
      </c>
      <c r="F754" s="30">
        <f>+VLOOKUP(Casos_HN[[#This Row],[Departamento]],Table_5[],2,0)</f>
        <v>5</v>
      </c>
      <c r="G754" s="3" t="s">
        <v>22</v>
      </c>
      <c r="H754" s="9" t="s">
        <v>23</v>
      </c>
      <c r="I754" s="30" t="str">
        <f>+IFERROR(VLOOKUP(Casos_HN[[#This Row],[Municipio]],'LOCALIZA HN'!$B$9:$O$306,8,0),99999)</f>
        <v>0501</v>
      </c>
      <c r="J754" s="5" t="s">
        <v>18</v>
      </c>
      <c r="K754" s="5">
        <v>28</v>
      </c>
      <c r="L754" s="24" t="s">
        <v>19</v>
      </c>
      <c r="M754" s="32" t="s">
        <v>20</v>
      </c>
      <c r="N754" s="33">
        <f>+IFERROR(VLOOKUP(Casos_HN[[#This Row],[ID_Municipio]],Table_4[[CodigoMuni]:[Long_2]],3,0),"")</f>
        <v>15.5151</v>
      </c>
      <c r="O754" s="33">
        <f>+IFERROR(VLOOKUP(Casos_HN[[#This Row],[ID_Municipio]],Table_4[[CodigoMuni]:[Long_2]],4,0),"")</f>
        <v>-88.114599999999996</v>
      </c>
      <c r="P754" s="32" t="s">
        <v>21</v>
      </c>
    </row>
    <row r="755" spans="1:16" ht="14.25" customHeight="1" x14ac:dyDescent="0.3">
      <c r="A755" s="29" t="str">
        <f t="shared" si="33"/>
        <v>San Pedro Sula43952744</v>
      </c>
      <c r="B755" s="29" t="str">
        <f>+Casos_HN[[#This Row],[ID_Municipio]]&amp;Casos_HN[[#This Row],[Fecha]]</f>
        <v>050143952</v>
      </c>
      <c r="C755" s="29" t="str">
        <f t="shared" si="34"/>
        <v>Cortes43952</v>
      </c>
      <c r="D755" s="30">
        <f t="shared" si="35"/>
        <v>744</v>
      </c>
      <c r="E755" s="23">
        <v>43952</v>
      </c>
      <c r="F755" s="30">
        <f>+VLOOKUP(Casos_HN[[#This Row],[Departamento]],Table_5[],2,0)</f>
        <v>5</v>
      </c>
      <c r="G755" s="3" t="s">
        <v>22</v>
      </c>
      <c r="H755" s="9" t="s">
        <v>23</v>
      </c>
      <c r="I755" s="30" t="str">
        <f>+IFERROR(VLOOKUP(Casos_HN[[#This Row],[Municipio]],'LOCALIZA HN'!$B$9:$O$306,8,0),99999)</f>
        <v>0501</v>
      </c>
      <c r="J755" s="5" t="s">
        <v>18</v>
      </c>
      <c r="K755" s="5"/>
      <c r="L755" s="24" t="s">
        <v>19</v>
      </c>
      <c r="M755" s="32" t="s">
        <v>20</v>
      </c>
      <c r="N755" s="33">
        <f>+IFERROR(VLOOKUP(Casos_HN[[#This Row],[ID_Municipio]],Table_4[[CodigoMuni]:[Long_2]],3,0),"")</f>
        <v>15.5151</v>
      </c>
      <c r="O755" s="33">
        <f>+IFERROR(VLOOKUP(Casos_HN[[#This Row],[ID_Municipio]],Table_4[[CodigoMuni]:[Long_2]],4,0),"")</f>
        <v>-88.114599999999996</v>
      </c>
      <c r="P755" s="32" t="s">
        <v>21</v>
      </c>
    </row>
    <row r="756" spans="1:16" ht="14.25" customHeight="1" x14ac:dyDescent="0.3">
      <c r="A756" s="29" t="str">
        <f t="shared" si="33"/>
        <v>San Pedro Sula43952745</v>
      </c>
      <c r="B756" s="29" t="str">
        <f>+Casos_HN[[#This Row],[ID_Municipio]]&amp;Casos_HN[[#This Row],[Fecha]]</f>
        <v>050143952</v>
      </c>
      <c r="C756" s="29" t="str">
        <f t="shared" si="34"/>
        <v>Cortes43952</v>
      </c>
      <c r="D756" s="30">
        <f t="shared" si="35"/>
        <v>745</v>
      </c>
      <c r="E756" s="23">
        <v>43952</v>
      </c>
      <c r="F756" s="30">
        <f>+VLOOKUP(Casos_HN[[#This Row],[Departamento]],Table_5[],2,0)</f>
        <v>5</v>
      </c>
      <c r="G756" s="3" t="s">
        <v>22</v>
      </c>
      <c r="H756" s="9" t="s">
        <v>23</v>
      </c>
      <c r="I756" s="30" t="str">
        <f>+IFERROR(VLOOKUP(Casos_HN[[#This Row],[Municipio]],'LOCALIZA HN'!$B$9:$O$306,8,0),99999)</f>
        <v>0501</v>
      </c>
      <c r="J756" s="5" t="s">
        <v>18</v>
      </c>
      <c r="K756" s="5">
        <v>19</v>
      </c>
      <c r="L756" s="24" t="s">
        <v>19</v>
      </c>
      <c r="M756" s="32" t="s">
        <v>20</v>
      </c>
      <c r="N756" s="33">
        <f>+IFERROR(VLOOKUP(Casos_HN[[#This Row],[ID_Municipio]],Table_4[[CodigoMuni]:[Long_2]],3,0),"")</f>
        <v>15.5151</v>
      </c>
      <c r="O756" s="33">
        <f>+IFERROR(VLOOKUP(Casos_HN[[#This Row],[ID_Municipio]],Table_4[[CodigoMuni]:[Long_2]],4,0),"")</f>
        <v>-88.114599999999996</v>
      </c>
      <c r="P756" s="32" t="s">
        <v>21</v>
      </c>
    </row>
    <row r="757" spans="1:16" ht="14.25" customHeight="1" x14ac:dyDescent="0.3">
      <c r="A757" s="29" t="str">
        <f t="shared" si="33"/>
        <v>San Pedro Sula43952746</v>
      </c>
      <c r="B757" s="29" t="str">
        <f>+Casos_HN[[#This Row],[ID_Municipio]]&amp;Casos_HN[[#This Row],[Fecha]]</f>
        <v>050143952</v>
      </c>
      <c r="C757" s="29" t="str">
        <f t="shared" si="34"/>
        <v>Cortes43952</v>
      </c>
      <c r="D757" s="30">
        <f t="shared" si="35"/>
        <v>746</v>
      </c>
      <c r="E757" s="23">
        <v>43952</v>
      </c>
      <c r="F757" s="30">
        <f>+VLOOKUP(Casos_HN[[#This Row],[Departamento]],Table_5[],2,0)</f>
        <v>5</v>
      </c>
      <c r="G757" s="3" t="s">
        <v>22</v>
      </c>
      <c r="H757" s="9" t="s">
        <v>23</v>
      </c>
      <c r="I757" s="30" t="str">
        <f>+IFERROR(VLOOKUP(Casos_HN[[#This Row],[Municipio]],'LOCALIZA HN'!$B$9:$O$306,8,0),99999)</f>
        <v>0501</v>
      </c>
      <c r="J757" s="5" t="s">
        <v>26</v>
      </c>
      <c r="K757" s="5">
        <v>34</v>
      </c>
      <c r="L757" s="24" t="s">
        <v>19</v>
      </c>
      <c r="M757" s="32" t="s">
        <v>20</v>
      </c>
      <c r="N757" s="33">
        <f>+IFERROR(VLOOKUP(Casos_HN[[#This Row],[ID_Municipio]],Table_4[[CodigoMuni]:[Long_2]],3,0),"")</f>
        <v>15.5151</v>
      </c>
      <c r="O757" s="33">
        <f>+IFERROR(VLOOKUP(Casos_HN[[#This Row],[ID_Municipio]],Table_4[[CodigoMuni]:[Long_2]],4,0),"")</f>
        <v>-88.114599999999996</v>
      </c>
      <c r="P757" s="32" t="s">
        <v>21</v>
      </c>
    </row>
    <row r="758" spans="1:16" ht="14.25" customHeight="1" x14ac:dyDescent="0.3">
      <c r="A758" s="29" t="str">
        <f t="shared" si="33"/>
        <v>San Pedro Sula43952747</v>
      </c>
      <c r="B758" s="29" t="str">
        <f>+Casos_HN[[#This Row],[ID_Municipio]]&amp;Casos_HN[[#This Row],[Fecha]]</f>
        <v>050143952</v>
      </c>
      <c r="C758" s="29" t="str">
        <f t="shared" si="34"/>
        <v>Cortes43952</v>
      </c>
      <c r="D758" s="30">
        <f t="shared" si="35"/>
        <v>747</v>
      </c>
      <c r="E758" s="23">
        <v>43952</v>
      </c>
      <c r="F758" s="30">
        <f>+VLOOKUP(Casos_HN[[#This Row],[Departamento]],Table_5[],2,0)</f>
        <v>5</v>
      </c>
      <c r="G758" s="3" t="s">
        <v>22</v>
      </c>
      <c r="H758" s="9" t="s">
        <v>23</v>
      </c>
      <c r="I758" s="30" t="str">
        <f>+IFERROR(VLOOKUP(Casos_HN[[#This Row],[Municipio]],'LOCALIZA HN'!$B$9:$O$306,8,0),99999)</f>
        <v>0501</v>
      </c>
      <c r="J758" s="5" t="s">
        <v>18</v>
      </c>
      <c r="K758" s="5">
        <v>45</v>
      </c>
      <c r="L758" s="24" t="s">
        <v>19</v>
      </c>
      <c r="M758" s="32" t="s">
        <v>20</v>
      </c>
      <c r="N758" s="33">
        <f>+IFERROR(VLOOKUP(Casos_HN[[#This Row],[ID_Municipio]],Table_4[[CodigoMuni]:[Long_2]],3,0),"")</f>
        <v>15.5151</v>
      </c>
      <c r="O758" s="33">
        <f>+IFERROR(VLOOKUP(Casos_HN[[#This Row],[ID_Municipio]],Table_4[[CodigoMuni]:[Long_2]],4,0),"")</f>
        <v>-88.114599999999996</v>
      </c>
      <c r="P758" s="32" t="s">
        <v>21</v>
      </c>
    </row>
    <row r="759" spans="1:16" ht="14.25" customHeight="1" x14ac:dyDescent="0.3">
      <c r="A759" s="29" t="str">
        <f t="shared" si="33"/>
        <v>San Pedro Sula43952748</v>
      </c>
      <c r="B759" s="29" t="str">
        <f>+Casos_HN[[#This Row],[ID_Municipio]]&amp;Casos_HN[[#This Row],[Fecha]]</f>
        <v>050143952</v>
      </c>
      <c r="C759" s="29" t="str">
        <f t="shared" si="34"/>
        <v>Cortes43952</v>
      </c>
      <c r="D759" s="30">
        <f t="shared" si="35"/>
        <v>748</v>
      </c>
      <c r="E759" s="23">
        <v>43952</v>
      </c>
      <c r="F759" s="30">
        <f>+VLOOKUP(Casos_HN[[#This Row],[Departamento]],Table_5[],2,0)</f>
        <v>5</v>
      </c>
      <c r="G759" s="3" t="s">
        <v>22</v>
      </c>
      <c r="H759" s="9" t="s">
        <v>23</v>
      </c>
      <c r="I759" s="30" t="str">
        <f>+IFERROR(VLOOKUP(Casos_HN[[#This Row],[Municipio]],'LOCALIZA HN'!$B$9:$O$306,8,0),99999)</f>
        <v>0501</v>
      </c>
      <c r="J759" s="5" t="s">
        <v>18</v>
      </c>
      <c r="K759" s="5">
        <v>32</v>
      </c>
      <c r="L759" s="24" t="s">
        <v>19</v>
      </c>
      <c r="M759" s="32" t="s">
        <v>20</v>
      </c>
      <c r="N759" s="33">
        <f>+IFERROR(VLOOKUP(Casos_HN[[#This Row],[ID_Municipio]],Table_4[[CodigoMuni]:[Long_2]],3,0),"")</f>
        <v>15.5151</v>
      </c>
      <c r="O759" s="33">
        <f>+IFERROR(VLOOKUP(Casos_HN[[#This Row],[ID_Municipio]],Table_4[[CodigoMuni]:[Long_2]],4,0),"")</f>
        <v>-88.114599999999996</v>
      </c>
      <c r="P759" s="32" t="s">
        <v>21</v>
      </c>
    </row>
    <row r="760" spans="1:16" ht="14.25" customHeight="1" x14ac:dyDescent="0.3">
      <c r="A760" s="29" t="str">
        <f t="shared" si="33"/>
        <v>San Pedro Sula43952749</v>
      </c>
      <c r="B760" s="29" t="str">
        <f>+Casos_HN[[#This Row],[ID_Municipio]]&amp;Casos_HN[[#This Row],[Fecha]]</f>
        <v>050143952</v>
      </c>
      <c r="C760" s="29" t="str">
        <f t="shared" si="34"/>
        <v>Cortes43952</v>
      </c>
      <c r="D760" s="30">
        <f t="shared" si="35"/>
        <v>749</v>
      </c>
      <c r="E760" s="23">
        <v>43952</v>
      </c>
      <c r="F760" s="30">
        <f>+VLOOKUP(Casos_HN[[#This Row],[Departamento]],Table_5[],2,0)</f>
        <v>5</v>
      </c>
      <c r="G760" s="3" t="s">
        <v>22</v>
      </c>
      <c r="H760" s="9" t="s">
        <v>23</v>
      </c>
      <c r="I760" s="30" t="str">
        <f>+IFERROR(VLOOKUP(Casos_HN[[#This Row],[Municipio]],'LOCALIZA HN'!$B$9:$O$306,8,0),99999)</f>
        <v>0501</v>
      </c>
      <c r="J760" s="5" t="s">
        <v>26</v>
      </c>
      <c r="K760" s="5">
        <v>55</v>
      </c>
      <c r="L760" s="24" t="s">
        <v>19</v>
      </c>
      <c r="M760" s="32" t="s">
        <v>20</v>
      </c>
      <c r="N760" s="33">
        <f>+IFERROR(VLOOKUP(Casos_HN[[#This Row],[ID_Municipio]],Table_4[[CodigoMuni]:[Long_2]],3,0),"")</f>
        <v>15.5151</v>
      </c>
      <c r="O760" s="33">
        <f>+IFERROR(VLOOKUP(Casos_HN[[#This Row],[ID_Municipio]],Table_4[[CodigoMuni]:[Long_2]],4,0),"")</f>
        <v>-88.114599999999996</v>
      </c>
      <c r="P760" s="32" t="s">
        <v>21</v>
      </c>
    </row>
    <row r="761" spans="1:16" ht="14.25" customHeight="1" x14ac:dyDescent="0.3">
      <c r="A761" s="29" t="str">
        <f t="shared" si="33"/>
        <v>San Pedro Sula43952750</v>
      </c>
      <c r="B761" s="29" t="str">
        <f>+Casos_HN[[#This Row],[ID_Municipio]]&amp;Casos_HN[[#This Row],[Fecha]]</f>
        <v>050143952</v>
      </c>
      <c r="C761" s="29" t="str">
        <f t="shared" si="34"/>
        <v>Cortes43952</v>
      </c>
      <c r="D761" s="30">
        <f t="shared" si="35"/>
        <v>750</v>
      </c>
      <c r="E761" s="23">
        <v>43952</v>
      </c>
      <c r="F761" s="30">
        <f>+VLOOKUP(Casos_HN[[#This Row],[Departamento]],Table_5[],2,0)</f>
        <v>5</v>
      </c>
      <c r="G761" s="3" t="s">
        <v>22</v>
      </c>
      <c r="H761" s="9" t="s">
        <v>23</v>
      </c>
      <c r="I761" s="30" t="str">
        <f>+IFERROR(VLOOKUP(Casos_HN[[#This Row],[Municipio]],'LOCALIZA HN'!$B$9:$O$306,8,0),99999)</f>
        <v>0501</v>
      </c>
      <c r="J761" s="5" t="s">
        <v>26</v>
      </c>
      <c r="K761" s="5">
        <v>29</v>
      </c>
      <c r="L761" s="24" t="s">
        <v>19</v>
      </c>
      <c r="M761" s="32" t="s">
        <v>20</v>
      </c>
      <c r="N761" s="33">
        <f>+IFERROR(VLOOKUP(Casos_HN[[#This Row],[ID_Municipio]],Table_4[[CodigoMuni]:[Long_2]],3,0),"")</f>
        <v>15.5151</v>
      </c>
      <c r="O761" s="33">
        <f>+IFERROR(VLOOKUP(Casos_HN[[#This Row],[ID_Municipio]],Table_4[[CodigoMuni]:[Long_2]],4,0),"")</f>
        <v>-88.114599999999996</v>
      </c>
      <c r="P761" s="32" t="s">
        <v>21</v>
      </c>
    </row>
    <row r="762" spans="1:16" ht="14.25" customHeight="1" x14ac:dyDescent="0.3">
      <c r="A762" s="29" t="str">
        <f t="shared" si="33"/>
        <v>San Pedro Sula43952751</v>
      </c>
      <c r="B762" s="29" t="str">
        <f>+Casos_HN[[#This Row],[ID_Municipio]]&amp;Casos_HN[[#This Row],[Fecha]]</f>
        <v>050143952</v>
      </c>
      <c r="C762" s="29" t="str">
        <f t="shared" si="34"/>
        <v>Cortes43952</v>
      </c>
      <c r="D762" s="30">
        <f t="shared" si="35"/>
        <v>751</v>
      </c>
      <c r="E762" s="23">
        <v>43952</v>
      </c>
      <c r="F762" s="30">
        <f>+VLOOKUP(Casos_HN[[#This Row],[Departamento]],Table_5[],2,0)</f>
        <v>5</v>
      </c>
      <c r="G762" s="3" t="s">
        <v>22</v>
      </c>
      <c r="H762" s="9" t="s">
        <v>23</v>
      </c>
      <c r="I762" s="30" t="str">
        <f>+IFERROR(VLOOKUP(Casos_HN[[#This Row],[Municipio]],'LOCALIZA HN'!$B$9:$O$306,8,0),99999)</f>
        <v>0501</v>
      </c>
      <c r="J762" s="5" t="s">
        <v>18</v>
      </c>
      <c r="K762" s="5">
        <v>44</v>
      </c>
      <c r="L762" s="24" t="s">
        <v>19</v>
      </c>
      <c r="M762" s="32" t="s">
        <v>20</v>
      </c>
      <c r="N762" s="33">
        <f>+IFERROR(VLOOKUP(Casos_HN[[#This Row],[ID_Municipio]],Table_4[[CodigoMuni]:[Long_2]],3,0),"")</f>
        <v>15.5151</v>
      </c>
      <c r="O762" s="33">
        <f>+IFERROR(VLOOKUP(Casos_HN[[#This Row],[ID_Municipio]],Table_4[[CodigoMuni]:[Long_2]],4,0),"")</f>
        <v>-88.114599999999996</v>
      </c>
      <c r="P762" s="32" t="s">
        <v>21</v>
      </c>
    </row>
    <row r="763" spans="1:16" ht="14.25" customHeight="1" x14ac:dyDescent="0.3">
      <c r="A763" s="29" t="str">
        <f t="shared" si="33"/>
        <v>San Pedro Sula43952752</v>
      </c>
      <c r="B763" s="29" t="str">
        <f>+Casos_HN[[#This Row],[ID_Municipio]]&amp;Casos_HN[[#This Row],[Fecha]]</f>
        <v>050143952</v>
      </c>
      <c r="C763" s="29" t="str">
        <f t="shared" si="34"/>
        <v>Cortes43952</v>
      </c>
      <c r="D763" s="30">
        <f t="shared" si="35"/>
        <v>752</v>
      </c>
      <c r="E763" s="23">
        <v>43952</v>
      </c>
      <c r="F763" s="30">
        <f>+VLOOKUP(Casos_HN[[#This Row],[Departamento]],Table_5[],2,0)</f>
        <v>5</v>
      </c>
      <c r="G763" s="3" t="s">
        <v>22</v>
      </c>
      <c r="H763" s="9" t="s">
        <v>23</v>
      </c>
      <c r="I763" s="30" t="str">
        <f>+IFERROR(VLOOKUP(Casos_HN[[#This Row],[Municipio]],'LOCALIZA HN'!$B$9:$O$306,8,0),99999)</f>
        <v>0501</v>
      </c>
      <c r="J763" s="5" t="s">
        <v>18</v>
      </c>
      <c r="K763" s="5">
        <v>36</v>
      </c>
      <c r="L763" s="24" t="s">
        <v>19</v>
      </c>
      <c r="M763" s="32" t="s">
        <v>20</v>
      </c>
      <c r="N763" s="33">
        <f>+IFERROR(VLOOKUP(Casos_HN[[#This Row],[ID_Municipio]],Table_4[[CodigoMuni]:[Long_2]],3,0),"")</f>
        <v>15.5151</v>
      </c>
      <c r="O763" s="33">
        <f>+IFERROR(VLOOKUP(Casos_HN[[#This Row],[ID_Municipio]],Table_4[[CodigoMuni]:[Long_2]],4,0),"")</f>
        <v>-88.114599999999996</v>
      </c>
      <c r="P763" s="32" t="s">
        <v>21</v>
      </c>
    </row>
    <row r="764" spans="1:16" ht="14.25" customHeight="1" x14ac:dyDescent="0.3">
      <c r="A764" s="29" t="str">
        <f t="shared" si="33"/>
        <v>San Pedro Sula43952753</v>
      </c>
      <c r="B764" s="29" t="str">
        <f>+Casos_HN[[#This Row],[ID_Municipio]]&amp;Casos_HN[[#This Row],[Fecha]]</f>
        <v>050143952</v>
      </c>
      <c r="C764" s="29" t="str">
        <f t="shared" si="34"/>
        <v>Cortes43952</v>
      </c>
      <c r="D764" s="30">
        <f t="shared" si="35"/>
        <v>753</v>
      </c>
      <c r="E764" s="23">
        <v>43952</v>
      </c>
      <c r="F764" s="30">
        <f>+VLOOKUP(Casos_HN[[#This Row],[Departamento]],Table_5[],2,0)</f>
        <v>5</v>
      </c>
      <c r="G764" s="3" t="s">
        <v>22</v>
      </c>
      <c r="H764" s="9" t="s">
        <v>23</v>
      </c>
      <c r="I764" s="30" t="str">
        <f>+IFERROR(VLOOKUP(Casos_HN[[#This Row],[Municipio]],'LOCALIZA HN'!$B$9:$O$306,8,0),99999)</f>
        <v>0501</v>
      </c>
      <c r="J764" s="5" t="s">
        <v>26</v>
      </c>
      <c r="K764" s="5">
        <v>73</v>
      </c>
      <c r="L764" s="24" t="s">
        <v>19</v>
      </c>
      <c r="M764" s="32" t="s">
        <v>20</v>
      </c>
      <c r="N764" s="33">
        <f>+IFERROR(VLOOKUP(Casos_HN[[#This Row],[ID_Municipio]],Table_4[[CodigoMuni]:[Long_2]],3,0),"")</f>
        <v>15.5151</v>
      </c>
      <c r="O764" s="33">
        <f>+IFERROR(VLOOKUP(Casos_HN[[#This Row],[ID_Municipio]],Table_4[[CodigoMuni]:[Long_2]],4,0),"")</f>
        <v>-88.114599999999996</v>
      </c>
      <c r="P764" s="32" t="s">
        <v>21</v>
      </c>
    </row>
    <row r="765" spans="1:16" ht="14.25" customHeight="1" x14ac:dyDescent="0.3">
      <c r="A765" s="29" t="str">
        <f t="shared" si="33"/>
        <v>San Pedro Sula43952754</v>
      </c>
      <c r="B765" s="29" t="str">
        <f>+Casos_HN[[#This Row],[ID_Municipio]]&amp;Casos_HN[[#This Row],[Fecha]]</f>
        <v>050143952</v>
      </c>
      <c r="C765" s="29" t="str">
        <f t="shared" si="34"/>
        <v>Cortes43952</v>
      </c>
      <c r="D765" s="30">
        <f t="shared" si="35"/>
        <v>754</v>
      </c>
      <c r="E765" s="23">
        <v>43952</v>
      </c>
      <c r="F765" s="30">
        <f>+VLOOKUP(Casos_HN[[#This Row],[Departamento]],Table_5[],2,0)</f>
        <v>5</v>
      </c>
      <c r="G765" s="3" t="s">
        <v>22</v>
      </c>
      <c r="H765" s="9" t="s">
        <v>23</v>
      </c>
      <c r="I765" s="30" t="str">
        <f>+IFERROR(VLOOKUP(Casos_HN[[#This Row],[Municipio]],'LOCALIZA HN'!$B$9:$O$306,8,0),99999)</f>
        <v>0501</v>
      </c>
      <c r="J765" s="5" t="s">
        <v>18</v>
      </c>
      <c r="K765" s="5">
        <v>46</v>
      </c>
      <c r="L765" s="24" t="s">
        <v>19</v>
      </c>
      <c r="M765" s="32" t="s">
        <v>20</v>
      </c>
      <c r="N765" s="33">
        <f>+IFERROR(VLOOKUP(Casos_HN[[#This Row],[ID_Municipio]],Table_4[[CodigoMuni]:[Long_2]],3,0),"")</f>
        <v>15.5151</v>
      </c>
      <c r="O765" s="33">
        <f>+IFERROR(VLOOKUP(Casos_HN[[#This Row],[ID_Municipio]],Table_4[[CodigoMuni]:[Long_2]],4,0),"")</f>
        <v>-88.114599999999996</v>
      </c>
      <c r="P765" s="32" t="s">
        <v>21</v>
      </c>
    </row>
    <row r="766" spans="1:16" ht="14.25" customHeight="1" x14ac:dyDescent="0.3">
      <c r="A766" s="29" t="str">
        <f t="shared" si="33"/>
        <v>San Pedro Sula43952755</v>
      </c>
      <c r="B766" s="29" t="str">
        <f>+Casos_HN[[#This Row],[ID_Municipio]]&amp;Casos_HN[[#This Row],[Fecha]]</f>
        <v>050143952</v>
      </c>
      <c r="C766" s="29" t="str">
        <f t="shared" si="34"/>
        <v>Cortes43952</v>
      </c>
      <c r="D766" s="30">
        <f t="shared" si="35"/>
        <v>755</v>
      </c>
      <c r="E766" s="23">
        <v>43952</v>
      </c>
      <c r="F766" s="30">
        <f>+VLOOKUP(Casos_HN[[#This Row],[Departamento]],Table_5[],2,0)</f>
        <v>5</v>
      </c>
      <c r="G766" s="3" t="s">
        <v>22</v>
      </c>
      <c r="H766" s="9" t="s">
        <v>23</v>
      </c>
      <c r="I766" s="30" t="str">
        <f>+IFERROR(VLOOKUP(Casos_HN[[#This Row],[Municipio]],'LOCALIZA HN'!$B$9:$O$306,8,0),99999)</f>
        <v>0501</v>
      </c>
      <c r="J766" s="5" t="s">
        <v>26</v>
      </c>
      <c r="K766" s="5">
        <v>62</v>
      </c>
      <c r="L766" s="24" t="s">
        <v>19</v>
      </c>
      <c r="M766" s="32" t="s">
        <v>20</v>
      </c>
      <c r="N766" s="33">
        <f>+IFERROR(VLOOKUP(Casos_HN[[#This Row],[ID_Municipio]],Table_4[[CodigoMuni]:[Long_2]],3,0),"")</f>
        <v>15.5151</v>
      </c>
      <c r="O766" s="33">
        <f>+IFERROR(VLOOKUP(Casos_HN[[#This Row],[ID_Municipio]],Table_4[[CodigoMuni]:[Long_2]],4,0),"")</f>
        <v>-88.114599999999996</v>
      </c>
      <c r="P766" s="32" t="s">
        <v>21</v>
      </c>
    </row>
    <row r="767" spans="1:16" ht="14.25" customHeight="1" x14ac:dyDescent="0.3">
      <c r="A767" s="29" t="str">
        <f t="shared" si="33"/>
        <v>San Pedro Sula43952756</v>
      </c>
      <c r="B767" s="29" t="str">
        <f>+Casos_HN[[#This Row],[ID_Municipio]]&amp;Casos_HN[[#This Row],[Fecha]]</f>
        <v>050143952</v>
      </c>
      <c r="C767" s="29" t="str">
        <f t="shared" si="34"/>
        <v>Cortes43952</v>
      </c>
      <c r="D767" s="30">
        <f t="shared" si="35"/>
        <v>756</v>
      </c>
      <c r="E767" s="23">
        <v>43952</v>
      </c>
      <c r="F767" s="30">
        <f>+VLOOKUP(Casos_HN[[#This Row],[Departamento]],Table_5[],2,0)</f>
        <v>5</v>
      </c>
      <c r="G767" s="3" t="s">
        <v>22</v>
      </c>
      <c r="H767" s="9" t="s">
        <v>23</v>
      </c>
      <c r="I767" s="30" t="str">
        <f>+IFERROR(VLOOKUP(Casos_HN[[#This Row],[Municipio]],'LOCALIZA HN'!$B$9:$O$306,8,0),99999)</f>
        <v>0501</v>
      </c>
      <c r="J767" s="5" t="s">
        <v>26</v>
      </c>
      <c r="K767" s="5">
        <v>39</v>
      </c>
      <c r="L767" s="24" t="s">
        <v>19</v>
      </c>
      <c r="M767" s="32" t="s">
        <v>20</v>
      </c>
      <c r="N767" s="33">
        <f>+IFERROR(VLOOKUP(Casos_HN[[#This Row],[ID_Municipio]],Table_4[[CodigoMuni]:[Long_2]],3,0),"")</f>
        <v>15.5151</v>
      </c>
      <c r="O767" s="33">
        <f>+IFERROR(VLOOKUP(Casos_HN[[#This Row],[ID_Municipio]],Table_4[[CodigoMuni]:[Long_2]],4,0),"")</f>
        <v>-88.114599999999996</v>
      </c>
      <c r="P767" s="32" t="s">
        <v>21</v>
      </c>
    </row>
    <row r="768" spans="1:16" ht="14.25" customHeight="1" x14ac:dyDescent="0.3">
      <c r="A768" s="29" t="str">
        <f t="shared" si="33"/>
        <v>San Pedro Sula43952757</v>
      </c>
      <c r="B768" s="29" t="str">
        <f>+Casos_HN[[#This Row],[ID_Municipio]]&amp;Casos_HN[[#This Row],[Fecha]]</f>
        <v>050143952</v>
      </c>
      <c r="C768" s="29" t="str">
        <f t="shared" si="34"/>
        <v>Cortes43952</v>
      </c>
      <c r="D768" s="30">
        <f t="shared" si="35"/>
        <v>757</v>
      </c>
      <c r="E768" s="23">
        <v>43952</v>
      </c>
      <c r="F768" s="30">
        <f>+VLOOKUP(Casos_HN[[#This Row],[Departamento]],Table_5[],2,0)</f>
        <v>5</v>
      </c>
      <c r="G768" s="3" t="s">
        <v>22</v>
      </c>
      <c r="H768" s="9" t="s">
        <v>23</v>
      </c>
      <c r="I768" s="30" t="str">
        <f>+IFERROR(VLOOKUP(Casos_HN[[#This Row],[Municipio]],'LOCALIZA HN'!$B$9:$O$306,8,0),99999)</f>
        <v>0501</v>
      </c>
      <c r="J768" s="5" t="s">
        <v>18</v>
      </c>
      <c r="K768" s="5">
        <v>40</v>
      </c>
      <c r="L768" s="24" t="s">
        <v>19</v>
      </c>
      <c r="M768" s="32" t="s">
        <v>20</v>
      </c>
      <c r="N768" s="33">
        <f>+IFERROR(VLOOKUP(Casos_HN[[#This Row],[ID_Municipio]],Table_4[[CodigoMuni]:[Long_2]],3,0),"")</f>
        <v>15.5151</v>
      </c>
      <c r="O768" s="33">
        <f>+IFERROR(VLOOKUP(Casos_HN[[#This Row],[ID_Municipio]],Table_4[[CodigoMuni]:[Long_2]],4,0),"")</f>
        <v>-88.114599999999996</v>
      </c>
      <c r="P768" s="32" t="s">
        <v>21</v>
      </c>
    </row>
    <row r="769" spans="1:16" ht="14.25" customHeight="1" x14ac:dyDescent="0.3">
      <c r="A769" s="29" t="str">
        <f t="shared" si="33"/>
        <v>San Pedro Sula43952758</v>
      </c>
      <c r="B769" s="29" t="str">
        <f>+Casos_HN[[#This Row],[ID_Municipio]]&amp;Casos_HN[[#This Row],[Fecha]]</f>
        <v>050143952</v>
      </c>
      <c r="C769" s="29" t="str">
        <f t="shared" si="34"/>
        <v>Cortes43952</v>
      </c>
      <c r="D769" s="30">
        <f t="shared" si="35"/>
        <v>758</v>
      </c>
      <c r="E769" s="23">
        <v>43952</v>
      </c>
      <c r="F769" s="30">
        <f>+VLOOKUP(Casos_HN[[#This Row],[Departamento]],Table_5[],2,0)</f>
        <v>5</v>
      </c>
      <c r="G769" s="3" t="s">
        <v>22</v>
      </c>
      <c r="H769" s="9" t="s">
        <v>23</v>
      </c>
      <c r="I769" s="30" t="str">
        <f>+IFERROR(VLOOKUP(Casos_HN[[#This Row],[Municipio]],'LOCALIZA HN'!$B$9:$O$306,8,0),99999)</f>
        <v>0501</v>
      </c>
      <c r="J769" s="5" t="s">
        <v>18</v>
      </c>
      <c r="K769" s="5">
        <v>33</v>
      </c>
      <c r="L769" s="24" t="s">
        <v>19</v>
      </c>
      <c r="M769" s="32" t="s">
        <v>20</v>
      </c>
      <c r="N769" s="33">
        <f>+IFERROR(VLOOKUP(Casos_HN[[#This Row],[ID_Municipio]],Table_4[[CodigoMuni]:[Long_2]],3,0),"")</f>
        <v>15.5151</v>
      </c>
      <c r="O769" s="33">
        <f>+IFERROR(VLOOKUP(Casos_HN[[#This Row],[ID_Municipio]],Table_4[[CodigoMuni]:[Long_2]],4,0),"")</f>
        <v>-88.114599999999996</v>
      </c>
      <c r="P769" s="32" t="s">
        <v>21</v>
      </c>
    </row>
    <row r="770" spans="1:16" ht="14.25" customHeight="1" x14ac:dyDescent="0.3">
      <c r="A770" s="29" t="str">
        <f t="shared" si="33"/>
        <v>San Pedro Sula43952759</v>
      </c>
      <c r="B770" s="29" t="str">
        <f>+Casos_HN[[#This Row],[ID_Municipio]]&amp;Casos_HN[[#This Row],[Fecha]]</f>
        <v>050143952</v>
      </c>
      <c r="C770" s="29" t="str">
        <f t="shared" si="34"/>
        <v>Cortes43952</v>
      </c>
      <c r="D770" s="30">
        <f t="shared" si="35"/>
        <v>759</v>
      </c>
      <c r="E770" s="23">
        <v>43952</v>
      </c>
      <c r="F770" s="30">
        <f>+VLOOKUP(Casos_HN[[#This Row],[Departamento]],Table_5[],2,0)</f>
        <v>5</v>
      </c>
      <c r="G770" s="3" t="s">
        <v>22</v>
      </c>
      <c r="H770" s="9" t="s">
        <v>23</v>
      </c>
      <c r="I770" s="30" t="str">
        <f>+IFERROR(VLOOKUP(Casos_HN[[#This Row],[Municipio]],'LOCALIZA HN'!$B$9:$O$306,8,0),99999)</f>
        <v>0501</v>
      </c>
      <c r="J770" s="5" t="s">
        <v>18</v>
      </c>
      <c r="K770" s="5">
        <v>22</v>
      </c>
      <c r="L770" s="24" t="s">
        <v>19</v>
      </c>
      <c r="M770" s="32" t="s">
        <v>20</v>
      </c>
      <c r="N770" s="33">
        <f>+IFERROR(VLOOKUP(Casos_HN[[#This Row],[ID_Municipio]],Table_4[[CodigoMuni]:[Long_2]],3,0),"")</f>
        <v>15.5151</v>
      </c>
      <c r="O770" s="33">
        <f>+IFERROR(VLOOKUP(Casos_HN[[#This Row],[ID_Municipio]],Table_4[[CodigoMuni]:[Long_2]],4,0),"")</f>
        <v>-88.114599999999996</v>
      </c>
      <c r="P770" s="32" t="s">
        <v>21</v>
      </c>
    </row>
    <row r="771" spans="1:16" ht="14.25" customHeight="1" x14ac:dyDescent="0.3">
      <c r="A771" s="29" t="str">
        <f t="shared" si="33"/>
        <v>San Pedro Sula43952760</v>
      </c>
      <c r="B771" s="29" t="str">
        <f>+Casos_HN[[#This Row],[ID_Municipio]]&amp;Casos_HN[[#This Row],[Fecha]]</f>
        <v>050143952</v>
      </c>
      <c r="C771" s="29" t="str">
        <f t="shared" si="34"/>
        <v>Cortes43952</v>
      </c>
      <c r="D771" s="30">
        <f t="shared" si="35"/>
        <v>760</v>
      </c>
      <c r="E771" s="23">
        <v>43952</v>
      </c>
      <c r="F771" s="30">
        <f>+VLOOKUP(Casos_HN[[#This Row],[Departamento]],Table_5[],2,0)</f>
        <v>5</v>
      </c>
      <c r="G771" s="3" t="s">
        <v>22</v>
      </c>
      <c r="H771" s="9" t="s">
        <v>23</v>
      </c>
      <c r="I771" s="30" t="str">
        <f>+IFERROR(VLOOKUP(Casos_HN[[#This Row],[Municipio]],'LOCALIZA HN'!$B$9:$O$306,8,0),99999)</f>
        <v>0501</v>
      </c>
      <c r="J771" s="5" t="s">
        <v>26</v>
      </c>
      <c r="K771" s="5">
        <v>40</v>
      </c>
      <c r="L771" s="24" t="s">
        <v>19</v>
      </c>
      <c r="M771" s="32" t="s">
        <v>20</v>
      </c>
      <c r="N771" s="33">
        <f>+IFERROR(VLOOKUP(Casos_HN[[#This Row],[ID_Municipio]],Table_4[[CodigoMuni]:[Long_2]],3,0),"")</f>
        <v>15.5151</v>
      </c>
      <c r="O771" s="33">
        <f>+IFERROR(VLOOKUP(Casos_HN[[#This Row],[ID_Municipio]],Table_4[[CodigoMuni]:[Long_2]],4,0),"")</f>
        <v>-88.114599999999996</v>
      </c>
      <c r="P771" s="32" t="s">
        <v>21</v>
      </c>
    </row>
    <row r="772" spans="1:16" ht="14.25" customHeight="1" x14ac:dyDescent="0.3">
      <c r="A772" s="29" t="str">
        <f t="shared" si="33"/>
        <v>San Pedro Sula43952761</v>
      </c>
      <c r="B772" s="29" t="str">
        <f>+Casos_HN[[#This Row],[ID_Municipio]]&amp;Casos_HN[[#This Row],[Fecha]]</f>
        <v>050143952</v>
      </c>
      <c r="C772" s="29" t="str">
        <f t="shared" si="34"/>
        <v>Cortes43952</v>
      </c>
      <c r="D772" s="30">
        <f t="shared" si="35"/>
        <v>761</v>
      </c>
      <c r="E772" s="23">
        <v>43952</v>
      </c>
      <c r="F772" s="30">
        <f>+VLOOKUP(Casos_HN[[#This Row],[Departamento]],Table_5[],2,0)</f>
        <v>5</v>
      </c>
      <c r="G772" s="3" t="s">
        <v>22</v>
      </c>
      <c r="H772" s="9" t="s">
        <v>23</v>
      </c>
      <c r="I772" s="30" t="str">
        <f>+IFERROR(VLOOKUP(Casos_HN[[#This Row],[Municipio]],'LOCALIZA HN'!$B$9:$O$306,8,0),99999)</f>
        <v>0501</v>
      </c>
      <c r="J772" s="5" t="s">
        <v>26</v>
      </c>
      <c r="K772" s="5">
        <v>32</v>
      </c>
      <c r="L772" s="24" t="s">
        <v>19</v>
      </c>
      <c r="M772" s="32" t="s">
        <v>20</v>
      </c>
      <c r="N772" s="33">
        <f>+IFERROR(VLOOKUP(Casos_HN[[#This Row],[ID_Municipio]],Table_4[[CodigoMuni]:[Long_2]],3,0),"")</f>
        <v>15.5151</v>
      </c>
      <c r="O772" s="33">
        <f>+IFERROR(VLOOKUP(Casos_HN[[#This Row],[ID_Municipio]],Table_4[[CodigoMuni]:[Long_2]],4,0),"")</f>
        <v>-88.114599999999996</v>
      </c>
      <c r="P772" s="32" t="s">
        <v>21</v>
      </c>
    </row>
    <row r="773" spans="1:16" ht="14.25" customHeight="1" x14ac:dyDescent="0.3">
      <c r="A773" s="29" t="str">
        <f t="shared" si="33"/>
        <v>San Pedro Sula43952762</v>
      </c>
      <c r="B773" s="29" t="str">
        <f>+Casos_HN[[#This Row],[ID_Municipio]]&amp;Casos_HN[[#This Row],[Fecha]]</f>
        <v>050143952</v>
      </c>
      <c r="C773" s="29" t="str">
        <f t="shared" si="34"/>
        <v>Cortes43952</v>
      </c>
      <c r="D773" s="30">
        <f t="shared" si="35"/>
        <v>762</v>
      </c>
      <c r="E773" s="23">
        <v>43952</v>
      </c>
      <c r="F773" s="30">
        <f>+VLOOKUP(Casos_HN[[#This Row],[Departamento]],Table_5[],2,0)</f>
        <v>5</v>
      </c>
      <c r="G773" s="3" t="s">
        <v>22</v>
      </c>
      <c r="H773" s="9" t="s">
        <v>23</v>
      </c>
      <c r="I773" s="30" t="str">
        <f>+IFERROR(VLOOKUP(Casos_HN[[#This Row],[Municipio]],'LOCALIZA HN'!$B$9:$O$306,8,0),99999)</f>
        <v>0501</v>
      </c>
      <c r="J773" s="5" t="s">
        <v>18</v>
      </c>
      <c r="K773" s="5">
        <v>48</v>
      </c>
      <c r="L773" s="24" t="s">
        <v>19</v>
      </c>
      <c r="M773" s="32" t="s">
        <v>20</v>
      </c>
      <c r="N773" s="33">
        <f>+IFERROR(VLOOKUP(Casos_HN[[#This Row],[ID_Municipio]],Table_4[[CodigoMuni]:[Long_2]],3,0),"")</f>
        <v>15.5151</v>
      </c>
      <c r="O773" s="33">
        <f>+IFERROR(VLOOKUP(Casos_HN[[#This Row],[ID_Municipio]],Table_4[[CodigoMuni]:[Long_2]],4,0),"")</f>
        <v>-88.114599999999996</v>
      </c>
      <c r="P773" s="32" t="s">
        <v>21</v>
      </c>
    </row>
    <row r="774" spans="1:16" ht="14.25" customHeight="1" x14ac:dyDescent="0.3">
      <c r="A774" s="29" t="str">
        <f t="shared" si="33"/>
        <v>San Pedro Sula43952763</v>
      </c>
      <c r="B774" s="29" t="str">
        <f>+Casos_HN[[#This Row],[ID_Municipio]]&amp;Casos_HN[[#This Row],[Fecha]]</f>
        <v>050143952</v>
      </c>
      <c r="C774" s="29" t="str">
        <f t="shared" si="34"/>
        <v>Cortes43952</v>
      </c>
      <c r="D774" s="30">
        <f t="shared" si="35"/>
        <v>763</v>
      </c>
      <c r="E774" s="23">
        <v>43952</v>
      </c>
      <c r="F774" s="30">
        <f>+VLOOKUP(Casos_HN[[#This Row],[Departamento]],Table_5[],2,0)</f>
        <v>5</v>
      </c>
      <c r="G774" s="3" t="s">
        <v>22</v>
      </c>
      <c r="H774" s="9" t="s">
        <v>23</v>
      </c>
      <c r="I774" s="30" t="str">
        <f>+IFERROR(VLOOKUP(Casos_HN[[#This Row],[Municipio]],'LOCALIZA HN'!$B$9:$O$306,8,0),99999)</f>
        <v>0501</v>
      </c>
      <c r="J774" s="5" t="s">
        <v>18</v>
      </c>
      <c r="K774" s="5">
        <v>23</v>
      </c>
      <c r="L774" s="24" t="s">
        <v>19</v>
      </c>
      <c r="M774" s="32" t="s">
        <v>20</v>
      </c>
      <c r="N774" s="33">
        <f>+IFERROR(VLOOKUP(Casos_HN[[#This Row],[ID_Municipio]],Table_4[[CodigoMuni]:[Long_2]],3,0),"")</f>
        <v>15.5151</v>
      </c>
      <c r="O774" s="33">
        <f>+IFERROR(VLOOKUP(Casos_HN[[#This Row],[ID_Municipio]],Table_4[[CodigoMuni]:[Long_2]],4,0),"")</f>
        <v>-88.114599999999996</v>
      </c>
      <c r="P774" s="32" t="s">
        <v>21</v>
      </c>
    </row>
    <row r="775" spans="1:16" ht="14.25" customHeight="1" x14ac:dyDescent="0.3">
      <c r="A775" s="29" t="str">
        <f t="shared" si="33"/>
        <v>San Pedro Sula43952764</v>
      </c>
      <c r="B775" s="29" t="str">
        <f>+Casos_HN[[#This Row],[ID_Municipio]]&amp;Casos_HN[[#This Row],[Fecha]]</f>
        <v>050143952</v>
      </c>
      <c r="C775" s="29" t="str">
        <f t="shared" si="34"/>
        <v>Cortes43952</v>
      </c>
      <c r="D775" s="30">
        <f t="shared" si="35"/>
        <v>764</v>
      </c>
      <c r="E775" s="23">
        <v>43952</v>
      </c>
      <c r="F775" s="30">
        <f>+VLOOKUP(Casos_HN[[#This Row],[Departamento]],Table_5[],2,0)</f>
        <v>5</v>
      </c>
      <c r="G775" s="3" t="s">
        <v>22</v>
      </c>
      <c r="H775" s="9" t="s">
        <v>23</v>
      </c>
      <c r="I775" s="30" t="str">
        <f>+IFERROR(VLOOKUP(Casos_HN[[#This Row],[Municipio]],'LOCALIZA HN'!$B$9:$O$306,8,0),99999)</f>
        <v>0501</v>
      </c>
      <c r="J775" s="5" t="s">
        <v>26</v>
      </c>
      <c r="K775" s="5">
        <v>20</v>
      </c>
      <c r="L775" s="24" t="s">
        <v>19</v>
      </c>
      <c r="M775" s="32" t="s">
        <v>20</v>
      </c>
      <c r="N775" s="33">
        <f>+IFERROR(VLOOKUP(Casos_HN[[#This Row],[ID_Municipio]],Table_4[[CodigoMuni]:[Long_2]],3,0),"")</f>
        <v>15.5151</v>
      </c>
      <c r="O775" s="33">
        <f>+IFERROR(VLOOKUP(Casos_HN[[#This Row],[ID_Municipio]],Table_4[[CodigoMuni]:[Long_2]],4,0),"")</f>
        <v>-88.114599999999996</v>
      </c>
      <c r="P775" s="32" t="s">
        <v>21</v>
      </c>
    </row>
    <row r="776" spans="1:16" ht="14.25" customHeight="1" x14ac:dyDescent="0.3">
      <c r="A776" s="29" t="str">
        <f t="shared" si="33"/>
        <v>San Pedro Sula43952765</v>
      </c>
      <c r="B776" s="29" t="str">
        <f>+Casos_HN[[#This Row],[ID_Municipio]]&amp;Casos_HN[[#This Row],[Fecha]]</f>
        <v>050143952</v>
      </c>
      <c r="C776" s="29" t="str">
        <f t="shared" si="34"/>
        <v>Cortes43952</v>
      </c>
      <c r="D776" s="30">
        <f t="shared" si="35"/>
        <v>765</v>
      </c>
      <c r="E776" s="23">
        <v>43952</v>
      </c>
      <c r="F776" s="30">
        <f>+VLOOKUP(Casos_HN[[#This Row],[Departamento]],Table_5[],2,0)</f>
        <v>5</v>
      </c>
      <c r="G776" s="3" t="s">
        <v>22</v>
      </c>
      <c r="H776" s="9" t="s">
        <v>23</v>
      </c>
      <c r="I776" s="30" t="str">
        <f>+IFERROR(VLOOKUP(Casos_HN[[#This Row],[Municipio]],'LOCALIZA HN'!$B$9:$O$306,8,0),99999)</f>
        <v>0501</v>
      </c>
      <c r="J776" s="5" t="s">
        <v>26</v>
      </c>
      <c r="K776" s="5">
        <v>49</v>
      </c>
      <c r="L776" s="24" t="s">
        <v>19</v>
      </c>
      <c r="M776" s="32" t="s">
        <v>20</v>
      </c>
      <c r="N776" s="33">
        <f>+IFERROR(VLOOKUP(Casos_HN[[#This Row],[ID_Municipio]],Table_4[[CodigoMuni]:[Long_2]],3,0),"")</f>
        <v>15.5151</v>
      </c>
      <c r="O776" s="33">
        <f>+IFERROR(VLOOKUP(Casos_HN[[#This Row],[ID_Municipio]],Table_4[[CodigoMuni]:[Long_2]],4,0),"")</f>
        <v>-88.114599999999996</v>
      </c>
      <c r="P776" s="32" t="s">
        <v>21</v>
      </c>
    </row>
    <row r="777" spans="1:16" ht="14.25" customHeight="1" x14ac:dyDescent="0.3">
      <c r="A777" s="29" t="str">
        <f t="shared" si="33"/>
        <v>San Pedro Sula43952766</v>
      </c>
      <c r="B777" s="29" t="str">
        <f>+Casos_HN[[#This Row],[ID_Municipio]]&amp;Casos_HN[[#This Row],[Fecha]]</f>
        <v>050143952</v>
      </c>
      <c r="C777" s="29" t="str">
        <f t="shared" si="34"/>
        <v>Cortes43952</v>
      </c>
      <c r="D777" s="30">
        <f t="shared" si="35"/>
        <v>766</v>
      </c>
      <c r="E777" s="23">
        <v>43952</v>
      </c>
      <c r="F777" s="30">
        <f>+VLOOKUP(Casos_HN[[#This Row],[Departamento]],Table_5[],2,0)</f>
        <v>5</v>
      </c>
      <c r="G777" s="3" t="s">
        <v>22</v>
      </c>
      <c r="H777" s="9" t="s">
        <v>23</v>
      </c>
      <c r="I777" s="30" t="str">
        <f>+IFERROR(VLOOKUP(Casos_HN[[#This Row],[Municipio]],'LOCALIZA HN'!$B$9:$O$306,8,0),99999)</f>
        <v>0501</v>
      </c>
      <c r="J777" s="5" t="s">
        <v>26</v>
      </c>
      <c r="K777" s="5">
        <v>51</v>
      </c>
      <c r="L777" s="24" t="s">
        <v>19</v>
      </c>
      <c r="M777" s="32" t="s">
        <v>20</v>
      </c>
      <c r="N777" s="33">
        <f>+IFERROR(VLOOKUP(Casos_HN[[#This Row],[ID_Municipio]],Table_4[[CodigoMuni]:[Long_2]],3,0),"")</f>
        <v>15.5151</v>
      </c>
      <c r="O777" s="33">
        <f>+IFERROR(VLOOKUP(Casos_HN[[#This Row],[ID_Municipio]],Table_4[[CodigoMuni]:[Long_2]],4,0),"")</f>
        <v>-88.114599999999996</v>
      </c>
      <c r="P777" s="32" t="s">
        <v>21</v>
      </c>
    </row>
    <row r="778" spans="1:16" ht="14.25" customHeight="1" x14ac:dyDescent="0.3">
      <c r="A778" s="29" t="str">
        <f t="shared" si="33"/>
        <v>San Pedro Sula43952767</v>
      </c>
      <c r="B778" s="29" t="str">
        <f>+Casos_HN[[#This Row],[ID_Municipio]]&amp;Casos_HN[[#This Row],[Fecha]]</f>
        <v>050143952</v>
      </c>
      <c r="C778" s="29" t="str">
        <f t="shared" si="34"/>
        <v>Cortes43952</v>
      </c>
      <c r="D778" s="30">
        <f t="shared" si="35"/>
        <v>767</v>
      </c>
      <c r="E778" s="23">
        <v>43952</v>
      </c>
      <c r="F778" s="30">
        <f>+VLOOKUP(Casos_HN[[#This Row],[Departamento]],Table_5[],2,0)</f>
        <v>5</v>
      </c>
      <c r="G778" s="3" t="s">
        <v>22</v>
      </c>
      <c r="H778" s="9" t="s">
        <v>23</v>
      </c>
      <c r="I778" s="30" t="str">
        <f>+IFERROR(VLOOKUP(Casos_HN[[#This Row],[Municipio]],'LOCALIZA HN'!$B$9:$O$306,8,0),99999)</f>
        <v>0501</v>
      </c>
      <c r="J778" s="5" t="s">
        <v>18</v>
      </c>
      <c r="K778" s="5">
        <v>26</v>
      </c>
      <c r="L778" s="24" t="s">
        <v>19</v>
      </c>
      <c r="M778" s="32" t="s">
        <v>20</v>
      </c>
      <c r="N778" s="33">
        <f>+IFERROR(VLOOKUP(Casos_HN[[#This Row],[ID_Municipio]],Table_4[[CodigoMuni]:[Long_2]],3,0),"")</f>
        <v>15.5151</v>
      </c>
      <c r="O778" s="33">
        <f>+IFERROR(VLOOKUP(Casos_HN[[#This Row],[ID_Municipio]],Table_4[[CodigoMuni]:[Long_2]],4,0),"")</f>
        <v>-88.114599999999996</v>
      </c>
      <c r="P778" s="32" t="s">
        <v>21</v>
      </c>
    </row>
    <row r="779" spans="1:16" ht="14.25" customHeight="1" x14ac:dyDescent="0.3">
      <c r="A779" s="29" t="str">
        <f t="shared" si="33"/>
        <v>San Pedro Sula43952768</v>
      </c>
      <c r="B779" s="29" t="str">
        <f>+Casos_HN[[#This Row],[ID_Municipio]]&amp;Casos_HN[[#This Row],[Fecha]]</f>
        <v>050143952</v>
      </c>
      <c r="C779" s="29" t="str">
        <f t="shared" si="34"/>
        <v>Cortes43952</v>
      </c>
      <c r="D779" s="30">
        <f t="shared" si="35"/>
        <v>768</v>
      </c>
      <c r="E779" s="23">
        <v>43952</v>
      </c>
      <c r="F779" s="30">
        <f>+VLOOKUP(Casos_HN[[#This Row],[Departamento]],Table_5[],2,0)</f>
        <v>5</v>
      </c>
      <c r="G779" s="3" t="s">
        <v>22</v>
      </c>
      <c r="H779" s="9" t="s">
        <v>23</v>
      </c>
      <c r="I779" s="30" t="str">
        <f>+IFERROR(VLOOKUP(Casos_HN[[#This Row],[Municipio]],'LOCALIZA HN'!$B$9:$O$306,8,0),99999)</f>
        <v>0501</v>
      </c>
      <c r="J779" s="5" t="s">
        <v>18</v>
      </c>
      <c r="K779" s="5">
        <v>19</v>
      </c>
      <c r="L779" s="24" t="s">
        <v>19</v>
      </c>
      <c r="M779" s="32" t="s">
        <v>20</v>
      </c>
      <c r="N779" s="33">
        <f>+IFERROR(VLOOKUP(Casos_HN[[#This Row],[ID_Municipio]],Table_4[[CodigoMuni]:[Long_2]],3,0),"")</f>
        <v>15.5151</v>
      </c>
      <c r="O779" s="33">
        <f>+IFERROR(VLOOKUP(Casos_HN[[#This Row],[ID_Municipio]],Table_4[[CodigoMuni]:[Long_2]],4,0),"")</f>
        <v>-88.114599999999996</v>
      </c>
      <c r="P779" s="32" t="s">
        <v>21</v>
      </c>
    </row>
    <row r="780" spans="1:16" ht="14.25" customHeight="1" x14ac:dyDescent="0.3">
      <c r="A780" s="29" t="str">
        <f t="shared" si="33"/>
        <v>San Pedro Sula43952769</v>
      </c>
      <c r="B780" s="29" t="str">
        <f>+Casos_HN[[#This Row],[ID_Municipio]]&amp;Casos_HN[[#This Row],[Fecha]]</f>
        <v>050143952</v>
      </c>
      <c r="C780" s="29" t="str">
        <f t="shared" si="34"/>
        <v>Cortes43952</v>
      </c>
      <c r="D780" s="30">
        <f t="shared" si="35"/>
        <v>769</v>
      </c>
      <c r="E780" s="23">
        <v>43952</v>
      </c>
      <c r="F780" s="30">
        <f>+VLOOKUP(Casos_HN[[#This Row],[Departamento]],Table_5[],2,0)</f>
        <v>5</v>
      </c>
      <c r="G780" s="3" t="s">
        <v>22</v>
      </c>
      <c r="H780" s="9" t="s">
        <v>23</v>
      </c>
      <c r="I780" s="30" t="str">
        <f>+IFERROR(VLOOKUP(Casos_HN[[#This Row],[Municipio]],'LOCALIZA HN'!$B$9:$O$306,8,0),99999)</f>
        <v>0501</v>
      </c>
      <c r="J780" s="5" t="s">
        <v>26</v>
      </c>
      <c r="K780" s="5">
        <v>20</v>
      </c>
      <c r="L780" s="24" t="s">
        <v>19</v>
      </c>
      <c r="M780" s="32" t="s">
        <v>20</v>
      </c>
      <c r="N780" s="33">
        <f>+IFERROR(VLOOKUP(Casos_HN[[#This Row],[ID_Municipio]],Table_4[[CodigoMuni]:[Long_2]],3,0),"")</f>
        <v>15.5151</v>
      </c>
      <c r="O780" s="33">
        <f>+IFERROR(VLOOKUP(Casos_HN[[#This Row],[ID_Municipio]],Table_4[[CodigoMuni]:[Long_2]],4,0),"")</f>
        <v>-88.114599999999996</v>
      </c>
      <c r="P780" s="32" t="s">
        <v>21</v>
      </c>
    </row>
    <row r="781" spans="1:16" ht="14.25" customHeight="1" x14ac:dyDescent="0.3">
      <c r="A781" s="29" t="str">
        <f t="shared" ref="A781:A844" si="36">+H781&amp;E781&amp;D781</f>
        <v>San Pedro Sula43952770</v>
      </c>
      <c r="B781" s="29" t="str">
        <f>+Casos_HN[[#This Row],[ID_Municipio]]&amp;Casos_HN[[#This Row],[Fecha]]</f>
        <v>050143952</v>
      </c>
      <c r="C781" s="29" t="str">
        <f t="shared" ref="C781:C844" si="37">+G781&amp;E781</f>
        <v>Cortes43952</v>
      </c>
      <c r="D781" s="30">
        <f t="shared" ref="D781:D844" si="38">+D780+1</f>
        <v>770</v>
      </c>
      <c r="E781" s="23">
        <v>43952</v>
      </c>
      <c r="F781" s="30">
        <f>+VLOOKUP(Casos_HN[[#This Row],[Departamento]],Table_5[],2,0)</f>
        <v>5</v>
      </c>
      <c r="G781" s="3" t="s">
        <v>22</v>
      </c>
      <c r="H781" s="9" t="s">
        <v>23</v>
      </c>
      <c r="I781" s="30" t="str">
        <f>+IFERROR(VLOOKUP(Casos_HN[[#This Row],[Municipio]],'LOCALIZA HN'!$B$9:$O$306,8,0),99999)</f>
        <v>0501</v>
      </c>
      <c r="J781" s="5" t="s">
        <v>18</v>
      </c>
      <c r="K781" s="5">
        <v>32</v>
      </c>
      <c r="L781" s="24" t="s">
        <v>19</v>
      </c>
      <c r="M781" s="32" t="s">
        <v>20</v>
      </c>
      <c r="N781" s="33">
        <f>+IFERROR(VLOOKUP(Casos_HN[[#This Row],[ID_Municipio]],Table_4[[CodigoMuni]:[Long_2]],3,0),"")</f>
        <v>15.5151</v>
      </c>
      <c r="O781" s="33">
        <f>+IFERROR(VLOOKUP(Casos_HN[[#This Row],[ID_Municipio]],Table_4[[CodigoMuni]:[Long_2]],4,0),"")</f>
        <v>-88.114599999999996</v>
      </c>
      <c r="P781" s="32" t="s">
        <v>21</v>
      </c>
    </row>
    <row r="782" spans="1:16" ht="14.25" customHeight="1" x14ac:dyDescent="0.3">
      <c r="A782" s="29" t="str">
        <f t="shared" si="36"/>
        <v>San Pedro Sula43952771</v>
      </c>
      <c r="B782" s="29" t="str">
        <f>+Casos_HN[[#This Row],[ID_Municipio]]&amp;Casos_HN[[#This Row],[Fecha]]</f>
        <v>050143952</v>
      </c>
      <c r="C782" s="29" t="str">
        <f t="shared" si="37"/>
        <v>Cortes43952</v>
      </c>
      <c r="D782" s="30">
        <f t="shared" si="38"/>
        <v>771</v>
      </c>
      <c r="E782" s="23">
        <v>43952</v>
      </c>
      <c r="F782" s="30">
        <f>+VLOOKUP(Casos_HN[[#This Row],[Departamento]],Table_5[],2,0)</f>
        <v>5</v>
      </c>
      <c r="G782" s="3" t="s">
        <v>22</v>
      </c>
      <c r="H782" s="9" t="s">
        <v>23</v>
      </c>
      <c r="I782" s="30" t="str">
        <f>+IFERROR(VLOOKUP(Casos_HN[[#This Row],[Municipio]],'LOCALIZA HN'!$B$9:$O$306,8,0),99999)</f>
        <v>0501</v>
      </c>
      <c r="J782" s="5" t="s">
        <v>26</v>
      </c>
      <c r="K782" s="5">
        <v>27</v>
      </c>
      <c r="L782" s="24" t="s">
        <v>19</v>
      </c>
      <c r="M782" s="32" t="s">
        <v>20</v>
      </c>
      <c r="N782" s="33">
        <f>+IFERROR(VLOOKUP(Casos_HN[[#This Row],[ID_Municipio]],Table_4[[CodigoMuni]:[Long_2]],3,0),"")</f>
        <v>15.5151</v>
      </c>
      <c r="O782" s="33">
        <f>+IFERROR(VLOOKUP(Casos_HN[[#This Row],[ID_Municipio]],Table_4[[CodigoMuni]:[Long_2]],4,0),"")</f>
        <v>-88.114599999999996</v>
      </c>
      <c r="P782" s="32" t="s">
        <v>21</v>
      </c>
    </row>
    <row r="783" spans="1:16" ht="14.25" customHeight="1" x14ac:dyDescent="0.3">
      <c r="A783" s="29" t="str">
        <f t="shared" si="36"/>
        <v>San Pedro Sula43952772</v>
      </c>
      <c r="B783" s="29" t="str">
        <f>+Casos_HN[[#This Row],[ID_Municipio]]&amp;Casos_HN[[#This Row],[Fecha]]</f>
        <v>050143952</v>
      </c>
      <c r="C783" s="29" t="str">
        <f t="shared" si="37"/>
        <v>Cortes43952</v>
      </c>
      <c r="D783" s="30">
        <f t="shared" si="38"/>
        <v>772</v>
      </c>
      <c r="E783" s="23">
        <v>43952</v>
      </c>
      <c r="F783" s="30">
        <f>+VLOOKUP(Casos_HN[[#This Row],[Departamento]],Table_5[],2,0)</f>
        <v>5</v>
      </c>
      <c r="G783" s="3" t="s">
        <v>22</v>
      </c>
      <c r="H783" s="9" t="s">
        <v>23</v>
      </c>
      <c r="I783" s="30" t="str">
        <f>+IFERROR(VLOOKUP(Casos_HN[[#This Row],[Municipio]],'LOCALIZA HN'!$B$9:$O$306,8,0),99999)</f>
        <v>0501</v>
      </c>
      <c r="J783" s="5" t="s">
        <v>18</v>
      </c>
      <c r="K783" s="5">
        <v>37</v>
      </c>
      <c r="L783" s="24" t="s">
        <v>19</v>
      </c>
      <c r="M783" s="32" t="s">
        <v>20</v>
      </c>
      <c r="N783" s="33">
        <f>+IFERROR(VLOOKUP(Casos_HN[[#This Row],[ID_Municipio]],Table_4[[CodigoMuni]:[Long_2]],3,0),"")</f>
        <v>15.5151</v>
      </c>
      <c r="O783" s="33">
        <f>+IFERROR(VLOOKUP(Casos_HN[[#This Row],[ID_Municipio]],Table_4[[CodigoMuni]:[Long_2]],4,0),"")</f>
        <v>-88.114599999999996</v>
      </c>
      <c r="P783" s="32" t="s">
        <v>21</v>
      </c>
    </row>
    <row r="784" spans="1:16" ht="14.25" customHeight="1" x14ac:dyDescent="0.3">
      <c r="A784" s="29" t="str">
        <f t="shared" si="36"/>
        <v>San Pedro Sula43952773</v>
      </c>
      <c r="B784" s="29" t="str">
        <f>+Casos_HN[[#This Row],[ID_Municipio]]&amp;Casos_HN[[#This Row],[Fecha]]</f>
        <v>050143952</v>
      </c>
      <c r="C784" s="29" t="str">
        <f t="shared" si="37"/>
        <v>Cortes43952</v>
      </c>
      <c r="D784" s="30">
        <f t="shared" si="38"/>
        <v>773</v>
      </c>
      <c r="E784" s="23">
        <v>43952</v>
      </c>
      <c r="F784" s="30">
        <f>+VLOOKUP(Casos_HN[[#This Row],[Departamento]],Table_5[],2,0)</f>
        <v>5</v>
      </c>
      <c r="G784" s="3" t="s">
        <v>22</v>
      </c>
      <c r="H784" s="9" t="s">
        <v>23</v>
      </c>
      <c r="I784" s="30" t="str">
        <f>+IFERROR(VLOOKUP(Casos_HN[[#This Row],[Municipio]],'LOCALIZA HN'!$B$9:$O$306,8,0),99999)</f>
        <v>0501</v>
      </c>
      <c r="J784" s="5" t="s">
        <v>26</v>
      </c>
      <c r="K784" s="5">
        <v>33</v>
      </c>
      <c r="L784" s="24" t="s">
        <v>19</v>
      </c>
      <c r="M784" s="32" t="s">
        <v>20</v>
      </c>
      <c r="N784" s="33">
        <f>+IFERROR(VLOOKUP(Casos_HN[[#This Row],[ID_Municipio]],Table_4[[CodigoMuni]:[Long_2]],3,0),"")</f>
        <v>15.5151</v>
      </c>
      <c r="O784" s="33">
        <f>+IFERROR(VLOOKUP(Casos_HN[[#This Row],[ID_Municipio]],Table_4[[CodigoMuni]:[Long_2]],4,0),"")</f>
        <v>-88.114599999999996</v>
      </c>
      <c r="P784" s="32" t="s">
        <v>21</v>
      </c>
    </row>
    <row r="785" spans="1:16" ht="14.25" customHeight="1" x14ac:dyDescent="0.3">
      <c r="A785" s="29" t="str">
        <f t="shared" si="36"/>
        <v>San Pedro Sula43952774</v>
      </c>
      <c r="B785" s="29" t="str">
        <f>+Casos_HN[[#This Row],[ID_Municipio]]&amp;Casos_HN[[#This Row],[Fecha]]</f>
        <v>050143952</v>
      </c>
      <c r="C785" s="29" t="str">
        <f t="shared" si="37"/>
        <v>Cortes43952</v>
      </c>
      <c r="D785" s="30">
        <f t="shared" si="38"/>
        <v>774</v>
      </c>
      <c r="E785" s="23">
        <v>43952</v>
      </c>
      <c r="F785" s="30">
        <f>+VLOOKUP(Casos_HN[[#This Row],[Departamento]],Table_5[],2,0)</f>
        <v>5</v>
      </c>
      <c r="G785" s="3" t="s">
        <v>22</v>
      </c>
      <c r="H785" s="9" t="s">
        <v>23</v>
      </c>
      <c r="I785" s="30" t="str">
        <f>+IFERROR(VLOOKUP(Casos_HN[[#This Row],[Municipio]],'LOCALIZA HN'!$B$9:$O$306,8,0),99999)</f>
        <v>0501</v>
      </c>
      <c r="J785" s="5" t="s">
        <v>18</v>
      </c>
      <c r="K785" s="5">
        <v>38</v>
      </c>
      <c r="L785" s="24" t="s">
        <v>19</v>
      </c>
      <c r="M785" s="32" t="s">
        <v>20</v>
      </c>
      <c r="N785" s="33">
        <f>+IFERROR(VLOOKUP(Casos_HN[[#This Row],[ID_Municipio]],Table_4[[CodigoMuni]:[Long_2]],3,0),"")</f>
        <v>15.5151</v>
      </c>
      <c r="O785" s="33">
        <f>+IFERROR(VLOOKUP(Casos_HN[[#This Row],[ID_Municipio]],Table_4[[CodigoMuni]:[Long_2]],4,0),"")</f>
        <v>-88.114599999999996</v>
      </c>
      <c r="P785" s="32" t="s">
        <v>21</v>
      </c>
    </row>
    <row r="786" spans="1:16" ht="14.25" customHeight="1" x14ac:dyDescent="0.3">
      <c r="A786" s="29" t="str">
        <f t="shared" si="36"/>
        <v>San Pedro Sula43952775</v>
      </c>
      <c r="B786" s="29" t="str">
        <f>+Casos_HN[[#This Row],[ID_Municipio]]&amp;Casos_HN[[#This Row],[Fecha]]</f>
        <v>050143952</v>
      </c>
      <c r="C786" s="29" t="str">
        <f t="shared" si="37"/>
        <v>Cortes43952</v>
      </c>
      <c r="D786" s="30">
        <f t="shared" si="38"/>
        <v>775</v>
      </c>
      <c r="E786" s="23">
        <v>43952</v>
      </c>
      <c r="F786" s="30">
        <f>+VLOOKUP(Casos_HN[[#This Row],[Departamento]],Table_5[],2,0)</f>
        <v>5</v>
      </c>
      <c r="G786" s="3" t="s">
        <v>22</v>
      </c>
      <c r="H786" s="9" t="s">
        <v>23</v>
      </c>
      <c r="I786" s="30" t="str">
        <f>+IFERROR(VLOOKUP(Casos_HN[[#This Row],[Municipio]],'LOCALIZA HN'!$B$9:$O$306,8,0),99999)</f>
        <v>0501</v>
      </c>
      <c r="J786" s="5" t="s">
        <v>18</v>
      </c>
      <c r="K786" s="5">
        <v>39</v>
      </c>
      <c r="L786" s="24" t="s">
        <v>19</v>
      </c>
      <c r="M786" s="32" t="s">
        <v>20</v>
      </c>
      <c r="N786" s="33">
        <f>+IFERROR(VLOOKUP(Casos_HN[[#This Row],[ID_Municipio]],Table_4[[CodigoMuni]:[Long_2]],3,0),"")</f>
        <v>15.5151</v>
      </c>
      <c r="O786" s="33">
        <f>+IFERROR(VLOOKUP(Casos_HN[[#This Row],[ID_Municipio]],Table_4[[CodigoMuni]:[Long_2]],4,0),"")</f>
        <v>-88.114599999999996</v>
      </c>
      <c r="P786" s="32" t="s">
        <v>21</v>
      </c>
    </row>
    <row r="787" spans="1:16" ht="14.25" customHeight="1" x14ac:dyDescent="0.3">
      <c r="A787" s="29" t="str">
        <f t="shared" si="36"/>
        <v>San Pedro Sula43952776</v>
      </c>
      <c r="B787" s="29" t="str">
        <f>+Casos_HN[[#This Row],[ID_Municipio]]&amp;Casos_HN[[#This Row],[Fecha]]</f>
        <v>050143952</v>
      </c>
      <c r="C787" s="29" t="str">
        <f t="shared" si="37"/>
        <v>Cortes43952</v>
      </c>
      <c r="D787" s="30">
        <f t="shared" si="38"/>
        <v>776</v>
      </c>
      <c r="E787" s="23">
        <v>43952</v>
      </c>
      <c r="F787" s="30">
        <f>+VLOOKUP(Casos_HN[[#This Row],[Departamento]],Table_5[],2,0)</f>
        <v>5</v>
      </c>
      <c r="G787" s="3" t="s">
        <v>22</v>
      </c>
      <c r="H787" s="9" t="s">
        <v>23</v>
      </c>
      <c r="I787" s="30" t="str">
        <f>+IFERROR(VLOOKUP(Casos_HN[[#This Row],[Municipio]],'LOCALIZA HN'!$B$9:$O$306,8,0),99999)</f>
        <v>0501</v>
      </c>
      <c r="J787" s="5" t="s">
        <v>18</v>
      </c>
      <c r="K787" s="5">
        <v>68</v>
      </c>
      <c r="L787" s="24" t="s">
        <v>19</v>
      </c>
      <c r="M787" s="32" t="s">
        <v>20</v>
      </c>
      <c r="N787" s="33">
        <f>+IFERROR(VLOOKUP(Casos_HN[[#This Row],[ID_Municipio]],Table_4[[CodigoMuni]:[Long_2]],3,0),"")</f>
        <v>15.5151</v>
      </c>
      <c r="O787" s="33">
        <f>+IFERROR(VLOOKUP(Casos_HN[[#This Row],[ID_Municipio]],Table_4[[CodigoMuni]:[Long_2]],4,0),"")</f>
        <v>-88.114599999999996</v>
      </c>
      <c r="P787" s="32" t="s">
        <v>21</v>
      </c>
    </row>
    <row r="788" spans="1:16" ht="14.25" customHeight="1" x14ac:dyDescent="0.3">
      <c r="A788" s="29" t="str">
        <f t="shared" si="36"/>
        <v>San Pedro Sula43952777</v>
      </c>
      <c r="B788" s="29" t="str">
        <f>+Casos_HN[[#This Row],[ID_Municipio]]&amp;Casos_HN[[#This Row],[Fecha]]</f>
        <v>050143952</v>
      </c>
      <c r="C788" s="29" t="str">
        <f t="shared" si="37"/>
        <v>Cortes43952</v>
      </c>
      <c r="D788" s="30">
        <f t="shared" si="38"/>
        <v>777</v>
      </c>
      <c r="E788" s="23">
        <v>43952</v>
      </c>
      <c r="F788" s="30">
        <f>+VLOOKUP(Casos_HN[[#This Row],[Departamento]],Table_5[],2,0)</f>
        <v>5</v>
      </c>
      <c r="G788" s="3" t="s">
        <v>22</v>
      </c>
      <c r="H788" s="9" t="s">
        <v>23</v>
      </c>
      <c r="I788" s="30" t="str">
        <f>+IFERROR(VLOOKUP(Casos_HN[[#This Row],[Municipio]],'LOCALIZA HN'!$B$9:$O$306,8,0),99999)</f>
        <v>0501</v>
      </c>
      <c r="J788" s="5" t="s">
        <v>18</v>
      </c>
      <c r="K788" s="5">
        <v>36</v>
      </c>
      <c r="L788" s="24" t="s">
        <v>19</v>
      </c>
      <c r="M788" s="32" t="s">
        <v>20</v>
      </c>
      <c r="N788" s="33">
        <f>+IFERROR(VLOOKUP(Casos_HN[[#This Row],[ID_Municipio]],Table_4[[CodigoMuni]:[Long_2]],3,0),"")</f>
        <v>15.5151</v>
      </c>
      <c r="O788" s="33">
        <f>+IFERROR(VLOOKUP(Casos_HN[[#This Row],[ID_Municipio]],Table_4[[CodigoMuni]:[Long_2]],4,0),"")</f>
        <v>-88.114599999999996</v>
      </c>
      <c r="P788" s="32" t="s">
        <v>21</v>
      </c>
    </row>
    <row r="789" spans="1:16" ht="14.25" customHeight="1" x14ac:dyDescent="0.3">
      <c r="A789" s="29" t="str">
        <f t="shared" si="36"/>
        <v>San Pedro Sula43952778</v>
      </c>
      <c r="B789" s="29" t="str">
        <f>+Casos_HN[[#This Row],[ID_Municipio]]&amp;Casos_HN[[#This Row],[Fecha]]</f>
        <v>050143952</v>
      </c>
      <c r="C789" s="29" t="str">
        <f t="shared" si="37"/>
        <v>Cortes43952</v>
      </c>
      <c r="D789" s="30">
        <f t="shared" si="38"/>
        <v>778</v>
      </c>
      <c r="E789" s="23">
        <v>43952</v>
      </c>
      <c r="F789" s="30">
        <f>+VLOOKUP(Casos_HN[[#This Row],[Departamento]],Table_5[],2,0)</f>
        <v>5</v>
      </c>
      <c r="G789" s="3" t="s">
        <v>22</v>
      </c>
      <c r="H789" s="9" t="s">
        <v>23</v>
      </c>
      <c r="I789" s="30" t="str">
        <f>+IFERROR(VLOOKUP(Casos_HN[[#This Row],[Municipio]],'LOCALIZA HN'!$B$9:$O$306,8,0),99999)</f>
        <v>0501</v>
      </c>
      <c r="J789" s="5" t="s">
        <v>18</v>
      </c>
      <c r="K789" s="5">
        <v>62</v>
      </c>
      <c r="L789" s="24" t="s">
        <v>19</v>
      </c>
      <c r="M789" s="32" t="s">
        <v>20</v>
      </c>
      <c r="N789" s="33">
        <f>+IFERROR(VLOOKUP(Casos_HN[[#This Row],[ID_Municipio]],Table_4[[CodigoMuni]:[Long_2]],3,0),"")</f>
        <v>15.5151</v>
      </c>
      <c r="O789" s="33">
        <f>+IFERROR(VLOOKUP(Casos_HN[[#This Row],[ID_Municipio]],Table_4[[CodigoMuni]:[Long_2]],4,0),"")</f>
        <v>-88.114599999999996</v>
      </c>
      <c r="P789" s="32" t="s">
        <v>21</v>
      </c>
    </row>
    <row r="790" spans="1:16" ht="14.25" customHeight="1" x14ac:dyDescent="0.3">
      <c r="A790" s="29" t="str">
        <f t="shared" si="36"/>
        <v>San Pedro Sula43952779</v>
      </c>
      <c r="B790" s="29" t="str">
        <f>+Casos_HN[[#This Row],[ID_Municipio]]&amp;Casos_HN[[#This Row],[Fecha]]</f>
        <v>050143952</v>
      </c>
      <c r="C790" s="29" t="str">
        <f t="shared" si="37"/>
        <v>Cortes43952</v>
      </c>
      <c r="D790" s="30">
        <f t="shared" si="38"/>
        <v>779</v>
      </c>
      <c r="E790" s="23">
        <v>43952</v>
      </c>
      <c r="F790" s="30">
        <f>+VLOOKUP(Casos_HN[[#This Row],[Departamento]],Table_5[],2,0)</f>
        <v>5</v>
      </c>
      <c r="G790" s="3" t="s">
        <v>22</v>
      </c>
      <c r="H790" s="9" t="s">
        <v>23</v>
      </c>
      <c r="I790" s="30" t="str">
        <f>+IFERROR(VLOOKUP(Casos_HN[[#This Row],[Municipio]],'LOCALIZA HN'!$B$9:$O$306,8,0),99999)</f>
        <v>0501</v>
      </c>
      <c r="J790" s="5" t="s">
        <v>26</v>
      </c>
      <c r="K790" s="5">
        <v>29</v>
      </c>
      <c r="L790" s="24" t="s">
        <v>19</v>
      </c>
      <c r="M790" s="32" t="s">
        <v>20</v>
      </c>
      <c r="N790" s="33">
        <f>+IFERROR(VLOOKUP(Casos_HN[[#This Row],[ID_Municipio]],Table_4[[CodigoMuni]:[Long_2]],3,0),"")</f>
        <v>15.5151</v>
      </c>
      <c r="O790" s="33">
        <f>+IFERROR(VLOOKUP(Casos_HN[[#This Row],[ID_Municipio]],Table_4[[CodigoMuni]:[Long_2]],4,0),"")</f>
        <v>-88.114599999999996</v>
      </c>
      <c r="P790" s="32" t="s">
        <v>21</v>
      </c>
    </row>
    <row r="791" spans="1:16" ht="14.25" customHeight="1" x14ac:dyDescent="0.3">
      <c r="A791" s="29" t="str">
        <f t="shared" si="36"/>
        <v>San Pedro Sula43952780</v>
      </c>
      <c r="B791" s="29" t="str">
        <f>+Casos_HN[[#This Row],[ID_Municipio]]&amp;Casos_HN[[#This Row],[Fecha]]</f>
        <v>050143952</v>
      </c>
      <c r="C791" s="29" t="str">
        <f t="shared" si="37"/>
        <v>Cortes43952</v>
      </c>
      <c r="D791" s="30">
        <f t="shared" si="38"/>
        <v>780</v>
      </c>
      <c r="E791" s="23">
        <v>43952</v>
      </c>
      <c r="F791" s="30">
        <f>+VLOOKUP(Casos_HN[[#This Row],[Departamento]],Table_5[],2,0)</f>
        <v>5</v>
      </c>
      <c r="G791" s="3" t="s">
        <v>22</v>
      </c>
      <c r="H791" s="9" t="s">
        <v>23</v>
      </c>
      <c r="I791" s="30" t="str">
        <f>+IFERROR(VLOOKUP(Casos_HN[[#This Row],[Municipio]],'LOCALIZA HN'!$B$9:$O$306,8,0),99999)</f>
        <v>0501</v>
      </c>
      <c r="J791" s="5" t="s">
        <v>26</v>
      </c>
      <c r="K791" s="5">
        <v>38</v>
      </c>
      <c r="L791" s="24" t="s">
        <v>19</v>
      </c>
      <c r="M791" s="32" t="s">
        <v>20</v>
      </c>
      <c r="N791" s="33">
        <f>+IFERROR(VLOOKUP(Casos_HN[[#This Row],[ID_Municipio]],Table_4[[CodigoMuni]:[Long_2]],3,0),"")</f>
        <v>15.5151</v>
      </c>
      <c r="O791" s="33">
        <f>+IFERROR(VLOOKUP(Casos_HN[[#This Row],[ID_Municipio]],Table_4[[CodigoMuni]:[Long_2]],4,0),"")</f>
        <v>-88.114599999999996</v>
      </c>
      <c r="P791" s="32" t="s">
        <v>21</v>
      </c>
    </row>
    <row r="792" spans="1:16" ht="14.25" customHeight="1" x14ac:dyDescent="0.3">
      <c r="A792" s="29" t="str">
        <f t="shared" si="36"/>
        <v>San Pedro Sula43952781</v>
      </c>
      <c r="B792" s="29" t="str">
        <f>+Casos_HN[[#This Row],[ID_Municipio]]&amp;Casos_HN[[#This Row],[Fecha]]</f>
        <v>050143952</v>
      </c>
      <c r="C792" s="29" t="str">
        <f t="shared" si="37"/>
        <v>Cortes43952</v>
      </c>
      <c r="D792" s="30">
        <f t="shared" si="38"/>
        <v>781</v>
      </c>
      <c r="E792" s="23">
        <v>43952</v>
      </c>
      <c r="F792" s="30">
        <f>+VLOOKUP(Casos_HN[[#This Row],[Departamento]],Table_5[],2,0)</f>
        <v>5</v>
      </c>
      <c r="G792" s="3" t="s">
        <v>22</v>
      </c>
      <c r="H792" s="9" t="s">
        <v>23</v>
      </c>
      <c r="I792" s="30" t="str">
        <f>+IFERROR(VLOOKUP(Casos_HN[[#This Row],[Municipio]],'LOCALIZA HN'!$B$9:$O$306,8,0),99999)</f>
        <v>0501</v>
      </c>
      <c r="J792" s="5" t="s">
        <v>18</v>
      </c>
      <c r="K792" s="5">
        <v>66</v>
      </c>
      <c r="L792" s="24" t="s">
        <v>19</v>
      </c>
      <c r="M792" s="32" t="s">
        <v>20</v>
      </c>
      <c r="N792" s="33">
        <f>+IFERROR(VLOOKUP(Casos_HN[[#This Row],[ID_Municipio]],Table_4[[CodigoMuni]:[Long_2]],3,0),"")</f>
        <v>15.5151</v>
      </c>
      <c r="O792" s="33">
        <f>+IFERROR(VLOOKUP(Casos_HN[[#This Row],[ID_Municipio]],Table_4[[CodigoMuni]:[Long_2]],4,0),"")</f>
        <v>-88.114599999999996</v>
      </c>
      <c r="P792" s="32" t="s">
        <v>21</v>
      </c>
    </row>
    <row r="793" spans="1:16" ht="14.25" customHeight="1" x14ac:dyDescent="0.3">
      <c r="A793" s="29" t="str">
        <f t="shared" si="36"/>
        <v>San Pedro Sula43952782</v>
      </c>
      <c r="B793" s="29" t="str">
        <f>+Casos_HN[[#This Row],[ID_Municipio]]&amp;Casos_HN[[#This Row],[Fecha]]</f>
        <v>050143952</v>
      </c>
      <c r="C793" s="29" t="str">
        <f t="shared" si="37"/>
        <v>Cortes43952</v>
      </c>
      <c r="D793" s="30">
        <f t="shared" si="38"/>
        <v>782</v>
      </c>
      <c r="E793" s="23">
        <v>43952</v>
      </c>
      <c r="F793" s="30">
        <f>+VLOOKUP(Casos_HN[[#This Row],[Departamento]],Table_5[],2,0)</f>
        <v>5</v>
      </c>
      <c r="G793" s="3" t="s">
        <v>22</v>
      </c>
      <c r="H793" s="9" t="s">
        <v>23</v>
      </c>
      <c r="I793" s="30" t="str">
        <f>+IFERROR(VLOOKUP(Casos_HN[[#This Row],[Municipio]],'LOCALIZA HN'!$B$9:$O$306,8,0),99999)</f>
        <v>0501</v>
      </c>
      <c r="J793" s="5" t="s">
        <v>18</v>
      </c>
      <c r="K793" s="5">
        <v>65</v>
      </c>
      <c r="L793" s="24" t="s">
        <v>19</v>
      </c>
      <c r="M793" s="32" t="s">
        <v>20</v>
      </c>
      <c r="N793" s="33">
        <f>+IFERROR(VLOOKUP(Casos_HN[[#This Row],[ID_Municipio]],Table_4[[CodigoMuni]:[Long_2]],3,0),"")</f>
        <v>15.5151</v>
      </c>
      <c r="O793" s="33">
        <f>+IFERROR(VLOOKUP(Casos_HN[[#This Row],[ID_Municipio]],Table_4[[CodigoMuni]:[Long_2]],4,0),"")</f>
        <v>-88.114599999999996</v>
      </c>
      <c r="P793" s="32" t="s">
        <v>21</v>
      </c>
    </row>
    <row r="794" spans="1:16" ht="14.25" customHeight="1" x14ac:dyDescent="0.3">
      <c r="A794" s="29" t="str">
        <f t="shared" si="36"/>
        <v>San Pedro Sula43952783</v>
      </c>
      <c r="B794" s="29" t="str">
        <f>+Casos_HN[[#This Row],[ID_Municipio]]&amp;Casos_HN[[#This Row],[Fecha]]</f>
        <v>050143952</v>
      </c>
      <c r="C794" s="29" t="str">
        <f t="shared" si="37"/>
        <v>Cortes43952</v>
      </c>
      <c r="D794" s="30">
        <f t="shared" si="38"/>
        <v>783</v>
      </c>
      <c r="E794" s="23">
        <v>43952</v>
      </c>
      <c r="F794" s="30">
        <f>+VLOOKUP(Casos_HN[[#This Row],[Departamento]],Table_5[],2,0)</f>
        <v>5</v>
      </c>
      <c r="G794" s="3" t="s">
        <v>22</v>
      </c>
      <c r="H794" s="9" t="s">
        <v>23</v>
      </c>
      <c r="I794" s="30" t="str">
        <f>+IFERROR(VLOOKUP(Casos_HN[[#This Row],[Municipio]],'LOCALIZA HN'!$B$9:$O$306,8,0),99999)</f>
        <v>0501</v>
      </c>
      <c r="J794" s="5" t="s">
        <v>26</v>
      </c>
      <c r="K794" s="5">
        <v>37</v>
      </c>
      <c r="L794" s="24" t="s">
        <v>19</v>
      </c>
      <c r="M794" s="32" t="s">
        <v>20</v>
      </c>
      <c r="N794" s="33">
        <f>+IFERROR(VLOOKUP(Casos_HN[[#This Row],[ID_Municipio]],Table_4[[CodigoMuni]:[Long_2]],3,0),"")</f>
        <v>15.5151</v>
      </c>
      <c r="O794" s="33">
        <f>+IFERROR(VLOOKUP(Casos_HN[[#This Row],[ID_Municipio]],Table_4[[CodigoMuni]:[Long_2]],4,0),"")</f>
        <v>-88.114599999999996</v>
      </c>
      <c r="P794" s="32" t="s">
        <v>21</v>
      </c>
    </row>
    <row r="795" spans="1:16" ht="14.25" customHeight="1" x14ac:dyDescent="0.3">
      <c r="A795" s="29" t="str">
        <f t="shared" si="36"/>
        <v>San Pedro Sula43952784</v>
      </c>
      <c r="B795" s="29" t="str">
        <f>+Casos_HN[[#This Row],[ID_Municipio]]&amp;Casos_HN[[#This Row],[Fecha]]</f>
        <v>050143952</v>
      </c>
      <c r="C795" s="29" t="str">
        <f t="shared" si="37"/>
        <v>Cortes43952</v>
      </c>
      <c r="D795" s="30">
        <f t="shared" si="38"/>
        <v>784</v>
      </c>
      <c r="E795" s="23">
        <v>43952</v>
      </c>
      <c r="F795" s="30">
        <f>+VLOOKUP(Casos_HN[[#This Row],[Departamento]],Table_5[],2,0)</f>
        <v>5</v>
      </c>
      <c r="G795" s="3" t="s">
        <v>22</v>
      </c>
      <c r="H795" s="9" t="s">
        <v>23</v>
      </c>
      <c r="I795" s="30" t="str">
        <f>+IFERROR(VLOOKUP(Casos_HN[[#This Row],[Municipio]],'LOCALIZA HN'!$B$9:$O$306,8,0),99999)</f>
        <v>0501</v>
      </c>
      <c r="J795" s="5" t="s">
        <v>18</v>
      </c>
      <c r="K795" s="5">
        <v>42</v>
      </c>
      <c r="L795" s="24" t="s">
        <v>19</v>
      </c>
      <c r="M795" s="32" t="s">
        <v>20</v>
      </c>
      <c r="N795" s="33">
        <f>+IFERROR(VLOOKUP(Casos_HN[[#This Row],[ID_Municipio]],Table_4[[CodigoMuni]:[Long_2]],3,0),"")</f>
        <v>15.5151</v>
      </c>
      <c r="O795" s="33">
        <f>+IFERROR(VLOOKUP(Casos_HN[[#This Row],[ID_Municipio]],Table_4[[CodigoMuni]:[Long_2]],4,0),"")</f>
        <v>-88.114599999999996</v>
      </c>
      <c r="P795" s="32" t="s">
        <v>21</v>
      </c>
    </row>
    <row r="796" spans="1:16" ht="14.25" customHeight="1" x14ac:dyDescent="0.3">
      <c r="A796" s="29" t="str">
        <f t="shared" si="36"/>
        <v>San Pedro Sula43952785</v>
      </c>
      <c r="B796" s="29" t="str">
        <f>+Casos_HN[[#This Row],[ID_Municipio]]&amp;Casos_HN[[#This Row],[Fecha]]</f>
        <v>050143952</v>
      </c>
      <c r="C796" s="29" t="str">
        <f t="shared" si="37"/>
        <v>Cortes43952</v>
      </c>
      <c r="D796" s="30">
        <f t="shared" si="38"/>
        <v>785</v>
      </c>
      <c r="E796" s="23">
        <v>43952</v>
      </c>
      <c r="F796" s="30">
        <f>+VLOOKUP(Casos_HN[[#This Row],[Departamento]],Table_5[],2,0)</f>
        <v>5</v>
      </c>
      <c r="G796" s="3" t="s">
        <v>22</v>
      </c>
      <c r="H796" s="9" t="s">
        <v>23</v>
      </c>
      <c r="I796" s="30" t="str">
        <f>+IFERROR(VLOOKUP(Casos_HN[[#This Row],[Municipio]],'LOCALIZA HN'!$B$9:$O$306,8,0),99999)</f>
        <v>0501</v>
      </c>
      <c r="J796" s="5" t="s">
        <v>18</v>
      </c>
      <c r="K796" s="5">
        <v>59</v>
      </c>
      <c r="L796" s="24" t="s">
        <v>19</v>
      </c>
      <c r="M796" s="32" t="s">
        <v>20</v>
      </c>
      <c r="N796" s="33">
        <f>+IFERROR(VLOOKUP(Casos_HN[[#This Row],[ID_Municipio]],Table_4[[CodigoMuni]:[Long_2]],3,0),"")</f>
        <v>15.5151</v>
      </c>
      <c r="O796" s="33">
        <f>+IFERROR(VLOOKUP(Casos_HN[[#This Row],[ID_Municipio]],Table_4[[CodigoMuni]:[Long_2]],4,0),"")</f>
        <v>-88.114599999999996</v>
      </c>
      <c r="P796" s="32" t="s">
        <v>21</v>
      </c>
    </row>
    <row r="797" spans="1:16" ht="14.25" customHeight="1" x14ac:dyDescent="0.3">
      <c r="A797" s="29" t="str">
        <f t="shared" si="36"/>
        <v>San Pedro Sula43952786</v>
      </c>
      <c r="B797" s="29" t="str">
        <f>+Casos_HN[[#This Row],[ID_Municipio]]&amp;Casos_HN[[#This Row],[Fecha]]</f>
        <v>050143952</v>
      </c>
      <c r="C797" s="29" t="str">
        <f t="shared" si="37"/>
        <v>Cortes43952</v>
      </c>
      <c r="D797" s="30">
        <f t="shared" si="38"/>
        <v>786</v>
      </c>
      <c r="E797" s="23">
        <v>43952</v>
      </c>
      <c r="F797" s="30">
        <f>+VLOOKUP(Casos_HN[[#This Row],[Departamento]],Table_5[],2,0)</f>
        <v>5</v>
      </c>
      <c r="G797" s="3" t="s">
        <v>22</v>
      </c>
      <c r="H797" s="9" t="s">
        <v>23</v>
      </c>
      <c r="I797" s="30" t="str">
        <f>+IFERROR(VLOOKUP(Casos_HN[[#This Row],[Municipio]],'LOCALIZA HN'!$B$9:$O$306,8,0),99999)</f>
        <v>0501</v>
      </c>
      <c r="J797" s="5" t="s">
        <v>18</v>
      </c>
      <c r="K797" s="5">
        <v>37</v>
      </c>
      <c r="L797" s="24" t="s">
        <v>19</v>
      </c>
      <c r="M797" s="32" t="s">
        <v>20</v>
      </c>
      <c r="N797" s="33">
        <f>+IFERROR(VLOOKUP(Casos_HN[[#This Row],[ID_Municipio]],Table_4[[CodigoMuni]:[Long_2]],3,0),"")</f>
        <v>15.5151</v>
      </c>
      <c r="O797" s="33">
        <f>+IFERROR(VLOOKUP(Casos_HN[[#This Row],[ID_Municipio]],Table_4[[CodigoMuni]:[Long_2]],4,0),"")</f>
        <v>-88.114599999999996</v>
      </c>
      <c r="P797" s="32" t="s">
        <v>21</v>
      </c>
    </row>
    <row r="798" spans="1:16" ht="14.25" customHeight="1" x14ac:dyDescent="0.3">
      <c r="A798" s="29" t="str">
        <f t="shared" si="36"/>
        <v>San Pedro Sula43952787</v>
      </c>
      <c r="B798" s="29" t="str">
        <f>+Casos_HN[[#This Row],[ID_Municipio]]&amp;Casos_HN[[#This Row],[Fecha]]</f>
        <v>050143952</v>
      </c>
      <c r="C798" s="29" t="str">
        <f t="shared" si="37"/>
        <v>Cortes43952</v>
      </c>
      <c r="D798" s="30">
        <f t="shared" si="38"/>
        <v>787</v>
      </c>
      <c r="E798" s="23">
        <v>43952</v>
      </c>
      <c r="F798" s="30">
        <f>+VLOOKUP(Casos_HN[[#This Row],[Departamento]],Table_5[],2,0)</f>
        <v>5</v>
      </c>
      <c r="G798" s="3" t="s">
        <v>22</v>
      </c>
      <c r="H798" s="9" t="s">
        <v>23</v>
      </c>
      <c r="I798" s="30" t="str">
        <f>+IFERROR(VLOOKUP(Casos_HN[[#This Row],[Municipio]],'LOCALIZA HN'!$B$9:$O$306,8,0),99999)</f>
        <v>0501</v>
      </c>
      <c r="J798" s="5" t="s">
        <v>26</v>
      </c>
      <c r="K798" s="5">
        <v>40</v>
      </c>
      <c r="L798" s="24" t="s">
        <v>19</v>
      </c>
      <c r="M798" s="32" t="s">
        <v>20</v>
      </c>
      <c r="N798" s="33">
        <f>+IFERROR(VLOOKUP(Casos_HN[[#This Row],[ID_Municipio]],Table_4[[CodigoMuni]:[Long_2]],3,0),"")</f>
        <v>15.5151</v>
      </c>
      <c r="O798" s="33">
        <f>+IFERROR(VLOOKUP(Casos_HN[[#This Row],[ID_Municipio]],Table_4[[CodigoMuni]:[Long_2]],4,0),"")</f>
        <v>-88.114599999999996</v>
      </c>
      <c r="P798" s="32" t="s">
        <v>21</v>
      </c>
    </row>
    <row r="799" spans="1:16" ht="14.25" customHeight="1" x14ac:dyDescent="0.3">
      <c r="A799" s="29" t="str">
        <f t="shared" si="36"/>
        <v>San Pedro Sula43952788</v>
      </c>
      <c r="B799" s="29" t="str">
        <f>+Casos_HN[[#This Row],[ID_Municipio]]&amp;Casos_HN[[#This Row],[Fecha]]</f>
        <v>050143952</v>
      </c>
      <c r="C799" s="29" t="str">
        <f t="shared" si="37"/>
        <v>Cortes43952</v>
      </c>
      <c r="D799" s="30">
        <f t="shared" si="38"/>
        <v>788</v>
      </c>
      <c r="E799" s="23">
        <v>43952</v>
      </c>
      <c r="F799" s="30">
        <f>+VLOOKUP(Casos_HN[[#This Row],[Departamento]],Table_5[],2,0)</f>
        <v>5</v>
      </c>
      <c r="G799" s="3" t="s">
        <v>22</v>
      </c>
      <c r="H799" s="9" t="s">
        <v>23</v>
      </c>
      <c r="I799" s="30" t="str">
        <f>+IFERROR(VLOOKUP(Casos_HN[[#This Row],[Municipio]],'LOCALIZA HN'!$B$9:$O$306,8,0),99999)</f>
        <v>0501</v>
      </c>
      <c r="J799" s="5" t="s">
        <v>26</v>
      </c>
      <c r="K799" s="5">
        <v>20</v>
      </c>
      <c r="L799" s="24" t="s">
        <v>19</v>
      </c>
      <c r="M799" s="32" t="s">
        <v>20</v>
      </c>
      <c r="N799" s="33">
        <f>+IFERROR(VLOOKUP(Casos_HN[[#This Row],[ID_Municipio]],Table_4[[CodigoMuni]:[Long_2]],3,0),"")</f>
        <v>15.5151</v>
      </c>
      <c r="O799" s="33">
        <f>+IFERROR(VLOOKUP(Casos_HN[[#This Row],[ID_Municipio]],Table_4[[CodigoMuni]:[Long_2]],4,0),"")</f>
        <v>-88.114599999999996</v>
      </c>
      <c r="P799" s="32" t="s">
        <v>21</v>
      </c>
    </row>
    <row r="800" spans="1:16" ht="14.25" customHeight="1" x14ac:dyDescent="0.3">
      <c r="A800" s="29" t="str">
        <f t="shared" si="36"/>
        <v>San Pedro Sula43952789</v>
      </c>
      <c r="B800" s="29" t="str">
        <f>+Casos_HN[[#This Row],[ID_Municipio]]&amp;Casos_HN[[#This Row],[Fecha]]</f>
        <v>050143952</v>
      </c>
      <c r="C800" s="29" t="str">
        <f t="shared" si="37"/>
        <v>Cortes43952</v>
      </c>
      <c r="D800" s="30">
        <f t="shared" si="38"/>
        <v>789</v>
      </c>
      <c r="E800" s="23">
        <v>43952</v>
      </c>
      <c r="F800" s="30">
        <f>+VLOOKUP(Casos_HN[[#This Row],[Departamento]],Table_5[],2,0)</f>
        <v>5</v>
      </c>
      <c r="G800" s="3" t="s">
        <v>22</v>
      </c>
      <c r="H800" s="9" t="s">
        <v>23</v>
      </c>
      <c r="I800" s="30" t="str">
        <f>+IFERROR(VLOOKUP(Casos_HN[[#This Row],[Municipio]],'LOCALIZA HN'!$B$9:$O$306,8,0),99999)</f>
        <v>0501</v>
      </c>
      <c r="J800" s="5" t="s">
        <v>26</v>
      </c>
      <c r="K800" s="5">
        <v>64</v>
      </c>
      <c r="L800" s="24" t="s">
        <v>19</v>
      </c>
      <c r="M800" s="32" t="s">
        <v>20</v>
      </c>
      <c r="N800" s="33">
        <f>+IFERROR(VLOOKUP(Casos_HN[[#This Row],[ID_Municipio]],Table_4[[CodigoMuni]:[Long_2]],3,0),"")</f>
        <v>15.5151</v>
      </c>
      <c r="O800" s="33">
        <f>+IFERROR(VLOOKUP(Casos_HN[[#This Row],[ID_Municipio]],Table_4[[CodigoMuni]:[Long_2]],4,0),"")</f>
        <v>-88.114599999999996</v>
      </c>
      <c r="P800" s="32" t="s">
        <v>21</v>
      </c>
    </row>
    <row r="801" spans="1:16" ht="14.25" customHeight="1" x14ac:dyDescent="0.3">
      <c r="A801" s="29" t="str">
        <f t="shared" si="36"/>
        <v>San Pedro Sula43952790</v>
      </c>
      <c r="B801" s="29" t="str">
        <f>+Casos_HN[[#This Row],[ID_Municipio]]&amp;Casos_HN[[#This Row],[Fecha]]</f>
        <v>050143952</v>
      </c>
      <c r="C801" s="29" t="str">
        <f t="shared" si="37"/>
        <v>Cortes43952</v>
      </c>
      <c r="D801" s="30">
        <f t="shared" si="38"/>
        <v>790</v>
      </c>
      <c r="E801" s="23">
        <v>43952</v>
      </c>
      <c r="F801" s="30">
        <f>+VLOOKUP(Casos_HN[[#This Row],[Departamento]],Table_5[],2,0)</f>
        <v>5</v>
      </c>
      <c r="G801" s="3" t="s">
        <v>22</v>
      </c>
      <c r="H801" s="9" t="s">
        <v>23</v>
      </c>
      <c r="I801" s="30" t="str">
        <f>+IFERROR(VLOOKUP(Casos_HN[[#This Row],[Municipio]],'LOCALIZA HN'!$B$9:$O$306,8,0),99999)</f>
        <v>0501</v>
      </c>
      <c r="J801" s="5" t="s">
        <v>26</v>
      </c>
      <c r="K801" s="5">
        <v>58</v>
      </c>
      <c r="L801" s="24" t="s">
        <v>19</v>
      </c>
      <c r="M801" s="32" t="s">
        <v>20</v>
      </c>
      <c r="N801" s="33">
        <f>+IFERROR(VLOOKUP(Casos_HN[[#This Row],[ID_Municipio]],Table_4[[CodigoMuni]:[Long_2]],3,0),"")</f>
        <v>15.5151</v>
      </c>
      <c r="O801" s="33">
        <f>+IFERROR(VLOOKUP(Casos_HN[[#This Row],[ID_Municipio]],Table_4[[CodigoMuni]:[Long_2]],4,0),"")</f>
        <v>-88.114599999999996</v>
      </c>
      <c r="P801" s="32" t="s">
        <v>21</v>
      </c>
    </row>
    <row r="802" spans="1:16" ht="14.25" customHeight="1" x14ac:dyDescent="0.3">
      <c r="A802" s="29" t="str">
        <f t="shared" si="36"/>
        <v>San Pedro Sula43952791</v>
      </c>
      <c r="B802" s="29" t="str">
        <f>+Casos_HN[[#This Row],[ID_Municipio]]&amp;Casos_HN[[#This Row],[Fecha]]</f>
        <v>050143952</v>
      </c>
      <c r="C802" s="29" t="str">
        <f t="shared" si="37"/>
        <v>Cortes43952</v>
      </c>
      <c r="D802" s="30">
        <f t="shared" si="38"/>
        <v>791</v>
      </c>
      <c r="E802" s="23">
        <v>43952</v>
      </c>
      <c r="F802" s="30">
        <f>+VLOOKUP(Casos_HN[[#This Row],[Departamento]],Table_5[],2,0)</f>
        <v>5</v>
      </c>
      <c r="G802" s="3" t="s">
        <v>22</v>
      </c>
      <c r="H802" s="9" t="s">
        <v>23</v>
      </c>
      <c r="I802" s="30" t="str">
        <f>+IFERROR(VLOOKUP(Casos_HN[[#This Row],[Municipio]],'LOCALIZA HN'!$B$9:$O$306,8,0),99999)</f>
        <v>0501</v>
      </c>
      <c r="J802" s="5" t="s">
        <v>26</v>
      </c>
      <c r="K802" s="5">
        <v>65</v>
      </c>
      <c r="L802" s="24" t="s">
        <v>19</v>
      </c>
      <c r="M802" s="32" t="s">
        <v>20</v>
      </c>
      <c r="N802" s="33">
        <f>+IFERROR(VLOOKUP(Casos_HN[[#This Row],[ID_Municipio]],Table_4[[CodigoMuni]:[Long_2]],3,0),"")</f>
        <v>15.5151</v>
      </c>
      <c r="O802" s="33">
        <f>+IFERROR(VLOOKUP(Casos_HN[[#This Row],[ID_Municipio]],Table_4[[CodigoMuni]:[Long_2]],4,0),"")</f>
        <v>-88.114599999999996</v>
      </c>
      <c r="P802" s="32" t="s">
        <v>21</v>
      </c>
    </row>
    <row r="803" spans="1:16" ht="14.25" customHeight="1" x14ac:dyDescent="0.3">
      <c r="A803" s="29" t="str">
        <f t="shared" si="36"/>
        <v>San Pedro Sula43952792</v>
      </c>
      <c r="B803" s="29" t="str">
        <f>+Casos_HN[[#This Row],[ID_Municipio]]&amp;Casos_HN[[#This Row],[Fecha]]</f>
        <v>050143952</v>
      </c>
      <c r="C803" s="29" t="str">
        <f t="shared" si="37"/>
        <v>Cortes43952</v>
      </c>
      <c r="D803" s="30">
        <f t="shared" si="38"/>
        <v>792</v>
      </c>
      <c r="E803" s="23">
        <v>43952</v>
      </c>
      <c r="F803" s="30">
        <f>+VLOOKUP(Casos_HN[[#This Row],[Departamento]],Table_5[],2,0)</f>
        <v>5</v>
      </c>
      <c r="G803" s="3" t="s">
        <v>22</v>
      </c>
      <c r="H803" s="9" t="s">
        <v>23</v>
      </c>
      <c r="I803" s="30" t="str">
        <f>+IFERROR(VLOOKUP(Casos_HN[[#This Row],[Municipio]],'LOCALIZA HN'!$B$9:$O$306,8,0),99999)</f>
        <v>0501</v>
      </c>
      <c r="J803" s="5" t="s">
        <v>18</v>
      </c>
      <c r="K803" s="5">
        <v>56</v>
      </c>
      <c r="L803" s="24" t="s">
        <v>19</v>
      </c>
      <c r="M803" s="32" t="s">
        <v>20</v>
      </c>
      <c r="N803" s="33">
        <f>+IFERROR(VLOOKUP(Casos_HN[[#This Row],[ID_Municipio]],Table_4[[CodigoMuni]:[Long_2]],3,0),"")</f>
        <v>15.5151</v>
      </c>
      <c r="O803" s="33">
        <f>+IFERROR(VLOOKUP(Casos_HN[[#This Row],[ID_Municipio]],Table_4[[CodigoMuni]:[Long_2]],4,0),"")</f>
        <v>-88.114599999999996</v>
      </c>
      <c r="P803" s="32" t="s">
        <v>21</v>
      </c>
    </row>
    <row r="804" spans="1:16" ht="14.25" customHeight="1" x14ac:dyDescent="0.3">
      <c r="A804" s="29" t="str">
        <f t="shared" si="36"/>
        <v>San Pedro Sula43953793</v>
      </c>
      <c r="B804" s="29" t="str">
        <f>+Casos_HN[[#This Row],[ID_Municipio]]&amp;Casos_HN[[#This Row],[Fecha]]</f>
        <v>050143953</v>
      </c>
      <c r="C804" s="29" t="str">
        <f t="shared" si="37"/>
        <v>Cortes43953</v>
      </c>
      <c r="D804" s="30">
        <f t="shared" si="38"/>
        <v>793</v>
      </c>
      <c r="E804" s="23">
        <v>43953</v>
      </c>
      <c r="F804" s="30">
        <f>+VLOOKUP(Casos_HN[[#This Row],[Departamento]],Table_5[],2,0)</f>
        <v>5</v>
      </c>
      <c r="G804" s="3" t="s">
        <v>22</v>
      </c>
      <c r="H804" s="9" t="s">
        <v>23</v>
      </c>
      <c r="I804" s="30" t="str">
        <f>+IFERROR(VLOOKUP(Casos_HN[[#This Row],[Municipio]],'LOCALIZA HN'!$B$9:$O$306,8,0),99999)</f>
        <v>0501</v>
      </c>
      <c r="J804" s="5" t="s">
        <v>18</v>
      </c>
      <c r="K804" s="5">
        <v>64</v>
      </c>
      <c r="L804" s="24" t="s">
        <v>19</v>
      </c>
      <c r="M804" s="32" t="s">
        <v>20</v>
      </c>
      <c r="N804" s="33">
        <f>+IFERROR(VLOOKUP(Casos_HN[[#This Row],[ID_Municipio]],Table_4[[CodigoMuni]:[Long_2]],3,0),"")</f>
        <v>15.5151</v>
      </c>
      <c r="O804" s="33">
        <f>+IFERROR(VLOOKUP(Casos_HN[[#This Row],[ID_Municipio]],Table_4[[CodigoMuni]:[Long_2]],4,0),"")</f>
        <v>-88.114599999999996</v>
      </c>
      <c r="P804" s="32" t="s">
        <v>21</v>
      </c>
    </row>
    <row r="805" spans="1:16" ht="14.25" customHeight="1" x14ac:dyDescent="0.3">
      <c r="A805" s="29" t="str">
        <f t="shared" si="36"/>
        <v>San Pedro Sula43953794</v>
      </c>
      <c r="B805" s="29" t="str">
        <f>+Casos_HN[[#This Row],[ID_Municipio]]&amp;Casos_HN[[#This Row],[Fecha]]</f>
        <v>050143953</v>
      </c>
      <c r="C805" s="29" t="str">
        <f t="shared" si="37"/>
        <v>Cortes43953</v>
      </c>
      <c r="D805" s="30">
        <f t="shared" si="38"/>
        <v>794</v>
      </c>
      <c r="E805" s="23">
        <v>43953</v>
      </c>
      <c r="F805" s="30">
        <f>+VLOOKUP(Casos_HN[[#This Row],[Departamento]],Table_5[],2,0)</f>
        <v>5</v>
      </c>
      <c r="G805" s="3" t="s">
        <v>22</v>
      </c>
      <c r="H805" s="9" t="s">
        <v>23</v>
      </c>
      <c r="I805" s="30" t="str">
        <f>+IFERROR(VLOOKUP(Casos_HN[[#This Row],[Municipio]],'LOCALIZA HN'!$B$9:$O$306,8,0),99999)</f>
        <v>0501</v>
      </c>
      <c r="J805" s="5" t="s">
        <v>26</v>
      </c>
      <c r="K805" s="5">
        <v>71</v>
      </c>
      <c r="L805" s="24" t="s">
        <v>19</v>
      </c>
      <c r="M805" s="32" t="s">
        <v>20</v>
      </c>
      <c r="N805" s="33">
        <f>+IFERROR(VLOOKUP(Casos_HN[[#This Row],[ID_Municipio]],Table_4[[CodigoMuni]:[Long_2]],3,0),"")</f>
        <v>15.5151</v>
      </c>
      <c r="O805" s="33">
        <f>+IFERROR(VLOOKUP(Casos_HN[[#This Row],[ID_Municipio]],Table_4[[CodigoMuni]:[Long_2]],4,0),"")</f>
        <v>-88.114599999999996</v>
      </c>
      <c r="P805" s="32" t="s">
        <v>21</v>
      </c>
    </row>
    <row r="806" spans="1:16" ht="14.25" customHeight="1" x14ac:dyDescent="0.3">
      <c r="A806" s="29" t="str">
        <f t="shared" si="36"/>
        <v>San Pedro Sula43953795</v>
      </c>
      <c r="B806" s="29" t="str">
        <f>+Casos_HN[[#This Row],[ID_Municipio]]&amp;Casos_HN[[#This Row],[Fecha]]</f>
        <v>050143953</v>
      </c>
      <c r="C806" s="29" t="str">
        <f t="shared" si="37"/>
        <v>Cortes43953</v>
      </c>
      <c r="D806" s="30">
        <f t="shared" si="38"/>
        <v>795</v>
      </c>
      <c r="E806" s="23">
        <v>43953</v>
      </c>
      <c r="F806" s="30">
        <f>+VLOOKUP(Casos_HN[[#This Row],[Departamento]],Table_5[],2,0)</f>
        <v>5</v>
      </c>
      <c r="G806" s="3" t="s">
        <v>22</v>
      </c>
      <c r="H806" s="9" t="s">
        <v>23</v>
      </c>
      <c r="I806" s="30" t="str">
        <f>+IFERROR(VLOOKUP(Casos_HN[[#This Row],[Municipio]],'LOCALIZA HN'!$B$9:$O$306,8,0),99999)</f>
        <v>0501</v>
      </c>
      <c r="J806" s="5" t="s">
        <v>26</v>
      </c>
      <c r="K806" s="5">
        <v>61</v>
      </c>
      <c r="L806" s="24" t="s">
        <v>19</v>
      </c>
      <c r="M806" s="32" t="s">
        <v>20</v>
      </c>
      <c r="N806" s="33">
        <f>+IFERROR(VLOOKUP(Casos_HN[[#This Row],[ID_Municipio]],Table_4[[CodigoMuni]:[Long_2]],3,0),"")</f>
        <v>15.5151</v>
      </c>
      <c r="O806" s="33">
        <f>+IFERROR(VLOOKUP(Casos_HN[[#This Row],[ID_Municipio]],Table_4[[CodigoMuni]:[Long_2]],4,0),"")</f>
        <v>-88.114599999999996</v>
      </c>
      <c r="P806" s="32" t="s">
        <v>21</v>
      </c>
    </row>
    <row r="807" spans="1:16" ht="14.25" customHeight="1" x14ac:dyDescent="0.3">
      <c r="A807" s="29" t="str">
        <f t="shared" si="36"/>
        <v>San Pedro Sula43953796</v>
      </c>
      <c r="B807" s="29" t="str">
        <f>+Casos_HN[[#This Row],[ID_Municipio]]&amp;Casos_HN[[#This Row],[Fecha]]</f>
        <v>050143953</v>
      </c>
      <c r="C807" s="29" t="str">
        <f t="shared" si="37"/>
        <v>Cortes43953</v>
      </c>
      <c r="D807" s="30">
        <f t="shared" si="38"/>
        <v>796</v>
      </c>
      <c r="E807" s="23">
        <v>43953</v>
      </c>
      <c r="F807" s="30">
        <f>+VLOOKUP(Casos_HN[[#This Row],[Departamento]],Table_5[],2,0)</f>
        <v>5</v>
      </c>
      <c r="G807" s="3" t="s">
        <v>22</v>
      </c>
      <c r="H807" s="9" t="s">
        <v>23</v>
      </c>
      <c r="I807" s="30" t="str">
        <f>+IFERROR(VLOOKUP(Casos_HN[[#This Row],[Municipio]],'LOCALIZA HN'!$B$9:$O$306,8,0),99999)</f>
        <v>0501</v>
      </c>
      <c r="J807" s="5" t="s">
        <v>18</v>
      </c>
      <c r="K807" s="5">
        <v>36</v>
      </c>
      <c r="L807" s="24" t="s">
        <v>19</v>
      </c>
      <c r="M807" s="32" t="s">
        <v>20</v>
      </c>
      <c r="N807" s="33">
        <f>+IFERROR(VLOOKUP(Casos_HN[[#This Row],[ID_Municipio]],Table_4[[CodigoMuni]:[Long_2]],3,0),"")</f>
        <v>15.5151</v>
      </c>
      <c r="O807" s="33">
        <f>+IFERROR(VLOOKUP(Casos_HN[[#This Row],[ID_Municipio]],Table_4[[CodigoMuni]:[Long_2]],4,0),"")</f>
        <v>-88.114599999999996</v>
      </c>
      <c r="P807" s="32" t="s">
        <v>21</v>
      </c>
    </row>
    <row r="808" spans="1:16" ht="14.25" customHeight="1" x14ac:dyDescent="0.3">
      <c r="A808" s="29" t="str">
        <f t="shared" si="36"/>
        <v>San Pedro Sula43953797</v>
      </c>
      <c r="B808" s="29" t="str">
        <f>+Casos_HN[[#This Row],[ID_Municipio]]&amp;Casos_HN[[#This Row],[Fecha]]</f>
        <v>050143953</v>
      </c>
      <c r="C808" s="29" t="str">
        <f t="shared" si="37"/>
        <v>Cortes43953</v>
      </c>
      <c r="D808" s="30">
        <f t="shared" si="38"/>
        <v>797</v>
      </c>
      <c r="E808" s="23">
        <v>43953</v>
      </c>
      <c r="F808" s="30">
        <f>+VLOOKUP(Casos_HN[[#This Row],[Departamento]],Table_5[],2,0)</f>
        <v>5</v>
      </c>
      <c r="G808" s="3" t="s">
        <v>22</v>
      </c>
      <c r="H808" s="9" t="s">
        <v>23</v>
      </c>
      <c r="I808" s="30" t="str">
        <f>+IFERROR(VLOOKUP(Casos_HN[[#This Row],[Municipio]],'LOCALIZA HN'!$B$9:$O$306,8,0),99999)</f>
        <v>0501</v>
      </c>
      <c r="J808" s="5" t="s">
        <v>26</v>
      </c>
      <c r="K808" s="5">
        <v>49</v>
      </c>
      <c r="L808" s="24" t="s">
        <v>19</v>
      </c>
      <c r="M808" s="32" t="s">
        <v>20</v>
      </c>
      <c r="N808" s="33">
        <f>+IFERROR(VLOOKUP(Casos_HN[[#This Row],[ID_Municipio]],Table_4[[CodigoMuni]:[Long_2]],3,0),"")</f>
        <v>15.5151</v>
      </c>
      <c r="O808" s="33">
        <f>+IFERROR(VLOOKUP(Casos_HN[[#This Row],[ID_Municipio]],Table_4[[CodigoMuni]:[Long_2]],4,0),"")</f>
        <v>-88.114599999999996</v>
      </c>
      <c r="P808" s="32" t="s">
        <v>21</v>
      </c>
    </row>
    <row r="809" spans="1:16" ht="14.25" customHeight="1" x14ac:dyDescent="0.3">
      <c r="A809" s="29" t="str">
        <f t="shared" si="36"/>
        <v>San Pedro Sula43953798</v>
      </c>
      <c r="B809" s="29" t="str">
        <f>+Casos_HN[[#This Row],[ID_Municipio]]&amp;Casos_HN[[#This Row],[Fecha]]</f>
        <v>050143953</v>
      </c>
      <c r="C809" s="29" t="str">
        <f t="shared" si="37"/>
        <v>Cortes43953</v>
      </c>
      <c r="D809" s="30">
        <f t="shared" si="38"/>
        <v>798</v>
      </c>
      <c r="E809" s="23">
        <v>43953</v>
      </c>
      <c r="F809" s="30">
        <f>+VLOOKUP(Casos_HN[[#This Row],[Departamento]],Table_5[],2,0)</f>
        <v>5</v>
      </c>
      <c r="G809" s="3" t="s">
        <v>22</v>
      </c>
      <c r="H809" s="9" t="s">
        <v>23</v>
      </c>
      <c r="I809" s="30" t="str">
        <f>+IFERROR(VLOOKUP(Casos_HN[[#This Row],[Municipio]],'LOCALIZA HN'!$B$9:$O$306,8,0),99999)</f>
        <v>0501</v>
      </c>
      <c r="J809" s="5" t="s">
        <v>18</v>
      </c>
      <c r="K809" s="5">
        <v>43</v>
      </c>
      <c r="L809" s="24" t="s">
        <v>19</v>
      </c>
      <c r="M809" s="32" t="s">
        <v>20</v>
      </c>
      <c r="N809" s="33">
        <f>+IFERROR(VLOOKUP(Casos_HN[[#This Row],[ID_Municipio]],Table_4[[CodigoMuni]:[Long_2]],3,0),"")</f>
        <v>15.5151</v>
      </c>
      <c r="O809" s="33">
        <f>+IFERROR(VLOOKUP(Casos_HN[[#This Row],[ID_Municipio]],Table_4[[CodigoMuni]:[Long_2]],4,0),"")</f>
        <v>-88.114599999999996</v>
      </c>
      <c r="P809" s="32" t="s">
        <v>21</v>
      </c>
    </row>
    <row r="810" spans="1:16" ht="14.25" customHeight="1" x14ac:dyDescent="0.3">
      <c r="A810" s="29" t="str">
        <f t="shared" si="36"/>
        <v>San Pedro Sula43953799</v>
      </c>
      <c r="B810" s="29" t="str">
        <f>+Casos_HN[[#This Row],[ID_Municipio]]&amp;Casos_HN[[#This Row],[Fecha]]</f>
        <v>050143953</v>
      </c>
      <c r="C810" s="29" t="str">
        <f t="shared" si="37"/>
        <v>Cortes43953</v>
      </c>
      <c r="D810" s="30">
        <f t="shared" si="38"/>
        <v>799</v>
      </c>
      <c r="E810" s="23">
        <v>43953</v>
      </c>
      <c r="F810" s="30">
        <f>+VLOOKUP(Casos_HN[[#This Row],[Departamento]],Table_5[],2,0)</f>
        <v>5</v>
      </c>
      <c r="G810" s="3" t="s">
        <v>22</v>
      </c>
      <c r="H810" s="9" t="s">
        <v>23</v>
      </c>
      <c r="I810" s="30" t="str">
        <f>+IFERROR(VLOOKUP(Casos_HN[[#This Row],[Municipio]],'LOCALIZA HN'!$B$9:$O$306,8,0),99999)</f>
        <v>0501</v>
      </c>
      <c r="J810" s="5" t="s">
        <v>26</v>
      </c>
      <c r="K810" s="5">
        <v>53</v>
      </c>
      <c r="L810" s="24" t="s">
        <v>19</v>
      </c>
      <c r="M810" s="32" t="s">
        <v>20</v>
      </c>
      <c r="N810" s="33">
        <f>+IFERROR(VLOOKUP(Casos_HN[[#This Row],[ID_Municipio]],Table_4[[CodigoMuni]:[Long_2]],3,0),"")</f>
        <v>15.5151</v>
      </c>
      <c r="O810" s="33">
        <f>+IFERROR(VLOOKUP(Casos_HN[[#This Row],[ID_Municipio]],Table_4[[CodigoMuni]:[Long_2]],4,0),"")</f>
        <v>-88.114599999999996</v>
      </c>
      <c r="P810" s="32" t="s">
        <v>21</v>
      </c>
    </row>
    <row r="811" spans="1:16" ht="14.25" customHeight="1" x14ac:dyDescent="0.3">
      <c r="A811" s="29" t="str">
        <f t="shared" si="36"/>
        <v>San Pedro SuLa43953800</v>
      </c>
      <c r="B811" s="29" t="str">
        <f>+Casos_HN[[#This Row],[ID_Municipio]]&amp;Casos_HN[[#This Row],[Fecha]]</f>
        <v>050143953</v>
      </c>
      <c r="C811" s="29" t="str">
        <f t="shared" si="37"/>
        <v>Cortes43953</v>
      </c>
      <c r="D811" s="30">
        <f t="shared" si="38"/>
        <v>800</v>
      </c>
      <c r="E811" s="23">
        <v>43953</v>
      </c>
      <c r="F811" s="30">
        <f>+VLOOKUP(Casos_HN[[#This Row],[Departamento]],Table_5[],2,0)</f>
        <v>5</v>
      </c>
      <c r="G811" s="3" t="s">
        <v>22</v>
      </c>
      <c r="H811" s="9" t="s">
        <v>68</v>
      </c>
      <c r="I811" s="30" t="str">
        <f>+IFERROR(VLOOKUP(Casos_HN[[#This Row],[Municipio]],'LOCALIZA HN'!$B$9:$O$306,8,0),99999)</f>
        <v>0501</v>
      </c>
      <c r="J811" s="5" t="s">
        <v>18</v>
      </c>
      <c r="K811" s="5">
        <v>29</v>
      </c>
      <c r="L811" s="24" t="s">
        <v>19</v>
      </c>
      <c r="M811" s="32" t="s">
        <v>20</v>
      </c>
      <c r="N811" s="33">
        <f>+IFERROR(VLOOKUP(Casos_HN[[#This Row],[ID_Municipio]],Table_4[[CodigoMuni]:[Long_2]],3,0),"")</f>
        <v>15.5151</v>
      </c>
      <c r="O811" s="33">
        <f>+IFERROR(VLOOKUP(Casos_HN[[#This Row],[ID_Municipio]],Table_4[[CodigoMuni]:[Long_2]],4,0),"")</f>
        <v>-88.114599999999996</v>
      </c>
      <c r="P811" s="32" t="s">
        <v>21</v>
      </c>
    </row>
    <row r="812" spans="1:16" ht="14.25" customHeight="1" x14ac:dyDescent="0.3">
      <c r="A812" s="29" t="str">
        <f t="shared" si="36"/>
        <v>San Pedro SuLa43953801</v>
      </c>
      <c r="B812" s="29" t="str">
        <f>+Casos_HN[[#This Row],[ID_Municipio]]&amp;Casos_HN[[#This Row],[Fecha]]</f>
        <v>050143953</v>
      </c>
      <c r="C812" s="29" t="str">
        <f t="shared" si="37"/>
        <v>Cortes43953</v>
      </c>
      <c r="D812" s="30">
        <f t="shared" si="38"/>
        <v>801</v>
      </c>
      <c r="E812" s="23">
        <v>43953</v>
      </c>
      <c r="F812" s="30">
        <f>+VLOOKUP(Casos_HN[[#This Row],[Departamento]],Table_5[],2,0)</f>
        <v>5</v>
      </c>
      <c r="G812" s="3" t="s">
        <v>22</v>
      </c>
      <c r="H812" s="9" t="s">
        <v>68</v>
      </c>
      <c r="I812" s="30" t="str">
        <f>+IFERROR(VLOOKUP(Casos_HN[[#This Row],[Municipio]],'LOCALIZA HN'!$B$9:$O$306,8,0),99999)</f>
        <v>0501</v>
      </c>
      <c r="J812" s="5" t="s">
        <v>18</v>
      </c>
      <c r="K812" s="5">
        <v>67</v>
      </c>
      <c r="L812" s="24" t="s">
        <v>19</v>
      </c>
      <c r="M812" s="32" t="s">
        <v>20</v>
      </c>
      <c r="N812" s="33">
        <f>+IFERROR(VLOOKUP(Casos_HN[[#This Row],[ID_Municipio]],Table_4[[CodigoMuni]:[Long_2]],3,0),"")</f>
        <v>15.5151</v>
      </c>
      <c r="O812" s="33">
        <f>+IFERROR(VLOOKUP(Casos_HN[[#This Row],[ID_Municipio]],Table_4[[CodigoMuni]:[Long_2]],4,0),"")</f>
        <v>-88.114599999999996</v>
      </c>
      <c r="P812" s="32" t="s">
        <v>21</v>
      </c>
    </row>
    <row r="813" spans="1:16" ht="14.25" customHeight="1" x14ac:dyDescent="0.3">
      <c r="A813" s="29" t="str">
        <f t="shared" si="36"/>
        <v>San Pedro SuLa43953802</v>
      </c>
      <c r="B813" s="29" t="str">
        <f>+Casos_HN[[#This Row],[ID_Municipio]]&amp;Casos_HN[[#This Row],[Fecha]]</f>
        <v>050143953</v>
      </c>
      <c r="C813" s="29" t="str">
        <f t="shared" si="37"/>
        <v>Cortes43953</v>
      </c>
      <c r="D813" s="30">
        <f t="shared" si="38"/>
        <v>802</v>
      </c>
      <c r="E813" s="23">
        <v>43953</v>
      </c>
      <c r="F813" s="30">
        <f>+VLOOKUP(Casos_HN[[#This Row],[Departamento]],Table_5[],2,0)</f>
        <v>5</v>
      </c>
      <c r="G813" s="3" t="s">
        <v>22</v>
      </c>
      <c r="H813" s="9" t="s">
        <v>68</v>
      </c>
      <c r="I813" s="30" t="str">
        <f>+IFERROR(VLOOKUP(Casos_HN[[#This Row],[Municipio]],'LOCALIZA HN'!$B$9:$O$306,8,0),99999)</f>
        <v>0501</v>
      </c>
      <c r="J813" s="5" t="s">
        <v>26</v>
      </c>
      <c r="K813" s="5">
        <v>73</v>
      </c>
      <c r="L813" s="24" t="s">
        <v>19</v>
      </c>
      <c r="M813" s="32" t="s">
        <v>20</v>
      </c>
      <c r="N813" s="33">
        <f>+IFERROR(VLOOKUP(Casos_HN[[#This Row],[ID_Municipio]],Table_4[[CodigoMuni]:[Long_2]],3,0),"")</f>
        <v>15.5151</v>
      </c>
      <c r="O813" s="33">
        <f>+IFERROR(VLOOKUP(Casos_HN[[#This Row],[ID_Municipio]],Table_4[[CodigoMuni]:[Long_2]],4,0),"")</f>
        <v>-88.114599999999996</v>
      </c>
      <c r="P813" s="32" t="s">
        <v>21</v>
      </c>
    </row>
    <row r="814" spans="1:16" ht="14.25" customHeight="1" x14ac:dyDescent="0.3">
      <c r="A814" s="29" t="str">
        <f t="shared" si="36"/>
        <v>San Pedro Sula43953803</v>
      </c>
      <c r="B814" s="29" t="str">
        <f>+Casos_HN[[#This Row],[ID_Municipio]]&amp;Casos_HN[[#This Row],[Fecha]]</f>
        <v>050143953</v>
      </c>
      <c r="C814" s="29" t="str">
        <f t="shared" si="37"/>
        <v>Cortes43953</v>
      </c>
      <c r="D814" s="30">
        <f t="shared" si="38"/>
        <v>803</v>
      </c>
      <c r="E814" s="23">
        <v>43953</v>
      </c>
      <c r="F814" s="30">
        <f>+VLOOKUP(Casos_HN[[#This Row],[Departamento]],Table_5[],2,0)</f>
        <v>5</v>
      </c>
      <c r="G814" s="3" t="s">
        <v>22</v>
      </c>
      <c r="H814" s="9" t="s">
        <v>23</v>
      </c>
      <c r="I814" s="30" t="str">
        <f>+IFERROR(VLOOKUP(Casos_HN[[#This Row],[Municipio]],'LOCALIZA HN'!$B$9:$O$306,8,0),99999)</f>
        <v>0501</v>
      </c>
      <c r="J814" s="5" t="s">
        <v>18</v>
      </c>
      <c r="K814" s="5">
        <v>32</v>
      </c>
      <c r="L814" s="24" t="s">
        <v>19</v>
      </c>
      <c r="M814" s="32" t="s">
        <v>20</v>
      </c>
      <c r="N814" s="33">
        <f>+IFERROR(VLOOKUP(Casos_HN[[#This Row],[ID_Municipio]],Table_4[[CodigoMuni]:[Long_2]],3,0),"")</f>
        <v>15.5151</v>
      </c>
      <c r="O814" s="33">
        <f>+IFERROR(VLOOKUP(Casos_HN[[#This Row],[ID_Municipio]],Table_4[[CodigoMuni]:[Long_2]],4,0),"")</f>
        <v>-88.114599999999996</v>
      </c>
      <c r="P814" s="32" t="s">
        <v>21</v>
      </c>
    </row>
    <row r="815" spans="1:16" ht="14.25" customHeight="1" x14ac:dyDescent="0.3">
      <c r="A815" s="29" t="str">
        <f t="shared" si="36"/>
        <v>San Pedro Sula43953804</v>
      </c>
      <c r="B815" s="29" t="str">
        <f>+Casos_HN[[#This Row],[ID_Municipio]]&amp;Casos_HN[[#This Row],[Fecha]]</f>
        <v>050143953</v>
      </c>
      <c r="C815" s="29" t="str">
        <f t="shared" si="37"/>
        <v>Cortes43953</v>
      </c>
      <c r="D815" s="30">
        <f t="shared" si="38"/>
        <v>804</v>
      </c>
      <c r="E815" s="23">
        <v>43953</v>
      </c>
      <c r="F815" s="30">
        <f>+VLOOKUP(Casos_HN[[#This Row],[Departamento]],Table_5[],2,0)</f>
        <v>5</v>
      </c>
      <c r="G815" s="3" t="s">
        <v>22</v>
      </c>
      <c r="H815" s="9" t="s">
        <v>23</v>
      </c>
      <c r="I815" s="30" t="str">
        <f>+IFERROR(VLOOKUP(Casos_HN[[#This Row],[Municipio]],'LOCALIZA HN'!$B$9:$O$306,8,0),99999)</f>
        <v>0501</v>
      </c>
      <c r="J815" s="5" t="s">
        <v>26</v>
      </c>
      <c r="K815" s="5">
        <v>55</v>
      </c>
      <c r="L815" s="24" t="s">
        <v>19</v>
      </c>
      <c r="M815" s="32" t="s">
        <v>20</v>
      </c>
      <c r="N815" s="33">
        <f>+IFERROR(VLOOKUP(Casos_HN[[#This Row],[ID_Municipio]],Table_4[[CodigoMuni]:[Long_2]],3,0),"")</f>
        <v>15.5151</v>
      </c>
      <c r="O815" s="33">
        <f>+IFERROR(VLOOKUP(Casos_HN[[#This Row],[ID_Municipio]],Table_4[[CodigoMuni]:[Long_2]],4,0),"")</f>
        <v>-88.114599999999996</v>
      </c>
      <c r="P815" s="32" t="s">
        <v>21</v>
      </c>
    </row>
    <row r="816" spans="1:16" ht="14.25" customHeight="1" x14ac:dyDescent="0.3">
      <c r="A816" s="29" t="str">
        <f t="shared" si="36"/>
        <v>San Pedro Sula43953805</v>
      </c>
      <c r="B816" s="29" t="str">
        <f>+Casos_HN[[#This Row],[ID_Municipio]]&amp;Casos_HN[[#This Row],[Fecha]]</f>
        <v>050143953</v>
      </c>
      <c r="C816" s="29" t="str">
        <f t="shared" si="37"/>
        <v>Cortes43953</v>
      </c>
      <c r="D816" s="30">
        <f t="shared" si="38"/>
        <v>805</v>
      </c>
      <c r="E816" s="23">
        <v>43953</v>
      </c>
      <c r="F816" s="30">
        <f>+VLOOKUP(Casos_HN[[#This Row],[Departamento]],Table_5[],2,0)</f>
        <v>5</v>
      </c>
      <c r="G816" s="3" t="s">
        <v>22</v>
      </c>
      <c r="H816" s="9" t="s">
        <v>23</v>
      </c>
      <c r="I816" s="30" t="str">
        <f>+IFERROR(VLOOKUP(Casos_HN[[#This Row],[Municipio]],'LOCALIZA HN'!$B$9:$O$306,8,0),99999)</f>
        <v>0501</v>
      </c>
      <c r="J816" s="5" t="s">
        <v>18</v>
      </c>
      <c r="K816" s="5">
        <v>18</v>
      </c>
      <c r="L816" s="24" t="s">
        <v>19</v>
      </c>
      <c r="M816" s="32" t="s">
        <v>20</v>
      </c>
      <c r="N816" s="33">
        <f>+IFERROR(VLOOKUP(Casos_HN[[#This Row],[ID_Municipio]],Table_4[[CodigoMuni]:[Long_2]],3,0),"")</f>
        <v>15.5151</v>
      </c>
      <c r="O816" s="33">
        <f>+IFERROR(VLOOKUP(Casos_HN[[#This Row],[ID_Municipio]],Table_4[[CodigoMuni]:[Long_2]],4,0),"")</f>
        <v>-88.114599999999996</v>
      </c>
      <c r="P816" s="32" t="s">
        <v>21</v>
      </c>
    </row>
    <row r="817" spans="1:16" ht="14.25" customHeight="1" x14ac:dyDescent="0.3">
      <c r="A817" s="29" t="str">
        <f t="shared" si="36"/>
        <v>San Pedro Sula43953806</v>
      </c>
      <c r="B817" s="29" t="str">
        <f>+Casos_HN[[#This Row],[ID_Municipio]]&amp;Casos_HN[[#This Row],[Fecha]]</f>
        <v>050143953</v>
      </c>
      <c r="C817" s="29" t="str">
        <f t="shared" si="37"/>
        <v>Cortes43953</v>
      </c>
      <c r="D817" s="30">
        <f t="shared" si="38"/>
        <v>806</v>
      </c>
      <c r="E817" s="23">
        <v>43953</v>
      </c>
      <c r="F817" s="30">
        <f>+VLOOKUP(Casos_HN[[#This Row],[Departamento]],Table_5[],2,0)</f>
        <v>5</v>
      </c>
      <c r="G817" s="3" t="s">
        <v>22</v>
      </c>
      <c r="H817" s="9" t="s">
        <v>23</v>
      </c>
      <c r="I817" s="30" t="str">
        <f>+IFERROR(VLOOKUP(Casos_HN[[#This Row],[Municipio]],'LOCALIZA HN'!$B$9:$O$306,8,0),99999)</f>
        <v>0501</v>
      </c>
      <c r="J817" s="5" t="s">
        <v>18</v>
      </c>
      <c r="K817" s="5">
        <v>31</v>
      </c>
      <c r="L817" s="24" t="s">
        <v>19</v>
      </c>
      <c r="M817" s="32" t="s">
        <v>20</v>
      </c>
      <c r="N817" s="33">
        <f>+IFERROR(VLOOKUP(Casos_HN[[#This Row],[ID_Municipio]],Table_4[[CodigoMuni]:[Long_2]],3,0),"")</f>
        <v>15.5151</v>
      </c>
      <c r="O817" s="33">
        <f>+IFERROR(VLOOKUP(Casos_HN[[#This Row],[ID_Municipio]],Table_4[[CodigoMuni]:[Long_2]],4,0),"")</f>
        <v>-88.114599999999996</v>
      </c>
      <c r="P817" s="32" t="s">
        <v>21</v>
      </c>
    </row>
    <row r="818" spans="1:16" ht="14.25" customHeight="1" x14ac:dyDescent="0.3">
      <c r="A818" s="29" t="str">
        <f t="shared" si="36"/>
        <v>San Pedro Sula43953807</v>
      </c>
      <c r="B818" s="29" t="str">
        <f>+Casos_HN[[#This Row],[ID_Municipio]]&amp;Casos_HN[[#This Row],[Fecha]]</f>
        <v>050143953</v>
      </c>
      <c r="C818" s="29" t="str">
        <f t="shared" si="37"/>
        <v>Cortes43953</v>
      </c>
      <c r="D818" s="30">
        <f t="shared" si="38"/>
        <v>807</v>
      </c>
      <c r="E818" s="23">
        <v>43953</v>
      </c>
      <c r="F818" s="30">
        <f>+VLOOKUP(Casos_HN[[#This Row],[Departamento]],Table_5[],2,0)</f>
        <v>5</v>
      </c>
      <c r="G818" s="3" t="s">
        <v>22</v>
      </c>
      <c r="H818" s="9" t="s">
        <v>23</v>
      </c>
      <c r="I818" s="30" t="str">
        <f>+IFERROR(VLOOKUP(Casos_HN[[#This Row],[Municipio]],'LOCALIZA HN'!$B$9:$O$306,8,0),99999)</f>
        <v>0501</v>
      </c>
      <c r="J818" s="5" t="s">
        <v>26</v>
      </c>
      <c r="K818" s="5">
        <v>69</v>
      </c>
      <c r="L818" s="24" t="s">
        <v>19</v>
      </c>
      <c r="M818" s="32" t="s">
        <v>20</v>
      </c>
      <c r="N818" s="33">
        <f>+IFERROR(VLOOKUP(Casos_HN[[#This Row],[ID_Municipio]],Table_4[[CodigoMuni]:[Long_2]],3,0),"")</f>
        <v>15.5151</v>
      </c>
      <c r="O818" s="33">
        <f>+IFERROR(VLOOKUP(Casos_HN[[#This Row],[ID_Municipio]],Table_4[[CodigoMuni]:[Long_2]],4,0),"")</f>
        <v>-88.114599999999996</v>
      </c>
      <c r="P818" s="32" t="s">
        <v>21</v>
      </c>
    </row>
    <row r="819" spans="1:16" ht="14.25" customHeight="1" x14ac:dyDescent="0.3">
      <c r="A819" s="29" t="str">
        <f t="shared" si="36"/>
        <v>San Pedro Sula43953808</v>
      </c>
      <c r="B819" s="29" t="str">
        <f>+Casos_HN[[#This Row],[ID_Municipio]]&amp;Casos_HN[[#This Row],[Fecha]]</f>
        <v>050143953</v>
      </c>
      <c r="C819" s="29" t="str">
        <f t="shared" si="37"/>
        <v>Cortes43953</v>
      </c>
      <c r="D819" s="30">
        <f t="shared" si="38"/>
        <v>808</v>
      </c>
      <c r="E819" s="23">
        <v>43953</v>
      </c>
      <c r="F819" s="30">
        <f>+VLOOKUP(Casos_HN[[#This Row],[Departamento]],Table_5[],2,0)</f>
        <v>5</v>
      </c>
      <c r="G819" s="3" t="s">
        <v>22</v>
      </c>
      <c r="H819" s="9" t="s">
        <v>23</v>
      </c>
      <c r="I819" s="30" t="str">
        <f>+IFERROR(VLOOKUP(Casos_HN[[#This Row],[Municipio]],'LOCALIZA HN'!$B$9:$O$306,8,0),99999)</f>
        <v>0501</v>
      </c>
      <c r="J819" s="5" t="s">
        <v>18</v>
      </c>
      <c r="K819" s="5">
        <v>58</v>
      </c>
      <c r="L819" s="24" t="s">
        <v>19</v>
      </c>
      <c r="M819" s="32" t="s">
        <v>20</v>
      </c>
      <c r="N819" s="33">
        <f>+IFERROR(VLOOKUP(Casos_HN[[#This Row],[ID_Municipio]],Table_4[[CodigoMuni]:[Long_2]],3,0),"")</f>
        <v>15.5151</v>
      </c>
      <c r="O819" s="33">
        <f>+IFERROR(VLOOKUP(Casos_HN[[#This Row],[ID_Municipio]],Table_4[[CodigoMuni]:[Long_2]],4,0),"")</f>
        <v>-88.114599999999996</v>
      </c>
      <c r="P819" s="32" t="s">
        <v>21</v>
      </c>
    </row>
    <row r="820" spans="1:16" ht="14.25" customHeight="1" x14ac:dyDescent="0.3">
      <c r="A820" s="29" t="str">
        <f t="shared" si="36"/>
        <v>San Pedro Sula43953809</v>
      </c>
      <c r="B820" s="29" t="str">
        <f>+Casos_HN[[#This Row],[ID_Municipio]]&amp;Casos_HN[[#This Row],[Fecha]]</f>
        <v>050143953</v>
      </c>
      <c r="C820" s="29" t="str">
        <f t="shared" si="37"/>
        <v>Cortes43953</v>
      </c>
      <c r="D820" s="30">
        <f t="shared" si="38"/>
        <v>809</v>
      </c>
      <c r="E820" s="23">
        <v>43953</v>
      </c>
      <c r="F820" s="30">
        <f>+VLOOKUP(Casos_HN[[#This Row],[Departamento]],Table_5[],2,0)</f>
        <v>5</v>
      </c>
      <c r="G820" s="3" t="s">
        <v>22</v>
      </c>
      <c r="H820" s="9" t="s">
        <v>23</v>
      </c>
      <c r="I820" s="30" t="str">
        <f>+IFERROR(VLOOKUP(Casos_HN[[#This Row],[Municipio]],'LOCALIZA HN'!$B$9:$O$306,8,0),99999)</f>
        <v>0501</v>
      </c>
      <c r="J820" s="5" t="s">
        <v>26</v>
      </c>
      <c r="K820" s="5">
        <v>61</v>
      </c>
      <c r="L820" s="24" t="s">
        <v>19</v>
      </c>
      <c r="M820" s="32" t="s">
        <v>20</v>
      </c>
      <c r="N820" s="33">
        <f>+IFERROR(VLOOKUP(Casos_HN[[#This Row],[ID_Municipio]],Table_4[[CodigoMuni]:[Long_2]],3,0),"")</f>
        <v>15.5151</v>
      </c>
      <c r="O820" s="33">
        <f>+IFERROR(VLOOKUP(Casos_HN[[#This Row],[ID_Municipio]],Table_4[[CodigoMuni]:[Long_2]],4,0),"")</f>
        <v>-88.114599999999996</v>
      </c>
      <c r="P820" s="32" t="s">
        <v>21</v>
      </c>
    </row>
    <row r="821" spans="1:16" ht="14.25" customHeight="1" x14ac:dyDescent="0.3">
      <c r="A821" s="29" t="str">
        <f t="shared" si="36"/>
        <v>San Pedro Sula43953810</v>
      </c>
      <c r="B821" s="29" t="str">
        <f>+Casos_HN[[#This Row],[ID_Municipio]]&amp;Casos_HN[[#This Row],[Fecha]]</f>
        <v>050143953</v>
      </c>
      <c r="C821" s="29" t="str">
        <f t="shared" si="37"/>
        <v>Cortes43953</v>
      </c>
      <c r="D821" s="30">
        <f t="shared" si="38"/>
        <v>810</v>
      </c>
      <c r="E821" s="23">
        <v>43953</v>
      </c>
      <c r="F821" s="30">
        <f>+VLOOKUP(Casos_HN[[#This Row],[Departamento]],Table_5[],2,0)</f>
        <v>5</v>
      </c>
      <c r="G821" s="3" t="s">
        <v>22</v>
      </c>
      <c r="H821" s="9" t="s">
        <v>23</v>
      </c>
      <c r="I821" s="30" t="str">
        <f>+IFERROR(VLOOKUP(Casos_HN[[#This Row],[Municipio]],'LOCALIZA HN'!$B$9:$O$306,8,0),99999)</f>
        <v>0501</v>
      </c>
      <c r="J821" s="5" t="s">
        <v>26</v>
      </c>
      <c r="K821" s="5">
        <v>28</v>
      </c>
      <c r="L821" s="24" t="s">
        <v>19</v>
      </c>
      <c r="M821" s="32" t="s">
        <v>20</v>
      </c>
      <c r="N821" s="33">
        <f>+IFERROR(VLOOKUP(Casos_HN[[#This Row],[ID_Municipio]],Table_4[[CodigoMuni]:[Long_2]],3,0),"")</f>
        <v>15.5151</v>
      </c>
      <c r="O821" s="33">
        <f>+IFERROR(VLOOKUP(Casos_HN[[#This Row],[ID_Municipio]],Table_4[[CodigoMuni]:[Long_2]],4,0),"")</f>
        <v>-88.114599999999996</v>
      </c>
      <c r="P821" s="32" t="s">
        <v>21</v>
      </c>
    </row>
    <row r="822" spans="1:16" ht="14.25" customHeight="1" x14ac:dyDescent="0.3">
      <c r="A822" s="29" t="str">
        <f t="shared" si="36"/>
        <v>San Pedro Sula43953811</v>
      </c>
      <c r="B822" s="29" t="str">
        <f>+Casos_HN[[#This Row],[ID_Municipio]]&amp;Casos_HN[[#This Row],[Fecha]]</f>
        <v>050143953</v>
      </c>
      <c r="C822" s="29" t="str">
        <f t="shared" si="37"/>
        <v>Cortes43953</v>
      </c>
      <c r="D822" s="30">
        <f t="shared" si="38"/>
        <v>811</v>
      </c>
      <c r="E822" s="23">
        <v>43953</v>
      </c>
      <c r="F822" s="30">
        <f>+VLOOKUP(Casos_HN[[#This Row],[Departamento]],Table_5[],2,0)</f>
        <v>5</v>
      </c>
      <c r="G822" s="3" t="s">
        <v>22</v>
      </c>
      <c r="H822" s="9" t="s">
        <v>23</v>
      </c>
      <c r="I822" s="30" t="str">
        <f>+IFERROR(VLOOKUP(Casos_HN[[#This Row],[Municipio]],'LOCALIZA HN'!$B$9:$O$306,8,0),99999)</f>
        <v>0501</v>
      </c>
      <c r="J822" s="5" t="s">
        <v>26</v>
      </c>
      <c r="K822" s="5">
        <v>30</v>
      </c>
      <c r="L822" s="24" t="s">
        <v>19</v>
      </c>
      <c r="M822" s="32" t="s">
        <v>20</v>
      </c>
      <c r="N822" s="33">
        <f>+IFERROR(VLOOKUP(Casos_HN[[#This Row],[ID_Municipio]],Table_4[[CodigoMuni]:[Long_2]],3,0),"")</f>
        <v>15.5151</v>
      </c>
      <c r="O822" s="33">
        <f>+IFERROR(VLOOKUP(Casos_HN[[#This Row],[ID_Municipio]],Table_4[[CodigoMuni]:[Long_2]],4,0),"")</f>
        <v>-88.114599999999996</v>
      </c>
      <c r="P822" s="32" t="s">
        <v>21</v>
      </c>
    </row>
    <row r="823" spans="1:16" ht="14.25" customHeight="1" x14ac:dyDescent="0.3">
      <c r="A823" s="29" t="str">
        <f t="shared" si="36"/>
        <v>San Pedro Sula43953812</v>
      </c>
      <c r="B823" s="29" t="str">
        <f>+Casos_HN[[#This Row],[ID_Municipio]]&amp;Casos_HN[[#This Row],[Fecha]]</f>
        <v>050143953</v>
      </c>
      <c r="C823" s="29" t="str">
        <f t="shared" si="37"/>
        <v>Cortes43953</v>
      </c>
      <c r="D823" s="30">
        <f t="shared" si="38"/>
        <v>812</v>
      </c>
      <c r="E823" s="23">
        <v>43953</v>
      </c>
      <c r="F823" s="30">
        <f>+VLOOKUP(Casos_HN[[#This Row],[Departamento]],Table_5[],2,0)</f>
        <v>5</v>
      </c>
      <c r="G823" s="3" t="s">
        <v>22</v>
      </c>
      <c r="H823" s="9" t="s">
        <v>23</v>
      </c>
      <c r="I823" s="30" t="str">
        <f>+IFERROR(VLOOKUP(Casos_HN[[#This Row],[Municipio]],'LOCALIZA HN'!$B$9:$O$306,8,0),99999)</f>
        <v>0501</v>
      </c>
      <c r="J823" s="5" t="s">
        <v>18</v>
      </c>
      <c r="K823" s="5">
        <v>17</v>
      </c>
      <c r="L823" s="24" t="s">
        <v>19</v>
      </c>
      <c r="M823" s="32" t="s">
        <v>20</v>
      </c>
      <c r="N823" s="33">
        <f>+IFERROR(VLOOKUP(Casos_HN[[#This Row],[ID_Municipio]],Table_4[[CodigoMuni]:[Long_2]],3,0),"")</f>
        <v>15.5151</v>
      </c>
      <c r="O823" s="33">
        <f>+IFERROR(VLOOKUP(Casos_HN[[#This Row],[ID_Municipio]],Table_4[[CodigoMuni]:[Long_2]],4,0),"")</f>
        <v>-88.114599999999996</v>
      </c>
      <c r="P823" s="32" t="s">
        <v>21</v>
      </c>
    </row>
    <row r="824" spans="1:16" ht="14.25" customHeight="1" x14ac:dyDescent="0.3">
      <c r="A824" s="29" t="str">
        <f t="shared" si="36"/>
        <v>San Pedro Sula43953813</v>
      </c>
      <c r="B824" s="29" t="str">
        <f>+Casos_HN[[#This Row],[ID_Municipio]]&amp;Casos_HN[[#This Row],[Fecha]]</f>
        <v>050143953</v>
      </c>
      <c r="C824" s="29" t="str">
        <f t="shared" si="37"/>
        <v>Cortes43953</v>
      </c>
      <c r="D824" s="30">
        <f t="shared" si="38"/>
        <v>813</v>
      </c>
      <c r="E824" s="23">
        <v>43953</v>
      </c>
      <c r="F824" s="30">
        <f>+VLOOKUP(Casos_HN[[#This Row],[Departamento]],Table_5[],2,0)</f>
        <v>5</v>
      </c>
      <c r="G824" s="3" t="s">
        <v>22</v>
      </c>
      <c r="H824" s="9" t="s">
        <v>23</v>
      </c>
      <c r="I824" s="30" t="str">
        <f>+IFERROR(VLOOKUP(Casos_HN[[#This Row],[Municipio]],'LOCALIZA HN'!$B$9:$O$306,8,0),99999)</f>
        <v>0501</v>
      </c>
      <c r="J824" s="5" t="s">
        <v>18</v>
      </c>
      <c r="K824" s="5">
        <v>67</v>
      </c>
      <c r="L824" s="24" t="s">
        <v>19</v>
      </c>
      <c r="M824" s="32" t="s">
        <v>20</v>
      </c>
      <c r="N824" s="33">
        <f>+IFERROR(VLOOKUP(Casos_HN[[#This Row],[ID_Municipio]],Table_4[[CodigoMuni]:[Long_2]],3,0),"")</f>
        <v>15.5151</v>
      </c>
      <c r="O824" s="33">
        <f>+IFERROR(VLOOKUP(Casos_HN[[#This Row],[ID_Municipio]],Table_4[[CodigoMuni]:[Long_2]],4,0),"")</f>
        <v>-88.114599999999996</v>
      </c>
      <c r="P824" s="32" t="s">
        <v>21</v>
      </c>
    </row>
    <row r="825" spans="1:16" ht="14.25" customHeight="1" x14ac:dyDescent="0.3">
      <c r="A825" s="29" t="str">
        <f t="shared" si="36"/>
        <v>San Pedro Sula43953814</v>
      </c>
      <c r="B825" s="29" t="str">
        <f>+Casos_HN[[#This Row],[ID_Municipio]]&amp;Casos_HN[[#This Row],[Fecha]]</f>
        <v>050143953</v>
      </c>
      <c r="C825" s="29" t="str">
        <f t="shared" si="37"/>
        <v>Cortes43953</v>
      </c>
      <c r="D825" s="30">
        <f t="shared" si="38"/>
        <v>814</v>
      </c>
      <c r="E825" s="23">
        <v>43953</v>
      </c>
      <c r="F825" s="30">
        <f>+VLOOKUP(Casos_HN[[#This Row],[Departamento]],Table_5[],2,0)</f>
        <v>5</v>
      </c>
      <c r="G825" s="3" t="s">
        <v>22</v>
      </c>
      <c r="H825" s="9" t="s">
        <v>23</v>
      </c>
      <c r="I825" s="30" t="str">
        <f>+IFERROR(VLOOKUP(Casos_HN[[#This Row],[Municipio]],'LOCALIZA HN'!$B$9:$O$306,8,0),99999)</f>
        <v>0501</v>
      </c>
      <c r="J825" s="5" t="s">
        <v>18</v>
      </c>
      <c r="K825" s="5">
        <v>54</v>
      </c>
      <c r="L825" s="24" t="s">
        <v>19</v>
      </c>
      <c r="M825" s="32" t="s">
        <v>20</v>
      </c>
      <c r="N825" s="33">
        <f>+IFERROR(VLOOKUP(Casos_HN[[#This Row],[ID_Municipio]],Table_4[[CodigoMuni]:[Long_2]],3,0),"")</f>
        <v>15.5151</v>
      </c>
      <c r="O825" s="33">
        <f>+IFERROR(VLOOKUP(Casos_HN[[#This Row],[ID_Municipio]],Table_4[[CodigoMuni]:[Long_2]],4,0),"")</f>
        <v>-88.114599999999996</v>
      </c>
      <c r="P825" s="32" t="s">
        <v>21</v>
      </c>
    </row>
    <row r="826" spans="1:16" ht="14.25" customHeight="1" x14ac:dyDescent="0.3">
      <c r="A826" s="29" t="str">
        <f t="shared" si="36"/>
        <v>San Pedro Sula43953815</v>
      </c>
      <c r="B826" s="29" t="str">
        <f>+Casos_HN[[#This Row],[ID_Municipio]]&amp;Casos_HN[[#This Row],[Fecha]]</f>
        <v>050143953</v>
      </c>
      <c r="C826" s="29" t="str">
        <f t="shared" si="37"/>
        <v>Cortes43953</v>
      </c>
      <c r="D826" s="30">
        <f t="shared" si="38"/>
        <v>815</v>
      </c>
      <c r="E826" s="23">
        <v>43953</v>
      </c>
      <c r="F826" s="30">
        <f>+VLOOKUP(Casos_HN[[#This Row],[Departamento]],Table_5[],2,0)</f>
        <v>5</v>
      </c>
      <c r="G826" s="3" t="s">
        <v>22</v>
      </c>
      <c r="H826" s="9" t="s">
        <v>23</v>
      </c>
      <c r="I826" s="30" t="str">
        <f>+IFERROR(VLOOKUP(Casos_HN[[#This Row],[Municipio]],'LOCALIZA HN'!$B$9:$O$306,8,0),99999)</f>
        <v>0501</v>
      </c>
      <c r="J826" s="5" t="s">
        <v>26</v>
      </c>
      <c r="K826" s="5">
        <v>28</v>
      </c>
      <c r="L826" s="24" t="s">
        <v>19</v>
      </c>
      <c r="M826" s="32" t="s">
        <v>20</v>
      </c>
      <c r="N826" s="33">
        <f>+IFERROR(VLOOKUP(Casos_HN[[#This Row],[ID_Municipio]],Table_4[[CodigoMuni]:[Long_2]],3,0),"")</f>
        <v>15.5151</v>
      </c>
      <c r="O826" s="33">
        <f>+IFERROR(VLOOKUP(Casos_HN[[#This Row],[ID_Municipio]],Table_4[[CodigoMuni]:[Long_2]],4,0),"")</f>
        <v>-88.114599999999996</v>
      </c>
      <c r="P826" s="32" t="s">
        <v>21</v>
      </c>
    </row>
    <row r="827" spans="1:16" ht="14.25" customHeight="1" x14ac:dyDescent="0.3">
      <c r="A827" s="29" t="str">
        <f t="shared" si="36"/>
        <v>San Pedro Sula43953816</v>
      </c>
      <c r="B827" s="29" t="str">
        <f>+Casos_HN[[#This Row],[ID_Municipio]]&amp;Casos_HN[[#This Row],[Fecha]]</f>
        <v>050143953</v>
      </c>
      <c r="C827" s="29" t="str">
        <f t="shared" si="37"/>
        <v>Cortes43953</v>
      </c>
      <c r="D827" s="30">
        <f t="shared" si="38"/>
        <v>816</v>
      </c>
      <c r="E827" s="23">
        <v>43953</v>
      </c>
      <c r="F827" s="30">
        <f>+VLOOKUP(Casos_HN[[#This Row],[Departamento]],Table_5[],2,0)</f>
        <v>5</v>
      </c>
      <c r="G827" s="3" t="s">
        <v>22</v>
      </c>
      <c r="H827" s="9" t="s">
        <v>23</v>
      </c>
      <c r="I827" s="30" t="str">
        <f>+IFERROR(VLOOKUP(Casos_HN[[#This Row],[Municipio]],'LOCALIZA HN'!$B$9:$O$306,8,0),99999)</f>
        <v>0501</v>
      </c>
      <c r="J827" s="5" t="s">
        <v>26</v>
      </c>
      <c r="K827" s="5">
        <v>52</v>
      </c>
      <c r="L827" s="24" t="s">
        <v>19</v>
      </c>
      <c r="M827" s="32" t="s">
        <v>20</v>
      </c>
      <c r="N827" s="33">
        <f>+IFERROR(VLOOKUP(Casos_HN[[#This Row],[ID_Municipio]],Table_4[[CodigoMuni]:[Long_2]],3,0),"")</f>
        <v>15.5151</v>
      </c>
      <c r="O827" s="33">
        <f>+IFERROR(VLOOKUP(Casos_HN[[#This Row],[ID_Municipio]],Table_4[[CodigoMuni]:[Long_2]],4,0),"")</f>
        <v>-88.114599999999996</v>
      </c>
      <c r="P827" s="32" t="s">
        <v>21</v>
      </c>
    </row>
    <row r="828" spans="1:16" ht="14.25" customHeight="1" x14ac:dyDescent="0.3">
      <c r="A828" s="29" t="str">
        <f t="shared" si="36"/>
        <v>San Pedro Sula43953817</v>
      </c>
      <c r="B828" s="29" t="str">
        <f>+Casos_HN[[#This Row],[ID_Municipio]]&amp;Casos_HN[[#This Row],[Fecha]]</f>
        <v>050143953</v>
      </c>
      <c r="C828" s="29" t="str">
        <f t="shared" si="37"/>
        <v>Cortes43953</v>
      </c>
      <c r="D828" s="30">
        <f t="shared" si="38"/>
        <v>817</v>
      </c>
      <c r="E828" s="23">
        <v>43953</v>
      </c>
      <c r="F828" s="30">
        <f>+VLOOKUP(Casos_HN[[#This Row],[Departamento]],Table_5[],2,0)</f>
        <v>5</v>
      </c>
      <c r="G828" s="3" t="s">
        <v>22</v>
      </c>
      <c r="H828" s="9" t="s">
        <v>23</v>
      </c>
      <c r="I828" s="30" t="str">
        <f>+IFERROR(VLOOKUP(Casos_HN[[#This Row],[Municipio]],'LOCALIZA HN'!$B$9:$O$306,8,0),99999)</f>
        <v>0501</v>
      </c>
      <c r="J828" s="5" t="s">
        <v>18</v>
      </c>
      <c r="K828" s="5">
        <v>29</v>
      </c>
      <c r="L828" s="24" t="s">
        <v>19</v>
      </c>
      <c r="M828" s="32" t="s">
        <v>20</v>
      </c>
      <c r="N828" s="33">
        <f>+IFERROR(VLOOKUP(Casos_HN[[#This Row],[ID_Municipio]],Table_4[[CodigoMuni]:[Long_2]],3,0),"")</f>
        <v>15.5151</v>
      </c>
      <c r="O828" s="33">
        <f>+IFERROR(VLOOKUP(Casos_HN[[#This Row],[ID_Municipio]],Table_4[[CodigoMuni]:[Long_2]],4,0),"")</f>
        <v>-88.114599999999996</v>
      </c>
      <c r="P828" s="32" t="s">
        <v>21</v>
      </c>
    </row>
    <row r="829" spans="1:16" ht="14.25" customHeight="1" x14ac:dyDescent="0.3">
      <c r="A829" s="29" t="str">
        <f t="shared" si="36"/>
        <v>San Pedro Sula43953818</v>
      </c>
      <c r="B829" s="29" t="str">
        <f>+Casos_HN[[#This Row],[ID_Municipio]]&amp;Casos_HN[[#This Row],[Fecha]]</f>
        <v>050143953</v>
      </c>
      <c r="C829" s="29" t="str">
        <f t="shared" si="37"/>
        <v>Cortes43953</v>
      </c>
      <c r="D829" s="30">
        <f t="shared" si="38"/>
        <v>818</v>
      </c>
      <c r="E829" s="23">
        <v>43953</v>
      </c>
      <c r="F829" s="30">
        <f>+VLOOKUP(Casos_HN[[#This Row],[Departamento]],Table_5[],2,0)</f>
        <v>5</v>
      </c>
      <c r="G829" s="3" t="s">
        <v>22</v>
      </c>
      <c r="H829" s="9" t="s">
        <v>23</v>
      </c>
      <c r="I829" s="30" t="str">
        <f>+IFERROR(VLOOKUP(Casos_HN[[#This Row],[Municipio]],'LOCALIZA HN'!$B$9:$O$306,8,0),99999)</f>
        <v>0501</v>
      </c>
      <c r="J829" s="5" t="s">
        <v>18</v>
      </c>
      <c r="K829" s="5">
        <v>30</v>
      </c>
      <c r="L829" s="24" t="s">
        <v>19</v>
      </c>
      <c r="M829" s="32" t="s">
        <v>20</v>
      </c>
      <c r="N829" s="33">
        <f>+IFERROR(VLOOKUP(Casos_HN[[#This Row],[ID_Municipio]],Table_4[[CodigoMuni]:[Long_2]],3,0),"")</f>
        <v>15.5151</v>
      </c>
      <c r="O829" s="33">
        <f>+IFERROR(VLOOKUP(Casos_HN[[#This Row],[ID_Municipio]],Table_4[[CodigoMuni]:[Long_2]],4,0),"")</f>
        <v>-88.114599999999996</v>
      </c>
      <c r="P829" s="32" t="s">
        <v>21</v>
      </c>
    </row>
    <row r="830" spans="1:16" ht="14.25" customHeight="1" x14ac:dyDescent="0.3">
      <c r="A830" s="29" t="str">
        <f t="shared" si="36"/>
        <v>San Pedro Sula43953819</v>
      </c>
      <c r="B830" s="29" t="str">
        <f>+Casos_HN[[#This Row],[ID_Municipio]]&amp;Casos_HN[[#This Row],[Fecha]]</f>
        <v>050143953</v>
      </c>
      <c r="C830" s="29" t="str">
        <f t="shared" si="37"/>
        <v>Cortes43953</v>
      </c>
      <c r="D830" s="30">
        <f t="shared" si="38"/>
        <v>819</v>
      </c>
      <c r="E830" s="23">
        <v>43953</v>
      </c>
      <c r="F830" s="30">
        <f>+VLOOKUP(Casos_HN[[#This Row],[Departamento]],Table_5[],2,0)</f>
        <v>5</v>
      </c>
      <c r="G830" s="3" t="s">
        <v>22</v>
      </c>
      <c r="H830" s="9" t="s">
        <v>23</v>
      </c>
      <c r="I830" s="30" t="str">
        <f>+IFERROR(VLOOKUP(Casos_HN[[#This Row],[Municipio]],'LOCALIZA HN'!$B$9:$O$306,8,0),99999)</f>
        <v>0501</v>
      </c>
      <c r="J830" s="5" t="s">
        <v>18</v>
      </c>
      <c r="K830" s="5">
        <v>52</v>
      </c>
      <c r="L830" s="24" t="s">
        <v>19</v>
      </c>
      <c r="M830" s="32" t="s">
        <v>20</v>
      </c>
      <c r="N830" s="33">
        <f>+IFERROR(VLOOKUP(Casos_HN[[#This Row],[ID_Municipio]],Table_4[[CodigoMuni]:[Long_2]],3,0),"")</f>
        <v>15.5151</v>
      </c>
      <c r="O830" s="33">
        <f>+IFERROR(VLOOKUP(Casos_HN[[#This Row],[ID_Municipio]],Table_4[[CodigoMuni]:[Long_2]],4,0),"")</f>
        <v>-88.114599999999996</v>
      </c>
      <c r="P830" s="32" t="s">
        <v>21</v>
      </c>
    </row>
    <row r="831" spans="1:16" ht="14.25" customHeight="1" x14ac:dyDescent="0.3">
      <c r="A831" s="29" t="str">
        <f t="shared" si="36"/>
        <v>San Pedro Sula43953820</v>
      </c>
      <c r="B831" s="29" t="str">
        <f>+Casos_HN[[#This Row],[ID_Municipio]]&amp;Casos_HN[[#This Row],[Fecha]]</f>
        <v>050143953</v>
      </c>
      <c r="C831" s="29" t="str">
        <f t="shared" si="37"/>
        <v>Cortes43953</v>
      </c>
      <c r="D831" s="30">
        <f t="shared" si="38"/>
        <v>820</v>
      </c>
      <c r="E831" s="23">
        <v>43953</v>
      </c>
      <c r="F831" s="30">
        <f>+VLOOKUP(Casos_HN[[#This Row],[Departamento]],Table_5[],2,0)</f>
        <v>5</v>
      </c>
      <c r="G831" s="3" t="s">
        <v>22</v>
      </c>
      <c r="H831" s="9" t="s">
        <v>23</v>
      </c>
      <c r="I831" s="30" t="str">
        <f>+IFERROR(VLOOKUP(Casos_HN[[#This Row],[Municipio]],'LOCALIZA HN'!$B$9:$O$306,8,0),99999)</f>
        <v>0501</v>
      </c>
      <c r="J831" s="5" t="s">
        <v>18</v>
      </c>
      <c r="K831" s="5">
        <v>53</v>
      </c>
      <c r="L831" s="24" t="s">
        <v>19</v>
      </c>
      <c r="M831" s="32" t="s">
        <v>20</v>
      </c>
      <c r="N831" s="33">
        <f>+IFERROR(VLOOKUP(Casos_HN[[#This Row],[ID_Municipio]],Table_4[[CodigoMuni]:[Long_2]],3,0),"")</f>
        <v>15.5151</v>
      </c>
      <c r="O831" s="33">
        <f>+IFERROR(VLOOKUP(Casos_HN[[#This Row],[ID_Municipio]],Table_4[[CodigoMuni]:[Long_2]],4,0),"")</f>
        <v>-88.114599999999996</v>
      </c>
      <c r="P831" s="32" t="s">
        <v>21</v>
      </c>
    </row>
    <row r="832" spans="1:16" ht="14.25" customHeight="1" x14ac:dyDescent="0.3">
      <c r="A832" s="29" t="str">
        <f t="shared" si="36"/>
        <v>San Pedro Sula43953821</v>
      </c>
      <c r="B832" s="29" t="str">
        <f>+Casos_HN[[#This Row],[ID_Municipio]]&amp;Casos_HN[[#This Row],[Fecha]]</f>
        <v>050143953</v>
      </c>
      <c r="C832" s="29" t="str">
        <f t="shared" si="37"/>
        <v>Cortes43953</v>
      </c>
      <c r="D832" s="30">
        <f t="shared" si="38"/>
        <v>821</v>
      </c>
      <c r="E832" s="23">
        <v>43953</v>
      </c>
      <c r="F832" s="30">
        <f>+VLOOKUP(Casos_HN[[#This Row],[Departamento]],Table_5[],2,0)</f>
        <v>5</v>
      </c>
      <c r="G832" s="3" t="s">
        <v>22</v>
      </c>
      <c r="H832" s="9" t="s">
        <v>23</v>
      </c>
      <c r="I832" s="30" t="str">
        <f>+IFERROR(VLOOKUP(Casos_HN[[#This Row],[Municipio]],'LOCALIZA HN'!$B$9:$O$306,8,0),99999)</f>
        <v>0501</v>
      </c>
      <c r="J832" s="5" t="s">
        <v>26</v>
      </c>
      <c r="K832" s="5">
        <v>52</v>
      </c>
      <c r="L832" s="24" t="s">
        <v>19</v>
      </c>
      <c r="M832" s="32" t="s">
        <v>20</v>
      </c>
      <c r="N832" s="33">
        <f>+IFERROR(VLOOKUP(Casos_HN[[#This Row],[ID_Municipio]],Table_4[[CodigoMuni]:[Long_2]],3,0),"")</f>
        <v>15.5151</v>
      </c>
      <c r="O832" s="33">
        <f>+IFERROR(VLOOKUP(Casos_HN[[#This Row],[ID_Municipio]],Table_4[[CodigoMuni]:[Long_2]],4,0),"")</f>
        <v>-88.114599999999996</v>
      </c>
      <c r="P832" s="32" t="s">
        <v>21</v>
      </c>
    </row>
    <row r="833" spans="1:16" ht="14.25" customHeight="1" x14ac:dyDescent="0.3">
      <c r="A833" s="29" t="str">
        <f t="shared" si="36"/>
        <v>San Pedro Sula43953822</v>
      </c>
      <c r="B833" s="29" t="str">
        <f>+Casos_HN[[#This Row],[ID_Municipio]]&amp;Casos_HN[[#This Row],[Fecha]]</f>
        <v>050143953</v>
      </c>
      <c r="C833" s="29" t="str">
        <f t="shared" si="37"/>
        <v>Cortes43953</v>
      </c>
      <c r="D833" s="30">
        <f t="shared" si="38"/>
        <v>822</v>
      </c>
      <c r="E833" s="23">
        <v>43953</v>
      </c>
      <c r="F833" s="30">
        <f>+VLOOKUP(Casos_HN[[#This Row],[Departamento]],Table_5[],2,0)</f>
        <v>5</v>
      </c>
      <c r="G833" s="3" t="s">
        <v>22</v>
      </c>
      <c r="H833" s="9" t="s">
        <v>23</v>
      </c>
      <c r="I833" s="30" t="str">
        <f>+IFERROR(VLOOKUP(Casos_HN[[#This Row],[Municipio]],'LOCALIZA HN'!$B$9:$O$306,8,0),99999)</f>
        <v>0501</v>
      </c>
      <c r="J833" s="5" t="s">
        <v>18</v>
      </c>
      <c r="K833" s="5">
        <v>26</v>
      </c>
      <c r="L833" s="24" t="s">
        <v>19</v>
      </c>
      <c r="M833" s="32" t="s">
        <v>20</v>
      </c>
      <c r="N833" s="33">
        <f>+IFERROR(VLOOKUP(Casos_HN[[#This Row],[ID_Municipio]],Table_4[[CodigoMuni]:[Long_2]],3,0),"")</f>
        <v>15.5151</v>
      </c>
      <c r="O833" s="33">
        <f>+IFERROR(VLOOKUP(Casos_HN[[#This Row],[ID_Municipio]],Table_4[[CodigoMuni]:[Long_2]],4,0),"")</f>
        <v>-88.114599999999996</v>
      </c>
      <c r="P833" s="32" t="s">
        <v>21</v>
      </c>
    </row>
    <row r="834" spans="1:16" ht="14.25" customHeight="1" x14ac:dyDescent="0.3">
      <c r="A834" s="29" t="str">
        <f t="shared" si="36"/>
        <v>San Pedro Sula43953823</v>
      </c>
      <c r="B834" s="29" t="str">
        <f>+Casos_HN[[#This Row],[ID_Municipio]]&amp;Casos_HN[[#This Row],[Fecha]]</f>
        <v>050143953</v>
      </c>
      <c r="C834" s="29" t="str">
        <f t="shared" si="37"/>
        <v>Cortes43953</v>
      </c>
      <c r="D834" s="30">
        <f t="shared" si="38"/>
        <v>823</v>
      </c>
      <c r="E834" s="23">
        <v>43953</v>
      </c>
      <c r="F834" s="30">
        <f>+VLOOKUP(Casos_HN[[#This Row],[Departamento]],Table_5[],2,0)</f>
        <v>5</v>
      </c>
      <c r="G834" s="3" t="s">
        <v>22</v>
      </c>
      <c r="H834" s="9" t="s">
        <v>23</v>
      </c>
      <c r="I834" s="30" t="str">
        <f>+IFERROR(VLOOKUP(Casos_HN[[#This Row],[Municipio]],'LOCALIZA HN'!$B$9:$O$306,8,0),99999)</f>
        <v>0501</v>
      </c>
      <c r="J834" s="5" t="s">
        <v>18</v>
      </c>
      <c r="K834" s="5">
        <v>70</v>
      </c>
      <c r="L834" s="24" t="s">
        <v>19</v>
      </c>
      <c r="M834" s="32" t="s">
        <v>20</v>
      </c>
      <c r="N834" s="33">
        <f>+IFERROR(VLOOKUP(Casos_HN[[#This Row],[ID_Municipio]],Table_4[[CodigoMuni]:[Long_2]],3,0),"")</f>
        <v>15.5151</v>
      </c>
      <c r="O834" s="33">
        <f>+IFERROR(VLOOKUP(Casos_HN[[#This Row],[ID_Municipio]],Table_4[[CodigoMuni]:[Long_2]],4,0),"")</f>
        <v>-88.114599999999996</v>
      </c>
      <c r="P834" s="32" t="s">
        <v>21</v>
      </c>
    </row>
    <row r="835" spans="1:16" ht="14.25" customHeight="1" x14ac:dyDescent="0.3">
      <c r="A835" s="29" t="str">
        <f t="shared" si="36"/>
        <v>San Pedro Sula43953824</v>
      </c>
      <c r="B835" s="29" t="str">
        <f>+Casos_HN[[#This Row],[ID_Municipio]]&amp;Casos_HN[[#This Row],[Fecha]]</f>
        <v>050143953</v>
      </c>
      <c r="C835" s="29" t="str">
        <f t="shared" si="37"/>
        <v>Cortes43953</v>
      </c>
      <c r="D835" s="30">
        <f t="shared" si="38"/>
        <v>824</v>
      </c>
      <c r="E835" s="23">
        <v>43953</v>
      </c>
      <c r="F835" s="30">
        <f>+VLOOKUP(Casos_HN[[#This Row],[Departamento]],Table_5[],2,0)</f>
        <v>5</v>
      </c>
      <c r="G835" s="3" t="s">
        <v>22</v>
      </c>
      <c r="H835" s="9" t="s">
        <v>23</v>
      </c>
      <c r="I835" s="30" t="str">
        <f>+IFERROR(VLOOKUP(Casos_HN[[#This Row],[Municipio]],'LOCALIZA HN'!$B$9:$O$306,8,0),99999)</f>
        <v>0501</v>
      </c>
      <c r="J835" s="5" t="s">
        <v>26</v>
      </c>
      <c r="K835" s="5">
        <v>70</v>
      </c>
      <c r="L835" s="24" t="s">
        <v>19</v>
      </c>
      <c r="M835" s="32" t="s">
        <v>20</v>
      </c>
      <c r="N835" s="33">
        <f>+IFERROR(VLOOKUP(Casos_HN[[#This Row],[ID_Municipio]],Table_4[[CodigoMuni]:[Long_2]],3,0),"")</f>
        <v>15.5151</v>
      </c>
      <c r="O835" s="33">
        <f>+IFERROR(VLOOKUP(Casos_HN[[#This Row],[ID_Municipio]],Table_4[[CodigoMuni]:[Long_2]],4,0),"")</f>
        <v>-88.114599999999996</v>
      </c>
      <c r="P835" s="32" t="s">
        <v>21</v>
      </c>
    </row>
    <row r="836" spans="1:16" ht="14.25" customHeight="1" x14ac:dyDescent="0.3">
      <c r="A836" s="29" t="str">
        <f t="shared" si="36"/>
        <v>San Pedro Sula43953825</v>
      </c>
      <c r="B836" s="29" t="str">
        <f>+Casos_HN[[#This Row],[ID_Municipio]]&amp;Casos_HN[[#This Row],[Fecha]]</f>
        <v>050143953</v>
      </c>
      <c r="C836" s="29" t="str">
        <f t="shared" si="37"/>
        <v>Cortes43953</v>
      </c>
      <c r="D836" s="30">
        <f t="shared" si="38"/>
        <v>825</v>
      </c>
      <c r="E836" s="23">
        <v>43953</v>
      </c>
      <c r="F836" s="30">
        <f>+VLOOKUP(Casos_HN[[#This Row],[Departamento]],Table_5[],2,0)</f>
        <v>5</v>
      </c>
      <c r="G836" s="3" t="s">
        <v>22</v>
      </c>
      <c r="H836" s="9" t="s">
        <v>23</v>
      </c>
      <c r="I836" s="30" t="str">
        <f>+IFERROR(VLOOKUP(Casos_HN[[#This Row],[Municipio]],'LOCALIZA HN'!$B$9:$O$306,8,0),99999)</f>
        <v>0501</v>
      </c>
      <c r="J836" s="5" t="s">
        <v>26</v>
      </c>
      <c r="K836" s="5">
        <v>28</v>
      </c>
      <c r="L836" s="24" t="s">
        <v>19</v>
      </c>
      <c r="M836" s="32" t="s">
        <v>20</v>
      </c>
      <c r="N836" s="33">
        <f>+IFERROR(VLOOKUP(Casos_HN[[#This Row],[ID_Municipio]],Table_4[[CodigoMuni]:[Long_2]],3,0),"")</f>
        <v>15.5151</v>
      </c>
      <c r="O836" s="33">
        <f>+IFERROR(VLOOKUP(Casos_HN[[#This Row],[ID_Municipio]],Table_4[[CodigoMuni]:[Long_2]],4,0),"")</f>
        <v>-88.114599999999996</v>
      </c>
      <c r="P836" s="32" t="s">
        <v>21</v>
      </c>
    </row>
    <row r="837" spans="1:16" ht="14.25" customHeight="1" x14ac:dyDescent="0.3">
      <c r="A837" s="29" t="str">
        <f t="shared" si="36"/>
        <v>San Pedro Sula43953826</v>
      </c>
      <c r="B837" s="29" t="str">
        <f>+Casos_HN[[#This Row],[ID_Municipio]]&amp;Casos_HN[[#This Row],[Fecha]]</f>
        <v>050143953</v>
      </c>
      <c r="C837" s="29" t="str">
        <f t="shared" si="37"/>
        <v>Cortes43953</v>
      </c>
      <c r="D837" s="30">
        <f t="shared" si="38"/>
        <v>826</v>
      </c>
      <c r="E837" s="23">
        <v>43953</v>
      </c>
      <c r="F837" s="30">
        <f>+VLOOKUP(Casos_HN[[#This Row],[Departamento]],Table_5[],2,0)</f>
        <v>5</v>
      </c>
      <c r="G837" s="3" t="s">
        <v>22</v>
      </c>
      <c r="H837" s="9" t="s">
        <v>23</v>
      </c>
      <c r="I837" s="30" t="str">
        <f>+IFERROR(VLOOKUP(Casos_HN[[#This Row],[Municipio]],'LOCALIZA HN'!$B$9:$O$306,8,0),99999)</f>
        <v>0501</v>
      </c>
      <c r="J837" s="5" t="s">
        <v>26</v>
      </c>
      <c r="K837" s="5">
        <v>46</v>
      </c>
      <c r="L837" s="24" t="s">
        <v>19</v>
      </c>
      <c r="M837" s="32" t="s">
        <v>20</v>
      </c>
      <c r="N837" s="33">
        <f>+IFERROR(VLOOKUP(Casos_HN[[#This Row],[ID_Municipio]],Table_4[[CodigoMuni]:[Long_2]],3,0),"")</f>
        <v>15.5151</v>
      </c>
      <c r="O837" s="33">
        <f>+IFERROR(VLOOKUP(Casos_HN[[#This Row],[ID_Municipio]],Table_4[[CodigoMuni]:[Long_2]],4,0),"")</f>
        <v>-88.114599999999996</v>
      </c>
      <c r="P837" s="32" t="s">
        <v>21</v>
      </c>
    </row>
    <row r="838" spans="1:16" ht="14.25" customHeight="1" x14ac:dyDescent="0.3">
      <c r="A838" s="29" t="str">
        <f t="shared" si="36"/>
        <v>San Pedro Sula43953827</v>
      </c>
      <c r="B838" s="29" t="str">
        <f>+Casos_HN[[#This Row],[ID_Municipio]]&amp;Casos_HN[[#This Row],[Fecha]]</f>
        <v>050143953</v>
      </c>
      <c r="C838" s="29" t="str">
        <f t="shared" si="37"/>
        <v>Cortes43953</v>
      </c>
      <c r="D838" s="30">
        <f t="shared" si="38"/>
        <v>827</v>
      </c>
      <c r="E838" s="23">
        <v>43953</v>
      </c>
      <c r="F838" s="30">
        <f>+VLOOKUP(Casos_HN[[#This Row],[Departamento]],Table_5[],2,0)</f>
        <v>5</v>
      </c>
      <c r="G838" s="3" t="s">
        <v>22</v>
      </c>
      <c r="H838" s="9" t="s">
        <v>23</v>
      </c>
      <c r="I838" s="30" t="str">
        <f>+IFERROR(VLOOKUP(Casos_HN[[#This Row],[Municipio]],'LOCALIZA HN'!$B$9:$O$306,8,0),99999)</f>
        <v>0501</v>
      </c>
      <c r="J838" s="5" t="s">
        <v>18</v>
      </c>
      <c r="K838" s="5">
        <v>25</v>
      </c>
      <c r="L838" s="24" t="s">
        <v>19</v>
      </c>
      <c r="M838" s="32" t="s">
        <v>20</v>
      </c>
      <c r="N838" s="33">
        <f>+IFERROR(VLOOKUP(Casos_HN[[#This Row],[ID_Municipio]],Table_4[[CodigoMuni]:[Long_2]],3,0),"")</f>
        <v>15.5151</v>
      </c>
      <c r="O838" s="33">
        <f>+IFERROR(VLOOKUP(Casos_HN[[#This Row],[ID_Municipio]],Table_4[[CodigoMuni]:[Long_2]],4,0),"")</f>
        <v>-88.114599999999996</v>
      </c>
      <c r="P838" s="32" t="s">
        <v>21</v>
      </c>
    </row>
    <row r="839" spans="1:16" ht="14.25" customHeight="1" x14ac:dyDescent="0.3">
      <c r="A839" s="29" t="str">
        <f t="shared" si="36"/>
        <v>San Pedro Sula43953828</v>
      </c>
      <c r="B839" s="29" t="str">
        <f>+Casos_HN[[#This Row],[ID_Municipio]]&amp;Casos_HN[[#This Row],[Fecha]]</f>
        <v>050143953</v>
      </c>
      <c r="C839" s="29" t="str">
        <f t="shared" si="37"/>
        <v>Cortes43953</v>
      </c>
      <c r="D839" s="30">
        <f t="shared" si="38"/>
        <v>828</v>
      </c>
      <c r="E839" s="23">
        <v>43953</v>
      </c>
      <c r="F839" s="30">
        <f>+VLOOKUP(Casos_HN[[#This Row],[Departamento]],Table_5[],2,0)</f>
        <v>5</v>
      </c>
      <c r="G839" s="3" t="s">
        <v>22</v>
      </c>
      <c r="H839" s="9" t="s">
        <v>23</v>
      </c>
      <c r="I839" s="30" t="str">
        <f>+IFERROR(VLOOKUP(Casos_HN[[#This Row],[Municipio]],'LOCALIZA HN'!$B$9:$O$306,8,0),99999)</f>
        <v>0501</v>
      </c>
      <c r="J839" s="5" t="s">
        <v>18</v>
      </c>
      <c r="K839" s="5">
        <v>66</v>
      </c>
      <c r="L839" s="24" t="s">
        <v>19</v>
      </c>
      <c r="M839" s="32" t="s">
        <v>20</v>
      </c>
      <c r="N839" s="33">
        <f>+IFERROR(VLOOKUP(Casos_HN[[#This Row],[ID_Municipio]],Table_4[[CodigoMuni]:[Long_2]],3,0),"")</f>
        <v>15.5151</v>
      </c>
      <c r="O839" s="33">
        <f>+IFERROR(VLOOKUP(Casos_HN[[#This Row],[ID_Municipio]],Table_4[[CodigoMuni]:[Long_2]],4,0),"")</f>
        <v>-88.114599999999996</v>
      </c>
      <c r="P839" s="32" t="s">
        <v>21</v>
      </c>
    </row>
    <row r="840" spans="1:16" ht="14.25" customHeight="1" x14ac:dyDescent="0.3">
      <c r="A840" s="29" t="str">
        <f t="shared" si="36"/>
        <v>San Pedro Sula43953829</v>
      </c>
      <c r="B840" s="29" t="str">
        <f>+Casos_HN[[#This Row],[ID_Municipio]]&amp;Casos_HN[[#This Row],[Fecha]]</f>
        <v>050143953</v>
      </c>
      <c r="C840" s="29" t="str">
        <f t="shared" si="37"/>
        <v>Cortes43953</v>
      </c>
      <c r="D840" s="30">
        <f t="shared" si="38"/>
        <v>829</v>
      </c>
      <c r="E840" s="23">
        <v>43953</v>
      </c>
      <c r="F840" s="30">
        <f>+VLOOKUP(Casos_HN[[#This Row],[Departamento]],Table_5[],2,0)</f>
        <v>5</v>
      </c>
      <c r="G840" s="3" t="s">
        <v>22</v>
      </c>
      <c r="H840" s="9" t="s">
        <v>23</v>
      </c>
      <c r="I840" s="30" t="str">
        <f>+IFERROR(VLOOKUP(Casos_HN[[#This Row],[Municipio]],'LOCALIZA HN'!$B$9:$O$306,8,0),99999)</f>
        <v>0501</v>
      </c>
      <c r="J840" s="5" t="s">
        <v>18</v>
      </c>
      <c r="K840" s="5">
        <v>53</v>
      </c>
      <c r="L840" s="24" t="s">
        <v>19</v>
      </c>
      <c r="M840" s="32" t="s">
        <v>20</v>
      </c>
      <c r="N840" s="33">
        <f>+IFERROR(VLOOKUP(Casos_HN[[#This Row],[ID_Municipio]],Table_4[[CodigoMuni]:[Long_2]],3,0),"")</f>
        <v>15.5151</v>
      </c>
      <c r="O840" s="33">
        <f>+IFERROR(VLOOKUP(Casos_HN[[#This Row],[ID_Municipio]],Table_4[[CodigoMuni]:[Long_2]],4,0),"")</f>
        <v>-88.114599999999996</v>
      </c>
      <c r="P840" s="32" t="s">
        <v>21</v>
      </c>
    </row>
    <row r="841" spans="1:16" ht="14.25" customHeight="1" x14ac:dyDescent="0.3">
      <c r="A841" s="29" t="str">
        <f t="shared" si="36"/>
        <v>San Pedro Sula43953830</v>
      </c>
      <c r="B841" s="29" t="str">
        <f>+Casos_HN[[#This Row],[ID_Municipio]]&amp;Casos_HN[[#This Row],[Fecha]]</f>
        <v>050143953</v>
      </c>
      <c r="C841" s="29" t="str">
        <f t="shared" si="37"/>
        <v>Cortes43953</v>
      </c>
      <c r="D841" s="30">
        <f t="shared" si="38"/>
        <v>830</v>
      </c>
      <c r="E841" s="23">
        <v>43953</v>
      </c>
      <c r="F841" s="30">
        <f>+VLOOKUP(Casos_HN[[#This Row],[Departamento]],Table_5[],2,0)</f>
        <v>5</v>
      </c>
      <c r="G841" s="3" t="s">
        <v>22</v>
      </c>
      <c r="H841" s="9" t="s">
        <v>23</v>
      </c>
      <c r="I841" s="30" t="str">
        <f>+IFERROR(VLOOKUP(Casos_HN[[#This Row],[Municipio]],'LOCALIZA HN'!$B$9:$O$306,8,0),99999)</f>
        <v>0501</v>
      </c>
      <c r="J841" s="5" t="s">
        <v>18</v>
      </c>
      <c r="K841" s="5">
        <v>72</v>
      </c>
      <c r="L841" s="24" t="s">
        <v>19</v>
      </c>
      <c r="M841" s="32" t="s">
        <v>20</v>
      </c>
      <c r="N841" s="33">
        <f>+IFERROR(VLOOKUP(Casos_HN[[#This Row],[ID_Municipio]],Table_4[[CodigoMuni]:[Long_2]],3,0),"")</f>
        <v>15.5151</v>
      </c>
      <c r="O841" s="33">
        <f>+IFERROR(VLOOKUP(Casos_HN[[#This Row],[ID_Municipio]],Table_4[[CodigoMuni]:[Long_2]],4,0),"")</f>
        <v>-88.114599999999996</v>
      </c>
      <c r="P841" s="32" t="s">
        <v>21</v>
      </c>
    </row>
    <row r="842" spans="1:16" ht="14.25" customHeight="1" x14ac:dyDescent="0.3">
      <c r="A842" s="29" t="str">
        <f t="shared" si="36"/>
        <v>San Pedro Sula43953831</v>
      </c>
      <c r="B842" s="29" t="str">
        <f>+Casos_HN[[#This Row],[ID_Municipio]]&amp;Casos_HN[[#This Row],[Fecha]]</f>
        <v>050143953</v>
      </c>
      <c r="C842" s="29" t="str">
        <f t="shared" si="37"/>
        <v>Cortes43953</v>
      </c>
      <c r="D842" s="30">
        <f t="shared" si="38"/>
        <v>831</v>
      </c>
      <c r="E842" s="23">
        <v>43953</v>
      </c>
      <c r="F842" s="30">
        <f>+VLOOKUP(Casos_HN[[#This Row],[Departamento]],Table_5[],2,0)</f>
        <v>5</v>
      </c>
      <c r="G842" s="3" t="s">
        <v>22</v>
      </c>
      <c r="H842" s="9" t="s">
        <v>23</v>
      </c>
      <c r="I842" s="30" t="str">
        <f>+IFERROR(VLOOKUP(Casos_HN[[#This Row],[Municipio]],'LOCALIZA HN'!$B$9:$O$306,8,0),99999)</f>
        <v>0501</v>
      </c>
      <c r="J842" s="5" t="s">
        <v>18</v>
      </c>
      <c r="K842" s="5">
        <v>34</v>
      </c>
      <c r="L842" s="24" t="s">
        <v>19</v>
      </c>
      <c r="M842" s="32" t="s">
        <v>20</v>
      </c>
      <c r="N842" s="33">
        <f>+IFERROR(VLOOKUP(Casos_HN[[#This Row],[ID_Municipio]],Table_4[[CodigoMuni]:[Long_2]],3,0),"")</f>
        <v>15.5151</v>
      </c>
      <c r="O842" s="33">
        <f>+IFERROR(VLOOKUP(Casos_HN[[#This Row],[ID_Municipio]],Table_4[[CodigoMuni]:[Long_2]],4,0),"")</f>
        <v>-88.114599999999996</v>
      </c>
      <c r="P842" s="32" t="s">
        <v>21</v>
      </c>
    </row>
    <row r="843" spans="1:16" ht="14.25" customHeight="1" x14ac:dyDescent="0.3">
      <c r="A843" s="29" t="str">
        <f t="shared" si="36"/>
        <v>San Pedro Sula43953832</v>
      </c>
      <c r="B843" s="29" t="str">
        <f>+Casos_HN[[#This Row],[ID_Municipio]]&amp;Casos_HN[[#This Row],[Fecha]]</f>
        <v>050143953</v>
      </c>
      <c r="C843" s="29" t="str">
        <f t="shared" si="37"/>
        <v>Cortes43953</v>
      </c>
      <c r="D843" s="30">
        <f t="shared" si="38"/>
        <v>832</v>
      </c>
      <c r="E843" s="23">
        <v>43953</v>
      </c>
      <c r="F843" s="30">
        <f>+VLOOKUP(Casos_HN[[#This Row],[Departamento]],Table_5[],2,0)</f>
        <v>5</v>
      </c>
      <c r="G843" s="3" t="s">
        <v>22</v>
      </c>
      <c r="H843" s="9" t="s">
        <v>23</v>
      </c>
      <c r="I843" s="30" t="str">
        <f>+IFERROR(VLOOKUP(Casos_HN[[#This Row],[Municipio]],'LOCALIZA HN'!$B$9:$O$306,8,0),99999)</f>
        <v>0501</v>
      </c>
      <c r="J843" s="5" t="s">
        <v>26</v>
      </c>
      <c r="K843" s="5">
        <v>36</v>
      </c>
      <c r="L843" s="24" t="s">
        <v>19</v>
      </c>
      <c r="M843" s="32" t="s">
        <v>20</v>
      </c>
      <c r="N843" s="33">
        <f>+IFERROR(VLOOKUP(Casos_HN[[#This Row],[ID_Municipio]],Table_4[[CodigoMuni]:[Long_2]],3,0),"")</f>
        <v>15.5151</v>
      </c>
      <c r="O843" s="33">
        <f>+IFERROR(VLOOKUP(Casos_HN[[#This Row],[ID_Municipio]],Table_4[[CodigoMuni]:[Long_2]],4,0),"")</f>
        <v>-88.114599999999996</v>
      </c>
      <c r="P843" s="32" t="s">
        <v>21</v>
      </c>
    </row>
    <row r="844" spans="1:16" ht="14.25" customHeight="1" x14ac:dyDescent="0.3">
      <c r="A844" s="29" t="str">
        <f t="shared" si="36"/>
        <v>San Pedro SuLa43953833</v>
      </c>
      <c r="B844" s="29" t="str">
        <f>+Casos_HN[[#This Row],[ID_Municipio]]&amp;Casos_HN[[#This Row],[Fecha]]</f>
        <v>050143953</v>
      </c>
      <c r="C844" s="29" t="str">
        <f t="shared" si="37"/>
        <v>Cortes43953</v>
      </c>
      <c r="D844" s="30">
        <f t="shared" si="38"/>
        <v>833</v>
      </c>
      <c r="E844" s="23">
        <v>43953</v>
      </c>
      <c r="F844" s="30">
        <f>+VLOOKUP(Casos_HN[[#This Row],[Departamento]],Table_5[],2,0)</f>
        <v>5</v>
      </c>
      <c r="G844" s="3" t="s">
        <v>22</v>
      </c>
      <c r="H844" s="9" t="s">
        <v>68</v>
      </c>
      <c r="I844" s="30" t="str">
        <f>+IFERROR(VLOOKUP(Casos_HN[[#This Row],[Municipio]],'LOCALIZA HN'!$B$9:$O$306,8,0),99999)</f>
        <v>0501</v>
      </c>
      <c r="J844" s="5" t="s">
        <v>26</v>
      </c>
      <c r="K844" s="5">
        <v>33</v>
      </c>
      <c r="L844" s="24" t="s">
        <v>19</v>
      </c>
      <c r="M844" s="32" t="s">
        <v>20</v>
      </c>
      <c r="N844" s="33">
        <f>+IFERROR(VLOOKUP(Casos_HN[[#This Row],[ID_Municipio]],Table_4[[CodigoMuni]:[Long_2]],3,0),"")</f>
        <v>15.5151</v>
      </c>
      <c r="O844" s="33">
        <f>+IFERROR(VLOOKUP(Casos_HN[[#This Row],[ID_Municipio]],Table_4[[CodigoMuni]:[Long_2]],4,0),"")</f>
        <v>-88.114599999999996</v>
      </c>
      <c r="P844" s="32" t="s">
        <v>21</v>
      </c>
    </row>
    <row r="845" spans="1:16" ht="14.25" customHeight="1" x14ac:dyDescent="0.3">
      <c r="A845" s="29" t="str">
        <f t="shared" ref="A845:A908" si="39">+H845&amp;E845&amp;D845</f>
        <v>San Pedro SuLa43953834</v>
      </c>
      <c r="B845" s="29" t="str">
        <f>+Casos_HN[[#This Row],[ID_Municipio]]&amp;Casos_HN[[#This Row],[Fecha]]</f>
        <v>050143953</v>
      </c>
      <c r="C845" s="29" t="str">
        <f t="shared" ref="C845:C908" si="40">+G845&amp;E845</f>
        <v>Cortes43953</v>
      </c>
      <c r="D845" s="30">
        <f t="shared" ref="D845:D908" si="41">+D844+1</f>
        <v>834</v>
      </c>
      <c r="E845" s="23">
        <v>43953</v>
      </c>
      <c r="F845" s="30">
        <f>+VLOOKUP(Casos_HN[[#This Row],[Departamento]],Table_5[],2,0)</f>
        <v>5</v>
      </c>
      <c r="G845" s="3" t="s">
        <v>22</v>
      </c>
      <c r="H845" s="9" t="s">
        <v>68</v>
      </c>
      <c r="I845" s="30" t="str">
        <f>+IFERROR(VLOOKUP(Casos_HN[[#This Row],[Municipio]],'LOCALIZA HN'!$B$9:$O$306,8,0),99999)</f>
        <v>0501</v>
      </c>
      <c r="J845" s="5" t="s">
        <v>26</v>
      </c>
      <c r="K845" s="5">
        <v>38</v>
      </c>
      <c r="L845" s="24" t="s">
        <v>19</v>
      </c>
      <c r="M845" s="32" t="s">
        <v>20</v>
      </c>
      <c r="N845" s="33">
        <f>+IFERROR(VLOOKUP(Casos_HN[[#This Row],[ID_Municipio]],Table_4[[CodigoMuni]:[Long_2]],3,0),"")</f>
        <v>15.5151</v>
      </c>
      <c r="O845" s="33">
        <f>+IFERROR(VLOOKUP(Casos_HN[[#This Row],[ID_Municipio]],Table_4[[CodigoMuni]:[Long_2]],4,0),"")</f>
        <v>-88.114599999999996</v>
      </c>
      <c r="P845" s="32" t="s">
        <v>21</v>
      </c>
    </row>
    <row r="846" spans="1:16" ht="14.25" customHeight="1" x14ac:dyDescent="0.3">
      <c r="A846" s="29" t="str">
        <f t="shared" si="39"/>
        <v>San Pedro SuLa43953835</v>
      </c>
      <c r="B846" s="29" t="str">
        <f>+Casos_HN[[#This Row],[ID_Municipio]]&amp;Casos_HN[[#This Row],[Fecha]]</f>
        <v>050143953</v>
      </c>
      <c r="C846" s="29" t="str">
        <f t="shared" si="40"/>
        <v>Cortes43953</v>
      </c>
      <c r="D846" s="30">
        <f t="shared" si="41"/>
        <v>835</v>
      </c>
      <c r="E846" s="23">
        <v>43953</v>
      </c>
      <c r="F846" s="30">
        <f>+VLOOKUP(Casos_HN[[#This Row],[Departamento]],Table_5[],2,0)</f>
        <v>5</v>
      </c>
      <c r="G846" s="3" t="s">
        <v>22</v>
      </c>
      <c r="H846" s="9" t="s">
        <v>68</v>
      </c>
      <c r="I846" s="30" t="str">
        <f>+IFERROR(VLOOKUP(Casos_HN[[#This Row],[Municipio]],'LOCALIZA HN'!$B$9:$O$306,8,0),99999)</f>
        <v>0501</v>
      </c>
      <c r="J846" s="5" t="s">
        <v>26</v>
      </c>
      <c r="K846" s="5">
        <v>33</v>
      </c>
      <c r="L846" s="24" t="s">
        <v>19</v>
      </c>
      <c r="M846" s="32" t="s">
        <v>20</v>
      </c>
      <c r="N846" s="33">
        <f>+IFERROR(VLOOKUP(Casos_HN[[#This Row],[ID_Municipio]],Table_4[[CodigoMuni]:[Long_2]],3,0),"")</f>
        <v>15.5151</v>
      </c>
      <c r="O846" s="33">
        <f>+IFERROR(VLOOKUP(Casos_HN[[#This Row],[ID_Municipio]],Table_4[[CodigoMuni]:[Long_2]],4,0),"")</f>
        <v>-88.114599999999996</v>
      </c>
      <c r="P846" s="32" t="s">
        <v>21</v>
      </c>
    </row>
    <row r="847" spans="1:16" ht="14.25" customHeight="1" x14ac:dyDescent="0.3">
      <c r="A847" s="29" t="str">
        <f t="shared" si="39"/>
        <v>San Pedro SuLa43953836</v>
      </c>
      <c r="B847" s="29" t="str">
        <f>+Casos_HN[[#This Row],[ID_Municipio]]&amp;Casos_HN[[#This Row],[Fecha]]</f>
        <v>050143953</v>
      </c>
      <c r="C847" s="29" t="str">
        <f t="shared" si="40"/>
        <v>Cortes43953</v>
      </c>
      <c r="D847" s="30">
        <f t="shared" si="41"/>
        <v>836</v>
      </c>
      <c r="E847" s="23">
        <v>43953</v>
      </c>
      <c r="F847" s="30">
        <f>+VLOOKUP(Casos_HN[[#This Row],[Departamento]],Table_5[],2,0)</f>
        <v>5</v>
      </c>
      <c r="G847" s="3" t="s">
        <v>22</v>
      </c>
      <c r="H847" s="9" t="s">
        <v>68</v>
      </c>
      <c r="I847" s="30" t="str">
        <f>+IFERROR(VLOOKUP(Casos_HN[[#This Row],[Municipio]],'LOCALIZA HN'!$B$9:$O$306,8,0),99999)</f>
        <v>0501</v>
      </c>
      <c r="J847" s="5" t="s">
        <v>18</v>
      </c>
      <c r="K847" s="5">
        <v>62</v>
      </c>
      <c r="L847" s="24" t="s">
        <v>19</v>
      </c>
      <c r="M847" s="32" t="s">
        <v>20</v>
      </c>
      <c r="N847" s="33">
        <f>+IFERROR(VLOOKUP(Casos_HN[[#This Row],[ID_Municipio]],Table_4[[CodigoMuni]:[Long_2]],3,0),"")</f>
        <v>15.5151</v>
      </c>
      <c r="O847" s="33">
        <f>+IFERROR(VLOOKUP(Casos_HN[[#This Row],[ID_Municipio]],Table_4[[CodigoMuni]:[Long_2]],4,0),"")</f>
        <v>-88.114599999999996</v>
      </c>
      <c r="P847" s="32" t="s">
        <v>21</v>
      </c>
    </row>
    <row r="848" spans="1:16" ht="14.25" customHeight="1" x14ac:dyDescent="0.3">
      <c r="A848" s="29" t="str">
        <f t="shared" si="39"/>
        <v>San Pedro SuLa43953837</v>
      </c>
      <c r="B848" s="29" t="str">
        <f>+Casos_HN[[#This Row],[ID_Municipio]]&amp;Casos_HN[[#This Row],[Fecha]]</f>
        <v>050143953</v>
      </c>
      <c r="C848" s="29" t="str">
        <f t="shared" si="40"/>
        <v>Cortes43953</v>
      </c>
      <c r="D848" s="30">
        <f t="shared" si="41"/>
        <v>837</v>
      </c>
      <c r="E848" s="23">
        <v>43953</v>
      </c>
      <c r="F848" s="30">
        <f>+VLOOKUP(Casos_HN[[#This Row],[Departamento]],Table_5[],2,0)</f>
        <v>5</v>
      </c>
      <c r="G848" s="3" t="s">
        <v>22</v>
      </c>
      <c r="H848" s="9" t="s">
        <v>68</v>
      </c>
      <c r="I848" s="30" t="str">
        <f>+IFERROR(VLOOKUP(Casos_HN[[#This Row],[Municipio]],'LOCALIZA HN'!$B$9:$O$306,8,0),99999)</f>
        <v>0501</v>
      </c>
      <c r="J848" s="5" t="s">
        <v>26</v>
      </c>
      <c r="K848" s="5">
        <v>31</v>
      </c>
      <c r="L848" s="24" t="s">
        <v>19</v>
      </c>
      <c r="M848" s="32" t="s">
        <v>20</v>
      </c>
      <c r="N848" s="33">
        <f>+IFERROR(VLOOKUP(Casos_HN[[#This Row],[ID_Municipio]],Table_4[[CodigoMuni]:[Long_2]],3,0),"")</f>
        <v>15.5151</v>
      </c>
      <c r="O848" s="33">
        <f>+IFERROR(VLOOKUP(Casos_HN[[#This Row],[ID_Municipio]],Table_4[[CodigoMuni]:[Long_2]],4,0),"")</f>
        <v>-88.114599999999996</v>
      </c>
      <c r="P848" s="32" t="s">
        <v>21</v>
      </c>
    </row>
    <row r="849" spans="1:16" ht="14.25" customHeight="1" x14ac:dyDescent="0.3">
      <c r="A849" s="29" t="str">
        <f t="shared" si="39"/>
        <v>San Pedro SuLa43953838</v>
      </c>
      <c r="B849" s="29" t="str">
        <f>+Casos_HN[[#This Row],[ID_Municipio]]&amp;Casos_HN[[#This Row],[Fecha]]</f>
        <v>050143953</v>
      </c>
      <c r="C849" s="29" t="str">
        <f t="shared" si="40"/>
        <v>Cortes43953</v>
      </c>
      <c r="D849" s="30">
        <f t="shared" si="41"/>
        <v>838</v>
      </c>
      <c r="E849" s="23">
        <v>43953</v>
      </c>
      <c r="F849" s="30">
        <f>+VLOOKUP(Casos_HN[[#This Row],[Departamento]],Table_5[],2,0)</f>
        <v>5</v>
      </c>
      <c r="G849" s="3" t="s">
        <v>22</v>
      </c>
      <c r="H849" s="9" t="s">
        <v>68</v>
      </c>
      <c r="I849" s="30" t="str">
        <f>+IFERROR(VLOOKUP(Casos_HN[[#This Row],[Municipio]],'LOCALIZA HN'!$B$9:$O$306,8,0),99999)</f>
        <v>0501</v>
      </c>
      <c r="J849" s="5" t="s">
        <v>18</v>
      </c>
      <c r="K849" s="5">
        <v>20</v>
      </c>
      <c r="L849" s="24" t="s">
        <v>19</v>
      </c>
      <c r="M849" s="32" t="s">
        <v>20</v>
      </c>
      <c r="N849" s="33">
        <f>+IFERROR(VLOOKUP(Casos_HN[[#This Row],[ID_Municipio]],Table_4[[CodigoMuni]:[Long_2]],3,0),"")</f>
        <v>15.5151</v>
      </c>
      <c r="O849" s="33">
        <f>+IFERROR(VLOOKUP(Casos_HN[[#This Row],[ID_Municipio]],Table_4[[CodigoMuni]:[Long_2]],4,0),"")</f>
        <v>-88.114599999999996</v>
      </c>
      <c r="P849" s="32" t="s">
        <v>21</v>
      </c>
    </row>
    <row r="850" spans="1:16" ht="14.25" customHeight="1" x14ac:dyDescent="0.3">
      <c r="A850" s="29" t="str">
        <f t="shared" si="39"/>
        <v>San Pedro SuLa43953839</v>
      </c>
      <c r="B850" s="29" t="str">
        <f>+Casos_HN[[#This Row],[ID_Municipio]]&amp;Casos_HN[[#This Row],[Fecha]]</f>
        <v>050143953</v>
      </c>
      <c r="C850" s="29" t="str">
        <f t="shared" si="40"/>
        <v>Cortes43953</v>
      </c>
      <c r="D850" s="30">
        <f t="shared" si="41"/>
        <v>839</v>
      </c>
      <c r="E850" s="23">
        <v>43953</v>
      </c>
      <c r="F850" s="30">
        <f>+VLOOKUP(Casos_HN[[#This Row],[Departamento]],Table_5[],2,0)</f>
        <v>5</v>
      </c>
      <c r="G850" s="3" t="s">
        <v>22</v>
      </c>
      <c r="H850" s="9" t="s">
        <v>68</v>
      </c>
      <c r="I850" s="30" t="str">
        <f>+IFERROR(VLOOKUP(Casos_HN[[#This Row],[Municipio]],'LOCALIZA HN'!$B$9:$O$306,8,0),99999)</f>
        <v>0501</v>
      </c>
      <c r="J850" s="5" t="s">
        <v>18</v>
      </c>
      <c r="K850" s="5">
        <v>24</v>
      </c>
      <c r="L850" s="24" t="s">
        <v>19</v>
      </c>
      <c r="M850" s="32" t="s">
        <v>20</v>
      </c>
      <c r="N850" s="33">
        <f>+IFERROR(VLOOKUP(Casos_HN[[#This Row],[ID_Municipio]],Table_4[[CodigoMuni]:[Long_2]],3,0),"")</f>
        <v>15.5151</v>
      </c>
      <c r="O850" s="33">
        <f>+IFERROR(VLOOKUP(Casos_HN[[#This Row],[ID_Municipio]],Table_4[[CodigoMuni]:[Long_2]],4,0),"")</f>
        <v>-88.114599999999996</v>
      </c>
      <c r="P850" s="32" t="s">
        <v>21</v>
      </c>
    </row>
    <row r="851" spans="1:16" ht="14.25" customHeight="1" x14ac:dyDescent="0.3">
      <c r="A851" s="29" t="str">
        <f t="shared" si="39"/>
        <v>San Pedro SuLa43953840</v>
      </c>
      <c r="B851" s="29" t="str">
        <f>+Casos_HN[[#This Row],[ID_Municipio]]&amp;Casos_HN[[#This Row],[Fecha]]</f>
        <v>050143953</v>
      </c>
      <c r="C851" s="29" t="str">
        <f t="shared" si="40"/>
        <v>Cortes43953</v>
      </c>
      <c r="D851" s="30">
        <f t="shared" si="41"/>
        <v>840</v>
      </c>
      <c r="E851" s="23">
        <v>43953</v>
      </c>
      <c r="F851" s="30">
        <f>+VLOOKUP(Casos_HN[[#This Row],[Departamento]],Table_5[],2,0)</f>
        <v>5</v>
      </c>
      <c r="G851" s="3" t="s">
        <v>22</v>
      </c>
      <c r="H851" s="9" t="s">
        <v>68</v>
      </c>
      <c r="I851" s="30" t="str">
        <f>+IFERROR(VLOOKUP(Casos_HN[[#This Row],[Municipio]],'LOCALIZA HN'!$B$9:$O$306,8,0),99999)</f>
        <v>0501</v>
      </c>
      <c r="J851" s="5" t="s">
        <v>26</v>
      </c>
      <c r="K851" s="5">
        <v>24</v>
      </c>
      <c r="L851" s="24" t="s">
        <v>19</v>
      </c>
      <c r="M851" s="32" t="s">
        <v>20</v>
      </c>
      <c r="N851" s="33">
        <f>+IFERROR(VLOOKUP(Casos_HN[[#This Row],[ID_Municipio]],Table_4[[CodigoMuni]:[Long_2]],3,0),"")</f>
        <v>15.5151</v>
      </c>
      <c r="O851" s="33">
        <f>+IFERROR(VLOOKUP(Casos_HN[[#This Row],[ID_Municipio]],Table_4[[CodigoMuni]:[Long_2]],4,0),"")</f>
        <v>-88.114599999999996</v>
      </c>
      <c r="P851" s="32" t="s">
        <v>21</v>
      </c>
    </row>
    <row r="852" spans="1:16" ht="14.25" customHeight="1" x14ac:dyDescent="0.3">
      <c r="A852" s="29" t="str">
        <f t="shared" si="39"/>
        <v>San Pedro SuLa43953841</v>
      </c>
      <c r="B852" s="29" t="str">
        <f>+Casos_HN[[#This Row],[ID_Municipio]]&amp;Casos_HN[[#This Row],[Fecha]]</f>
        <v>050143953</v>
      </c>
      <c r="C852" s="29" t="str">
        <f t="shared" si="40"/>
        <v>Cortes43953</v>
      </c>
      <c r="D852" s="30">
        <f t="shared" si="41"/>
        <v>841</v>
      </c>
      <c r="E852" s="23">
        <v>43953</v>
      </c>
      <c r="F852" s="30">
        <f>+VLOOKUP(Casos_HN[[#This Row],[Departamento]],Table_5[],2,0)</f>
        <v>5</v>
      </c>
      <c r="G852" s="3" t="s">
        <v>22</v>
      </c>
      <c r="H852" s="9" t="s">
        <v>68</v>
      </c>
      <c r="I852" s="30" t="str">
        <f>+IFERROR(VLOOKUP(Casos_HN[[#This Row],[Municipio]],'LOCALIZA HN'!$B$9:$O$306,8,0),99999)</f>
        <v>0501</v>
      </c>
      <c r="J852" s="5" t="s">
        <v>26</v>
      </c>
      <c r="K852" s="5">
        <v>67</v>
      </c>
      <c r="L852" s="24" t="s">
        <v>19</v>
      </c>
      <c r="M852" s="32" t="s">
        <v>20</v>
      </c>
      <c r="N852" s="33">
        <f>+IFERROR(VLOOKUP(Casos_HN[[#This Row],[ID_Municipio]],Table_4[[CodigoMuni]:[Long_2]],3,0),"")</f>
        <v>15.5151</v>
      </c>
      <c r="O852" s="33">
        <f>+IFERROR(VLOOKUP(Casos_HN[[#This Row],[ID_Municipio]],Table_4[[CodigoMuni]:[Long_2]],4,0),"")</f>
        <v>-88.114599999999996</v>
      </c>
      <c r="P852" s="32" t="s">
        <v>21</v>
      </c>
    </row>
    <row r="853" spans="1:16" ht="14.25" customHeight="1" x14ac:dyDescent="0.3">
      <c r="A853" s="29" t="str">
        <f t="shared" si="39"/>
        <v>San Pedro SuLa43953842</v>
      </c>
      <c r="B853" s="29" t="str">
        <f>+Casos_HN[[#This Row],[ID_Municipio]]&amp;Casos_HN[[#This Row],[Fecha]]</f>
        <v>050143953</v>
      </c>
      <c r="C853" s="29" t="str">
        <f t="shared" si="40"/>
        <v>Cortes43953</v>
      </c>
      <c r="D853" s="30">
        <f t="shared" si="41"/>
        <v>842</v>
      </c>
      <c r="E853" s="23">
        <v>43953</v>
      </c>
      <c r="F853" s="30">
        <f>+VLOOKUP(Casos_HN[[#This Row],[Departamento]],Table_5[],2,0)</f>
        <v>5</v>
      </c>
      <c r="G853" s="3" t="s">
        <v>22</v>
      </c>
      <c r="H853" s="9" t="s">
        <v>68</v>
      </c>
      <c r="I853" s="30" t="str">
        <f>+IFERROR(VLOOKUP(Casos_HN[[#This Row],[Municipio]],'LOCALIZA HN'!$B$9:$O$306,8,0),99999)</f>
        <v>0501</v>
      </c>
      <c r="J853" s="5" t="s">
        <v>18</v>
      </c>
      <c r="K853" s="5">
        <v>30</v>
      </c>
      <c r="L853" s="24" t="s">
        <v>19</v>
      </c>
      <c r="M853" s="32" t="s">
        <v>20</v>
      </c>
      <c r="N853" s="33">
        <f>+IFERROR(VLOOKUP(Casos_HN[[#This Row],[ID_Municipio]],Table_4[[CodigoMuni]:[Long_2]],3,0),"")</f>
        <v>15.5151</v>
      </c>
      <c r="O853" s="33">
        <f>+IFERROR(VLOOKUP(Casos_HN[[#This Row],[ID_Municipio]],Table_4[[CodigoMuni]:[Long_2]],4,0),"")</f>
        <v>-88.114599999999996</v>
      </c>
      <c r="P853" s="32" t="s">
        <v>21</v>
      </c>
    </row>
    <row r="854" spans="1:16" ht="14.25" customHeight="1" x14ac:dyDescent="0.3">
      <c r="A854" s="29" t="str">
        <f t="shared" si="39"/>
        <v>San Pedro SuLa43954843</v>
      </c>
      <c r="B854" s="29" t="str">
        <f>+Casos_HN[[#This Row],[ID_Municipio]]&amp;Casos_HN[[#This Row],[Fecha]]</f>
        <v>050143954</v>
      </c>
      <c r="C854" s="29" t="str">
        <f t="shared" si="40"/>
        <v>Cortes43954</v>
      </c>
      <c r="D854" s="30">
        <f t="shared" si="41"/>
        <v>843</v>
      </c>
      <c r="E854" s="23">
        <v>43954</v>
      </c>
      <c r="F854" s="30">
        <f>+VLOOKUP(Casos_HN[[#This Row],[Departamento]],Table_5[],2,0)</f>
        <v>5</v>
      </c>
      <c r="G854" s="3" t="s">
        <v>22</v>
      </c>
      <c r="H854" s="9" t="s">
        <v>68</v>
      </c>
      <c r="I854" s="30" t="str">
        <f>+IFERROR(VLOOKUP(Casos_HN[[#This Row],[Municipio]],'LOCALIZA HN'!$B$9:$O$306,8,0),99999)</f>
        <v>0501</v>
      </c>
      <c r="J854" s="5" t="s">
        <v>18</v>
      </c>
      <c r="K854" s="5">
        <v>27</v>
      </c>
      <c r="L854" s="24" t="s">
        <v>19</v>
      </c>
      <c r="M854" s="32" t="s">
        <v>20</v>
      </c>
      <c r="N854" s="33">
        <f>+IFERROR(VLOOKUP(Casos_HN[[#This Row],[ID_Municipio]],Table_4[[CodigoMuni]:[Long_2]],3,0),"")</f>
        <v>15.5151</v>
      </c>
      <c r="O854" s="33">
        <f>+IFERROR(VLOOKUP(Casos_HN[[#This Row],[ID_Municipio]],Table_4[[CodigoMuni]:[Long_2]],4,0),"")</f>
        <v>-88.114599999999996</v>
      </c>
      <c r="P854" s="32" t="s">
        <v>21</v>
      </c>
    </row>
    <row r="855" spans="1:16" ht="14.25" customHeight="1" x14ac:dyDescent="0.3">
      <c r="A855" s="29" t="str">
        <f t="shared" si="39"/>
        <v>San Pedro SuLa43954844</v>
      </c>
      <c r="B855" s="29" t="str">
        <f>+Casos_HN[[#This Row],[ID_Municipio]]&amp;Casos_HN[[#This Row],[Fecha]]</f>
        <v>050143954</v>
      </c>
      <c r="C855" s="29" t="str">
        <f t="shared" si="40"/>
        <v>Cortes43954</v>
      </c>
      <c r="D855" s="30">
        <f t="shared" si="41"/>
        <v>844</v>
      </c>
      <c r="E855" s="23">
        <v>43954</v>
      </c>
      <c r="F855" s="30">
        <f>+VLOOKUP(Casos_HN[[#This Row],[Departamento]],Table_5[],2,0)</f>
        <v>5</v>
      </c>
      <c r="G855" s="3" t="s">
        <v>22</v>
      </c>
      <c r="H855" s="9" t="s">
        <v>68</v>
      </c>
      <c r="I855" s="30" t="str">
        <f>+IFERROR(VLOOKUP(Casos_HN[[#This Row],[Municipio]],'LOCALIZA HN'!$B$9:$O$306,8,0),99999)</f>
        <v>0501</v>
      </c>
      <c r="J855" s="5" t="s">
        <v>18</v>
      </c>
      <c r="K855" s="5">
        <v>78</v>
      </c>
      <c r="L855" s="24" t="s">
        <v>19</v>
      </c>
      <c r="M855" s="32" t="s">
        <v>20</v>
      </c>
      <c r="N855" s="33">
        <f>+IFERROR(VLOOKUP(Casos_HN[[#This Row],[ID_Municipio]],Table_4[[CodigoMuni]:[Long_2]],3,0),"")</f>
        <v>15.5151</v>
      </c>
      <c r="O855" s="33">
        <f>+IFERROR(VLOOKUP(Casos_HN[[#This Row],[ID_Municipio]],Table_4[[CodigoMuni]:[Long_2]],4,0),"")</f>
        <v>-88.114599999999996</v>
      </c>
      <c r="P855" s="32" t="s">
        <v>21</v>
      </c>
    </row>
    <row r="856" spans="1:16" ht="14.25" customHeight="1" x14ac:dyDescent="0.3">
      <c r="A856" s="29" t="str">
        <f t="shared" si="39"/>
        <v>San Pedro SuLa43954845</v>
      </c>
      <c r="B856" s="29" t="str">
        <f>+Casos_HN[[#This Row],[ID_Municipio]]&amp;Casos_HN[[#This Row],[Fecha]]</f>
        <v>050143954</v>
      </c>
      <c r="C856" s="29" t="str">
        <f t="shared" si="40"/>
        <v>Cortes43954</v>
      </c>
      <c r="D856" s="30">
        <f t="shared" si="41"/>
        <v>845</v>
      </c>
      <c r="E856" s="23">
        <v>43954</v>
      </c>
      <c r="F856" s="30">
        <f>+VLOOKUP(Casos_HN[[#This Row],[Departamento]],Table_5[],2,0)</f>
        <v>5</v>
      </c>
      <c r="G856" s="3" t="s">
        <v>22</v>
      </c>
      <c r="H856" s="9" t="s">
        <v>68</v>
      </c>
      <c r="I856" s="30" t="str">
        <f>+IFERROR(VLOOKUP(Casos_HN[[#This Row],[Municipio]],'LOCALIZA HN'!$B$9:$O$306,8,0),99999)</f>
        <v>0501</v>
      </c>
      <c r="J856" s="5" t="s">
        <v>18</v>
      </c>
      <c r="K856" s="5">
        <v>57</v>
      </c>
      <c r="L856" s="24" t="s">
        <v>19</v>
      </c>
      <c r="M856" s="32" t="s">
        <v>20</v>
      </c>
      <c r="N856" s="33">
        <f>+IFERROR(VLOOKUP(Casos_HN[[#This Row],[ID_Municipio]],Table_4[[CodigoMuni]:[Long_2]],3,0),"")</f>
        <v>15.5151</v>
      </c>
      <c r="O856" s="33">
        <f>+IFERROR(VLOOKUP(Casos_HN[[#This Row],[ID_Municipio]],Table_4[[CodigoMuni]:[Long_2]],4,0),"")</f>
        <v>-88.114599999999996</v>
      </c>
      <c r="P856" s="32" t="s">
        <v>21</v>
      </c>
    </row>
    <row r="857" spans="1:16" ht="14.25" customHeight="1" x14ac:dyDescent="0.3">
      <c r="A857" s="29" t="str">
        <f t="shared" si="39"/>
        <v>San Pedro SuLa43954846</v>
      </c>
      <c r="B857" s="29" t="str">
        <f>+Casos_HN[[#This Row],[ID_Municipio]]&amp;Casos_HN[[#This Row],[Fecha]]</f>
        <v>050143954</v>
      </c>
      <c r="C857" s="29" t="str">
        <f t="shared" si="40"/>
        <v>Cortes43954</v>
      </c>
      <c r="D857" s="30">
        <f t="shared" si="41"/>
        <v>846</v>
      </c>
      <c r="E857" s="23">
        <v>43954</v>
      </c>
      <c r="F857" s="30">
        <f>+VLOOKUP(Casos_HN[[#This Row],[Departamento]],Table_5[],2,0)</f>
        <v>5</v>
      </c>
      <c r="G857" s="3" t="s">
        <v>22</v>
      </c>
      <c r="H857" s="9" t="s">
        <v>68</v>
      </c>
      <c r="I857" s="30" t="str">
        <f>+IFERROR(VLOOKUP(Casos_HN[[#This Row],[Municipio]],'LOCALIZA HN'!$B$9:$O$306,8,0),99999)</f>
        <v>0501</v>
      </c>
      <c r="J857" s="5" t="s">
        <v>18</v>
      </c>
      <c r="K857" s="5">
        <v>59</v>
      </c>
      <c r="L857" s="24" t="s">
        <v>19</v>
      </c>
      <c r="M857" s="32" t="s">
        <v>20</v>
      </c>
      <c r="N857" s="33">
        <f>+IFERROR(VLOOKUP(Casos_HN[[#This Row],[ID_Municipio]],Table_4[[CodigoMuni]:[Long_2]],3,0),"")</f>
        <v>15.5151</v>
      </c>
      <c r="O857" s="33">
        <f>+IFERROR(VLOOKUP(Casos_HN[[#This Row],[ID_Municipio]],Table_4[[CodigoMuni]:[Long_2]],4,0),"")</f>
        <v>-88.114599999999996</v>
      </c>
      <c r="P857" s="32" t="s">
        <v>21</v>
      </c>
    </row>
    <row r="858" spans="1:16" ht="14.25" customHeight="1" x14ac:dyDescent="0.3">
      <c r="A858" s="29" t="str">
        <f t="shared" si="39"/>
        <v>San Pedro SuLa43954847</v>
      </c>
      <c r="B858" s="29" t="str">
        <f>+Casos_HN[[#This Row],[ID_Municipio]]&amp;Casos_HN[[#This Row],[Fecha]]</f>
        <v>050143954</v>
      </c>
      <c r="C858" s="29" t="str">
        <f t="shared" si="40"/>
        <v>Cortes43954</v>
      </c>
      <c r="D858" s="30">
        <f t="shared" si="41"/>
        <v>847</v>
      </c>
      <c r="E858" s="23">
        <v>43954</v>
      </c>
      <c r="F858" s="30">
        <f>+VLOOKUP(Casos_HN[[#This Row],[Departamento]],Table_5[],2,0)</f>
        <v>5</v>
      </c>
      <c r="G858" s="3" t="s">
        <v>22</v>
      </c>
      <c r="H858" s="9" t="s">
        <v>68</v>
      </c>
      <c r="I858" s="30" t="str">
        <f>+IFERROR(VLOOKUP(Casos_HN[[#This Row],[Municipio]],'LOCALIZA HN'!$B$9:$O$306,8,0),99999)</f>
        <v>0501</v>
      </c>
      <c r="J858" s="5" t="s">
        <v>18</v>
      </c>
      <c r="K858" s="5">
        <v>63</v>
      </c>
      <c r="L858" s="24" t="s">
        <v>19</v>
      </c>
      <c r="M858" s="32" t="s">
        <v>20</v>
      </c>
      <c r="N858" s="33">
        <f>+IFERROR(VLOOKUP(Casos_HN[[#This Row],[ID_Municipio]],Table_4[[CodigoMuni]:[Long_2]],3,0),"")</f>
        <v>15.5151</v>
      </c>
      <c r="O858" s="33">
        <f>+IFERROR(VLOOKUP(Casos_HN[[#This Row],[ID_Municipio]],Table_4[[CodigoMuni]:[Long_2]],4,0),"")</f>
        <v>-88.114599999999996</v>
      </c>
      <c r="P858" s="32" t="s">
        <v>21</v>
      </c>
    </row>
    <row r="859" spans="1:16" ht="14.25" customHeight="1" x14ac:dyDescent="0.3">
      <c r="A859" s="29" t="str">
        <f t="shared" si="39"/>
        <v>San Pedro SuLa43954848</v>
      </c>
      <c r="B859" s="29" t="str">
        <f>+Casos_HN[[#This Row],[ID_Municipio]]&amp;Casos_HN[[#This Row],[Fecha]]</f>
        <v>050143954</v>
      </c>
      <c r="C859" s="29" t="str">
        <f t="shared" si="40"/>
        <v>Cortes43954</v>
      </c>
      <c r="D859" s="30">
        <f t="shared" si="41"/>
        <v>848</v>
      </c>
      <c r="E859" s="23">
        <v>43954</v>
      </c>
      <c r="F859" s="30">
        <f>+VLOOKUP(Casos_HN[[#This Row],[Departamento]],Table_5[],2,0)</f>
        <v>5</v>
      </c>
      <c r="G859" s="3" t="s">
        <v>22</v>
      </c>
      <c r="H859" s="9" t="s">
        <v>68</v>
      </c>
      <c r="I859" s="30" t="str">
        <f>+IFERROR(VLOOKUP(Casos_HN[[#This Row],[Municipio]],'LOCALIZA HN'!$B$9:$O$306,8,0),99999)</f>
        <v>0501</v>
      </c>
      <c r="J859" s="5" t="s">
        <v>18</v>
      </c>
      <c r="K859" s="5">
        <v>57</v>
      </c>
      <c r="L859" s="24" t="s">
        <v>19</v>
      </c>
      <c r="M859" s="32" t="s">
        <v>20</v>
      </c>
      <c r="N859" s="33">
        <f>+IFERROR(VLOOKUP(Casos_HN[[#This Row],[ID_Municipio]],Table_4[[CodigoMuni]:[Long_2]],3,0),"")</f>
        <v>15.5151</v>
      </c>
      <c r="O859" s="33">
        <f>+IFERROR(VLOOKUP(Casos_HN[[#This Row],[ID_Municipio]],Table_4[[CodigoMuni]:[Long_2]],4,0),"")</f>
        <v>-88.114599999999996</v>
      </c>
      <c r="P859" s="32" t="s">
        <v>21</v>
      </c>
    </row>
    <row r="860" spans="1:16" ht="14.25" customHeight="1" x14ac:dyDescent="0.3">
      <c r="A860" s="29" t="str">
        <f t="shared" si="39"/>
        <v>San Pedro SuLa43954849</v>
      </c>
      <c r="B860" s="29" t="str">
        <f>+Casos_HN[[#This Row],[ID_Municipio]]&amp;Casos_HN[[#This Row],[Fecha]]</f>
        <v>050143954</v>
      </c>
      <c r="C860" s="29" t="str">
        <f t="shared" si="40"/>
        <v>Cortes43954</v>
      </c>
      <c r="D860" s="30">
        <f t="shared" si="41"/>
        <v>849</v>
      </c>
      <c r="E860" s="23">
        <v>43954</v>
      </c>
      <c r="F860" s="30">
        <f>+VLOOKUP(Casos_HN[[#This Row],[Departamento]],Table_5[],2,0)</f>
        <v>5</v>
      </c>
      <c r="G860" s="3" t="s">
        <v>22</v>
      </c>
      <c r="H860" s="9" t="s">
        <v>68</v>
      </c>
      <c r="I860" s="30" t="str">
        <f>+IFERROR(VLOOKUP(Casos_HN[[#This Row],[Municipio]],'LOCALIZA HN'!$B$9:$O$306,8,0),99999)</f>
        <v>0501</v>
      </c>
      <c r="J860" s="5" t="s">
        <v>18</v>
      </c>
      <c r="K860" s="5">
        <v>72</v>
      </c>
      <c r="L860" s="24" t="s">
        <v>19</v>
      </c>
      <c r="M860" s="32" t="s">
        <v>20</v>
      </c>
      <c r="N860" s="33">
        <f>+IFERROR(VLOOKUP(Casos_HN[[#This Row],[ID_Municipio]],Table_4[[CodigoMuni]:[Long_2]],3,0),"")</f>
        <v>15.5151</v>
      </c>
      <c r="O860" s="33">
        <f>+IFERROR(VLOOKUP(Casos_HN[[#This Row],[ID_Municipio]],Table_4[[CodigoMuni]:[Long_2]],4,0),"")</f>
        <v>-88.114599999999996</v>
      </c>
      <c r="P860" s="32" t="s">
        <v>21</v>
      </c>
    </row>
    <row r="861" spans="1:16" ht="14.25" customHeight="1" x14ac:dyDescent="0.3">
      <c r="A861" s="29" t="str">
        <f t="shared" si="39"/>
        <v>San Pedro SuLa43954850</v>
      </c>
      <c r="B861" s="29" t="str">
        <f>+Casos_HN[[#This Row],[ID_Municipio]]&amp;Casos_HN[[#This Row],[Fecha]]</f>
        <v>050143954</v>
      </c>
      <c r="C861" s="29" t="str">
        <f t="shared" si="40"/>
        <v>Cortes43954</v>
      </c>
      <c r="D861" s="30">
        <f t="shared" si="41"/>
        <v>850</v>
      </c>
      <c r="E861" s="23">
        <v>43954</v>
      </c>
      <c r="F861" s="30">
        <f>+VLOOKUP(Casos_HN[[#This Row],[Departamento]],Table_5[],2,0)</f>
        <v>5</v>
      </c>
      <c r="G861" s="3" t="s">
        <v>22</v>
      </c>
      <c r="H861" s="9" t="s">
        <v>68</v>
      </c>
      <c r="I861" s="30" t="str">
        <f>+IFERROR(VLOOKUP(Casos_HN[[#This Row],[Municipio]],'LOCALIZA HN'!$B$9:$O$306,8,0),99999)</f>
        <v>0501</v>
      </c>
      <c r="J861" s="5" t="s">
        <v>18</v>
      </c>
      <c r="K861" s="5">
        <v>29</v>
      </c>
      <c r="L861" s="24" t="s">
        <v>19</v>
      </c>
      <c r="M861" s="32" t="s">
        <v>20</v>
      </c>
      <c r="N861" s="33">
        <f>+IFERROR(VLOOKUP(Casos_HN[[#This Row],[ID_Municipio]],Table_4[[CodigoMuni]:[Long_2]],3,0),"")</f>
        <v>15.5151</v>
      </c>
      <c r="O861" s="33">
        <f>+IFERROR(VLOOKUP(Casos_HN[[#This Row],[ID_Municipio]],Table_4[[CodigoMuni]:[Long_2]],4,0),"")</f>
        <v>-88.114599999999996</v>
      </c>
      <c r="P861" s="32" t="s">
        <v>21</v>
      </c>
    </row>
    <row r="862" spans="1:16" ht="14.25" customHeight="1" x14ac:dyDescent="0.3">
      <c r="A862" s="29" t="str">
        <f t="shared" si="39"/>
        <v>San Pedro SuLa43954851</v>
      </c>
      <c r="B862" s="29" t="str">
        <f>+Casos_HN[[#This Row],[ID_Municipio]]&amp;Casos_HN[[#This Row],[Fecha]]</f>
        <v>050143954</v>
      </c>
      <c r="C862" s="29" t="str">
        <f t="shared" si="40"/>
        <v>Cortes43954</v>
      </c>
      <c r="D862" s="30">
        <f t="shared" si="41"/>
        <v>851</v>
      </c>
      <c r="E862" s="23">
        <v>43954</v>
      </c>
      <c r="F862" s="30">
        <f>+VLOOKUP(Casos_HN[[#This Row],[Departamento]],Table_5[],2,0)</f>
        <v>5</v>
      </c>
      <c r="G862" s="3" t="s">
        <v>22</v>
      </c>
      <c r="H862" s="9" t="s">
        <v>68</v>
      </c>
      <c r="I862" s="30" t="str">
        <f>+IFERROR(VLOOKUP(Casos_HN[[#This Row],[Municipio]],'LOCALIZA HN'!$B$9:$O$306,8,0),99999)</f>
        <v>0501</v>
      </c>
      <c r="J862" s="5" t="s">
        <v>18</v>
      </c>
      <c r="K862" s="5">
        <v>32</v>
      </c>
      <c r="L862" s="24" t="s">
        <v>19</v>
      </c>
      <c r="M862" s="32" t="s">
        <v>20</v>
      </c>
      <c r="N862" s="33">
        <f>+IFERROR(VLOOKUP(Casos_HN[[#This Row],[ID_Municipio]],Table_4[[CodigoMuni]:[Long_2]],3,0),"")</f>
        <v>15.5151</v>
      </c>
      <c r="O862" s="33">
        <f>+IFERROR(VLOOKUP(Casos_HN[[#This Row],[ID_Municipio]],Table_4[[CodigoMuni]:[Long_2]],4,0),"")</f>
        <v>-88.114599999999996</v>
      </c>
      <c r="P862" s="32" t="s">
        <v>21</v>
      </c>
    </row>
    <row r="863" spans="1:16" ht="14.25" customHeight="1" x14ac:dyDescent="0.3">
      <c r="A863" s="29" t="str">
        <f t="shared" si="39"/>
        <v>San Pedro SuLa43954852</v>
      </c>
      <c r="B863" s="29" t="str">
        <f>+Casos_HN[[#This Row],[ID_Municipio]]&amp;Casos_HN[[#This Row],[Fecha]]</f>
        <v>050143954</v>
      </c>
      <c r="C863" s="29" t="str">
        <f t="shared" si="40"/>
        <v>Cortes43954</v>
      </c>
      <c r="D863" s="30">
        <f t="shared" si="41"/>
        <v>852</v>
      </c>
      <c r="E863" s="23">
        <v>43954</v>
      </c>
      <c r="F863" s="30">
        <f>+VLOOKUP(Casos_HN[[#This Row],[Departamento]],Table_5[],2,0)</f>
        <v>5</v>
      </c>
      <c r="G863" s="3" t="s">
        <v>22</v>
      </c>
      <c r="H863" s="9" t="s">
        <v>68</v>
      </c>
      <c r="I863" s="30" t="str">
        <f>+IFERROR(VLOOKUP(Casos_HN[[#This Row],[Municipio]],'LOCALIZA HN'!$B$9:$O$306,8,0),99999)</f>
        <v>0501</v>
      </c>
      <c r="J863" s="5" t="s">
        <v>18</v>
      </c>
      <c r="K863" s="5">
        <v>42</v>
      </c>
      <c r="L863" s="24" t="s">
        <v>19</v>
      </c>
      <c r="M863" s="32" t="s">
        <v>20</v>
      </c>
      <c r="N863" s="33">
        <f>+IFERROR(VLOOKUP(Casos_HN[[#This Row],[ID_Municipio]],Table_4[[CodigoMuni]:[Long_2]],3,0),"")</f>
        <v>15.5151</v>
      </c>
      <c r="O863" s="33">
        <f>+IFERROR(VLOOKUP(Casos_HN[[#This Row],[ID_Municipio]],Table_4[[CodigoMuni]:[Long_2]],4,0),"")</f>
        <v>-88.114599999999996</v>
      </c>
      <c r="P863" s="32" t="s">
        <v>21</v>
      </c>
    </row>
    <row r="864" spans="1:16" ht="14.25" customHeight="1" x14ac:dyDescent="0.3">
      <c r="A864" s="29" t="str">
        <f t="shared" si="39"/>
        <v>San Pedro SuLa43954853</v>
      </c>
      <c r="B864" s="29" t="str">
        <f>+Casos_HN[[#This Row],[ID_Municipio]]&amp;Casos_HN[[#This Row],[Fecha]]</f>
        <v>050143954</v>
      </c>
      <c r="C864" s="29" t="str">
        <f t="shared" si="40"/>
        <v>Cortes43954</v>
      </c>
      <c r="D864" s="30">
        <f t="shared" si="41"/>
        <v>853</v>
      </c>
      <c r="E864" s="23">
        <v>43954</v>
      </c>
      <c r="F864" s="30">
        <f>+VLOOKUP(Casos_HN[[#This Row],[Departamento]],Table_5[],2,0)</f>
        <v>5</v>
      </c>
      <c r="G864" s="3" t="s">
        <v>22</v>
      </c>
      <c r="H864" s="9" t="s">
        <v>68</v>
      </c>
      <c r="I864" s="30" t="str">
        <f>+IFERROR(VLOOKUP(Casos_HN[[#This Row],[Municipio]],'LOCALIZA HN'!$B$9:$O$306,8,0),99999)</f>
        <v>0501</v>
      </c>
      <c r="J864" s="5" t="s">
        <v>18</v>
      </c>
      <c r="K864" s="5">
        <v>50</v>
      </c>
      <c r="L864" s="24" t="s">
        <v>19</v>
      </c>
      <c r="M864" s="32" t="s">
        <v>20</v>
      </c>
      <c r="N864" s="33">
        <f>+IFERROR(VLOOKUP(Casos_HN[[#This Row],[ID_Municipio]],Table_4[[CodigoMuni]:[Long_2]],3,0),"")</f>
        <v>15.5151</v>
      </c>
      <c r="O864" s="33">
        <f>+IFERROR(VLOOKUP(Casos_HN[[#This Row],[ID_Municipio]],Table_4[[CodigoMuni]:[Long_2]],4,0),"")</f>
        <v>-88.114599999999996</v>
      </c>
      <c r="P864" s="32" t="s">
        <v>21</v>
      </c>
    </row>
    <row r="865" spans="1:16" ht="14.25" customHeight="1" x14ac:dyDescent="0.3">
      <c r="A865" s="29" t="str">
        <f t="shared" si="39"/>
        <v>San Pedro SuLa43954854</v>
      </c>
      <c r="B865" s="29" t="str">
        <f>+Casos_HN[[#This Row],[ID_Municipio]]&amp;Casos_HN[[#This Row],[Fecha]]</f>
        <v>050143954</v>
      </c>
      <c r="C865" s="29" t="str">
        <f t="shared" si="40"/>
        <v>Cortes43954</v>
      </c>
      <c r="D865" s="30">
        <f t="shared" si="41"/>
        <v>854</v>
      </c>
      <c r="E865" s="23">
        <v>43954</v>
      </c>
      <c r="F865" s="30">
        <f>+VLOOKUP(Casos_HN[[#This Row],[Departamento]],Table_5[],2,0)</f>
        <v>5</v>
      </c>
      <c r="G865" s="3" t="s">
        <v>22</v>
      </c>
      <c r="H865" s="9" t="s">
        <v>68</v>
      </c>
      <c r="I865" s="30" t="str">
        <f>+IFERROR(VLOOKUP(Casos_HN[[#This Row],[Municipio]],'LOCALIZA HN'!$B$9:$O$306,8,0),99999)</f>
        <v>0501</v>
      </c>
      <c r="J865" s="5" t="s">
        <v>18</v>
      </c>
      <c r="K865" s="5">
        <v>31</v>
      </c>
      <c r="L865" s="24" t="s">
        <v>19</v>
      </c>
      <c r="M865" s="32" t="s">
        <v>20</v>
      </c>
      <c r="N865" s="33">
        <f>+IFERROR(VLOOKUP(Casos_HN[[#This Row],[ID_Municipio]],Table_4[[CodigoMuni]:[Long_2]],3,0),"")</f>
        <v>15.5151</v>
      </c>
      <c r="O865" s="33">
        <f>+IFERROR(VLOOKUP(Casos_HN[[#This Row],[ID_Municipio]],Table_4[[CodigoMuni]:[Long_2]],4,0),"")</f>
        <v>-88.114599999999996</v>
      </c>
      <c r="P865" s="32" t="s">
        <v>21</v>
      </c>
    </row>
    <row r="866" spans="1:16" ht="14.25" customHeight="1" x14ac:dyDescent="0.3">
      <c r="A866" s="29" t="str">
        <f t="shared" si="39"/>
        <v>San Pedro SuLa43954855</v>
      </c>
      <c r="B866" s="29" t="str">
        <f>+Casos_HN[[#This Row],[ID_Municipio]]&amp;Casos_HN[[#This Row],[Fecha]]</f>
        <v>050143954</v>
      </c>
      <c r="C866" s="29" t="str">
        <f t="shared" si="40"/>
        <v>Cortes43954</v>
      </c>
      <c r="D866" s="30">
        <f t="shared" si="41"/>
        <v>855</v>
      </c>
      <c r="E866" s="23">
        <v>43954</v>
      </c>
      <c r="F866" s="30">
        <f>+VLOOKUP(Casos_HN[[#This Row],[Departamento]],Table_5[],2,0)</f>
        <v>5</v>
      </c>
      <c r="G866" s="3" t="s">
        <v>22</v>
      </c>
      <c r="H866" s="9" t="s">
        <v>68</v>
      </c>
      <c r="I866" s="30" t="str">
        <f>+IFERROR(VLOOKUP(Casos_HN[[#This Row],[Municipio]],'LOCALIZA HN'!$B$9:$O$306,8,0),99999)</f>
        <v>0501</v>
      </c>
      <c r="J866" s="5" t="s">
        <v>18</v>
      </c>
      <c r="K866" s="5">
        <v>26</v>
      </c>
      <c r="L866" s="24" t="s">
        <v>19</v>
      </c>
      <c r="M866" s="32" t="s">
        <v>20</v>
      </c>
      <c r="N866" s="33">
        <f>+IFERROR(VLOOKUP(Casos_HN[[#This Row],[ID_Municipio]],Table_4[[CodigoMuni]:[Long_2]],3,0),"")</f>
        <v>15.5151</v>
      </c>
      <c r="O866" s="33">
        <f>+IFERROR(VLOOKUP(Casos_HN[[#This Row],[ID_Municipio]],Table_4[[CodigoMuni]:[Long_2]],4,0),"")</f>
        <v>-88.114599999999996</v>
      </c>
      <c r="P866" s="32" t="s">
        <v>21</v>
      </c>
    </row>
    <row r="867" spans="1:16" ht="14.25" customHeight="1" x14ac:dyDescent="0.3">
      <c r="A867" s="29" t="str">
        <f t="shared" si="39"/>
        <v>San Pedro SuLa43954856</v>
      </c>
      <c r="B867" s="29" t="str">
        <f>+Casos_HN[[#This Row],[ID_Municipio]]&amp;Casos_HN[[#This Row],[Fecha]]</f>
        <v>050143954</v>
      </c>
      <c r="C867" s="29" t="str">
        <f t="shared" si="40"/>
        <v>Cortes43954</v>
      </c>
      <c r="D867" s="30">
        <f t="shared" si="41"/>
        <v>856</v>
      </c>
      <c r="E867" s="23">
        <v>43954</v>
      </c>
      <c r="F867" s="30">
        <f>+VLOOKUP(Casos_HN[[#This Row],[Departamento]],Table_5[],2,0)</f>
        <v>5</v>
      </c>
      <c r="G867" s="3" t="s">
        <v>22</v>
      </c>
      <c r="H867" s="9" t="s">
        <v>68</v>
      </c>
      <c r="I867" s="30" t="str">
        <f>+IFERROR(VLOOKUP(Casos_HN[[#This Row],[Municipio]],'LOCALIZA HN'!$B$9:$O$306,8,0),99999)</f>
        <v>0501</v>
      </c>
      <c r="J867" s="5" t="s">
        <v>26</v>
      </c>
      <c r="K867" s="5">
        <v>23</v>
      </c>
      <c r="L867" s="24" t="s">
        <v>19</v>
      </c>
      <c r="M867" s="32" t="s">
        <v>20</v>
      </c>
      <c r="N867" s="33">
        <f>+IFERROR(VLOOKUP(Casos_HN[[#This Row],[ID_Municipio]],Table_4[[CodigoMuni]:[Long_2]],3,0),"")</f>
        <v>15.5151</v>
      </c>
      <c r="O867" s="33">
        <f>+IFERROR(VLOOKUP(Casos_HN[[#This Row],[ID_Municipio]],Table_4[[CodigoMuni]:[Long_2]],4,0),"")</f>
        <v>-88.114599999999996</v>
      </c>
      <c r="P867" s="32" t="s">
        <v>21</v>
      </c>
    </row>
    <row r="868" spans="1:16" ht="14.25" customHeight="1" x14ac:dyDescent="0.3">
      <c r="A868" s="29" t="str">
        <f t="shared" si="39"/>
        <v>San Pedro SuLa43954857</v>
      </c>
      <c r="B868" s="29" t="str">
        <f>+Casos_HN[[#This Row],[ID_Municipio]]&amp;Casos_HN[[#This Row],[Fecha]]</f>
        <v>050143954</v>
      </c>
      <c r="C868" s="29" t="str">
        <f t="shared" si="40"/>
        <v>Cortes43954</v>
      </c>
      <c r="D868" s="30">
        <f t="shared" si="41"/>
        <v>857</v>
      </c>
      <c r="E868" s="23">
        <v>43954</v>
      </c>
      <c r="F868" s="30">
        <f>+VLOOKUP(Casos_HN[[#This Row],[Departamento]],Table_5[],2,0)</f>
        <v>5</v>
      </c>
      <c r="G868" s="3" t="s">
        <v>22</v>
      </c>
      <c r="H868" s="9" t="s">
        <v>68</v>
      </c>
      <c r="I868" s="30" t="str">
        <f>+IFERROR(VLOOKUP(Casos_HN[[#This Row],[Municipio]],'LOCALIZA HN'!$B$9:$O$306,8,0),99999)</f>
        <v>0501</v>
      </c>
      <c r="J868" s="5" t="s">
        <v>18</v>
      </c>
      <c r="K868" s="5">
        <v>21</v>
      </c>
      <c r="L868" s="24" t="s">
        <v>19</v>
      </c>
      <c r="M868" s="32" t="s">
        <v>20</v>
      </c>
      <c r="N868" s="33">
        <f>+IFERROR(VLOOKUP(Casos_HN[[#This Row],[ID_Municipio]],Table_4[[CodigoMuni]:[Long_2]],3,0),"")</f>
        <v>15.5151</v>
      </c>
      <c r="O868" s="33">
        <f>+IFERROR(VLOOKUP(Casos_HN[[#This Row],[ID_Municipio]],Table_4[[CodigoMuni]:[Long_2]],4,0),"")</f>
        <v>-88.114599999999996</v>
      </c>
      <c r="P868" s="32" t="s">
        <v>21</v>
      </c>
    </row>
    <row r="869" spans="1:16" ht="14.25" customHeight="1" x14ac:dyDescent="0.3">
      <c r="A869" s="29" t="str">
        <f t="shared" si="39"/>
        <v>San Pedro SuLa43954858</v>
      </c>
      <c r="B869" s="29" t="str">
        <f>+Casos_HN[[#This Row],[ID_Municipio]]&amp;Casos_HN[[#This Row],[Fecha]]</f>
        <v>050143954</v>
      </c>
      <c r="C869" s="29" t="str">
        <f t="shared" si="40"/>
        <v>Cortes43954</v>
      </c>
      <c r="D869" s="30">
        <f t="shared" si="41"/>
        <v>858</v>
      </c>
      <c r="E869" s="23">
        <v>43954</v>
      </c>
      <c r="F869" s="30">
        <f>+VLOOKUP(Casos_HN[[#This Row],[Departamento]],Table_5[],2,0)</f>
        <v>5</v>
      </c>
      <c r="G869" s="3" t="s">
        <v>22</v>
      </c>
      <c r="H869" s="9" t="s">
        <v>68</v>
      </c>
      <c r="I869" s="30" t="str">
        <f>+IFERROR(VLOOKUP(Casos_HN[[#This Row],[Municipio]],'LOCALIZA HN'!$B$9:$O$306,8,0),99999)</f>
        <v>0501</v>
      </c>
      <c r="J869" s="5" t="s">
        <v>26</v>
      </c>
      <c r="K869" s="5">
        <v>29</v>
      </c>
      <c r="L869" s="24" t="s">
        <v>19</v>
      </c>
      <c r="M869" s="32" t="s">
        <v>20</v>
      </c>
      <c r="N869" s="33">
        <f>+IFERROR(VLOOKUP(Casos_HN[[#This Row],[ID_Municipio]],Table_4[[CodigoMuni]:[Long_2]],3,0),"")</f>
        <v>15.5151</v>
      </c>
      <c r="O869" s="33">
        <f>+IFERROR(VLOOKUP(Casos_HN[[#This Row],[ID_Municipio]],Table_4[[CodigoMuni]:[Long_2]],4,0),"")</f>
        <v>-88.114599999999996</v>
      </c>
      <c r="P869" s="32" t="s">
        <v>21</v>
      </c>
    </row>
    <row r="870" spans="1:16" ht="14.25" customHeight="1" x14ac:dyDescent="0.3">
      <c r="A870" s="29" t="str">
        <f t="shared" si="39"/>
        <v>San Pedro SuLa43954859</v>
      </c>
      <c r="B870" s="29" t="str">
        <f>+Casos_HN[[#This Row],[ID_Municipio]]&amp;Casos_HN[[#This Row],[Fecha]]</f>
        <v>050143954</v>
      </c>
      <c r="C870" s="29" t="str">
        <f t="shared" si="40"/>
        <v>Cortes43954</v>
      </c>
      <c r="D870" s="30">
        <f t="shared" si="41"/>
        <v>859</v>
      </c>
      <c r="E870" s="23">
        <v>43954</v>
      </c>
      <c r="F870" s="30">
        <f>+VLOOKUP(Casos_HN[[#This Row],[Departamento]],Table_5[],2,0)</f>
        <v>5</v>
      </c>
      <c r="G870" s="3" t="s">
        <v>22</v>
      </c>
      <c r="H870" s="9" t="s">
        <v>68</v>
      </c>
      <c r="I870" s="30" t="str">
        <f>+IFERROR(VLOOKUP(Casos_HN[[#This Row],[Municipio]],'LOCALIZA HN'!$B$9:$O$306,8,0),99999)</f>
        <v>0501</v>
      </c>
      <c r="J870" s="5" t="s">
        <v>26</v>
      </c>
      <c r="K870" s="5">
        <v>44</v>
      </c>
      <c r="L870" s="24" t="s">
        <v>19</v>
      </c>
      <c r="M870" s="32" t="s">
        <v>20</v>
      </c>
      <c r="N870" s="33">
        <f>+IFERROR(VLOOKUP(Casos_HN[[#This Row],[ID_Municipio]],Table_4[[CodigoMuni]:[Long_2]],3,0),"")</f>
        <v>15.5151</v>
      </c>
      <c r="O870" s="33">
        <f>+IFERROR(VLOOKUP(Casos_HN[[#This Row],[ID_Municipio]],Table_4[[CodigoMuni]:[Long_2]],4,0),"")</f>
        <v>-88.114599999999996</v>
      </c>
      <c r="P870" s="32" t="s">
        <v>21</v>
      </c>
    </row>
    <row r="871" spans="1:16" ht="14.25" customHeight="1" x14ac:dyDescent="0.3">
      <c r="A871" s="29" t="str">
        <f t="shared" si="39"/>
        <v>San Pedro SuLa43954860</v>
      </c>
      <c r="B871" s="29" t="str">
        <f>+Casos_HN[[#This Row],[ID_Municipio]]&amp;Casos_HN[[#This Row],[Fecha]]</f>
        <v>050143954</v>
      </c>
      <c r="C871" s="29" t="str">
        <f t="shared" si="40"/>
        <v>Cortes43954</v>
      </c>
      <c r="D871" s="30">
        <f t="shared" si="41"/>
        <v>860</v>
      </c>
      <c r="E871" s="23">
        <v>43954</v>
      </c>
      <c r="F871" s="30">
        <f>+VLOOKUP(Casos_HN[[#This Row],[Departamento]],Table_5[],2,0)</f>
        <v>5</v>
      </c>
      <c r="G871" s="3" t="s">
        <v>22</v>
      </c>
      <c r="H871" s="9" t="s">
        <v>68</v>
      </c>
      <c r="I871" s="30" t="str">
        <f>+IFERROR(VLOOKUP(Casos_HN[[#This Row],[Municipio]],'LOCALIZA HN'!$B$9:$O$306,8,0),99999)</f>
        <v>0501</v>
      </c>
      <c r="J871" s="5" t="s">
        <v>18</v>
      </c>
      <c r="K871" s="5">
        <v>39</v>
      </c>
      <c r="L871" s="24" t="s">
        <v>19</v>
      </c>
      <c r="M871" s="32" t="s">
        <v>20</v>
      </c>
      <c r="N871" s="33">
        <f>+IFERROR(VLOOKUP(Casos_HN[[#This Row],[ID_Municipio]],Table_4[[CodigoMuni]:[Long_2]],3,0),"")</f>
        <v>15.5151</v>
      </c>
      <c r="O871" s="33">
        <f>+IFERROR(VLOOKUP(Casos_HN[[#This Row],[ID_Municipio]],Table_4[[CodigoMuni]:[Long_2]],4,0),"")</f>
        <v>-88.114599999999996</v>
      </c>
      <c r="P871" s="32" t="s">
        <v>21</v>
      </c>
    </row>
    <row r="872" spans="1:16" ht="14.25" customHeight="1" x14ac:dyDescent="0.3">
      <c r="A872" s="29" t="str">
        <f t="shared" si="39"/>
        <v>San Pedro SuLa43954861</v>
      </c>
      <c r="B872" s="29" t="str">
        <f>+Casos_HN[[#This Row],[ID_Municipio]]&amp;Casos_HN[[#This Row],[Fecha]]</f>
        <v>050143954</v>
      </c>
      <c r="C872" s="29" t="str">
        <f t="shared" si="40"/>
        <v>Cortes43954</v>
      </c>
      <c r="D872" s="30">
        <f t="shared" si="41"/>
        <v>861</v>
      </c>
      <c r="E872" s="23">
        <v>43954</v>
      </c>
      <c r="F872" s="30">
        <f>+VLOOKUP(Casos_HN[[#This Row],[Departamento]],Table_5[],2,0)</f>
        <v>5</v>
      </c>
      <c r="G872" s="3" t="s">
        <v>22</v>
      </c>
      <c r="H872" s="9" t="s">
        <v>68</v>
      </c>
      <c r="I872" s="30" t="str">
        <f>+IFERROR(VLOOKUP(Casos_HN[[#This Row],[Municipio]],'LOCALIZA HN'!$B$9:$O$306,8,0),99999)</f>
        <v>0501</v>
      </c>
      <c r="J872" s="5" t="s">
        <v>18</v>
      </c>
      <c r="K872" s="5">
        <v>43</v>
      </c>
      <c r="L872" s="24" t="s">
        <v>19</v>
      </c>
      <c r="M872" s="32" t="s">
        <v>20</v>
      </c>
      <c r="N872" s="33">
        <f>+IFERROR(VLOOKUP(Casos_HN[[#This Row],[ID_Municipio]],Table_4[[CodigoMuni]:[Long_2]],3,0),"")</f>
        <v>15.5151</v>
      </c>
      <c r="O872" s="33">
        <f>+IFERROR(VLOOKUP(Casos_HN[[#This Row],[ID_Municipio]],Table_4[[CodigoMuni]:[Long_2]],4,0),"")</f>
        <v>-88.114599999999996</v>
      </c>
      <c r="P872" s="32" t="s">
        <v>21</v>
      </c>
    </row>
    <row r="873" spans="1:16" ht="14.25" customHeight="1" x14ac:dyDescent="0.3">
      <c r="A873" s="29" t="str">
        <f t="shared" si="39"/>
        <v>San Pedro SuLa43954862</v>
      </c>
      <c r="B873" s="29" t="str">
        <f>+Casos_HN[[#This Row],[ID_Municipio]]&amp;Casos_HN[[#This Row],[Fecha]]</f>
        <v>050143954</v>
      </c>
      <c r="C873" s="29" t="str">
        <f t="shared" si="40"/>
        <v>Cortes43954</v>
      </c>
      <c r="D873" s="30">
        <f t="shared" si="41"/>
        <v>862</v>
      </c>
      <c r="E873" s="23">
        <v>43954</v>
      </c>
      <c r="F873" s="30">
        <f>+VLOOKUP(Casos_HN[[#This Row],[Departamento]],Table_5[],2,0)</f>
        <v>5</v>
      </c>
      <c r="G873" s="3" t="s">
        <v>22</v>
      </c>
      <c r="H873" s="9" t="s">
        <v>68</v>
      </c>
      <c r="I873" s="30" t="str">
        <f>+IFERROR(VLOOKUP(Casos_HN[[#This Row],[Municipio]],'LOCALIZA HN'!$B$9:$O$306,8,0),99999)</f>
        <v>0501</v>
      </c>
      <c r="J873" s="5" t="s">
        <v>18</v>
      </c>
      <c r="K873" s="5">
        <v>42</v>
      </c>
      <c r="L873" s="24" t="s">
        <v>19</v>
      </c>
      <c r="M873" s="32" t="s">
        <v>20</v>
      </c>
      <c r="N873" s="33">
        <f>+IFERROR(VLOOKUP(Casos_HN[[#This Row],[ID_Municipio]],Table_4[[CodigoMuni]:[Long_2]],3,0),"")</f>
        <v>15.5151</v>
      </c>
      <c r="O873" s="33">
        <f>+IFERROR(VLOOKUP(Casos_HN[[#This Row],[ID_Municipio]],Table_4[[CodigoMuni]:[Long_2]],4,0),"")</f>
        <v>-88.114599999999996</v>
      </c>
      <c r="P873" s="32" t="s">
        <v>21</v>
      </c>
    </row>
    <row r="874" spans="1:16" ht="14.25" customHeight="1" x14ac:dyDescent="0.3">
      <c r="A874" s="29" t="str">
        <f t="shared" si="39"/>
        <v>San Pedro SuLa43954863</v>
      </c>
      <c r="B874" s="29" t="str">
        <f>+Casos_HN[[#This Row],[ID_Municipio]]&amp;Casos_HN[[#This Row],[Fecha]]</f>
        <v>050143954</v>
      </c>
      <c r="C874" s="29" t="str">
        <f t="shared" si="40"/>
        <v>Cortes43954</v>
      </c>
      <c r="D874" s="30">
        <f t="shared" si="41"/>
        <v>863</v>
      </c>
      <c r="E874" s="23">
        <v>43954</v>
      </c>
      <c r="F874" s="30">
        <f>+VLOOKUP(Casos_HN[[#This Row],[Departamento]],Table_5[],2,0)</f>
        <v>5</v>
      </c>
      <c r="G874" s="3" t="s">
        <v>22</v>
      </c>
      <c r="H874" s="9" t="s">
        <v>68</v>
      </c>
      <c r="I874" s="30" t="str">
        <f>+IFERROR(VLOOKUP(Casos_HN[[#This Row],[Municipio]],'LOCALIZA HN'!$B$9:$O$306,8,0),99999)</f>
        <v>0501</v>
      </c>
      <c r="J874" s="5" t="s">
        <v>26</v>
      </c>
      <c r="K874" s="5">
        <v>19</v>
      </c>
      <c r="L874" s="24" t="s">
        <v>19</v>
      </c>
      <c r="M874" s="32" t="s">
        <v>20</v>
      </c>
      <c r="N874" s="33">
        <f>+IFERROR(VLOOKUP(Casos_HN[[#This Row],[ID_Municipio]],Table_4[[CodigoMuni]:[Long_2]],3,0),"")</f>
        <v>15.5151</v>
      </c>
      <c r="O874" s="33">
        <f>+IFERROR(VLOOKUP(Casos_HN[[#This Row],[ID_Municipio]],Table_4[[CodigoMuni]:[Long_2]],4,0),"")</f>
        <v>-88.114599999999996</v>
      </c>
      <c r="P874" s="32" t="s">
        <v>21</v>
      </c>
    </row>
    <row r="875" spans="1:16" ht="14.25" customHeight="1" x14ac:dyDescent="0.3">
      <c r="A875" s="29" t="str">
        <f t="shared" si="39"/>
        <v>San Pedro SuLa43954864</v>
      </c>
      <c r="B875" s="29" t="str">
        <f>+Casos_HN[[#This Row],[ID_Municipio]]&amp;Casos_HN[[#This Row],[Fecha]]</f>
        <v>050143954</v>
      </c>
      <c r="C875" s="29" t="str">
        <f t="shared" si="40"/>
        <v>Cortes43954</v>
      </c>
      <c r="D875" s="30">
        <f t="shared" si="41"/>
        <v>864</v>
      </c>
      <c r="E875" s="23">
        <v>43954</v>
      </c>
      <c r="F875" s="30">
        <f>+VLOOKUP(Casos_HN[[#This Row],[Departamento]],Table_5[],2,0)</f>
        <v>5</v>
      </c>
      <c r="G875" s="3" t="s">
        <v>22</v>
      </c>
      <c r="H875" s="9" t="s">
        <v>68</v>
      </c>
      <c r="I875" s="30" t="str">
        <f>+IFERROR(VLOOKUP(Casos_HN[[#This Row],[Municipio]],'LOCALIZA HN'!$B$9:$O$306,8,0),99999)</f>
        <v>0501</v>
      </c>
      <c r="J875" s="5" t="s">
        <v>26</v>
      </c>
      <c r="K875" s="5">
        <v>58</v>
      </c>
      <c r="L875" s="24" t="s">
        <v>19</v>
      </c>
      <c r="M875" s="32" t="s">
        <v>20</v>
      </c>
      <c r="N875" s="33">
        <f>+IFERROR(VLOOKUP(Casos_HN[[#This Row],[ID_Municipio]],Table_4[[CodigoMuni]:[Long_2]],3,0),"")</f>
        <v>15.5151</v>
      </c>
      <c r="O875" s="33">
        <f>+IFERROR(VLOOKUP(Casos_HN[[#This Row],[ID_Municipio]],Table_4[[CodigoMuni]:[Long_2]],4,0),"")</f>
        <v>-88.114599999999996</v>
      </c>
      <c r="P875" s="32" t="s">
        <v>21</v>
      </c>
    </row>
    <row r="876" spans="1:16" ht="14.25" customHeight="1" x14ac:dyDescent="0.3">
      <c r="A876" s="29" t="str">
        <f t="shared" si="39"/>
        <v>San Pedro SuLa43954865</v>
      </c>
      <c r="B876" s="29" t="str">
        <f>+Casos_HN[[#This Row],[ID_Municipio]]&amp;Casos_HN[[#This Row],[Fecha]]</f>
        <v>050143954</v>
      </c>
      <c r="C876" s="29" t="str">
        <f t="shared" si="40"/>
        <v>Cortes43954</v>
      </c>
      <c r="D876" s="30">
        <f t="shared" si="41"/>
        <v>865</v>
      </c>
      <c r="E876" s="23">
        <v>43954</v>
      </c>
      <c r="F876" s="30">
        <f>+VLOOKUP(Casos_HN[[#This Row],[Departamento]],Table_5[],2,0)</f>
        <v>5</v>
      </c>
      <c r="G876" s="3" t="s">
        <v>22</v>
      </c>
      <c r="H876" s="9" t="s">
        <v>68</v>
      </c>
      <c r="I876" s="30" t="str">
        <f>+IFERROR(VLOOKUP(Casos_HN[[#This Row],[Municipio]],'LOCALIZA HN'!$B$9:$O$306,8,0),99999)</f>
        <v>0501</v>
      </c>
      <c r="J876" s="5" t="s">
        <v>26</v>
      </c>
      <c r="K876" s="5">
        <v>47</v>
      </c>
      <c r="L876" s="24" t="s">
        <v>19</v>
      </c>
      <c r="M876" s="32" t="s">
        <v>20</v>
      </c>
      <c r="N876" s="33">
        <f>+IFERROR(VLOOKUP(Casos_HN[[#This Row],[ID_Municipio]],Table_4[[CodigoMuni]:[Long_2]],3,0),"")</f>
        <v>15.5151</v>
      </c>
      <c r="O876" s="33">
        <f>+IFERROR(VLOOKUP(Casos_HN[[#This Row],[ID_Municipio]],Table_4[[CodigoMuni]:[Long_2]],4,0),"")</f>
        <v>-88.114599999999996</v>
      </c>
      <c r="P876" s="32" t="s">
        <v>21</v>
      </c>
    </row>
    <row r="877" spans="1:16" ht="14.25" customHeight="1" x14ac:dyDescent="0.3">
      <c r="A877" s="29" t="str">
        <f t="shared" si="39"/>
        <v>San Pedro SuLa43954866</v>
      </c>
      <c r="B877" s="29" t="str">
        <f>+Casos_HN[[#This Row],[ID_Municipio]]&amp;Casos_HN[[#This Row],[Fecha]]</f>
        <v>050143954</v>
      </c>
      <c r="C877" s="29" t="str">
        <f t="shared" si="40"/>
        <v>Cortes43954</v>
      </c>
      <c r="D877" s="30">
        <f t="shared" si="41"/>
        <v>866</v>
      </c>
      <c r="E877" s="23">
        <v>43954</v>
      </c>
      <c r="F877" s="30">
        <f>+VLOOKUP(Casos_HN[[#This Row],[Departamento]],Table_5[],2,0)</f>
        <v>5</v>
      </c>
      <c r="G877" s="3" t="s">
        <v>22</v>
      </c>
      <c r="H877" s="9" t="s">
        <v>68</v>
      </c>
      <c r="I877" s="30" t="str">
        <f>+IFERROR(VLOOKUP(Casos_HN[[#This Row],[Municipio]],'LOCALIZA HN'!$B$9:$O$306,8,0),99999)</f>
        <v>0501</v>
      </c>
      <c r="J877" s="5" t="s">
        <v>18</v>
      </c>
      <c r="K877" s="5">
        <v>20</v>
      </c>
      <c r="L877" s="24" t="s">
        <v>19</v>
      </c>
      <c r="M877" s="32" t="s">
        <v>20</v>
      </c>
      <c r="N877" s="33">
        <f>+IFERROR(VLOOKUP(Casos_HN[[#This Row],[ID_Municipio]],Table_4[[CodigoMuni]:[Long_2]],3,0),"")</f>
        <v>15.5151</v>
      </c>
      <c r="O877" s="33">
        <f>+IFERROR(VLOOKUP(Casos_HN[[#This Row],[ID_Municipio]],Table_4[[CodigoMuni]:[Long_2]],4,0),"")</f>
        <v>-88.114599999999996</v>
      </c>
      <c r="P877" s="32" t="s">
        <v>21</v>
      </c>
    </row>
    <row r="878" spans="1:16" ht="14.25" customHeight="1" x14ac:dyDescent="0.3">
      <c r="A878" s="29" t="str">
        <f t="shared" si="39"/>
        <v>San Pedro SuLa43954867</v>
      </c>
      <c r="B878" s="29" t="str">
        <f>+Casos_HN[[#This Row],[ID_Municipio]]&amp;Casos_HN[[#This Row],[Fecha]]</f>
        <v>050143954</v>
      </c>
      <c r="C878" s="29" t="str">
        <f t="shared" si="40"/>
        <v>Cortes43954</v>
      </c>
      <c r="D878" s="30">
        <f t="shared" si="41"/>
        <v>867</v>
      </c>
      <c r="E878" s="23">
        <v>43954</v>
      </c>
      <c r="F878" s="30">
        <f>+VLOOKUP(Casos_HN[[#This Row],[Departamento]],Table_5[],2,0)</f>
        <v>5</v>
      </c>
      <c r="G878" s="3" t="s">
        <v>22</v>
      </c>
      <c r="H878" s="9" t="s">
        <v>68</v>
      </c>
      <c r="I878" s="30" t="str">
        <f>+IFERROR(VLOOKUP(Casos_HN[[#This Row],[Municipio]],'LOCALIZA HN'!$B$9:$O$306,8,0),99999)</f>
        <v>0501</v>
      </c>
      <c r="J878" s="5" t="s">
        <v>26</v>
      </c>
      <c r="K878" s="5">
        <v>20</v>
      </c>
      <c r="L878" s="24" t="s">
        <v>19</v>
      </c>
      <c r="M878" s="32" t="s">
        <v>20</v>
      </c>
      <c r="N878" s="33">
        <f>+IFERROR(VLOOKUP(Casos_HN[[#This Row],[ID_Municipio]],Table_4[[CodigoMuni]:[Long_2]],3,0),"")</f>
        <v>15.5151</v>
      </c>
      <c r="O878" s="33">
        <f>+IFERROR(VLOOKUP(Casos_HN[[#This Row],[ID_Municipio]],Table_4[[CodigoMuni]:[Long_2]],4,0),"")</f>
        <v>-88.114599999999996</v>
      </c>
      <c r="P878" s="32" t="s">
        <v>21</v>
      </c>
    </row>
    <row r="879" spans="1:16" ht="14.25" customHeight="1" x14ac:dyDescent="0.3">
      <c r="A879" s="29" t="str">
        <f t="shared" si="39"/>
        <v>San Pedro SuLa43954868</v>
      </c>
      <c r="B879" s="29" t="str">
        <f>+Casos_HN[[#This Row],[ID_Municipio]]&amp;Casos_HN[[#This Row],[Fecha]]</f>
        <v>050143954</v>
      </c>
      <c r="C879" s="29" t="str">
        <f t="shared" si="40"/>
        <v>Cortes43954</v>
      </c>
      <c r="D879" s="30">
        <f t="shared" si="41"/>
        <v>868</v>
      </c>
      <c r="E879" s="23">
        <v>43954</v>
      </c>
      <c r="F879" s="30">
        <f>+VLOOKUP(Casos_HN[[#This Row],[Departamento]],Table_5[],2,0)</f>
        <v>5</v>
      </c>
      <c r="G879" s="3" t="s">
        <v>22</v>
      </c>
      <c r="H879" s="9" t="s">
        <v>68</v>
      </c>
      <c r="I879" s="30" t="str">
        <f>+IFERROR(VLOOKUP(Casos_HN[[#This Row],[Municipio]],'LOCALIZA HN'!$B$9:$O$306,8,0),99999)</f>
        <v>0501</v>
      </c>
      <c r="J879" s="5" t="s">
        <v>18</v>
      </c>
      <c r="K879" s="5">
        <v>46</v>
      </c>
      <c r="L879" s="24" t="s">
        <v>19</v>
      </c>
      <c r="M879" s="32" t="s">
        <v>20</v>
      </c>
      <c r="N879" s="33">
        <f>+IFERROR(VLOOKUP(Casos_HN[[#This Row],[ID_Municipio]],Table_4[[CodigoMuni]:[Long_2]],3,0),"")</f>
        <v>15.5151</v>
      </c>
      <c r="O879" s="33">
        <f>+IFERROR(VLOOKUP(Casos_HN[[#This Row],[ID_Municipio]],Table_4[[CodigoMuni]:[Long_2]],4,0),"")</f>
        <v>-88.114599999999996</v>
      </c>
      <c r="P879" s="32" t="s">
        <v>21</v>
      </c>
    </row>
    <row r="880" spans="1:16" ht="14.25" customHeight="1" x14ac:dyDescent="0.3">
      <c r="A880" s="29" t="str">
        <f t="shared" si="39"/>
        <v>San Pedro SuLa43954869</v>
      </c>
      <c r="B880" s="29" t="str">
        <f>+Casos_HN[[#This Row],[ID_Municipio]]&amp;Casos_HN[[#This Row],[Fecha]]</f>
        <v>050143954</v>
      </c>
      <c r="C880" s="29" t="str">
        <f t="shared" si="40"/>
        <v>Cortes43954</v>
      </c>
      <c r="D880" s="30">
        <f t="shared" si="41"/>
        <v>869</v>
      </c>
      <c r="E880" s="23">
        <v>43954</v>
      </c>
      <c r="F880" s="30">
        <f>+VLOOKUP(Casos_HN[[#This Row],[Departamento]],Table_5[],2,0)</f>
        <v>5</v>
      </c>
      <c r="G880" s="3" t="s">
        <v>22</v>
      </c>
      <c r="H880" s="9" t="s">
        <v>68</v>
      </c>
      <c r="I880" s="30" t="str">
        <f>+IFERROR(VLOOKUP(Casos_HN[[#This Row],[Municipio]],'LOCALIZA HN'!$B$9:$O$306,8,0),99999)</f>
        <v>0501</v>
      </c>
      <c r="J880" s="5" t="s">
        <v>26</v>
      </c>
      <c r="K880" s="5">
        <v>27</v>
      </c>
      <c r="L880" s="24" t="s">
        <v>19</v>
      </c>
      <c r="M880" s="32" t="s">
        <v>20</v>
      </c>
      <c r="N880" s="33">
        <f>+IFERROR(VLOOKUP(Casos_HN[[#This Row],[ID_Municipio]],Table_4[[CodigoMuni]:[Long_2]],3,0),"")</f>
        <v>15.5151</v>
      </c>
      <c r="O880" s="33">
        <f>+IFERROR(VLOOKUP(Casos_HN[[#This Row],[ID_Municipio]],Table_4[[CodigoMuni]:[Long_2]],4,0),"")</f>
        <v>-88.114599999999996</v>
      </c>
      <c r="P880" s="32" t="s">
        <v>21</v>
      </c>
    </row>
    <row r="881" spans="1:16" ht="14.25" customHeight="1" x14ac:dyDescent="0.3">
      <c r="A881" s="29" t="str">
        <f t="shared" si="39"/>
        <v>San Pedro SuLa43954870</v>
      </c>
      <c r="B881" s="29" t="str">
        <f>+Casos_HN[[#This Row],[ID_Municipio]]&amp;Casos_HN[[#This Row],[Fecha]]</f>
        <v>050143954</v>
      </c>
      <c r="C881" s="29" t="str">
        <f t="shared" si="40"/>
        <v>Cortes43954</v>
      </c>
      <c r="D881" s="30">
        <f t="shared" si="41"/>
        <v>870</v>
      </c>
      <c r="E881" s="23">
        <v>43954</v>
      </c>
      <c r="F881" s="30">
        <f>+VLOOKUP(Casos_HN[[#This Row],[Departamento]],Table_5[],2,0)</f>
        <v>5</v>
      </c>
      <c r="G881" s="3" t="s">
        <v>22</v>
      </c>
      <c r="H881" s="9" t="s">
        <v>68</v>
      </c>
      <c r="I881" s="30" t="str">
        <f>+IFERROR(VLOOKUP(Casos_HN[[#This Row],[Municipio]],'LOCALIZA HN'!$B$9:$O$306,8,0),99999)</f>
        <v>0501</v>
      </c>
      <c r="J881" s="5" t="s">
        <v>26</v>
      </c>
      <c r="K881" s="5">
        <v>48</v>
      </c>
      <c r="L881" s="24" t="s">
        <v>19</v>
      </c>
      <c r="M881" s="32" t="s">
        <v>20</v>
      </c>
      <c r="N881" s="33">
        <f>+IFERROR(VLOOKUP(Casos_HN[[#This Row],[ID_Municipio]],Table_4[[CodigoMuni]:[Long_2]],3,0),"")</f>
        <v>15.5151</v>
      </c>
      <c r="O881" s="33">
        <f>+IFERROR(VLOOKUP(Casos_HN[[#This Row],[ID_Municipio]],Table_4[[CodigoMuni]:[Long_2]],4,0),"")</f>
        <v>-88.114599999999996</v>
      </c>
      <c r="P881" s="32" t="s">
        <v>21</v>
      </c>
    </row>
    <row r="882" spans="1:16" ht="14.25" customHeight="1" x14ac:dyDescent="0.3">
      <c r="A882" s="29" t="str">
        <f t="shared" si="39"/>
        <v>San Pedro SuLa43954871</v>
      </c>
      <c r="B882" s="29" t="str">
        <f>+Casos_HN[[#This Row],[ID_Municipio]]&amp;Casos_HN[[#This Row],[Fecha]]</f>
        <v>050143954</v>
      </c>
      <c r="C882" s="29" t="str">
        <f t="shared" si="40"/>
        <v>Cortes43954</v>
      </c>
      <c r="D882" s="30">
        <f t="shared" si="41"/>
        <v>871</v>
      </c>
      <c r="E882" s="23">
        <v>43954</v>
      </c>
      <c r="F882" s="30">
        <f>+VLOOKUP(Casos_HN[[#This Row],[Departamento]],Table_5[],2,0)</f>
        <v>5</v>
      </c>
      <c r="G882" s="3" t="s">
        <v>22</v>
      </c>
      <c r="H882" s="9" t="s">
        <v>68</v>
      </c>
      <c r="I882" s="30" t="str">
        <f>+IFERROR(VLOOKUP(Casos_HN[[#This Row],[Municipio]],'LOCALIZA HN'!$B$9:$O$306,8,0),99999)</f>
        <v>0501</v>
      </c>
      <c r="J882" s="5" t="s">
        <v>18</v>
      </c>
      <c r="K882" s="5">
        <v>43</v>
      </c>
      <c r="L882" s="24" t="s">
        <v>19</v>
      </c>
      <c r="M882" s="32" t="s">
        <v>20</v>
      </c>
      <c r="N882" s="33">
        <f>+IFERROR(VLOOKUP(Casos_HN[[#This Row],[ID_Municipio]],Table_4[[CodigoMuni]:[Long_2]],3,0),"")</f>
        <v>15.5151</v>
      </c>
      <c r="O882" s="33">
        <f>+IFERROR(VLOOKUP(Casos_HN[[#This Row],[ID_Municipio]],Table_4[[CodigoMuni]:[Long_2]],4,0),"")</f>
        <v>-88.114599999999996</v>
      </c>
      <c r="P882" s="32" t="s">
        <v>21</v>
      </c>
    </row>
    <row r="883" spans="1:16" ht="14.25" customHeight="1" x14ac:dyDescent="0.3">
      <c r="A883" s="29" t="str">
        <f t="shared" si="39"/>
        <v>San Sebastian43953872</v>
      </c>
      <c r="B883" s="29" t="str">
        <f>+Casos_HN[[#This Row],[ID_Municipio]]&amp;Casos_HN[[#This Row],[Fecha]]</f>
        <v>031743953</v>
      </c>
      <c r="C883" s="29" t="str">
        <f t="shared" si="40"/>
        <v>Lempira43953</v>
      </c>
      <c r="D883" s="30">
        <f t="shared" si="41"/>
        <v>872</v>
      </c>
      <c r="E883" s="23">
        <v>43953</v>
      </c>
      <c r="F883" s="30">
        <f>+VLOOKUP(Casos_HN[[#This Row],[Departamento]],Table_5[],2,0)</f>
        <v>13</v>
      </c>
      <c r="G883" s="3" t="s">
        <v>41</v>
      </c>
      <c r="H883" s="9" t="s">
        <v>69</v>
      </c>
      <c r="I883" s="30" t="str">
        <f>+IFERROR(VLOOKUP(Casos_HN[[#This Row],[Municipio]],'LOCALIZA HN'!$B$9:$O$306,8,0),99999)</f>
        <v>0317</v>
      </c>
      <c r="J883" s="5" t="s">
        <v>18</v>
      </c>
      <c r="K883" s="5">
        <v>52</v>
      </c>
      <c r="L883" s="24" t="s">
        <v>19</v>
      </c>
      <c r="M883" s="32" t="s">
        <v>20</v>
      </c>
      <c r="N883" s="33">
        <f>+IFERROR(VLOOKUP(Casos_HN[[#This Row],[ID_Municipio]],Table_4[[CodigoMuni]:[Long_2]],3,0),"")</f>
        <v>14.2075</v>
      </c>
      <c r="O883" s="33">
        <f>+IFERROR(VLOOKUP(Casos_HN[[#This Row],[ID_Municipio]],Table_4[[CodigoMuni]:[Long_2]],4,0),"")</f>
        <v>-87.779200000000003</v>
      </c>
      <c r="P883" s="32" t="s">
        <v>21</v>
      </c>
    </row>
    <row r="884" spans="1:16" ht="14.25" customHeight="1" x14ac:dyDescent="0.3">
      <c r="A884" s="29" t="str">
        <f t="shared" si="39"/>
        <v>Santa Ana43951873</v>
      </c>
      <c r="B884" s="29" t="str">
        <f>+Casos_HN[[#This Row],[ID_Municipio]]&amp;Casos_HN[[#This Row],[Fecha]]</f>
        <v>082243951</v>
      </c>
      <c r="C884" s="29" t="str">
        <f t="shared" si="40"/>
        <v>Francisco Morazan43951</v>
      </c>
      <c r="D884" s="30">
        <f t="shared" si="41"/>
        <v>873</v>
      </c>
      <c r="E884" s="23">
        <v>43951</v>
      </c>
      <c r="F884" s="30">
        <f>+VLOOKUP(Casos_HN[[#This Row],[Departamento]],Table_5[],2,0)</f>
        <v>8</v>
      </c>
      <c r="G884" s="3" t="s">
        <v>31</v>
      </c>
      <c r="H884" s="9" t="s">
        <v>70</v>
      </c>
      <c r="I884" s="30" t="str">
        <f>+IFERROR(VLOOKUP(Casos_HN[[#This Row],[Municipio]],'LOCALIZA HN'!$B$9:$O$306,8,0),99999)</f>
        <v>0822</v>
      </c>
      <c r="J884" s="5" t="s">
        <v>26</v>
      </c>
      <c r="K884" s="5">
        <v>26</v>
      </c>
      <c r="L884" s="24" t="s">
        <v>19</v>
      </c>
      <c r="M884" s="32" t="s">
        <v>20</v>
      </c>
      <c r="N884" s="33">
        <f>+IFERROR(VLOOKUP(Casos_HN[[#This Row],[ID_Municipio]],Table_4[[CodigoMuni]:[Long_2]],3,0),"")</f>
        <v>13.9329</v>
      </c>
      <c r="O884" s="33">
        <f>+IFERROR(VLOOKUP(Casos_HN[[#This Row],[ID_Municipio]],Table_4[[CodigoMuni]:[Long_2]],4,0),"")</f>
        <v>-87.242199999999997</v>
      </c>
      <c r="P884" s="32" t="s">
        <v>21</v>
      </c>
    </row>
    <row r="885" spans="1:16" ht="14.25" customHeight="1" x14ac:dyDescent="0.3">
      <c r="A885" s="29" t="str">
        <f t="shared" si="39"/>
        <v>Santa Ana de Yusguare43944874</v>
      </c>
      <c r="B885" s="29" t="str">
        <f>+Casos_HN[[#This Row],[ID_Municipio]]&amp;Casos_HN[[#This Row],[Fecha]]</f>
        <v>061643944</v>
      </c>
      <c r="C885" s="29" t="str">
        <f t="shared" si="40"/>
        <v>Choluteca43944</v>
      </c>
      <c r="D885" s="30">
        <f t="shared" si="41"/>
        <v>874</v>
      </c>
      <c r="E885" s="23">
        <v>43944</v>
      </c>
      <c r="F885" s="30">
        <f>+VLOOKUP(Casos_HN[[#This Row],[Departamento]],Table_5[],2,0)</f>
        <v>6</v>
      </c>
      <c r="G885" s="3" t="s">
        <v>27</v>
      </c>
      <c r="H885" s="9" t="s">
        <v>71</v>
      </c>
      <c r="I885" s="30" t="str">
        <f>+IFERROR(VLOOKUP(Casos_HN[[#This Row],[Municipio]],'LOCALIZA HN'!$B$9:$O$306,8,0),99999)</f>
        <v>0616</v>
      </c>
      <c r="J885" s="5" t="s">
        <v>18</v>
      </c>
      <c r="K885" s="5">
        <v>48</v>
      </c>
      <c r="L885" s="8" t="s">
        <v>19</v>
      </c>
      <c r="M885" s="32" t="s">
        <v>20</v>
      </c>
      <c r="N885" s="33">
        <f>+IFERROR(VLOOKUP(Casos_HN[[#This Row],[ID_Municipio]],Table_4[[CodigoMuni]:[Long_2]],3,0),"")</f>
        <v>13.305300000000001</v>
      </c>
      <c r="O885" s="33">
        <f>+IFERROR(VLOOKUP(Casos_HN[[#This Row],[ID_Municipio]],Table_4[[CodigoMuni]:[Long_2]],4,0),"")</f>
        <v>-87.097399999999993</v>
      </c>
      <c r="P885" s="32" t="s">
        <v>21</v>
      </c>
    </row>
    <row r="886" spans="1:16" ht="14.25" customHeight="1" x14ac:dyDescent="0.3">
      <c r="A886" s="29" t="str">
        <f t="shared" si="39"/>
        <v>Santa Cruz de Yojoa43917875</v>
      </c>
      <c r="B886" s="29" t="str">
        <f>+Casos_HN[[#This Row],[ID_Municipio]]&amp;Casos_HN[[#This Row],[Fecha]]</f>
        <v>051043917</v>
      </c>
      <c r="C886" s="29" t="str">
        <f t="shared" si="40"/>
        <v>Cortes43917</v>
      </c>
      <c r="D886" s="30">
        <f t="shared" si="41"/>
        <v>875</v>
      </c>
      <c r="E886" s="31">
        <v>43917</v>
      </c>
      <c r="F886" s="30">
        <f>+VLOOKUP(Casos_HN[[#This Row],[Departamento]],Table_5[],2,0)</f>
        <v>5</v>
      </c>
      <c r="G886" s="3" t="s">
        <v>22</v>
      </c>
      <c r="H886" s="9" t="s">
        <v>72</v>
      </c>
      <c r="I886" s="30" t="str">
        <f>+IFERROR(VLOOKUP(Casos_HN[[#This Row],[Municipio]],'LOCALIZA HN'!$B$9:$O$306,8,0),99999)</f>
        <v>0510</v>
      </c>
      <c r="J886" s="5" t="s">
        <v>26</v>
      </c>
      <c r="K886" s="5">
        <v>13</v>
      </c>
      <c r="L886" s="8" t="s">
        <v>19</v>
      </c>
      <c r="M886" s="32" t="s">
        <v>20</v>
      </c>
      <c r="N886" s="33">
        <f>+IFERROR(VLOOKUP(Casos_HN[[#This Row],[ID_Municipio]],Table_4[[CodigoMuni]:[Long_2]],3,0),"")</f>
        <v>15.012700000000001</v>
      </c>
      <c r="O886" s="33">
        <f>+IFERROR(VLOOKUP(Casos_HN[[#This Row],[ID_Municipio]],Table_4[[CodigoMuni]:[Long_2]],4,0),"")</f>
        <v>-87.871499999999997</v>
      </c>
      <c r="P886" s="32" t="s">
        <v>21</v>
      </c>
    </row>
    <row r="887" spans="1:16" ht="14.25" customHeight="1" x14ac:dyDescent="0.3">
      <c r="A887" s="29" t="str">
        <f t="shared" si="39"/>
        <v>Santa Cruz de Yojoa43952876</v>
      </c>
      <c r="B887" s="29" t="str">
        <f>+Casos_HN[[#This Row],[ID_Municipio]]&amp;Casos_HN[[#This Row],[Fecha]]</f>
        <v>051043952</v>
      </c>
      <c r="C887" s="29" t="str">
        <f t="shared" si="40"/>
        <v>Cortes43952</v>
      </c>
      <c r="D887" s="30">
        <f t="shared" si="41"/>
        <v>876</v>
      </c>
      <c r="E887" s="23">
        <v>43952</v>
      </c>
      <c r="F887" s="30">
        <f>+VLOOKUP(Casos_HN[[#This Row],[Departamento]],Table_5[],2,0)</f>
        <v>5</v>
      </c>
      <c r="G887" s="3" t="s">
        <v>22</v>
      </c>
      <c r="H887" s="9" t="s">
        <v>72</v>
      </c>
      <c r="I887" s="30" t="str">
        <f>+IFERROR(VLOOKUP(Casos_HN[[#This Row],[Municipio]],'LOCALIZA HN'!$B$9:$O$306,8,0),99999)</f>
        <v>0510</v>
      </c>
      <c r="J887" s="5" t="s">
        <v>18</v>
      </c>
      <c r="K887" s="5">
        <v>26</v>
      </c>
      <c r="L887" s="24" t="s">
        <v>19</v>
      </c>
      <c r="M887" s="32" t="s">
        <v>20</v>
      </c>
      <c r="N887" s="33">
        <f>+IFERROR(VLOOKUP(Casos_HN[[#This Row],[ID_Municipio]],Table_4[[CodigoMuni]:[Long_2]],3,0),"")</f>
        <v>15.012700000000001</v>
      </c>
      <c r="O887" s="33">
        <f>+IFERROR(VLOOKUP(Casos_HN[[#This Row],[ID_Municipio]],Table_4[[CodigoMuni]:[Long_2]],4,0),"")</f>
        <v>-87.871499999999997</v>
      </c>
      <c r="P887" s="32" t="s">
        <v>21</v>
      </c>
    </row>
    <row r="888" spans="1:16" ht="14.25" customHeight="1" x14ac:dyDescent="0.3">
      <c r="A888" s="29" t="str">
        <f t="shared" si="39"/>
        <v>Santa Fe43912877</v>
      </c>
      <c r="B888" s="29" t="str">
        <f>+Casos_HN[[#This Row],[ID_Municipio]]&amp;Casos_HN[[#This Row],[Fecha]]</f>
        <v>020643912</v>
      </c>
      <c r="C888" s="29" t="str">
        <f t="shared" si="40"/>
        <v>Colon43912</v>
      </c>
      <c r="D888" s="30">
        <f t="shared" si="41"/>
        <v>877</v>
      </c>
      <c r="E888" s="31">
        <v>43912</v>
      </c>
      <c r="F888" s="30">
        <f>+VLOOKUP(Casos_HN[[#This Row],[Departamento]],Table_5[],2,0)</f>
        <v>2</v>
      </c>
      <c r="G888" s="3" t="s">
        <v>73</v>
      </c>
      <c r="H888" s="9" t="s">
        <v>74</v>
      </c>
      <c r="I888" s="30" t="str">
        <f>+IFERROR(VLOOKUP(Casos_HN[[#This Row],[Municipio]],'LOCALIZA HN'!$B$9:$O$306,8,0),99999)</f>
        <v>0206</v>
      </c>
      <c r="J888" s="5" t="s">
        <v>26</v>
      </c>
      <c r="K888" s="5">
        <v>63</v>
      </c>
      <c r="L888" s="8" t="s">
        <v>19</v>
      </c>
      <c r="M888" s="32" t="s">
        <v>20</v>
      </c>
      <c r="N888" s="33">
        <f>+IFERROR(VLOOKUP(Casos_HN[[#This Row],[ID_Municipio]],Table_4[[CodigoMuni]:[Long_2]],3,0),"")</f>
        <v>15.8467</v>
      </c>
      <c r="O888" s="33">
        <f>+IFERROR(VLOOKUP(Casos_HN[[#This Row],[ID_Municipio]],Table_4[[CodigoMuni]:[Long_2]],4,0),"")</f>
        <v>-86.115600000000001</v>
      </c>
      <c r="P888" s="32" t="s">
        <v>21</v>
      </c>
    </row>
    <row r="889" spans="1:16" ht="14.25" customHeight="1" x14ac:dyDescent="0.3">
      <c r="A889" s="29" t="str">
        <f t="shared" si="39"/>
        <v>Santa Fe43917878</v>
      </c>
      <c r="B889" s="29" t="str">
        <f>+Casos_HN[[#This Row],[ID_Municipio]]&amp;Casos_HN[[#This Row],[Fecha]]</f>
        <v>020643917</v>
      </c>
      <c r="C889" s="29" t="str">
        <f t="shared" si="40"/>
        <v>Colon43917</v>
      </c>
      <c r="D889" s="30">
        <f t="shared" si="41"/>
        <v>878</v>
      </c>
      <c r="E889" s="31">
        <v>43917</v>
      </c>
      <c r="F889" s="30">
        <f>+VLOOKUP(Casos_HN[[#This Row],[Departamento]],Table_5[],2,0)</f>
        <v>2</v>
      </c>
      <c r="G889" s="3" t="s">
        <v>73</v>
      </c>
      <c r="H889" s="9" t="s">
        <v>74</v>
      </c>
      <c r="I889" s="30" t="str">
        <f>+IFERROR(VLOOKUP(Casos_HN[[#This Row],[Municipio]],'LOCALIZA HN'!$B$9:$O$306,8,0),99999)</f>
        <v>0206</v>
      </c>
      <c r="J889" s="5" t="s">
        <v>26</v>
      </c>
      <c r="K889" s="5">
        <v>26</v>
      </c>
      <c r="L889" s="8" t="s">
        <v>19</v>
      </c>
      <c r="M889" s="32" t="s">
        <v>20</v>
      </c>
      <c r="N889" s="33">
        <f>+IFERROR(VLOOKUP(Casos_HN[[#This Row],[ID_Municipio]],Table_4[[CodigoMuni]:[Long_2]],3,0),"")</f>
        <v>15.8467</v>
      </c>
      <c r="O889" s="33">
        <f>+IFERROR(VLOOKUP(Casos_HN[[#This Row],[ID_Municipio]],Table_4[[CodigoMuni]:[Long_2]],4,0),"")</f>
        <v>-86.115600000000001</v>
      </c>
      <c r="P889" s="32" t="s">
        <v>21</v>
      </c>
    </row>
    <row r="890" spans="1:16" ht="14.25" customHeight="1" x14ac:dyDescent="0.3">
      <c r="A890" s="29" t="str">
        <f t="shared" si="39"/>
        <v>Santa Fe43917879</v>
      </c>
      <c r="B890" s="29" t="str">
        <f>+Casos_HN[[#This Row],[ID_Municipio]]&amp;Casos_HN[[#This Row],[Fecha]]</f>
        <v>020643917</v>
      </c>
      <c r="C890" s="29" t="str">
        <f t="shared" si="40"/>
        <v>Colon43917</v>
      </c>
      <c r="D890" s="30">
        <f t="shared" si="41"/>
        <v>879</v>
      </c>
      <c r="E890" s="31">
        <v>43917</v>
      </c>
      <c r="F890" s="30">
        <f>+VLOOKUP(Casos_HN[[#This Row],[Departamento]],Table_5[],2,0)</f>
        <v>2</v>
      </c>
      <c r="G890" s="3" t="s">
        <v>73</v>
      </c>
      <c r="H890" s="9" t="s">
        <v>74</v>
      </c>
      <c r="I890" s="30" t="str">
        <f>+IFERROR(VLOOKUP(Casos_HN[[#This Row],[Municipio]],'LOCALIZA HN'!$B$9:$O$306,8,0),99999)</f>
        <v>0206</v>
      </c>
      <c r="J890" s="5" t="s">
        <v>18</v>
      </c>
      <c r="K890" s="5">
        <v>32</v>
      </c>
      <c r="L890" s="8" t="s">
        <v>19</v>
      </c>
      <c r="M890" s="32" t="s">
        <v>20</v>
      </c>
      <c r="N890" s="33">
        <f>+IFERROR(VLOOKUP(Casos_HN[[#This Row],[ID_Municipio]],Table_4[[CodigoMuni]:[Long_2]],3,0),"")</f>
        <v>15.8467</v>
      </c>
      <c r="O890" s="33">
        <f>+IFERROR(VLOOKUP(Casos_HN[[#This Row],[ID_Municipio]],Table_4[[CodigoMuni]:[Long_2]],4,0),"")</f>
        <v>-86.115600000000001</v>
      </c>
      <c r="P890" s="32" t="s">
        <v>21</v>
      </c>
    </row>
    <row r="891" spans="1:16" ht="14.25" customHeight="1" x14ac:dyDescent="0.3">
      <c r="A891" s="29" t="str">
        <f t="shared" si="39"/>
        <v>Santa Fe43917880</v>
      </c>
      <c r="B891" s="29" t="str">
        <f>+Casos_HN[[#This Row],[ID_Municipio]]&amp;Casos_HN[[#This Row],[Fecha]]</f>
        <v>020643917</v>
      </c>
      <c r="C891" s="29" t="str">
        <f t="shared" si="40"/>
        <v>Colon43917</v>
      </c>
      <c r="D891" s="30">
        <f t="shared" si="41"/>
        <v>880</v>
      </c>
      <c r="E891" s="31">
        <v>43917</v>
      </c>
      <c r="F891" s="30">
        <f>+VLOOKUP(Casos_HN[[#This Row],[Departamento]],Table_5[],2,0)</f>
        <v>2</v>
      </c>
      <c r="G891" s="3" t="s">
        <v>73</v>
      </c>
      <c r="H891" s="9" t="s">
        <v>74</v>
      </c>
      <c r="I891" s="30" t="str">
        <f>+IFERROR(VLOOKUP(Casos_HN[[#This Row],[Municipio]],'LOCALIZA HN'!$B$9:$O$306,8,0),99999)</f>
        <v>0206</v>
      </c>
      <c r="J891" s="5" t="s">
        <v>18</v>
      </c>
      <c r="K891" s="5">
        <v>53</v>
      </c>
      <c r="L891" s="8" t="s">
        <v>19</v>
      </c>
      <c r="M891" s="32" t="s">
        <v>20</v>
      </c>
      <c r="N891" s="33">
        <f>+IFERROR(VLOOKUP(Casos_HN[[#This Row],[ID_Municipio]],Table_4[[CodigoMuni]:[Long_2]],3,0),"")</f>
        <v>15.8467</v>
      </c>
      <c r="O891" s="33">
        <f>+IFERROR(VLOOKUP(Casos_HN[[#This Row],[ID_Municipio]],Table_4[[CodigoMuni]:[Long_2]],4,0),"")</f>
        <v>-86.115600000000001</v>
      </c>
      <c r="P891" s="32" t="s">
        <v>21</v>
      </c>
    </row>
    <row r="892" spans="1:16" ht="14.25" customHeight="1" x14ac:dyDescent="0.3">
      <c r="A892" s="29" t="str">
        <f t="shared" si="39"/>
        <v>Santa Fe43917881</v>
      </c>
      <c r="B892" s="29" t="str">
        <f>+Casos_HN[[#This Row],[ID_Municipio]]&amp;Casos_HN[[#This Row],[Fecha]]</f>
        <v>020643917</v>
      </c>
      <c r="C892" s="29" t="str">
        <f t="shared" si="40"/>
        <v>Colon43917</v>
      </c>
      <c r="D892" s="30">
        <f t="shared" si="41"/>
        <v>881</v>
      </c>
      <c r="E892" s="31">
        <v>43917</v>
      </c>
      <c r="F892" s="30">
        <f>+VLOOKUP(Casos_HN[[#This Row],[Departamento]],Table_5[],2,0)</f>
        <v>2</v>
      </c>
      <c r="G892" s="3" t="s">
        <v>73</v>
      </c>
      <c r="H892" s="9" t="s">
        <v>74</v>
      </c>
      <c r="I892" s="30" t="str">
        <f>+IFERROR(VLOOKUP(Casos_HN[[#This Row],[Municipio]],'LOCALIZA HN'!$B$9:$O$306,8,0),99999)</f>
        <v>0206</v>
      </c>
      <c r="J892" s="5" t="s">
        <v>18</v>
      </c>
      <c r="K892" s="5">
        <v>40</v>
      </c>
      <c r="L892" s="8" t="s">
        <v>19</v>
      </c>
      <c r="M892" s="32" t="s">
        <v>20</v>
      </c>
      <c r="N892" s="33">
        <f>+IFERROR(VLOOKUP(Casos_HN[[#This Row],[ID_Municipio]],Table_4[[CodigoMuni]:[Long_2]],3,0),"")</f>
        <v>15.8467</v>
      </c>
      <c r="O892" s="33">
        <f>+IFERROR(VLOOKUP(Casos_HN[[#This Row],[ID_Municipio]],Table_4[[CodigoMuni]:[Long_2]],4,0),"")</f>
        <v>-86.115600000000001</v>
      </c>
      <c r="P892" s="32" t="s">
        <v>21</v>
      </c>
    </row>
    <row r="893" spans="1:16" ht="14.25" customHeight="1" x14ac:dyDescent="0.3">
      <c r="A893" s="29" t="str">
        <f t="shared" si="39"/>
        <v>Santa Fe43932882</v>
      </c>
      <c r="B893" s="29" t="str">
        <f>+Casos_HN[[#This Row],[ID_Municipio]]&amp;Casos_HN[[#This Row],[Fecha]]</f>
        <v>020643932</v>
      </c>
      <c r="C893" s="29" t="str">
        <f t="shared" si="40"/>
        <v>Colon43932</v>
      </c>
      <c r="D893" s="30">
        <f t="shared" si="41"/>
        <v>882</v>
      </c>
      <c r="E893" s="23">
        <v>43932</v>
      </c>
      <c r="F893" s="30">
        <f>+VLOOKUP(Casos_HN[[#This Row],[Departamento]],Table_5[],2,0)</f>
        <v>2</v>
      </c>
      <c r="G893" s="3" t="s">
        <v>73</v>
      </c>
      <c r="H893" s="9" t="s">
        <v>74</v>
      </c>
      <c r="I893" s="30" t="str">
        <f>+IFERROR(VLOOKUP(Casos_HN[[#This Row],[Municipio]],'LOCALIZA HN'!$B$9:$O$306,8,0),99999)</f>
        <v>0206</v>
      </c>
      <c r="J893" s="5" t="s">
        <v>26</v>
      </c>
      <c r="K893" s="5">
        <v>30</v>
      </c>
      <c r="L893" s="8" t="s">
        <v>19</v>
      </c>
      <c r="M893" s="32" t="s">
        <v>20</v>
      </c>
      <c r="N893" s="33">
        <f>+IFERROR(VLOOKUP(Casos_HN[[#This Row],[ID_Municipio]],Table_4[[CodigoMuni]:[Long_2]],3,0),"")</f>
        <v>15.8467</v>
      </c>
      <c r="O893" s="33">
        <f>+IFERROR(VLOOKUP(Casos_HN[[#This Row],[ID_Municipio]],Table_4[[CodigoMuni]:[Long_2]],4,0),"")</f>
        <v>-86.115600000000001</v>
      </c>
      <c r="P893" s="32" t="s">
        <v>21</v>
      </c>
    </row>
    <row r="894" spans="1:16" ht="14.25" customHeight="1" x14ac:dyDescent="0.3">
      <c r="A894" s="29" t="str">
        <f t="shared" si="39"/>
        <v>Santa Fe43932883</v>
      </c>
      <c r="B894" s="29" t="str">
        <f>+Casos_HN[[#This Row],[ID_Municipio]]&amp;Casos_HN[[#This Row],[Fecha]]</f>
        <v>020643932</v>
      </c>
      <c r="C894" s="29" t="str">
        <f t="shared" si="40"/>
        <v>Colon43932</v>
      </c>
      <c r="D894" s="30">
        <f t="shared" si="41"/>
        <v>883</v>
      </c>
      <c r="E894" s="23">
        <v>43932</v>
      </c>
      <c r="F894" s="30">
        <f>+VLOOKUP(Casos_HN[[#This Row],[Departamento]],Table_5[],2,0)</f>
        <v>2</v>
      </c>
      <c r="G894" s="3" t="s">
        <v>73</v>
      </c>
      <c r="H894" s="9" t="s">
        <v>74</v>
      </c>
      <c r="I894" s="30" t="str">
        <f>+IFERROR(VLOOKUP(Casos_HN[[#This Row],[Municipio]],'LOCALIZA HN'!$B$9:$O$306,8,0),99999)</f>
        <v>0206</v>
      </c>
      <c r="J894" s="5" t="s">
        <v>26</v>
      </c>
      <c r="K894" s="5">
        <v>36</v>
      </c>
      <c r="L894" s="8" t="s">
        <v>19</v>
      </c>
      <c r="M894" s="32" t="s">
        <v>20</v>
      </c>
      <c r="N894" s="33">
        <f>+IFERROR(VLOOKUP(Casos_HN[[#This Row],[ID_Municipio]],Table_4[[CodigoMuni]:[Long_2]],3,0),"")</f>
        <v>15.8467</v>
      </c>
      <c r="O894" s="33">
        <f>+IFERROR(VLOOKUP(Casos_HN[[#This Row],[ID_Municipio]],Table_4[[CodigoMuni]:[Long_2]],4,0),"")</f>
        <v>-86.115600000000001</v>
      </c>
      <c r="P894" s="32" t="s">
        <v>21</v>
      </c>
    </row>
    <row r="895" spans="1:16" ht="14.25" customHeight="1" x14ac:dyDescent="0.3">
      <c r="A895" s="29" t="str">
        <f t="shared" si="39"/>
        <v>Santa Fe43932884</v>
      </c>
      <c r="B895" s="29" t="str">
        <f>+Casos_HN[[#This Row],[ID_Municipio]]&amp;Casos_HN[[#This Row],[Fecha]]</f>
        <v>020643932</v>
      </c>
      <c r="C895" s="29" t="str">
        <f t="shared" si="40"/>
        <v>Colon43932</v>
      </c>
      <c r="D895" s="30">
        <f t="shared" si="41"/>
        <v>884</v>
      </c>
      <c r="E895" s="23">
        <v>43932</v>
      </c>
      <c r="F895" s="30">
        <f>+VLOOKUP(Casos_HN[[#This Row],[Departamento]],Table_5[],2,0)</f>
        <v>2</v>
      </c>
      <c r="G895" s="3" t="s">
        <v>73</v>
      </c>
      <c r="H895" s="9" t="s">
        <v>74</v>
      </c>
      <c r="I895" s="30" t="str">
        <f>+IFERROR(VLOOKUP(Casos_HN[[#This Row],[Municipio]],'LOCALIZA HN'!$B$9:$O$306,8,0),99999)</f>
        <v>0206</v>
      </c>
      <c r="J895" s="5" t="s">
        <v>26</v>
      </c>
      <c r="K895" s="5">
        <v>63</v>
      </c>
      <c r="L895" s="8" t="s">
        <v>19</v>
      </c>
      <c r="M895" s="32" t="s">
        <v>20</v>
      </c>
      <c r="N895" s="33">
        <f>+IFERROR(VLOOKUP(Casos_HN[[#This Row],[ID_Municipio]],Table_4[[CodigoMuni]:[Long_2]],3,0),"")</f>
        <v>15.8467</v>
      </c>
      <c r="O895" s="33">
        <f>+IFERROR(VLOOKUP(Casos_HN[[#This Row],[ID_Municipio]],Table_4[[CodigoMuni]:[Long_2]],4,0),"")</f>
        <v>-86.115600000000001</v>
      </c>
      <c r="P895" s="32" t="s">
        <v>21</v>
      </c>
    </row>
    <row r="896" spans="1:16" ht="14.25" customHeight="1" x14ac:dyDescent="0.3">
      <c r="A896" s="29" t="str">
        <f t="shared" si="39"/>
        <v>Santa Fe43932885</v>
      </c>
      <c r="B896" s="29" t="str">
        <f>+Casos_HN[[#This Row],[ID_Municipio]]&amp;Casos_HN[[#This Row],[Fecha]]</f>
        <v>020643932</v>
      </c>
      <c r="C896" s="29" t="str">
        <f t="shared" si="40"/>
        <v>Colon43932</v>
      </c>
      <c r="D896" s="30">
        <f t="shared" si="41"/>
        <v>885</v>
      </c>
      <c r="E896" s="23">
        <v>43932</v>
      </c>
      <c r="F896" s="30">
        <f>+VLOOKUP(Casos_HN[[#This Row],[Departamento]],Table_5[],2,0)</f>
        <v>2</v>
      </c>
      <c r="G896" s="3" t="s">
        <v>73</v>
      </c>
      <c r="H896" s="9" t="s">
        <v>74</v>
      </c>
      <c r="I896" s="30" t="str">
        <f>+IFERROR(VLOOKUP(Casos_HN[[#This Row],[Municipio]],'LOCALIZA HN'!$B$9:$O$306,8,0),99999)</f>
        <v>0206</v>
      </c>
      <c r="J896" s="5" t="s">
        <v>18</v>
      </c>
      <c r="K896" s="5">
        <v>36</v>
      </c>
      <c r="L896" s="8" t="s">
        <v>19</v>
      </c>
      <c r="M896" s="32" t="s">
        <v>20</v>
      </c>
      <c r="N896" s="33">
        <f>+IFERROR(VLOOKUP(Casos_HN[[#This Row],[ID_Municipio]],Table_4[[CodigoMuni]:[Long_2]],3,0),"")</f>
        <v>15.8467</v>
      </c>
      <c r="O896" s="33">
        <f>+IFERROR(VLOOKUP(Casos_HN[[#This Row],[ID_Municipio]],Table_4[[CodigoMuni]:[Long_2]],4,0),"")</f>
        <v>-86.115600000000001</v>
      </c>
      <c r="P896" s="32" t="s">
        <v>21</v>
      </c>
    </row>
    <row r="897" spans="1:16" ht="14.25" customHeight="1" x14ac:dyDescent="0.3">
      <c r="A897" s="29" t="str">
        <f t="shared" si="39"/>
        <v>Santa Fe43932886</v>
      </c>
      <c r="B897" s="29" t="str">
        <f>+Casos_HN[[#This Row],[ID_Municipio]]&amp;Casos_HN[[#This Row],[Fecha]]</f>
        <v>020643932</v>
      </c>
      <c r="C897" s="29" t="str">
        <f t="shared" si="40"/>
        <v>Colon43932</v>
      </c>
      <c r="D897" s="30">
        <f t="shared" si="41"/>
        <v>886</v>
      </c>
      <c r="E897" s="23">
        <v>43932</v>
      </c>
      <c r="F897" s="30">
        <f>+VLOOKUP(Casos_HN[[#This Row],[Departamento]],Table_5[],2,0)</f>
        <v>2</v>
      </c>
      <c r="G897" s="3" t="s">
        <v>73</v>
      </c>
      <c r="H897" s="9" t="s">
        <v>74</v>
      </c>
      <c r="I897" s="30" t="str">
        <f>+IFERROR(VLOOKUP(Casos_HN[[#This Row],[Municipio]],'LOCALIZA HN'!$B$9:$O$306,8,0),99999)</f>
        <v>0206</v>
      </c>
      <c r="J897" s="5" t="s">
        <v>26</v>
      </c>
      <c r="K897" s="5">
        <v>63</v>
      </c>
      <c r="L897" s="8" t="s">
        <v>19</v>
      </c>
      <c r="M897" s="32" t="s">
        <v>20</v>
      </c>
      <c r="N897" s="33">
        <f>+IFERROR(VLOOKUP(Casos_HN[[#This Row],[ID_Municipio]],Table_4[[CodigoMuni]:[Long_2]],3,0),"")</f>
        <v>15.8467</v>
      </c>
      <c r="O897" s="33">
        <f>+IFERROR(VLOOKUP(Casos_HN[[#This Row],[ID_Municipio]],Table_4[[CodigoMuni]:[Long_2]],4,0),"")</f>
        <v>-86.115600000000001</v>
      </c>
      <c r="P897" s="32" t="s">
        <v>21</v>
      </c>
    </row>
    <row r="898" spans="1:16" ht="14.25" customHeight="1" x14ac:dyDescent="0.3">
      <c r="A898" s="29" t="str">
        <f t="shared" si="39"/>
        <v>Santa Fe43940887</v>
      </c>
      <c r="B898" s="29" t="str">
        <f>+Casos_HN[[#This Row],[ID_Municipio]]&amp;Casos_HN[[#This Row],[Fecha]]</f>
        <v>020643940</v>
      </c>
      <c r="C898" s="29" t="str">
        <f t="shared" si="40"/>
        <v>Colon43940</v>
      </c>
      <c r="D898" s="30">
        <f t="shared" si="41"/>
        <v>887</v>
      </c>
      <c r="E898" s="23">
        <v>43940</v>
      </c>
      <c r="F898" s="30">
        <f>+VLOOKUP(Casos_HN[[#This Row],[Departamento]],Table_5[],2,0)</f>
        <v>2</v>
      </c>
      <c r="G898" s="3" t="s">
        <v>73</v>
      </c>
      <c r="H898" s="9" t="s">
        <v>74</v>
      </c>
      <c r="I898" s="30" t="str">
        <f>+IFERROR(VLOOKUP(Casos_HN[[#This Row],[Municipio]],'LOCALIZA HN'!$B$9:$O$306,8,0),99999)</f>
        <v>0206</v>
      </c>
      <c r="J898" s="5" t="s">
        <v>18</v>
      </c>
      <c r="K898" s="5">
        <v>40</v>
      </c>
      <c r="L898" s="8" t="s">
        <v>19</v>
      </c>
      <c r="M898" s="32" t="s">
        <v>20</v>
      </c>
      <c r="N898" s="33">
        <f>+IFERROR(VLOOKUP(Casos_HN[[#This Row],[ID_Municipio]],Table_4[[CodigoMuni]:[Long_2]],3,0),"")</f>
        <v>15.8467</v>
      </c>
      <c r="O898" s="33">
        <f>+IFERROR(VLOOKUP(Casos_HN[[#This Row],[ID_Municipio]],Table_4[[CodigoMuni]:[Long_2]],4,0),"")</f>
        <v>-86.115600000000001</v>
      </c>
      <c r="P898" s="32" t="s">
        <v>21</v>
      </c>
    </row>
    <row r="899" spans="1:16" ht="14.25" customHeight="1" x14ac:dyDescent="0.3">
      <c r="A899" s="29" t="str">
        <f t="shared" si="39"/>
        <v>Santa Fe43950888</v>
      </c>
      <c r="B899" s="29" t="str">
        <f>+Casos_HN[[#This Row],[ID_Municipio]]&amp;Casos_HN[[#This Row],[Fecha]]</f>
        <v>020643950</v>
      </c>
      <c r="C899" s="29" t="str">
        <f t="shared" si="40"/>
        <v>Colon43950</v>
      </c>
      <c r="D899" s="30">
        <f t="shared" si="41"/>
        <v>888</v>
      </c>
      <c r="E899" s="23">
        <v>43950</v>
      </c>
      <c r="F899" s="30">
        <f>+VLOOKUP(Casos_HN[[#This Row],[Departamento]],Table_5[],2,0)</f>
        <v>2</v>
      </c>
      <c r="G899" s="3" t="s">
        <v>73</v>
      </c>
      <c r="H899" s="9" t="s">
        <v>74</v>
      </c>
      <c r="I899" s="30" t="str">
        <f>+IFERROR(VLOOKUP(Casos_HN[[#This Row],[Municipio]],'LOCALIZA HN'!$B$9:$O$306,8,0),99999)</f>
        <v>0206</v>
      </c>
      <c r="J899" s="5" t="s">
        <v>18</v>
      </c>
      <c r="K899" s="5">
        <v>65</v>
      </c>
      <c r="L899" s="24" t="s">
        <v>19</v>
      </c>
      <c r="M899" s="32" t="s">
        <v>20</v>
      </c>
      <c r="N899" s="33">
        <f>+IFERROR(VLOOKUP(Casos_HN[[#This Row],[ID_Municipio]],Table_4[[CodigoMuni]:[Long_2]],3,0),"")</f>
        <v>15.8467</v>
      </c>
      <c r="O899" s="33">
        <f>+IFERROR(VLOOKUP(Casos_HN[[#This Row],[ID_Municipio]],Table_4[[CodigoMuni]:[Long_2]],4,0),"")</f>
        <v>-86.115600000000001</v>
      </c>
      <c r="P899" s="32" t="s">
        <v>21</v>
      </c>
    </row>
    <row r="900" spans="1:16" ht="14.25" customHeight="1" x14ac:dyDescent="0.3">
      <c r="A900" s="29" t="str">
        <f t="shared" si="39"/>
        <v>Santa Rita43947889</v>
      </c>
      <c r="B900" s="29" t="str">
        <f>+Casos_HN[[#This Row],[ID_Municipio]]&amp;Casos_HN[[#This Row],[Fecha]]</f>
        <v>042143947</v>
      </c>
      <c r="C900" s="29" t="str">
        <f t="shared" si="40"/>
        <v>Yoro43947</v>
      </c>
      <c r="D900" s="30">
        <f t="shared" si="41"/>
        <v>889</v>
      </c>
      <c r="E900" s="23">
        <v>43947</v>
      </c>
      <c r="F900" s="30">
        <f>+VLOOKUP(Casos_HN[[#This Row],[Departamento]],Table_5[],2,0)</f>
        <v>18</v>
      </c>
      <c r="G900" s="3" t="s">
        <v>35</v>
      </c>
      <c r="H900" s="9" t="s">
        <v>75</v>
      </c>
      <c r="I900" s="30" t="str">
        <f>+IFERROR(VLOOKUP(Casos_HN[[#This Row],[Municipio]],'LOCALIZA HN'!$B$9:$O$306,8,0),99999)</f>
        <v>0421</v>
      </c>
      <c r="J900" s="5" t="s">
        <v>18</v>
      </c>
      <c r="K900" s="5">
        <v>32</v>
      </c>
      <c r="L900" s="8" t="s">
        <v>19</v>
      </c>
      <c r="M900" s="32" t="s">
        <v>20</v>
      </c>
      <c r="N900" s="33">
        <f>+IFERROR(VLOOKUP(Casos_HN[[#This Row],[ID_Municipio]],Table_4[[CodigoMuni]:[Long_2]],3,0),"")</f>
        <v>14.886799999999999</v>
      </c>
      <c r="O900" s="33">
        <f>+IFERROR(VLOOKUP(Casos_HN[[#This Row],[ID_Municipio]],Table_4[[CodigoMuni]:[Long_2]],4,0),"")</f>
        <v>-89.036000000000001</v>
      </c>
      <c r="P900" s="32" t="s">
        <v>21</v>
      </c>
    </row>
    <row r="901" spans="1:16" ht="14.25" customHeight="1" x14ac:dyDescent="0.3">
      <c r="A901" s="29" t="str">
        <f t="shared" si="39"/>
        <v>Santa Rita43948890</v>
      </c>
      <c r="B901" s="29" t="str">
        <f>+Casos_HN[[#This Row],[ID_Municipio]]&amp;Casos_HN[[#This Row],[Fecha]]</f>
        <v>042143948</v>
      </c>
      <c r="C901" s="29" t="str">
        <f t="shared" si="40"/>
        <v>Yoro43948</v>
      </c>
      <c r="D901" s="30">
        <f t="shared" si="41"/>
        <v>890</v>
      </c>
      <c r="E901" s="23">
        <v>43948</v>
      </c>
      <c r="F901" s="30">
        <f>+VLOOKUP(Casos_HN[[#This Row],[Departamento]],Table_5[],2,0)</f>
        <v>18</v>
      </c>
      <c r="G901" s="3" t="s">
        <v>35</v>
      </c>
      <c r="H901" s="9" t="s">
        <v>75</v>
      </c>
      <c r="I901" s="30" t="str">
        <f>+IFERROR(VLOOKUP(Casos_HN[[#This Row],[Municipio]],'LOCALIZA HN'!$B$9:$O$306,8,0),99999)</f>
        <v>0421</v>
      </c>
      <c r="J901" s="5" t="s">
        <v>18</v>
      </c>
      <c r="K901" s="20">
        <v>65</v>
      </c>
      <c r="L901" s="24" t="s">
        <v>19</v>
      </c>
      <c r="M901" s="32" t="s">
        <v>20</v>
      </c>
      <c r="N901" s="33">
        <f>+IFERROR(VLOOKUP(Casos_HN[[#This Row],[ID_Municipio]],Table_4[[CodigoMuni]:[Long_2]],3,0),"")</f>
        <v>14.886799999999999</v>
      </c>
      <c r="O901" s="33">
        <f>+IFERROR(VLOOKUP(Casos_HN[[#This Row],[ID_Municipio]],Table_4[[CodigoMuni]:[Long_2]],4,0),"")</f>
        <v>-89.036000000000001</v>
      </c>
      <c r="P901" s="32" t="s">
        <v>21</v>
      </c>
    </row>
    <row r="902" spans="1:16" ht="14.25" customHeight="1" x14ac:dyDescent="0.3">
      <c r="A902" s="29" t="str">
        <f t="shared" si="39"/>
        <v>Santa Rita43948891</v>
      </c>
      <c r="B902" s="29" t="str">
        <f>+Casos_HN[[#This Row],[ID_Municipio]]&amp;Casos_HN[[#This Row],[Fecha]]</f>
        <v>042143948</v>
      </c>
      <c r="C902" s="29" t="str">
        <f t="shared" si="40"/>
        <v>Yoro43948</v>
      </c>
      <c r="D902" s="30">
        <f t="shared" si="41"/>
        <v>891</v>
      </c>
      <c r="E902" s="23">
        <v>43948</v>
      </c>
      <c r="F902" s="30">
        <f>+VLOOKUP(Casos_HN[[#This Row],[Departamento]],Table_5[],2,0)</f>
        <v>18</v>
      </c>
      <c r="G902" s="3" t="s">
        <v>35</v>
      </c>
      <c r="H902" s="9" t="s">
        <v>75</v>
      </c>
      <c r="I902" s="30" t="str">
        <f>+IFERROR(VLOOKUP(Casos_HN[[#This Row],[Municipio]],'LOCALIZA HN'!$B$9:$O$306,8,0),99999)</f>
        <v>0421</v>
      </c>
      <c r="J902" s="5" t="s">
        <v>26</v>
      </c>
      <c r="K902" s="20">
        <v>55</v>
      </c>
      <c r="L902" s="24" t="s">
        <v>19</v>
      </c>
      <c r="M902" s="32" t="s">
        <v>20</v>
      </c>
      <c r="N902" s="33">
        <f>+IFERROR(VLOOKUP(Casos_HN[[#This Row],[ID_Municipio]],Table_4[[CodigoMuni]:[Long_2]],3,0),"")</f>
        <v>14.886799999999999</v>
      </c>
      <c r="O902" s="33">
        <f>+IFERROR(VLOOKUP(Casos_HN[[#This Row],[ID_Municipio]],Table_4[[CodigoMuni]:[Long_2]],4,0),"")</f>
        <v>-89.036000000000001</v>
      </c>
      <c r="P902" s="32" t="s">
        <v>21</v>
      </c>
    </row>
    <row r="903" spans="1:16" ht="14.25" customHeight="1" x14ac:dyDescent="0.3">
      <c r="A903" s="29" t="str">
        <f t="shared" si="39"/>
        <v>Siguatepeque43925892</v>
      </c>
      <c r="B903" s="29" t="str">
        <f>+Casos_HN[[#This Row],[ID_Municipio]]&amp;Casos_HN[[#This Row],[Fecha]]</f>
        <v>031843925</v>
      </c>
      <c r="C903" s="29" t="str">
        <f t="shared" si="40"/>
        <v>Comayagua43925</v>
      </c>
      <c r="D903" s="30">
        <f t="shared" si="41"/>
        <v>892</v>
      </c>
      <c r="E903" s="23">
        <v>43925</v>
      </c>
      <c r="F903" s="30">
        <f>+VLOOKUP(Casos_HN[[#This Row],[Departamento]],Table_5[],2,0)</f>
        <v>3</v>
      </c>
      <c r="G903" s="3" t="s">
        <v>28</v>
      </c>
      <c r="H903" s="9" t="s">
        <v>76</v>
      </c>
      <c r="I903" s="30" t="str">
        <f>+IFERROR(VLOOKUP(Casos_HN[[#This Row],[Municipio]],'LOCALIZA HN'!$B$9:$O$306,8,0),99999)</f>
        <v>0318</v>
      </c>
      <c r="J903" s="5" t="s">
        <v>18</v>
      </c>
      <c r="K903" s="5">
        <v>57</v>
      </c>
      <c r="L903" s="8" t="s">
        <v>19</v>
      </c>
      <c r="M903" s="32" t="s">
        <v>20</v>
      </c>
      <c r="N903" s="33">
        <f>+IFERROR(VLOOKUP(Casos_HN[[#This Row],[ID_Municipio]],Table_4[[CodigoMuni]:[Long_2]],3,0),"")</f>
        <v>14.6427</v>
      </c>
      <c r="O903" s="33">
        <f>+IFERROR(VLOOKUP(Casos_HN[[#This Row],[ID_Municipio]],Table_4[[CodigoMuni]:[Long_2]],4,0),"")</f>
        <v>-87.8767</v>
      </c>
      <c r="P903" s="32" t="s">
        <v>21</v>
      </c>
    </row>
    <row r="904" spans="1:16" ht="14.25" customHeight="1" x14ac:dyDescent="0.3">
      <c r="A904" s="29" t="str">
        <f t="shared" si="39"/>
        <v>Siguatepeque43927893</v>
      </c>
      <c r="B904" s="29" t="str">
        <f>+Casos_HN[[#This Row],[ID_Municipio]]&amp;Casos_HN[[#This Row],[Fecha]]</f>
        <v>031843927</v>
      </c>
      <c r="C904" s="29" t="str">
        <f t="shared" si="40"/>
        <v>Comayagua43927</v>
      </c>
      <c r="D904" s="30">
        <f t="shared" si="41"/>
        <v>893</v>
      </c>
      <c r="E904" s="23">
        <v>43927</v>
      </c>
      <c r="F904" s="30">
        <f>+VLOOKUP(Casos_HN[[#This Row],[Departamento]],Table_5[],2,0)</f>
        <v>3</v>
      </c>
      <c r="G904" s="3" t="s">
        <v>28</v>
      </c>
      <c r="H904" s="9" t="s">
        <v>76</v>
      </c>
      <c r="I904" s="30" t="str">
        <f>+IFERROR(VLOOKUP(Casos_HN[[#This Row],[Municipio]],'LOCALIZA HN'!$B$9:$O$306,8,0),99999)</f>
        <v>0318</v>
      </c>
      <c r="J904" s="5" t="s">
        <v>18</v>
      </c>
      <c r="K904" s="5">
        <v>38</v>
      </c>
      <c r="L904" s="8" t="s">
        <v>19</v>
      </c>
      <c r="M904" s="32" t="s">
        <v>20</v>
      </c>
      <c r="N904" s="33">
        <f>+IFERROR(VLOOKUP(Casos_HN[[#This Row],[ID_Municipio]],Table_4[[CodigoMuni]:[Long_2]],3,0),"")</f>
        <v>14.6427</v>
      </c>
      <c r="O904" s="33">
        <f>+IFERROR(VLOOKUP(Casos_HN[[#This Row],[ID_Municipio]],Table_4[[CodigoMuni]:[Long_2]],4,0),"")</f>
        <v>-87.8767</v>
      </c>
      <c r="P904" s="32" t="s">
        <v>21</v>
      </c>
    </row>
    <row r="905" spans="1:16" ht="14.25" customHeight="1" x14ac:dyDescent="0.3">
      <c r="A905" s="29" t="str">
        <f t="shared" si="39"/>
        <v>Siguatepeque43954894</v>
      </c>
      <c r="B905" s="29" t="str">
        <f>+Casos_HN[[#This Row],[ID_Municipio]]&amp;Casos_HN[[#This Row],[Fecha]]</f>
        <v>031843954</v>
      </c>
      <c r="C905" s="29" t="str">
        <f t="shared" si="40"/>
        <v>Comayagua43954</v>
      </c>
      <c r="D905" s="30">
        <f t="shared" si="41"/>
        <v>894</v>
      </c>
      <c r="E905" s="23">
        <v>43954</v>
      </c>
      <c r="F905" s="30">
        <f>+VLOOKUP(Casos_HN[[#This Row],[Departamento]],Table_5[],2,0)</f>
        <v>3</v>
      </c>
      <c r="G905" s="3" t="s">
        <v>28</v>
      </c>
      <c r="H905" s="9" t="s">
        <v>76</v>
      </c>
      <c r="I905" s="30" t="str">
        <f>+IFERROR(VLOOKUP(Casos_HN[[#This Row],[Municipio]],'LOCALIZA HN'!$B$9:$O$306,8,0),99999)</f>
        <v>0318</v>
      </c>
      <c r="J905" s="5" t="s">
        <v>26</v>
      </c>
      <c r="K905" s="5">
        <v>41</v>
      </c>
      <c r="L905" s="24" t="s">
        <v>19</v>
      </c>
      <c r="M905" s="32" t="s">
        <v>20</v>
      </c>
      <c r="N905" s="33">
        <f>+IFERROR(VLOOKUP(Casos_HN[[#This Row],[ID_Municipio]],Table_4[[CodigoMuni]:[Long_2]],3,0),"")</f>
        <v>14.6427</v>
      </c>
      <c r="O905" s="33">
        <f>+IFERROR(VLOOKUP(Casos_HN[[#This Row],[ID_Municipio]],Table_4[[CodigoMuni]:[Long_2]],4,0),"")</f>
        <v>-87.8767</v>
      </c>
      <c r="P905" s="32" t="s">
        <v>21</v>
      </c>
    </row>
    <row r="906" spans="1:16" ht="14.25" customHeight="1" x14ac:dyDescent="0.3">
      <c r="A906" s="29" t="str">
        <f t="shared" si="39"/>
        <v>Sonaguera43951895</v>
      </c>
      <c r="B906" s="29" t="str">
        <f>+Casos_HN[[#This Row],[ID_Municipio]]&amp;Casos_HN[[#This Row],[Fecha]]</f>
        <v>020843951</v>
      </c>
      <c r="C906" s="29" t="str">
        <f t="shared" si="40"/>
        <v>Colon43951</v>
      </c>
      <c r="D906" s="30">
        <f t="shared" si="41"/>
        <v>895</v>
      </c>
      <c r="E906" s="23">
        <v>43951</v>
      </c>
      <c r="F906" s="30">
        <f>+VLOOKUP(Casos_HN[[#This Row],[Departamento]],Table_5[],2,0)</f>
        <v>2</v>
      </c>
      <c r="G906" s="3" t="s">
        <v>73</v>
      </c>
      <c r="H906" s="9" t="s">
        <v>77</v>
      </c>
      <c r="I906" s="30" t="str">
        <f>+IFERROR(VLOOKUP(Casos_HN[[#This Row],[Municipio]],'LOCALIZA HN'!$B$9:$O$306,8,0),99999)</f>
        <v>0208</v>
      </c>
      <c r="J906" s="5" t="s">
        <v>26</v>
      </c>
      <c r="K906" s="5">
        <v>55</v>
      </c>
      <c r="L906" s="24" t="s">
        <v>19</v>
      </c>
      <c r="M906" s="32" t="s">
        <v>20</v>
      </c>
      <c r="N906" s="33">
        <f>+IFERROR(VLOOKUP(Casos_HN[[#This Row],[ID_Municipio]],Table_4[[CodigoMuni]:[Long_2]],3,0),"")</f>
        <v>15.6304</v>
      </c>
      <c r="O906" s="33">
        <f>+IFERROR(VLOOKUP(Casos_HN[[#This Row],[ID_Municipio]],Table_4[[CodigoMuni]:[Long_2]],4,0),"")</f>
        <v>-86.256699999999995</v>
      </c>
      <c r="P906" s="32" t="s">
        <v>21</v>
      </c>
    </row>
    <row r="907" spans="1:16" ht="14.25" customHeight="1" x14ac:dyDescent="0.3">
      <c r="A907" s="29" t="str">
        <f t="shared" si="39"/>
        <v>Tatumbla43953896</v>
      </c>
      <c r="B907" s="29" t="str">
        <f>+Casos_HN[[#This Row],[ID_Municipio]]&amp;Casos_HN[[#This Row],[Fecha]]</f>
        <v>082543953</v>
      </c>
      <c r="C907" s="29" t="str">
        <f t="shared" si="40"/>
        <v>Francisco Morazan43953</v>
      </c>
      <c r="D907" s="30">
        <f t="shared" si="41"/>
        <v>896</v>
      </c>
      <c r="E907" s="23">
        <v>43953</v>
      </c>
      <c r="F907" s="30">
        <f>+VLOOKUP(Casos_HN[[#This Row],[Departamento]],Table_5[],2,0)</f>
        <v>8</v>
      </c>
      <c r="G907" s="3" t="s">
        <v>31</v>
      </c>
      <c r="H907" s="9" t="s">
        <v>78</v>
      </c>
      <c r="I907" s="30" t="str">
        <f>+IFERROR(VLOOKUP(Casos_HN[[#This Row],[Municipio]],'LOCALIZA HN'!$B$9:$O$306,8,0),99999)</f>
        <v>0825</v>
      </c>
      <c r="J907" s="5" t="s">
        <v>26</v>
      </c>
      <c r="K907" s="5">
        <v>56</v>
      </c>
      <c r="L907" s="24" t="s">
        <v>19</v>
      </c>
      <c r="M907" s="32" t="s">
        <v>20</v>
      </c>
      <c r="N907" s="33">
        <f>+IFERROR(VLOOKUP(Casos_HN[[#This Row],[ID_Municipio]],Table_4[[CodigoMuni]:[Long_2]],3,0),"")</f>
        <v>13.9855</v>
      </c>
      <c r="O907" s="33">
        <f>+IFERROR(VLOOKUP(Casos_HN[[#This Row],[ID_Municipio]],Table_4[[CodigoMuni]:[Long_2]],4,0),"")</f>
        <v>-87.071399999999997</v>
      </c>
      <c r="P907" s="32" t="s">
        <v>21</v>
      </c>
    </row>
    <row r="908" spans="1:16" ht="14.25" customHeight="1" x14ac:dyDescent="0.3">
      <c r="A908" s="29" t="str">
        <f t="shared" si="39"/>
        <v>Taulabe43947897</v>
      </c>
      <c r="B908" s="29" t="str">
        <f>+Casos_HN[[#This Row],[ID_Municipio]]&amp;Casos_HN[[#This Row],[Fecha]]</f>
        <v>032143947</v>
      </c>
      <c r="C908" s="29" t="str">
        <f t="shared" si="40"/>
        <v>Comayagua43947</v>
      </c>
      <c r="D908" s="30">
        <f t="shared" si="41"/>
        <v>897</v>
      </c>
      <c r="E908" s="23">
        <v>43947</v>
      </c>
      <c r="F908" s="30">
        <f>+VLOOKUP(Casos_HN[[#This Row],[Departamento]],Table_5[],2,0)</f>
        <v>3</v>
      </c>
      <c r="G908" s="3" t="s">
        <v>28</v>
      </c>
      <c r="H908" s="9" t="s">
        <v>79</v>
      </c>
      <c r="I908" s="30" t="str">
        <f>+IFERROR(VLOOKUP(Casos_HN[[#This Row],[Municipio]],'LOCALIZA HN'!$B$9:$O$306,8,0),99999)</f>
        <v>0321</v>
      </c>
      <c r="J908" s="5" t="s">
        <v>26</v>
      </c>
      <c r="K908" s="5">
        <v>40</v>
      </c>
      <c r="L908" s="8" t="s">
        <v>19</v>
      </c>
      <c r="M908" s="32" t="s">
        <v>20</v>
      </c>
      <c r="N908" s="33">
        <f>+IFERROR(VLOOKUP(Casos_HN[[#This Row],[ID_Municipio]],Table_4[[CodigoMuni]:[Long_2]],3,0),"")</f>
        <v>14.7369</v>
      </c>
      <c r="O908" s="33">
        <f>+IFERROR(VLOOKUP(Casos_HN[[#This Row],[ID_Municipio]],Table_4[[CodigoMuni]:[Long_2]],4,0),"")</f>
        <v>-87.953299999999999</v>
      </c>
      <c r="P908" s="32" t="s">
        <v>21</v>
      </c>
    </row>
    <row r="909" spans="1:16" ht="14.25" customHeight="1" x14ac:dyDescent="0.3">
      <c r="A909" s="29" t="str">
        <f t="shared" ref="A909:A972" si="42">+H909&amp;E909&amp;D909</f>
        <v>Tela43921898</v>
      </c>
      <c r="B909" s="29" t="str">
        <f>+Casos_HN[[#This Row],[ID_Municipio]]&amp;Casos_HN[[#This Row],[Fecha]]</f>
        <v>010743921</v>
      </c>
      <c r="C909" s="29" t="str">
        <f t="shared" ref="C909:C972" si="43">+G909&amp;E909</f>
        <v>Atlantida43921</v>
      </c>
      <c r="D909" s="30">
        <f t="shared" ref="D909:D972" si="44">+D908+1</f>
        <v>898</v>
      </c>
      <c r="E909" s="31">
        <v>43921</v>
      </c>
      <c r="F909" s="30">
        <f>+VLOOKUP(Casos_HN[[#This Row],[Departamento]],Table_5[],2,0)</f>
        <v>1</v>
      </c>
      <c r="G909" s="3" t="s">
        <v>38</v>
      </c>
      <c r="H909" s="9" t="s">
        <v>80</v>
      </c>
      <c r="I909" s="30" t="str">
        <f>+IFERROR(VLOOKUP(Casos_HN[[#This Row],[Municipio]],'LOCALIZA HN'!$B$9:$O$306,8,0),99999)</f>
        <v>0107</v>
      </c>
      <c r="J909" s="5" t="s">
        <v>18</v>
      </c>
      <c r="K909" s="5">
        <v>41</v>
      </c>
      <c r="L909" s="8" t="s">
        <v>19</v>
      </c>
      <c r="M909" s="32" t="s">
        <v>20</v>
      </c>
      <c r="N909" s="33">
        <f>+IFERROR(VLOOKUP(Casos_HN[[#This Row],[ID_Municipio]],Table_4[[CodigoMuni]:[Long_2]],3,0),"")</f>
        <v>15.640499999999999</v>
      </c>
      <c r="O909" s="33">
        <f>+IFERROR(VLOOKUP(Casos_HN[[#This Row],[ID_Municipio]],Table_4[[CodigoMuni]:[Long_2]],4,0),"")</f>
        <v>-87.584500000000006</v>
      </c>
      <c r="P909" s="32" t="s">
        <v>21</v>
      </c>
    </row>
    <row r="910" spans="1:16" ht="14.25" customHeight="1" x14ac:dyDescent="0.3">
      <c r="A910" s="29" t="str">
        <f t="shared" si="42"/>
        <v>Tela43951899</v>
      </c>
      <c r="B910" s="29" t="str">
        <f>+Casos_HN[[#This Row],[ID_Municipio]]&amp;Casos_HN[[#This Row],[Fecha]]</f>
        <v>010743951</v>
      </c>
      <c r="C910" s="29" t="str">
        <f t="shared" si="43"/>
        <v>Atlantida43951</v>
      </c>
      <c r="D910" s="30">
        <f t="shared" si="44"/>
        <v>899</v>
      </c>
      <c r="E910" s="23">
        <v>43951</v>
      </c>
      <c r="F910" s="30">
        <f>+VLOOKUP(Casos_HN[[#This Row],[Departamento]],Table_5[],2,0)</f>
        <v>1</v>
      </c>
      <c r="G910" s="3" t="s">
        <v>38</v>
      </c>
      <c r="H910" s="9" t="s">
        <v>80</v>
      </c>
      <c r="I910" s="30" t="str">
        <f>+IFERROR(VLOOKUP(Casos_HN[[#This Row],[Municipio]],'LOCALIZA HN'!$B$9:$O$306,8,0),99999)</f>
        <v>0107</v>
      </c>
      <c r="J910" s="5" t="s">
        <v>18</v>
      </c>
      <c r="K910" s="5">
        <v>45</v>
      </c>
      <c r="L910" s="24" t="s">
        <v>19</v>
      </c>
      <c r="M910" s="32" t="s">
        <v>20</v>
      </c>
      <c r="N910" s="33">
        <f>+IFERROR(VLOOKUP(Casos_HN[[#This Row],[ID_Municipio]],Table_4[[CodigoMuni]:[Long_2]],3,0),"")</f>
        <v>15.640499999999999</v>
      </c>
      <c r="O910" s="33">
        <f>+IFERROR(VLOOKUP(Casos_HN[[#This Row],[ID_Municipio]],Table_4[[CodigoMuni]:[Long_2]],4,0),"")</f>
        <v>-87.584500000000006</v>
      </c>
      <c r="P910" s="32" t="s">
        <v>21</v>
      </c>
    </row>
    <row r="911" spans="1:16" ht="14.25" customHeight="1" x14ac:dyDescent="0.3">
      <c r="A911" s="29" t="str">
        <f t="shared" si="42"/>
        <v>Tocoa43921900</v>
      </c>
      <c r="B911" s="29" t="str">
        <f>+Casos_HN[[#This Row],[ID_Municipio]]&amp;Casos_HN[[#This Row],[Fecha]]</f>
        <v>020943921</v>
      </c>
      <c r="C911" s="29" t="str">
        <f t="shared" si="43"/>
        <v>Colon43921</v>
      </c>
      <c r="D911" s="30">
        <f t="shared" si="44"/>
        <v>900</v>
      </c>
      <c r="E911" s="31">
        <v>43921</v>
      </c>
      <c r="F911" s="30">
        <f>+VLOOKUP(Casos_HN[[#This Row],[Departamento]],Table_5[],2,0)</f>
        <v>2</v>
      </c>
      <c r="G911" s="3" t="s">
        <v>73</v>
      </c>
      <c r="H911" s="9" t="s">
        <v>81</v>
      </c>
      <c r="I911" s="30" t="str">
        <f>+IFERROR(VLOOKUP(Casos_HN[[#This Row],[Municipio]],'LOCALIZA HN'!$B$9:$O$306,8,0),99999)</f>
        <v>0209</v>
      </c>
      <c r="J911" s="5" t="s">
        <v>26</v>
      </c>
      <c r="K911" s="5">
        <v>23</v>
      </c>
      <c r="L911" s="8" t="s">
        <v>19</v>
      </c>
      <c r="M911" s="32" t="s">
        <v>20</v>
      </c>
      <c r="N911" s="33">
        <f>+IFERROR(VLOOKUP(Casos_HN[[#This Row],[ID_Municipio]],Table_4[[CodigoMuni]:[Long_2]],3,0),"")</f>
        <v>15.5839</v>
      </c>
      <c r="O911" s="33">
        <f>+IFERROR(VLOOKUP(Casos_HN[[#This Row],[ID_Municipio]],Table_4[[CodigoMuni]:[Long_2]],4,0),"")</f>
        <v>-85.963200000000001</v>
      </c>
      <c r="P911" s="32" t="s">
        <v>21</v>
      </c>
    </row>
    <row r="912" spans="1:16" ht="14.25" customHeight="1" x14ac:dyDescent="0.3">
      <c r="A912" s="29" t="str">
        <f t="shared" si="42"/>
        <v>Tocoa43921901</v>
      </c>
      <c r="B912" s="29" t="str">
        <f>+Casos_HN[[#This Row],[ID_Municipio]]&amp;Casos_HN[[#This Row],[Fecha]]</f>
        <v>020943921</v>
      </c>
      <c r="C912" s="29" t="str">
        <f t="shared" si="43"/>
        <v>Colon43921</v>
      </c>
      <c r="D912" s="30">
        <f t="shared" si="44"/>
        <v>901</v>
      </c>
      <c r="E912" s="31">
        <v>43921</v>
      </c>
      <c r="F912" s="30">
        <f>+VLOOKUP(Casos_HN[[#This Row],[Departamento]],Table_5[],2,0)</f>
        <v>2</v>
      </c>
      <c r="G912" s="3" t="s">
        <v>73</v>
      </c>
      <c r="H912" s="9" t="s">
        <v>81</v>
      </c>
      <c r="I912" s="30" t="str">
        <f>+IFERROR(VLOOKUP(Casos_HN[[#This Row],[Municipio]],'LOCALIZA HN'!$B$9:$O$306,8,0),99999)</f>
        <v>0209</v>
      </c>
      <c r="J912" s="5" t="s">
        <v>26</v>
      </c>
      <c r="K912" s="5">
        <v>15</v>
      </c>
      <c r="L912" s="8" t="s">
        <v>19</v>
      </c>
      <c r="M912" s="32" t="s">
        <v>20</v>
      </c>
      <c r="N912" s="33">
        <f>+IFERROR(VLOOKUP(Casos_HN[[#This Row],[ID_Municipio]],Table_4[[CodigoMuni]:[Long_2]],3,0),"")</f>
        <v>15.5839</v>
      </c>
      <c r="O912" s="33">
        <f>+IFERROR(VLOOKUP(Casos_HN[[#This Row],[ID_Municipio]],Table_4[[CodigoMuni]:[Long_2]],4,0),"")</f>
        <v>-85.963200000000001</v>
      </c>
      <c r="P912" s="32" t="s">
        <v>21</v>
      </c>
    </row>
    <row r="913" spans="1:16" ht="14.25" customHeight="1" x14ac:dyDescent="0.3">
      <c r="A913" s="29" t="str">
        <f t="shared" si="42"/>
        <v>Tocoa43921902</v>
      </c>
      <c r="B913" s="29" t="str">
        <f>+Casos_HN[[#This Row],[ID_Municipio]]&amp;Casos_HN[[#This Row],[Fecha]]</f>
        <v>020943921</v>
      </c>
      <c r="C913" s="29" t="str">
        <f t="shared" si="43"/>
        <v>Colon43921</v>
      </c>
      <c r="D913" s="30">
        <f t="shared" si="44"/>
        <v>902</v>
      </c>
      <c r="E913" s="31">
        <v>43921</v>
      </c>
      <c r="F913" s="30">
        <f>+VLOOKUP(Casos_HN[[#This Row],[Departamento]],Table_5[],2,0)</f>
        <v>2</v>
      </c>
      <c r="G913" s="3" t="s">
        <v>73</v>
      </c>
      <c r="H913" s="9" t="s">
        <v>81</v>
      </c>
      <c r="I913" s="30" t="str">
        <f>+IFERROR(VLOOKUP(Casos_HN[[#This Row],[Municipio]],'LOCALIZA HN'!$B$9:$O$306,8,0),99999)</f>
        <v>0209</v>
      </c>
      <c r="J913" s="5" t="s">
        <v>26</v>
      </c>
      <c r="K913" s="5">
        <v>64</v>
      </c>
      <c r="L913" s="8" t="s">
        <v>19</v>
      </c>
      <c r="M913" s="32" t="s">
        <v>20</v>
      </c>
      <c r="N913" s="33">
        <f>+IFERROR(VLOOKUP(Casos_HN[[#This Row],[ID_Municipio]],Table_4[[CodigoMuni]:[Long_2]],3,0),"")</f>
        <v>15.5839</v>
      </c>
      <c r="O913" s="33">
        <f>+IFERROR(VLOOKUP(Casos_HN[[#This Row],[ID_Municipio]],Table_4[[CodigoMuni]:[Long_2]],4,0),"")</f>
        <v>-85.963200000000001</v>
      </c>
      <c r="P913" s="32" t="s">
        <v>21</v>
      </c>
    </row>
    <row r="914" spans="1:16" ht="14.25" customHeight="1" x14ac:dyDescent="0.3">
      <c r="A914" s="29" t="str">
        <f t="shared" si="42"/>
        <v>Tocoa43921903</v>
      </c>
      <c r="B914" s="29" t="str">
        <f>+Casos_HN[[#This Row],[ID_Municipio]]&amp;Casos_HN[[#This Row],[Fecha]]</f>
        <v>020943921</v>
      </c>
      <c r="C914" s="29" t="str">
        <f t="shared" si="43"/>
        <v>Colon43921</v>
      </c>
      <c r="D914" s="30">
        <f t="shared" si="44"/>
        <v>903</v>
      </c>
      <c r="E914" s="31">
        <v>43921</v>
      </c>
      <c r="F914" s="30">
        <f>+VLOOKUP(Casos_HN[[#This Row],[Departamento]],Table_5[],2,0)</f>
        <v>2</v>
      </c>
      <c r="G914" s="3" t="s">
        <v>73</v>
      </c>
      <c r="H914" s="9" t="s">
        <v>81</v>
      </c>
      <c r="I914" s="30" t="str">
        <f>+IFERROR(VLOOKUP(Casos_HN[[#This Row],[Municipio]],'LOCALIZA HN'!$B$9:$O$306,8,0),99999)</f>
        <v>0209</v>
      </c>
      <c r="J914" s="5" t="s">
        <v>18</v>
      </c>
      <c r="K914" s="5">
        <v>61</v>
      </c>
      <c r="L914" s="8" t="s">
        <v>19</v>
      </c>
      <c r="M914" s="32" t="s">
        <v>20</v>
      </c>
      <c r="N914" s="33">
        <f>+IFERROR(VLOOKUP(Casos_HN[[#This Row],[ID_Municipio]],Table_4[[CodigoMuni]:[Long_2]],3,0),"")</f>
        <v>15.5839</v>
      </c>
      <c r="O914" s="33">
        <f>+IFERROR(VLOOKUP(Casos_HN[[#This Row],[ID_Municipio]],Table_4[[CodigoMuni]:[Long_2]],4,0),"")</f>
        <v>-85.963200000000001</v>
      </c>
      <c r="P914" s="32" t="s">
        <v>21</v>
      </c>
    </row>
    <row r="915" spans="1:16" ht="14.25" customHeight="1" x14ac:dyDescent="0.3">
      <c r="A915" s="29" t="str">
        <f t="shared" si="42"/>
        <v>Tocoa43932904</v>
      </c>
      <c r="B915" s="29" t="str">
        <f>+Casos_HN[[#This Row],[ID_Municipio]]&amp;Casos_HN[[#This Row],[Fecha]]</f>
        <v>020943932</v>
      </c>
      <c r="C915" s="29" t="str">
        <f t="shared" si="43"/>
        <v>Colon43932</v>
      </c>
      <c r="D915" s="30">
        <f t="shared" si="44"/>
        <v>904</v>
      </c>
      <c r="E915" s="23">
        <v>43932</v>
      </c>
      <c r="F915" s="30">
        <f>+VLOOKUP(Casos_HN[[#This Row],[Departamento]],Table_5[],2,0)</f>
        <v>2</v>
      </c>
      <c r="G915" s="3" t="s">
        <v>73</v>
      </c>
      <c r="H915" s="9" t="s">
        <v>81</v>
      </c>
      <c r="I915" s="30" t="str">
        <f>+IFERROR(VLOOKUP(Casos_HN[[#This Row],[Municipio]],'LOCALIZA HN'!$B$9:$O$306,8,0),99999)</f>
        <v>0209</v>
      </c>
      <c r="J915" s="5" t="s">
        <v>26</v>
      </c>
      <c r="K915" s="5">
        <v>32</v>
      </c>
      <c r="L915" s="8" t="s">
        <v>19</v>
      </c>
      <c r="M915" s="32" t="s">
        <v>20</v>
      </c>
      <c r="N915" s="33">
        <f>+IFERROR(VLOOKUP(Casos_HN[[#This Row],[ID_Municipio]],Table_4[[CodigoMuni]:[Long_2]],3,0),"")</f>
        <v>15.5839</v>
      </c>
      <c r="O915" s="33">
        <f>+IFERROR(VLOOKUP(Casos_HN[[#This Row],[ID_Municipio]],Table_4[[CodigoMuni]:[Long_2]],4,0),"")</f>
        <v>-85.963200000000001</v>
      </c>
      <c r="P915" s="32" t="s">
        <v>21</v>
      </c>
    </row>
    <row r="916" spans="1:16" ht="14.25" customHeight="1" x14ac:dyDescent="0.3">
      <c r="A916" s="29" t="str">
        <f t="shared" si="42"/>
        <v>Tocoa43934905</v>
      </c>
      <c r="B916" s="29" t="str">
        <f>+Casos_HN[[#This Row],[ID_Municipio]]&amp;Casos_HN[[#This Row],[Fecha]]</f>
        <v>020943934</v>
      </c>
      <c r="C916" s="29" t="str">
        <f t="shared" si="43"/>
        <v>Colon43934</v>
      </c>
      <c r="D916" s="30">
        <f t="shared" si="44"/>
        <v>905</v>
      </c>
      <c r="E916" s="23">
        <v>43934</v>
      </c>
      <c r="F916" s="30">
        <f>+VLOOKUP(Casos_HN[[#This Row],[Departamento]],Table_5[],2,0)</f>
        <v>2</v>
      </c>
      <c r="G916" s="3" t="s">
        <v>73</v>
      </c>
      <c r="H916" s="9" t="s">
        <v>81</v>
      </c>
      <c r="I916" s="30" t="str">
        <f>+IFERROR(VLOOKUP(Casos_HN[[#This Row],[Municipio]],'LOCALIZA HN'!$B$9:$O$306,8,0),99999)</f>
        <v>0209</v>
      </c>
      <c r="J916" s="5" t="s">
        <v>18</v>
      </c>
      <c r="K916" s="5">
        <v>28</v>
      </c>
      <c r="L916" s="8" t="s">
        <v>19</v>
      </c>
      <c r="M916" s="32" t="s">
        <v>20</v>
      </c>
      <c r="N916" s="33">
        <f>+IFERROR(VLOOKUP(Casos_HN[[#This Row],[ID_Municipio]],Table_4[[CodigoMuni]:[Long_2]],3,0),"")</f>
        <v>15.5839</v>
      </c>
      <c r="O916" s="33">
        <f>+IFERROR(VLOOKUP(Casos_HN[[#This Row],[ID_Municipio]],Table_4[[CodigoMuni]:[Long_2]],4,0),"")</f>
        <v>-85.963200000000001</v>
      </c>
      <c r="P916" s="32" t="s">
        <v>21</v>
      </c>
    </row>
    <row r="917" spans="1:16" ht="14.25" customHeight="1" x14ac:dyDescent="0.3">
      <c r="A917" s="29" t="str">
        <f t="shared" si="42"/>
        <v>Tocoa43950906</v>
      </c>
      <c r="B917" s="29" t="str">
        <f>+Casos_HN[[#This Row],[ID_Municipio]]&amp;Casos_HN[[#This Row],[Fecha]]</f>
        <v>020943950</v>
      </c>
      <c r="C917" s="29" t="str">
        <f t="shared" si="43"/>
        <v>Colon43950</v>
      </c>
      <c r="D917" s="30">
        <f t="shared" si="44"/>
        <v>906</v>
      </c>
      <c r="E917" s="23">
        <v>43950</v>
      </c>
      <c r="F917" s="30">
        <f>+VLOOKUP(Casos_HN[[#This Row],[Departamento]],Table_5[],2,0)</f>
        <v>2</v>
      </c>
      <c r="G917" s="3" t="s">
        <v>73</v>
      </c>
      <c r="H917" s="9" t="s">
        <v>81</v>
      </c>
      <c r="I917" s="30" t="str">
        <f>+IFERROR(VLOOKUP(Casos_HN[[#This Row],[Municipio]],'LOCALIZA HN'!$B$9:$O$306,8,0),99999)</f>
        <v>0209</v>
      </c>
      <c r="J917" s="5" t="s">
        <v>26</v>
      </c>
      <c r="K917" s="5">
        <v>10</v>
      </c>
      <c r="L917" s="24" t="s">
        <v>19</v>
      </c>
      <c r="M917" s="32" t="s">
        <v>20</v>
      </c>
      <c r="N917" s="33">
        <f>+IFERROR(VLOOKUP(Casos_HN[[#This Row],[ID_Municipio]],Table_4[[CodigoMuni]:[Long_2]],3,0),"")</f>
        <v>15.5839</v>
      </c>
      <c r="O917" s="33">
        <f>+IFERROR(VLOOKUP(Casos_HN[[#This Row],[ID_Municipio]],Table_4[[CodigoMuni]:[Long_2]],4,0),"")</f>
        <v>-85.963200000000001</v>
      </c>
      <c r="P917" s="32" t="s">
        <v>21</v>
      </c>
    </row>
    <row r="918" spans="1:16" ht="14.25" customHeight="1" x14ac:dyDescent="0.3">
      <c r="A918" s="29" t="str">
        <f t="shared" si="42"/>
        <v>Tocoa43951907</v>
      </c>
      <c r="B918" s="29" t="str">
        <f>+Casos_HN[[#This Row],[ID_Municipio]]&amp;Casos_HN[[#This Row],[Fecha]]</f>
        <v>020943951</v>
      </c>
      <c r="C918" s="29" t="str">
        <f t="shared" si="43"/>
        <v>Colon43951</v>
      </c>
      <c r="D918" s="30">
        <f t="shared" si="44"/>
        <v>907</v>
      </c>
      <c r="E918" s="23">
        <v>43951</v>
      </c>
      <c r="F918" s="30">
        <f>+VLOOKUP(Casos_HN[[#This Row],[Departamento]],Table_5[],2,0)</f>
        <v>2</v>
      </c>
      <c r="G918" s="3" t="s">
        <v>73</v>
      </c>
      <c r="H918" s="9" t="s">
        <v>81</v>
      </c>
      <c r="I918" s="30" t="str">
        <f>+IFERROR(VLOOKUP(Casos_HN[[#This Row],[Municipio]],'LOCALIZA HN'!$B$9:$O$306,8,0),99999)</f>
        <v>0209</v>
      </c>
      <c r="J918" s="5" t="s">
        <v>26</v>
      </c>
      <c r="K918" s="5">
        <v>32</v>
      </c>
      <c r="L918" s="24" t="s">
        <v>19</v>
      </c>
      <c r="M918" s="32" t="s">
        <v>20</v>
      </c>
      <c r="N918" s="33">
        <f>+IFERROR(VLOOKUP(Casos_HN[[#This Row],[ID_Municipio]],Table_4[[CodigoMuni]:[Long_2]],3,0),"")</f>
        <v>15.5839</v>
      </c>
      <c r="O918" s="33">
        <f>+IFERROR(VLOOKUP(Casos_HN[[#This Row],[ID_Municipio]],Table_4[[CodigoMuni]:[Long_2]],4,0),"")</f>
        <v>-85.963200000000001</v>
      </c>
      <c r="P918" s="32" t="s">
        <v>21</v>
      </c>
    </row>
    <row r="919" spans="1:16" ht="14.25" customHeight="1" x14ac:dyDescent="0.3">
      <c r="A919" s="29" t="str">
        <f t="shared" si="42"/>
        <v>Trujillo43917908</v>
      </c>
      <c r="B919" s="29" t="str">
        <f>+Casos_HN[[#This Row],[ID_Municipio]]&amp;Casos_HN[[#This Row],[Fecha]]</f>
        <v>020143917</v>
      </c>
      <c r="C919" s="29" t="str">
        <f t="shared" si="43"/>
        <v>Colon43917</v>
      </c>
      <c r="D919" s="30">
        <f t="shared" si="44"/>
        <v>908</v>
      </c>
      <c r="E919" s="31">
        <v>43917</v>
      </c>
      <c r="F919" s="30">
        <f>+VLOOKUP(Casos_HN[[#This Row],[Departamento]],Table_5[],2,0)</f>
        <v>2</v>
      </c>
      <c r="G919" s="3" t="s">
        <v>73</v>
      </c>
      <c r="H919" s="9" t="s">
        <v>82</v>
      </c>
      <c r="I919" s="30" t="str">
        <f>+IFERROR(VLOOKUP(Casos_HN[[#This Row],[Municipio]],'LOCALIZA HN'!$B$9:$O$306,8,0),99999)</f>
        <v>0201</v>
      </c>
      <c r="J919" s="5" t="s">
        <v>26</v>
      </c>
      <c r="K919" s="5">
        <v>50</v>
      </c>
      <c r="L919" s="8" t="s">
        <v>19</v>
      </c>
      <c r="M919" s="32" t="s">
        <v>20</v>
      </c>
      <c r="N919" s="33">
        <f>+IFERROR(VLOOKUP(Casos_HN[[#This Row],[ID_Municipio]],Table_4[[CodigoMuni]:[Long_2]],3,0),"")</f>
        <v>15.830500000000001</v>
      </c>
      <c r="O919" s="33">
        <f>+IFERROR(VLOOKUP(Casos_HN[[#This Row],[ID_Municipio]],Table_4[[CodigoMuni]:[Long_2]],4,0),"")</f>
        <v>-85.939800000000005</v>
      </c>
      <c r="P919" s="32" t="s">
        <v>21</v>
      </c>
    </row>
    <row r="920" spans="1:16" ht="14.25" customHeight="1" x14ac:dyDescent="0.3">
      <c r="A920" s="29" t="str">
        <f t="shared" si="42"/>
        <v>Trujillo43917909</v>
      </c>
      <c r="B920" s="29" t="str">
        <f>+Casos_HN[[#This Row],[ID_Municipio]]&amp;Casos_HN[[#This Row],[Fecha]]</f>
        <v>020143917</v>
      </c>
      <c r="C920" s="29" t="str">
        <f t="shared" si="43"/>
        <v>Colon43917</v>
      </c>
      <c r="D920" s="30">
        <f t="shared" si="44"/>
        <v>909</v>
      </c>
      <c r="E920" s="31">
        <v>43917</v>
      </c>
      <c r="F920" s="30">
        <f>+VLOOKUP(Casos_HN[[#This Row],[Departamento]],Table_5[],2,0)</f>
        <v>2</v>
      </c>
      <c r="G920" s="3" t="s">
        <v>73</v>
      </c>
      <c r="H920" s="9" t="s">
        <v>82</v>
      </c>
      <c r="I920" s="30" t="str">
        <f>+IFERROR(VLOOKUP(Casos_HN[[#This Row],[Municipio]],'LOCALIZA HN'!$B$9:$O$306,8,0),99999)</f>
        <v>0201</v>
      </c>
      <c r="J920" s="5" t="s">
        <v>18</v>
      </c>
      <c r="K920" s="5">
        <v>45</v>
      </c>
      <c r="L920" s="8" t="s">
        <v>19</v>
      </c>
      <c r="M920" s="32" t="s">
        <v>20</v>
      </c>
      <c r="N920" s="33">
        <f>+IFERROR(VLOOKUP(Casos_HN[[#This Row],[ID_Municipio]],Table_4[[CodigoMuni]:[Long_2]],3,0),"")</f>
        <v>15.830500000000001</v>
      </c>
      <c r="O920" s="33">
        <f>+IFERROR(VLOOKUP(Casos_HN[[#This Row],[ID_Municipio]],Table_4[[CodigoMuni]:[Long_2]],4,0),"")</f>
        <v>-85.939800000000005</v>
      </c>
      <c r="P920" s="32" t="s">
        <v>21</v>
      </c>
    </row>
    <row r="921" spans="1:16" ht="14.25" customHeight="1" x14ac:dyDescent="0.3">
      <c r="A921" s="29" t="str">
        <f t="shared" si="42"/>
        <v>Trujillo43926910</v>
      </c>
      <c r="B921" s="29" t="str">
        <f>+Casos_HN[[#This Row],[ID_Municipio]]&amp;Casos_HN[[#This Row],[Fecha]]</f>
        <v>020143926</v>
      </c>
      <c r="C921" s="29" t="str">
        <f t="shared" si="43"/>
        <v>Colon43926</v>
      </c>
      <c r="D921" s="30">
        <f t="shared" si="44"/>
        <v>910</v>
      </c>
      <c r="E921" s="23">
        <v>43926</v>
      </c>
      <c r="F921" s="30">
        <f>+VLOOKUP(Casos_HN[[#This Row],[Departamento]],Table_5[],2,0)</f>
        <v>2</v>
      </c>
      <c r="G921" s="3" t="s">
        <v>73</v>
      </c>
      <c r="H921" s="9" t="s">
        <v>82</v>
      </c>
      <c r="I921" s="30" t="str">
        <f>+IFERROR(VLOOKUP(Casos_HN[[#This Row],[Municipio]],'LOCALIZA HN'!$B$9:$O$306,8,0),99999)</f>
        <v>0201</v>
      </c>
      <c r="J921" s="5" t="s">
        <v>18</v>
      </c>
      <c r="K921" s="5">
        <v>47</v>
      </c>
      <c r="L921" s="8" t="s">
        <v>19</v>
      </c>
      <c r="M921" s="32" t="s">
        <v>20</v>
      </c>
      <c r="N921" s="33">
        <f>+IFERROR(VLOOKUP(Casos_HN[[#This Row],[ID_Municipio]],Table_4[[CodigoMuni]:[Long_2]],3,0),"")</f>
        <v>15.830500000000001</v>
      </c>
      <c r="O921" s="33">
        <f>+IFERROR(VLOOKUP(Casos_HN[[#This Row],[ID_Municipio]],Table_4[[CodigoMuni]:[Long_2]],4,0),"")</f>
        <v>-85.939800000000005</v>
      </c>
      <c r="P921" s="32" t="s">
        <v>21</v>
      </c>
    </row>
    <row r="922" spans="1:16" ht="14.25" customHeight="1" x14ac:dyDescent="0.3">
      <c r="A922" s="29" t="str">
        <f t="shared" si="42"/>
        <v>Trujillo43926911</v>
      </c>
      <c r="B922" s="29" t="str">
        <f>+Casos_HN[[#This Row],[ID_Municipio]]&amp;Casos_HN[[#This Row],[Fecha]]</f>
        <v>020143926</v>
      </c>
      <c r="C922" s="29" t="str">
        <f t="shared" si="43"/>
        <v>Colon43926</v>
      </c>
      <c r="D922" s="30">
        <f t="shared" si="44"/>
        <v>911</v>
      </c>
      <c r="E922" s="23">
        <v>43926</v>
      </c>
      <c r="F922" s="30">
        <f>+VLOOKUP(Casos_HN[[#This Row],[Departamento]],Table_5[],2,0)</f>
        <v>2</v>
      </c>
      <c r="G922" s="3" t="s">
        <v>73</v>
      </c>
      <c r="H922" s="9" t="s">
        <v>82</v>
      </c>
      <c r="I922" s="30" t="str">
        <f>+IFERROR(VLOOKUP(Casos_HN[[#This Row],[Municipio]],'LOCALIZA HN'!$B$9:$O$306,8,0),99999)</f>
        <v>0201</v>
      </c>
      <c r="J922" s="5" t="s">
        <v>26</v>
      </c>
      <c r="K922" s="5">
        <v>40</v>
      </c>
      <c r="L922" s="8" t="s">
        <v>19</v>
      </c>
      <c r="M922" s="32" t="s">
        <v>20</v>
      </c>
      <c r="N922" s="33">
        <f>+IFERROR(VLOOKUP(Casos_HN[[#This Row],[ID_Municipio]],Table_4[[CodigoMuni]:[Long_2]],3,0),"")</f>
        <v>15.830500000000001</v>
      </c>
      <c r="O922" s="33">
        <f>+IFERROR(VLOOKUP(Casos_HN[[#This Row],[ID_Municipio]],Table_4[[CodigoMuni]:[Long_2]],4,0),"")</f>
        <v>-85.939800000000005</v>
      </c>
      <c r="P922" s="32" t="s">
        <v>21</v>
      </c>
    </row>
    <row r="923" spans="1:16" ht="14.25" customHeight="1" x14ac:dyDescent="0.3">
      <c r="A923" s="29" t="str">
        <f t="shared" si="42"/>
        <v>Trujillo43932912</v>
      </c>
      <c r="B923" s="29" t="str">
        <f>+Casos_HN[[#This Row],[ID_Municipio]]&amp;Casos_HN[[#This Row],[Fecha]]</f>
        <v>020143932</v>
      </c>
      <c r="C923" s="29" t="str">
        <f t="shared" si="43"/>
        <v>Colon43932</v>
      </c>
      <c r="D923" s="30">
        <f t="shared" si="44"/>
        <v>912</v>
      </c>
      <c r="E923" s="23">
        <v>43932</v>
      </c>
      <c r="F923" s="30">
        <f>+VLOOKUP(Casos_HN[[#This Row],[Departamento]],Table_5[],2,0)</f>
        <v>2</v>
      </c>
      <c r="G923" s="3" t="s">
        <v>73</v>
      </c>
      <c r="H923" s="9" t="s">
        <v>82</v>
      </c>
      <c r="I923" s="30" t="str">
        <f>+IFERROR(VLOOKUP(Casos_HN[[#This Row],[Municipio]],'LOCALIZA HN'!$B$9:$O$306,8,0),99999)</f>
        <v>0201</v>
      </c>
      <c r="J923" s="5" t="s">
        <v>18</v>
      </c>
      <c r="K923" s="5">
        <v>49</v>
      </c>
      <c r="L923" s="8" t="s">
        <v>19</v>
      </c>
      <c r="M923" s="32" t="s">
        <v>20</v>
      </c>
      <c r="N923" s="33">
        <f>+IFERROR(VLOOKUP(Casos_HN[[#This Row],[ID_Municipio]],Table_4[[CodigoMuni]:[Long_2]],3,0),"")</f>
        <v>15.830500000000001</v>
      </c>
      <c r="O923" s="33">
        <f>+IFERROR(VLOOKUP(Casos_HN[[#This Row],[ID_Municipio]],Table_4[[CodigoMuni]:[Long_2]],4,0),"")</f>
        <v>-85.939800000000005</v>
      </c>
      <c r="P923" s="32" t="s">
        <v>21</v>
      </c>
    </row>
    <row r="924" spans="1:16" ht="14.25" customHeight="1" x14ac:dyDescent="0.3">
      <c r="A924" s="29" t="str">
        <f t="shared" si="42"/>
        <v>Villanueva43911913</v>
      </c>
      <c r="B924" s="29" t="str">
        <f>+Casos_HN[[#This Row],[ID_Municipio]]&amp;Casos_HN[[#This Row],[Fecha]]</f>
        <v>051143911</v>
      </c>
      <c r="C924" s="29" t="str">
        <f t="shared" si="43"/>
        <v>Cortes43911</v>
      </c>
      <c r="D924" s="30">
        <f t="shared" si="44"/>
        <v>913</v>
      </c>
      <c r="E924" s="31">
        <v>43911</v>
      </c>
      <c r="F924" s="30">
        <f>+VLOOKUP(Casos_HN[[#This Row],[Departamento]],Table_5[],2,0)</f>
        <v>5</v>
      </c>
      <c r="G924" s="3" t="s">
        <v>22</v>
      </c>
      <c r="H924" s="9" t="s">
        <v>83</v>
      </c>
      <c r="I924" s="30" t="str">
        <f>+IFERROR(VLOOKUP(Casos_HN[[#This Row],[Municipio]],'LOCALIZA HN'!$B$9:$O$306,8,0),99999)</f>
        <v>0511</v>
      </c>
      <c r="J924" s="5" t="s">
        <v>26</v>
      </c>
      <c r="K924" s="5">
        <v>28</v>
      </c>
      <c r="L924" s="8" t="s">
        <v>19</v>
      </c>
      <c r="M924" s="32" t="s">
        <v>20</v>
      </c>
      <c r="N924" s="33">
        <f>+IFERROR(VLOOKUP(Casos_HN[[#This Row],[ID_Municipio]],Table_4[[CodigoMuni]:[Long_2]],3,0),"")</f>
        <v>15.3307</v>
      </c>
      <c r="O924" s="33">
        <f>+IFERROR(VLOOKUP(Casos_HN[[#This Row],[ID_Municipio]],Table_4[[CodigoMuni]:[Long_2]],4,0),"")</f>
        <v>-88.047399999999996</v>
      </c>
      <c r="P924" s="32" t="s">
        <v>21</v>
      </c>
    </row>
    <row r="925" spans="1:16" ht="14.25" customHeight="1" x14ac:dyDescent="0.3">
      <c r="A925" s="29" t="str">
        <f t="shared" si="42"/>
        <v>Villanueva43911914</v>
      </c>
      <c r="B925" s="29" t="str">
        <f>+Casos_HN[[#This Row],[ID_Municipio]]&amp;Casos_HN[[#This Row],[Fecha]]</f>
        <v>051143911</v>
      </c>
      <c r="C925" s="29" t="str">
        <f t="shared" si="43"/>
        <v>Cortes43911</v>
      </c>
      <c r="D925" s="30">
        <f t="shared" si="44"/>
        <v>914</v>
      </c>
      <c r="E925" s="31">
        <v>43911</v>
      </c>
      <c r="F925" s="30">
        <f>+VLOOKUP(Casos_HN[[#This Row],[Departamento]],Table_5[],2,0)</f>
        <v>5</v>
      </c>
      <c r="G925" s="3" t="s">
        <v>22</v>
      </c>
      <c r="H925" s="9" t="s">
        <v>83</v>
      </c>
      <c r="I925" s="30" t="str">
        <f>+IFERROR(VLOOKUP(Casos_HN[[#This Row],[Municipio]],'LOCALIZA HN'!$B$9:$O$306,8,0),99999)</f>
        <v>0511</v>
      </c>
      <c r="J925" s="5" t="s">
        <v>26</v>
      </c>
      <c r="K925" s="5">
        <v>60</v>
      </c>
      <c r="L925" s="8" t="s">
        <v>19</v>
      </c>
      <c r="M925" s="32" t="s">
        <v>20</v>
      </c>
      <c r="N925" s="33">
        <f>+IFERROR(VLOOKUP(Casos_HN[[#This Row],[ID_Municipio]],Table_4[[CodigoMuni]:[Long_2]],3,0),"")</f>
        <v>15.3307</v>
      </c>
      <c r="O925" s="33">
        <f>+IFERROR(VLOOKUP(Casos_HN[[#This Row],[ID_Municipio]],Table_4[[CodigoMuni]:[Long_2]],4,0),"")</f>
        <v>-88.047399999999996</v>
      </c>
      <c r="P925" s="32" t="s">
        <v>21</v>
      </c>
    </row>
    <row r="926" spans="1:16" ht="14.25" customHeight="1" x14ac:dyDescent="0.3">
      <c r="A926" s="29" t="str">
        <f t="shared" si="42"/>
        <v>Villanueva43915915</v>
      </c>
      <c r="B926" s="29" t="str">
        <f>+Casos_HN[[#This Row],[ID_Municipio]]&amp;Casos_HN[[#This Row],[Fecha]]</f>
        <v>051143915</v>
      </c>
      <c r="C926" s="29" t="str">
        <f t="shared" si="43"/>
        <v>Cortes43915</v>
      </c>
      <c r="D926" s="30">
        <f t="shared" si="44"/>
        <v>915</v>
      </c>
      <c r="E926" s="31">
        <v>43915</v>
      </c>
      <c r="F926" s="30">
        <f>+VLOOKUP(Casos_HN[[#This Row],[Departamento]],Table_5[],2,0)</f>
        <v>5</v>
      </c>
      <c r="G926" s="3" t="s">
        <v>22</v>
      </c>
      <c r="H926" s="9" t="s">
        <v>83</v>
      </c>
      <c r="I926" s="30" t="str">
        <f>+IFERROR(VLOOKUP(Casos_HN[[#This Row],[Municipio]],'LOCALIZA HN'!$B$9:$O$306,8,0),99999)</f>
        <v>0511</v>
      </c>
      <c r="J926" s="5" t="s">
        <v>18</v>
      </c>
      <c r="K926" s="5">
        <v>41</v>
      </c>
      <c r="L926" s="8" t="s">
        <v>19</v>
      </c>
      <c r="M926" s="32" t="s">
        <v>20</v>
      </c>
      <c r="N926" s="33">
        <f>+IFERROR(VLOOKUP(Casos_HN[[#This Row],[ID_Municipio]],Table_4[[CodigoMuni]:[Long_2]],3,0),"")</f>
        <v>15.3307</v>
      </c>
      <c r="O926" s="33">
        <f>+IFERROR(VLOOKUP(Casos_HN[[#This Row],[ID_Municipio]],Table_4[[CodigoMuni]:[Long_2]],4,0),"")</f>
        <v>-88.047399999999996</v>
      </c>
      <c r="P926" s="32" t="s">
        <v>21</v>
      </c>
    </row>
    <row r="927" spans="1:16" ht="14.25" customHeight="1" x14ac:dyDescent="0.3">
      <c r="A927" s="29" t="str">
        <f t="shared" si="42"/>
        <v>Villanueva43915916</v>
      </c>
      <c r="B927" s="29" t="str">
        <f>+Casos_HN[[#This Row],[ID_Municipio]]&amp;Casos_HN[[#This Row],[Fecha]]</f>
        <v>051143915</v>
      </c>
      <c r="C927" s="29" t="str">
        <f t="shared" si="43"/>
        <v>Cortes43915</v>
      </c>
      <c r="D927" s="30">
        <f t="shared" si="44"/>
        <v>916</v>
      </c>
      <c r="E927" s="31">
        <v>43915</v>
      </c>
      <c r="F927" s="30">
        <f>+VLOOKUP(Casos_HN[[#This Row],[Departamento]],Table_5[],2,0)</f>
        <v>5</v>
      </c>
      <c r="G927" s="3" t="s">
        <v>22</v>
      </c>
      <c r="H927" s="9" t="s">
        <v>83</v>
      </c>
      <c r="I927" s="30" t="str">
        <f>+IFERROR(VLOOKUP(Casos_HN[[#This Row],[Municipio]],'LOCALIZA HN'!$B$9:$O$306,8,0),99999)</f>
        <v>0511</v>
      </c>
      <c r="J927" s="5" t="s">
        <v>18</v>
      </c>
      <c r="K927" s="5">
        <v>39</v>
      </c>
      <c r="L927" s="8" t="s">
        <v>19</v>
      </c>
      <c r="M927" s="32" t="s">
        <v>20</v>
      </c>
      <c r="N927" s="33">
        <f>+IFERROR(VLOOKUP(Casos_HN[[#This Row],[ID_Municipio]],Table_4[[CodigoMuni]:[Long_2]],3,0),"")</f>
        <v>15.3307</v>
      </c>
      <c r="O927" s="33">
        <f>+IFERROR(VLOOKUP(Casos_HN[[#This Row],[ID_Municipio]],Table_4[[CodigoMuni]:[Long_2]],4,0),"")</f>
        <v>-88.047399999999996</v>
      </c>
      <c r="P927" s="32" t="s">
        <v>21</v>
      </c>
    </row>
    <row r="928" spans="1:16" ht="14.25" customHeight="1" x14ac:dyDescent="0.3">
      <c r="A928" s="29" t="str">
        <f t="shared" si="42"/>
        <v>Villanueva43915917</v>
      </c>
      <c r="B928" s="29" t="str">
        <f>+Casos_HN[[#This Row],[ID_Municipio]]&amp;Casos_HN[[#This Row],[Fecha]]</f>
        <v>051143915</v>
      </c>
      <c r="C928" s="29" t="str">
        <f t="shared" si="43"/>
        <v>Cortes43915</v>
      </c>
      <c r="D928" s="30">
        <f t="shared" si="44"/>
        <v>917</v>
      </c>
      <c r="E928" s="31">
        <v>43915</v>
      </c>
      <c r="F928" s="30">
        <f>+VLOOKUP(Casos_HN[[#This Row],[Departamento]],Table_5[],2,0)</f>
        <v>5</v>
      </c>
      <c r="G928" s="3" t="s">
        <v>22</v>
      </c>
      <c r="H928" s="9" t="s">
        <v>83</v>
      </c>
      <c r="I928" s="30" t="str">
        <f>+IFERROR(VLOOKUP(Casos_HN[[#This Row],[Municipio]],'LOCALIZA HN'!$B$9:$O$306,8,0),99999)</f>
        <v>0511</v>
      </c>
      <c r="J928" s="5" t="s">
        <v>26</v>
      </c>
      <c r="K928" s="5">
        <v>33</v>
      </c>
      <c r="L928" s="8" t="s">
        <v>19</v>
      </c>
      <c r="M928" s="32" t="s">
        <v>20</v>
      </c>
      <c r="N928" s="33">
        <f>+IFERROR(VLOOKUP(Casos_HN[[#This Row],[ID_Municipio]],Table_4[[CodigoMuni]:[Long_2]],3,0),"")</f>
        <v>15.3307</v>
      </c>
      <c r="O928" s="33">
        <f>+IFERROR(VLOOKUP(Casos_HN[[#This Row],[ID_Municipio]],Table_4[[CodigoMuni]:[Long_2]],4,0),"")</f>
        <v>-88.047399999999996</v>
      </c>
      <c r="P928" s="32" t="s">
        <v>21</v>
      </c>
    </row>
    <row r="929" spans="1:16" ht="14.25" customHeight="1" x14ac:dyDescent="0.3">
      <c r="A929" s="29" t="str">
        <f t="shared" si="42"/>
        <v>Villanueva43915918</v>
      </c>
      <c r="B929" s="29" t="str">
        <f>+Casos_HN[[#This Row],[ID_Municipio]]&amp;Casos_HN[[#This Row],[Fecha]]</f>
        <v>051143915</v>
      </c>
      <c r="C929" s="29" t="str">
        <f t="shared" si="43"/>
        <v>Cortes43915</v>
      </c>
      <c r="D929" s="30">
        <f t="shared" si="44"/>
        <v>918</v>
      </c>
      <c r="E929" s="31">
        <v>43915</v>
      </c>
      <c r="F929" s="30">
        <f>+VLOOKUP(Casos_HN[[#This Row],[Departamento]],Table_5[],2,0)</f>
        <v>5</v>
      </c>
      <c r="G929" s="3" t="s">
        <v>22</v>
      </c>
      <c r="H929" s="9" t="s">
        <v>83</v>
      </c>
      <c r="I929" s="30" t="str">
        <f>+IFERROR(VLOOKUP(Casos_HN[[#This Row],[Municipio]],'LOCALIZA HN'!$B$9:$O$306,8,0),99999)</f>
        <v>0511</v>
      </c>
      <c r="J929" s="5" t="s">
        <v>26</v>
      </c>
      <c r="K929" s="5">
        <v>30</v>
      </c>
      <c r="L929" s="8" t="s">
        <v>19</v>
      </c>
      <c r="M929" s="32" t="s">
        <v>20</v>
      </c>
      <c r="N929" s="33">
        <f>+IFERROR(VLOOKUP(Casos_HN[[#This Row],[ID_Municipio]],Table_4[[CodigoMuni]:[Long_2]],3,0),"")</f>
        <v>15.3307</v>
      </c>
      <c r="O929" s="33">
        <f>+IFERROR(VLOOKUP(Casos_HN[[#This Row],[ID_Municipio]],Table_4[[CodigoMuni]:[Long_2]],4,0),"")</f>
        <v>-88.047399999999996</v>
      </c>
      <c r="P929" s="32" t="s">
        <v>21</v>
      </c>
    </row>
    <row r="930" spans="1:16" ht="14.25" customHeight="1" x14ac:dyDescent="0.3">
      <c r="A930" s="29" t="str">
        <f t="shared" si="42"/>
        <v>Villanueva43915919</v>
      </c>
      <c r="B930" s="29" t="str">
        <f>+Casos_HN[[#This Row],[ID_Municipio]]&amp;Casos_HN[[#This Row],[Fecha]]</f>
        <v>051143915</v>
      </c>
      <c r="C930" s="29" t="str">
        <f t="shared" si="43"/>
        <v>Cortes43915</v>
      </c>
      <c r="D930" s="30">
        <f t="shared" si="44"/>
        <v>919</v>
      </c>
      <c r="E930" s="31">
        <v>43915</v>
      </c>
      <c r="F930" s="30">
        <f>+VLOOKUP(Casos_HN[[#This Row],[Departamento]],Table_5[],2,0)</f>
        <v>5</v>
      </c>
      <c r="G930" s="3" t="s">
        <v>22</v>
      </c>
      <c r="H930" s="9" t="s">
        <v>83</v>
      </c>
      <c r="I930" s="30" t="str">
        <f>+IFERROR(VLOOKUP(Casos_HN[[#This Row],[Municipio]],'LOCALIZA HN'!$B$9:$O$306,8,0),99999)</f>
        <v>0511</v>
      </c>
      <c r="J930" s="5" t="s">
        <v>26</v>
      </c>
      <c r="K930" s="5">
        <v>56</v>
      </c>
      <c r="L930" s="8" t="s">
        <v>19</v>
      </c>
      <c r="M930" s="32" t="s">
        <v>20</v>
      </c>
      <c r="N930" s="33">
        <f>+IFERROR(VLOOKUP(Casos_HN[[#This Row],[ID_Municipio]],Table_4[[CodigoMuni]:[Long_2]],3,0),"")</f>
        <v>15.3307</v>
      </c>
      <c r="O930" s="33">
        <f>+IFERROR(VLOOKUP(Casos_HN[[#This Row],[ID_Municipio]],Table_4[[CodigoMuni]:[Long_2]],4,0),"")</f>
        <v>-88.047399999999996</v>
      </c>
      <c r="P930" s="32" t="s">
        <v>21</v>
      </c>
    </row>
    <row r="931" spans="1:16" ht="14.25" customHeight="1" x14ac:dyDescent="0.3">
      <c r="A931" s="29" t="str">
        <f t="shared" si="42"/>
        <v>Villanueva43915920</v>
      </c>
      <c r="B931" s="29" t="str">
        <f>+Casos_HN[[#This Row],[ID_Municipio]]&amp;Casos_HN[[#This Row],[Fecha]]</f>
        <v>051143915</v>
      </c>
      <c r="C931" s="29" t="str">
        <f t="shared" si="43"/>
        <v>Cortes43915</v>
      </c>
      <c r="D931" s="30">
        <f t="shared" si="44"/>
        <v>920</v>
      </c>
      <c r="E931" s="31">
        <v>43915</v>
      </c>
      <c r="F931" s="30">
        <f>+VLOOKUP(Casos_HN[[#This Row],[Departamento]],Table_5[],2,0)</f>
        <v>5</v>
      </c>
      <c r="G931" s="3" t="s">
        <v>22</v>
      </c>
      <c r="H931" s="9" t="s">
        <v>83</v>
      </c>
      <c r="I931" s="30" t="str">
        <f>+IFERROR(VLOOKUP(Casos_HN[[#This Row],[Municipio]],'LOCALIZA HN'!$B$9:$O$306,8,0),99999)</f>
        <v>0511</v>
      </c>
      <c r="J931" s="5" t="s">
        <v>18</v>
      </c>
      <c r="K931" s="5">
        <v>25</v>
      </c>
      <c r="L931" s="8" t="s">
        <v>19</v>
      </c>
      <c r="M931" s="32" t="s">
        <v>20</v>
      </c>
      <c r="N931" s="33">
        <f>+IFERROR(VLOOKUP(Casos_HN[[#This Row],[ID_Municipio]],Table_4[[CodigoMuni]:[Long_2]],3,0),"")</f>
        <v>15.3307</v>
      </c>
      <c r="O931" s="33">
        <f>+IFERROR(VLOOKUP(Casos_HN[[#This Row],[ID_Municipio]],Table_4[[CodigoMuni]:[Long_2]],4,0),"")</f>
        <v>-88.047399999999996</v>
      </c>
      <c r="P931" s="32" t="s">
        <v>21</v>
      </c>
    </row>
    <row r="932" spans="1:16" ht="14.25" customHeight="1" x14ac:dyDescent="0.3">
      <c r="A932" s="29" t="str">
        <f t="shared" si="42"/>
        <v>Villanueva43915921</v>
      </c>
      <c r="B932" s="29" t="str">
        <f>+Casos_HN[[#This Row],[ID_Municipio]]&amp;Casos_HN[[#This Row],[Fecha]]</f>
        <v>051143915</v>
      </c>
      <c r="C932" s="29" t="str">
        <f t="shared" si="43"/>
        <v>Cortes43915</v>
      </c>
      <c r="D932" s="30">
        <f t="shared" si="44"/>
        <v>921</v>
      </c>
      <c r="E932" s="31">
        <v>43915</v>
      </c>
      <c r="F932" s="30">
        <f>+VLOOKUP(Casos_HN[[#This Row],[Departamento]],Table_5[],2,0)</f>
        <v>5</v>
      </c>
      <c r="G932" s="3" t="s">
        <v>22</v>
      </c>
      <c r="H932" s="9" t="s">
        <v>83</v>
      </c>
      <c r="I932" s="30" t="str">
        <f>+IFERROR(VLOOKUP(Casos_HN[[#This Row],[Municipio]],'LOCALIZA HN'!$B$9:$O$306,8,0),99999)</f>
        <v>0511</v>
      </c>
      <c r="J932" s="5" t="s">
        <v>18</v>
      </c>
      <c r="K932" s="5">
        <v>71</v>
      </c>
      <c r="L932" s="8" t="s">
        <v>19</v>
      </c>
      <c r="M932" s="32" t="s">
        <v>20</v>
      </c>
      <c r="N932" s="33">
        <f>+IFERROR(VLOOKUP(Casos_HN[[#This Row],[ID_Municipio]],Table_4[[CodigoMuni]:[Long_2]],3,0),"")</f>
        <v>15.3307</v>
      </c>
      <c r="O932" s="33">
        <f>+IFERROR(VLOOKUP(Casos_HN[[#This Row],[ID_Municipio]],Table_4[[CodigoMuni]:[Long_2]],4,0),"")</f>
        <v>-88.047399999999996</v>
      </c>
      <c r="P932" s="32" t="s">
        <v>21</v>
      </c>
    </row>
    <row r="933" spans="1:16" ht="14.25" customHeight="1" x14ac:dyDescent="0.3">
      <c r="A933" s="29" t="str">
        <f t="shared" si="42"/>
        <v>Villanueva43915922</v>
      </c>
      <c r="B933" s="29" t="str">
        <f>+Casos_HN[[#This Row],[ID_Municipio]]&amp;Casos_HN[[#This Row],[Fecha]]</f>
        <v>051143915</v>
      </c>
      <c r="C933" s="29" t="str">
        <f t="shared" si="43"/>
        <v>Cortes43915</v>
      </c>
      <c r="D933" s="30">
        <f t="shared" si="44"/>
        <v>922</v>
      </c>
      <c r="E933" s="31">
        <v>43915</v>
      </c>
      <c r="F933" s="30">
        <f>+VLOOKUP(Casos_HN[[#This Row],[Departamento]],Table_5[],2,0)</f>
        <v>5</v>
      </c>
      <c r="G933" s="3" t="s">
        <v>22</v>
      </c>
      <c r="H933" s="9" t="s">
        <v>83</v>
      </c>
      <c r="I933" s="30" t="str">
        <f>+IFERROR(VLOOKUP(Casos_HN[[#This Row],[Municipio]],'LOCALIZA HN'!$B$9:$O$306,8,0),99999)</f>
        <v>0511</v>
      </c>
      <c r="J933" s="5" t="s">
        <v>18</v>
      </c>
      <c r="K933" s="5">
        <v>66</v>
      </c>
      <c r="L933" s="8" t="s">
        <v>19</v>
      </c>
      <c r="M933" s="32" t="s">
        <v>20</v>
      </c>
      <c r="N933" s="33">
        <f>+IFERROR(VLOOKUP(Casos_HN[[#This Row],[ID_Municipio]],Table_4[[CodigoMuni]:[Long_2]],3,0),"")</f>
        <v>15.3307</v>
      </c>
      <c r="O933" s="33">
        <f>+IFERROR(VLOOKUP(Casos_HN[[#This Row],[ID_Municipio]],Table_4[[CodigoMuni]:[Long_2]],4,0),"")</f>
        <v>-88.047399999999996</v>
      </c>
      <c r="P933" s="32" t="s">
        <v>21</v>
      </c>
    </row>
    <row r="934" spans="1:16" ht="14.25" customHeight="1" x14ac:dyDescent="0.3">
      <c r="A934" s="29" t="str">
        <f t="shared" si="42"/>
        <v>Villanueva43917923</v>
      </c>
      <c r="B934" s="29" t="str">
        <f>+Casos_HN[[#This Row],[ID_Municipio]]&amp;Casos_HN[[#This Row],[Fecha]]</f>
        <v>051143917</v>
      </c>
      <c r="C934" s="29" t="str">
        <f t="shared" si="43"/>
        <v>Cortes43917</v>
      </c>
      <c r="D934" s="30">
        <f t="shared" si="44"/>
        <v>923</v>
      </c>
      <c r="E934" s="31">
        <v>43917</v>
      </c>
      <c r="F934" s="30">
        <f>+VLOOKUP(Casos_HN[[#This Row],[Departamento]],Table_5[],2,0)</f>
        <v>5</v>
      </c>
      <c r="G934" s="3" t="s">
        <v>22</v>
      </c>
      <c r="H934" s="9" t="s">
        <v>83</v>
      </c>
      <c r="I934" s="30" t="str">
        <f>+IFERROR(VLOOKUP(Casos_HN[[#This Row],[Municipio]],'LOCALIZA HN'!$B$9:$O$306,8,0),99999)</f>
        <v>0511</v>
      </c>
      <c r="J934" s="5" t="s">
        <v>18</v>
      </c>
      <c r="K934" s="5">
        <v>40</v>
      </c>
      <c r="L934" s="8" t="s">
        <v>19</v>
      </c>
      <c r="M934" s="32" t="s">
        <v>20</v>
      </c>
      <c r="N934" s="33">
        <f>+IFERROR(VLOOKUP(Casos_HN[[#This Row],[ID_Municipio]],Table_4[[CodigoMuni]:[Long_2]],3,0),"")</f>
        <v>15.3307</v>
      </c>
      <c r="O934" s="33">
        <f>+IFERROR(VLOOKUP(Casos_HN[[#This Row],[ID_Municipio]],Table_4[[CodigoMuni]:[Long_2]],4,0),"")</f>
        <v>-88.047399999999996</v>
      </c>
      <c r="P934" s="32" t="s">
        <v>21</v>
      </c>
    </row>
    <row r="935" spans="1:16" ht="14.25" customHeight="1" x14ac:dyDescent="0.3">
      <c r="A935" s="29" t="str">
        <f t="shared" si="42"/>
        <v>Villanueva43917924</v>
      </c>
      <c r="B935" s="29" t="str">
        <f>+Casos_HN[[#This Row],[ID_Municipio]]&amp;Casos_HN[[#This Row],[Fecha]]</f>
        <v>051143917</v>
      </c>
      <c r="C935" s="29" t="str">
        <f t="shared" si="43"/>
        <v>Cortes43917</v>
      </c>
      <c r="D935" s="30">
        <f t="shared" si="44"/>
        <v>924</v>
      </c>
      <c r="E935" s="31">
        <v>43917</v>
      </c>
      <c r="F935" s="30">
        <f>+VLOOKUP(Casos_HN[[#This Row],[Departamento]],Table_5[],2,0)</f>
        <v>5</v>
      </c>
      <c r="G935" s="3" t="s">
        <v>22</v>
      </c>
      <c r="H935" s="9" t="s">
        <v>83</v>
      </c>
      <c r="I935" s="30" t="str">
        <f>+IFERROR(VLOOKUP(Casos_HN[[#This Row],[Municipio]],'LOCALIZA HN'!$B$9:$O$306,8,0),99999)</f>
        <v>0511</v>
      </c>
      <c r="J935" s="5" t="s">
        <v>18</v>
      </c>
      <c r="K935" s="5">
        <v>49</v>
      </c>
      <c r="L935" s="8" t="s">
        <v>19</v>
      </c>
      <c r="M935" s="32" t="s">
        <v>20</v>
      </c>
      <c r="N935" s="33">
        <f>+IFERROR(VLOOKUP(Casos_HN[[#This Row],[ID_Municipio]],Table_4[[CodigoMuni]:[Long_2]],3,0),"")</f>
        <v>15.3307</v>
      </c>
      <c r="O935" s="33">
        <f>+IFERROR(VLOOKUP(Casos_HN[[#This Row],[ID_Municipio]],Table_4[[CodigoMuni]:[Long_2]],4,0),"")</f>
        <v>-88.047399999999996</v>
      </c>
      <c r="P935" s="32" t="s">
        <v>21</v>
      </c>
    </row>
    <row r="936" spans="1:16" ht="14.25" customHeight="1" x14ac:dyDescent="0.3">
      <c r="A936" s="29" t="str">
        <f t="shared" si="42"/>
        <v>Villanueva43917925</v>
      </c>
      <c r="B936" s="29" t="str">
        <f>+Casos_HN[[#This Row],[ID_Municipio]]&amp;Casos_HN[[#This Row],[Fecha]]</f>
        <v>051143917</v>
      </c>
      <c r="C936" s="29" t="str">
        <f t="shared" si="43"/>
        <v>Cortes43917</v>
      </c>
      <c r="D936" s="30">
        <f t="shared" si="44"/>
        <v>925</v>
      </c>
      <c r="E936" s="31">
        <v>43917</v>
      </c>
      <c r="F936" s="30">
        <f>+VLOOKUP(Casos_HN[[#This Row],[Departamento]],Table_5[],2,0)</f>
        <v>5</v>
      </c>
      <c r="G936" s="3" t="s">
        <v>22</v>
      </c>
      <c r="H936" s="9" t="s">
        <v>83</v>
      </c>
      <c r="I936" s="30" t="str">
        <f>+IFERROR(VLOOKUP(Casos_HN[[#This Row],[Municipio]],'LOCALIZA HN'!$B$9:$O$306,8,0),99999)</f>
        <v>0511</v>
      </c>
      <c r="J936" s="5" t="s">
        <v>26</v>
      </c>
      <c r="K936" s="5">
        <v>36</v>
      </c>
      <c r="L936" s="8" t="s">
        <v>19</v>
      </c>
      <c r="M936" s="32" t="s">
        <v>20</v>
      </c>
      <c r="N936" s="33">
        <f>+IFERROR(VLOOKUP(Casos_HN[[#This Row],[ID_Municipio]],Table_4[[CodigoMuni]:[Long_2]],3,0),"")</f>
        <v>15.3307</v>
      </c>
      <c r="O936" s="33">
        <f>+IFERROR(VLOOKUP(Casos_HN[[#This Row],[ID_Municipio]],Table_4[[CodigoMuni]:[Long_2]],4,0),"")</f>
        <v>-88.047399999999996</v>
      </c>
      <c r="P936" s="32" t="s">
        <v>21</v>
      </c>
    </row>
    <row r="937" spans="1:16" ht="14.25" customHeight="1" x14ac:dyDescent="0.3">
      <c r="A937" s="29" t="str">
        <f t="shared" si="42"/>
        <v>Villanueva43917926</v>
      </c>
      <c r="B937" s="29" t="str">
        <f>+Casos_HN[[#This Row],[ID_Municipio]]&amp;Casos_HN[[#This Row],[Fecha]]</f>
        <v>051143917</v>
      </c>
      <c r="C937" s="29" t="str">
        <f t="shared" si="43"/>
        <v>Cortes43917</v>
      </c>
      <c r="D937" s="30">
        <f t="shared" si="44"/>
        <v>926</v>
      </c>
      <c r="E937" s="31">
        <v>43917</v>
      </c>
      <c r="F937" s="30">
        <f>+VLOOKUP(Casos_HN[[#This Row],[Departamento]],Table_5[],2,0)</f>
        <v>5</v>
      </c>
      <c r="G937" s="3" t="s">
        <v>22</v>
      </c>
      <c r="H937" s="9" t="s">
        <v>83</v>
      </c>
      <c r="I937" s="30" t="str">
        <f>+IFERROR(VLOOKUP(Casos_HN[[#This Row],[Municipio]],'LOCALIZA HN'!$B$9:$O$306,8,0),99999)</f>
        <v>0511</v>
      </c>
      <c r="J937" s="5" t="s">
        <v>18</v>
      </c>
      <c r="K937" s="5">
        <v>30</v>
      </c>
      <c r="L937" s="8" t="s">
        <v>19</v>
      </c>
      <c r="M937" s="32" t="s">
        <v>20</v>
      </c>
      <c r="N937" s="33">
        <f>+IFERROR(VLOOKUP(Casos_HN[[#This Row],[ID_Municipio]],Table_4[[CodigoMuni]:[Long_2]],3,0),"")</f>
        <v>15.3307</v>
      </c>
      <c r="O937" s="33">
        <f>+IFERROR(VLOOKUP(Casos_HN[[#This Row],[ID_Municipio]],Table_4[[CodigoMuni]:[Long_2]],4,0),"")</f>
        <v>-88.047399999999996</v>
      </c>
      <c r="P937" s="32" t="s">
        <v>21</v>
      </c>
    </row>
    <row r="938" spans="1:16" ht="14.25" customHeight="1" x14ac:dyDescent="0.3">
      <c r="A938" s="29" t="str">
        <f t="shared" si="42"/>
        <v>Villanueva43922927</v>
      </c>
      <c r="B938" s="29" t="str">
        <f>+Casos_HN[[#This Row],[ID_Municipio]]&amp;Casos_HN[[#This Row],[Fecha]]</f>
        <v>051143922</v>
      </c>
      <c r="C938" s="29" t="str">
        <f t="shared" si="43"/>
        <v>Cortes43922</v>
      </c>
      <c r="D938" s="30">
        <f t="shared" si="44"/>
        <v>927</v>
      </c>
      <c r="E938" s="23">
        <v>43922</v>
      </c>
      <c r="F938" s="30">
        <f>+VLOOKUP(Casos_HN[[#This Row],[Departamento]],Table_5[],2,0)</f>
        <v>5</v>
      </c>
      <c r="G938" s="3" t="s">
        <v>22</v>
      </c>
      <c r="H938" s="9" t="s">
        <v>83</v>
      </c>
      <c r="I938" s="30" t="str">
        <f>+IFERROR(VLOOKUP(Casos_HN[[#This Row],[Municipio]],'LOCALIZA HN'!$B$9:$O$306,8,0),99999)</f>
        <v>0511</v>
      </c>
      <c r="J938" s="5" t="s">
        <v>26</v>
      </c>
      <c r="K938" s="5">
        <v>89</v>
      </c>
      <c r="L938" s="8" t="s">
        <v>19</v>
      </c>
      <c r="M938" s="32" t="s">
        <v>20</v>
      </c>
      <c r="N938" s="33">
        <f>+IFERROR(VLOOKUP(Casos_HN[[#This Row],[ID_Municipio]],Table_4[[CodigoMuni]:[Long_2]],3,0),"")</f>
        <v>15.3307</v>
      </c>
      <c r="O938" s="33">
        <f>+IFERROR(VLOOKUP(Casos_HN[[#This Row],[ID_Municipio]],Table_4[[CodigoMuni]:[Long_2]],4,0),"")</f>
        <v>-88.047399999999996</v>
      </c>
      <c r="P938" s="32" t="s">
        <v>21</v>
      </c>
    </row>
    <row r="939" spans="1:16" ht="14.25" customHeight="1" x14ac:dyDescent="0.3">
      <c r="A939" s="29" t="str">
        <f t="shared" si="42"/>
        <v>Villanueva43922928</v>
      </c>
      <c r="B939" s="29" t="str">
        <f>+Casos_HN[[#This Row],[ID_Municipio]]&amp;Casos_HN[[#This Row],[Fecha]]</f>
        <v>051143922</v>
      </c>
      <c r="C939" s="29" t="str">
        <f t="shared" si="43"/>
        <v>Cortes43922</v>
      </c>
      <c r="D939" s="30">
        <f t="shared" si="44"/>
        <v>928</v>
      </c>
      <c r="E939" s="23">
        <v>43922</v>
      </c>
      <c r="F939" s="30">
        <f>+VLOOKUP(Casos_HN[[#This Row],[Departamento]],Table_5[],2,0)</f>
        <v>5</v>
      </c>
      <c r="G939" s="3" t="s">
        <v>22</v>
      </c>
      <c r="H939" s="9" t="s">
        <v>83</v>
      </c>
      <c r="I939" s="30" t="str">
        <f>+IFERROR(VLOOKUP(Casos_HN[[#This Row],[Municipio]],'LOCALIZA HN'!$B$9:$O$306,8,0),99999)</f>
        <v>0511</v>
      </c>
      <c r="J939" s="5" t="s">
        <v>18</v>
      </c>
      <c r="K939" s="5">
        <v>41</v>
      </c>
      <c r="L939" s="8" t="s">
        <v>19</v>
      </c>
      <c r="M939" s="32" t="s">
        <v>20</v>
      </c>
      <c r="N939" s="33">
        <f>+IFERROR(VLOOKUP(Casos_HN[[#This Row],[ID_Municipio]],Table_4[[CodigoMuni]:[Long_2]],3,0),"")</f>
        <v>15.3307</v>
      </c>
      <c r="O939" s="33">
        <f>+IFERROR(VLOOKUP(Casos_HN[[#This Row],[ID_Municipio]],Table_4[[CodigoMuni]:[Long_2]],4,0),"")</f>
        <v>-88.047399999999996</v>
      </c>
      <c r="P939" s="32" t="s">
        <v>21</v>
      </c>
    </row>
    <row r="940" spans="1:16" ht="14.25" customHeight="1" x14ac:dyDescent="0.3">
      <c r="A940" s="29" t="str">
        <f t="shared" si="42"/>
        <v>Villanueva43922929</v>
      </c>
      <c r="B940" s="29" t="str">
        <f>+Casos_HN[[#This Row],[ID_Municipio]]&amp;Casos_HN[[#This Row],[Fecha]]</f>
        <v>051143922</v>
      </c>
      <c r="C940" s="29" t="str">
        <f t="shared" si="43"/>
        <v>Cortes43922</v>
      </c>
      <c r="D940" s="30">
        <f t="shared" si="44"/>
        <v>929</v>
      </c>
      <c r="E940" s="23">
        <v>43922</v>
      </c>
      <c r="F940" s="30">
        <f>+VLOOKUP(Casos_HN[[#This Row],[Departamento]],Table_5[],2,0)</f>
        <v>5</v>
      </c>
      <c r="G940" s="3" t="s">
        <v>22</v>
      </c>
      <c r="H940" s="9" t="s">
        <v>83</v>
      </c>
      <c r="I940" s="30" t="str">
        <f>+IFERROR(VLOOKUP(Casos_HN[[#This Row],[Municipio]],'LOCALIZA HN'!$B$9:$O$306,8,0),99999)</f>
        <v>0511</v>
      </c>
      <c r="J940" s="5" t="s">
        <v>18</v>
      </c>
      <c r="K940" s="5">
        <v>35</v>
      </c>
      <c r="L940" s="8" t="s">
        <v>19</v>
      </c>
      <c r="M940" s="32" t="s">
        <v>20</v>
      </c>
      <c r="N940" s="33">
        <f>+IFERROR(VLOOKUP(Casos_HN[[#This Row],[ID_Municipio]],Table_4[[CodigoMuni]:[Long_2]],3,0),"")</f>
        <v>15.3307</v>
      </c>
      <c r="O940" s="33">
        <f>+IFERROR(VLOOKUP(Casos_HN[[#This Row],[ID_Municipio]],Table_4[[CodigoMuni]:[Long_2]],4,0),"")</f>
        <v>-88.047399999999996</v>
      </c>
      <c r="P940" s="32" t="s">
        <v>21</v>
      </c>
    </row>
    <row r="941" spans="1:16" ht="14.25" customHeight="1" x14ac:dyDescent="0.3">
      <c r="A941" s="29" t="str">
        <f t="shared" si="42"/>
        <v>Villanueva43922930</v>
      </c>
      <c r="B941" s="29" t="str">
        <f>+Casos_HN[[#This Row],[ID_Municipio]]&amp;Casos_HN[[#This Row],[Fecha]]</f>
        <v>051143922</v>
      </c>
      <c r="C941" s="29" t="str">
        <f t="shared" si="43"/>
        <v>Cortes43922</v>
      </c>
      <c r="D941" s="30">
        <f t="shared" si="44"/>
        <v>930</v>
      </c>
      <c r="E941" s="23">
        <v>43922</v>
      </c>
      <c r="F941" s="30">
        <f>+VLOOKUP(Casos_HN[[#This Row],[Departamento]],Table_5[],2,0)</f>
        <v>5</v>
      </c>
      <c r="G941" s="3" t="s">
        <v>22</v>
      </c>
      <c r="H941" s="9" t="s">
        <v>83</v>
      </c>
      <c r="I941" s="30" t="str">
        <f>+IFERROR(VLOOKUP(Casos_HN[[#This Row],[Municipio]],'LOCALIZA HN'!$B$9:$O$306,8,0),99999)</f>
        <v>0511</v>
      </c>
      <c r="J941" s="5" t="s">
        <v>26</v>
      </c>
      <c r="K941" s="5">
        <v>44</v>
      </c>
      <c r="L941" s="8" t="s">
        <v>19</v>
      </c>
      <c r="M941" s="32" t="s">
        <v>20</v>
      </c>
      <c r="N941" s="33">
        <f>+IFERROR(VLOOKUP(Casos_HN[[#This Row],[ID_Municipio]],Table_4[[CodigoMuni]:[Long_2]],3,0),"")</f>
        <v>15.3307</v>
      </c>
      <c r="O941" s="33">
        <f>+IFERROR(VLOOKUP(Casos_HN[[#This Row],[ID_Municipio]],Table_4[[CodigoMuni]:[Long_2]],4,0),"")</f>
        <v>-88.047399999999996</v>
      </c>
      <c r="P941" s="32" t="s">
        <v>21</v>
      </c>
    </row>
    <row r="942" spans="1:16" ht="14.25" customHeight="1" x14ac:dyDescent="0.3">
      <c r="A942" s="29" t="str">
        <f t="shared" si="42"/>
        <v>Villanueva43922931</v>
      </c>
      <c r="B942" s="29" t="str">
        <f>+Casos_HN[[#This Row],[ID_Municipio]]&amp;Casos_HN[[#This Row],[Fecha]]</f>
        <v>051143922</v>
      </c>
      <c r="C942" s="29" t="str">
        <f t="shared" si="43"/>
        <v>Cortes43922</v>
      </c>
      <c r="D942" s="30">
        <f t="shared" si="44"/>
        <v>931</v>
      </c>
      <c r="E942" s="23">
        <v>43922</v>
      </c>
      <c r="F942" s="30">
        <f>+VLOOKUP(Casos_HN[[#This Row],[Departamento]],Table_5[],2,0)</f>
        <v>5</v>
      </c>
      <c r="G942" s="3" t="s">
        <v>22</v>
      </c>
      <c r="H942" s="9" t="s">
        <v>83</v>
      </c>
      <c r="I942" s="30" t="str">
        <f>+IFERROR(VLOOKUP(Casos_HN[[#This Row],[Municipio]],'LOCALIZA HN'!$B$9:$O$306,8,0),99999)</f>
        <v>0511</v>
      </c>
      <c r="J942" s="5" t="s">
        <v>26</v>
      </c>
      <c r="K942" s="5">
        <v>43</v>
      </c>
      <c r="L942" s="8" t="s">
        <v>19</v>
      </c>
      <c r="M942" s="32" t="s">
        <v>20</v>
      </c>
      <c r="N942" s="33">
        <f>+IFERROR(VLOOKUP(Casos_HN[[#This Row],[ID_Municipio]],Table_4[[CodigoMuni]:[Long_2]],3,0),"")</f>
        <v>15.3307</v>
      </c>
      <c r="O942" s="33">
        <f>+IFERROR(VLOOKUP(Casos_HN[[#This Row],[ID_Municipio]],Table_4[[CodigoMuni]:[Long_2]],4,0),"")</f>
        <v>-88.047399999999996</v>
      </c>
      <c r="P942" s="32" t="s">
        <v>21</v>
      </c>
    </row>
    <row r="943" spans="1:16" ht="14.25" customHeight="1" x14ac:dyDescent="0.3">
      <c r="A943" s="29" t="str">
        <f t="shared" si="42"/>
        <v>Villanueva43922932</v>
      </c>
      <c r="B943" s="29" t="str">
        <f>+Casos_HN[[#This Row],[ID_Municipio]]&amp;Casos_HN[[#This Row],[Fecha]]</f>
        <v>051143922</v>
      </c>
      <c r="C943" s="29" t="str">
        <f t="shared" si="43"/>
        <v>Cortes43922</v>
      </c>
      <c r="D943" s="30">
        <f t="shared" si="44"/>
        <v>932</v>
      </c>
      <c r="E943" s="23">
        <v>43922</v>
      </c>
      <c r="F943" s="30">
        <f>+VLOOKUP(Casos_HN[[#This Row],[Departamento]],Table_5[],2,0)</f>
        <v>5</v>
      </c>
      <c r="G943" s="3" t="s">
        <v>22</v>
      </c>
      <c r="H943" s="9" t="s">
        <v>83</v>
      </c>
      <c r="I943" s="30" t="str">
        <f>+IFERROR(VLOOKUP(Casos_HN[[#This Row],[Municipio]],'LOCALIZA HN'!$B$9:$O$306,8,0),99999)</f>
        <v>0511</v>
      </c>
      <c r="J943" s="5" t="s">
        <v>18</v>
      </c>
      <c r="K943" s="5">
        <v>27</v>
      </c>
      <c r="L943" s="8" t="s">
        <v>19</v>
      </c>
      <c r="M943" s="32" t="s">
        <v>20</v>
      </c>
      <c r="N943" s="33">
        <f>+IFERROR(VLOOKUP(Casos_HN[[#This Row],[ID_Municipio]],Table_4[[CodigoMuni]:[Long_2]],3,0),"")</f>
        <v>15.3307</v>
      </c>
      <c r="O943" s="33">
        <f>+IFERROR(VLOOKUP(Casos_HN[[#This Row],[ID_Municipio]],Table_4[[CodigoMuni]:[Long_2]],4,0),"")</f>
        <v>-88.047399999999996</v>
      </c>
      <c r="P943" s="32" t="s">
        <v>21</v>
      </c>
    </row>
    <row r="944" spans="1:16" ht="14.25" customHeight="1" x14ac:dyDescent="0.3">
      <c r="A944" s="29" t="str">
        <f t="shared" si="42"/>
        <v>Villanueva43922933</v>
      </c>
      <c r="B944" s="29" t="str">
        <f>+Casos_HN[[#This Row],[ID_Municipio]]&amp;Casos_HN[[#This Row],[Fecha]]</f>
        <v>051143922</v>
      </c>
      <c r="C944" s="29" t="str">
        <f t="shared" si="43"/>
        <v>Cortes43922</v>
      </c>
      <c r="D944" s="30">
        <f t="shared" si="44"/>
        <v>933</v>
      </c>
      <c r="E944" s="23">
        <v>43922</v>
      </c>
      <c r="F944" s="30">
        <f>+VLOOKUP(Casos_HN[[#This Row],[Departamento]],Table_5[],2,0)</f>
        <v>5</v>
      </c>
      <c r="G944" s="3" t="s">
        <v>22</v>
      </c>
      <c r="H944" s="9" t="s">
        <v>83</v>
      </c>
      <c r="I944" s="30" t="str">
        <f>+IFERROR(VLOOKUP(Casos_HN[[#This Row],[Municipio]],'LOCALIZA HN'!$B$9:$O$306,8,0),99999)</f>
        <v>0511</v>
      </c>
      <c r="J944" s="5" t="s">
        <v>26</v>
      </c>
      <c r="K944" s="5">
        <v>26</v>
      </c>
      <c r="L944" s="8" t="s">
        <v>19</v>
      </c>
      <c r="M944" s="32" t="s">
        <v>20</v>
      </c>
      <c r="N944" s="33">
        <f>+IFERROR(VLOOKUP(Casos_HN[[#This Row],[ID_Municipio]],Table_4[[CodigoMuni]:[Long_2]],3,0),"")</f>
        <v>15.3307</v>
      </c>
      <c r="O944" s="33">
        <f>+IFERROR(VLOOKUP(Casos_HN[[#This Row],[ID_Municipio]],Table_4[[CodigoMuni]:[Long_2]],4,0),"")</f>
        <v>-88.047399999999996</v>
      </c>
      <c r="P944" s="32" t="s">
        <v>21</v>
      </c>
    </row>
    <row r="945" spans="1:16" ht="14.25" customHeight="1" x14ac:dyDescent="0.3">
      <c r="A945" s="29" t="str">
        <f t="shared" si="42"/>
        <v>Villanueva43922934</v>
      </c>
      <c r="B945" s="29" t="str">
        <f>+Casos_HN[[#This Row],[ID_Municipio]]&amp;Casos_HN[[#This Row],[Fecha]]</f>
        <v>051143922</v>
      </c>
      <c r="C945" s="29" t="str">
        <f t="shared" si="43"/>
        <v>Cortes43922</v>
      </c>
      <c r="D945" s="30">
        <f t="shared" si="44"/>
        <v>934</v>
      </c>
      <c r="E945" s="23">
        <v>43922</v>
      </c>
      <c r="F945" s="30">
        <f>+VLOOKUP(Casos_HN[[#This Row],[Departamento]],Table_5[],2,0)</f>
        <v>5</v>
      </c>
      <c r="G945" s="3" t="s">
        <v>22</v>
      </c>
      <c r="H945" s="9" t="s">
        <v>83</v>
      </c>
      <c r="I945" s="30" t="str">
        <f>+IFERROR(VLOOKUP(Casos_HN[[#This Row],[Municipio]],'LOCALIZA HN'!$B$9:$O$306,8,0),99999)</f>
        <v>0511</v>
      </c>
      <c r="J945" s="5" t="s">
        <v>18</v>
      </c>
      <c r="K945" s="5">
        <v>42</v>
      </c>
      <c r="L945" s="8" t="s">
        <v>19</v>
      </c>
      <c r="M945" s="32" t="s">
        <v>20</v>
      </c>
      <c r="N945" s="33">
        <f>+IFERROR(VLOOKUP(Casos_HN[[#This Row],[ID_Municipio]],Table_4[[CodigoMuni]:[Long_2]],3,0),"")</f>
        <v>15.3307</v>
      </c>
      <c r="O945" s="33">
        <f>+IFERROR(VLOOKUP(Casos_HN[[#This Row],[ID_Municipio]],Table_4[[CodigoMuni]:[Long_2]],4,0),"")</f>
        <v>-88.047399999999996</v>
      </c>
      <c r="P945" s="32" t="s">
        <v>21</v>
      </c>
    </row>
    <row r="946" spans="1:16" ht="14.25" customHeight="1" x14ac:dyDescent="0.3">
      <c r="A946" s="29" t="str">
        <f t="shared" si="42"/>
        <v>Villanueva43924935</v>
      </c>
      <c r="B946" s="29" t="str">
        <f>+Casos_HN[[#This Row],[ID_Municipio]]&amp;Casos_HN[[#This Row],[Fecha]]</f>
        <v>051143924</v>
      </c>
      <c r="C946" s="29" t="str">
        <f t="shared" si="43"/>
        <v>Cortes43924</v>
      </c>
      <c r="D946" s="30">
        <f t="shared" si="44"/>
        <v>935</v>
      </c>
      <c r="E946" s="23">
        <v>43924</v>
      </c>
      <c r="F946" s="30">
        <f>+VLOOKUP(Casos_HN[[#This Row],[Departamento]],Table_5[],2,0)</f>
        <v>5</v>
      </c>
      <c r="G946" s="3" t="s">
        <v>22</v>
      </c>
      <c r="H946" s="9" t="s">
        <v>83</v>
      </c>
      <c r="I946" s="30" t="str">
        <f>+IFERROR(VLOOKUP(Casos_HN[[#This Row],[Municipio]],'LOCALIZA HN'!$B$9:$O$306,8,0),99999)</f>
        <v>0511</v>
      </c>
      <c r="J946" s="5" t="s">
        <v>18</v>
      </c>
      <c r="K946" s="5">
        <v>68</v>
      </c>
      <c r="L946" s="8" t="s">
        <v>19</v>
      </c>
      <c r="M946" s="32" t="s">
        <v>20</v>
      </c>
      <c r="N946" s="33">
        <f>+IFERROR(VLOOKUP(Casos_HN[[#This Row],[ID_Municipio]],Table_4[[CodigoMuni]:[Long_2]],3,0),"")</f>
        <v>15.3307</v>
      </c>
      <c r="O946" s="33">
        <f>+IFERROR(VLOOKUP(Casos_HN[[#This Row],[ID_Municipio]],Table_4[[CodigoMuni]:[Long_2]],4,0),"")</f>
        <v>-88.047399999999996</v>
      </c>
      <c r="P946" s="32" t="s">
        <v>21</v>
      </c>
    </row>
    <row r="947" spans="1:16" ht="14.25" customHeight="1" x14ac:dyDescent="0.3">
      <c r="A947" s="29" t="str">
        <f t="shared" si="42"/>
        <v>Villanueva43924936</v>
      </c>
      <c r="B947" s="29" t="str">
        <f>+Casos_HN[[#This Row],[ID_Municipio]]&amp;Casos_HN[[#This Row],[Fecha]]</f>
        <v>051143924</v>
      </c>
      <c r="C947" s="29" t="str">
        <f t="shared" si="43"/>
        <v>Cortes43924</v>
      </c>
      <c r="D947" s="30">
        <f t="shared" si="44"/>
        <v>936</v>
      </c>
      <c r="E947" s="23">
        <v>43924</v>
      </c>
      <c r="F947" s="30">
        <f>+VLOOKUP(Casos_HN[[#This Row],[Departamento]],Table_5[],2,0)</f>
        <v>5</v>
      </c>
      <c r="G947" s="3" t="s">
        <v>22</v>
      </c>
      <c r="H947" s="9" t="s">
        <v>83</v>
      </c>
      <c r="I947" s="30" t="str">
        <f>+IFERROR(VLOOKUP(Casos_HN[[#This Row],[Municipio]],'LOCALIZA HN'!$B$9:$O$306,8,0),99999)</f>
        <v>0511</v>
      </c>
      <c r="J947" s="5" t="s">
        <v>18</v>
      </c>
      <c r="K947" s="5">
        <v>70</v>
      </c>
      <c r="L947" s="8" t="s">
        <v>19</v>
      </c>
      <c r="M947" s="32" t="s">
        <v>20</v>
      </c>
      <c r="N947" s="33">
        <f>+IFERROR(VLOOKUP(Casos_HN[[#This Row],[ID_Municipio]],Table_4[[CodigoMuni]:[Long_2]],3,0),"")</f>
        <v>15.3307</v>
      </c>
      <c r="O947" s="33">
        <f>+IFERROR(VLOOKUP(Casos_HN[[#This Row],[ID_Municipio]],Table_4[[CodigoMuni]:[Long_2]],4,0),"")</f>
        <v>-88.047399999999996</v>
      </c>
      <c r="P947" s="32" t="s">
        <v>21</v>
      </c>
    </row>
    <row r="948" spans="1:16" ht="14.25" customHeight="1" x14ac:dyDescent="0.3">
      <c r="A948" s="29" t="str">
        <f t="shared" si="42"/>
        <v>Villanueva43924937</v>
      </c>
      <c r="B948" s="29" t="str">
        <f>+Casos_HN[[#This Row],[ID_Municipio]]&amp;Casos_HN[[#This Row],[Fecha]]</f>
        <v>051143924</v>
      </c>
      <c r="C948" s="29" t="str">
        <f t="shared" si="43"/>
        <v>Cortes43924</v>
      </c>
      <c r="D948" s="30">
        <f t="shared" si="44"/>
        <v>937</v>
      </c>
      <c r="E948" s="23">
        <v>43924</v>
      </c>
      <c r="F948" s="30">
        <f>+VLOOKUP(Casos_HN[[#This Row],[Departamento]],Table_5[],2,0)</f>
        <v>5</v>
      </c>
      <c r="G948" s="3" t="s">
        <v>22</v>
      </c>
      <c r="H948" s="9" t="s">
        <v>83</v>
      </c>
      <c r="I948" s="30" t="str">
        <f>+IFERROR(VLOOKUP(Casos_HN[[#This Row],[Municipio]],'LOCALIZA HN'!$B$9:$O$306,8,0),99999)</f>
        <v>0511</v>
      </c>
      <c r="J948" s="5" t="s">
        <v>26</v>
      </c>
      <c r="K948" s="5"/>
      <c r="L948" s="8" t="s">
        <v>19</v>
      </c>
      <c r="M948" s="32" t="s">
        <v>20</v>
      </c>
      <c r="N948" s="33">
        <f>+IFERROR(VLOOKUP(Casos_HN[[#This Row],[ID_Municipio]],Table_4[[CodigoMuni]:[Long_2]],3,0),"")</f>
        <v>15.3307</v>
      </c>
      <c r="O948" s="33">
        <f>+IFERROR(VLOOKUP(Casos_HN[[#This Row],[ID_Municipio]],Table_4[[CodigoMuni]:[Long_2]],4,0),"")</f>
        <v>-88.047399999999996</v>
      </c>
      <c r="P948" s="32" t="s">
        <v>21</v>
      </c>
    </row>
    <row r="949" spans="1:16" ht="14.25" customHeight="1" x14ac:dyDescent="0.3">
      <c r="A949" s="29" t="str">
        <f t="shared" si="42"/>
        <v>Villanueva43924938</v>
      </c>
      <c r="B949" s="29" t="str">
        <f>+Casos_HN[[#This Row],[ID_Municipio]]&amp;Casos_HN[[#This Row],[Fecha]]</f>
        <v>051143924</v>
      </c>
      <c r="C949" s="29" t="str">
        <f t="shared" si="43"/>
        <v>Cortes43924</v>
      </c>
      <c r="D949" s="30">
        <f t="shared" si="44"/>
        <v>938</v>
      </c>
      <c r="E949" s="23">
        <v>43924</v>
      </c>
      <c r="F949" s="30">
        <f>+VLOOKUP(Casos_HN[[#This Row],[Departamento]],Table_5[],2,0)</f>
        <v>5</v>
      </c>
      <c r="G949" s="3" t="s">
        <v>22</v>
      </c>
      <c r="H949" s="9" t="s">
        <v>83</v>
      </c>
      <c r="I949" s="30" t="str">
        <f>+IFERROR(VLOOKUP(Casos_HN[[#This Row],[Municipio]],'LOCALIZA HN'!$B$9:$O$306,8,0),99999)</f>
        <v>0511</v>
      </c>
      <c r="J949" s="5" t="s">
        <v>18</v>
      </c>
      <c r="K949" s="5">
        <v>76</v>
      </c>
      <c r="L949" s="8" t="s">
        <v>19</v>
      </c>
      <c r="M949" s="32" t="s">
        <v>20</v>
      </c>
      <c r="N949" s="33">
        <f>+IFERROR(VLOOKUP(Casos_HN[[#This Row],[ID_Municipio]],Table_4[[CodigoMuni]:[Long_2]],3,0),"")</f>
        <v>15.3307</v>
      </c>
      <c r="O949" s="33">
        <f>+IFERROR(VLOOKUP(Casos_HN[[#This Row],[ID_Municipio]],Table_4[[CodigoMuni]:[Long_2]],4,0),"")</f>
        <v>-88.047399999999996</v>
      </c>
      <c r="P949" s="32" t="s">
        <v>21</v>
      </c>
    </row>
    <row r="950" spans="1:16" ht="14.25" customHeight="1" x14ac:dyDescent="0.3">
      <c r="A950" s="29" t="str">
        <f t="shared" si="42"/>
        <v>Villanueva43924939</v>
      </c>
      <c r="B950" s="29" t="str">
        <f>+Casos_HN[[#This Row],[ID_Municipio]]&amp;Casos_HN[[#This Row],[Fecha]]</f>
        <v>051143924</v>
      </c>
      <c r="C950" s="29" t="str">
        <f t="shared" si="43"/>
        <v>Cortes43924</v>
      </c>
      <c r="D950" s="30">
        <f t="shared" si="44"/>
        <v>939</v>
      </c>
      <c r="E950" s="23">
        <v>43924</v>
      </c>
      <c r="F950" s="30">
        <f>+VLOOKUP(Casos_HN[[#This Row],[Departamento]],Table_5[],2,0)</f>
        <v>5</v>
      </c>
      <c r="G950" s="3" t="s">
        <v>22</v>
      </c>
      <c r="H950" s="9" t="s">
        <v>83</v>
      </c>
      <c r="I950" s="30" t="str">
        <f>+IFERROR(VLOOKUP(Casos_HN[[#This Row],[Municipio]],'LOCALIZA HN'!$B$9:$O$306,8,0),99999)</f>
        <v>0511</v>
      </c>
      <c r="J950" s="5" t="s">
        <v>26</v>
      </c>
      <c r="K950" s="5">
        <v>21</v>
      </c>
      <c r="L950" s="8" t="s">
        <v>19</v>
      </c>
      <c r="M950" s="32" t="s">
        <v>20</v>
      </c>
      <c r="N950" s="33">
        <f>+IFERROR(VLOOKUP(Casos_HN[[#This Row],[ID_Municipio]],Table_4[[CodigoMuni]:[Long_2]],3,0),"")</f>
        <v>15.3307</v>
      </c>
      <c r="O950" s="33">
        <f>+IFERROR(VLOOKUP(Casos_HN[[#This Row],[ID_Municipio]],Table_4[[CodigoMuni]:[Long_2]],4,0),"")</f>
        <v>-88.047399999999996</v>
      </c>
      <c r="P950" s="32" t="s">
        <v>21</v>
      </c>
    </row>
    <row r="951" spans="1:16" ht="14.25" customHeight="1" x14ac:dyDescent="0.3">
      <c r="A951" s="29" t="str">
        <f t="shared" si="42"/>
        <v>Villanueva43924940</v>
      </c>
      <c r="B951" s="29" t="str">
        <f>+Casos_HN[[#This Row],[ID_Municipio]]&amp;Casos_HN[[#This Row],[Fecha]]</f>
        <v>051143924</v>
      </c>
      <c r="C951" s="29" t="str">
        <f t="shared" si="43"/>
        <v>Cortes43924</v>
      </c>
      <c r="D951" s="30">
        <f t="shared" si="44"/>
        <v>940</v>
      </c>
      <c r="E951" s="23">
        <v>43924</v>
      </c>
      <c r="F951" s="30">
        <f>+VLOOKUP(Casos_HN[[#This Row],[Departamento]],Table_5[],2,0)</f>
        <v>5</v>
      </c>
      <c r="G951" s="3" t="s">
        <v>22</v>
      </c>
      <c r="H951" s="9" t="s">
        <v>83</v>
      </c>
      <c r="I951" s="30" t="str">
        <f>+IFERROR(VLOOKUP(Casos_HN[[#This Row],[Municipio]],'LOCALIZA HN'!$B$9:$O$306,8,0),99999)</f>
        <v>0511</v>
      </c>
      <c r="J951" s="5" t="s">
        <v>26</v>
      </c>
      <c r="K951" s="5">
        <v>42</v>
      </c>
      <c r="L951" s="8" t="s">
        <v>19</v>
      </c>
      <c r="M951" s="32" t="s">
        <v>20</v>
      </c>
      <c r="N951" s="33">
        <f>+IFERROR(VLOOKUP(Casos_HN[[#This Row],[ID_Municipio]],Table_4[[CodigoMuni]:[Long_2]],3,0),"")</f>
        <v>15.3307</v>
      </c>
      <c r="O951" s="33">
        <f>+IFERROR(VLOOKUP(Casos_HN[[#This Row],[ID_Municipio]],Table_4[[CodigoMuni]:[Long_2]],4,0),"")</f>
        <v>-88.047399999999996</v>
      </c>
      <c r="P951" s="32" t="s">
        <v>21</v>
      </c>
    </row>
    <row r="952" spans="1:16" ht="14.25" customHeight="1" x14ac:dyDescent="0.3">
      <c r="A952" s="29" t="str">
        <f t="shared" si="42"/>
        <v>Villanueva43926941</v>
      </c>
      <c r="B952" s="29" t="str">
        <f>+Casos_HN[[#This Row],[ID_Municipio]]&amp;Casos_HN[[#This Row],[Fecha]]</f>
        <v>051143926</v>
      </c>
      <c r="C952" s="29" t="str">
        <f t="shared" si="43"/>
        <v>Cortes43926</v>
      </c>
      <c r="D952" s="30">
        <f t="shared" si="44"/>
        <v>941</v>
      </c>
      <c r="E952" s="23">
        <v>43926</v>
      </c>
      <c r="F952" s="30">
        <f>+VLOOKUP(Casos_HN[[#This Row],[Departamento]],Table_5[],2,0)</f>
        <v>5</v>
      </c>
      <c r="G952" s="3" t="s">
        <v>22</v>
      </c>
      <c r="H952" s="9" t="s">
        <v>83</v>
      </c>
      <c r="I952" s="30" t="str">
        <f>+IFERROR(VLOOKUP(Casos_HN[[#This Row],[Municipio]],'LOCALIZA HN'!$B$9:$O$306,8,0),99999)</f>
        <v>0511</v>
      </c>
      <c r="J952" s="5" t="s">
        <v>18</v>
      </c>
      <c r="K952" s="5">
        <v>58</v>
      </c>
      <c r="L952" s="8" t="s">
        <v>19</v>
      </c>
      <c r="M952" s="32" t="s">
        <v>20</v>
      </c>
      <c r="N952" s="33">
        <f>+IFERROR(VLOOKUP(Casos_HN[[#This Row],[ID_Municipio]],Table_4[[CodigoMuni]:[Long_2]],3,0),"")</f>
        <v>15.3307</v>
      </c>
      <c r="O952" s="33">
        <f>+IFERROR(VLOOKUP(Casos_HN[[#This Row],[ID_Municipio]],Table_4[[CodigoMuni]:[Long_2]],4,0),"")</f>
        <v>-88.047399999999996</v>
      </c>
      <c r="P952" s="32" t="s">
        <v>21</v>
      </c>
    </row>
    <row r="953" spans="1:16" ht="14.25" customHeight="1" x14ac:dyDescent="0.3">
      <c r="A953" s="29" t="str">
        <f t="shared" si="42"/>
        <v>Villanueva43930942</v>
      </c>
      <c r="B953" s="29" t="str">
        <f>+Casos_HN[[#This Row],[ID_Municipio]]&amp;Casos_HN[[#This Row],[Fecha]]</f>
        <v>051143930</v>
      </c>
      <c r="C953" s="29" t="str">
        <f t="shared" si="43"/>
        <v>Cortes43930</v>
      </c>
      <c r="D953" s="30">
        <f t="shared" si="44"/>
        <v>942</v>
      </c>
      <c r="E953" s="23">
        <v>43930</v>
      </c>
      <c r="F953" s="30">
        <f>+VLOOKUP(Casos_HN[[#This Row],[Departamento]],Table_5[],2,0)</f>
        <v>5</v>
      </c>
      <c r="G953" s="3" t="s">
        <v>22</v>
      </c>
      <c r="H953" s="9" t="s">
        <v>83</v>
      </c>
      <c r="I953" s="30" t="str">
        <f>+IFERROR(VLOOKUP(Casos_HN[[#This Row],[Municipio]],'LOCALIZA HN'!$B$9:$O$306,8,0),99999)</f>
        <v>0511</v>
      </c>
      <c r="J953" s="5" t="s">
        <v>18</v>
      </c>
      <c r="K953" s="5">
        <v>69</v>
      </c>
      <c r="L953" s="8" t="s">
        <v>19</v>
      </c>
      <c r="M953" s="32" t="s">
        <v>20</v>
      </c>
      <c r="N953" s="33">
        <f>+IFERROR(VLOOKUP(Casos_HN[[#This Row],[ID_Municipio]],Table_4[[CodigoMuni]:[Long_2]],3,0),"")</f>
        <v>15.3307</v>
      </c>
      <c r="O953" s="33">
        <f>+IFERROR(VLOOKUP(Casos_HN[[#This Row],[ID_Municipio]],Table_4[[CodigoMuni]:[Long_2]],4,0),"")</f>
        <v>-88.047399999999996</v>
      </c>
      <c r="P953" s="32" t="s">
        <v>21</v>
      </c>
    </row>
    <row r="954" spans="1:16" ht="14.25" customHeight="1" x14ac:dyDescent="0.3">
      <c r="A954" s="29" t="str">
        <f t="shared" si="42"/>
        <v>Villanueva43930943</v>
      </c>
      <c r="B954" s="29" t="str">
        <f>+Casos_HN[[#This Row],[ID_Municipio]]&amp;Casos_HN[[#This Row],[Fecha]]</f>
        <v>051143930</v>
      </c>
      <c r="C954" s="29" t="str">
        <f t="shared" si="43"/>
        <v>Cortes43930</v>
      </c>
      <c r="D954" s="30">
        <f t="shared" si="44"/>
        <v>943</v>
      </c>
      <c r="E954" s="23">
        <v>43930</v>
      </c>
      <c r="F954" s="30">
        <f>+VLOOKUP(Casos_HN[[#This Row],[Departamento]],Table_5[],2,0)</f>
        <v>5</v>
      </c>
      <c r="G954" s="3" t="s">
        <v>22</v>
      </c>
      <c r="H954" s="9" t="s">
        <v>83</v>
      </c>
      <c r="I954" s="30" t="str">
        <f>+IFERROR(VLOOKUP(Casos_HN[[#This Row],[Municipio]],'LOCALIZA HN'!$B$9:$O$306,8,0),99999)</f>
        <v>0511</v>
      </c>
      <c r="J954" s="5" t="s">
        <v>18</v>
      </c>
      <c r="K954" s="5">
        <v>48</v>
      </c>
      <c r="L954" s="8" t="s">
        <v>19</v>
      </c>
      <c r="M954" s="32" t="s">
        <v>20</v>
      </c>
      <c r="N954" s="33">
        <f>+IFERROR(VLOOKUP(Casos_HN[[#This Row],[ID_Municipio]],Table_4[[CodigoMuni]:[Long_2]],3,0),"")</f>
        <v>15.3307</v>
      </c>
      <c r="O954" s="33">
        <f>+IFERROR(VLOOKUP(Casos_HN[[#This Row],[ID_Municipio]],Table_4[[CodigoMuni]:[Long_2]],4,0),"")</f>
        <v>-88.047399999999996</v>
      </c>
      <c r="P954" s="32" t="s">
        <v>21</v>
      </c>
    </row>
    <row r="955" spans="1:16" ht="14.25" customHeight="1" x14ac:dyDescent="0.3">
      <c r="A955" s="29" t="str">
        <f t="shared" si="42"/>
        <v>Villanueva43930944</v>
      </c>
      <c r="B955" s="29" t="str">
        <f>+Casos_HN[[#This Row],[ID_Municipio]]&amp;Casos_HN[[#This Row],[Fecha]]</f>
        <v>051143930</v>
      </c>
      <c r="C955" s="29" t="str">
        <f t="shared" si="43"/>
        <v>Cortes43930</v>
      </c>
      <c r="D955" s="30">
        <f t="shared" si="44"/>
        <v>944</v>
      </c>
      <c r="E955" s="23">
        <v>43930</v>
      </c>
      <c r="F955" s="30">
        <f>+VLOOKUP(Casos_HN[[#This Row],[Departamento]],Table_5[],2,0)</f>
        <v>5</v>
      </c>
      <c r="G955" s="3" t="s">
        <v>22</v>
      </c>
      <c r="H955" s="9" t="s">
        <v>83</v>
      </c>
      <c r="I955" s="30" t="str">
        <f>+IFERROR(VLOOKUP(Casos_HN[[#This Row],[Municipio]],'LOCALIZA HN'!$B$9:$O$306,8,0),99999)</f>
        <v>0511</v>
      </c>
      <c r="J955" s="5" t="s">
        <v>26</v>
      </c>
      <c r="K955" s="5">
        <v>38</v>
      </c>
      <c r="L955" s="8" t="s">
        <v>19</v>
      </c>
      <c r="M955" s="32" t="s">
        <v>20</v>
      </c>
      <c r="N955" s="33">
        <f>+IFERROR(VLOOKUP(Casos_HN[[#This Row],[ID_Municipio]],Table_4[[CodigoMuni]:[Long_2]],3,0),"")</f>
        <v>15.3307</v>
      </c>
      <c r="O955" s="33">
        <f>+IFERROR(VLOOKUP(Casos_HN[[#This Row],[ID_Municipio]],Table_4[[CodigoMuni]:[Long_2]],4,0),"")</f>
        <v>-88.047399999999996</v>
      </c>
      <c r="P955" s="32" t="s">
        <v>21</v>
      </c>
    </row>
    <row r="956" spans="1:16" ht="14.25" customHeight="1" x14ac:dyDescent="0.3">
      <c r="A956" s="29" t="str">
        <f t="shared" si="42"/>
        <v>Villanueva43931945</v>
      </c>
      <c r="B956" s="29" t="str">
        <f>+Casos_HN[[#This Row],[ID_Municipio]]&amp;Casos_HN[[#This Row],[Fecha]]</f>
        <v>051143931</v>
      </c>
      <c r="C956" s="29" t="str">
        <f t="shared" si="43"/>
        <v>Cortes43931</v>
      </c>
      <c r="D956" s="30">
        <f t="shared" si="44"/>
        <v>945</v>
      </c>
      <c r="E956" s="23">
        <v>43931</v>
      </c>
      <c r="F956" s="30">
        <f>+VLOOKUP(Casos_HN[[#This Row],[Departamento]],Table_5[],2,0)</f>
        <v>5</v>
      </c>
      <c r="G956" s="3" t="s">
        <v>22</v>
      </c>
      <c r="H956" s="9" t="s">
        <v>83</v>
      </c>
      <c r="I956" s="30" t="str">
        <f>+IFERROR(VLOOKUP(Casos_HN[[#This Row],[Municipio]],'LOCALIZA HN'!$B$9:$O$306,8,0),99999)</f>
        <v>0511</v>
      </c>
      <c r="J956" s="5" t="s">
        <v>18</v>
      </c>
      <c r="K956" s="5">
        <v>44</v>
      </c>
      <c r="L956" s="8" t="s">
        <v>19</v>
      </c>
      <c r="M956" s="32" t="s">
        <v>20</v>
      </c>
      <c r="N956" s="33">
        <f>+IFERROR(VLOOKUP(Casos_HN[[#This Row],[ID_Municipio]],Table_4[[CodigoMuni]:[Long_2]],3,0),"")</f>
        <v>15.3307</v>
      </c>
      <c r="O956" s="33">
        <f>+IFERROR(VLOOKUP(Casos_HN[[#This Row],[ID_Municipio]],Table_4[[CodigoMuni]:[Long_2]],4,0),"")</f>
        <v>-88.047399999999996</v>
      </c>
      <c r="P956" s="32" t="s">
        <v>21</v>
      </c>
    </row>
    <row r="957" spans="1:16" ht="14.25" customHeight="1" x14ac:dyDescent="0.3">
      <c r="A957" s="29" t="str">
        <f t="shared" si="42"/>
        <v>Villanueva43931946</v>
      </c>
      <c r="B957" s="29" t="str">
        <f>+Casos_HN[[#This Row],[ID_Municipio]]&amp;Casos_HN[[#This Row],[Fecha]]</f>
        <v>051143931</v>
      </c>
      <c r="C957" s="29" t="str">
        <f t="shared" si="43"/>
        <v>Cortes43931</v>
      </c>
      <c r="D957" s="30">
        <f t="shared" si="44"/>
        <v>946</v>
      </c>
      <c r="E957" s="23">
        <v>43931</v>
      </c>
      <c r="F957" s="30">
        <f>+VLOOKUP(Casos_HN[[#This Row],[Departamento]],Table_5[],2,0)</f>
        <v>5</v>
      </c>
      <c r="G957" s="3" t="s">
        <v>22</v>
      </c>
      <c r="H957" s="9" t="s">
        <v>83</v>
      </c>
      <c r="I957" s="30" t="str">
        <f>+IFERROR(VLOOKUP(Casos_HN[[#This Row],[Municipio]],'LOCALIZA HN'!$B$9:$O$306,8,0),99999)</f>
        <v>0511</v>
      </c>
      <c r="J957" s="5" t="s">
        <v>18</v>
      </c>
      <c r="K957" s="5">
        <v>62</v>
      </c>
      <c r="L957" s="8" t="s">
        <v>19</v>
      </c>
      <c r="M957" s="32" t="s">
        <v>20</v>
      </c>
      <c r="N957" s="33">
        <f>+IFERROR(VLOOKUP(Casos_HN[[#This Row],[ID_Municipio]],Table_4[[CodigoMuni]:[Long_2]],3,0),"")</f>
        <v>15.3307</v>
      </c>
      <c r="O957" s="33">
        <f>+IFERROR(VLOOKUP(Casos_HN[[#This Row],[ID_Municipio]],Table_4[[CodigoMuni]:[Long_2]],4,0),"")</f>
        <v>-88.047399999999996</v>
      </c>
      <c r="P957" s="32" t="s">
        <v>21</v>
      </c>
    </row>
    <row r="958" spans="1:16" ht="14.25" customHeight="1" x14ac:dyDescent="0.3">
      <c r="A958" s="29" t="str">
        <f t="shared" si="42"/>
        <v>Villanueva43931947</v>
      </c>
      <c r="B958" s="29" t="str">
        <f>+Casos_HN[[#This Row],[ID_Municipio]]&amp;Casos_HN[[#This Row],[Fecha]]</f>
        <v>051143931</v>
      </c>
      <c r="C958" s="29" t="str">
        <f t="shared" si="43"/>
        <v>Cortes43931</v>
      </c>
      <c r="D958" s="30">
        <f t="shared" si="44"/>
        <v>947</v>
      </c>
      <c r="E958" s="23">
        <v>43931</v>
      </c>
      <c r="F958" s="30">
        <f>+VLOOKUP(Casos_HN[[#This Row],[Departamento]],Table_5[],2,0)</f>
        <v>5</v>
      </c>
      <c r="G958" s="3" t="s">
        <v>22</v>
      </c>
      <c r="H958" s="9" t="s">
        <v>83</v>
      </c>
      <c r="I958" s="30" t="str">
        <f>+IFERROR(VLOOKUP(Casos_HN[[#This Row],[Municipio]],'LOCALIZA HN'!$B$9:$O$306,8,0),99999)</f>
        <v>0511</v>
      </c>
      <c r="J958" s="5" t="s">
        <v>26</v>
      </c>
      <c r="K958" s="5">
        <v>72</v>
      </c>
      <c r="L958" s="8" t="s">
        <v>19</v>
      </c>
      <c r="M958" s="32" t="s">
        <v>20</v>
      </c>
      <c r="N958" s="33">
        <f>+IFERROR(VLOOKUP(Casos_HN[[#This Row],[ID_Municipio]],Table_4[[CodigoMuni]:[Long_2]],3,0),"")</f>
        <v>15.3307</v>
      </c>
      <c r="O958" s="33">
        <f>+IFERROR(VLOOKUP(Casos_HN[[#This Row],[ID_Municipio]],Table_4[[CodigoMuni]:[Long_2]],4,0),"")</f>
        <v>-88.047399999999996</v>
      </c>
      <c r="P958" s="32" t="s">
        <v>21</v>
      </c>
    </row>
    <row r="959" spans="1:16" ht="14.25" customHeight="1" x14ac:dyDescent="0.3">
      <c r="A959" s="29" t="str">
        <f t="shared" si="42"/>
        <v>Villanueva43934948</v>
      </c>
      <c r="B959" s="29" t="str">
        <f>+Casos_HN[[#This Row],[ID_Municipio]]&amp;Casos_HN[[#This Row],[Fecha]]</f>
        <v>051143934</v>
      </c>
      <c r="C959" s="29" t="str">
        <f t="shared" si="43"/>
        <v>Cortes43934</v>
      </c>
      <c r="D959" s="30">
        <f t="shared" si="44"/>
        <v>948</v>
      </c>
      <c r="E959" s="23">
        <v>43934</v>
      </c>
      <c r="F959" s="30">
        <f>+VLOOKUP(Casos_HN[[#This Row],[Departamento]],Table_5[],2,0)</f>
        <v>5</v>
      </c>
      <c r="G959" s="3" t="s">
        <v>22</v>
      </c>
      <c r="H959" s="9" t="s">
        <v>83</v>
      </c>
      <c r="I959" s="30" t="str">
        <f>+IFERROR(VLOOKUP(Casos_HN[[#This Row],[Municipio]],'LOCALIZA HN'!$B$9:$O$306,8,0),99999)</f>
        <v>0511</v>
      </c>
      <c r="J959" s="5" t="s">
        <v>18</v>
      </c>
      <c r="K959" s="5">
        <v>43</v>
      </c>
      <c r="L959" s="8" t="s">
        <v>19</v>
      </c>
      <c r="M959" s="32" t="s">
        <v>20</v>
      </c>
      <c r="N959" s="33">
        <f>+IFERROR(VLOOKUP(Casos_HN[[#This Row],[ID_Municipio]],Table_4[[CodigoMuni]:[Long_2]],3,0),"")</f>
        <v>15.3307</v>
      </c>
      <c r="O959" s="33">
        <f>+IFERROR(VLOOKUP(Casos_HN[[#This Row],[ID_Municipio]],Table_4[[CodigoMuni]:[Long_2]],4,0),"")</f>
        <v>-88.047399999999996</v>
      </c>
      <c r="P959" s="32" t="s">
        <v>21</v>
      </c>
    </row>
    <row r="960" spans="1:16" ht="14.25" customHeight="1" x14ac:dyDescent="0.3">
      <c r="A960" s="29" t="str">
        <f t="shared" si="42"/>
        <v>Villanueva43934949</v>
      </c>
      <c r="B960" s="29" t="str">
        <f>+Casos_HN[[#This Row],[ID_Municipio]]&amp;Casos_HN[[#This Row],[Fecha]]</f>
        <v>051143934</v>
      </c>
      <c r="C960" s="29" t="str">
        <f t="shared" si="43"/>
        <v>Cortes43934</v>
      </c>
      <c r="D960" s="30">
        <f t="shared" si="44"/>
        <v>949</v>
      </c>
      <c r="E960" s="23">
        <v>43934</v>
      </c>
      <c r="F960" s="30">
        <f>+VLOOKUP(Casos_HN[[#This Row],[Departamento]],Table_5[],2,0)</f>
        <v>5</v>
      </c>
      <c r="G960" s="3" t="s">
        <v>22</v>
      </c>
      <c r="H960" s="9" t="s">
        <v>83</v>
      </c>
      <c r="I960" s="30" t="str">
        <f>+IFERROR(VLOOKUP(Casos_HN[[#This Row],[Municipio]],'LOCALIZA HN'!$B$9:$O$306,8,0),99999)</f>
        <v>0511</v>
      </c>
      <c r="J960" s="5" t="s">
        <v>18</v>
      </c>
      <c r="K960" s="5">
        <v>43</v>
      </c>
      <c r="L960" s="8" t="s">
        <v>19</v>
      </c>
      <c r="M960" s="32" t="s">
        <v>20</v>
      </c>
      <c r="N960" s="33">
        <f>+IFERROR(VLOOKUP(Casos_HN[[#This Row],[ID_Municipio]],Table_4[[CodigoMuni]:[Long_2]],3,0),"")</f>
        <v>15.3307</v>
      </c>
      <c r="O960" s="33">
        <f>+IFERROR(VLOOKUP(Casos_HN[[#This Row],[ID_Municipio]],Table_4[[CodigoMuni]:[Long_2]],4,0),"")</f>
        <v>-88.047399999999996</v>
      </c>
      <c r="P960" s="32" t="s">
        <v>21</v>
      </c>
    </row>
    <row r="961" spans="1:16" ht="14.25" customHeight="1" x14ac:dyDescent="0.3">
      <c r="A961" s="29" t="str">
        <f t="shared" si="42"/>
        <v>Villanueva43939950</v>
      </c>
      <c r="B961" s="29" t="str">
        <f>+Casos_HN[[#This Row],[ID_Municipio]]&amp;Casos_HN[[#This Row],[Fecha]]</f>
        <v>051143939</v>
      </c>
      <c r="C961" s="29" t="str">
        <f t="shared" si="43"/>
        <v>Cortes43939</v>
      </c>
      <c r="D961" s="30">
        <f t="shared" si="44"/>
        <v>950</v>
      </c>
      <c r="E961" s="23">
        <v>43939</v>
      </c>
      <c r="F961" s="30">
        <f>+VLOOKUP(Casos_HN[[#This Row],[Departamento]],Table_5[],2,0)</f>
        <v>5</v>
      </c>
      <c r="G961" s="3" t="s">
        <v>22</v>
      </c>
      <c r="H961" s="9" t="s">
        <v>83</v>
      </c>
      <c r="I961" s="30" t="str">
        <f>+IFERROR(VLOOKUP(Casos_HN[[#This Row],[Municipio]],'LOCALIZA HN'!$B$9:$O$306,8,0),99999)</f>
        <v>0511</v>
      </c>
      <c r="J961" s="5" t="s">
        <v>18</v>
      </c>
      <c r="K961" s="5">
        <v>45</v>
      </c>
      <c r="L961" s="8" t="s">
        <v>19</v>
      </c>
      <c r="M961" s="32" t="s">
        <v>20</v>
      </c>
      <c r="N961" s="33">
        <f>+IFERROR(VLOOKUP(Casos_HN[[#This Row],[ID_Municipio]],Table_4[[CodigoMuni]:[Long_2]],3,0),"")</f>
        <v>15.3307</v>
      </c>
      <c r="O961" s="33">
        <f>+IFERROR(VLOOKUP(Casos_HN[[#This Row],[ID_Municipio]],Table_4[[CodigoMuni]:[Long_2]],4,0),"")</f>
        <v>-88.047399999999996</v>
      </c>
      <c r="P961" s="32" t="s">
        <v>21</v>
      </c>
    </row>
    <row r="962" spans="1:16" ht="14.25" customHeight="1" x14ac:dyDescent="0.3">
      <c r="A962" s="29" t="str">
        <f t="shared" si="42"/>
        <v>Villanueva43939951</v>
      </c>
      <c r="B962" s="29" t="str">
        <f>+Casos_HN[[#This Row],[ID_Municipio]]&amp;Casos_HN[[#This Row],[Fecha]]</f>
        <v>051143939</v>
      </c>
      <c r="C962" s="29" t="str">
        <f t="shared" si="43"/>
        <v>Cortes43939</v>
      </c>
      <c r="D962" s="30">
        <f t="shared" si="44"/>
        <v>951</v>
      </c>
      <c r="E962" s="23">
        <v>43939</v>
      </c>
      <c r="F962" s="30">
        <f>+VLOOKUP(Casos_HN[[#This Row],[Departamento]],Table_5[],2,0)</f>
        <v>5</v>
      </c>
      <c r="G962" s="3" t="s">
        <v>22</v>
      </c>
      <c r="H962" s="9" t="s">
        <v>83</v>
      </c>
      <c r="I962" s="30" t="str">
        <f>+IFERROR(VLOOKUP(Casos_HN[[#This Row],[Municipio]],'LOCALIZA HN'!$B$9:$O$306,8,0),99999)</f>
        <v>0511</v>
      </c>
      <c r="J962" s="5" t="s">
        <v>26</v>
      </c>
      <c r="K962" s="5">
        <v>44</v>
      </c>
      <c r="L962" s="8" t="s">
        <v>19</v>
      </c>
      <c r="M962" s="32" t="s">
        <v>20</v>
      </c>
      <c r="N962" s="33">
        <f>+IFERROR(VLOOKUP(Casos_HN[[#This Row],[ID_Municipio]],Table_4[[CodigoMuni]:[Long_2]],3,0),"")</f>
        <v>15.3307</v>
      </c>
      <c r="O962" s="33">
        <f>+IFERROR(VLOOKUP(Casos_HN[[#This Row],[ID_Municipio]],Table_4[[CodigoMuni]:[Long_2]],4,0),"")</f>
        <v>-88.047399999999996</v>
      </c>
      <c r="P962" s="32" t="s">
        <v>21</v>
      </c>
    </row>
    <row r="963" spans="1:16" ht="14.25" customHeight="1" x14ac:dyDescent="0.3">
      <c r="A963" s="29" t="str">
        <f t="shared" si="42"/>
        <v>Villanueva43940952</v>
      </c>
      <c r="B963" s="29" t="str">
        <f>+Casos_HN[[#This Row],[ID_Municipio]]&amp;Casos_HN[[#This Row],[Fecha]]</f>
        <v>051143940</v>
      </c>
      <c r="C963" s="29" t="str">
        <f t="shared" si="43"/>
        <v>Cortes43940</v>
      </c>
      <c r="D963" s="30">
        <f t="shared" si="44"/>
        <v>952</v>
      </c>
      <c r="E963" s="23">
        <v>43940</v>
      </c>
      <c r="F963" s="30">
        <f>+VLOOKUP(Casos_HN[[#This Row],[Departamento]],Table_5[],2,0)</f>
        <v>5</v>
      </c>
      <c r="G963" s="3" t="s">
        <v>22</v>
      </c>
      <c r="H963" s="9" t="s">
        <v>83</v>
      </c>
      <c r="I963" s="30" t="str">
        <f>+IFERROR(VLOOKUP(Casos_HN[[#This Row],[Municipio]],'LOCALIZA HN'!$B$9:$O$306,8,0),99999)</f>
        <v>0511</v>
      </c>
      <c r="J963" s="5" t="s">
        <v>26</v>
      </c>
      <c r="K963" s="5">
        <v>85</v>
      </c>
      <c r="L963" s="8" t="s">
        <v>19</v>
      </c>
      <c r="M963" s="32" t="s">
        <v>20</v>
      </c>
      <c r="N963" s="33">
        <f>+IFERROR(VLOOKUP(Casos_HN[[#This Row],[ID_Municipio]],Table_4[[CodigoMuni]:[Long_2]],3,0),"")</f>
        <v>15.3307</v>
      </c>
      <c r="O963" s="33">
        <f>+IFERROR(VLOOKUP(Casos_HN[[#This Row],[ID_Municipio]],Table_4[[CodigoMuni]:[Long_2]],4,0),"")</f>
        <v>-88.047399999999996</v>
      </c>
      <c r="P963" s="32" t="s">
        <v>21</v>
      </c>
    </row>
    <row r="964" spans="1:16" ht="14.25" customHeight="1" x14ac:dyDescent="0.3">
      <c r="A964" s="29" t="str">
        <f t="shared" si="42"/>
        <v>Villanueva43942953</v>
      </c>
      <c r="B964" s="29" t="str">
        <f>+Casos_HN[[#This Row],[ID_Municipio]]&amp;Casos_HN[[#This Row],[Fecha]]</f>
        <v>051143942</v>
      </c>
      <c r="C964" s="29" t="str">
        <f t="shared" si="43"/>
        <v>Cortes43942</v>
      </c>
      <c r="D964" s="30">
        <f t="shared" si="44"/>
        <v>953</v>
      </c>
      <c r="E964" s="23">
        <v>43942</v>
      </c>
      <c r="F964" s="30">
        <f>+VLOOKUP(Casos_HN[[#This Row],[Departamento]],Table_5[],2,0)</f>
        <v>5</v>
      </c>
      <c r="G964" s="3" t="s">
        <v>22</v>
      </c>
      <c r="H964" s="9" t="s">
        <v>83</v>
      </c>
      <c r="I964" s="30" t="str">
        <f>+IFERROR(VLOOKUP(Casos_HN[[#This Row],[Municipio]],'LOCALIZA HN'!$B$9:$O$306,8,0),99999)</f>
        <v>0511</v>
      </c>
      <c r="J964" s="5" t="s">
        <v>26</v>
      </c>
      <c r="K964" s="5">
        <v>58</v>
      </c>
      <c r="L964" s="8" t="s">
        <v>19</v>
      </c>
      <c r="M964" s="32" t="s">
        <v>20</v>
      </c>
      <c r="N964" s="33">
        <f>+IFERROR(VLOOKUP(Casos_HN[[#This Row],[ID_Municipio]],Table_4[[CodigoMuni]:[Long_2]],3,0),"")</f>
        <v>15.3307</v>
      </c>
      <c r="O964" s="33">
        <f>+IFERROR(VLOOKUP(Casos_HN[[#This Row],[ID_Municipio]],Table_4[[CodigoMuni]:[Long_2]],4,0),"")</f>
        <v>-88.047399999999996</v>
      </c>
      <c r="P964" s="32" t="s">
        <v>21</v>
      </c>
    </row>
    <row r="965" spans="1:16" ht="14.25" customHeight="1" x14ac:dyDescent="0.3">
      <c r="A965" s="29" t="str">
        <f t="shared" si="42"/>
        <v>Villanueva43942954</v>
      </c>
      <c r="B965" s="29" t="str">
        <f>+Casos_HN[[#This Row],[ID_Municipio]]&amp;Casos_HN[[#This Row],[Fecha]]</f>
        <v>051143942</v>
      </c>
      <c r="C965" s="29" t="str">
        <f t="shared" si="43"/>
        <v>Cortes43942</v>
      </c>
      <c r="D965" s="30">
        <f t="shared" si="44"/>
        <v>954</v>
      </c>
      <c r="E965" s="23">
        <v>43942</v>
      </c>
      <c r="F965" s="30">
        <f>+VLOOKUP(Casos_HN[[#This Row],[Departamento]],Table_5[],2,0)</f>
        <v>5</v>
      </c>
      <c r="G965" s="3" t="s">
        <v>22</v>
      </c>
      <c r="H965" s="9" t="s">
        <v>83</v>
      </c>
      <c r="I965" s="30" t="str">
        <f>+IFERROR(VLOOKUP(Casos_HN[[#This Row],[Municipio]],'LOCALIZA HN'!$B$9:$O$306,8,0),99999)</f>
        <v>0511</v>
      </c>
      <c r="J965" s="5" t="s">
        <v>18</v>
      </c>
      <c r="K965" s="5">
        <v>42</v>
      </c>
      <c r="L965" s="8" t="s">
        <v>19</v>
      </c>
      <c r="M965" s="32" t="s">
        <v>20</v>
      </c>
      <c r="N965" s="33">
        <f>+IFERROR(VLOOKUP(Casos_HN[[#This Row],[ID_Municipio]],Table_4[[CodigoMuni]:[Long_2]],3,0),"")</f>
        <v>15.3307</v>
      </c>
      <c r="O965" s="33">
        <f>+IFERROR(VLOOKUP(Casos_HN[[#This Row],[ID_Municipio]],Table_4[[CodigoMuni]:[Long_2]],4,0),"")</f>
        <v>-88.047399999999996</v>
      </c>
      <c r="P965" s="32" t="s">
        <v>21</v>
      </c>
    </row>
    <row r="966" spans="1:16" ht="14.25" customHeight="1" x14ac:dyDescent="0.3">
      <c r="A966" s="29" t="str">
        <f t="shared" si="42"/>
        <v>Villanueva43943955</v>
      </c>
      <c r="B966" s="29" t="str">
        <f>+Casos_HN[[#This Row],[ID_Municipio]]&amp;Casos_HN[[#This Row],[Fecha]]</f>
        <v>051143943</v>
      </c>
      <c r="C966" s="29" t="str">
        <f t="shared" si="43"/>
        <v>Cortes43943</v>
      </c>
      <c r="D966" s="30">
        <f t="shared" si="44"/>
        <v>955</v>
      </c>
      <c r="E966" s="23">
        <v>43943</v>
      </c>
      <c r="F966" s="30">
        <f>+VLOOKUP(Casos_HN[[#This Row],[Departamento]],Table_5[],2,0)</f>
        <v>5</v>
      </c>
      <c r="G966" s="3" t="s">
        <v>22</v>
      </c>
      <c r="H966" s="9" t="s">
        <v>83</v>
      </c>
      <c r="I966" s="30" t="str">
        <f>+IFERROR(VLOOKUP(Casos_HN[[#This Row],[Municipio]],'LOCALIZA HN'!$B$9:$O$306,8,0),99999)</f>
        <v>0511</v>
      </c>
      <c r="J966" s="5" t="s">
        <v>26</v>
      </c>
      <c r="K966" s="5">
        <v>51</v>
      </c>
      <c r="L966" s="8" t="s">
        <v>19</v>
      </c>
      <c r="M966" s="32" t="s">
        <v>20</v>
      </c>
      <c r="N966" s="33">
        <f>+IFERROR(VLOOKUP(Casos_HN[[#This Row],[ID_Municipio]],Table_4[[CodigoMuni]:[Long_2]],3,0),"")</f>
        <v>15.3307</v>
      </c>
      <c r="O966" s="33">
        <f>+IFERROR(VLOOKUP(Casos_HN[[#This Row],[ID_Municipio]],Table_4[[CodigoMuni]:[Long_2]],4,0),"")</f>
        <v>-88.047399999999996</v>
      </c>
      <c r="P966" s="32" t="s">
        <v>21</v>
      </c>
    </row>
    <row r="967" spans="1:16" ht="14.25" customHeight="1" x14ac:dyDescent="0.3">
      <c r="A967" s="29" t="str">
        <f t="shared" si="42"/>
        <v>Villanueva43944956</v>
      </c>
      <c r="B967" s="29" t="str">
        <f>+Casos_HN[[#This Row],[ID_Municipio]]&amp;Casos_HN[[#This Row],[Fecha]]</f>
        <v>051143944</v>
      </c>
      <c r="C967" s="29" t="str">
        <f t="shared" si="43"/>
        <v>Cortes43944</v>
      </c>
      <c r="D967" s="30">
        <f t="shared" si="44"/>
        <v>956</v>
      </c>
      <c r="E967" s="23">
        <v>43944</v>
      </c>
      <c r="F967" s="30">
        <f>+VLOOKUP(Casos_HN[[#This Row],[Departamento]],Table_5[],2,0)</f>
        <v>5</v>
      </c>
      <c r="G967" s="3" t="s">
        <v>22</v>
      </c>
      <c r="H967" s="9" t="s">
        <v>83</v>
      </c>
      <c r="I967" s="30" t="str">
        <f>+IFERROR(VLOOKUP(Casos_HN[[#This Row],[Municipio]],'LOCALIZA HN'!$B$9:$O$306,8,0),99999)</f>
        <v>0511</v>
      </c>
      <c r="J967" s="5" t="s">
        <v>18</v>
      </c>
      <c r="K967" s="5">
        <v>41</v>
      </c>
      <c r="L967" s="8" t="s">
        <v>19</v>
      </c>
      <c r="M967" s="32" t="s">
        <v>20</v>
      </c>
      <c r="N967" s="33">
        <f>+IFERROR(VLOOKUP(Casos_HN[[#This Row],[ID_Municipio]],Table_4[[CodigoMuni]:[Long_2]],3,0),"")</f>
        <v>15.3307</v>
      </c>
      <c r="O967" s="33">
        <f>+IFERROR(VLOOKUP(Casos_HN[[#This Row],[ID_Municipio]],Table_4[[CodigoMuni]:[Long_2]],4,0),"")</f>
        <v>-88.047399999999996</v>
      </c>
      <c r="P967" s="32" t="s">
        <v>21</v>
      </c>
    </row>
    <row r="968" spans="1:16" ht="14.25" customHeight="1" x14ac:dyDescent="0.3">
      <c r="A968" s="29" t="str">
        <f t="shared" si="42"/>
        <v>Villanueva43944957</v>
      </c>
      <c r="B968" s="29" t="str">
        <f>+Casos_HN[[#This Row],[ID_Municipio]]&amp;Casos_HN[[#This Row],[Fecha]]</f>
        <v>051143944</v>
      </c>
      <c r="C968" s="29" t="str">
        <f t="shared" si="43"/>
        <v>Cortes43944</v>
      </c>
      <c r="D968" s="30">
        <f t="shared" si="44"/>
        <v>957</v>
      </c>
      <c r="E968" s="23">
        <v>43944</v>
      </c>
      <c r="F968" s="30">
        <f>+VLOOKUP(Casos_HN[[#This Row],[Departamento]],Table_5[],2,0)</f>
        <v>5</v>
      </c>
      <c r="G968" s="3" t="s">
        <v>22</v>
      </c>
      <c r="H968" s="9" t="s">
        <v>83</v>
      </c>
      <c r="I968" s="30" t="str">
        <f>+IFERROR(VLOOKUP(Casos_HN[[#This Row],[Municipio]],'LOCALIZA HN'!$B$9:$O$306,8,0),99999)</f>
        <v>0511</v>
      </c>
      <c r="J968" s="5" t="s">
        <v>18</v>
      </c>
      <c r="K968" s="5">
        <v>28</v>
      </c>
      <c r="L968" s="8" t="s">
        <v>19</v>
      </c>
      <c r="M968" s="32" t="s">
        <v>20</v>
      </c>
      <c r="N968" s="33">
        <f>+IFERROR(VLOOKUP(Casos_HN[[#This Row],[ID_Municipio]],Table_4[[CodigoMuni]:[Long_2]],3,0),"")</f>
        <v>15.3307</v>
      </c>
      <c r="O968" s="33">
        <f>+IFERROR(VLOOKUP(Casos_HN[[#This Row],[ID_Municipio]],Table_4[[CodigoMuni]:[Long_2]],4,0),"")</f>
        <v>-88.047399999999996</v>
      </c>
      <c r="P968" s="32" t="s">
        <v>21</v>
      </c>
    </row>
    <row r="969" spans="1:16" ht="14.25" customHeight="1" x14ac:dyDescent="0.3">
      <c r="A969" s="29" t="str">
        <f t="shared" si="42"/>
        <v>Villanueva43944958</v>
      </c>
      <c r="B969" s="29" t="str">
        <f>+Casos_HN[[#This Row],[ID_Municipio]]&amp;Casos_HN[[#This Row],[Fecha]]</f>
        <v>051143944</v>
      </c>
      <c r="C969" s="29" t="str">
        <f t="shared" si="43"/>
        <v>Cortes43944</v>
      </c>
      <c r="D969" s="30">
        <f t="shared" si="44"/>
        <v>958</v>
      </c>
      <c r="E969" s="23">
        <v>43944</v>
      </c>
      <c r="F969" s="30">
        <f>+VLOOKUP(Casos_HN[[#This Row],[Departamento]],Table_5[],2,0)</f>
        <v>5</v>
      </c>
      <c r="G969" s="3" t="s">
        <v>22</v>
      </c>
      <c r="H969" s="9" t="s">
        <v>83</v>
      </c>
      <c r="I969" s="30" t="str">
        <f>+IFERROR(VLOOKUP(Casos_HN[[#This Row],[Municipio]],'LOCALIZA HN'!$B$9:$O$306,8,0),99999)</f>
        <v>0511</v>
      </c>
      <c r="J969" s="5" t="s">
        <v>18</v>
      </c>
      <c r="K969" s="5">
        <v>61</v>
      </c>
      <c r="L969" s="8" t="s">
        <v>19</v>
      </c>
      <c r="M969" s="32" t="s">
        <v>20</v>
      </c>
      <c r="N969" s="33">
        <f>+IFERROR(VLOOKUP(Casos_HN[[#This Row],[ID_Municipio]],Table_4[[CodigoMuni]:[Long_2]],3,0),"")</f>
        <v>15.3307</v>
      </c>
      <c r="O969" s="33">
        <f>+IFERROR(VLOOKUP(Casos_HN[[#This Row],[ID_Municipio]],Table_4[[CodigoMuni]:[Long_2]],4,0),"")</f>
        <v>-88.047399999999996</v>
      </c>
      <c r="P969" s="32" t="s">
        <v>21</v>
      </c>
    </row>
    <row r="970" spans="1:16" ht="14.25" customHeight="1" x14ac:dyDescent="0.3">
      <c r="A970" s="29" t="str">
        <f t="shared" si="42"/>
        <v>Villanueva43944959</v>
      </c>
      <c r="B970" s="29" t="str">
        <f>+Casos_HN[[#This Row],[ID_Municipio]]&amp;Casos_HN[[#This Row],[Fecha]]</f>
        <v>051143944</v>
      </c>
      <c r="C970" s="29" t="str">
        <f t="shared" si="43"/>
        <v>Cortes43944</v>
      </c>
      <c r="D970" s="30">
        <f t="shared" si="44"/>
        <v>959</v>
      </c>
      <c r="E970" s="23">
        <v>43944</v>
      </c>
      <c r="F970" s="30">
        <f>+VLOOKUP(Casos_HN[[#This Row],[Departamento]],Table_5[],2,0)</f>
        <v>5</v>
      </c>
      <c r="G970" s="3" t="s">
        <v>22</v>
      </c>
      <c r="H970" s="9" t="s">
        <v>83</v>
      </c>
      <c r="I970" s="30" t="str">
        <f>+IFERROR(VLOOKUP(Casos_HN[[#This Row],[Municipio]],'LOCALIZA HN'!$B$9:$O$306,8,0),99999)</f>
        <v>0511</v>
      </c>
      <c r="J970" s="5" t="s">
        <v>26</v>
      </c>
      <c r="K970" s="5">
        <v>57</v>
      </c>
      <c r="L970" s="8" t="s">
        <v>19</v>
      </c>
      <c r="M970" s="32" t="s">
        <v>20</v>
      </c>
      <c r="N970" s="33">
        <f>+IFERROR(VLOOKUP(Casos_HN[[#This Row],[ID_Municipio]],Table_4[[CodigoMuni]:[Long_2]],3,0),"")</f>
        <v>15.3307</v>
      </c>
      <c r="O970" s="33">
        <f>+IFERROR(VLOOKUP(Casos_HN[[#This Row],[ID_Municipio]],Table_4[[CodigoMuni]:[Long_2]],4,0),"")</f>
        <v>-88.047399999999996</v>
      </c>
      <c r="P970" s="32" t="s">
        <v>21</v>
      </c>
    </row>
    <row r="971" spans="1:16" ht="14.25" customHeight="1" x14ac:dyDescent="0.3">
      <c r="A971" s="29" t="str">
        <f t="shared" si="42"/>
        <v>Villanueva43944960</v>
      </c>
      <c r="B971" s="29" t="str">
        <f>+Casos_HN[[#This Row],[ID_Municipio]]&amp;Casos_HN[[#This Row],[Fecha]]</f>
        <v>051143944</v>
      </c>
      <c r="C971" s="29" t="str">
        <f t="shared" si="43"/>
        <v>Cortes43944</v>
      </c>
      <c r="D971" s="30">
        <f t="shared" si="44"/>
        <v>960</v>
      </c>
      <c r="E971" s="23">
        <v>43944</v>
      </c>
      <c r="F971" s="30">
        <f>+VLOOKUP(Casos_HN[[#This Row],[Departamento]],Table_5[],2,0)</f>
        <v>5</v>
      </c>
      <c r="G971" s="3" t="s">
        <v>22</v>
      </c>
      <c r="H971" s="9" t="s">
        <v>83</v>
      </c>
      <c r="I971" s="30" t="str">
        <f>+IFERROR(VLOOKUP(Casos_HN[[#This Row],[Municipio]],'LOCALIZA HN'!$B$9:$O$306,8,0),99999)</f>
        <v>0511</v>
      </c>
      <c r="J971" s="5" t="s">
        <v>18</v>
      </c>
      <c r="K971" s="5">
        <v>74</v>
      </c>
      <c r="L971" s="8" t="s">
        <v>19</v>
      </c>
      <c r="M971" s="32" t="s">
        <v>20</v>
      </c>
      <c r="N971" s="33">
        <f>+IFERROR(VLOOKUP(Casos_HN[[#This Row],[ID_Municipio]],Table_4[[CodigoMuni]:[Long_2]],3,0),"")</f>
        <v>15.3307</v>
      </c>
      <c r="O971" s="33">
        <f>+IFERROR(VLOOKUP(Casos_HN[[#This Row],[ID_Municipio]],Table_4[[CodigoMuni]:[Long_2]],4,0),"")</f>
        <v>-88.047399999999996</v>
      </c>
      <c r="P971" s="32" t="s">
        <v>21</v>
      </c>
    </row>
    <row r="972" spans="1:16" ht="14.25" customHeight="1" x14ac:dyDescent="0.3">
      <c r="A972" s="29" t="str">
        <f t="shared" si="42"/>
        <v>Villanueva43944961</v>
      </c>
      <c r="B972" s="29" t="str">
        <f>+Casos_HN[[#This Row],[ID_Municipio]]&amp;Casos_HN[[#This Row],[Fecha]]</f>
        <v>051143944</v>
      </c>
      <c r="C972" s="29" t="str">
        <f t="shared" si="43"/>
        <v>Cortes43944</v>
      </c>
      <c r="D972" s="30">
        <f t="shared" si="44"/>
        <v>961</v>
      </c>
      <c r="E972" s="23">
        <v>43944</v>
      </c>
      <c r="F972" s="30">
        <f>+VLOOKUP(Casos_HN[[#This Row],[Departamento]],Table_5[],2,0)</f>
        <v>5</v>
      </c>
      <c r="G972" s="3" t="s">
        <v>22</v>
      </c>
      <c r="H972" s="9" t="s">
        <v>83</v>
      </c>
      <c r="I972" s="30" t="str">
        <f>+IFERROR(VLOOKUP(Casos_HN[[#This Row],[Municipio]],'LOCALIZA HN'!$B$9:$O$306,8,0),99999)</f>
        <v>0511</v>
      </c>
      <c r="J972" s="5" t="s">
        <v>18</v>
      </c>
      <c r="K972" s="5">
        <v>45</v>
      </c>
      <c r="L972" s="8" t="s">
        <v>19</v>
      </c>
      <c r="M972" s="32" t="s">
        <v>20</v>
      </c>
      <c r="N972" s="33">
        <f>+IFERROR(VLOOKUP(Casos_HN[[#This Row],[ID_Municipio]],Table_4[[CodigoMuni]:[Long_2]],3,0),"")</f>
        <v>15.3307</v>
      </c>
      <c r="O972" s="33">
        <f>+IFERROR(VLOOKUP(Casos_HN[[#This Row],[ID_Municipio]],Table_4[[CodigoMuni]:[Long_2]],4,0),"")</f>
        <v>-88.047399999999996</v>
      </c>
      <c r="P972" s="32" t="s">
        <v>21</v>
      </c>
    </row>
    <row r="973" spans="1:16" ht="14.25" customHeight="1" x14ac:dyDescent="0.3">
      <c r="A973" s="29" t="str">
        <f t="shared" ref="A973:A1036" si="45">+H973&amp;E973&amp;D973</f>
        <v>Villanueva43945962</v>
      </c>
      <c r="B973" s="29" t="str">
        <f>+Casos_HN[[#This Row],[ID_Municipio]]&amp;Casos_HN[[#This Row],[Fecha]]</f>
        <v>051143945</v>
      </c>
      <c r="C973" s="29" t="str">
        <f t="shared" ref="C973:C1036" si="46">+G973&amp;E973</f>
        <v>Cortes43945</v>
      </c>
      <c r="D973" s="30">
        <f t="shared" ref="D973:D1036" si="47">+D972+1</f>
        <v>962</v>
      </c>
      <c r="E973" s="23">
        <v>43945</v>
      </c>
      <c r="F973" s="30">
        <f>+VLOOKUP(Casos_HN[[#This Row],[Departamento]],Table_5[],2,0)</f>
        <v>5</v>
      </c>
      <c r="G973" s="3" t="s">
        <v>22</v>
      </c>
      <c r="H973" s="9" t="s">
        <v>83</v>
      </c>
      <c r="I973" s="30" t="str">
        <f>+IFERROR(VLOOKUP(Casos_HN[[#This Row],[Municipio]],'LOCALIZA HN'!$B$9:$O$306,8,0),99999)</f>
        <v>0511</v>
      </c>
      <c r="J973" s="5" t="s">
        <v>18</v>
      </c>
      <c r="K973" s="5">
        <v>33</v>
      </c>
      <c r="L973" s="8" t="s">
        <v>19</v>
      </c>
      <c r="M973" s="32" t="s">
        <v>20</v>
      </c>
      <c r="N973" s="33">
        <f>+IFERROR(VLOOKUP(Casos_HN[[#This Row],[ID_Municipio]],Table_4[[CodigoMuni]:[Long_2]],3,0),"")</f>
        <v>15.3307</v>
      </c>
      <c r="O973" s="33">
        <f>+IFERROR(VLOOKUP(Casos_HN[[#This Row],[ID_Municipio]],Table_4[[CodigoMuni]:[Long_2]],4,0),"")</f>
        <v>-88.047399999999996</v>
      </c>
      <c r="P973" s="32" t="s">
        <v>21</v>
      </c>
    </row>
    <row r="974" spans="1:16" ht="14.25" customHeight="1" x14ac:dyDescent="0.3">
      <c r="A974" s="29" t="str">
        <f t="shared" si="45"/>
        <v>Villanueva43945963</v>
      </c>
      <c r="B974" s="29" t="str">
        <f>+Casos_HN[[#This Row],[ID_Municipio]]&amp;Casos_HN[[#This Row],[Fecha]]</f>
        <v>051143945</v>
      </c>
      <c r="C974" s="29" t="str">
        <f t="shared" si="46"/>
        <v>Cortes43945</v>
      </c>
      <c r="D974" s="30">
        <f t="shared" si="47"/>
        <v>963</v>
      </c>
      <c r="E974" s="23">
        <v>43945</v>
      </c>
      <c r="F974" s="30">
        <f>+VLOOKUP(Casos_HN[[#This Row],[Departamento]],Table_5[],2,0)</f>
        <v>5</v>
      </c>
      <c r="G974" s="3" t="s">
        <v>22</v>
      </c>
      <c r="H974" s="9" t="s">
        <v>83</v>
      </c>
      <c r="I974" s="30" t="str">
        <f>+IFERROR(VLOOKUP(Casos_HN[[#This Row],[Municipio]],'LOCALIZA HN'!$B$9:$O$306,8,0),99999)</f>
        <v>0511</v>
      </c>
      <c r="J974" s="5" t="s">
        <v>18</v>
      </c>
      <c r="K974" s="5">
        <v>44</v>
      </c>
      <c r="L974" s="8" t="s">
        <v>19</v>
      </c>
      <c r="M974" s="32" t="s">
        <v>20</v>
      </c>
      <c r="N974" s="33">
        <f>+IFERROR(VLOOKUP(Casos_HN[[#This Row],[ID_Municipio]],Table_4[[CodigoMuni]:[Long_2]],3,0),"")</f>
        <v>15.3307</v>
      </c>
      <c r="O974" s="33">
        <f>+IFERROR(VLOOKUP(Casos_HN[[#This Row],[ID_Municipio]],Table_4[[CodigoMuni]:[Long_2]],4,0),"")</f>
        <v>-88.047399999999996</v>
      </c>
      <c r="P974" s="32" t="s">
        <v>21</v>
      </c>
    </row>
    <row r="975" spans="1:16" ht="14.25" customHeight="1" x14ac:dyDescent="0.3">
      <c r="A975" s="29" t="str">
        <f t="shared" si="45"/>
        <v>Villanueva43945964</v>
      </c>
      <c r="B975" s="29" t="str">
        <f>+Casos_HN[[#This Row],[ID_Municipio]]&amp;Casos_HN[[#This Row],[Fecha]]</f>
        <v>051143945</v>
      </c>
      <c r="C975" s="29" t="str">
        <f t="shared" si="46"/>
        <v>Cortes43945</v>
      </c>
      <c r="D975" s="30">
        <f t="shared" si="47"/>
        <v>964</v>
      </c>
      <c r="E975" s="23">
        <v>43945</v>
      </c>
      <c r="F975" s="30">
        <f>+VLOOKUP(Casos_HN[[#This Row],[Departamento]],Table_5[],2,0)</f>
        <v>5</v>
      </c>
      <c r="G975" s="3" t="s">
        <v>22</v>
      </c>
      <c r="H975" s="9" t="s">
        <v>83</v>
      </c>
      <c r="I975" s="30" t="str">
        <f>+IFERROR(VLOOKUP(Casos_HN[[#This Row],[Municipio]],'LOCALIZA HN'!$B$9:$O$306,8,0),99999)</f>
        <v>0511</v>
      </c>
      <c r="J975" s="5" t="s">
        <v>26</v>
      </c>
      <c r="K975" s="5">
        <v>42</v>
      </c>
      <c r="L975" s="8" t="s">
        <v>19</v>
      </c>
      <c r="M975" s="32" t="s">
        <v>20</v>
      </c>
      <c r="N975" s="33">
        <f>+IFERROR(VLOOKUP(Casos_HN[[#This Row],[ID_Municipio]],Table_4[[CodigoMuni]:[Long_2]],3,0),"")</f>
        <v>15.3307</v>
      </c>
      <c r="O975" s="33">
        <f>+IFERROR(VLOOKUP(Casos_HN[[#This Row],[ID_Municipio]],Table_4[[CodigoMuni]:[Long_2]],4,0),"")</f>
        <v>-88.047399999999996</v>
      </c>
      <c r="P975" s="32" t="s">
        <v>21</v>
      </c>
    </row>
    <row r="976" spans="1:16" ht="14.25" customHeight="1" x14ac:dyDescent="0.3">
      <c r="A976" s="29" t="str">
        <f t="shared" si="45"/>
        <v>Villanueva43947965</v>
      </c>
      <c r="B976" s="29" t="str">
        <f>+Casos_HN[[#This Row],[ID_Municipio]]&amp;Casos_HN[[#This Row],[Fecha]]</f>
        <v>051143947</v>
      </c>
      <c r="C976" s="29" t="str">
        <f t="shared" si="46"/>
        <v>Cortes43947</v>
      </c>
      <c r="D976" s="30">
        <f t="shared" si="47"/>
        <v>965</v>
      </c>
      <c r="E976" s="23">
        <v>43947</v>
      </c>
      <c r="F976" s="30">
        <f>+VLOOKUP(Casos_HN[[#This Row],[Departamento]],Table_5[],2,0)</f>
        <v>5</v>
      </c>
      <c r="G976" s="3" t="s">
        <v>22</v>
      </c>
      <c r="H976" s="9" t="s">
        <v>83</v>
      </c>
      <c r="I976" s="30" t="str">
        <f>+IFERROR(VLOOKUP(Casos_HN[[#This Row],[Municipio]],'LOCALIZA HN'!$B$9:$O$306,8,0),99999)</f>
        <v>0511</v>
      </c>
      <c r="J976" s="5" t="s">
        <v>18</v>
      </c>
      <c r="K976" s="5">
        <v>36</v>
      </c>
      <c r="L976" s="8" t="s">
        <v>19</v>
      </c>
      <c r="M976" s="32" t="s">
        <v>20</v>
      </c>
      <c r="N976" s="33">
        <f>+IFERROR(VLOOKUP(Casos_HN[[#This Row],[ID_Municipio]],Table_4[[CodigoMuni]:[Long_2]],3,0),"")</f>
        <v>15.3307</v>
      </c>
      <c r="O976" s="33">
        <f>+IFERROR(VLOOKUP(Casos_HN[[#This Row],[ID_Municipio]],Table_4[[CodigoMuni]:[Long_2]],4,0),"")</f>
        <v>-88.047399999999996</v>
      </c>
      <c r="P976" s="32" t="s">
        <v>21</v>
      </c>
    </row>
    <row r="977" spans="1:16" ht="14.25" customHeight="1" x14ac:dyDescent="0.3">
      <c r="A977" s="29" t="str">
        <f t="shared" si="45"/>
        <v>Villanueva43947966</v>
      </c>
      <c r="B977" s="29" t="str">
        <f>+Casos_HN[[#This Row],[ID_Municipio]]&amp;Casos_HN[[#This Row],[Fecha]]</f>
        <v>051143947</v>
      </c>
      <c r="C977" s="29" t="str">
        <f t="shared" si="46"/>
        <v>Cortes43947</v>
      </c>
      <c r="D977" s="30">
        <f t="shared" si="47"/>
        <v>966</v>
      </c>
      <c r="E977" s="23">
        <v>43947</v>
      </c>
      <c r="F977" s="30">
        <f>+VLOOKUP(Casos_HN[[#This Row],[Departamento]],Table_5[],2,0)</f>
        <v>5</v>
      </c>
      <c r="G977" s="3" t="s">
        <v>22</v>
      </c>
      <c r="H977" s="9" t="s">
        <v>83</v>
      </c>
      <c r="I977" s="30" t="str">
        <f>+IFERROR(VLOOKUP(Casos_HN[[#This Row],[Municipio]],'LOCALIZA HN'!$B$9:$O$306,8,0),99999)</f>
        <v>0511</v>
      </c>
      <c r="J977" s="5" t="s">
        <v>26</v>
      </c>
      <c r="K977" s="5">
        <v>52</v>
      </c>
      <c r="L977" s="8" t="s">
        <v>19</v>
      </c>
      <c r="M977" s="32" t="s">
        <v>20</v>
      </c>
      <c r="N977" s="33">
        <f>+IFERROR(VLOOKUP(Casos_HN[[#This Row],[ID_Municipio]],Table_4[[CodigoMuni]:[Long_2]],3,0),"")</f>
        <v>15.3307</v>
      </c>
      <c r="O977" s="33">
        <f>+IFERROR(VLOOKUP(Casos_HN[[#This Row],[ID_Municipio]],Table_4[[CodigoMuni]:[Long_2]],4,0),"")</f>
        <v>-88.047399999999996</v>
      </c>
      <c r="P977" s="32" t="s">
        <v>21</v>
      </c>
    </row>
    <row r="978" spans="1:16" ht="14.25" customHeight="1" x14ac:dyDescent="0.3">
      <c r="A978" s="29" t="str">
        <f t="shared" si="45"/>
        <v>Villanueva43947967</v>
      </c>
      <c r="B978" s="29" t="str">
        <f>+Casos_HN[[#This Row],[ID_Municipio]]&amp;Casos_HN[[#This Row],[Fecha]]</f>
        <v>051143947</v>
      </c>
      <c r="C978" s="29" t="str">
        <f t="shared" si="46"/>
        <v>Cortes43947</v>
      </c>
      <c r="D978" s="30">
        <f t="shared" si="47"/>
        <v>967</v>
      </c>
      <c r="E978" s="23">
        <v>43947</v>
      </c>
      <c r="F978" s="30">
        <f>+VLOOKUP(Casos_HN[[#This Row],[Departamento]],Table_5[],2,0)</f>
        <v>5</v>
      </c>
      <c r="G978" s="3" t="s">
        <v>22</v>
      </c>
      <c r="H978" s="9" t="s">
        <v>83</v>
      </c>
      <c r="I978" s="30" t="str">
        <f>+IFERROR(VLOOKUP(Casos_HN[[#This Row],[Municipio]],'LOCALIZA HN'!$B$9:$O$306,8,0),99999)</f>
        <v>0511</v>
      </c>
      <c r="J978" s="5" t="s">
        <v>18</v>
      </c>
      <c r="K978" s="5">
        <v>39</v>
      </c>
      <c r="L978" s="8" t="s">
        <v>19</v>
      </c>
      <c r="M978" s="32" t="s">
        <v>20</v>
      </c>
      <c r="N978" s="33">
        <f>+IFERROR(VLOOKUP(Casos_HN[[#This Row],[ID_Municipio]],Table_4[[CodigoMuni]:[Long_2]],3,0),"")</f>
        <v>15.3307</v>
      </c>
      <c r="O978" s="33">
        <f>+IFERROR(VLOOKUP(Casos_HN[[#This Row],[ID_Municipio]],Table_4[[CodigoMuni]:[Long_2]],4,0),"")</f>
        <v>-88.047399999999996</v>
      </c>
      <c r="P978" s="32" t="s">
        <v>21</v>
      </c>
    </row>
    <row r="979" spans="1:16" ht="14.25" customHeight="1" x14ac:dyDescent="0.3">
      <c r="A979" s="29" t="str">
        <f t="shared" si="45"/>
        <v>Villanueva43948968</v>
      </c>
      <c r="B979" s="29" t="str">
        <f>+Casos_HN[[#This Row],[ID_Municipio]]&amp;Casos_HN[[#This Row],[Fecha]]</f>
        <v>051143948</v>
      </c>
      <c r="C979" s="29" t="str">
        <f t="shared" si="46"/>
        <v>Cortes43948</v>
      </c>
      <c r="D979" s="30">
        <f t="shared" si="47"/>
        <v>968</v>
      </c>
      <c r="E979" s="23">
        <v>43948</v>
      </c>
      <c r="F979" s="30">
        <f>+VLOOKUP(Casos_HN[[#This Row],[Departamento]],Table_5[],2,0)</f>
        <v>5</v>
      </c>
      <c r="G979" s="3" t="s">
        <v>22</v>
      </c>
      <c r="H979" s="9" t="s">
        <v>83</v>
      </c>
      <c r="I979" s="30" t="str">
        <f>+IFERROR(VLOOKUP(Casos_HN[[#This Row],[Municipio]],'LOCALIZA HN'!$B$9:$O$306,8,0),99999)</f>
        <v>0511</v>
      </c>
      <c r="J979" s="5" t="s">
        <v>26</v>
      </c>
      <c r="K979" s="20">
        <v>57</v>
      </c>
      <c r="L979" s="24" t="s">
        <v>19</v>
      </c>
      <c r="M979" s="32" t="s">
        <v>20</v>
      </c>
      <c r="N979" s="33">
        <f>+IFERROR(VLOOKUP(Casos_HN[[#This Row],[ID_Municipio]],Table_4[[CodigoMuni]:[Long_2]],3,0),"")</f>
        <v>15.3307</v>
      </c>
      <c r="O979" s="33">
        <f>+IFERROR(VLOOKUP(Casos_HN[[#This Row],[ID_Municipio]],Table_4[[CodigoMuni]:[Long_2]],4,0),"")</f>
        <v>-88.047399999999996</v>
      </c>
      <c r="P979" s="32" t="s">
        <v>21</v>
      </c>
    </row>
    <row r="980" spans="1:16" ht="14.25" customHeight="1" x14ac:dyDescent="0.3">
      <c r="A980" s="29" t="str">
        <f t="shared" si="45"/>
        <v>Villanueva43949969</v>
      </c>
      <c r="B980" s="29" t="str">
        <f>+Casos_HN[[#This Row],[ID_Municipio]]&amp;Casos_HN[[#This Row],[Fecha]]</f>
        <v>051143949</v>
      </c>
      <c r="C980" s="29" t="str">
        <f t="shared" si="46"/>
        <v>Cortes43949</v>
      </c>
      <c r="D980" s="30">
        <f t="shared" si="47"/>
        <v>969</v>
      </c>
      <c r="E980" s="23">
        <v>43949</v>
      </c>
      <c r="F980" s="30">
        <f>+VLOOKUP(Casos_HN[[#This Row],[Departamento]],Table_5[],2,0)</f>
        <v>5</v>
      </c>
      <c r="G980" s="3" t="s">
        <v>22</v>
      </c>
      <c r="H980" s="9" t="s">
        <v>83</v>
      </c>
      <c r="I980" s="30" t="str">
        <f>+IFERROR(VLOOKUP(Casos_HN[[#This Row],[Municipio]],'LOCALIZA HN'!$B$9:$O$306,8,0),99999)</f>
        <v>0511</v>
      </c>
      <c r="J980" s="5" t="s">
        <v>26</v>
      </c>
      <c r="K980" s="5">
        <v>37</v>
      </c>
      <c r="L980" s="24" t="s">
        <v>19</v>
      </c>
      <c r="M980" s="32" t="s">
        <v>20</v>
      </c>
      <c r="N980" s="33">
        <f>+IFERROR(VLOOKUP(Casos_HN[[#This Row],[ID_Municipio]],Table_4[[CodigoMuni]:[Long_2]],3,0),"")</f>
        <v>15.3307</v>
      </c>
      <c r="O980" s="33">
        <f>+IFERROR(VLOOKUP(Casos_HN[[#This Row],[ID_Municipio]],Table_4[[CodigoMuni]:[Long_2]],4,0),"")</f>
        <v>-88.047399999999996</v>
      </c>
      <c r="P980" s="32" t="s">
        <v>21</v>
      </c>
    </row>
    <row r="981" spans="1:16" ht="14.25" customHeight="1" x14ac:dyDescent="0.3">
      <c r="A981" s="29" t="str">
        <f t="shared" si="45"/>
        <v>Villanueva43951970</v>
      </c>
      <c r="B981" s="29" t="str">
        <f>+Casos_HN[[#This Row],[ID_Municipio]]&amp;Casos_HN[[#This Row],[Fecha]]</f>
        <v>051143951</v>
      </c>
      <c r="C981" s="29" t="str">
        <f t="shared" si="46"/>
        <v>Cortes43951</v>
      </c>
      <c r="D981" s="30">
        <f t="shared" si="47"/>
        <v>970</v>
      </c>
      <c r="E981" s="23">
        <v>43951</v>
      </c>
      <c r="F981" s="30">
        <f>+VLOOKUP(Casos_HN[[#This Row],[Departamento]],Table_5[],2,0)</f>
        <v>5</v>
      </c>
      <c r="G981" s="3" t="s">
        <v>22</v>
      </c>
      <c r="H981" s="9" t="s">
        <v>83</v>
      </c>
      <c r="I981" s="30" t="str">
        <f>+IFERROR(VLOOKUP(Casos_HN[[#This Row],[Municipio]],'LOCALIZA HN'!$B$9:$O$306,8,0),99999)</f>
        <v>0511</v>
      </c>
      <c r="J981" s="5" t="s">
        <v>18</v>
      </c>
      <c r="K981" s="5">
        <v>30</v>
      </c>
      <c r="L981" s="24" t="s">
        <v>19</v>
      </c>
      <c r="M981" s="32" t="s">
        <v>20</v>
      </c>
      <c r="N981" s="33">
        <f>+IFERROR(VLOOKUP(Casos_HN[[#This Row],[ID_Municipio]],Table_4[[CodigoMuni]:[Long_2]],3,0),"")</f>
        <v>15.3307</v>
      </c>
      <c r="O981" s="33">
        <f>+IFERROR(VLOOKUP(Casos_HN[[#This Row],[ID_Municipio]],Table_4[[CodigoMuni]:[Long_2]],4,0),"")</f>
        <v>-88.047399999999996</v>
      </c>
      <c r="P981" s="32" t="s">
        <v>21</v>
      </c>
    </row>
    <row r="982" spans="1:16" ht="14.25" customHeight="1" x14ac:dyDescent="0.3">
      <c r="A982" s="29" t="str">
        <f t="shared" si="45"/>
        <v>Villanueva43952971</v>
      </c>
      <c r="B982" s="29" t="str">
        <f>+Casos_HN[[#This Row],[ID_Municipio]]&amp;Casos_HN[[#This Row],[Fecha]]</f>
        <v>051143952</v>
      </c>
      <c r="C982" s="29" t="str">
        <f t="shared" si="46"/>
        <v>Cortes43952</v>
      </c>
      <c r="D982" s="30">
        <f t="shared" si="47"/>
        <v>971</v>
      </c>
      <c r="E982" s="23">
        <v>43952</v>
      </c>
      <c r="F982" s="30">
        <f>+VLOOKUP(Casos_HN[[#This Row],[Departamento]],Table_5[],2,0)</f>
        <v>5</v>
      </c>
      <c r="G982" s="3" t="s">
        <v>22</v>
      </c>
      <c r="H982" s="9" t="s">
        <v>83</v>
      </c>
      <c r="I982" s="30" t="str">
        <f>+IFERROR(VLOOKUP(Casos_HN[[#This Row],[Municipio]],'LOCALIZA HN'!$B$9:$O$306,8,0),99999)</f>
        <v>0511</v>
      </c>
      <c r="J982" s="5" t="s">
        <v>18</v>
      </c>
      <c r="K982" s="5">
        <v>33</v>
      </c>
      <c r="L982" s="24" t="s">
        <v>19</v>
      </c>
      <c r="M982" s="32" t="s">
        <v>20</v>
      </c>
      <c r="N982" s="33">
        <f>+IFERROR(VLOOKUP(Casos_HN[[#This Row],[ID_Municipio]],Table_4[[CodigoMuni]:[Long_2]],3,0),"")</f>
        <v>15.3307</v>
      </c>
      <c r="O982" s="33">
        <f>+IFERROR(VLOOKUP(Casos_HN[[#This Row],[ID_Municipio]],Table_4[[CodigoMuni]:[Long_2]],4,0),"")</f>
        <v>-88.047399999999996</v>
      </c>
      <c r="P982" s="32" t="s">
        <v>21</v>
      </c>
    </row>
    <row r="983" spans="1:16" ht="14.25" customHeight="1" x14ac:dyDescent="0.3">
      <c r="A983" s="29" t="str">
        <f t="shared" si="45"/>
        <v>Villanueva43952972</v>
      </c>
      <c r="B983" s="29" t="str">
        <f>+Casos_HN[[#This Row],[ID_Municipio]]&amp;Casos_HN[[#This Row],[Fecha]]</f>
        <v>051143952</v>
      </c>
      <c r="C983" s="29" t="str">
        <f t="shared" si="46"/>
        <v>Cortes43952</v>
      </c>
      <c r="D983" s="30">
        <f t="shared" si="47"/>
        <v>972</v>
      </c>
      <c r="E983" s="23">
        <v>43952</v>
      </c>
      <c r="F983" s="30">
        <f>+VLOOKUP(Casos_HN[[#This Row],[Departamento]],Table_5[],2,0)</f>
        <v>5</v>
      </c>
      <c r="G983" s="3" t="s">
        <v>22</v>
      </c>
      <c r="H983" s="9" t="s">
        <v>83</v>
      </c>
      <c r="I983" s="30" t="str">
        <f>+IFERROR(VLOOKUP(Casos_HN[[#This Row],[Municipio]],'LOCALIZA HN'!$B$9:$O$306,8,0),99999)</f>
        <v>0511</v>
      </c>
      <c r="J983" s="5" t="s">
        <v>26</v>
      </c>
      <c r="K983" s="5">
        <v>28</v>
      </c>
      <c r="L983" s="24" t="s">
        <v>19</v>
      </c>
      <c r="M983" s="32" t="s">
        <v>20</v>
      </c>
      <c r="N983" s="33">
        <f>+IFERROR(VLOOKUP(Casos_HN[[#This Row],[ID_Municipio]],Table_4[[CodigoMuni]:[Long_2]],3,0),"")</f>
        <v>15.3307</v>
      </c>
      <c r="O983" s="33">
        <f>+IFERROR(VLOOKUP(Casos_HN[[#This Row],[ID_Municipio]],Table_4[[CodigoMuni]:[Long_2]],4,0),"")</f>
        <v>-88.047399999999996</v>
      </c>
      <c r="P983" s="32" t="s">
        <v>21</v>
      </c>
    </row>
    <row r="984" spans="1:16" ht="14.25" customHeight="1" x14ac:dyDescent="0.3">
      <c r="A984" s="29" t="str">
        <f t="shared" si="45"/>
        <v>Villanueva43952973</v>
      </c>
      <c r="B984" s="29" t="str">
        <f>+Casos_HN[[#This Row],[ID_Municipio]]&amp;Casos_HN[[#This Row],[Fecha]]</f>
        <v>051143952</v>
      </c>
      <c r="C984" s="29" t="str">
        <f t="shared" si="46"/>
        <v>Cortes43952</v>
      </c>
      <c r="D984" s="30">
        <f t="shared" si="47"/>
        <v>973</v>
      </c>
      <c r="E984" s="23">
        <v>43952</v>
      </c>
      <c r="F984" s="30">
        <f>+VLOOKUP(Casos_HN[[#This Row],[Departamento]],Table_5[],2,0)</f>
        <v>5</v>
      </c>
      <c r="G984" s="3" t="s">
        <v>22</v>
      </c>
      <c r="H984" s="9" t="s">
        <v>83</v>
      </c>
      <c r="I984" s="30" t="str">
        <f>+IFERROR(VLOOKUP(Casos_HN[[#This Row],[Municipio]],'LOCALIZA HN'!$B$9:$O$306,8,0),99999)</f>
        <v>0511</v>
      </c>
      <c r="J984" s="5" t="s">
        <v>26</v>
      </c>
      <c r="K984" s="5">
        <v>30</v>
      </c>
      <c r="L984" s="24" t="s">
        <v>19</v>
      </c>
      <c r="M984" s="32" t="s">
        <v>20</v>
      </c>
      <c r="N984" s="33">
        <f>+IFERROR(VLOOKUP(Casos_HN[[#This Row],[ID_Municipio]],Table_4[[CodigoMuni]:[Long_2]],3,0),"")</f>
        <v>15.3307</v>
      </c>
      <c r="O984" s="33">
        <f>+IFERROR(VLOOKUP(Casos_HN[[#This Row],[ID_Municipio]],Table_4[[CodigoMuni]:[Long_2]],4,0),"")</f>
        <v>-88.047399999999996</v>
      </c>
      <c r="P984" s="32" t="s">
        <v>21</v>
      </c>
    </row>
    <row r="985" spans="1:16" ht="14.25" customHeight="1" x14ac:dyDescent="0.3">
      <c r="A985" s="29" t="str">
        <f t="shared" si="45"/>
        <v>Villanueva43952974</v>
      </c>
      <c r="B985" s="29" t="str">
        <f>+Casos_HN[[#This Row],[ID_Municipio]]&amp;Casos_HN[[#This Row],[Fecha]]</f>
        <v>051143952</v>
      </c>
      <c r="C985" s="29" t="str">
        <f t="shared" si="46"/>
        <v>Cortes43952</v>
      </c>
      <c r="D985" s="30">
        <f t="shared" si="47"/>
        <v>974</v>
      </c>
      <c r="E985" s="23">
        <v>43952</v>
      </c>
      <c r="F985" s="30">
        <f>+VLOOKUP(Casos_HN[[#This Row],[Departamento]],Table_5[],2,0)</f>
        <v>5</v>
      </c>
      <c r="G985" s="3" t="s">
        <v>22</v>
      </c>
      <c r="H985" s="9" t="s">
        <v>83</v>
      </c>
      <c r="I985" s="30" t="str">
        <f>+IFERROR(VLOOKUP(Casos_HN[[#This Row],[Municipio]],'LOCALIZA HN'!$B$9:$O$306,8,0),99999)</f>
        <v>0511</v>
      </c>
      <c r="J985" s="5" t="s">
        <v>18</v>
      </c>
      <c r="K985" s="5" t="s">
        <v>84</v>
      </c>
      <c r="L985" s="24" t="s">
        <v>19</v>
      </c>
      <c r="M985" s="32" t="s">
        <v>20</v>
      </c>
      <c r="N985" s="33">
        <f>+IFERROR(VLOOKUP(Casos_HN[[#This Row],[ID_Municipio]],Table_4[[CodigoMuni]:[Long_2]],3,0),"")</f>
        <v>15.3307</v>
      </c>
      <c r="O985" s="33">
        <f>+IFERROR(VLOOKUP(Casos_HN[[#This Row],[ID_Municipio]],Table_4[[CodigoMuni]:[Long_2]],4,0),"")</f>
        <v>-88.047399999999996</v>
      </c>
      <c r="P985" s="32" t="s">
        <v>21</v>
      </c>
    </row>
    <row r="986" spans="1:16" ht="14.25" customHeight="1" x14ac:dyDescent="0.3">
      <c r="A986" s="29" t="str">
        <f t="shared" si="45"/>
        <v>Villanueva43952975</v>
      </c>
      <c r="B986" s="29" t="str">
        <f>+Casos_HN[[#This Row],[ID_Municipio]]&amp;Casos_HN[[#This Row],[Fecha]]</f>
        <v>051143952</v>
      </c>
      <c r="C986" s="29" t="str">
        <f t="shared" si="46"/>
        <v>Cortes43952</v>
      </c>
      <c r="D986" s="30">
        <f t="shared" si="47"/>
        <v>975</v>
      </c>
      <c r="E986" s="23">
        <v>43952</v>
      </c>
      <c r="F986" s="30">
        <f>+VLOOKUP(Casos_HN[[#This Row],[Departamento]],Table_5[],2,0)</f>
        <v>5</v>
      </c>
      <c r="G986" s="3" t="s">
        <v>22</v>
      </c>
      <c r="H986" s="9" t="s">
        <v>83</v>
      </c>
      <c r="I986" s="30" t="str">
        <f>+IFERROR(VLOOKUP(Casos_HN[[#This Row],[Municipio]],'LOCALIZA HN'!$B$9:$O$306,8,0),99999)</f>
        <v>0511</v>
      </c>
      <c r="J986" s="5" t="s">
        <v>18</v>
      </c>
      <c r="K986" s="5">
        <v>24</v>
      </c>
      <c r="L986" s="24" t="s">
        <v>19</v>
      </c>
      <c r="M986" s="32" t="s">
        <v>20</v>
      </c>
      <c r="N986" s="33">
        <f>+IFERROR(VLOOKUP(Casos_HN[[#This Row],[ID_Municipio]],Table_4[[CodigoMuni]:[Long_2]],3,0),"")</f>
        <v>15.3307</v>
      </c>
      <c r="O986" s="33">
        <f>+IFERROR(VLOOKUP(Casos_HN[[#This Row],[ID_Municipio]],Table_4[[CodigoMuni]:[Long_2]],4,0),"")</f>
        <v>-88.047399999999996</v>
      </c>
      <c r="P986" s="32" t="s">
        <v>21</v>
      </c>
    </row>
    <row r="987" spans="1:16" ht="14.25" customHeight="1" x14ac:dyDescent="0.3">
      <c r="A987" s="29" t="str">
        <f t="shared" si="45"/>
        <v>Villanueva43952976</v>
      </c>
      <c r="B987" s="29" t="str">
        <f>+Casos_HN[[#This Row],[ID_Municipio]]&amp;Casos_HN[[#This Row],[Fecha]]</f>
        <v>051143952</v>
      </c>
      <c r="C987" s="29" t="str">
        <f t="shared" si="46"/>
        <v>Cortes43952</v>
      </c>
      <c r="D987" s="30">
        <f t="shared" si="47"/>
        <v>976</v>
      </c>
      <c r="E987" s="23">
        <v>43952</v>
      </c>
      <c r="F987" s="30">
        <f>+VLOOKUP(Casos_HN[[#This Row],[Departamento]],Table_5[],2,0)</f>
        <v>5</v>
      </c>
      <c r="G987" s="3" t="s">
        <v>22</v>
      </c>
      <c r="H987" s="9" t="s">
        <v>83</v>
      </c>
      <c r="I987" s="30" t="str">
        <f>+IFERROR(VLOOKUP(Casos_HN[[#This Row],[Municipio]],'LOCALIZA HN'!$B$9:$O$306,8,0),99999)</f>
        <v>0511</v>
      </c>
      <c r="J987" s="5" t="s">
        <v>26</v>
      </c>
      <c r="K987" s="5">
        <v>35</v>
      </c>
      <c r="L987" s="24" t="s">
        <v>19</v>
      </c>
      <c r="M987" s="32" t="s">
        <v>20</v>
      </c>
      <c r="N987" s="33">
        <f>+IFERROR(VLOOKUP(Casos_HN[[#This Row],[ID_Municipio]],Table_4[[CodigoMuni]:[Long_2]],3,0),"")</f>
        <v>15.3307</v>
      </c>
      <c r="O987" s="33">
        <f>+IFERROR(VLOOKUP(Casos_HN[[#This Row],[ID_Municipio]],Table_4[[CodigoMuni]:[Long_2]],4,0),"")</f>
        <v>-88.047399999999996</v>
      </c>
      <c r="P987" s="32" t="s">
        <v>21</v>
      </c>
    </row>
    <row r="988" spans="1:16" ht="14.25" customHeight="1" x14ac:dyDescent="0.3">
      <c r="A988" s="29" t="str">
        <f t="shared" si="45"/>
        <v>Villanueva43952977</v>
      </c>
      <c r="B988" s="29" t="str">
        <f>+Casos_HN[[#This Row],[ID_Municipio]]&amp;Casos_HN[[#This Row],[Fecha]]</f>
        <v>051143952</v>
      </c>
      <c r="C988" s="29" t="str">
        <f t="shared" si="46"/>
        <v>Cortes43952</v>
      </c>
      <c r="D988" s="30">
        <f t="shared" si="47"/>
        <v>977</v>
      </c>
      <c r="E988" s="23">
        <v>43952</v>
      </c>
      <c r="F988" s="30">
        <f>+VLOOKUP(Casos_HN[[#This Row],[Departamento]],Table_5[],2,0)</f>
        <v>5</v>
      </c>
      <c r="G988" s="3" t="s">
        <v>22</v>
      </c>
      <c r="H988" s="9" t="s">
        <v>83</v>
      </c>
      <c r="I988" s="30" t="str">
        <f>+IFERROR(VLOOKUP(Casos_HN[[#This Row],[Municipio]],'LOCALIZA HN'!$B$9:$O$306,8,0),99999)</f>
        <v>0511</v>
      </c>
      <c r="J988" s="5" t="s">
        <v>18</v>
      </c>
      <c r="K988" s="5">
        <v>20</v>
      </c>
      <c r="L988" s="24" t="s">
        <v>19</v>
      </c>
      <c r="M988" s="32" t="s">
        <v>20</v>
      </c>
      <c r="N988" s="33">
        <f>+IFERROR(VLOOKUP(Casos_HN[[#This Row],[ID_Municipio]],Table_4[[CodigoMuni]:[Long_2]],3,0),"")</f>
        <v>15.3307</v>
      </c>
      <c r="O988" s="33">
        <f>+IFERROR(VLOOKUP(Casos_HN[[#This Row],[ID_Municipio]],Table_4[[CodigoMuni]:[Long_2]],4,0),"")</f>
        <v>-88.047399999999996</v>
      </c>
      <c r="P988" s="32" t="s">
        <v>21</v>
      </c>
    </row>
    <row r="989" spans="1:16" ht="14.25" customHeight="1" x14ac:dyDescent="0.3">
      <c r="A989" s="29" t="str">
        <f t="shared" si="45"/>
        <v>Villanueva43952978</v>
      </c>
      <c r="B989" s="29" t="str">
        <f>+Casos_HN[[#This Row],[ID_Municipio]]&amp;Casos_HN[[#This Row],[Fecha]]</f>
        <v>051143952</v>
      </c>
      <c r="C989" s="29" t="str">
        <f t="shared" si="46"/>
        <v>Cortes43952</v>
      </c>
      <c r="D989" s="30">
        <f t="shared" si="47"/>
        <v>978</v>
      </c>
      <c r="E989" s="23">
        <v>43952</v>
      </c>
      <c r="F989" s="30">
        <f>+VLOOKUP(Casos_HN[[#This Row],[Departamento]],Table_5[],2,0)</f>
        <v>5</v>
      </c>
      <c r="G989" s="3" t="s">
        <v>22</v>
      </c>
      <c r="H989" s="9" t="s">
        <v>83</v>
      </c>
      <c r="I989" s="30" t="str">
        <f>+IFERROR(VLOOKUP(Casos_HN[[#This Row],[Municipio]],'LOCALIZA HN'!$B$9:$O$306,8,0),99999)</f>
        <v>0511</v>
      </c>
      <c r="J989" s="5" t="s">
        <v>26</v>
      </c>
      <c r="K989" s="5">
        <v>79</v>
      </c>
      <c r="L989" s="24" t="s">
        <v>19</v>
      </c>
      <c r="M989" s="32" t="s">
        <v>20</v>
      </c>
      <c r="N989" s="33">
        <f>+IFERROR(VLOOKUP(Casos_HN[[#This Row],[ID_Municipio]],Table_4[[CodigoMuni]:[Long_2]],3,0),"")</f>
        <v>15.3307</v>
      </c>
      <c r="O989" s="33">
        <f>+IFERROR(VLOOKUP(Casos_HN[[#This Row],[ID_Municipio]],Table_4[[CodigoMuni]:[Long_2]],4,0),"")</f>
        <v>-88.047399999999996</v>
      </c>
      <c r="P989" s="32" t="s">
        <v>21</v>
      </c>
    </row>
    <row r="990" spans="1:16" ht="14.25" customHeight="1" x14ac:dyDescent="0.3">
      <c r="A990" s="29" t="str">
        <f t="shared" si="45"/>
        <v>Villanueva43952979</v>
      </c>
      <c r="B990" s="29" t="str">
        <f>+Casos_HN[[#This Row],[ID_Municipio]]&amp;Casos_HN[[#This Row],[Fecha]]</f>
        <v>051143952</v>
      </c>
      <c r="C990" s="29" t="str">
        <f t="shared" si="46"/>
        <v>Cortes43952</v>
      </c>
      <c r="D990" s="30">
        <f t="shared" si="47"/>
        <v>979</v>
      </c>
      <c r="E990" s="23">
        <v>43952</v>
      </c>
      <c r="F990" s="30">
        <f>+VLOOKUP(Casos_HN[[#This Row],[Departamento]],Table_5[],2,0)</f>
        <v>5</v>
      </c>
      <c r="G990" s="3" t="s">
        <v>22</v>
      </c>
      <c r="H990" s="9" t="s">
        <v>83</v>
      </c>
      <c r="I990" s="30" t="str">
        <f>+IFERROR(VLOOKUP(Casos_HN[[#This Row],[Municipio]],'LOCALIZA HN'!$B$9:$O$306,8,0),99999)</f>
        <v>0511</v>
      </c>
      <c r="J990" s="5" t="s">
        <v>26</v>
      </c>
      <c r="K990" s="5">
        <v>43</v>
      </c>
      <c r="L990" s="24" t="s">
        <v>19</v>
      </c>
      <c r="M990" s="32" t="s">
        <v>20</v>
      </c>
      <c r="N990" s="33">
        <f>+IFERROR(VLOOKUP(Casos_HN[[#This Row],[ID_Municipio]],Table_4[[CodigoMuni]:[Long_2]],3,0),"")</f>
        <v>15.3307</v>
      </c>
      <c r="O990" s="33">
        <f>+IFERROR(VLOOKUP(Casos_HN[[#This Row],[ID_Municipio]],Table_4[[CodigoMuni]:[Long_2]],4,0),"")</f>
        <v>-88.047399999999996</v>
      </c>
      <c r="P990" s="32" t="s">
        <v>21</v>
      </c>
    </row>
    <row r="991" spans="1:16" ht="14.25" customHeight="1" x14ac:dyDescent="0.3">
      <c r="A991" s="29" t="str">
        <f t="shared" si="45"/>
        <v>Villanueva43952980</v>
      </c>
      <c r="B991" s="29" t="str">
        <f>+Casos_HN[[#This Row],[ID_Municipio]]&amp;Casos_HN[[#This Row],[Fecha]]</f>
        <v>051143952</v>
      </c>
      <c r="C991" s="29" t="str">
        <f t="shared" si="46"/>
        <v>Cortes43952</v>
      </c>
      <c r="D991" s="30">
        <f t="shared" si="47"/>
        <v>980</v>
      </c>
      <c r="E991" s="23">
        <v>43952</v>
      </c>
      <c r="F991" s="30">
        <f>+VLOOKUP(Casos_HN[[#This Row],[Departamento]],Table_5[],2,0)</f>
        <v>5</v>
      </c>
      <c r="G991" s="3" t="s">
        <v>22</v>
      </c>
      <c r="H991" s="9" t="s">
        <v>83</v>
      </c>
      <c r="I991" s="30" t="str">
        <f>+IFERROR(VLOOKUP(Casos_HN[[#This Row],[Municipio]],'LOCALIZA HN'!$B$9:$O$306,8,0),99999)</f>
        <v>0511</v>
      </c>
      <c r="J991" s="5" t="s">
        <v>18</v>
      </c>
      <c r="K991" s="5">
        <v>44</v>
      </c>
      <c r="L991" s="24" t="s">
        <v>19</v>
      </c>
      <c r="M991" s="32" t="s">
        <v>20</v>
      </c>
      <c r="N991" s="33">
        <f>+IFERROR(VLOOKUP(Casos_HN[[#This Row],[ID_Municipio]],Table_4[[CodigoMuni]:[Long_2]],3,0),"")</f>
        <v>15.3307</v>
      </c>
      <c r="O991" s="33">
        <f>+IFERROR(VLOOKUP(Casos_HN[[#This Row],[ID_Municipio]],Table_4[[CodigoMuni]:[Long_2]],4,0),"")</f>
        <v>-88.047399999999996</v>
      </c>
      <c r="P991" s="32" t="s">
        <v>21</v>
      </c>
    </row>
    <row r="992" spans="1:16" ht="14.25" customHeight="1" x14ac:dyDescent="0.3">
      <c r="A992" s="29" t="str">
        <f t="shared" si="45"/>
        <v>Villanueva43952981</v>
      </c>
      <c r="B992" s="29" t="str">
        <f>+Casos_HN[[#This Row],[ID_Municipio]]&amp;Casos_HN[[#This Row],[Fecha]]</f>
        <v>051143952</v>
      </c>
      <c r="C992" s="29" t="str">
        <f t="shared" si="46"/>
        <v>Cortes43952</v>
      </c>
      <c r="D992" s="30">
        <f t="shared" si="47"/>
        <v>981</v>
      </c>
      <c r="E992" s="23">
        <v>43952</v>
      </c>
      <c r="F992" s="30">
        <f>+VLOOKUP(Casos_HN[[#This Row],[Departamento]],Table_5[],2,0)</f>
        <v>5</v>
      </c>
      <c r="G992" s="3" t="s">
        <v>22</v>
      </c>
      <c r="H992" s="9" t="s">
        <v>83</v>
      </c>
      <c r="I992" s="30" t="str">
        <f>+IFERROR(VLOOKUP(Casos_HN[[#This Row],[Municipio]],'LOCALIZA HN'!$B$9:$O$306,8,0),99999)</f>
        <v>0511</v>
      </c>
      <c r="J992" s="5" t="s">
        <v>18</v>
      </c>
      <c r="K992" s="5">
        <v>48</v>
      </c>
      <c r="L992" s="24" t="s">
        <v>19</v>
      </c>
      <c r="M992" s="32" t="s">
        <v>20</v>
      </c>
      <c r="N992" s="33">
        <f>+IFERROR(VLOOKUP(Casos_HN[[#This Row],[ID_Municipio]],Table_4[[CodigoMuni]:[Long_2]],3,0),"")</f>
        <v>15.3307</v>
      </c>
      <c r="O992" s="33">
        <f>+IFERROR(VLOOKUP(Casos_HN[[#This Row],[ID_Municipio]],Table_4[[CodigoMuni]:[Long_2]],4,0),"")</f>
        <v>-88.047399999999996</v>
      </c>
      <c r="P992" s="32" t="s">
        <v>21</v>
      </c>
    </row>
    <row r="993" spans="1:16" ht="14.25" customHeight="1" x14ac:dyDescent="0.3">
      <c r="A993" s="29" t="str">
        <f t="shared" si="45"/>
        <v>Villanueva43953982</v>
      </c>
      <c r="B993" s="29" t="str">
        <f>+Casos_HN[[#This Row],[ID_Municipio]]&amp;Casos_HN[[#This Row],[Fecha]]</f>
        <v>051143953</v>
      </c>
      <c r="C993" s="29" t="str">
        <f t="shared" si="46"/>
        <v>Cortes43953</v>
      </c>
      <c r="D993" s="30">
        <f t="shared" si="47"/>
        <v>982</v>
      </c>
      <c r="E993" s="23">
        <v>43953</v>
      </c>
      <c r="F993" s="30">
        <f>+VLOOKUP(Casos_HN[[#This Row],[Departamento]],Table_5[],2,0)</f>
        <v>5</v>
      </c>
      <c r="G993" s="3" t="s">
        <v>22</v>
      </c>
      <c r="H993" s="9" t="s">
        <v>83</v>
      </c>
      <c r="I993" s="30" t="str">
        <f>+IFERROR(VLOOKUP(Casos_HN[[#This Row],[Municipio]],'LOCALIZA HN'!$B$9:$O$306,8,0),99999)</f>
        <v>0511</v>
      </c>
      <c r="J993" s="5" t="s">
        <v>18</v>
      </c>
      <c r="K993" s="5">
        <v>24</v>
      </c>
      <c r="L993" s="24" t="s">
        <v>19</v>
      </c>
      <c r="M993" s="32" t="s">
        <v>20</v>
      </c>
      <c r="N993" s="33">
        <f>+IFERROR(VLOOKUP(Casos_HN[[#This Row],[ID_Municipio]],Table_4[[CodigoMuni]:[Long_2]],3,0),"")</f>
        <v>15.3307</v>
      </c>
      <c r="O993" s="33">
        <f>+IFERROR(VLOOKUP(Casos_HN[[#This Row],[ID_Municipio]],Table_4[[CodigoMuni]:[Long_2]],4,0),"")</f>
        <v>-88.047399999999996</v>
      </c>
      <c r="P993" s="32" t="s">
        <v>21</v>
      </c>
    </row>
    <row r="994" spans="1:16" ht="14.25" customHeight="1" x14ac:dyDescent="0.3">
      <c r="A994" s="29" t="str">
        <f t="shared" si="45"/>
        <v>Villanueva43953983</v>
      </c>
      <c r="B994" s="29" t="str">
        <f>+Casos_HN[[#This Row],[ID_Municipio]]&amp;Casos_HN[[#This Row],[Fecha]]</f>
        <v>051143953</v>
      </c>
      <c r="C994" s="29" t="str">
        <f t="shared" si="46"/>
        <v>Cortes43953</v>
      </c>
      <c r="D994" s="30">
        <f t="shared" si="47"/>
        <v>983</v>
      </c>
      <c r="E994" s="23">
        <v>43953</v>
      </c>
      <c r="F994" s="30">
        <f>+VLOOKUP(Casos_HN[[#This Row],[Departamento]],Table_5[],2,0)</f>
        <v>5</v>
      </c>
      <c r="G994" s="3" t="s">
        <v>22</v>
      </c>
      <c r="H994" s="9" t="s">
        <v>83</v>
      </c>
      <c r="I994" s="30" t="str">
        <f>+IFERROR(VLOOKUP(Casos_HN[[#This Row],[Municipio]],'LOCALIZA HN'!$B$9:$O$306,8,0),99999)</f>
        <v>0511</v>
      </c>
      <c r="J994" s="5" t="s">
        <v>18</v>
      </c>
      <c r="K994" s="5">
        <v>48</v>
      </c>
      <c r="L994" s="24" t="s">
        <v>19</v>
      </c>
      <c r="M994" s="32" t="s">
        <v>20</v>
      </c>
      <c r="N994" s="33">
        <f>+IFERROR(VLOOKUP(Casos_HN[[#This Row],[ID_Municipio]],Table_4[[CodigoMuni]:[Long_2]],3,0),"")</f>
        <v>15.3307</v>
      </c>
      <c r="O994" s="33">
        <f>+IFERROR(VLOOKUP(Casos_HN[[#This Row],[ID_Municipio]],Table_4[[CodigoMuni]:[Long_2]],4,0),"")</f>
        <v>-88.047399999999996</v>
      </c>
      <c r="P994" s="32" t="s">
        <v>21</v>
      </c>
    </row>
    <row r="995" spans="1:16" ht="14.25" customHeight="1" x14ac:dyDescent="0.3">
      <c r="A995" s="29" t="str">
        <f t="shared" si="45"/>
        <v>Villanueva43953984</v>
      </c>
      <c r="B995" s="29" t="str">
        <f>+Casos_HN[[#This Row],[ID_Municipio]]&amp;Casos_HN[[#This Row],[Fecha]]</f>
        <v>051143953</v>
      </c>
      <c r="C995" s="29" t="str">
        <f t="shared" si="46"/>
        <v>Cortes43953</v>
      </c>
      <c r="D995" s="30">
        <f t="shared" si="47"/>
        <v>984</v>
      </c>
      <c r="E995" s="23">
        <v>43953</v>
      </c>
      <c r="F995" s="30">
        <f>+VLOOKUP(Casos_HN[[#This Row],[Departamento]],Table_5[],2,0)</f>
        <v>5</v>
      </c>
      <c r="G995" s="3" t="s">
        <v>22</v>
      </c>
      <c r="H995" s="9" t="s">
        <v>83</v>
      </c>
      <c r="I995" s="30" t="str">
        <f>+IFERROR(VLOOKUP(Casos_HN[[#This Row],[Municipio]],'LOCALIZA HN'!$B$9:$O$306,8,0),99999)</f>
        <v>0511</v>
      </c>
      <c r="J995" s="5" t="s">
        <v>18</v>
      </c>
      <c r="K995" s="5">
        <v>57</v>
      </c>
      <c r="L995" s="24" t="s">
        <v>19</v>
      </c>
      <c r="M995" s="32" t="s">
        <v>20</v>
      </c>
      <c r="N995" s="33">
        <f>+IFERROR(VLOOKUP(Casos_HN[[#This Row],[ID_Municipio]],Table_4[[CodigoMuni]:[Long_2]],3,0),"")</f>
        <v>15.3307</v>
      </c>
      <c r="O995" s="33">
        <f>+IFERROR(VLOOKUP(Casos_HN[[#This Row],[ID_Municipio]],Table_4[[CodigoMuni]:[Long_2]],4,0),"")</f>
        <v>-88.047399999999996</v>
      </c>
      <c r="P995" s="32" t="s">
        <v>21</v>
      </c>
    </row>
    <row r="996" spans="1:16" ht="14.25" customHeight="1" x14ac:dyDescent="0.3">
      <c r="A996" s="29" t="str">
        <f t="shared" si="45"/>
        <v>Villanueva43953985</v>
      </c>
      <c r="B996" s="29" t="str">
        <f>+Casos_HN[[#This Row],[ID_Municipio]]&amp;Casos_HN[[#This Row],[Fecha]]</f>
        <v>051143953</v>
      </c>
      <c r="C996" s="29" t="str">
        <f t="shared" si="46"/>
        <v>Cortes43953</v>
      </c>
      <c r="D996" s="30">
        <f t="shared" si="47"/>
        <v>985</v>
      </c>
      <c r="E996" s="23">
        <v>43953</v>
      </c>
      <c r="F996" s="30">
        <f>+VLOOKUP(Casos_HN[[#This Row],[Departamento]],Table_5[],2,0)</f>
        <v>5</v>
      </c>
      <c r="G996" s="3" t="s">
        <v>22</v>
      </c>
      <c r="H996" s="9" t="s">
        <v>83</v>
      </c>
      <c r="I996" s="30" t="str">
        <f>+IFERROR(VLOOKUP(Casos_HN[[#This Row],[Municipio]],'LOCALIZA HN'!$B$9:$O$306,8,0),99999)</f>
        <v>0511</v>
      </c>
      <c r="J996" s="5" t="s">
        <v>18</v>
      </c>
      <c r="K996" s="5">
        <v>48</v>
      </c>
      <c r="L996" s="24" t="s">
        <v>19</v>
      </c>
      <c r="M996" s="32" t="s">
        <v>20</v>
      </c>
      <c r="N996" s="33">
        <f>+IFERROR(VLOOKUP(Casos_HN[[#This Row],[ID_Municipio]],Table_4[[CodigoMuni]:[Long_2]],3,0),"")</f>
        <v>15.3307</v>
      </c>
      <c r="O996" s="33">
        <f>+IFERROR(VLOOKUP(Casos_HN[[#This Row],[ID_Municipio]],Table_4[[CodigoMuni]:[Long_2]],4,0),"")</f>
        <v>-88.047399999999996</v>
      </c>
      <c r="P996" s="32" t="s">
        <v>21</v>
      </c>
    </row>
    <row r="997" spans="1:16" ht="14.25" customHeight="1" x14ac:dyDescent="0.3">
      <c r="A997" s="29" t="str">
        <f t="shared" si="45"/>
        <v>Villanueva43953986</v>
      </c>
      <c r="B997" s="29" t="str">
        <f>+Casos_HN[[#This Row],[ID_Municipio]]&amp;Casos_HN[[#This Row],[Fecha]]</f>
        <v>051143953</v>
      </c>
      <c r="C997" s="29" t="str">
        <f t="shared" si="46"/>
        <v>Cortes43953</v>
      </c>
      <c r="D997" s="30">
        <f t="shared" si="47"/>
        <v>986</v>
      </c>
      <c r="E997" s="23">
        <v>43953</v>
      </c>
      <c r="F997" s="30">
        <f>+VLOOKUP(Casos_HN[[#This Row],[Departamento]],Table_5[],2,0)</f>
        <v>5</v>
      </c>
      <c r="G997" s="3" t="s">
        <v>22</v>
      </c>
      <c r="H997" s="9" t="s">
        <v>83</v>
      </c>
      <c r="I997" s="30" t="str">
        <f>+IFERROR(VLOOKUP(Casos_HN[[#This Row],[Municipio]],'LOCALIZA HN'!$B$9:$O$306,8,0),99999)</f>
        <v>0511</v>
      </c>
      <c r="J997" s="5" t="s">
        <v>18</v>
      </c>
      <c r="K997" s="5">
        <v>76</v>
      </c>
      <c r="L997" s="24" t="s">
        <v>19</v>
      </c>
      <c r="M997" s="32" t="s">
        <v>20</v>
      </c>
      <c r="N997" s="33">
        <f>+IFERROR(VLOOKUP(Casos_HN[[#This Row],[ID_Municipio]],Table_4[[CodigoMuni]:[Long_2]],3,0),"")</f>
        <v>15.3307</v>
      </c>
      <c r="O997" s="33">
        <f>+IFERROR(VLOOKUP(Casos_HN[[#This Row],[ID_Municipio]],Table_4[[CodigoMuni]:[Long_2]],4,0),"")</f>
        <v>-88.047399999999996</v>
      </c>
      <c r="P997" s="32" t="s">
        <v>21</v>
      </c>
    </row>
    <row r="998" spans="1:16" ht="14.25" customHeight="1" x14ac:dyDescent="0.3">
      <c r="A998" s="29" t="str">
        <f t="shared" si="45"/>
        <v>Villanueva43953987</v>
      </c>
      <c r="B998" s="29" t="str">
        <f>+Casos_HN[[#This Row],[ID_Municipio]]&amp;Casos_HN[[#This Row],[Fecha]]</f>
        <v>051143953</v>
      </c>
      <c r="C998" s="29" t="str">
        <f t="shared" si="46"/>
        <v>Cortes43953</v>
      </c>
      <c r="D998" s="30">
        <f t="shared" si="47"/>
        <v>987</v>
      </c>
      <c r="E998" s="23">
        <v>43953</v>
      </c>
      <c r="F998" s="30">
        <f>+VLOOKUP(Casos_HN[[#This Row],[Departamento]],Table_5[],2,0)</f>
        <v>5</v>
      </c>
      <c r="G998" s="3" t="s">
        <v>22</v>
      </c>
      <c r="H998" s="9" t="s">
        <v>83</v>
      </c>
      <c r="I998" s="30" t="str">
        <f>+IFERROR(VLOOKUP(Casos_HN[[#This Row],[Municipio]],'LOCALIZA HN'!$B$9:$O$306,8,0),99999)</f>
        <v>0511</v>
      </c>
      <c r="J998" s="5" t="s">
        <v>26</v>
      </c>
      <c r="K998" s="5">
        <v>39</v>
      </c>
      <c r="L998" s="24" t="s">
        <v>19</v>
      </c>
      <c r="M998" s="32" t="s">
        <v>20</v>
      </c>
      <c r="N998" s="33">
        <f>+IFERROR(VLOOKUP(Casos_HN[[#This Row],[ID_Municipio]],Table_4[[CodigoMuni]:[Long_2]],3,0),"")</f>
        <v>15.3307</v>
      </c>
      <c r="O998" s="33">
        <f>+IFERROR(VLOOKUP(Casos_HN[[#This Row],[ID_Municipio]],Table_4[[CodigoMuni]:[Long_2]],4,0),"")</f>
        <v>-88.047399999999996</v>
      </c>
      <c r="P998" s="32" t="s">
        <v>21</v>
      </c>
    </row>
    <row r="999" spans="1:16" ht="14.25" customHeight="1" x14ac:dyDescent="0.3">
      <c r="A999" s="29" t="str">
        <f t="shared" si="45"/>
        <v>Villanueva43953988</v>
      </c>
      <c r="B999" s="29" t="str">
        <f>+Casos_HN[[#This Row],[ID_Municipio]]&amp;Casos_HN[[#This Row],[Fecha]]</f>
        <v>051143953</v>
      </c>
      <c r="C999" s="29" t="str">
        <f t="shared" si="46"/>
        <v>Cortes43953</v>
      </c>
      <c r="D999" s="30">
        <f t="shared" si="47"/>
        <v>988</v>
      </c>
      <c r="E999" s="23">
        <v>43953</v>
      </c>
      <c r="F999" s="30">
        <f>+VLOOKUP(Casos_HN[[#This Row],[Departamento]],Table_5[],2,0)</f>
        <v>5</v>
      </c>
      <c r="G999" s="3" t="s">
        <v>22</v>
      </c>
      <c r="H999" s="9" t="s">
        <v>83</v>
      </c>
      <c r="I999" s="30" t="str">
        <f>+IFERROR(VLOOKUP(Casos_HN[[#This Row],[Municipio]],'LOCALIZA HN'!$B$9:$O$306,8,0),99999)</f>
        <v>0511</v>
      </c>
      <c r="J999" s="5" t="s">
        <v>26</v>
      </c>
      <c r="K999" s="5">
        <v>21</v>
      </c>
      <c r="L999" s="24" t="s">
        <v>19</v>
      </c>
      <c r="M999" s="32" t="s">
        <v>20</v>
      </c>
      <c r="N999" s="33">
        <f>+IFERROR(VLOOKUP(Casos_HN[[#This Row],[ID_Municipio]],Table_4[[CodigoMuni]:[Long_2]],3,0),"")</f>
        <v>15.3307</v>
      </c>
      <c r="O999" s="33">
        <f>+IFERROR(VLOOKUP(Casos_HN[[#This Row],[ID_Municipio]],Table_4[[CodigoMuni]:[Long_2]],4,0),"")</f>
        <v>-88.047399999999996</v>
      </c>
      <c r="P999" s="32" t="s">
        <v>21</v>
      </c>
    </row>
    <row r="1000" spans="1:16" ht="14.25" customHeight="1" x14ac:dyDescent="0.3">
      <c r="A1000" s="29" t="str">
        <f t="shared" si="45"/>
        <v>Villanueva43953989</v>
      </c>
      <c r="B1000" s="29" t="str">
        <f>+Casos_HN[[#This Row],[ID_Municipio]]&amp;Casos_HN[[#This Row],[Fecha]]</f>
        <v>051143953</v>
      </c>
      <c r="C1000" s="29" t="str">
        <f t="shared" si="46"/>
        <v>Cortes43953</v>
      </c>
      <c r="D1000" s="30">
        <f t="shared" si="47"/>
        <v>989</v>
      </c>
      <c r="E1000" s="23">
        <v>43953</v>
      </c>
      <c r="F1000" s="30">
        <f>+VLOOKUP(Casos_HN[[#This Row],[Departamento]],Table_5[],2,0)</f>
        <v>5</v>
      </c>
      <c r="G1000" s="3" t="s">
        <v>22</v>
      </c>
      <c r="H1000" s="9" t="s">
        <v>83</v>
      </c>
      <c r="I1000" s="30" t="str">
        <f>+IFERROR(VLOOKUP(Casos_HN[[#This Row],[Municipio]],'LOCALIZA HN'!$B$9:$O$306,8,0),99999)</f>
        <v>0511</v>
      </c>
      <c r="J1000" s="5" t="s">
        <v>18</v>
      </c>
      <c r="K1000" s="5">
        <v>31</v>
      </c>
      <c r="L1000" s="24" t="s">
        <v>19</v>
      </c>
      <c r="M1000" s="32" t="s">
        <v>20</v>
      </c>
      <c r="N1000" s="33">
        <f>+IFERROR(VLOOKUP(Casos_HN[[#This Row],[ID_Municipio]],Table_4[[CodigoMuni]:[Long_2]],3,0),"")</f>
        <v>15.3307</v>
      </c>
      <c r="O1000" s="33">
        <f>+IFERROR(VLOOKUP(Casos_HN[[#This Row],[ID_Municipio]],Table_4[[CodigoMuni]:[Long_2]],4,0),"")</f>
        <v>-88.047399999999996</v>
      </c>
      <c r="P1000" s="32" t="s">
        <v>21</v>
      </c>
    </row>
    <row r="1001" spans="1:16" ht="14.25" customHeight="1" x14ac:dyDescent="0.3">
      <c r="A1001" s="29" t="str">
        <f t="shared" si="45"/>
        <v>Villanueva43953990</v>
      </c>
      <c r="B1001" s="29" t="str">
        <f>+Casos_HN[[#This Row],[ID_Municipio]]&amp;Casos_HN[[#This Row],[Fecha]]</f>
        <v>051143953</v>
      </c>
      <c r="C1001" s="29" t="str">
        <f t="shared" si="46"/>
        <v>Cortes43953</v>
      </c>
      <c r="D1001" s="30">
        <f t="shared" si="47"/>
        <v>990</v>
      </c>
      <c r="E1001" s="23">
        <v>43953</v>
      </c>
      <c r="F1001" s="30">
        <f>+VLOOKUP(Casos_HN[[#This Row],[Departamento]],Table_5[],2,0)</f>
        <v>5</v>
      </c>
      <c r="G1001" s="3" t="s">
        <v>22</v>
      </c>
      <c r="H1001" s="9" t="s">
        <v>83</v>
      </c>
      <c r="I1001" s="30" t="str">
        <f>+IFERROR(VLOOKUP(Casos_HN[[#This Row],[Municipio]],'LOCALIZA HN'!$B$9:$O$306,8,0),99999)</f>
        <v>0511</v>
      </c>
      <c r="J1001" s="5" t="s">
        <v>26</v>
      </c>
      <c r="K1001" s="5">
        <v>53</v>
      </c>
      <c r="L1001" s="24" t="s">
        <v>19</v>
      </c>
      <c r="M1001" s="32" t="s">
        <v>20</v>
      </c>
      <c r="N1001" s="33">
        <f>+IFERROR(VLOOKUP(Casos_HN[[#This Row],[ID_Municipio]],Table_4[[CodigoMuni]:[Long_2]],3,0),"")</f>
        <v>15.3307</v>
      </c>
      <c r="O1001" s="33">
        <f>+IFERROR(VLOOKUP(Casos_HN[[#This Row],[ID_Municipio]],Table_4[[CodigoMuni]:[Long_2]],4,0),"")</f>
        <v>-88.047399999999996</v>
      </c>
      <c r="P1001" s="32" t="s">
        <v>21</v>
      </c>
    </row>
    <row r="1002" spans="1:16" ht="14.25" customHeight="1" x14ac:dyDescent="0.3">
      <c r="A1002" s="29" t="str">
        <f t="shared" si="45"/>
        <v>Villanueva43954991</v>
      </c>
      <c r="B1002" s="29" t="str">
        <f>+Casos_HN[[#This Row],[ID_Municipio]]&amp;Casos_HN[[#This Row],[Fecha]]</f>
        <v>051143954</v>
      </c>
      <c r="C1002" s="29" t="str">
        <f t="shared" si="46"/>
        <v>Cortes43954</v>
      </c>
      <c r="D1002" s="30">
        <f t="shared" si="47"/>
        <v>991</v>
      </c>
      <c r="E1002" s="23">
        <v>43954</v>
      </c>
      <c r="F1002" s="30">
        <f>+VLOOKUP(Casos_HN[[#This Row],[Departamento]],Table_5[],2,0)</f>
        <v>5</v>
      </c>
      <c r="G1002" s="3" t="s">
        <v>22</v>
      </c>
      <c r="H1002" s="9" t="s">
        <v>83</v>
      </c>
      <c r="I1002" s="30" t="str">
        <f>+IFERROR(VLOOKUP(Casos_HN[[#This Row],[Municipio]],'LOCALIZA HN'!$B$9:$O$306,8,0),99999)</f>
        <v>0511</v>
      </c>
      <c r="J1002" s="5" t="s">
        <v>18</v>
      </c>
      <c r="K1002" s="5">
        <v>37</v>
      </c>
      <c r="L1002" s="24" t="s">
        <v>19</v>
      </c>
      <c r="M1002" s="32" t="s">
        <v>20</v>
      </c>
      <c r="N1002" s="33">
        <f>+IFERROR(VLOOKUP(Casos_HN[[#This Row],[ID_Municipio]],Table_4[[CodigoMuni]:[Long_2]],3,0),"")</f>
        <v>15.3307</v>
      </c>
      <c r="O1002" s="33">
        <f>+IFERROR(VLOOKUP(Casos_HN[[#This Row],[ID_Municipio]],Table_4[[CodigoMuni]:[Long_2]],4,0),"")</f>
        <v>-88.047399999999996</v>
      </c>
      <c r="P1002" s="32" t="s">
        <v>21</v>
      </c>
    </row>
    <row r="1003" spans="1:16" ht="14.25" customHeight="1" x14ac:dyDescent="0.3">
      <c r="A1003" s="29" t="str">
        <f t="shared" si="45"/>
        <v>Villanueva43954992</v>
      </c>
      <c r="B1003" s="29" t="str">
        <f>+Casos_HN[[#This Row],[ID_Municipio]]&amp;Casos_HN[[#This Row],[Fecha]]</f>
        <v>051143954</v>
      </c>
      <c r="C1003" s="29" t="str">
        <f t="shared" si="46"/>
        <v>Cortes43954</v>
      </c>
      <c r="D1003" s="30">
        <f t="shared" si="47"/>
        <v>992</v>
      </c>
      <c r="E1003" s="23">
        <v>43954</v>
      </c>
      <c r="F1003" s="30">
        <f>+VLOOKUP(Casos_HN[[#This Row],[Departamento]],Table_5[],2,0)</f>
        <v>5</v>
      </c>
      <c r="G1003" s="3" t="s">
        <v>22</v>
      </c>
      <c r="H1003" s="9" t="s">
        <v>83</v>
      </c>
      <c r="I1003" s="30" t="str">
        <f>+IFERROR(VLOOKUP(Casos_HN[[#This Row],[Municipio]],'LOCALIZA HN'!$B$9:$O$306,8,0),99999)</f>
        <v>0511</v>
      </c>
      <c r="J1003" s="5" t="s">
        <v>18</v>
      </c>
      <c r="K1003" s="5">
        <v>47</v>
      </c>
      <c r="L1003" s="24" t="s">
        <v>19</v>
      </c>
      <c r="M1003" s="32" t="s">
        <v>20</v>
      </c>
      <c r="N1003" s="33">
        <f>+IFERROR(VLOOKUP(Casos_HN[[#This Row],[ID_Municipio]],Table_4[[CodigoMuni]:[Long_2]],3,0),"")</f>
        <v>15.3307</v>
      </c>
      <c r="O1003" s="33">
        <f>+IFERROR(VLOOKUP(Casos_HN[[#This Row],[ID_Municipio]],Table_4[[CodigoMuni]:[Long_2]],4,0),"")</f>
        <v>-88.047399999999996</v>
      </c>
      <c r="P1003" s="32" t="s">
        <v>21</v>
      </c>
    </row>
    <row r="1004" spans="1:16" ht="14.25" customHeight="1" x14ac:dyDescent="0.3">
      <c r="A1004" s="29" t="str">
        <f t="shared" si="45"/>
        <v>Yoro43915993</v>
      </c>
      <c r="B1004" s="29" t="str">
        <f>+Casos_HN[[#This Row],[ID_Municipio]]&amp;Casos_HN[[#This Row],[Fecha]]</f>
        <v>180143915</v>
      </c>
      <c r="C1004" s="29" t="str">
        <f t="shared" si="46"/>
        <v>Yoro43915</v>
      </c>
      <c r="D1004" s="30">
        <f t="shared" si="47"/>
        <v>993</v>
      </c>
      <c r="E1004" s="31">
        <v>43915</v>
      </c>
      <c r="F1004" s="30">
        <f>+VLOOKUP(Casos_HN[[#This Row],[Departamento]],Table_5[],2,0)</f>
        <v>18</v>
      </c>
      <c r="G1004" s="3" t="s">
        <v>35</v>
      </c>
      <c r="H1004" s="9" t="s">
        <v>35</v>
      </c>
      <c r="I1004" s="30" t="str">
        <f>+IFERROR(VLOOKUP(Casos_HN[[#This Row],[Municipio]],'LOCALIZA HN'!$B$9:$O$306,8,0),99999)</f>
        <v>1801</v>
      </c>
      <c r="J1004" s="5" t="s">
        <v>18</v>
      </c>
      <c r="K1004" s="5">
        <v>19</v>
      </c>
      <c r="L1004" s="8" t="s">
        <v>19</v>
      </c>
      <c r="M1004" s="32" t="s">
        <v>20</v>
      </c>
      <c r="N1004" s="33">
        <f>+IFERROR(VLOOKUP(Casos_HN[[#This Row],[ID_Municipio]],Table_4[[CodigoMuni]:[Long_2]],3,0),"")</f>
        <v>15.2433</v>
      </c>
      <c r="O1004" s="33">
        <f>+IFERROR(VLOOKUP(Casos_HN[[#This Row],[ID_Municipio]],Table_4[[CodigoMuni]:[Long_2]],4,0),"")</f>
        <v>-87.227500000000006</v>
      </c>
      <c r="P1004" s="32" t="s">
        <v>21</v>
      </c>
    </row>
    <row r="1005" spans="1:16" ht="14.25" customHeight="1" x14ac:dyDescent="0.3">
      <c r="A1005" s="29" t="str">
        <f t="shared" si="45"/>
        <v>Yoro43917994</v>
      </c>
      <c r="B1005" s="29" t="str">
        <f>+Casos_HN[[#This Row],[ID_Municipio]]&amp;Casos_HN[[#This Row],[Fecha]]</f>
        <v>180143917</v>
      </c>
      <c r="C1005" s="29" t="str">
        <f t="shared" si="46"/>
        <v>Yoro43917</v>
      </c>
      <c r="D1005" s="30">
        <f t="shared" si="47"/>
        <v>994</v>
      </c>
      <c r="E1005" s="31">
        <v>43917</v>
      </c>
      <c r="F1005" s="30">
        <f>+VLOOKUP(Casos_HN[[#This Row],[Departamento]],Table_5[],2,0)</f>
        <v>18</v>
      </c>
      <c r="G1005" s="3" t="s">
        <v>35</v>
      </c>
      <c r="H1005" s="9" t="s">
        <v>35</v>
      </c>
      <c r="I1005" s="30" t="str">
        <f>+IFERROR(VLOOKUP(Casos_HN[[#This Row],[Municipio]],'LOCALIZA HN'!$B$9:$O$306,8,0),99999)</f>
        <v>1801</v>
      </c>
      <c r="J1005" s="5" t="s">
        <v>18</v>
      </c>
      <c r="K1005" s="5">
        <v>33</v>
      </c>
      <c r="L1005" s="8" t="s">
        <v>19</v>
      </c>
      <c r="M1005" s="32" t="s">
        <v>20</v>
      </c>
      <c r="N1005" s="33">
        <f>+IFERROR(VLOOKUP(Casos_HN[[#This Row],[ID_Municipio]],Table_4[[CodigoMuni]:[Long_2]],3,0),"")</f>
        <v>15.2433</v>
      </c>
      <c r="O1005" s="33">
        <f>+IFERROR(VLOOKUP(Casos_HN[[#This Row],[ID_Municipio]],Table_4[[CodigoMuni]:[Long_2]],4,0),"")</f>
        <v>-87.227500000000006</v>
      </c>
      <c r="P1005" s="32" t="s">
        <v>21</v>
      </c>
    </row>
    <row r="1006" spans="1:16" ht="14.25" customHeight="1" x14ac:dyDescent="0.3">
      <c r="A1006" s="29" t="str">
        <f t="shared" si="45"/>
        <v>Yoro43950995</v>
      </c>
      <c r="B1006" s="29" t="str">
        <f>+Casos_HN[[#This Row],[ID_Municipio]]&amp;Casos_HN[[#This Row],[Fecha]]</f>
        <v>180143950</v>
      </c>
      <c r="C1006" s="29" t="str">
        <f t="shared" si="46"/>
        <v>Yoro43950</v>
      </c>
      <c r="D1006" s="30">
        <f t="shared" si="47"/>
        <v>995</v>
      </c>
      <c r="E1006" s="23">
        <v>43950</v>
      </c>
      <c r="F1006" s="30">
        <f>+VLOOKUP(Casos_HN[[#This Row],[Departamento]],Table_5[],2,0)</f>
        <v>18</v>
      </c>
      <c r="G1006" s="3" t="s">
        <v>35</v>
      </c>
      <c r="H1006" s="9" t="s">
        <v>35</v>
      </c>
      <c r="I1006" s="30" t="str">
        <f>+IFERROR(VLOOKUP(Casos_HN[[#This Row],[Municipio]],'LOCALIZA HN'!$B$9:$O$306,8,0),99999)</f>
        <v>1801</v>
      </c>
      <c r="J1006" s="5" t="s">
        <v>18</v>
      </c>
      <c r="K1006" s="5">
        <v>59</v>
      </c>
      <c r="L1006" s="24" t="s">
        <v>19</v>
      </c>
      <c r="M1006" s="32" t="s">
        <v>20</v>
      </c>
      <c r="N1006" s="33">
        <f>+IFERROR(VLOOKUP(Casos_HN[[#This Row],[ID_Municipio]],Table_4[[CodigoMuni]:[Long_2]],3,0),"")</f>
        <v>15.2433</v>
      </c>
      <c r="O1006" s="33">
        <f>+IFERROR(VLOOKUP(Casos_HN[[#This Row],[ID_Municipio]],Table_4[[CodigoMuni]:[Long_2]],4,0),"")</f>
        <v>-87.227500000000006</v>
      </c>
      <c r="P1006" s="32" t="s">
        <v>21</v>
      </c>
    </row>
    <row r="1007" spans="1:16" ht="14.25" customHeight="1" x14ac:dyDescent="0.3">
      <c r="A1007" s="29" t="str">
        <f t="shared" si="45"/>
        <v>Yoro43950996</v>
      </c>
      <c r="B1007" s="29" t="str">
        <f>+Casos_HN[[#This Row],[ID_Municipio]]&amp;Casos_HN[[#This Row],[Fecha]]</f>
        <v>180143950</v>
      </c>
      <c r="C1007" s="29" t="str">
        <f t="shared" si="46"/>
        <v>Yoro43950</v>
      </c>
      <c r="D1007" s="30">
        <f t="shared" si="47"/>
        <v>996</v>
      </c>
      <c r="E1007" s="23">
        <v>43950</v>
      </c>
      <c r="F1007" s="30">
        <f>+VLOOKUP(Casos_HN[[#This Row],[Departamento]],Table_5[],2,0)</f>
        <v>18</v>
      </c>
      <c r="G1007" s="3" t="s">
        <v>35</v>
      </c>
      <c r="H1007" s="9" t="s">
        <v>35</v>
      </c>
      <c r="I1007" s="30" t="str">
        <f>+IFERROR(VLOOKUP(Casos_HN[[#This Row],[Municipio]],'LOCALIZA HN'!$B$9:$O$306,8,0),99999)</f>
        <v>1801</v>
      </c>
      <c r="J1007" s="5" t="s">
        <v>26</v>
      </c>
      <c r="K1007" s="5">
        <v>54</v>
      </c>
      <c r="L1007" s="24" t="s">
        <v>19</v>
      </c>
      <c r="M1007" s="32" t="s">
        <v>20</v>
      </c>
      <c r="N1007" s="33">
        <f>+IFERROR(VLOOKUP(Casos_HN[[#This Row],[ID_Municipio]],Table_4[[CodigoMuni]:[Long_2]],3,0),"")</f>
        <v>15.2433</v>
      </c>
      <c r="O1007" s="33">
        <f>+IFERROR(VLOOKUP(Casos_HN[[#This Row],[ID_Municipio]],Table_4[[CodigoMuni]:[Long_2]],4,0),"")</f>
        <v>-87.227500000000006</v>
      </c>
      <c r="P1007" s="32" t="s">
        <v>21</v>
      </c>
    </row>
    <row r="1008" spans="1:16" ht="14.25" customHeight="1" x14ac:dyDescent="0.3">
      <c r="A1008" s="29" t="str">
        <f t="shared" si="45"/>
        <v>Yoro43950997</v>
      </c>
      <c r="B1008" s="29" t="str">
        <f>+Casos_HN[[#This Row],[ID_Municipio]]&amp;Casos_HN[[#This Row],[Fecha]]</f>
        <v>180143950</v>
      </c>
      <c r="C1008" s="29" t="str">
        <f t="shared" si="46"/>
        <v>Yoro43950</v>
      </c>
      <c r="D1008" s="30">
        <f t="shared" si="47"/>
        <v>997</v>
      </c>
      <c r="E1008" s="23">
        <v>43950</v>
      </c>
      <c r="F1008" s="30">
        <f>+VLOOKUP(Casos_HN[[#This Row],[Departamento]],Table_5[],2,0)</f>
        <v>18</v>
      </c>
      <c r="G1008" s="3" t="s">
        <v>35</v>
      </c>
      <c r="H1008" s="9" t="s">
        <v>35</v>
      </c>
      <c r="I1008" s="30" t="str">
        <f>+IFERROR(VLOOKUP(Casos_HN[[#This Row],[Municipio]],'LOCALIZA HN'!$B$9:$O$306,8,0),99999)</f>
        <v>1801</v>
      </c>
      <c r="J1008" s="5" t="s">
        <v>18</v>
      </c>
      <c r="K1008" s="5">
        <v>10</v>
      </c>
      <c r="L1008" s="24" t="s">
        <v>19</v>
      </c>
      <c r="M1008" s="32" t="s">
        <v>20</v>
      </c>
      <c r="N1008" s="33">
        <f>+IFERROR(VLOOKUP(Casos_HN[[#This Row],[ID_Municipio]],Table_4[[CodigoMuni]:[Long_2]],3,0),"")</f>
        <v>15.2433</v>
      </c>
      <c r="O1008" s="33">
        <f>+IFERROR(VLOOKUP(Casos_HN[[#This Row],[ID_Municipio]],Table_4[[CodigoMuni]:[Long_2]],4,0),"")</f>
        <v>-87.227500000000006</v>
      </c>
      <c r="P1008" s="32" t="s">
        <v>21</v>
      </c>
    </row>
    <row r="1009" spans="1:16" ht="14.25" customHeight="1" x14ac:dyDescent="0.3">
      <c r="A1009" s="29" t="str">
        <f t="shared" si="45"/>
        <v>Yoro43951998</v>
      </c>
      <c r="B1009" s="29" t="str">
        <f>+Casos_HN[[#This Row],[ID_Municipio]]&amp;Casos_HN[[#This Row],[Fecha]]</f>
        <v>180143951</v>
      </c>
      <c r="C1009" s="29" t="str">
        <f t="shared" si="46"/>
        <v>Yoro43951</v>
      </c>
      <c r="D1009" s="30">
        <f t="shared" si="47"/>
        <v>998</v>
      </c>
      <c r="E1009" s="23">
        <v>43951</v>
      </c>
      <c r="F1009" s="30">
        <f>+VLOOKUP(Casos_HN[[#This Row],[Departamento]],Table_5[],2,0)</f>
        <v>18</v>
      </c>
      <c r="G1009" s="3" t="s">
        <v>35</v>
      </c>
      <c r="H1009" s="9" t="s">
        <v>35</v>
      </c>
      <c r="I1009" s="30" t="str">
        <f>+IFERROR(VLOOKUP(Casos_HN[[#This Row],[Municipio]],'LOCALIZA HN'!$B$9:$O$306,8,0),99999)</f>
        <v>1801</v>
      </c>
      <c r="J1009" s="5" t="s">
        <v>26</v>
      </c>
      <c r="K1009" s="5">
        <v>48</v>
      </c>
      <c r="L1009" s="24" t="s">
        <v>19</v>
      </c>
      <c r="M1009" s="32" t="s">
        <v>20</v>
      </c>
      <c r="N1009" s="33">
        <f>+IFERROR(VLOOKUP(Casos_HN[[#This Row],[ID_Municipio]],Table_4[[CodigoMuni]:[Long_2]],3,0),"")</f>
        <v>15.2433</v>
      </c>
      <c r="O1009" s="33">
        <f>+IFERROR(VLOOKUP(Casos_HN[[#This Row],[ID_Municipio]],Table_4[[CodigoMuni]:[Long_2]],4,0),"")</f>
        <v>-87.227500000000006</v>
      </c>
      <c r="P1009" s="32" t="s">
        <v>21</v>
      </c>
    </row>
    <row r="1010" spans="1:16" ht="14.25" customHeight="1" x14ac:dyDescent="0.3">
      <c r="A1010" s="29" t="str">
        <f t="shared" si="45"/>
        <v>Yoro43953999</v>
      </c>
      <c r="B1010" s="29" t="str">
        <f>+Casos_HN[[#This Row],[ID_Municipio]]&amp;Casos_HN[[#This Row],[Fecha]]</f>
        <v>180143953</v>
      </c>
      <c r="C1010" s="29" t="str">
        <f t="shared" si="46"/>
        <v>Yoro43953</v>
      </c>
      <c r="D1010" s="30">
        <f t="shared" si="47"/>
        <v>999</v>
      </c>
      <c r="E1010" s="23">
        <v>43953</v>
      </c>
      <c r="F1010" s="30">
        <f>+VLOOKUP(Casos_HN[[#This Row],[Departamento]],Table_5[],2,0)</f>
        <v>18</v>
      </c>
      <c r="G1010" s="3" t="s">
        <v>35</v>
      </c>
      <c r="H1010" s="9" t="s">
        <v>35</v>
      </c>
      <c r="I1010" s="30" t="str">
        <f>+IFERROR(VLOOKUP(Casos_HN[[#This Row],[Municipio]],'LOCALIZA HN'!$B$9:$O$306,8,0),99999)</f>
        <v>1801</v>
      </c>
      <c r="J1010" s="5" t="s">
        <v>18</v>
      </c>
      <c r="K1010" s="5">
        <v>71</v>
      </c>
      <c r="L1010" s="24" t="s">
        <v>19</v>
      </c>
      <c r="M1010" s="32" t="s">
        <v>20</v>
      </c>
      <c r="N1010" s="33">
        <f>+IFERROR(VLOOKUP(Casos_HN[[#This Row],[ID_Municipio]],Table_4[[CodigoMuni]:[Long_2]],3,0),"")</f>
        <v>15.2433</v>
      </c>
      <c r="O1010" s="33">
        <f>+IFERROR(VLOOKUP(Casos_HN[[#This Row],[ID_Municipio]],Table_4[[CodigoMuni]:[Long_2]],4,0),"")</f>
        <v>-87.227500000000006</v>
      </c>
      <c r="P1010" s="32" t="s">
        <v>21</v>
      </c>
    </row>
    <row r="1011" spans="1:16" ht="14.25" customHeight="1" x14ac:dyDescent="0.3">
      <c r="A1011" s="29" t="str">
        <f t="shared" si="45"/>
        <v>Yoro439531000</v>
      </c>
      <c r="B1011" s="29" t="str">
        <f>+Casos_HN[[#This Row],[ID_Municipio]]&amp;Casos_HN[[#This Row],[Fecha]]</f>
        <v>180143953</v>
      </c>
      <c r="C1011" s="29" t="str">
        <f t="shared" si="46"/>
        <v>Yoro43953</v>
      </c>
      <c r="D1011" s="30">
        <f t="shared" si="47"/>
        <v>1000</v>
      </c>
      <c r="E1011" s="23">
        <v>43953</v>
      </c>
      <c r="F1011" s="30">
        <f>+VLOOKUP(Casos_HN[[#This Row],[Departamento]],Table_5[],2,0)</f>
        <v>18</v>
      </c>
      <c r="G1011" s="3" t="s">
        <v>35</v>
      </c>
      <c r="H1011" s="9" t="s">
        <v>35</v>
      </c>
      <c r="I1011" s="30" t="str">
        <f>+IFERROR(VLOOKUP(Casos_HN[[#This Row],[Municipio]],'LOCALIZA HN'!$B$9:$O$306,8,0),99999)</f>
        <v>1801</v>
      </c>
      <c r="J1011" s="5" t="s">
        <v>18</v>
      </c>
      <c r="K1011" s="5">
        <v>27</v>
      </c>
      <c r="L1011" s="24" t="s">
        <v>19</v>
      </c>
      <c r="M1011" s="32" t="s">
        <v>20</v>
      </c>
      <c r="N1011" s="33">
        <f>+IFERROR(VLOOKUP(Casos_HN[[#This Row],[ID_Municipio]],Table_4[[CodigoMuni]:[Long_2]],3,0),"")</f>
        <v>15.2433</v>
      </c>
      <c r="O1011" s="33">
        <f>+IFERROR(VLOOKUP(Casos_HN[[#This Row],[ID_Municipio]],Table_4[[CodigoMuni]:[Long_2]],4,0),"")</f>
        <v>-87.227500000000006</v>
      </c>
      <c r="P1011" s="32" t="s">
        <v>21</v>
      </c>
    </row>
    <row r="1012" spans="1:16" ht="14.25" customHeight="1" x14ac:dyDescent="0.3">
      <c r="A1012" s="29" t="str">
        <f t="shared" si="45"/>
        <v>Distrito Central439091001</v>
      </c>
      <c r="B1012" s="29" t="str">
        <f>+Casos_HN[[#This Row],[ID_Municipio]]&amp;Casos_HN[[#This Row],[Fecha]]</f>
        <v>080143909</v>
      </c>
      <c r="C1012" s="29" t="str">
        <f t="shared" si="46"/>
        <v>Francisco Morazan43909</v>
      </c>
      <c r="D1012" s="30">
        <f t="shared" si="47"/>
        <v>1001</v>
      </c>
      <c r="E1012" s="31">
        <v>43909</v>
      </c>
      <c r="F1012" s="30">
        <f>+VLOOKUP(Casos_HN[[#This Row],[Departamento]],Table_5[],2,0)</f>
        <v>8</v>
      </c>
      <c r="G1012" s="3" t="s">
        <v>31</v>
      </c>
      <c r="H1012" s="9" t="s">
        <v>32</v>
      </c>
      <c r="I1012" s="30" t="str">
        <f>+IFERROR(VLOOKUP(Casos_HN[[#This Row],[Municipio]],'LOCALIZA HN'!$B$9:$O$306,8,0),99999)</f>
        <v>0801</v>
      </c>
      <c r="J1012" s="5" t="s">
        <v>18</v>
      </c>
      <c r="K1012" s="5">
        <v>20</v>
      </c>
      <c r="L1012" s="8" t="s">
        <v>19</v>
      </c>
      <c r="M1012" s="32" t="s">
        <v>20</v>
      </c>
      <c r="N1012" s="33">
        <f>+IFERROR(VLOOKUP(Casos_HN[[#This Row],[ID_Municipio]],Table_4[[CodigoMuni]:[Long_2]],3,0),"")</f>
        <v>14.175800000000001</v>
      </c>
      <c r="O1012" s="33">
        <f>+IFERROR(VLOOKUP(Casos_HN[[#This Row],[ID_Municipio]],Table_4[[CodigoMuni]:[Long_2]],4,0),"")</f>
        <v>-87.251099999999994</v>
      </c>
      <c r="P1012" s="32" t="s">
        <v>21</v>
      </c>
    </row>
    <row r="1013" spans="1:16" ht="14.25" customHeight="1" x14ac:dyDescent="0.3">
      <c r="A1013" s="29" t="str">
        <f t="shared" si="45"/>
        <v>San Pedro Sula439141002</v>
      </c>
      <c r="B1013" s="29" t="str">
        <f>+Casos_HN[[#This Row],[ID_Municipio]]&amp;Casos_HN[[#This Row],[Fecha]]</f>
        <v>050143914</v>
      </c>
      <c r="C1013" s="29" t="str">
        <f t="shared" si="46"/>
        <v>Cortes43914</v>
      </c>
      <c r="D1013" s="30">
        <f t="shared" si="47"/>
        <v>1002</v>
      </c>
      <c r="E1013" s="31">
        <v>43914</v>
      </c>
      <c r="F1013" s="30">
        <f>+VLOOKUP(Casos_HN[[#This Row],[Departamento]],Table_5[],2,0)</f>
        <v>5</v>
      </c>
      <c r="G1013" s="3" t="s">
        <v>22</v>
      </c>
      <c r="H1013" s="9" t="s">
        <v>23</v>
      </c>
      <c r="I1013" s="30" t="str">
        <f>+IFERROR(VLOOKUP(Casos_HN[[#This Row],[Municipio]],'LOCALIZA HN'!$B$9:$O$306,8,0),99999)</f>
        <v>0501</v>
      </c>
      <c r="J1013" s="5" t="s">
        <v>18</v>
      </c>
      <c r="K1013" s="5">
        <v>57</v>
      </c>
      <c r="L1013" s="8" t="s">
        <v>19</v>
      </c>
      <c r="M1013" s="32" t="s">
        <v>20</v>
      </c>
      <c r="N1013" s="33">
        <f>+IFERROR(VLOOKUP(Casos_HN[[#This Row],[ID_Municipio]],Table_4[[CodigoMuni]:[Long_2]],3,0),"")</f>
        <v>15.5151</v>
      </c>
      <c r="O1013" s="33">
        <f>+IFERROR(VLOOKUP(Casos_HN[[#This Row],[ID_Municipio]],Table_4[[CodigoMuni]:[Long_2]],4,0),"")</f>
        <v>-88.114599999999996</v>
      </c>
      <c r="P1013" s="32" t="s">
        <v>21</v>
      </c>
    </row>
    <row r="1014" spans="1:16" ht="14.25" customHeight="1" x14ac:dyDescent="0.3">
      <c r="A1014" s="29" t="str">
        <f t="shared" si="45"/>
        <v>San Pedro Sula439141003</v>
      </c>
      <c r="B1014" s="29" t="str">
        <f>+Casos_HN[[#This Row],[ID_Municipio]]&amp;Casos_HN[[#This Row],[Fecha]]</f>
        <v>050143914</v>
      </c>
      <c r="C1014" s="29" t="str">
        <f t="shared" si="46"/>
        <v>Colon43914</v>
      </c>
      <c r="D1014" s="30">
        <f t="shared" si="47"/>
        <v>1003</v>
      </c>
      <c r="E1014" s="31">
        <v>43914</v>
      </c>
      <c r="F1014" s="30">
        <f>+VLOOKUP(Casos_HN[[#This Row],[Departamento]],Table_5[],2,0)</f>
        <v>2</v>
      </c>
      <c r="G1014" s="3" t="s">
        <v>73</v>
      </c>
      <c r="H1014" s="9" t="s">
        <v>23</v>
      </c>
      <c r="I1014" s="30" t="str">
        <f>+IFERROR(VLOOKUP(Casos_HN[[#This Row],[Municipio]],'LOCALIZA HN'!$B$9:$O$306,8,0),99999)</f>
        <v>0501</v>
      </c>
      <c r="J1014" s="5" t="s">
        <v>26</v>
      </c>
      <c r="K1014" s="5">
        <v>41</v>
      </c>
      <c r="L1014" s="8" t="s">
        <v>19</v>
      </c>
      <c r="M1014" s="32" t="s">
        <v>20</v>
      </c>
      <c r="N1014" s="33">
        <f>+IFERROR(VLOOKUP(Casos_HN[[#This Row],[ID_Municipio]],Table_4[[CodigoMuni]:[Long_2]],3,0),"")</f>
        <v>15.5151</v>
      </c>
      <c r="O1014" s="33">
        <f>+IFERROR(VLOOKUP(Casos_HN[[#This Row],[ID_Municipio]],Table_4[[CodigoMuni]:[Long_2]],4,0),"")</f>
        <v>-88.114599999999996</v>
      </c>
      <c r="P1014" s="32" t="s">
        <v>21</v>
      </c>
    </row>
    <row r="1015" spans="1:16" ht="14.25" customHeight="1" x14ac:dyDescent="0.3">
      <c r="A1015" s="29" t="str">
        <f t="shared" si="45"/>
        <v>San Pedro Sula439141004</v>
      </c>
      <c r="B1015" s="29" t="str">
        <f>+Casos_HN[[#This Row],[ID_Municipio]]&amp;Casos_HN[[#This Row],[Fecha]]</f>
        <v>050143914</v>
      </c>
      <c r="C1015" s="29" t="str">
        <f t="shared" si="46"/>
        <v>Colon43914</v>
      </c>
      <c r="D1015" s="30">
        <f t="shared" si="47"/>
        <v>1004</v>
      </c>
      <c r="E1015" s="31">
        <v>43914</v>
      </c>
      <c r="F1015" s="30">
        <f>+VLOOKUP(Casos_HN[[#This Row],[Departamento]],Table_5[],2,0)</f>
        <v>2</v>
      </c>
      <c r="G1015" s="3" t="s">
        <v>73</v>
      </c>
      <c r="H1015" s="9" t="s">
        <v>23</v>
      </c>
      <c r="I1015" s="30" t="str">
        <f>+IFERROR(VLOOKUP(Casos_HN[[#This Row],[Municipio]],'LOCALIZA HN'!$B$9:$O$306,8,0),99999)</f>
        <v>0501</v>
      </c>
      <c r="J1015" s="5" t="s">
        <v>26</v>
      </c>
      <c r="K1015" s="5">
        <v>25</v>
      </c>
      <c r="L1015" s="8" t="s">
        <v>19</v>
      </c>
      <c r="M1015" s="32" t="s">
        <v>20</v>
      </c>
      <c r="N1015" s="33">
        <f>+IFERROR(VLOOKUP(Casos_HN[[#This Row],[ID_Municipio]],Table_4[[CodigoMuni]:[Long_2]],3,0),"")</f>
        <v>15.5151</v>
      </c>
      <c r="O1015" s="33">
        <f>+IFERROR(VLOOKUP(Casos_HN[[#This Row],[ID_Municipio]],Table_4[[CodigoMuni]:[Long_2]],4,0),"")</f>
        <v>-88.114599999999996</v>
      </c>
      <c r="P1015" s="32" t="s">
        <v>21</v>
      </c>
    </row>
    <row r="1016" spans="1:16" ht="14.25" customHeight="1" x14ac:dyDescent="0.3">
      <c r="A1016" s="29" t="str">
        <f t="shared" si="45"/>
        <v>San Pedro Sula439141005</v>
      </c>
      <c r="B1016" s="29" t="str">
        <f>+Casos_HN[[#This Row],[ID_Municipio]]&amp;Casos_HN[[#This Row],[Fecha]]</f>
        <v>050143914</v>
      </c>
      <c r="C1016" s="29" t="str">
        <f t="shared" si="46"/>
        <v>Colon43914</v>
      </c>
      <c r="D1016" s="30">
        <f t="shared" si="47"/>
        <v>1005</v>
      </c>
      <c r="E1016" s="31">
        <v>43914</v>
      </c>
      <c r="F1016" s="30">
        <f>+VLOOKUP(Casos_HN[[#This Row],[Departamento]],Table_5[],2,0)</f>
        <v>2</v>
      </c>
      <c r="G1016" s="3" t="s">
        <v>73</v>
      </c>
      <c r="H1016" s="9" t="s">
        <v>23</v>
      </c>
      <c r="I1016" s="30" t="str">
        <f>+IFERROR(VLOOKUP(Casos_HN[[#This Row],[Municipio]],'LOCALIZA HN'!$B$9:$O$306,8,0),99999)</f>
        <v>0501</v>
      </c>
      <c r="J1016" s="5" t="s">
        <v>26</v>
      </c>
      <c r="K1016" s="5">
        <v>36</v>
      </c>
      <c r="L1016" s="8" t="s">
        <v>19</v>
      </c>
      <c r="M1016" s="32" t="s">
        <v>20</v>
      </c>
      <c r="N1016" s="33">
        <f>+IFERROR(VLOOKUP(Casos_HN[[#This Row],[ID_Municipio]],Table_4[[CodigoMuni]:[Long_2]],3,0),"")</f>
        <v>15.5151</v>
      </c>
      <c r="O1016" s="33">
        <f>+IFERROR(VLOOKUP(Casos_HN[[#This Row],[ID_Municipio]],Table_4[[CodigoMuni]:[Long_2]],4,0),"")</f>
        <v>-88.114599999999996</v>
      </c>
      <c r="P1016" s="32" t="s">
        <v>21</v>
      </c>
    </row>
    <row r="1017" spans="1:16" ht="14.25" customHeight="1" x14ac:dyDescent="0.3">
      <c r="A1017" s="29" t="str">
        <f t="shared" si="45"/>
        <v>San Pedro Sula439141006</v>
      </c>
      <c r="B1017" s="29" t="str">
        <f>+Casos_HN[[#This Row],[ID_Municipio]]&amp;Casos_HN[[#This Row],[Fecha]]</f>
        <v>050143914</v>
      </c>
      <c r="C1017" s="29" t="str">
        <f t="shared" si="46"/>
        <v>Colon43914</v>
      </c>
      <c r="D1017" s="30">
        <f t="shared" si="47"/>
        <v>1006</v>
      </c>
      <c r="E1017" s="31">
        <v>43914</v>
      </c>
      <c r="F1017" s="30">
        <f>+VLOOKUP(Casos_HN[[#This Row],[Departamento]],Table_5[],2,0)</f>
        <v>2</v>
      </c>
      <c r="G1017" s="3" t="s">
        <v>73</v>
      </c>
      <c r="H1017" s="9" t="s">
        <v>23</v>
      </c>
      <c r="I1017" s="30" t="str">
        <f>+IFERROR(VLOOKUP(Casos_HN[[#This Row],[Municipio]],'LOCALIZA HN'!$B$9:$O$306,8,0),99999)</f>
        <v>0501</v>
      </c>
      <c r="J1017" s="5" t="s">
        <v>18</v>
      </c>
      <c r="K1017" s="5">
        <v>36</v>
      </c>
      <c r="L1017" s="8" t="s">
        <v>19</v>
      </c>
      <c r="M1017" s="32" t="s">
        <v>20</v>
      </c>
      <c r="N1017" s="33">
        <f>+IFERROR(VLOOKUP(Casos_HN[[#This Row],[ID_Municipio]],Table_4[[CodigoMuni]:[Long_2]],3,0),"")</f>
        <v>15.5151</v>
      </c>
      <c r="O1017" s="33">
        <f>+IFERROR(VLOOKUP(Casos_HN[[#This Row],[ID_Municipio]],Table_4[[CodigoMuni]:[Long_2]],4,0),"")</f>
        <v>-88.114599999999996</v>
      </c>
      <c r="P1017" s="32" t="s">
        <v>21</v>
      </c>
    </row>
    <row r="1018" spans="1:16" ht="14.25" customHeight="1" x14ac:dyDescent="0.3">
      <c r="A1018" s="29" t="str">
        <f t="shared" si="45"/>
        <v>San Pedro Sula439141007</v>
      </c>
      <c r="B1018" s="29" t="str">
        <f>+Casos_HN[[#This Row],[ID_Municipio]]&amp;Casos_HN[[#This Row],[Fecha]]</f>
        <v>050143914</v>
      </c>
      <c r="C1018" s="29" t="str">
        <f t="shared" si="46"/>
        <v>Colon43914</v>
      </c>
      <c r="D1018" s="30">
        <f t="shared" si="47"/>
        <v>1007</v>
      </c>
      <c r="E1018" s="31">
        <v>43914</v>
      </c>
      <c r="F1018" s="30">
        <f>+VLOOKUP(Casos_HN[[#This Row],[Departamento]],Table_5[],2,0)</f>
        <v>2</v>
      </c>
      <c r="G1018" s="3" t="s">
        <v>73</v>
      </c>
      <c r="H1018" s="9" t="s">
        <v>23</v>
      </c>
      <c r="I1018" s="30" t="str">
        <f>+IFERROR(VLOOKUP(Casos_HN[[#This Row],[Municipio]],'LOCALIZA HN'!$B$9:$O$306,8,0),99999)</f>
        <v>0501</v>
      </c>
      <c r="J1018" s="5" t="s">
        <v>18</v>
      </c>
      <c r="K1018" s="5">
        <v>41</v>
      </c>
      <c r="L1018" s="8" t="s">
        <v>19</v>
      </c>
      <c r="M1018" s="32" t="s">
        <v>20</v>
      </c>
      <c r="N1018" s="33">
        <f>+IFERROR(VLOOKUP(Casos_HN[[#This Row],[ID_Municipio]],Table_4[[CodigoMuni]:[Long_2]],3,0),"")</f>
        <v>15.5151</v>
      </c>
      <c r="O1018" s="33">
        <f>+IFERROR(VLOOKUP(Casos_HN[[#This Row],[ID_Municipio]],Table_4[[CodigoMuni]:[Long_2]],4,0),"")</f>
        <v>-88.114599999999996</v>
      </c>
      <c r="P1018" s="32" t="s">
        <v>21</v>
      </c>
    </row>
    <row r="1019" spans="1:16" ht="14.25" customHeight="1" x14ac:dyDescent="0.3">
      <c r="A1019" s="29" t="str">
        <f t="shared" si="45"/>
        <v>Distrito Central439181008</v>
      </c>
      <c r="B1019" s="29" t="str">
        <f>+Casos_HN[[#This Row],[ID_Municipio]]&amp;Casos_HN[[#This Row],[Fecha]]</f>
        <v>080143918</v>
      </c>
      <c r="C1019" s="29" t="str">
        <f t="shared" si="46"/>
        <v>Francisco Morazan43918</v>
      </c>
      <c r="D1019" s="30">
        <f t="shared" si="47"/>
        <v>1008</v>
      </c>
      <c r="E1019" s="31">
        <v>43918</v>
      </c>
      <c r="F1019" s="30">
        <f>+VLOOKUP(Casos_HN[[#This Row],[Departamento]],Table_5[],2,0)</f>
        <v>8</v>
      </c>
      <c r="G1019" s="3" t="s">
        <v>31</v>
      </c>
      <c r="H1019" s="9" t="s">
        <v>32</v>
      </c>
      <c r="I1019" s="30" t="str">
        <f>+IFERROR(VLOOKUP(Casos_HN[[#This Row],[Municipio]],'LOCALIZA HN'!$B$9:$O$306,8,0),99999)</f>
        <v>0801</v>
      </c>
      <c r="J1019" s="5" t="s">
        <v>18</v>
      </c>
      <c r="K1019" s="5">
        <v>50</v>
      </c>
      <c r="L1019" s="8" t="s">
        <v>19</v>
      </c>
      <c r="M1019" s="32" t="s">
        <v>20</v>
      </c>
      <c r="N1019" s="33">
        <f>+IFERROR(VLOOKUP(Casos_HN[[#This Row],[ID_Municipio]],Table_4[[CodigoMuni]:[Long_2]],3,0),"")</f>
        <v>14.175800000000001</v>
      </c>
      <c r="O1019" s="33">
        <f>+IFERROR(VLOOKUP(Casos_HN[[#This Row],[ID_Municipio]],Table_4[[CodigoMuni]:[Long_2]],4,0),"")</f>
        <v>-87.251099999999994</v>
      </c>
      <c r="P1019" s="32" t="s">
        <v>21</v>
      </c>
    </row>
    <row r="1020" spans="1:16" ht="14.25" customHeight="1" x14ac:dyDescent="0.3">
      <c r="A1020" s="29" t="str">
        <f t="shared" si="45"/>
        <v>San Pedro Sula439181009</v>
      </c>
      <c r="B1020" s="29" t="str">
        <f>+Casos_HN[[#This Row],[ID_Municipio]]&amp;Casos_HN[[#This Row],[Fecha]]</f>
        <v>050143918</v>
      </c>
      <c r="C1020" s="29" t="str">
        <f t="shared" si="46"/>
        <v>Cortes43918</v>
      </c>
      <c r="D1020" s="30">
        <f t="shared" si="47"/>
        <v>1009</v>
      </c>
      <c r="E1020" s="31">
        <v>43918</v>
      </c>
      <c r="F1020" s="30">
        <f>+VLOOKUP(Casos_HN[[#This Row],[Departamento]],Table_5[],2,0)</f>
        <v>5</v>
      </c>
      <c r="G1020" s="3" t="s">
        <v>22</v>
      </c>
      <c r="H1020" s="9" t="s">
        <v>23</v>
      </c>
      <c r="I1020" s="30" t="str">
        <f>+IFERROR(VLOOKUP(Casos_HN[[#This Row],[Municipio]],'LOCALIZA HN'!$B$9:$O$306,8,0),99999)</f>
        <v>0501</v>
      </c>
      <c r="J1020" s="5" t="s">
        <v>18</v>
      </c>
      <c r="K1020" s="5">
        <v>72</v>
      </c>
      <c r="L1020" s="8" t="s">
        <v>19</v>
      </c>
      <c r="M1020" s="32" t="s">
        <v>20</v>
      </c>
      <c r="N1020" s="33">
        <f>+IFERROR(VLOOKUP(Casos_HN[[#This Row],[ID_Municipio]],Table_4[[CodigoMuni]:[Long_2]],3,0),"")</f>
        <v>15.5151</v>
      </c>
      <c r="O1020" s="33">
        <f>+IFERROR(VLOOKUP(Casos_HN[[#This Row],[ID_Municipio]],Table_4[[CodigoMuni]:[Long_2]],4,0),"")</f>
        <v>-88.114599999999996</v>
      </c>
      <c r="P1020" s="32" t="s">
        <v>21</v>
      </c>
    </row>
    <row r="1021" spans="1:16" ht="14.25" customHeight="1" x14ac:dyDescent="0.3">
      <c r="A1021" s="29" t="str">
        <f t="shared" si="45"/>
        <v>San Pedro Sula439181010</v>
      </c>
      <c r="B1021" s="29" t="str">
        <f>+Casos_HN[[#This Row],[ID_Municipio]]&amp;Casos_HN[[#This Row],[Fecha]]</f>
        <v>050143918</v>
      </c>
      <c r="C1021" s="29" t="str">
        <f t="shared" si="46"/>
        <v>Cortes43918</v>
      </c>
      <c r="D1021" s="30">
        <f t="shared" si="47"/>
        <v>1010</v>
      </c>
      <c r="E1021" s="31">
        <v>43918</v>
      </c>
      <c r="F1021" s="30">
        <f>+VLOOKUP(Casos_HN[[#This Row],[Departamento]],Table_5[],2,0)</f>
        <v>5</v>
      </c>
      <c r="G1021" s="3" t="s">
        <v>22</v>
      </c>
      <c r="H1021" s="9" t="s">
        <v>23</v>
      </c>
      <c r="I1021" s="30" t="str">
        <f>+IFERROR(VLOOKUP(Casos_HN[[#This Row],[Municipio]],'LOCALIZA HN'!$B$9:$O$306,8,0),99999)</f>
        <v>0501</v>
      </c>
      <c r="J1021" s="5" t="s">
        <v>18</v>
      </c>
      <c r="K1021" s="5">
        <v>77</v>
      </c>
      <c r="L1021" s="8" t="s">
        <v>19</v>
      </c>
      <c r="M1021" s="32" t="s">
        <v>20</v>
      </c>
      <c r="N1021" s="33">
        <f>+IFERROR(VLOOKUP(Casos_HN[[#This Row],[ID_Municipio]],Table_4[[CodigoMuni]:[Long_2]],3,0),"")</f>
        <v>15.5151</v>
      </c>
      <c r="O1021" s="33">
        <f>+IFERROR(VLOOKUP(Casos_HN[[#This Row],[ID_Municipio]],Table_4[[CodigoMuni]:[Long_2]],4,0),"")</f>
        <v>-88.114599999999996</v>
      </c>
      <c r="P1021" s="32" t="s">
        <v>21</v>
      </c>
    </row>
    <row r="1022" spans="1:16" ht="14.25" customHeight="1" x14ac:dyDescent="0.3">
      <c r="A1022" s="29" t="str">
        <f t="shared" si="45"/>
        <v>San Pedro Sula439181011</v>
      </c>
      <c r="B1022" s="29" t="str">
        <f>+Casos_HN[[#This Row],[ID_Municipio]]&amp;Casos_HN[[#This Row],[Fecha]]</f>
        <v>050143918</v>
      </c>
      <c r="C1022" s="29" t="str">
        <f t="shared" si="46"/>
        <v>Cortes43918</v>
      </c>
      <c r="D1022" s="30">
        <f t="shared" si="47"/>
        <v>1011</v>
      </c>
      <c r="E1022" s="31">
        <v>43918</v>
      </c>
      <c r="F1022" s="30">
        <f>+VLOOKUP(Casos_HN[[#This Row],[Departamento]],Table_5[],2,0)</f>
        <v>5</v>
      </c>
      <c r="G1022" s="3" t="s">
        <v>22</v>
      </c>
      <c r="H1022" s="9" t="s">
        <v>23</v>
      </c>
      <c r="I1022" s="30" t="str">
        <f>+IFERROR(VLOOKUP(Casos_HN[[#This Row],[Municipio]],'LOCALIZA HN'!$B$9:$O$306,8,0),99999)</f>
        <v>0501</v>
      </c>
      <c r="J1022" s="5" t="s">
        <v>18</v>
      </c>
      <c r="K1022" s="5">
        <v>29</v>
      </c>
      <c r="L1022" s="8" t="s">
        <v>19</v>
      </c>
      <c r="M1022" s="32" t="s">
        <v>20</v>
      </c>
      <c r="N1022" s="33">
        <f>+IFERROR(VLOOKUP(Casos_HN[[#This Row],[ID_Municipio]],Table_4[[CodigoMuni]:[Long_2]],3,0),"")</f>
        <v>15.5151</v>
      </c>
      <c r="O1022" s="33">
        <f>+IFERROR(VLOOKUP(Casos_HN[[#This Row],[ID_Municipio]],Table_4[[CodigoMuni]:[Long_2]],4,0),"")</f>
        <v>-88.114599999999996</v>
      </c>
      <c r="P1022" s="32" t="s">
        <v>21</v>
      </c>
    </row>
    <row r="1023" spans="1:16" ht="14.25" customHeight="1" x14ac:dyDescent="0.3">
      <c r="A1023" s="29" t="str">
        <f t="shared" si="45"/>
        <v>San Pedro Sula439181012</v>
      </c>
      <c r="B1023" s="29" t="str">
        <f>+Casos_HN[[#This Row],[ID_Municipio]]&amp;Casos_HN[[#This Row],[Fecha]]</f>
        <v>050143918</v>
      </c>
      <c r="C1023" s="29" t="str">
        <f t="shared" si="46"/>
        <v>Cortes43918</v>
      </c>
      <c r="D1023" s="30">
        <f t="shared" si="47"/>
        <v>1012</v>
      </c>
      <c r="E1023" s="31">
        <v>43918</v>
      </c>
      <c r="F1023" s="30">
        <f>+VLOOKUP(Casos_HN[[#This Row],[Departamento]],Table_5[],2,0)</f>
        <v>5</v>
      </c>
      <c r="G1023" s="3" t="s">
        <v>22</v>
      </c>
      <c r="H1023" s="9" t="s">
        <v>23</v>
      </c>
      <c r="I1023" s="30" t="str">
        <f>+IFERROR(VLOOKUP(Casos_HN[[#This Row],[Municipio]],'LOCALIZA HN'!$B$9:$O$306,8,0),99999)</f>
        <v>0501</v>
      </c>
      <c r="J1023" s="5" t="s">
        <v>18</v>
      </c>
      <c r="K1023" s="5">
        <v>57</v>
      </c>
      <c r="L1023" s="8" t="s">
        <v>19</v>
      </c>
      <c r="M1023" s="32" t="s">
        <v>20</v>
      </c>
      <c r="N1023" s="33">
        <f>+IFERROR(VLOOKUP(Casos_HN[[#This Row],[ID_Municipio]],Table_4[[CodigoMuni]:[Long_2]],3,0),"")</f>
        <v>15.5151</v>
      </c>
      <c r="O1023" s="33">
        <f>+IFERROR(VLOOKUP(Casos_HN[[#This Row],[ID_Municipio]],Table_4[[CodigoMuni]:[Long_2]],4,0),"")</f>
        <v>-88.114599999999996</v>
      </c>
      <c r="P1023" s="32" t="s">
        <v>21</v>
      </c>
    </row>
    <row r="1024" spans="1:16" ht="14.25" customHeight="1" x14ac:dyDescent="0.3">
      <c r="A1024" s="29" t="str">
        <f t="shared" si="45"/>
        <v>San Pedro Sula439181013</v>
      </c>
      <c r="B1024" s="29" t="str">
        <f>+Casos_HN[[#This Row],[ID_Municipio]]&amp;Casos_HN[[#This Row],[Fecha]]</f>
        <v>050143918</v>
      </c>
      <c r="C1024" s="29" t="str">
        <f t="shared" si="46"/>
        <v>Cortes43918</v>
      </c>
      <c r="D1024" s="30">
        <f t="shared" si="47"/>
        <v>1013</v>
      </c>
      <c r="E1024" s="31">
        <v>43918</v>
      </c>
      <c r="F1024" s="30">
        <f>+VLOOKUP(Casos_HN[[#This Row],[Departamento]],Table_5[],2,0)</f>
        <v>5</v>
      </c>
      <c r="G1024" s="3" t="s">
        <v>22</v>
      </c>
      <c r="H1024" s="9" t="s">
        <v>23</v>
      </c>
      <c r="I1024" s="30" t="str">
        <f>+IFERROR(VLOOKUP(Casos_HN[[#This Row],[Municipio]],'LOCALIZA HN'!$B$9:$O$306,8,0),99999)</f>
        <v>0501</v>
      </c>
      <c r="J1024" s="5" t="s">
        <v>18</v>
      </c>
      <c r="K1024" s="5">
        <v>23</v>
      </c>
      <c r="L1024" s="8" t="s">
        <v>19</v>
      </c>
      <c r="M1024" s="32" t="s">
        <v>20</v>
      </c>
      <c r="N1024" s="33">
        <f>+IFERROR(VLOOKUP(Casos_HN[[#This Row],[ID_Municipio]],Table_4[[CodigoMuni]:[Long_2]],3,0),"")</f>
        <v>15.5151</v>
      </c>
      <c r="O1024" s="33">
        <f>+IFERROR(VLOOKUP(Casos_HN[[#This Row],[ID_Municipio]],Table_4[[CodigoMuni]:[Long_2]],4,0),"")</f>
        <v>-88.114599999999996</v>
      </c>
      <c r="P1024" s="32" t="s">
        <v>21</v>
      </c>
    </row>
    <row r="1025" spans="1:16" ht="14.25" customHeight="1" x14ac:dyDescent="0.3">
      <c r="A1025" s="29" t="str">
        <f t="shared" si="45"/>
        <v>San Pedro Sula439181014</v>
      </c>
      <c r="B1025" s="29" t="str">
        <f>+Casos_HN[[#This Row],[ID_Municipio]]&amp;Casos_HN[[#This Row],[Fecha]]</f>
        <v>050143918</v>
      </c>
      <c r="C1025" s="29" t="str">
        <f t="shared" si="46"/>
        <v>Cortes43918</v>
      </c>
      <c r="D1025" s="30">
        <f t="shared" si="47"/>
        <v>1014</v>
      </c>
      <c r="E1025" s="31">
        <v>43918</v>
      </c>
      <c r="F1025" s="30">
        <f>+VLOOKUP(Casos_HN[[#This Row],[Departamento]],Table_5[],2,0)</f>
        <v>5</v>
      </c>
      <c r="G1025" s="3" t="s">
        <v>22</v>
      </c>
      <c r="H1025" s="9" t="s">
        <v>23</v>
      </c>
      <c r="I1025" s="30" t="str">
        <f>+IFERROR(VLOOKUP(Casos_HN[[#This Row],[Municipio]],'LOCALIZA HN'!$B$9:$O$306,8,0),99999)</f>
        <v>0501</v>
      </c>
      <c r="J1025" s="5" t="s">
        <v>18</v>
      </c>
      <c r="K1025" s="5">
        <v>24</v>
      </c>
      <c r="L1025" s="8" t="s">
        <v>19</v>
      </c>
      <c r="M1025" s="32" t="s">
        <v>20</v>
      </c>
      <c r="N1025" s="33">
        <f>+IFERROR(VLOOKUP(Casos_HN[[#This Row],[ID_Municipio]],Table_4[[CodigoMuni]:[Long_2]],3,0),"")</f>
        <v>15.5151</v>
      </c>
      <c r="O1025" s="33">
        <f>+IFERROR(VLOOKUP(Casos_HN[[#This Row],[ID_Municipio]],Table_4[[CodigoMuni]:[Long_2]],4,0),"")</f>
        <v>-88.114599999999996</v>
      </c>
      <c r="P1025" s="32" t="s">
        <v>21</v>
      </c>
    </row>
    <row r="1026" spans="1:16" ht="14.25" customHeight="1" x14ac:dyDescent="0.3">
      <c r="A1026" s="29" t="str">
        <f t="shared" si="45"/>
        <v>San Pedro Sula439181015</v>
      </c>
      <c r="B1026" s="29" t="str">
        <f>+Casos_HN[[#This Row],[ID_Municipio]]&amp;Casos_HN[[#This Row],[Fecha]]</f>
        <v>050143918</v>
      </c>
      <c r="C1026" s="29" t="str">
        <f t="shared" si="46"/>
        <v>Cortes43918</v>
      </c>
      <c r="D1026" s="30">
        <f t="shared" si="47"/>
        <v>1015</v>
      </c>
      <c r="E1026" s="31">
        <v>43918</v>
      </c>
      <c r="F1026" s="30">
        <f>+VLOOKUP(Casos_HN[[#This Row],[Departamento]],Table_5[],2,0)</f>
        <v>5</v>
      </c>
      <c r="G1026" s="3" t="s">
        <v>22</v>
      </c>
      <c r="H1026" s="9" t="s">
        <v>23</v>
      </c>
      <c r="I1026" s="30" t="str">
        <f>+IFERROR(VLOOKUP(Casos_HN[[#This Row],[Municipio]],'LOCALIZA HN'!$B$9:$O$306,8,0),99999)</f>
        <v>0501</v>
      </c>
      <c r="J1026" s="5" t="s">
        <v>18</v>
      </c>
      <c r="K1026" s="5">
        <v>46</v>
      </c>
      <c r="L1026" s="8" t="s">
        <v>19</v>
      </c>
      <c r="M1026" s="32" t="s">
        <v>20</v>
      </c>
      <c r="N1026" s="33">
        <f>+IFERROR(VLOOKUP(Casos_HN[[#This Row],[ID_Municipio]],Table_4[[CodigoMuni]:[Long_2]],3,0),"")</f>
        <v>15.5151</v>
      </c>
      <c r="O1026" s="33">
        <f>+IFERROR(VLOOKUP(Casos_HN[[#This Row],[ID_Municipio]],Table_4[[CodigoMuni]:[Long_2]],4,0),"")</f>
        <v>-88.114599999999996</v>
      </c>
      <c r="P1026" s="32" t="s">
        <v>21</v>
      </c>
    </row>
    <row r="1027" spans="1:16" ht="14.25" customHeight="1" x14ac:dyDescent="0.3">
      <c r="A1027" s="29" t="str">
        <f t="shared" si="45"/>
        <v>Trujillo439181016</v>
      </c>
      <c r="B1027" s="29" t="str">
        <f>+Casos_HN[[#This Row],[ID_Municipio]]&amp;Casos_HN[[#This Row],[Fecha]]</f>
        <v>020143918</v>
      </c>
      <c r="C1027" s="29" t="str">
        <f t="shared" si="46"/>
        <v>Colon43918</v>
      </c>
      <c r="D1027" s="30">
        <f t="shared" si="47"/>
        <v>1016</v>
      </c>
      <c r="E1027" s="31">
        <v>43918</v>
      </c>
      <c r="F1027" s="30">
        <f>+VLOOKUP(Casos_HN[[#This Row],[Departamento]],Table_5[],2,0)</f>
        <v>2</v>
      </c>
      <c r="G1027" s="3" t="s">
        <v>73</v>
      </c>
      <c r="H1027" s="9" t="s">
        <v>82</v>
      </c>
      <c r="I1027" s="30" t="str">
        <f>+IFERROR(VLOOKUP(Casos_HN[[#This Row],[Municipio]],'LOCALIZA HN'!$B$9:$O$306,8,0),99999)</f>
        <v>0201</v>
      </c>
      <c r="J1027" s="5" t="s">
        <v>26</v>
      </c>
      <c r="K1027" s="5">
        <v>35</v>
      </c>
      <c r="L1027" s="8" t="s">
        <v>19</v>
      </c>
      <c r="M1027" s="32" t="s">
        <v>20</v>
      </c>
      <c r="N1027" s="33">
        <f>+IFERROR(VLOOKUP(Casos_HN[[#This Row],[ID_Municipio]],Table_4[[CodigoMuni]:[Long_2]],3,0),"")</f>
        <v>15.830500000000001</v>
      </c>
      <c r="O1027" s="33">
        <f>+IFERROR(VLOOKUP(Casos_HN[[#This Row],[ID_Municipio]],Table_4[[CodigoMuni]:[Long_2]],4,0),"")</f>
        <v>-85.939800000000005</v>
      </c>
      <c r="P1027" s="32" t="s">
        <v>21</v>
      </c>
    </row>
    <row r="1028" spans="1:16" ht="14.25" customHeight="1" x14ac:dyDescent="0.3">
      <c r="A1028" s="29" t="str">
        <f t="shared" si="45"/>
        <v>San Pedro Sula439181017</v>
      </c>
      <c r="B1028" s="29" t="str">
        <f>+Casos_HN[[#This Row],[ID_Municipio]]&amp;Casos_HN[[#This Row],[Fecha]]</f>
        <v>050143918</v>
      </c>
      <c r="C1028" s="29" t="str">
        <f t="shared" si="46"/>
        <v>Cortes43918</v>
      </c>
      <c r="D1028" s="30">
        <f t="shared" si="47"/>
        <v>1017</v>
      </c>
      <c r="E1028" s="31">
        <v>43918</v>
      </c>
      <c r="F1028" s="30">
        <f>+VLOOKUP(Casos_HN[[#This Row],[Departamento]],Table_5[],2,0)</f>
        <v>5</v>
      </c>
      <c r="G1028" s="3" t="s">
        <v>22</v>
      </c>
      <c r="H1028" s="9" t="s">
        <v>23</v>
      </c>
      <c r="I1028" s="30" t="str">
        <f>+IFERROR(VLOOKUP(Casos_HN[[#This Row],[Municipio]],'LOCALIZA HN'!$B$9:$O$306,8,0),99999)</f>
        <v>0501</v>
      </c>
      <c r="J1028" s="5" t="s">
        <v>18</v>
      </c>
      <c r="K1028" s="5">
        <v>57</v>
      </c>
      <c r="L1028" s="8" t="s">
        <v>19</v>
      </c>
      <c r="M1028" s="32" t="s">
        <v>20</v>
      </c>
      <c r="N1028" s="33">
        <f>+IFERROR(VLOOKUP(Casos_HN[[#This Row],[ID_Municipio]],Table_4[[CodigoMuni]:[Long_2]],3,0),"")</f>
        <v>15.5151</v>
      </c>
      <c r="O1028" s="33">
        <f>+IFERROR(VLOOKUP(Casos_HN[[#This Row],[ID_Municipio]],Table_4[[CodigoMuni]:[Long_2]],4,0),"")</f>
        <v>-88.114599999999996</v>
      </c>
      <c r="P1028" s="32" t="s">
        <v>21</v>
      </c>
    </row>
    <row r="1029" spans="1:16" ht="14.25" customHeight="1" x14ac:dyDescent="0.3">
      <c r="A1029" s="29" t="str">
        <f t="shared" si="45"/>
        <v>San Pedro Sula439181018</v>
      </c>
      <c r="B1029" s="29" t="str">
        <f>+Casos_HN[[#This Row],[ID_Municipio]]&amp;Casos_HN[[#This Row],[Fecha]]</f>
        <v>050143918</v>
      </c>
      <c r="C1029" s="29" t="str">
        <f t="shared" si="46"/>
        <v>Cortes43918</v>
      </c>
      <c r="D1029" s="30">
        <f t="shared" si="47"/>
        <v>1018</v>
      </c>
      <c r="E1029" s="31">
        <v>43918</v>
      </c>
      <c r="F1029" s="30">
        <f>+VLOOKUP(Casos_HN[[#This Row],[Departamento]],Table_5[],2,0)</f>
        <v>5</v>
      </c>
      <c r="G1029" s="3" t="s">
        <v>22</v>
      </c>
      <c r="H1029" s="9" t="s">
        <v>23</v>
      </c>
      <c r="I1029" s="30" t="str">
        <f>+IFERROR(VLOOKUP(Casos_HN[[#This Row],[Municipio]],'LOCALIZA HN'!$B$9:$O$306,8,0),99999)</f>
        <v>0501</v>
      </c>
      <c r="J1029" s="5" t="s">
        <v>18</v>
      </c>
      <c r="K1029" s="5">
        <v>53</v>
      </c>
      <c r="L1029" s="8" t="s">
        <v>19</v>
      </c>
      <c r="M1029" s="32" t="s">
        <v>20</v>
      </c>
      <c r="N1029" s="33">
        <f>+IFERROR(VLOOKUP(Casos_HN[[#This Row],[ID_Municipio]],Table_4[[CodigoMuni]:[Long_2]],3,0),"")</f>
        <v>15.5151</v>
      </c>
      <c r="O1029" s="33">
        <f>+IFERROR(VLOOKUP(Casos_HN[[#This Row],[ID_Municipio]],Table_4[[CodigoMuni]:[Long_2]],4,0),"")</f>
        <v>-88.114599999999996</v>
      </c>
      <c r="P1029" s="32" t="s">
        <v>21</v>
      </c>
    </row>
    <row r="1030" spans="1:16" ht="14.25" customHeight="1" x14ac:dyDescent="0.3">
      <c r="A1030" s="29" t="str">
        <f t="shared" si="45"/>
        <v>Trujillo439181019</v>
      </c>
      <c r="B1030" s="29" t="str">
        <f>+Casos_HN[[#This Row],[ID_Municipio]]&amp;Casos_HN[[#This Row],[Fecha]]</f>
        <v>020143918</v>
      </c>
      <c r="C1030" s="29" t="str">
        <f t="shared" si="46"/>
        <v>Colon43918</v>
      </c>
      <c r="D1030" s="30">
        <f t="shared" si="47"/>
        <v>1019</v>
      </c>
      <c r="E1030" s="31">
        <v>43918</v>
      </c>
      <c r="F1030" s="30">
        <f>+VLOOKUP(Casos_HN[[#This Row],[Departamento]],Table_5[],2,0)</f>
        <v>2</v>
      </c>
      <c r="G1030" s="3" t="s">
        <v>73</v>
      </c>
      <c r="H1030" s="9" t="s">
        <v>82</v>
      </c>
      <c r="I1030" s="30" t="str">
        <f>+IFERROR(VLOOKUP(Casos_HN[[#This Row],[Municipio]],'LOCALIZA HN'!$B$9:$O$306,8,0),99999)</f>
        <v>0201</v>
      </c>
      <c r="J1030" s="5" t="s">
        <v>26</v>
      </c>
      <c r="K1030" s="5">
        <v>32</v>
      </c>
      <c r="L1030" s="8" t="s">
        <v>19</v>
      </c>
      <c r="M1030" s="32" t="s">
        <v>20</v>
      </c>
      <c r="N1030" s="33">
        <f>+IFERROR(VLOOKUP(Casos_HN[[#This Row],[ID_Municipio]],Table_4[[CodigoMuni]:[Long_2]],3,0),"")</f>
        <v>15.830500000000001</v>
      </c>
      <c r="O1030" s="33">
        <f>+IFERROR(VLOOKUP(Casos_HN[[#This Row],[ID_Municipio]],Table_4[[CodigoMuni]:[Long_2]],4,0),"")</f>
        <v>-85.939800000000005</v>
      </c>
      <c r="P1030" s="32" t="s">
        <v>21</v>
      </c>
    </row>
    <row r="1031" spans="1:16" ht="14.25" customHeight="1" x14ac:dyDescent="0.3">
      <c r="A1031" s="29" t="str">
        <f t="shared" si="45"/>
        <v>Santa Barbara439181020</v>
      </c>
      <c r="B1031" s="29" t="str">
        <f>+Casos_HN[[#This Row],[ID_Municipio]]&amp;Casos_HN[[#This Row],[Fecha]]</f>
        <v>160143918</v>
      </c>
      <c r="C1031" s="29" t="str">
        <f t="shared" si="46"/>
        <v>Santa Barbara43918</v>
      </c>
      <c r="D1031" s="30">
        <f t="shared" si="47"/>
        <v>1020</v>
      </c>
      <c r="E1031" s="31">
        <v>43918</v>
      </c>
      <c r="F1031" s="30">
        <f>+VLOOKUP(Casos_HN[[#This Row],[Departamento]],Table_5[],2,0)</f>
        <v>16</v>
      </c>
      <c r="G1031" s="3" t="s">
        <v>43</v>
      </c>
      <c r="H1031" s="9" t="s">
        <v>43</v>
      </c>
      <c r="I1031" s="30" t="str">
        <f>+IFERROR(VLOOKUP(Casos_HN[[#This Row],[Municipio]],'LOCALIZA HN'!$B$9:$O$306,8,0),99999)</f>
        <v>1601</v>
      </c>
      <c r="J1031" s="5" t="s">
        <v>18</v>
      </c>
      <c r="K1031" s="5">
        <v>45</v>
      </c>
      <c r="L1031" s="8" t="s">
        <v>19</v>
      </c>
      <c r="M1031" s="32" t="s">
        <v>20</v>
      </c>
      <c r="N1031" s="33">
        <f>+IFERROR(VLOOKUP(Casos_HN[[#This Row],[ID_Municipio]],Table_4[[CodigoMuni]:[Long_2]],3,0),"")</f>
        <v>14.9224</v>
      </c>
      <c r="O1031" s="33">
        <f>+IFERROR(VLOOKUP(Casos_HN[[#This Row],[ID_Municipio]],Table_4[[CodigoMuni]:[Long_2]],4,0),"")</f>
        <v>-88.181899999999999</v>
      </c>
      <c r="P1031" s="32" t="s">
        <v>21</v>
      </c>
    </row>
    <row r="1032" spans="1:16" ht="14.25" customHeight="1" x14ac:dyDescent="0.3">
      <c r="A1032" s="29" t="str">
        <f t="shared" si="45"/>
        <v>Distrito Central439181021</v>
      </c>
      <c r="B1032" s="29" t="str">
        <f>+Casos_HN[[#This Row],[ID_Municipio]]&amp;Casos_HN[[#This Row],[Fecha]]</f>
        <v>080143918</v>
      </c>
      <c r="C1032" s="29" t="str">
        <f t="shared" si="46"/>
        <v>Francisco Morazan43918</v>
      </c>
      <c r="D1032" s="30">
        <f t="shared" si="47"/>
        <v>1021</v>
      </c>
      <c r="E1032" s="31">
        <v>43918</v>
      </c>
      <c r="F1032" s="30">
        <f>+VLOOKUP(Casos_HN[[#This Row],[Departamento]],Table_5[],2,0)</f>
        <v>8</v>
      </c>
      <c r="G1032" s="3" t="s">
        <v>31</v>
      </c>
      <c r="H1032" s="9" t="s">
        <v>32</v>
      </c>
      <c r="I1032" s="30" t="str">
        <f>+IFERROR(VLOOKUP(Casos_HN[[#This Row],[Municipio]],'LOCALIZA HN'!$B$9:$O$306,8,0),99999)</f>
        <v>0801</v>
      </c>
      <c r="J1032" s="5" t="s">
        <v>26</v>
      </c>
      <c r="K1032" s="5">
        <v>39</v>
      </c>
      <c r="L1032" s="8" t="s">
        <v>19</v>
      </c>
      <c r="M1032" s="32" t="s">
        <v>20</v>
      </c>
      <c r="N1032" s="33">
        <f>+IFERROR(VLOOKUP(Casos_HN[[#This Row],[ID_Municipio]],Table_4[[CodigoMuni]:[Long_2]],3,0),"")</f>
        <v>14.175800000000001</v>
      </c>
      <c r="O1032" s="33">
        <f>+IFERROR(VLOOKUP(Casos_HN[[#This Row],[ID_Municipio]],Table_4[[CodigoMuni]:[Long_2]],4,0),"")</f>
        <v>-87.251099999999994</v>
      </c>
      <c r="P1032" s="32" t="s">
        <v>21</v>
      </c>
    </row>
    <row r="1033" spans="1:16" ht="14.25" customHeight="1" x14ac:dyDescent="0.3">
      <c r="A1033" s="29" t="str">
        <f t="shared" si="45"/>
        <v>Distrito Central439181022</v>
      </c>
      <c r="B1033" s="29" t="str">
        <f>+Casos_HN[[#This Row],[ID_Municipio]]&amp;Casos_HN[[#This Row],[Fecha]]</f>
        <v>080143918</v>
      </c>
      <c r="C1033" s="29" t="str">
        <f t="shared" si="46"/>
        <v>Francisco Morazan43918</v>
      </c>
      <c r="D1033" s="30">
        <f t="shared" si="47"/>
        <v>1022</v>
      </c>
      <c r="E1033" s="31">
        <v>43918</v>
      </c>
      <c r="F1033" s="30">
        <f>+VLOOKUP(Casos_HN[[#This Row],[Departamento]],Table_5[],2,0)</f>
        <v>8</v>
      </c>
      <c r="G1033" s="3" t="s">
        <v>31</v>
      </c>
      <c r="H1033" s="9" t="s">
        <v>32</v>
      </c>
      <c r="I1033" s="30" t="str">
        <f>+IFERROR(VLOOKUP(Casos_HN[[#This Row],[Municipio]],'LOCALIZA HN'!$B$9:$O$306,8,0),99999)</f>
        <v>0801</v>
      </c>
      <c r="J1033" s="5" t="s">
        <v>26</v>
      </c>
      <c r="K1033" s="5">
        <v>46</v>
      </c>
      <c r="L1033" s="8" t="s">
        <v>19</v>
      </c>
      <c r="M1033" s="32" t="s">
        <v>20</v>
      </c>
      <c r="N1033" s="33">
        <f>+IFERROR(VLOOKUP(Casos_HN[[#This Row],[ID_Municipio]],Table_4[[CodigoMuni]:[Long_2]],3,0),"")</f>
        <v>14.175800000000001</v>
      </c>
      <c r="O1033" s="33">
        <f>+IFERROR(VLOOKUP(Casos_HN[[#This Row],[ID_Municipio]],Table_4[[CodigoMuni]:[Long_2]],4,0),"")</f>
        <v>-87.251099999999994</v>
      </c>
      <c r="P1033" s="32" t="s">
        <v>21</v>
      </c>
    </row>
    <row r="1034" spans="1:16" ht="14.25" customHeight="1" x14ac:dyDescent="0.3">
      <c r="A1034" s="29" t="str">
        <f t="shared" si="45"/>
        <v>San Pedro Sula439191023</v>
      </c>
      <c r="B1034" s="29" t="str">
        <f>+Casos_HN[[#This Row],[ID_Municipio]]&amp;Casos_HN[[#This Row],[Fecha]]</f>
        <v>050143919</v>
      </c>
      <c r="C1034" s="29" t="str">
        <f t="shared" si="46"/>
        <v>Cortes43919</v>
      </c>
      <c r="D1034" s="30">
        <f t="shared" si="47"/>
        <v>1023</v>
      </c>
      <c r="E1034" s="31">
        <v>43919</v>
      </c>
      <c r="F1034" s="30">
        <f>+VLOOKUP(Casos_HN[[#This Row],[Departamento]],Table_5[],2,0)</f>
        <v>5</v>
      </c>
      <c r="G1034" s="3" t="s">
        <v>22</v>
      </c>
      <c r="H1034" s="9" t="s">
        <v>23</v>
      </c>
      <c r="I1034" s="30" t="str">
        <f>+IFERROR(VLOOKUP(Casos_HN[[#This Row],[Municipio]],'LOCALIZA HN'!$B$9:$O$306,8,0),99999)</f>
        <v>0501</v>
      </c>
      <c r="J1034" s="5" t="s">
        <v>26</v>
      </c>
      <c r="K1034" s="5">
        <v>30</v>
      </c>
      <c r="L1034" s="8" t="s">
        <v>19</v>
      </c>
      <c r="M1034" s="32" t="s">
        <v>20</v>
      </c>
      <c r="N1034" s="33">
        <f>+IFERROR(VLOOKUP(Casos_HN[[#This Row],[ID_Municipio]],Table_4[[CodigoMuni]:[Long_2]],3,0),"")</f>
        <v>15.5151</v>
      </c>
      <c r="O1034" s="33">
        <f>+IFERROR(VLOOKUP(Casos_HN[[#This Row],[ID_Municipio]],Table_4[[CodigoMuni]:[Long_2]],4,0),"")</f>
        <v>-88.114599999999996</v>
      </c>
      <c r="P1034" s="32" t="s">
        <v>21</v>
      </c>
    </row>
    <row r="1035" spans="1:16" ht="14.25" customHeight="1" x14ac:dyDescent="0.3">
      <c r="A1035" s="29" t="str">
        <f t="shared" si="45"/>
        <v>San Pedro Sula439191024</v>
      </c>
      <c r="B1035" s="29" t="str">
        <f>+Casos_HN[[#This Row],[ID_Municipio]]&amp;Casos_HN[[#This Row],[Fecha]]</f>
        <v>050143919</v>
      </c>
      <c r="C1035" s="29" t="str">
        <f t="shared" si="46"/>
        <v>Cortes43919</v>
      </c>
      <c r="D1035" s="30">
        <f t="shared" si="47"/>
        <v>1024</v>
      </c>
      <c r="E1035" s="31">
        <v>43919</v>
      </c>
      <c r="F1035" s="30">
        <f>+VLOOKUP(Casos_HN[[#This Row],[Departamento]],Table_5[],2,0)</f>
        <v>5</v>
      </c>
      <c r="G1035" s="3" t="s">
        <v>22</v>
      </c>
      <c r="H1035" s="9" t="s">
        <v>23</v>
      </c>
      <c r="I1035" s="30" t="str">
        <f>+IFERROR(VLOOKUP(Casos_HN[[#This Row],[Municipio]],'LOCALIZA HN'!$B$9:$O$306,8,0),99999)</f>
        <v>0501</v>
      </c>
      <c r="J1035" s="5" t="s">
        <v>18</v>
      </c>
      <c r="K1035" s="5">
        <v>39</v>
      </c>
      <c r="L1035" s="8" t="s">
        <v>19</v>
      </c>
      <c r="M1035" s="32" t="s">
        <v>20</v>
      </c>
      <c r="N1035" s="33">
        <f>+IFERROR(VLOOKUP(Casos_HN[[#This Row],[ID_Municipio]],Table_4[[CodigoMuni]:[Long_2]],3,0),"")</f>
        <v>15.5151</v>
      </c>
      <c r="O1035" s="33">
        <f>+IFERROR(VLOOKUP(Casos_HN[[#This Row],[ID_Municipio]],Table_4[[CodigoMuni]:[Long_2]],4,0),"")</f>
        <v>-88.114599999999996</v>
      </c>
      <c r="P1035" s="32" t="s">
        <v>21</v>
      </c>
    </row>
    <row r="1036" spans="1:16" ht="14.25" customHeight="1" x14ac:dyDescent="0.3">
      <c r="A1036" s="29" t="str">
        <f t="shared" si="45"/>
        <v>San Pedro Sula439191025</v>
      </c>
      <c r="B1036" s="29" t="str">
        <f>+Casos_HN[[#This Row],[ID_Municipio]]&amp;Casos_HN[[#This Row],[Fecha]]</f>
        <v>050143919</v>
      </c>
      <c r="C1036" s="29" t="str">
        <f t="shared" si="46"/>
        <v>Cortes43919</v>
      </c>
      <c r="D1036" s="30">
        <f t="shared" si="47"/>
        <v>1025</v>
      </c>
      <c r="E1036" s="31">
        <v>43919</v>
      </c>
      <c r="F1036" s="30">
        <f>+VLOOKUP(Casos_HN[[#This Row],[Departamento]],Table_5[],2,0)</f>
        <v>5</v>
      </c>
      <c r="G1036" s="3" t="s">
        <v>22</v>
      </c>
      <c r="H1036" s="9" t="s">
        <v>23</v>
      </c>
      <c r="I1036" s="30" t="str">
        <f>+IFERROR(VLOOKUP(Casos_HN[[#This Row],[Municipio]],'LOCALIZA HN'!$B$9:$O$306,8,0),99999)</f>
        <v>0501</v>
      </c>
      <c r="J1036" s="5" t="s">
        <v>26</v>
      </c>
      <c r="K1036" s="5">
        <v>60</v>
      </c>
      <c r="L1036" s="8" t="s">
        <v>19</v>
      </c>
      <c r="M1036" s="32" t="s">
        <v>20</v>
      </c>
      <c r="N1036" s="33">
        <f>+IFERROR(VLOOKUP(Casos_HN[[#This Row],[ID_Municipio]],Table_4[[CodigoMuni]:[Long_2]],3,0),"")</f>
        <v>15.5151</v>
      </c>
      <c r="O1036" s="33">
        <f>+IFERROR(VLOOKUP(Casos_HN[[#This Row],[ID_Municipio]],Table_4[[CodigoMuni]:[Long_2]],4,0),"")</f>
        <v>-88.114599999999996</v>
      </c>
      <c r="P1036" s="32" t="s">
        <v>21</v>
      </c>
    </row>
    <row r="1037" spans="1:16" ht="14.25" customHeight="1" x14ac:dyDescent="0.3">
      <c r="A1037" s="29" t="str">
        <f t="shared" ref="A1037:A1066" si="48">+H1037&amp;E1037&amp;D1037</f>
        <v>San Pedro Sula439191026</v>
      </c>
      <c r="B1037" s="29" t="str">
        <f>+Casos_HN[[#This Row],[ID_Municipio]]&amp;Casos_HN[[#This Row],[Fecha]]</f>
        <v>050143919</v>
      </c>
      <c r="C1037" s="29" t="str">
        <f t="shared" ref="C1037:C1066" si="49">+G1037&amp;E1037</f>
        <v>Cortes43919</v>
      </c>
      <c r="D1037" s="30">
        <f t="shared" ref="D1037:D1100" si="50">+D1036+1</f>
        <v>1026</v>
      </c>
      <c r="E1037" s="31">
        <v>43919</v>
      </c>
      <c r="F1037" s="30">
        <f>+VLOOKUP(Casos_HN[[#This Row],[Departamento]],Table_5[],2,0)</f>
        <v>5</v>
      </c>
      <c r="G1037" s="3" t="s">
        <v>22</v>
      </c>
      <c r="H1037" s="9" t="s">
        <v>23</v>
      </c>
      <c r="I1037" s="30" t="str">
        <f>+IFERROR(VLOOKUP(Casos_HN[[#This Row],[Municipio]],'LOCALIZA HN'!$B$9:$O$306,8,0),99999)</f>
        <v>0501</v>
      </c>
      <c r="J1037" s="5" t="s">
        <v>18</v>
      </c>
      <c r="K1037" s="5" t="s">
        <v>85</v>
      </c>
      <c r="L1037" s="8" t="s">
        <v>19</v>
      </c>
      <c r="M1037" s="32" t="s">
        <v>20</v>
      </c>
      <c r="N1037" s="33">
        <f>+IFERROR(VLOOKUP(Casos_HN[[#This Row],[ID_Municipio]],Table_4[[CodigoMuni]:[Long_2]],3,0),"")</f>
        <v>15.5151</v>
      </c>
      <c r="O1037" s="33">
        <f>+IFERROR(VLOOKUP(Casos_HN[[#This Row],[ID_Municipio]],Table_4[[CodigoMuni]:[Long_2]],4,0),"")</f>
        <v>-88.114599999999996</v>
      </c>
      <c r="P1037" s="32" t="s">
        <v>21</v>
      </c>
    </row>
    <row r="1038" spans="1:16" ht="14.25" customHeight="1" x14ac:dyDescent="0.3">
      <c r="A1038" s="29" t="str">
        <f t="shared" si="48"/>
        <v>San Pedro Sula439191027</v>
      </c>
      <c r="B1038" s="29" t="str">
        <f>+Casos_HN[[#This Row],[ID_Municipio]]&amp;Casos_HN[[#This Row],[Fecha]]</f>
        <v>050143919</v>
      </c>
      <c r="C1038" s="29" t="str">
        <f t="shared" si="49"/>
        <v>Cortes43919</v>
      </c>
      <c r="D1038" s="30">
        <f t="shared" si="50"/>
        <v>1027</v>
      </c>
      <c r="E1038" s="31">
        <v>43919</v>
      </c>
      <c r="F1038" s="30">
        <f>+VLOOKUP(Casos_HN[[#This Row],[Departamento]],Table_5[],2,0)</f>
        <v>5</v>
      </c>
      <c r="G1038" s="3" t="s">
        <v>22</v>
      </c>
      <c r="H1038" s="9" t="s">
        <v>23</v>
      </c>
      <c r="I1038" s="30" t="str">
        <f>+IFERROR(VLOOKUP(Casos_HN[[#This Row],[Municipio]],'LOCALIZA HN'!$B$9:$O$306,8,0),99999)</f>
        <v>0501</v>
      </c>
      <c r="J1038" s="5" t="s">
        <v>18</v>
      </c>
      <c r="K1038" s="5">
        <v>63</v>
      </c>
      <c r="L1038" s="8" t="s">
        <v>19</v>
      </c>
      <c r="M1038" s="32" t="s">
        <v>20</v>
      </c>
      <c r="N1038" s="33">
        <f>+IFERROR(VLOOKUP(Casos_HN[[#This Row],[ID_Municipio]],Table_4[[CodigoMuni]:[Long_2]],3,0),"")</f>
        <v>15.5151</v>
      </c>
      <c r="O1038" s="33">
        <f>+IFERROR(VLOOKUP(Casos_HN[[#This Row],[ID_Municipio]],Table_4[[CodigoMuni]:[Long_2]],4,0),"")</f>
        <v>-88.114599999999996</v>
      </c>
      <c r="P1038" s="32" t="s">
        <v>21</v>
      </c>
    </row>
    <row r="1039" spans="1:16" ht="14.25" customHeight="1" x14ac:dyDescent="0.3">
      <c r="A1039" s="29" t="str">
        <f t="shared" si="48"/>
        <v>San Pedro Sula439191028</v>
      </c>
      <c r="B1039" s="29" t="str">
        <f>+Casos_HN[[#This Row],[ID_Municipio]]&amp;Casos_HN[[#This Row],[Fecha]]</f>
        <v>050143919</v>
      </c>
      <c r="C1039" s="29" t="str">
        <f t="shared" si="49"/>
        <v>Cortes43919</v>
      </c>
      <c r="D1039" s="30">
        <f t="shared" si="50"/>
        <v>1028</v>
      </c>
      <c r="E1039" s="31">
        <v>43919</v>
      </c>
      <c r="F1039" s="30">
        <f>+VLOOKUP(Casos_HN[[#This Row],[Departamento]],Table_5[],2,0)</f>
        <v>5</v>
      </c>
      <c r="G1039" s="3" t="s">
        <v>22</v>
      </c>
      <c r="H1039" s="9" t="s">
        <v>23</v>
      </c>
      <c r="I1039" s="30" t="str">
        <f>+IFERROR(VLOOKUP(Casos_HN[[#This Row],[Municipio]],'LOCALIZA HN'!$B$9:$O$306,8,0),99999)</f>
        <v>0501</v>
      </c>
      <c r="J1039" s="5" t="s">
        <v>26</v>
      </c>
      <c r="K1039" s="5">
        <v>34</v>
      </c>
      <c r="L1039" s="8" t="s">
        <v>19</v>
      </c>
      <c r="M1039" s="32" t="s">
        <v>20</v>
      </c>
      <c r="N1039" s="33">
        <f>+IFERROR(VLOOKUP(Casos_HN[[#This Row],[ID_Municipio]],Table_4[[CodigoMuni]:[Long_2]],3,0),"")</f>
        <v>15.5151</v>
      </c>
      <c r="O1039" s="33">
        <f>+IFERROR(VLOOKUP(Casos_HN[[#This Row],[ID_Municipio]],Table_4[[CodigoMuni]:[Long_2]],4,0),"")</f>
        <v>-88.114599999999996</v>
      </c>
      <c r="P1039" s="32" t="s">
        <v>21</v>
      </c>
    </row>
    <row r="1040" spans="1:16" ht="14.25" customHeight="1" x14ac:dyDescent="0.3">
      <c r="A1040" s="29" t="str">
        <f t="shared" si="48"/>
        <v>San Pedro Sula439191029</v>
      </c>
      <c r="B1040" s="29" t="str">
        <f>+Casos_HN[[#This Row],[ID_Municipio]]&amp;Casos_HN[[#This Row],[Fecha]]</f>
        <v>050143919</v>
      </c>
      <c r="C1040" s="29" t="str">
        <f t="shared" si="49"/>
        <v>Cortes43919</v>
      </c>
      <c r="D1040" s="30">
        <f t="shared" si="50"/>
        <v>1029</v>
      </c>
      <c r="E1040" s="31">
        <v>43919</v>
      </c>
      <c r="F1040" s="30">
        <f>+VLOOKUP(Casos_HN[[#This Row],[Departamento]],Table_5[],2,0)</f>
        <v>5</v>
      </c>
      <c r="G1040" s="3" t="s">
        <v>22</v>
      </c>
      <c r="H1040" s="9" t="s">
        <v>23</v>
      </c>
      <c r="I1040" s="30" t="str">
        <f>+IFERROR(VLOOKUP(Casos_HN[[#This Row],[Municipio]],'LOCALIZA HN'!$B$9:$O$306,8,0),99999)</f>
        <v>0501</v>
      </c>
      <c r="J1040" s="5" t="s">
        <v>18</v>
      </c>
      <c r="K1040" s="5">
        <v>32</v>
      </c>
      <c r="L1040" s="8" t="s">
        <v>19</v>
      </c>
      <c r="M1040" s="32" t="s">
        <v>20</v>
      </c>
      <c r="N1040" s="33">
        <f>+IFERROR(VLOOKUP(Casos_HN[[#This Row],[ID_Municipio]],Table_4[[CodigoMuni]:[Long_2]],3,0),"")</f>
        <v>15.5151</v>
      </c>
      <c r="O1040" s="33">
        <f>+IFERROR(VLOOKUP(Casos_HN[[#This Row],[ID_Municipio]],Table_4[[CodigoMuni]:[Long_2]],4,0),"")</f>
        <v>-88.114599999999996</v>
      </c>
      <c r="P1040" s="32" t="s">
        <v>21</v>
      </c>
    </row>
    <row r="1041" spans="1:16" ht="14.25" customHeight="1" x14ac:dyDescent="0.3">
      <c r="A1041" s="29" t="str">
        <f t="shared" si="48"/>
        <v>San Pedro Sula439191030</v>
      </c>
      <c r="B1041" s="29" t="str">
        <f>+Casos_HN[[#This Row],[ID_Municipio]]&amp;Casos_HN[[#This Row],[Fecha]]</f>
        <v>050143919</v>
      </c>
      <c r="C1041" s="29" t="str">
        <f t="shared" si="49"/>
        <v>Cortes43919</v>
      </c>
      <c r="D1041" s="30">
        <f t="shared" si="50"/>
        <v>1030</v>
      </c>
      <c r="E1041" s="31">
        <v>43919</v>
      </c>
      <c r="F1041" s="30">
        <f>+VLOOKUP(Casos_HN[[#This Row],[Departamento]],Table_5[],2,0)</f>
        <v>5</v>
      </c>
      <c r="G1041" s="3" t="s">
        <v>22</v>
      </c>
      <c r="H1041" s="9" t="s">
        <v>23</v>
      </c>
      <c r="I1041" s="30" t="str">
        <f>+IFERROR(VLOOKUP(Casos_HN[[#This Row],[Municipio]],'LOCALIZA HN'!$B$9:$O$306,8,0),99999)</f>
        <v>0501</v>
      </c>
      <c r="J1041" s="5" t="s">
        <v>18</v>
      </c>
      <c r="K1041" s="5">
        <v>46</v>
      </c>
      <c r="L1041" s="8" t="s">
        <v>19</v>
      </c>
      <c r="M1041" s="32" t="s">
        <v>20</v>
      </c>
      <c r="N1041" s="33">
        <f>+IFERROR(VLOOKUP(Casos_HN[[#This Row],[ID_Municipio]],Table_4[[CodigoMuni]:[Long_2]],3,0),"")</f>
        <v>15.5151</v>
      </c>
      <c r="O1041" s="33">
        <f>+IFERROR(VLOOKUP(Casos_HN[[#This Row],[ID_Municipio]],Table_4[[CodigoMuni]:[Long_2]],4,0),"")</f>
        <v>-88.114599999999996</v>
      </c>
      <c r="P1041" s="32" t="s">
        <v>21</v>
      </c>
    </row>
    <row r="1042" spans="1:16" ht="14.25" customHeight="1" x14ac:dyDescent="0.3">
      <c r="A1042" s="29" t="str">
        <f t="shared" si="48"/>
        <v>San Pedro Sula439191031</v>
      </c>
      <c r="B1042" s="29" t="str">
        <f>+Casos_HN[[#This Row],[ID_Municipio]]&amp;Casos_HN[[#This Row],[Fecha]]</f>
        <v>050143919</v>
      </c>
      <c r="C1042" s="29" t="str">
        <f t="shared" si="49"/>
        <v>Cortes43919</v>
      </c>
      <c r="D1042" s="30">
        <f t="shared" si="50"/>
        <v>1031</v>
      </c>
      <c r="E1042" s="31">
        <v>43919</v>
      </c>
      <c r="F1042" s="30">
        <f>+VLOOKUP(Casos_HN[[#This Row],[Departamento]],Table_5[],2,0)</f>
        <v>5</v>
      </c>
      <c r="G1042" s="3" t="s">
        <v>22</v>
      </c>
      <c r="H1042" s="9" t="s">
        <v>23</v>
      </c>
      <c r="I1042" s="30" t="str">
        <f>+IFERROR(VLOOKUP(Casos_HN[[#This Row],[Municipio]],'LOCALIZA HN'!$B$9:$O$306,8,0),99999)</f>
        <v>0501</v>
      </c>
      <c r="J1042" s="5" t="s">
        <v>18</v>
      </c>
      <c r="K1042" s="5">
        <v>61</v>
      </c>
      <c r="L1042" s="8" t="s">
        <v>19</v>
      </c>
      <c r="M1042" s="32" t="s">
        <v>20</v>
      </c>
      <c r="N1042" s="33">
        <f>+IFERROR(VLOOKUP(Casos_HN[[#This Row],[ID_Municipio]],Table_4[[CodigoMuni]:[Long_2]],3,0),"")</f>
        <v>15.5151</v>
      </c>
      <c r="O1042" s="33">
        <f>+IFERROR(VLOOKUP(Casos_HN[[#This Row],[ID_Municipio]],Table_4[[CodigoMuni]:[Long_2]],4,0),"")</f>
        <v>-88.114599999999996</v>
      </c>
      <c r="P1042" s="32" t="s">
        <v>21</v>
      </c>
    </row>
    <row r="1043" spans="1:16" ht="14.25" customHeight="1" x14ac:dyDescent="0.3">
      <c r="A1043" s="29" t="str">
        <f t="shared" si="48"/>
        <v>San Pedro Sula439191032</v>
      </c>
      <c r="B1043" s="29" t="str">
        <f>+Casos_HN[[#This Row],[ID_Municipio]]&amp;Casos_HN[[#This Row],[Fecha]]</f>
        <v>050143919</v>
      </c>
      <c r="C1043" s="29" t="str">
        <f t="shared" si="49"/>
        <v>Cortes43919</v>
      </c>
      <c r="D1043" s="30">
        <f t="shared" si="50"/>
        <v>1032</v>
      </c>
      <c r="E1043" s="31">
        <v>43919</v>
      </c>
      <c r="F1043" s="30">
        <f>+VLOOKUP(Casos_HN[[#This Row],[Departamento]],Table_5[],2,0)</f>
        <v>5</v>
      </c>
      <c r="G1043" s="3" t="s">
        <v>22</v>
      </c>
      <c r="H1043" s="9" t="s">
        <v>23</v>
      </c>
      <c r="I1043" s="30" t="str">
        <f>+IFERROR(VLOOKUP(Casos_HN[[#This Row],[Municipio]],'LOCALIZA HN'!$B$9:$O$306,8,0),99999)</f>
        <v>0501</v>
      </c>
      <c r="J1043" s="5" t="s">
        <v>18</v>
      </c>
      <c r="K1043" s="5">
        <v>13</v>
      </c>
      <c r="L1043" s="8" t="s">
        <v>19</v>
      </c>
      <c r="M1043" s="32" t="s">
        <v>20</v>
      </c>
      <c r="N1043" s="33">
        <f>+IFERROR(VLOOKUP(Casos_HN[[#This Row],[ID_Municipio]],Table_4[[CodigoMuni]:[Long_2]],3,0),"")</f>
        <v>15.5151</v>
      </c>
      <c r="O1043" s="33">
        <f>+IFERROR(VLOOKUP(Casos_HN[[#This Row],[ID_Municipio]],Table_4[[CodigoMuni]:[Long_2]],4,0),"")</f>
        <v>-88.114599999999996</v>
      </c>
      <c r="P1043" s="32" t="s">
        <v>21</v>
      </c>
    </row>
    <row r="1044" spans="1:16" ht="14.25" customHeight="1" x14ac:dyDescent="0.3">
      <c r="A1044" s="29" t="str">
        <f t="shared" si="48"/>
        <v>San Pedro Sula439191033</v>
      </c>
      <c r="B1044" s="29" t="str">
        <f>+Casos_HN[[#This Row],[ID_Municipio]]&amp;Casos_HN[[#This Row],[Fecha]]</f>
        <v>050143919</v>
      </c>
      <c r="C1044" s="29" t="str">
        <f t="shared" si="49"/>
        <v>Cortes43919</v>
      </c>
      <c r="D1044" s="30">
        <f t="shared" si="50"/>
        <v>1033</v>
      </c>
      <c r="E1044" s="31">
        <v>43919</v>
      </c>
      <c r="F1044" s="30">
        <f>+VLOOKUP(Casos_HN[[#This Row],[Departamento]],Table_5[],2,0)</f>
        <v>5</v>
      </c>
      <c r="G1044" s="3" t="s">
        <v>22</v>
      </c>
      <c r="H1044" s="9" t="s">
        <v>23</v>
      </c>
      <c r="I1044" s="30" t="str">
        <f>+IFERROR(VLOOKUP(Casos_HN[[#This Row],[Municipio]],'LOCALIZA HN'!$B$9:$O$306,8,0),99999)</f>
        <v>0501</v>
      </c>
      <c r="J1044" s="5" t="s">
        <v>26</v>
      </c>
      <c r="K1044" s="5">
        <v>45</v>
      </c>
      <c r="L1044" s="8" t="s">
        <v>19</v>
      </c>
      <c r="M1044" s="32" t="s">
        <v>20</v>
      </c>
      <c r="N1044" s="33">
        <f>+IFERROR(VLOOKUP(Casos_HN[[#This Row],[ID_Municipio]],Table_4[[CodigoMuni]:[Long_2]],3,0),"")</f>
        <v>15.5151</v>
      </c>
      <c r="O1044" s="33">
        <f>+IFERROR(VLOOKUP(Casos_HN[[#This Row],[ID_Municipio]],Table_4[[CodigoMuni]:[Long_2]],4,0),"")</f>
        <v>-88.114599999999996</v>
      </c>
      <c r="P1044" s="32" t="s">
        <v>21</v>
      </c>
    </row>
    <row r="1045" spans="1:16" ht="14.25" customHeight="1" x14ac:dyDescent="0.3">
      <c r="A1045" s="29" t="str">
        <f t="shared" si="48"/>
        <v>San Pedro Sula439191034</v>
      </c>
      <c r="B1045" s="29" t="str">
        <f>+Casos_HN[[#This Row],[ID_Municipio]]&amp;Casos_HN[[#This Row],[Fecha]]</f>
        <v>050143919</v>
      </c>
      <c r="C1045" s="29" t="str">
        <f t="shared" si="49"/>
        <v>Cortes43919</v>
      </c>
      <c r="D1045" s="30">
        <f t="shared" si="50"/>
        <v>1034</v>
      </c>
      <c r="E1045" s="31">
        <v>43919</v>
      </c>
      <c r="F1045" s="30">
        <f>+VLOOKUP(Casos_HN[[#This Row],[Departamento]],Table_5[],2,0)</f>
        <v>5</v>
      </c>
      <c r="G1045" s="3" t="s">
        <v>22</v>
      </c>
      <c r="H1045" s="9" t="s">
        <v>23</v>
      </c>
      <c r="I1045" s="30" t="str">
        <f>+IFERROR(VLOOKUP(Casos_HN[[#This Row],[Municipio]],'LOCALIZA HN'!$B$9:$O$306,8,0),99999)</f>
        <v>0501</v>
      </c>
      <c r="J1045" s="5" t="s">
        <v>26</v>
      </c>
      <c r="K1045" s="5">
        <v>31</v>
      </c>
      <c r="L1045" s="8" t="s">
        <v>19</v>
      </c>
      <c r="M1045" s="32" t="s">
        <v>20</v>
      </c>
      <c r="N1045" s="33">
        <f>+IFERROR(VLOOKUP(Casos_HN[[#This Row],[ID_Municipio]],Table_4[[CodigoMuni]:[Long_2]],3,0),"")</f>
        <v>15.5151</v>
      </c>
      <c r="O1045" s="33">
        <f>+IFERROR(VLOOKUP(Casos_HN[[#This Row],[ID_Municipio]],Table_4[[CodigoMuni]:[Long_2]],4,0),"")</f>
        <v>-88.114599999999996</v>
      </c>
      <c r="P1045" s="32" t="s">
        <v>21</v>
      </c>
    </row>
    <row r="1046" spans="1:16" ht="14.25" customHeight="1" x14ac:dyDescent="0.3">
      <c r="A1046" s="29" t="str">
        <f t="shared" si="48"/>
        <v>San Pedro Sula439191035</v>
      </c>
      <c r="B1046" s="29" t="str">
        <f>+Casos_HN[[#This Row],[ID_Municipio]]&amp;Casos_HN[[#This Row],[Fecha]]</f>
        <v>050143919</v>
      </c>
      <c r="C1046" s="29" t="str">
        <f t="shared" si="49"/>
        <v>Cortes43919</v>
      </c>
      <c r="D1046" s="30">
        <f t="shared" si="50"/>
        <v>1035</v>
      </c>
      <c r="E1046" s="31">
        <v>43919</v>
      </c>
      <c r="F1046" s="30">
        <f>+VLOOKUP(Casos_HN[[#This Row],[Departamento]],Table_5[],2,0)</f>
        <v>5</v>
      </c>
      <c r="G1046" s="3" t="s">
        <v>22</v>
      </c>
      <c r="H1046" s="9" t="s">
        <v>23</v>
      </c>
      <c r="I1046" s="30" t="str">
        <f>+IFERROR(VLOOKUP(Casos_HN[[#This Row],[Municipio]],'LOCALIZA HN'!$B$9:$O$306,8,0),99999)</f>
        <v>0501</v>
      </c>
      <c r="J1046" s="5" t="s">
        <v>18</v>
      </c>
      <c r="K1046" s="5">
        <v>54</v>
      </c>
      <c r="L1046" s="8" t="s">
        <v>19</v>
      </c>
      <c r="M1046" s="32" t="s">
        <v>20</v>
      </c>
      <c r="N1046" s="33">
        <f>+IFERROR(VLOOKUP(Casos_HN[[#This Row],[ID_Municipio]],Table_4[[CodigoMuni]:[Long_2]],3,0),"")</f>
        <v>15.5151</v>
      </c>
      <c r="O1046" s="33">
        <f>+IFERROR(VLOOKUP(Casos_HN[[#This Row],[ID_Municipio]],Table_4[[CodigoMuni]:[Long_2]],4,0),"")</f>
        <v>-88.114599999999996</v>
      </c>
      <c r="P1046" s="32" t="s">
        <v>21</v>
      </c>
    </row>
    <row r="1047" spans="1:16" ht="14.25" customHeight="1" x14ac:dyDescent="0.3">
      <c r="A1047" s="29" t="str">
        <f t="shared" si="48"/>
        <v>San Pedro Sula439191036</v>
      </c>
      <c r="B1047" s="29" t="str">
        <f>+Casos_HN[[#This Row],[ID_Municipio]]&amp;Casos_HN[[#This Row],[Fecha]]</f>
        <v>050143919</v>
      </c>
      <c r="C1047" s="29" t="str">
        <f t="shared" si="49"/>
        <v>Cortes43919</v>
      </c>
      <c r="D1047" s="30">
        <f t="shared" si="50"/>
        <v>1036</v>
      </c>
      <c r="E1047" s="31">
        <v>43919</v>
      </c>
      <c r="F1047" s="30">
        <f>+VLOOKUP(Casos_HN[[#This Row],[Departamento]],Table_5[],2,0)</f>
        <v>5</v>
      </c>
      <c r="G1047" s="3" t="s">
        <v>22</v>
      </c>
      <c r="H1047" s="9" t="s">
        <v>23</v>
      </c>
      <c r="I1047" s="30" t="str">
        <f>+IFERROR(VLOOKUP(Casos_HN[[#This Row],[Municipio]],'LOCALIZA HN'!$B$9:$O$306,8,0),99999)</f>
        <v>0501</v>
      </c>
      <c r="J1047" s="5" t="s">
        <v>18</v>
      </c>
      <c r="K1047" s="5">
        <v>33</v>
      </c>
      <c r="L1047" s="8" t="s">
        <v>19</v>
      </c>
      <c r="M1047" s="32" t="s">
        <v>20</v>
      </c>
      <c r="N1047" s="33">
        <f>+IFERROR(VLOOKUP(Casos_HN[[#This Row],[ID_Municipio]],Table_4[[CodigoMuni]:[Long_2]],3,0),"")</f>
        <v>15.5151</v>
      </c>
      <c r="O1047" s="33">
        <f>+IFERROR(VLOOKUP(Casos_HN[[#This Row],[ID_Municipio]],Table_4[[CodigoMuni]:[Long_2]],4,0),"")</f>
        <v>-88.114599999999996</v>
      </c>
      <c r="P1047" s="32" t="s">
        <v>21</v>
      </c>
    </row>
    <row r="1048" spans="1:16" ht="14.25" customHeight="1" x14ac:dyDescent="0.3">
      <c r="A1048" s="29" t="str">
        <f t="shared" si="48"/>
        <v>San Pedro Sula439191037</v>
      </c>
      <c r="B1048" s="29" t="str">
        <f>+Casos_HN[[#This Row],[ID_Municipio]]&amp;Casos_HN[[#This Row],[Fecha]]</f>
        <v>050143919</v>
      </c>
      <c r="C1048" s="29" t="str">
        <f t="shared" si="49"/>
        <v>Cortes43919</v>
      </c>
      <c r="D1048" s="30">
        <f t="shared" si="50"/>
        <v>1037</v>
      </c>
      <c r="E1048" s="31">
        <v>43919</v>
      </c>
      <c r="F1048" s="30">
        <f>+VLOOKUP(Casos_HN[[#This Row],[Departamento]],Table_5[],2,0)</f>
        <v>5</v>
      </c>
      <c r="G1048" s="3" t="s">
        <v>22</v>
      </c>
      <c r="H1048" s="9" t="s">
        <v>23</v>
      </c>
      <c r="I1048" s="30" t="str">
        <f>+IFERROR(VLOOKUP(Casos_HN[[#This Row],[Municipio]],'LOCALIZA HN'!$B$9:$O$306,8,0),99999)</f>
        <v>0501</v>
      </c>
      <c r="J1048" s="5" t="s">
        <v>18</v>
      </c>
      <c r="K1048" s="5">
        <v>17</v>
      </c>
      <c r="L1048" s="8" t="s">
        <v>19</v>
      </c>
      <c r="M1048" s="32" t="s">
        <v>20</v>
      </c>
      <c r="N1048" s="33">
        <f>+IFERROR(VLOOKUP(Casos_HN[[#This Row],[ID_Municipio]],Table_4[[CodigoMuni]:[Long_2]],3,0),"")</f>
        <v>15.5151</v>
      </c>
      <c r="O1048" s="33">
        <f>+IFERROR(VLOOKUP(Casos_HN[[#This Row],[ID_Municipio]],Table_4[[CodigoMuni]:[Long_2]],4,0),"")</f>
        <v>-88.114599999999996</v>
      </c>
      <c r="P1048" s="32" t="s">
        <v>21</v>
      </c>
    </row>
    <row r="1049" spans="1:16" ht="14.25" customHeight="1" x14ac:dyDescent="0.3">
      <c r="A1049" s="29" t="str">
        <f t="shared" si="48"/>
        <v>San Pedro Sula439191038</v>
      </c>
      <c r="B1049" s="29" t="str">
        <f>+Casos_HN[[#This Row],[ID_Municipio]]&amp;Casos_HN[[#This Row],[Fecha]]</f>
        <v>050143919</v>
      </c>
      <c r="C1049" s="29" t="str">
        <f t="shared" si="49"/>
        <v>Cortes43919</v>
      </c>
      <c r="D1049" s="30">
        <f t="shared" si="50"/>
        <v>1038</v>
      </c>
      <c r="E1049" s="31">
        <v>43919</v>
      </c>
      <c r="F1049" s="30">
        <f>+VLOOKUP(Casos_HN[[#This Row],[Departamento]],Table_5[],2,0)</f>
        <v>5</v>
      </c>
      <c r="G1049" s="3" t="s">
        <v>22</v>
      </c>
      <c r="H1049" s="9" t="s">
        <v>23</v>
      </c>
      <c r="I1049" s="30" t="str">
        <f>+IFERROR(VLOOKUP(Casos_HN[[#This Row],[Municipio]],'LOCALIZA HN'!$B$9:$O$306,8,0),99999)</f>
        <v>0501</v>
      </c>
      <c r="J1049" s="5" t="s">
        <v>18</v>
      </c>
      <c r="K1049" s="5">
        <v>28</v>
      </c>
      <c r="L1049" s="8" t="s">
        <v>19</v>
      </c>
      <c r="M1049" s="32" t="s">
        <v>20</v>
      </c>
      <c r="N1049" s="33">
        <f>+IFERROR(VLOOKUP(Casos_HN[[#This Row],[ID_Municipio]],Table_4[[CodigoMuni]:[Long_2]],3,0),"")</f>
        <v>15.5151</v>
      </c>
      <c r="O1049" s="33">
        <f>+IFERROR(VLOOKUP(Casos_HN[[#This Row],[ID_Municipio]],Table_4[[CodigoMuni]:[Long_2]],4,0),"")</f>
        <v>-88.114599999999996</v>
      </c>
      <c r="P1049" s="32" t="s">
        <v>21</v>
      </c>
    </row>
    <row r="1050" spans="1:16" ht="14.25" customHeight="1" x14ac:dyDescent="0.3">
      <c r="A1050" s="29" t="str">
        <f t="shared" si="48"/>
        <v>San Pedro Sula439191039</v>
      </c>
      <c r="B1050" s="29" t="str">
        <f>+Casos_HN[[#This Row],[ID_Municipio]]&amp;Casos_HN[[#This Row],[Fecha]]</f>
        <v>050143919</v>
      </c>
      <c r="C1050" s="29" t="str">
        <f t="shared" si="49"/>
        <v>Cortes43919</v>
      </c>
      <c r="D1050" s="30">
        <f t="shared" si="50"/>
        <v>1039</v>
      </c>
      <c r="E1050" s="31">
        <v>43919</v>
      </c>
      <c r="F1050" s="30">
        <f>+VLOOKUP(Casos_HN[[#This Row],[Departamento]],Table_5[],2,0)</f>
        <v>5</v>
      </c>
      <c r="G1050" s="3" t="s">
        <v>22</v>
      </c>
      <c r="H1050" s="9" t="s">
        <v>23</v>
      </c>
      <c r="I1050" s="30" t="str">
        <f>+IFERROR(VLOOKUP(Casos_HN[[#This Row],[Municipio]],'LOCALIZA HN'!$B$9:$O$306,8,0),99999)</f>
        <v>0501</v>
      </c>
      <c r="J1050" s="5" t="s">
        <v>18</v>
      </c>
      <c r="K1050" s="5">
        <v>51</v>
      </c>
      <c r="L1050" s="8" t="s">
        <v>19</v>
      </c>
      <c r="M1050" s="32" t="s">
        <v>20</v>
      </c>
      <c r="N1050" s="33">
        <f>+IFERROR(VLOOKUP(Casos_HN[[#This Row],[ID_Municipio]],Table_4[[CodigoMuni]:[Long_2]],3,0),"")</f>
        <v>15.5151</v>
      </c>
      <c r="O1050" s="33">
        <f>+IFERROR(VLOOKUP(Casos_HN[[#This Row],[ID_Municipio]],Table_4[[CodigoMuni]:[Long_2]],4,0),"")</f>
        <v>-88.114599999999996</v>
      </c>
      <c r="P1050" s="32" t="s">
        <v>21</v>
      </c>
    </row>
    <row r="1051" spans="1:16" ht="14.25" customHeight="1" x14ac:dyDescent="0.3">
      <c r="A1051" s="29" t="str">
        <f t="shared" si="48"/>
        <v>San Pedro Sula439191040</v>
      </c>
      <c r="B1051" s="29" t="str">
        <f>+Casos_HN[[#This Row],[ID_Municipio]]&amp;Casos_HN[[#This Row],[Fecha]]</f>
        <v>050143919</v>
      </c>
      <c r="C1051" s="29" t="str">
        <f t="shared" si="49"/>
        <v>Cortes43919</v>
      </c>
      <c r="D1051" s="30">
        <f t="shared" si="50"/>
        <v>1040</v>
      </c>
      <c r="E1051" s="31">
        <v>43919</v>
      </c>
      <c r="F1051" s="30">
        <f>+VLOOKUP(Casos_HN[[#This Row],[Departamento]],Table_5[],2,0)</f>
        <v>5</v>
      </c>
      <c r="G1051" s="3" t="s">
        <v>22</v>
      </c>
      <c r="H1051" s="9" t="s">
        <v>23</v>
      </c>
      <c r="I1051" s="30" t="str">
        <f>+IFERROR(VLOOKUP(Casos_HN[[#This Row],[Municipio]],'LOCALIZA HN'!$B$9:$O$306,8,0),99999)</f>
        <v>0501</v>
      </c>
      <c r="J1051" s="5" t="s">
        <v>26</v>
      </c>
      <c r="K1051" s="5">
        <v>51</v>
      </c>
      <c r="L1051" s="8" t="s">
        <v>19</v>
      </c>
      <c r="M1051" s="32" t="s">
        <v>20</v>
      </c>
      <c r="N1051" s="33">
        <f>+IFERROR(VLOOKUP(Casos_HN[[#This Row],[ID_Municipio]],Table_4[[CodigoMuni]:[Long_2]],3,0),"")</f>
        <v>15.5151</v>
      </c>
      <c r="O1051" s="33">
        <f>+IFERROR(VLOOKUP(Casos_HN[[#This Row],[ID_Municipio]],Table_4[[CodigoMuni]:[Long_2]],4,0),"")</f>
        <v>-88.114599999999996</v>
      </c>
      <c r="P1051" s="32" t="s">
        <v>21</v>
      </c>
    </row>
    <row r="1052" spans="1:16" ht="14.25" customHeight="1" x14ac:dyDescent="0.3">
      <c r="A1052" s="29" t="str">
        <f t="shared" si="48"/>
        <v>San Pedro Sula439191041</v>
      </c>
      <c r="B1052" s="29" t="str">
        <f>+Casos_HN[[#This Row],[ID_Municipio]]&amp;Casos_HN[[#This Row],[Fecha]]</f>
        <v>050143919</v>
      </c>
      <c r="C1052" s="29" t="str">
        <f t="shared" si="49"/>
        <v>Cortes43919</v>
      </c>
      <c r="D1052" s="30">
        <f t="shared" si="50"/>
        <v>1041</v>
      </c>
      <c r="E1052" s="31">
        <v>43919</v>
      </c>
      <c r="F1052" s="30">
        <f>+VLOOKUP(Casos_HN[[#This Row],[Departamento]],Table_5[],2,0)</f>
        <v>5</v>
      </c>
      <c r="G1052" s="3" t="s">
        <v>22</v>
      </c>
      <c r="H1052" s="9" t="s">
        <v>23</v>
      </c>
      <c r="I1052" s="30" t="str">
        <f>+IFERROR(VLOOKUP(Casos_HN[[#This Row],[Municipio]],'LOCALIZA HN'!$B$9:$O$306,8,0),99999)</f>
        <v>0501</v>
      </c>
      <c r="J1052" s="5" t="s">
        <v>26</v>
      </c>
      <c r="K1052" s="5">
        <v>62</v>
      </c>
      <c r="L1052" s="8" t="s">
        <v>19</v>
      </c>
      <c r="M1052" s="32" t="s">
        <v>20</v>
      </c>
      <c r="N1052" s="33">
        <f>+IFERROR(VLOOKUP(Casos_HN[[#This Row],[ID_Municipio]],Table_4[[CodigoMuni]:[Long_2]],3,0),"")</f>
        <v>15.5151</v>
      </c>
      <c r="O1052" s="33">
        <f>+IFERROR(VLOOKUP(Casos_HN[[#This Row],[ID_Municipio]],Table_4[[CodigoMuni]:[Long_2]],4,0),"")</f>
        <v>-88.114599999999996</v>
      </c>
      <c r="P1052" s="32" t="s">
        <v>21</v>
      </c>
    </row>
    <row r="1053" spans="1:16" ht="14.25" customHeight="1" x14ac:dyDescent="0.3">
      <c r="A1053" s="29" t="str">
        <f t="shared" si="48"/>
        <v>San Pedro Sula439191042</v>
      </c>
      <c r="B1053" s="29" t="str">
        <f>+Casos_HN[[#This Row],[ID_Municipio]]&amp;Casos_HN[[#This Row],[Fecha]]</f>
        <v>050143919</v>
      </c>
      <c r="C1053" s="29" t="str">
        <f t="shared" si="49"/>
        <v>Cortes43919</v>
      </c>
      <c r="D1053" s="30">
        <f t="shared" si="50"/>
        <v>1042</v>
      </c>
      <c r="E1053" s="31">
        <v>43919</v>
      </c>
      <c r="F1053" s="30">
        <f>+VLOOKUP(Casos_HN[[#This Row],[Departamento]],Table_5[],2,0)</f>
        <v>5</v>
      </c>
      <c r="G1053" s="3" t="s">
        <v>22</v>
      </c>
      <c r="H1053" s="9" t="s">
        <v>23</v>
      </c>
      <c r="I1053" s="30" t="str">
        <f>+IFERROR(VLOOKUP(Casos_HN[[#This Row],[Municipio]],'LOCALIZA HN'!$B$9:$O$306,8,0),99999)</f>
        <v>0501</v>
      </c>
      <c r="J1053" s="5" t="s">
        <v>26</v>
      </c>
      <c r="K1053" s="5">
        <v>50</v>
      </c>
      <c r="L1053" s="8" t="s">
        <v>19</v>
      </c>
      <c r="M1053" s="32" t="s">
        <v>20</v>
      </c>
      <c r="N1053" s="33">
        <f>+IFERROR(VLOOKUP(Casos_HN[[#This Row],[ID_Municipio]],Table_4[[CodigoMuni]:[Long_2]],3,0),"")</f>
        <v>15.5151</v>
      </c>
      <c r="O1053" s="33">
        <f>+IFERROR(VLOOKUP(Casos_HN[[#This Row],[ID_Municipio]],Table_4[[CodigoMuni]:[Long_2]],4,0),"")</f>
        <v>-88.114599999999996</v>
      </c>
      <c r="P1053" s="32" t="s">
        <v>21</v>
      </c>
    </row>
    <row r="1054" spans="1:16" ht="14.25" customHeight="1" x14ac:dyDescent="0.3">
      <c r="A1054" s="29" t="str">
        <f t="shared" si="48"/>
        <v>San Pedro Sula439191043</v>
      </c>
      <c r="B1054" s="29" t="str">
        <f>+Casos_HN[[#This Row],[ID_Municipio]]&amp;Casos_HN[[#This Row],[Fecha]]</f>
        <v>050143919</v>
      </c>
      <c r="C1054" s="29" t="str">
        <f t="shared" si="49"/>
        <v>Cortes43919</v>
      </c>
      <c r="D1054" s="30">
        <f t="shared" si="50"/>
        <v>1043</v>
      </c>
      <c r="E1054" s="31">
        <v>43919</v>
      </c>
      <c r="F1054" s="30">
        <f>+VLOOKUP(Casos_HN[[#This Row],[Departamento]],Table_5[],2,0)</f>
        <v>5</v>
      </c>
      <c r="G1054" s="3" t="s">
        <v>22</v>
      </c>
      <c r="H1054" s="9" t="s">
        <v>23</v>
      </c>
      <c r="I1054" s="30" t="str">
        <f>+IFERROR(VLOOKUP(Casos_HN[[#This Row],[Municipio]],'LOCALIZA HN'!$B$9:$O$306,8,0),99999)</f>
        <v>0501</v>
      </c>
      <c r="J1054" s="5" t="s">
        <v>18</v>
      </c>
      <c r="K1054" s="5">
        <v>29</v>
      </c>
      <c r="L1054" s="8" t="s">
        <v>19</v>
      </c>
      <c r="M1054" s="32" t="s">
        <v>20</v>
      </c>
      <c r="N1054" s="33">
        <f>+IFERROR(VLOOKUP(Casos_HN[[#This Row],[ID_Municipio]],Table_4[[CodigoMuni]:[Long_2]],3,0),"")</f>
        <v>15.5151</v>
      </c>
      <c r="O1054" s="33">
        <f>+IFERROR(VLOOKUP(Casos_HN[[#This Row],[ID_Municipio]],Table_4[[CodigoMuni]:[Long_2]],4,0),"")</f>
        <v>-88.114599999999996</v>
      </c>
      <c r="P1054" s="32" t="s">
        <v>21</v>
      </c>
    </row>
    <row r="1055" spans="1:16" ht="14.25" customHeight="1" x14ac:dyDescent="0.3">
      <c r="A1055" s="29" t="str">
        <f t="shared" si="48"/>
        <v>San Pedro Sula439191044</v>
      </c>
      <c r="B1055" s="29" t="str">
        <f>+Casos_HN[[#This Row],[ID_Municipio]]&amp;Casos_HN[[#This Row],[Fecha]]</f>
        <v>050143919</v>
      </c>
      <c r="C1055" s="29" t="str">
        <f t="shared" si="49"/>
        <v>Cortes43919</v>
      </c>
      <c r="D1055" s="30">
        <f t="shared" si="50"/>
        <v>1044</v>
      </c>
      <c r="E1055" s="31">
        <v>43919</v>
      </c>
      <c r="F1055" s="30">
        <f>+VLOOKUP(Casos_HN[[#This Row],[Departamento]],Table_5[],2,0)</f>
        <v>5</v>
      </c>
      <c r="G1055" s="3" t="s">
        <v>22</v>
      </c>
      <c r="H1055" s="9" t="s">
        <v>23</v>
      </c>
      <c r="I1055" s="30" t="str">
        <f>+IFERROR(VLOOKUP(Casos_HN[[#This Row],[Municipio]],'LOCALIZA HN'!$B$9:$O$306,8,0),99999)</f>
        <v>0501</v>
      </c>
      <c r="J1055" s="5" t="s">
        <v>18</v>
      </c>
      <c r="K1055" s="5">
        <v>22</v>
      </c>
      <c r="L1055" s="8" t="s">
        <v>19</v>
      </c>
      <c r="M1055" s="32" t="s">
        <v>20</v>
      </c>
      <c r="N1055" s="33">
        <f>+IFERROR(VLOOKUP(Casos_HN[[#This Row],[ID_Municipio]],Table_4[[CodigoMuni]:[Long_2]],3,0),"")</f>
        <v>15.5151</v>
      </c>
      <c r="O1055" s="33">
        <f>+IFERROR(VLOOKUP(Casos_HN[[#This Row],[ID_Municipio]],Table_4[[CodigoMuni]:[Long_2]],4,0),"")</f>
        <v>-88.114599999999996</v>
      </c>
      <c r="P1055" s="32" t="s">
        <v>21</v>
      </c>
    </row>
    <row r="1056" spans="1:16" ht="14.25" customHeight="1" x14ac:dyDescent="0.3">
      <c r="A1056" s="29" t="str">
        <f t="shared" si="48"/>
        <v>San Pedro Sula439191045</v>
      </c>
      <c r="B1056" s="29" t="str">
        <f>+Casos_HN[[#This Row],[ID_Municipio]]&amp;Casos_HN[[#This Row],[Fecha]]</f>
        <v>050143919</v>
      </c>
      <c r="C1056" s="29" t="str">
        <f t="shared" si="49"/>
        <v>Cortes43919</v>
      </c>
      <c r="D1056" s="30">
        <f t="shared" si="50"/>
        <v>1045</v>
      </c>
      <c r="E1056" s="31">
        <v>43919</v>
      </c>
      <c r="F1056" s="30">
        <f>+VLOOKUP(Casos_HN[[#This Row],[Departamento]],Table_5[],2,0)</f>
        <v>5</v>
      </c>
      <c r="G1056" s="3" t="s">
        <v>22</v>
      </c>
      <c r="H1056" s="9" t="s">
        <v>23</v>
      </c>
      <c r="I1056" s="30" t="str">
        <f>+IFERROR(VLOOKUP(Casos_HN[[#This Row],[Municipio]],'LOCALIZA HN'!$B$9:$O$306,8,0),99999)</f>
        <v>0501</v>
      </c>
      <c r="J1056" s="5" t="s">
        <v>18</v>
      </c>
      <c r="K1056" s="5">
        <v>21</v>
      </c>
      <c r="L1056" s="8" t="s">
        <v>19</v>
      </c>
      <c r="M1056" s="32" t="s">
        <v>20</v>
      </c>
      <c r="N1056" s="33">
        <f>+IFERROR(VLOOKUP(Casos_HN[[#This Row],[ID_Municipio]],Table_4[[CodigoMuni]:[Long_2]],3,0),"")</f>
        <v>15.5151</v>
      </c>
      <c r="O1056" s="33">
        <f>+IFERROR(VLOOKUP(Casos_HN[[#This Row],[ID_Municipio]],Table_4[[CodigoMuni]:[Long_2]],4,0),"")</f>
        <v>-88.114599999999996</v>
      </c>
      <c r="P1056" s="32" t="s">
        <v>21</v>
      </c>
    </row>
    <row r="1057" spans="1:16" ht="14.25" customHeight="1" x14ac:dyDescent="0.3">
      <c r="A1057" s="29" t="str">
        <f t="shared" si="48"/>
        <v>San Pedro Sula439191046</v>
      </c>
      <c r="B1057" s="29" t="str">
        <f>+Casos_HN[[#This Row],[ID_Municipio]]&amp;Casos_HN[[#This Row],[Fecha]]</f>
        <v>050143919</v>
      </c>
      <c r="C1057" s="29" t="str">
        <f t="shared" si="49"/>
        <v>Cortes43919</v>
      </c>
      <c r="D1057" s="30">
        <f t="shared" si="50"/>
        <v>1046</v>
      </c>
      <c r="E1057" s="31">
        <v>43919</v>
      </c>
      <c r="F1057" s="30">
        <f>+VLOOKUP(Casos_HN[[#This Row],[Departamento]],Table_5[],2,0)</f>
        <v>5</v>
      </c>
      <c r="G1057" s="3" t="s">
        <v>22</v>
      </c>
      <c r="H1057" s="9" t="s">
        <v>23</v>
      </c>
      <c r="I1057" s="30" t="str">
        <f>+IFERROR(VLOOKUP(Casos_HN[[#This Row],[Municipio]],'LOCALIZA HN'!$B$9:$O$306,8,0),99999)</f>
        <v>0501</v>
      </c>
      <c r="J1057" s="5" t="s">
        <v>26</v>
      </c>
      <c r="K1057" s="5">
        <v>42</v>
      </c>
      <c r="L1057" s="8" t="s">
        <v>19</v>
      </c>
      <c r="M1057" s="32" t="s">
        <v>20</v>
      </c>
      <c r="N1057" s="33">
        <f>+IFERROR(VLOOKUP(Casos_HN[[#This Row],[ID_Municipio]],Table_4[[CodigoMuni]:[Long_2]],3,0),"")</f>
        <v>15.5151</v>
      </c>
      <c r="O1057" s="33">
        <f>+IFERROR(VLOOKUP(Casos_HN[[#This Row],[ID_Municipio]],Table_4[[CodigoMuni]:[Long_2]],4,0),"")</f>
        <v>-88.114599999999996</v>
      </c>
      <c r="P1057" s="32" t="s">
        <v>21</v>
      </c>
    </row>
    <row r="1058" spans="1:16" ht="14.25" customHeight="1" x14ac:dyDescent="0.3">
      <c r="A1058" s="29" t="str">
        <f t="shared" si="48"/>
        <v>San Pedro Sula439191047</v>
      </c>
      <c r="B1058" s="29" t="str">
        <f>+Casos_HN[[#This Row],[ID_Municipio]]&amp;Casos_HN[[#This Row],[Fecha]]</f>
        <v>050143919</v>
      </c>
      <c r="C1058" s="29" t="str">
        <f t="shared" si="49"/>
        <v>Cortes43919</v>
      </c>
      <c r="D1058" s="30">
        <f t="shared" si="50"/>
        <v>1047</v>
      </c>
      <c r="E1058" s="31">
        <v>43919</v>
      </c>
      <c r="F1058" s="30">
        <f>+VLOOKUP(Casos_HN[[#This Row],[Departamento]],Table_5[],2,0)</f>
        <v>5</v>
      </c>
      <c r="G1058" s="3" t="s">
        <v>22</v>
      </c>
      <c r="H1058" s="9" t="s">
        <v>23</v>
      </c>
      <c r="I1058" s="30" t="str">
        <f>+IFERROR(VLOOKUP(Casos_HN[[#This Row],[Municipio]],'LOCALIZA HN'!$B$9:$O$306,8,0),99999)</f>
        <v>0501</v>
      </c>
      <c r="J1058" s="5" t="s">
        <v>18</v>
      </c>
      <c r="K1058" s="5">
        <v>31</v>
      </c>
      <c r="L1058" s="8" t="s">
        <v>19</v>
      </c>
      <c r="M1058" s="32" t="s">
        <v>20</v>
      </c>
      <c r="N1058" s="33">
        <f>+IFERROR(VLOOKUP(Casos_HN[[#This Row],[ID_Municipio]],Table_4[[CodigoMuni]:[Long_2]],3,0),"")</f>
        <v>15.5151</v>
      </c>
      <c r="O1058" s="33">
        <f>+IFERROR(VLOOKUP(Casos_HN[[#This Row],[ID_Municipio]],Table_4[[CodigoMuni]:[Long_2]],4,0),"")</f>
        <v>-88.114599999999996</v>
      </c>
      <c r="P1058" s="32" t="s">
        <v>21</v>
      </c>
    </row>
    <row r="1059" spans="1:16" ht="14.25" customHeight="1" x14ac:dyDescent="0.3">
      <c r="A1059" s="29" t="str">
        <f t="shared" si="48"/>
        <v>San Pedro Sula439191048</v>
      </c>
      <c r="B1059" s="29" t="str">
        <f>+Casos_HN[[#This Row],[ID_Municipio]]&amp;Casos_HN[[#This Row],[Fecha]]</f>
        <v>050143919</v>
      </c>
      <c r="C1059" s="29" t="str">
        <f t="shared" si="49"/>
        <v>Cortes43919</v>
      </c>
      <c r="D1059" s="30">
        <f t="shared" si="50"/>
        <v>1048</v>
      </c>
      <c r="E1059" s="31">
        <v>43919</v>
      </c>
      <c r="F1059" s="30">
        <f>+VLOOKUP(Casos_HN[[#This Row],[Departamento]],Table_5[],2,0)</f>
        <v>5</v>
      </c>
      <c r="G1059" s="3" t="s">
        <v>22</v>
      </c>
      <c r="H1059" s="9" t="s">
        <v>23</v>
      </c>
      <c r="I1059" s="30" t="str">
        <f>+IFERROR(VLOOKUP(Casos_HN[[#This Row],[Municipio]],'LOCALIZA HN'!$B$9:$O$306,8,0),99999)</f>
        <v>0501</v>
      </c>
      <c r="J1059" s="5" t="s">
        <v>26</v>
      </c>
      <c r="K1059" s="5">
        <v>33</v>
      </c>
      <c r="L1059" s="8" t="s">
        <v>19</v>
      </c>
      <c r="M1059" s="32" t="s">
        <v>20</v>
      </c>
      <c r="N1059" s="33">
        <f>+IFERROR(VLOOKUP(Casos_HN[[#This Row],[ID_Municipio]],Table_4[[CodigoMuni]:[Long_2]],3,0),"")</f>
        <v>15.5151</v>
      </c>
      <c r="O1059" s="33">
        <f>+IFERROR(VLOOKUP(Casos_HN[[#This Row],[ID_Municipio]],Table_4[[CodigoMuni]:[Long_2]],4,0),"")</f>
        <v>-88.114599999999996</v>
      </c>
      <c r="P1059" s="32" t="s">
        <v>21</v>
      </c>
    </row>
    <row r="1060" spans="1:16" ht="14.25" customHeight="1" x14ac:dyDescent="0.3">
      <c r="A1060" s="29" t="str">
        <f t="shared" si="48"/>
        <v>San Pedro Sula439191049</v>
      </c>
      <c r="B1060" s="29" t="str">
        <f>+Casos_HN[[#This Row],[ID_Municipio]]&amp;Casos_HN[[#This Row],[Fecha]]</f>
        <v>050143919</v>
      </c>
      <c r="C1060" s="29" t="str">
        <f t="shared" si="49"/>
        <v>Cortes43919</v>
      </c>
      <c r="D1060" s="30">
        <f t="shared" si="50"/>
        <v>1049</v>
      </c>
      <c r="E1060" s="31">
        <v>43919</v>
      </c>
      <c r="F1060" s="30">
        <f>+VLOOKUP(Casos_HN[[#This Row],[Departamento]],Table_5[],2,0)</f>
        <v>5</v>
      </c>
      <c r="G1060" s="3" t="s">
        <v>22</v>
      </c>
      <c r="H1060" s="9" t="s">
        <v>23</v>
      </c>
      <c r="I1060" s="30" t="str">
        <f>+IFERROR(VLOOKUP(Casos_HN[[#This Row],[Municipio]],'LOCALIZA HN'!$B$9:$O$306,8,0),99999)</f>
        <v>0501</v>
      </c>
      <c r="J1060" s="5" t="s">
        <v>18</v>
      </c>
      <c r="K1060" s="5">
        <v>68</v>
      </c>
      <c r="L1060" s="8" t="s">
        <v>19</v>
      </c>
      <c r="M1060" s="32" t="s">
        <v>20</v>
      </c>
      <c r="N1060" s="33">
        <f>+IFERROR(VLOOKUP(Casos_HN[[#This Row],[ID_Municipio]],Table_4[[CodigoMuni]:[Long_2]],3,0),"")</f>
        <v>15.5151</v>
      </c>
      <c r="O1060" s="33">
        <f>+IFERROR(VLOOKUP(Casos_HN[[#This Row],[ID_Municipio]],Table_4[[CodigoMuni]:[Long_2]],4,0),"")</f>
        <v>-88.114599999999996</v>
      </c>
      <c r="P1060" s="32" t="s">
        <v>21</v>
      </c>
    </row>
    <row r="1061" spans="1:16" ht="14.25" customHeight="1" x14ac:dyDescent="0.3">
      <c r="A1061" s="29" t="str">
        <f t="shared" si="48"/>
        <v>Distrito Central439191050</v>
      </c>
      <c r="B1061" s="29" t="str">
        <f>+Casos_HN[[#This Row],[ID_Municipio]]&amp;Casos_HN[[#This Row],[Fecha]]</f>
        <v>080143919</v>
      </c>
      <c r="C1061" s="29" t="str">
        <f t="shared" si="49"/>
        <v>Francisco Morazan43919</v>
      </c>
      <c r="D1061" s="30">
        <f t="shared" si="50"/>
        <v>1050</v>
      </c>
      <c r="E1061" s="31">
        <v>43919</v>
      </c>
      <c r="F1061" s="30">
        <f>+VLOOKUP(Casos_HN[[#This Row],[Departamento]],Table_5[],2,0)</f>
        <v>8</v>
      </c>
      <c r="G1061" s="3" t="s">
        <v>31</v>
      </c>
      <c r="H1061" s="9" t="s">
        <v>32</v>
      </c>
      <c r="I1061" s="30" t="str">
        <f>+IFERROR(VLOOKUP(Casos_HN[[#This Row],[Municipio]],'LOCALIZA HN'!$B$9:$O$306,8,0),99999)</f>
        <v>0801</v>
      </c>
      <c r="J1061" s="5" t="s">
        <v>18</v>
      </c>
      <c r="K1061" s="5">
        <v>12</v>
      </c>
      <c r="L1061" s="8" t="s">
        <v>19</v>
      </c>
      <c r="M1061" s="32" t="s">
        <v>20</v>
      </c>
      <c r="N1061" s="33">
        <f>+IFERROR(VLOOKUP(Casos_HN[[#This Row],[ID_Municipio]],Table_4[[CodigoMuni]:[Long_2]],3,0),"")</f>
        <v>14.175800000000001</v>
      </c>
      <c r="O1061" s="33">
        <f>+IFERROR(VLOOKUP(Casos_HN[[#This Row],[ID_Municipio]],Table_4[[CodigoMuni]:[Long_2]],4,0),"")</f>
        <v>-87.251099999999994</v>
      </c>
      <c r="P1061" s="32" t="s">
        <v>21</v>
      </c>
    </row>
    <row r="1062" spans="1:16" ht="14.25" customHeight="1" x14ac:dyDescent="0.3">
      <c r="A1062" s="29" t="str">
        <f t="shared" si="48"/>
        <v>Distrito Central439191051</v>
      </c>
      <c r="B1062" s="29" t="str">
        <f>+Casos_HN[[#This Row],[ID_Municipio]]&amp;Casos_HN[[#This Row],[Fecha]]</f>
        <v>080143919</v>
      </c>
      <c r="C1062" s="29" t="str">
        <f t="shared" si="49"/>
        <v>Francisco Morazan43919</v>
      </c>
      <c r="D1062" s="30">
        <f t="shared" si="50"/>
        <v>1051</v>
      </c>
      <c r="E1062" s="31">
        <v>43919</v>
      </c>
      <c r="F1062" s="30">
        <f>+VLOOKUP(Casos_HN[[#This Row],[Departamento]],Table_5[],2,0)</f>
        <v>8</v>
      </c>
      <c r="G1062" s="3" t="s">
        <v>31</v>
      </c>
      <c r="H1062" s="9" t="s">
        <v>32</v>
      </c>
      <c r="I1062" s="30" t="str">
        <f>+IFERROR(VLOOKUP(Casos_HN[[#This Row],[Municipio]],'LOCALIZA HN'!$B$9:$O$306,8,0),99999)</f>
        <v>0801</v>
      </c>
      <c r="J1062" s="5" t="s">
        <v>26</v>
      </c>
      <c r="K1062" s="5">
        <v>19</v>
      </c>
      <c r="L1062" s="8" t="s">
        <v>19</v>
      </c>
      <c r="M1062" s="32" t="s">
        <v>20</v>
      </c>
      <c r="N1062" s="33">
        <f>+IFERROR(VLOOKUP(Casos_HN[[#This Row],[ID_Municipio]],Table_4[[CodigoMuni]:[Long_2]],3,0),"")</f>
        <v>14.175800000000001</v>
      </c>
      <c r="O1062" s="33">
        <f>+IFERROR(VLOOKUP(Casos_HN[[#This Row],[ID_Municipio]],Table_4[[CodigoMuni]:[Long_2]],4,0),"")</f>
        <v>-87.251099999999994</v>
      </c>
      <c r="P1062" s="32" t="s">
        <v>21</v>
      </c>
    </row>
    <row r="1063" spans="1:16" ht="14.25" customHeight="1" x14ac:dyDescent="0.3">
      <c r="A1063" s="29" t="str">
        <f t="shared" si="48"/>
        <v>San Pedro Sula439231052</v>
      </c>
      <c r="B1063" s="29" t="str">
        <f>+Casos_HN[[#This Row],[ID_Municipio]]&amp;Casos_HN[[#This Row],[Fecha]]</f>
        <v>050143923</v>
      </c>
      <c r="C1063" s="29" t="str">
        <f t="shared" si="49"/>
        <v>Cortes43923</v>
      </c>
      <c r="D1063" s="30">
        <f t="shared" si="50"/>
        <v>1052</v>
      </c>
      <c r="E1063" s="23">
        <v>43923</v>
      </c>
      <c r="F1063" s="30">
        <f>+VLOOKUP(Casos_HN[[#This Row],[Departamento]],Table_5[],2,0)</f>
        <v>5</v>
      </c>
      <c r="G1063" s="3" t="s">
        <v>22</v>
      </c>
      <c r="H1063" s="9" t="s">
        <v>23</v>
      </c>
      <c r="I1063" s="30" t="str">
        <f>+IFERROR(VLOOKUP(Casos_HN[[#This Row],[Municipio]],'LOCALIZA HN'!$B$9:$O$306,8,0),99999)</f>
        <v>0501</v>
      </c>
      <c r="J1063" s="5" t="s">
        <v>26</v>
      </c>
      <c r="K1063" s="5">
        <v>30</v>
      </c>
      <c r="L1063" s="8" t="s">
        <v>19</v>
      </c>
      <c r="M1063" s="32" t="s">
        <v>20</v>
      </c>
      <c r="N1063" s="33">
        <f>+IFERROR(VLOOKUP(Casos_HN[[#This Row],[ID_Municipio]],Table_4[[CodigoMuni]:[Long_2]],3,0),"")</f>
        <v>15.5151</v>
      </c>
      <c r="O1063" s="33">
        <f>+IFERROR(VLOOKUP(Casos_HN[[#This Row],[ID_Municipio]],Table_4[[CodigoMuni]:[Long_2]],4,0),"")</f>
        <v>-88.114599999999996</v>
      </c>
      <c r="P1063" s="32" t="s">
        <v>21</v>
      </c>
    </row>
    <row r="1064" spans="1:16" ht="14.25" customHeight="1" x14ac:dyDescent="0.3">
      <c r="A1064" s="29" t="str">
        <f t="shared" si="48"/>
        <v>Distrito Central439231053</v>
      </c>
      <c r="B1064" s="29" t="str">
        <f>+Casos_HN[[#This Row],[ID_Municipio]]&amp;Casos_HN[[#This Row],[Fecha]]</f>
        <v>080143923</v>
      </c>
      <c r="C1064" s="29" t="str">
        <f t="shared" si="49"/>
        <v>Francisco Morazan43923</v>
      </c>
      <c r="D1064" s="30">
        <f t="shared" si="50"/>
        <v>1053</v>
      </c>
      <c r="E1064" s="23">
        <v>43923</v>
      </c>
      <c r="F1064" s="30">
        <f>+VLOOKUP(Casos_HN[[#This Row],[Departamento]],Table_5[],2,0)</f>
        <v>8</v>
      </c>
      <c r="G1064" s="3" t="s">
        <v>31</v>
      </c>
      <c r="H1064" s="9" t="s">
        <v>32</v>
      </c>
      <c r="I1064" s="30" t="str">
        <f>+IFERROR(VLOOKUP(Casos_HN[[#This Row],[Municipio]],'LOCALIZA HN'!$B$9:$O$306,8,0),99999)</f>
        <v>0801</v>
      </c>
      <c r="J1064" s="5" t="s">
        <v>18</v>
      </c>
      <c r="K1064" s="5">
        <v>32</v>
      </c>
      <c r="L1064" s="8" t="s">
        <v>19</v>
      </c>
      <c r="M1064" s="32" t="s">
        <v>20</v>
      </c>
      <c r="N1064" s="33">
        <f>+IFERROR(VLOOKUP(Casos_HN[[#This Row],[ID_Municipio]],Table_4[[CodigoMuni]:[Long_2]],3,0),"")</f>
        <v>14.175800000000001</v>
      </c>
      <c r="O1064" s="33">
        <f>+IFERROR(VLOOKUP(Casos_HN[[#This Row],[ID_Municipio]],Table_4[[CodigoMuni]:[Long_2]],4,0),"")</f>
        <v>-87.251099999999994</v>
      </c>
      <c r="P1064" s="32" t="s">
        <v>21</v>
      </c>
    </row>
    <row r="1065" spans="1:16" ht="14.25" customHeight="1" x14ac:dyDescent="0.3">
      <c r="A1065" s="29" t="str">
        <f t="shared" si="48"/>
        <v>La Paz439231054</v>
      </c>
      <c r="B1065" s="29" t="str">
        <f>+Casos_HN[[#This Row],[ID_Municipio]]&amp;Casos_HN[[#This Row],[Fecha]]</f>
        <v>120143923</v>
      </c>
      <c r="C1065" s="29" t="str">
        <f t="shared" si="49"/>
        <v>La Paz43923</v>
      </c>
      <c r="D1065" s="30">
        <f t="shared" si="50"/>
        <v>1054</v>
      </c>
      <c r="E1065" s="23">
        <v>43923</v>
      </c>
      <c r="F1065" s="30">
        <f>+VLOOKUP(Casos_HN[[#This Row],[Departamento]],Table_5[],2,0)</f>
        <v>12</v>
      </c>
      <c r="G1065" s="3" t="s">
        <v>48</v>
      </c>
      <c r="H1065" s="9" t="s">
        <v>48</v>
      </c>
      <c r="I1065" s="30" t="str">
        <f>+IFERROR(VLOOKUP(Casos_HN[[#This Row],[Municipio]],'LOCALIZA HN'!$B$9:$O$306,8,0),99999)</f>
        <v>1201</v>
      </c>
      <c r="J1065" s="5" t="s">
        <v>18</v>
      </c>
      <c r="K1065" s="5">
        <v>53</v>
      </c>
      <c r="L1065" s="8" t="s">
        <v>19</v>
      </c>
      <c r="M1065" s="32" t="s">
        <v>20</v>
      </c>
      <c r="N1065" s="33">
        <f>+IFERROR(VLOOKUP(Casos_HN[[#This Row],[ID_Municipio]],Table_4[[CodigoMuni]:[Long_2]],3,0),"")</f>
        <v>14.3101</v>
      </c>
      <c r="O1065" s="33">
        <f>+IFERROR(VLOOKUP(Casos_HN[[#This Row],[ID_Municipio]],Table_4[[CodigoMuni]:[Long_2]],4,0),"")</f>
        <v>-87.754199999999997</v>
      </c>
      <c r="P1065" s="32" t="s">
        <v>21</v>
      </c>
    </row>
    <row r="1066" spans="1:16" ht="14.25" customHeight="1" x14ac:dyDescent="0.3">
      <c r="A1066" s="29" t="str">
        <f t="shared" si="48"/>
        <v>Yoro439241055</v>
      </c>
      <c r="B1066" s="29" t="str">
        <f>+Casos_HN[[#This Row],[ID_Municipio]]&amp;Casos_HN[[#This Row],[Fecha]]</f>
        <v>180143924</v>
      </c>
      <c r="C1066" s="29" t="str">
        <f t="shared" si="49"/>
        <v>Yoro43924</v>
      </c>
      <c r="D1066" s="30">
        <f t="shared" si="50"/>
        <v>1055</v>
      </c>
      <c r="E1066" s="23">
        <v>43924</v>
      </c>
      <c r="F1066" s="30">
        <f>+VLOOKUP(Casos_HN[[#This Row],[Departamento]],Table_5[],2,0)</f>
        <v>18</v>
      </c>
      <c r="G1066" s="3" t="s">
        <v>35</v>
      </c>
      <c r="H1066" s="9" t="s">
        <v>35</v>
      </c>
      <c r="I1066" s="30" t="str">
        <f>+IFERROR(VLOOKUP(Casos_HN[[#This Row],[Municipio]],'LOCALIZA HN'!$B$9:$O$306,8,0),99999)</f>
        <v>1801</v>
      </c>
      <c r="J1066" s="5" t="s">
        <v>18</v>
      </c>
      <c r="K1066" s="5">
        <v>47</v>
      </c>
      <c r="L1066" s="8" t="s">
        <v>19</v>
      </c>
      <c r="M1066" s="32" t="s">
        <v>20</v>
      </c>
      <c r="N1066" s="33">
        <f>+IFERROR(VLOOKUP(Casos_HN[[#This Row],[ID_Municipio]],Table_4[[CodigoMuni]:[Long_2]],3,0),"")</f>
        <v>15.2433</v>
      </c>
      <c r="O1066" s="33">
        <f>+IFERROR(VLOOKUP(Casos_HN[[#This Row],[ID_Municipio]],Table_4[[CodigoMuni]:[Long_2]],4,0),"")</f>
        <v>-87.227500000000006</v>
      </c>
      <c r="P1066" s="32" t="s">
        <v>21</v>
      </c>
    </row>
    <row r="1067" spans="1:16" ht="14.25" customHeight="1" x14ac:dyDescent="0.3">
      <c r="A1067" s="29" t="str">
        <f t="shared" ref="A1067:A1082" si="51">+H1067&amp;E1067&amp;D1067</f>
        <v>Choloma439251056</v>
      </c>
      <c r="B1067" s="29" t="str">
        <f>+Casos_HN[[#This Row],[ID_Municipio]]&amp;Casos_HN[[#This Row],[Fecha]]</f>
        <v>050243925</v>
      </c>
      <c r="C1067" s="29" t="str">
        <f t="shared" ref="C1067:C1082" si="52">+G1067&amp;E1067</f>
        <v>Cortes43925</v>
      </c>
      <c r="D1067" s="30">
        <f t="shared" si="50"/>
        <v>1056</v>
      </c>
      <c r="E1067" s="23">
        <v>43925</v>
      </c>
      <c r="F1067" s="30">
        <f>+VLOOKUP(Casos_HN[[#This Row],[Departamento]],Table_5[],2,0)</f>
        <v>5</v>
      </c>
      <c r="G1067" s="3" t="s">
        <v>22</v>
      </c>
      <c r="H1067" s="9" t="s">
        <v>25</v>
      </c>
      <c r="I1067" s="30" t="str">
        <f>+IFERROR(VLOOKUP(Casos_HN[[#This Row],[Municipio]],'LOCALIZA HN'!$B$9:$O$306,8,0),99999)</f>
        <v>0502</v>
      </c>
      <c r="J1067" s="5" t="s">
        <v>26</v>
      </c>
      <c r="K1067" s="5">
        <v>21</v>
      </c>
      <c r="L1067" s="8" t="s">
        <v>19</v>
      </c>
      <c r="M1067" s="32" t="s">
        <v>20</v>
      </c>
      <c r="N1067" s="33">
        <f>+IFERROR(VLOOKUP(Casos_HN[[#This Row],[ID_Municipio]],Table_4[[CodigoMuni]:[Long_2]],3,0),"")</f>
        <v>15.6435</v>
      </c>
      <c r="O1067" s="33">
        <f>+IFERROR(VLOOKUP(Casos_HN[[#This Row],[ID_Municipio]],Table_4[[CodigoMuni]:[Long_2]],4,0),"")</f>
        <v>-87.933999999999997</v>
      </c>
      <c r="P1067" s="32" t="s">
        <v>21</v>
      </c>
    </row>
    <row r="1068" spans="1:16" ht="14.25" customHeight="1" x14ac:dyDescent="0.3">
      <c r="A1068" s="29" t="str">
        <f t="shared" si="51"/>
        <v>Choloma439251057</v>
      </c>
      <c r="B1068" s="29" t="str">
        <f>+Casos_HN[[#This Row],[ID_Municipio]]&amp;Casos_HN[[#This Row],[Fecha]]</f>
        <v>050243925</v>
      </c>
      <c r="C1068" s="29" t="str">
        <f t="shared" si="52"/>
        <v>Cortes43925</v>
      </c>
      <c r="D1068" s="30">
        <f t="shared" si="50"/>
        <v>1057</v>
      </c>
      <c r="E1068" s="23">
        <v>43925</v>
      </c>
      <c r="F1068" s="30">
        <f>+VLOOKUP(Casos_HN[[#This Row],[Departamento]],Table_5[],2,0)</f>
        <v>5</v>
      </c>
      <c r="G1068" s="3" t="s">
        <v>22</v>
      </c>
      <c r="H1068" s="9" t="s">
        <v>25</v>
      </c>
      <c r="I1068" s="30" t="str">
        <f>+IFERROR(VLOOKUP(Casos_HN[[#This Row],[Municipio]],'LOCALIZA HN'!$B$9:$O$306,8,0),99999)</f>
        <v>0502</v>
      </c>
      <c r="J1068" s="5" t="s">
        <v>18</v>
      </c>
      <c r="K1068" s="5">
        <v>26</v>
      </c>
      <c r="L1068" s="8" t="s">
        <v>19</v>
      </c>
      <c r="M1068" s="32" t="s">
        <v>20</v>
      </c>
      <c r="N1068" s="33">
        <f>+IFERROR(VLOOKUP(Casos_HN[[#This Row],[ID_Municipio]],Table_4[[CodigoMuni]:[Long_2]],3,0),"")</f>
        <v>15.6435</v>
      </c>
      <c r="O1068" s="33">
        <f>+IFERROR(VLOOKUP(Casos_HN[[#This Row],[ID_Municipio]],Table_4[[CodigoMuni]:[Long_2]],4,0),"")</f>
        <v>-87.933999999999997</v>
      </c>
      <c r="P1068" s="32" t="s">
        <v>21</v>
      </c>
    </row>
    <row r="1069" spans="1:16" ht="14.25" customHeight="1" x14ac:dyDescent="0.3">
      <c r="A1069" s="29" t="str">
        <f t="shared" si="51"/>
        <v>Choloma439251058</v>
      </c>
      <c r="B1069" s="29" t="str">
        <f>+Casos_HN[[#This Row],[ID_Municipio]]&amp;Casos_HN[[#This Row],[Fecha]]</f>
        <v>050243925</v>
      </c>
      <c r="C1069" s="29" t="str">
        <f t="shared" si="52"/>
        <v>Cortes43925</v>
      </c>
      <c r="D1069" s="30">
        <f t="shared" si="50"/>
        <v>1058</v>
      </c>
      <c r="E1069" s="23">
        <v>43925</v>
      </c>
      <c r="F1069" s="30">
        <f>+VLOOKUP(Casos_HN[[#This Row],[Departamento]],Table_5[],2,0)</f>
        <v>5</v>
      </c>
      <c r="G1069" s="3" t="s">
        <v>22</v>
      </c>
      <c r="H1069" s="9" t="s">
        <v>25</v>
      </c>
      <c r="I1069" s="30" t="str">
        <f>+IFERROR(VLOOKUP(Casos_HN[[#This Row],[Municipio]],'LOCALIZA HN'!$B$9:$O$306,8,0),99999)</f>
        <v>0502</v>
      </c>
      <c r="J1069" s="5" t="s">
        <v>26</v>
      </c>
      <c r="K1069" s="5">
        <v>52</v>
      </c>
      <c r="L1069" s="8" t="s">
        <v>19</v>
      </c>
      <c r="M1069" s="32" t="s">
        <v>20</v>
      </c>
      <c r="N1069" s="33">
        <f>+IFERROR(VLOOKUP(Casos_HN[[#This Row],[ID_Municipio]],Table_4[[CodigoMuni]:[Long_2]],3,0),"")</f>
        <v>15.6435</v>
      </c>
      <c r="O1069" s="33">
        <f>+IFERROR(VLOOKUP(Casos_HN[[#This Row],[ID_Municipio]],Table_4[[CodigoMuni]:[Long_2]],4,0),"")</f>
        <v>-87.933999999999997</v>
      </c>
      <c r="P1069" s="32" t="s">
        <v>21</v>
      </c>
    </row>
    <row r="1070" spans="1:16" ht="14.25" customHeight="1" x14ac:dyDescent="0.3">
      <c r="A1070" s="29" t="str">
        <f t="shared" si="51"/>
        <v>Choloma439251059</v>
      </c>
      <c r="B1070" s="29" t="str">
        <f>+Casos_HN[[#This Row],[ID_Municipio]]&amp;Casos_HN[[#This Row],[Fecha]]</f>
        <v>050243925</v>
      </c>
      <c r="C1070" s="29" t="str">
        <f t="shared" si="52"/>
        <v>Cortes43925</v>
      </c>
      <c r="D1070" s="30">
        <f t="shared" si="50"/>
        <v>1059</v>
      </c>
      <c r="E1070" s="23">
        <v>43925</v>
      </c>
      <c r="F1070" s="30">
        <f>+VLOOKUP(Casos_HN[[#This Row],[Departamento]],Table_5[],2,0)</f>
        <v>5</v>
      </c>
      <c r="G1070" s="3" t="s">
        <v>22</v>
      </c>
      <c r="H1070" s="9" t="s">
        <v>25</v>
      </c>
      <c r="I1070" s="30" t="str">
        <f>+IFERROR(VLOOKUP(Casos_HN[[#This Row],[Municipio]],'LOCALIZA HN'!$B$9:$O$306,8,0),99999)</f>
        <v>0502</v>
      </c>
      <c r="J1070" s="5" t="s">
        <v>18</v>
      </c>
      <c r="K1070" s="5">
        <v>81</v>
      </c>
      <c r="L1070" s="8" t="s">
        <v>19</v>
      </c>
      <c r="M1070" s="32" t="s">
        <v>20</v>
      </c>
      <c r="N1070" s="33">
        <f>+IFERROR(VLOOKUP(Casos_HN[[#This Row],[ID_Municipio]],Table_4[[CodigoMuni]:[Long_2]],3,0),"")</f>
        <v>15.6435</v>
      </c>
      <c r="O1070" s="33">
        <f>+IFERROR(VLOOKUP(Casos_HN[[#This Row],[ID_Municipio]],Table_4[[CodigoMuni]:[Long_2]],4,0),"")</f>
        <v>-87.933999999999997</v>
      </c>
      <c r="P1070" s="32" t="s">
        <v>21</v>
      </c>
    </row>
    <row r="1071" spans="1:16" ht="14.25" customHeight="1" x14ac:dyDescent="0.3">
      <c r="A1071" s="29" t="str">
        <f t="shared" si="51"/>
        <v>Santa Rita439251060</v>
      </c>
      <c r="B1071" s="29" t="str">
        <f>+Casos_HN[[#This Row],[ID_Municipio]]&amp;Casos_HN[[#This Row],[Fecha]]</f>
        <v>042143925</v>
      </c>
      <c r="C1071" s="29" t="str">
        <f t="shared" si="52"/>
        <v>Yoro43925</v>
      </c>
      <c r="D1071" s="30">
        <f t="shared" si="50"/>
        <v>1060</v>
      </c>
      <c r="E1071" s="23">
        <v>43925</v>
      </c>
      <c r="F1071" s="30">
        <f>+VLOOKUP(Casos_HN[[#This Row],[Departamento]],Table_5[],2,0)</f>
        <v>18</v>
      </c>
      <c r="G1071" s="3" t="s">
        <v>35</v>
      </c>
      <c r="H1071" s="9" t="s">
        <v>75</v>
      </c>
      <c r="I1071" s="30" t="str">
        <f>+IFERROR(VLOOKUP(Casos_HN[[#This Row],[Municipio]],'LOCALIZA HN'!$B$9:$O$306,8,0),99999)</f>
        <v>0421</v>
      </c>
      <c r="J1071" s="5" t="s">
        <v>26</v>
      </c>
      <c r="K1071" s="5">
        <v>59</v>
      </c>
      <c r="L1071" s="8" t="s">
        <v>19</v>
      </c>
      <c r="M1071" s="32" t="s">
        <v>20</v>
      </c>
      <c r="N1071" s="33">
        <f>+IFERROR(VLOOKUP(Casos_HN[[#This Row],[ID_Municipio]],Table_4[[CodigoMuni]:[Long_2]],3,0),"")</f>
        <v>14.886799999999999</v>
      </c>
      <c r="O1071" s="33">
        <f>+IFERROR(VLOOKUP(Casos_HN[[#This Row],[ID_Municipio]],Table_4[[CodigoMuni]:[Long_2]],4,0),"")</f>
        <v>-89.036000000000001</v>
      </c>
      <c r="P1071" s="32" t="s">
        <v>21</v>
      </c>
    </row>
    <row r="1072" spans="1:16" ht="14.25" customHeight="1" x14ac:dyDescent="0.3">
      <c r="A1072" s="29" t="str">
        <f t="shared" si="51"/>
        <v>San Antonio439251061</v>
      </c>
      <c r="B1072" s="29" t="str">
        <f>+Casos_HN[[#This Row],[ID_Municipio]]&amp;Casos_HN[[#This Row],[Fecha]]</f>
        <v>041543925</v>
      </c>
      <c r="C1072" s="29" t="str">
        <f t="shared" si="52"/>
        <v>Cortes43925</v>
      </c>
      <c r="D1072" s="30">
        <f t="shared" si="50"/>
        <v>1061</v>
      </c>
      <c r="E1072" s="23">
        <v>43925</v>
      </c>
      <c r="F1072" s="30">
        <f>+VLOOKUP(Casos_HN[[#This Row],[Departamento]],Table_5[],2,0)</f>
        <v>5</v>
      </c>
      <c r="G1072" s="3" t="s">
        <v>22</v>
      </c>
      <c r="H1072" s="9" t="s">
        <v>86</v>
      </c>
      <c r="I1072" s="30" t="str">
        <f>+IFERROR(VLOOKUP(Casos_HN[[#This Row],[Municipio]],'LOCALIZA HN'!$B$9:$O$306,8,0),99999)</f>
        <v>0415</v>
      </c>
      <c r="J1072" s="5" t="s">
        <v>18</v>
      </c>
      <c r="K1072" s="5">
        <v>68</v>
      </c>
      <c r="L1072" s="8" t="s">
        <v>19</v>
      </c>
      <c r="M1072" s="32" t="s">
        <v>20</v>
      </c>
      <c r="N1072" s="33">
        <f>+IFERROR(VLOOKUP(Casos_HN[[#This Row],[ID_Municipio]],Table_4[[CodigoMuni]:[Long_2]],3,0),"")</f>
        <v>15.0525</v>
      </c>
      <c r="O1072" s="33">
        <f>+IFERROR(VLOOKUP(Casos_HN[[#This Row],[ID_Municipio]],Table_4[[CodigoMuni]:[Long_2]],4,0),"")</f>
        <v>-88.888099999999994</v>
      </c>
      <c r="P1072" s="32" t="s">
        <v>21</v>
      </c>
    </row>
    <row r="1073" spans="1:16" ht="14.25" customHeight="1" x14ac:dyDescent="0.3">
      <c r="A1073" s="29" t="str">
        <f t="shared" si="51"/>
        <v>San Pedro Sula439251062</v>
      </c>
      <c r="B1073" s="29" t="str">
        <f>+Casos_HN[[#This Row],[ID_Municipio]]&amp;Casos_HN[[#This Row],[Fecha]]</f>
        <v>050143925</v>
      </c>
      <c r="C1073" s="29" t="str">
        <f t="shared" si="52"/>
        <v>Cortes43925</v>
      </c>
      <c r="D1073" s="30">
        <f t="shared" si="50"/>
        <v>1062</v>
      </c>
      <c r="E1073" s="23">
        <v>43925</v>
      </c>
      <c r="F1073" s="30">
        <f>+VLOOKUP(Casos_HN[[#This Row],[Departamento]],Table_5[],2,0)</f>
        <v>5</v>
      </c>
      <c r="G1073" s="3" t="s">
        <v>22</v>
      </c>
      <c r="H1073" s="9" t="s">
        <v>23</v>
      </c>
      <c r="I1073" s="30" t="str">
        <f>+IFERROR(VLOOKUP(Casos_HN[[#This Row],[Municipio]],'LOCALIZA HN'!$B$9:$O$306,8,0),99999)</f>
        <v>0501</v>
      </c>
      <c r="J1073" s="5" t="s">
        <v>18</v>
      </c>
      <c r="K1073" s="5">
        <v>81</v>
      </c>
      <c r="L1073" s="8" t="s">
        <v>19</v>
      </c>
      <c r="M1073" s="32" t="s">
        <v>20</v>
      </c>
      <c r="N1073" s="33">
        <f>+IFERROR(VLOOKUP(Casos_HN[[#This Row],[ID_Municipio]],Table_4[[CodigoMuni]:[Long_2]],3,0),"")</f>
        <v>15.5151</v>
      </c>
      <c r="O1073" s="33">
        <f>+IFERROR(VLOOKUP(Casos_HN[[#This Row],[ID_Municipio]],Table_4[[CodigoMuni]:[Long_2]],4,0),"")</f>
        <v>-88.114599999999996</v>
      </c>
      <c r="P1073" s="32" t="s">
        <v>21</v>
      </c>
    </row>
    <row r="1074" spans="1:16" ht="14.25" customHeight="1" x14ac:dyDescent="0.3">
      <c r="A1074" s="29" t="str">
        <f t="shared" si="51"/>
        <v>San Pedro Sula439251063</v>
      </c>
      <c r="B1074" s="29" t="str">
        <f>+Casos_HN[[#This Row],[ID_Municipio]]&amp;Casos_HN[[#This Row],[Fecha]]</f>
        <v>050143925</v>
      </c>
      <c r="C1074" s="29" t="str">
        <f t="shared" si="52"/>
        <v>Cortes43925</v>
      </c>
      <c r="D1074" s="30">
        <f t="shared" si="50"/>
        <v>1063</v>
      </c>
      <c r="E1074" s="23">
        <v>43925</v>
      </c>
      <c r="F1074" s="30">
        <f>+VLOOKUP(Casos_HN[[#This Row],[Departamento]],Table_5[],2,0)</f>
        <v>5</v>
      </c>
      <c r="G1074" s="3" t="s">
        <v>22</v>
      </c>
      <c r="H1074" s="9" t="s">
        <v>23</v>
      </c>
      <c r="I1074" s="30" t="str">
        <f>+IFERROR(VLOOKUP(Casos_HN[[#This Row],[Municipio]],'LOCALIZA HN'!$B$9:$O$306,8,0),99999)</f>
        <v>0501</v>
      </c>
      <c r="J1074" s="5" t="s">
        <v>18</v>
      </c>
      <c r="K1074" s="5">
        <v>91</v>
      </c>
      <c r="L1074" s="8" t="s">
        <v>19</v>
      </c>
      <c r="M1074" s="32" t="s">
        <v>20</v>
      </c>
      <c r="N1074" s="33">
        <f>+IFERROR(VLOOKUP(Casos_HN[[#This Row],[ID_Municipio]],Table_4[[CodigoMuni]:[Long_2]],3,0),"")</f>
        <v>15.5151</v>
      </c>
      <c r="O1074" s="33">
        <f>+IFERROR(VLOOKUP(Casos_HN[[#This Row],[ID_Municipio]],Table_4[[CodigoMuni]:[Long_2]],4,0),"")</f>
        <v>-88.114599999999996</v>
      </c>
      <c r="P1074" s="32" t="s">
        <v>21</v>
      </c>
    </row>
    <row r="1075" spans="1:16" ht="14.25" customHeight="1" x14ac:dyDescent="0.3">
      <c r="A1075" s="29" t="str">
        <f t="shared" si="51"/>
        <v>San Pedro Sula439251064</v>
      </c>
      <c r="B1075" s="29" t="str">
        <f>+Casos_HN[[#This Row],[ID_Municipio]]&amp;Casos_HN[[#This Row],[Fecha]]</f>
        <v>050143925</v>
      </c>
      <c r="C1075" s="29" t="str">
        <f t="shared" si="52"/>
        <v>Cortes43925</v>
      </c>
      <c r="D1075" s="30">
        <f t="shared" si="50"/>
        <v>1064</v>
      </c>
      <c r="E1075" s="23">
        <v>43925</v>
      </c>
      <c r="F1075" s="30">
        <f>+VLOOKUP(Casos_HN[[#This Row],[Departamento]],Table_5[],2,0)</f>
        <v>5</v>
      </c>
      <c r="G1075" s="3" t="s">
        <v>22</v>
      </c>
      <c r="H1075" s="9" t="s">
        <v>23</v>
      </c>
      <c r="I1075" s="30" t="str">
        <f>+IFERROR(VLOOKUP(Casos_HN[[#This Row],[Municipio]],'LOCALIZA HN'!$B$9:$O$306,8,0),99999)</f>
        <v>0501</v>
      </c>
      <c r="J1075" s="5" t="s">
        <v>18</v>
      </c>
      <c r="K1075" s="5">
        <v>25</v>
      </c>
      <c r="L1075" s="8" t="s">
        <v>19</v>
      </c>
      <c r="M1075" s="32" t="s">
        <v>20</v>
      </c>
      <c r="N1075" s="33">
        <f>+IFERROR(VLOOKUP(Casos_HN[[#This Row],[ID_Municipio]],Table_4[[CodigoMuni]:[Long_2]],3,0),"")</f>
        <v>15.5151</v>
      </c>
      <c r="O1075" s="33">
        <f>+IFERROR(VLOOKUP(Casos_HN[[#This Row],[ID_Municipio]],Table_4[[CodigoMuni]:[Long_2]],4,0),"")</f>
        <v>-88.114599999999996</v>
      </c>
      <c r="P1075" s="32" t="s">
        <v>21</v>
      </c>
    </row>
    <row r="1076" spans="1:16" ht="14.25" customHeight="1" x14ac:dyDescent="0.3">
      <c r="A1076" s="29" t="str">
        <f t="shared" si="51"/>
        <v>San Pedro Sula439251065</v>
      </c>
      <c r="B1076" s="29" t="str">
        <f>+Casos_HN[[#This Row],[ID_Municipio]]&amp;Casos_HN[[#This Row],[Fecha]]</f>
        <v>050143925</v>
      </c>
      <c r="C1076" s="29" t="str">
        <f t="shared" si="52"/>
        <v>Cortes43925</v>
      </c>
      <c r="D1076" s="30">
        <f t="shared" si="50"/>
        <v>1065</v>
      </c>
      <c r="E1076" s="23">
        <v>43925</v>
      </c>
      <c r="F1076" s="30">
        <f>+VLOOKUP(Casos_HN[[#This Row],[Departamento]],Table_5[],2,0)</f>
        <v>5</v>
      </c>
      <c r="G1076" s="3" t="s">
        <v>22</v>
      </c>
      <c r="H1076" s="9" t="s">
        <v>23</v>
      </c>
      <c r="I1076" s="30" t="str">
        <f>+IFERROR(VLOOKUP(Casos_HN[[#This Row],[Municipio]],'LOCALIZA HN'!$B$9:$O$306,8,0),99999)</f>
        <v>0501</v>
      </c>
      <c r="J1076" s="5" t="s">
        <v>26</v>
      </c>
      <c r="K1076" s="5">
        <v>57</v>
      </c>
      <c r="L1076" s="8" t="s">
        <v>19</v>
      </c>
      <c r="M1076" s="32" t="s">
        <v>20</v>
      </c>
      <c r="N1076" s="33">
        <f>+IFERROR(VLOOKUP(Casos_HN[[#This Row],[ID_Municipio]],Table_4[[CodigoMuni]:[Long_2]],3,0),"")</f>
        <v>15.5151</v>
      </c>
      <c r="O1076" s="33">
        <f>+IFERROR(VLOOKUP(Casos_HN[[#This Row],[ID_Municipio]],Table_4[[CodigoMuni]:[Long_2]],4,0),"")</f>
        <v>-88.114599999999996</v>
      </c>
      <c r="P1076" s="32" t="s">
        <v>21</v>
      </c>
    </row>
    <row r="1077" spans="1:16" ht="14.25" customHeight="1" x14ac:dyDescent="0.3">
      <c r="A1077" s="29" t="str">
        <f t="shared" si="51"/>
        <v>El Paraiso439251066</v>
      </c>
      <c r="B1077" s="29" t="str">
        <f>+Casos_HN[[#This Row],[ID_Municipio]]&amp;Casos_HN[[#This Row],[Fecha]]</f>
        <v>040943925</v>
      </c>
      <c r="C1077" s="29" t="str">
        <f t="shared" si="52"/>
        <v>El Paraiso43925</v>
      </c>
      <c r="D1077" s="30">
        <f t="shared" si="50"/>
        <v>1066</v>
      </c>
      <c r="E1077" s="23">
        <v>43925</v>
      </c>
      <c r="F1077" s="30">
        <f>+VLOOKUP(Casos_HN[[#This Row],[Departamento]],Table_5[],2,0)</f>
        <v>7</v>
      </c>
      <c r="G1077" s="3" t="s">
        <v>29</v>
      </c>
      <c r="H1077" s="9" t="s">
        <v>29</v>
      </c>
      <c r="I1077" s="30" t="str">
        <f>+IFERROR(VLOOKUP(Casos_HN[[#This Row],[Municipio]],'LOCALIZA HN'!$B$9:$O$306,8,0),99999)</f>
        <v>0409</v>
      </c>
      <c r="J1077" s="5" t="s">
        <v>26</v>
      </c>
      <c r="K1077" s="5">
        <v>23</v>
      </c>
      <c r="L1077" s="8" t="s">
        <v>19</v>
      </c>
      <c r="M1077" s="32" t="s">
        <v>20</v>
      </c>
      <c r="N1077" s="33">
        <f>+IFERROR(VLOOKUP(Casos_HN[[#This Row],[ID_Municipio]],Table_4[[CodigoMuni]:[Long_2]],3,0),"")</f>
        <v>15.054399999999999</v>
      </c>
      <c r="O1077" s="33">
        <f>+IFERROR(VLOOKUP(Casos_HN[[#This Row],[ID_Municipio]],Table_4[[CodigoMuni]:[Long_2]],4,0),"")</f>
        <v>-88.987099999999998</v>
      </c>
      <c r="P1077" s="32" t="s">
        <v>21</v>
      </c>
    </row>
    <row r="1078" spans="1:16" ht="14.25" customHeight="1" x14ac:dyDescent="0.3">
      <c r="A1078" s="29" t="str">
        <f t="shared" si="51"/>
        <v>San Pedro Sula439251067</v>
      </c>
      <c r="B1078" s="29" t="str">
        <f>+Casos_HN[[#This Row],[ID_Municipio]]&amp;Casos_HN[[#This Row],[Fecha]]</f>
        <v>050143925</v>
      </c>
      <c r="C1078" s="29" t="str">
        <f t="shared" si="52"/>
        <v>Cortes43925</v>
      </c>
      <c r="D1078" s="30">
        <f t="shared" si="50"/>
        <v>1067</v>
      </c>
      <c r="E1078" s="23">
        <v>43925</v>
      </c>
      <c r="F1078" s="30">
        <f>+VLOOKUP(Casos_HN[[#This Row],[Departamento]],Table_5[],2,0)</f>
        <v>5</v>
      </c>
      <c r="G1078" s="3" t="s">
        <v>22</v>
      </c>
      <c r="H1078" s="9" t="s">
        <v>23</v>
      </c>
      <c r="I1078" s="30" t="str">
        <f>+IFERROR(VLOOKUP(Casos_HN[[#This Row],[Municipio]],'LOCALIZA HN'!$B$9:$O$306,8,0),99999)</f>
        <v>0501</v>
      </c>
      <c r="J1078" s="5" t="s">
        <v>26</v>
      </c>
      <c r="K1078" s="5">
        <v>19</v>
      </c>
      <c r="L1078" s="8" t="s">
        <v>19</v>
      </c>
      <c r="M1078" s="32" t="s">
        <v>20</v>
      </c>
      <c r="N1078" s="33">
        <f>+IFERROR(VLOOKUP(Casos_HN[[#This Row],[ID_Municipio]],Table_4[[CodigoMuni]:[Long_2]],3,0),"")</f>
        <v>15.5151</v>
      </c>
      <c r="O1078" s="33">
        <f>+IFERROR(VLOOKUP(Casos_HN[[#This Row],[ID_Municipio]],Table_4[[CodigoMuni]:[Long_2]],4,0),"")</f>
        <v>-88.114599999999996</v>
      </c>
      <c r="P1078" s="32" t="s">
        <v>21</v>
      </c>
    </row>
    <row r="1079" spans="1:16" ht="14.25" customHeight="1" x14ac:dyDescent="0.3">
      <c r="A1079" s="29" t="str">
        <f t="shared" si="51"/>
        <v>San Pedro Sula439251068</v>
      </c>
      <c r="B1079" s="29" t="str">
        <f>+Casos_HN[[#This Row],[ID_Municipio]]&amp;Casos_HN[[#This Row],[Fecha]]</f>
        <v>050143925</v>
      </c>
      <c r="C1079" s="29" t="str">
        <f t="shared" si="52"/>
        <v>Cortes43925</v>
      </c>
      <c r="D1079" s="30">
        <f t="shared" si="50"/>
        <v>1068</v>
      </c>
      <c r="E1079" s="23">
        <v>43925</v>
      </c>
      <c r="F1079" s="30">
        <f>+VLOOKUP(Casos_HN[[#This Row],[Departamento]],Table_5[],2,0)</f>
        <v>5</v>
      </c>
      <c r="G1079" s="3" t="s">
        <v>22</v>
      </c>
      <c r="H1079" s="9" t="s">
        <v>23</v>
      </c>
      <c r="I1079" s="30" t="str">
        <f>+IFERROR(VLOOKUP(Casos_HN[[#This Row],[Municipio]],'LOCALIZA HN'!$B$9:$O$306,8,0),99999)</f>
        <v>0501</v>
      </c>
      <c r="J1079" s="5" t="s">
        <v>18</v>
      </c>
      <c r="K1079" s="5">
        <v>61</v>
      </c>
      <c r="L1079" s="8" t="s">
        <v>19</v>
      </c>
      <c r="M1079" s="32" t="s">
        <v>20</v>
      </c>
      <c r="N1079" s="33">
        <f>+IFERROR(VLOOKUP(Casos_HN[[#This Row],[ID_Municipio]],Table_4[[CodigoMuni]:[Long_2]],3,0),"")</f>
        <v>15.5151</v>
      </c>
      <c r="O1079" s="33">
        <f>+IFERROR(VLOOKUP(Casos_HN[[#This Row],[ID_Municipio]],Table_4[[CodigoMuni]:[Long_2]],4,0),"")</f>
        <v>-88.114599999999996</v>
      </c>
      <c r="P1079" s="32" t="s">
        <v>21</v>
      </c>
    </row>
    <row r="1080" spans="1:16" ht="14.25" customHeight="1" x14ac:dyDescent="0.3">
      <c r="A1080" s="29" t="str">
        <f t="shared" si="51"/>
        <v>San Pedro Sula439251069</v>
      </c>
      <c r="B1080" s="29" t="str">
        <f>+Casos_HN[[#This Row],[ID_Municipio]]&amp;Casos_HN[[#This Row],[Fecha]]</f>
        <v>050143925</v>
      </c>
      <c r="C1080" s="29" t="str">
        <f t="shared" si="52"/>
        <v>Cortes43925</v>
      </c>
      <c r="D1080" s="30">
        <f t="shared" si="50"/>
        <v>1069</v>
      </c>
      <c r="E1080" s="23">
        <v>43925</v>
      </c>
      <c r="F1080" s="30">
        <f>+VLOOKUP(Casos_HN[[#This Row],[Departamento]],Table_5[],2,0)</f>
        <v>5</v>
      </c>
      <c r="G1080" s="3" t="s">
        <v>22</v>
      </c>
      <c r="H1080" s="9" t="s">
        <v>23</v>
      </c>
      <c r="I1080" s="30" t="str">
        <f>+IFERROR(VLOOKUP(Casos_HN[[#This Row],[Municipio]],'LOCALIZA HN'!$B$9:$O$306,8,0),99999)</f>
        <v>0501</v>
      </c>
      <c r="J1080" s="5" t="s">
        <v>18</v>
      </c>
      <c r="K1080" s="5">
        <v>60</v>
      </c>
      <c r="L1080" s="8" t="s">
        <v>19</v>
      </c>
      <c r="M1080" s="32" t="s">
        <v>20</v>
      </c>
      <c r="N1080" s="33">
        <f>+IFERROR(VLOOKUP(Casos_HN[[#This Row],[ID_Municipio]],Table_4[[CodigoMuni]:[Long_2]],3,0),"")</f>
        <v>15.5151</v>
      </c>
      <c r="O1080" s="33">
        <f>+IFERROR(VLOOKUP(Casos_HN[[#This Row],[ID_Municipio]],Table_4[[CodigoMuni]:[Long_2]],4,0),"")</f>
        <v>-88.114599999999996</v>
      </c>
      <c r="P1080" s="32" t="s">
        <v>21</v>
      </c>
    </row>
    <row r="1081" spans="1:16" ht="14.25" customHeight="1" x14ac:dyDescent="0.3">
      <c r="A1081" s="29" t="str">
        <f t="shared" si="51"/>
        <v>San Manuel439251070</v>
      </c>
      <c r="B1081" s="29" t="str">
        <f>+Casos_HN[[#This Row],[ID_Municipio]]&amp;Casos_HN[[#This Row],[Fecha]]</f>
        <v>050943925</v>
      </c>
      <c r="C1081" s="29" t="str">
        <f t="shared" si="52"/>
        <v>Cortes43925</v>
      </c>
      <c r="D1081" s="30">
        <f t="shared" si="50"/>
        <v>1070</v>
      </c>
      <c r="E1081" s="23">
        <v>43925</v>
      </c>
      <c r="F1081" s="30">
        <f>+VLOOKUP(Casos_HN[[#This Row],[Departamento]],Table_5[],2,0)</f>
        <v>5</v>
      </c>
      <c r="G1081" s="3" t="s">
        <v>22</v>
      </c>
      <c r="H1081" s="9" t="s">
        <v>66</v>
      </c>
      <c r="I1081" s="30" t="str">
        <f>+IFERROR(VLOOKUP(Casos_HN[[#This Row],[Municipio]],'LOCALIZA HN'!$B$9:$O$306,8,0),99999)</f>
        <v>0509</v>
      </c>
      <c r="J1081" s="5" t="s">
        <v>18</v>
      </c>
      <c r="K1081" s="5">
        <v>44</v>
      </c>
      <c r="L1081" s="8" t="s">
        <v>19</v>
      </c>
      <c r="M1081" s="32" t="s">
        <v>20</v>
      </c>
      <c r="N1081" s="33">
        <f>+IFERROR(VLOOKUP(Casos_HN[[#This Row],[ID_Municipio]],Table_4[[CodigoMuni]:[Long_2]],3,0),"")</f>
        <v>15.3802</v>
      </c>
      <c r="O1081" s="33">
        <f>+IFERROR(VLOOKUP(Casos_HN[[#This Row],[ID_Municipio]],Table_4[[CodigoMuni]:[Long_2]],4,0),"")</f>
        <v>-87.899699999999996</v>
      </c>
      <c r="P1081" s="32" t="s">
        <v>21</v>
      </c>
    </row>
    <row r="1082" spans="1:16" ht="14.25" customHeight="1" x14ac:dyDescent="0.3">
      <c r="A1082" s="29" t="str">
        <f t="shared" si="51"/>
        <v>Choloma439251071</v>
      </c>
      <c r="B1082" s="29" t="str">
        <f>+Casos_HN[[#This Row],[ID_Municipio]]&amp;Casos_HN[[#This Row],[Fecha]]</f>
        <v>050243925</v>
      </c>
      <c r="C1082" s="29" t="str">
        <f t="shared" si="52"/>
        <v>Cortes43925</v>
      </c>
      <c r="D1082" s="30">
        <f t="shared" si="50"/>
        <v>1071</v>
      </c>
      <c r="E1082" s="23">
        <v>43925</v>
      </c>
      <c r="F1082" s="30">
        <f>+VLOOKUP(Casos_HN[[#This Row],[Departamento]],Table_5[],2,0)</f>
        <v>5</v>
      </c>
      <c r="G1082" s="3" t="s">
        <v>22</v>
      </c>
      <c r="H1082" s="9" t="s">
        <v>25</v>
      </c>
      <c r="I1082" s="30" t="str">
        <f>+IFERROR(VLOOKUP(Casos_HN[[#This Row],[Municipio]],'LOCALIZA HN'!$B$9:$O$306,8,0),99999)</f>
        <v>0502</v>
      </c>
      <c r="J1082" s="5" t="s">
        <v>26</v>
      </c>
      <c r="K1082" s="5">
        <v>81</v>
      </c>
      <c r="L1082" s="8" t="s">
        <v>19</v>
      </c>
      <c r="M1082" s="32" t="s">
        <v>20</v>
      </c>
      <c r="N1082" s="33">
        <f>+IFERROR(VLOOKUP(Casos_HN[[#This Row],[ID_Municipio]],Table_4[[CodigoMuni]:[Long_2]],3,0),"")</f>
        <v>15.6435</v>
      </c>
      <c r="O1082" s="33">
        <f>+IFERROR(VLOOKUP(Casos_HN[[#This Row],[ID_Municipio]],Table_4[[CodigoMuni]:[Long_2]],4,0),"")</f>
        <v>-87.933999999999997</v>
      </c>
      <c r="P1082" s="32" t="s">
        <v>21</v>
      </c>
    </row>
    <row r="1083" spans="1:16" ht="14.25" customHeight="1" x14ac:dyDescent="0.3">
      <c r="A1083" s="29" t="str">
        <f t="shared" ref="A1083:A1099" si="53">+H1083&amp;E1083&amp;D1083</f>
        <v>San Pedro Sula439251072</v>
      </c>
      <c r="B1083" s="29" t="str">
        <f>+Casos_HN[[#This Row],[ID_Municipio]]&amp;Casos_HN[[#This Row],[Fecha]]</f>
        <v>050143925</v>
      </c>
      <c r="C1083" s="29" t="str">
        <f t="shared" ref="C1083:C1099" si="54">+G1083&amp;E1083</f>
        <v>Cortes43925</v>
      </c>
      <c r="D1083" s="30">
        <f t="shared" si="50"/>
        <v>1072</v>
      </c>
      <c r="E1083" s="23">
        <v>43925</v>
      </c>
      <c r="F1083" s="30">
        <f>+VLOOKUP(Casos_HN[[#This Row],[Departamento]],Table_5[],2,0)</f>
        <v>5</v>
      </c>
      <c r="G1083" s="3" t="s">
        <v>22</v>
      </c>
      <c r="H1083" s="9" t="s">
        <v>23</v>
      </c>
      <c r="I1083" s="30" t="str">
        <f>+IFERROR(VLOOKUP(Casos_HN[[#This Row],[Municipio]],'LOCALIZA HN'!$B$9:$O$306,8,0),99999)</f>
        <v>0501</v>
      </c>
      <c r="J1083" s="5" t="s">
        <v>18</v>
      </c>
      <c r="K1083" s="5">
        <v>71</v>
      </c>
      <c r="L1083" s="8" t="s">
        <v>19</v>
      </c>
      <c r="M1083" s="32" t="s">
        <v>20</v>
      </c>
      <c r="N1083" s="33">
        <f>+IFERROR(VLOOKUP(Casos_HN[[#This Row],[ID_Municipio]],Table_4[[CodigoMuni]:[Long_2]],3,0),"")</f>
        <v>15.5151</v>
      </c>
      <c r="O1083" s="33">
        <f>+IFERROR(VLOOKUP(Casos_HN[[#This Row],[ID_Municipio]],Table_4[[CodigoMuni]:[Long_2]],4,0),"")</f>
        <v>-88.114599999999996</v>
      </c>
      <c r="P1083" s="32" t="s">
        <v>21</v>
      </c>
    </row>
    <row r="1084" spans="1:16" ht="14.25" customHeight="1" x14ac:dyDescent="0.3">
      <c r="A1084" s="29" t="str">
        <f t="shared" si="53"/>
        <v>San Pedro Sula439251073</v>
      </c>
      <c r="B1084" s="29" t="str">
        <f>+Casos_HN[[#This Row],[ID_Municipio]]&amp;Casos_HN[[#This Row],[Fecha]]</f>
        <v>050143925</v>
      </c>
      <c r="C1084" s="29" t="str">
        <f t="shared" si="54"/>
        <v>Cortes43925</v>
      </c>
      <c r="D1084" s="30">
        <f t="shared" si="50"/>
        <v>1073</v>
      </c>
      <c r="E1084" s="23">
        <v>43925</v>
      </c>
      <c r="F1084" s="30">
        <f>+VLOOKUP(Casos_HN[[#This Row],[Departamento]],Table_5[],2,0)</f>
        <v>5</v>
      </c>
      <c r="G1084" s="3" t="s">
        <v>22</v>
      </c>
      <c r="H1084" s="9" t="s">
        <v>23</v>
      </c>
      <c r="I1084" s="30" t="str">
        <f>+IFERROR(VLOOKUP(Casos_HN[[#This Row],[Municipio]],'LOCALIZA HN'!$B$9:$O$306,8,0),99999)</f>
        <v>0501</v>
      </c>
      <c r="J1084" s="5" t="s">
        <v>18</v>
      </c>
      <c r="K1084" s="5">
        <v>74</v>
      </c>
      <c r="L1084" s="8" t="s">
        <v>19</v>
      </c>
      <c r="M1084" s="32" t="s">
        <v>20</v>
      </c>
      <c r="N1084" s="33">
        <f>+IFERROR(VLOOKUP(Casos_HN[[#This Row],[ID_Municipio]],Table_4[[CodigoMuni]:[Long_2]],3,0),"")</f>
        <v>15.5151</v>
      </c>
      <c r="O1084" s="33">
        <f>+IFERROR(VLOOKUP(Casos_HN[[#This Row],[ID_Municipio]],Table_4[[CodigoMuni]:[Long_2]],4,0),"")</f>
        <v>-88.114599999999996</v>
      </c>
      <c r="P1084" s="32" t="s">
        <v>21</v>
      </c>
    </row>
    <row r="1085" spans="1:16" ht="14.25" customHeight="1" x14ac:dyDescent="0.3">
      <c r="A1085" s="29" t="str">
        <f t="shared" si="53"/>
        <v>Choloma439251074</v>
      </c>
      <c r="B1085" s="29" t="str">
        <f>+Casos_HN[[#This Row],[ID_Municipio]]&amp;Casos_HN[[#This Row],[Fecha]]</f>
        <v>050243925</v>
      </c>
      <c r="C1085" s="29" t="str">
        <f t="shared" si="54"/>
        <v>Cortes43925</v>
      </c>
      <c r="D1085" s="30">
        <f t="shared" si="50"/>
        <v>1074</v>
      </c>
      <c r="E1085" s="23">
        <v>43925</v>
      </c>
      <c r="F1085" s="30">
        <f>+VLOOKUP(Casos_HN[[#This Row],[Departamento]],Table_5[],2,0)</f>
        <v>5</v>
      </c>
      <c r="G1085" s="3" t="s">
        <v>22</v>
      </c>
      <c r="H1085" s="9" t="s">
        <v>25</v>
      </c>
      <c r="I1085" s="30" t="str">
        <f>+IFERROR(VLOOKUP(Casos_HN[[#This Row],[Municipio]],'LOCALIZA HN'!$B$9:$O$306,8,0),99999)</f>
        <v>0502</v>
      </c>
      <c r="J1085" s="5" t="s">
        <v>18</v>
      </c>
      <c r="K1085" s="5">
        <v>36</v>
      </c>
      <c r="L1085" s="8" t="s">
        <v>19</v>
      </c>
      <c r="M1085" s="32" t="s">
        <v>20</v>
      </c>
      <c r="N1085" s="33">
        <f>+IFERROR(VLOOKUP(Casos_HN[[#This Row],[ID_Municipio]],Table_4[[CodigoMuni]:[Long_2]],3,0),"")</f>
        <v>15.6435</v>
      </c>
      <c r="O1085" s="33">
        <f>+IFERROR(VLOOKUP(Casos_HN[[#This Row],[ID_Municipio]],Table_4[[CodigoMuni]:[Long_2]],4,0),"")</f>
        <v>-87.933999999999997</v>
      </c>
      <c r="P1085" s="32" t="s">
        <v>21</v>
      </c>
    </row>
    <row r="1086" spans="1:16" ht="14.25" customHeight="1" x14ac:dyDescent="0.3">
      <c r="A1086" s="29" t="str">
        <f t="shared" si="53"/>
        <v>Choloma439251075</v>
      </c>
      <c r="B1086" s="29" t="str">
        <f>+Casos_HN[[#This Row],[ID_Municipio]]&amp;Casos_HN[[#This Row],[Fecha]]</f>
        <v>050243925</v>
      </c>
      <c r="C1086" s="29" t="str">
        <f t="shared" si="54"/>
        <v>Cortes43925</v>
      </c>
      <c r="D1086" s="30">
        <f t="shared" si="50"/>
        <v>1075</v>
      </c>
      <c r="E1086" s="23">
        <v>43925</v>
      </c>
      <c r="F1086" s="30">
        <f>+VLOOKUP(Casos_HN[[#This Row],[Departamento]],Table_5[],2,0)</f>
        <v>5</v>
      </c>
      <c r="G1086" s="3" t="s">
        <v>22</v>
      </c>
      <c r="H1086" s="9" t="s">
        <v>25</v>
      </c>
      <c r="I1086" s="30" t="str">
        <f>+IFERROR(VLOOKUP(Casos_HN[[#This Row],[Municipio]],'LOCALIZA HN'!$B$9:$O$306,8,0),99999)</f>
        <v>0502</v>
      </c>
      <c r="J1086" s="5" t="s">
        <v>26</v>
      </c>
      <c r="K1086" s="5">
        <v>44</v>
      </c>
      <c r="L1086" s="8" t="s">
        <v>19</v>
      </c>
      <c r="M1086" s="32" t="s">
        <v>20</v>
      </c>
      <c r="N1086" s="33">
        <f>+IFERROR(VLOOKUP(Casos_HN[[#This Row],[ID_Municipio]],Table_4[[CodigoMuni]:[Long_2]],3,0),"")</f>
        <v>15.6435</v>
      </c>
      <c r="O1086" s="33">
        <f>+IFERROR(VLOOKUP(Casos_HN[[#This Row],[ID_Municipio]],Table_4[[CodigoMuni]:[Long_2]],4,0),"")</f>
        <v>-87.933999999999997</v>
      </c>
      <c r="P1086" s="32" t="s">
        <v>21</v>
      </c>
    </row>
    <row r="1087" spans="1:16" ht="14.25" customHeight="1" x14ac:dyDescent="0.3">
      <c r="A1087" s="29" t="str">
        <f t="shared" si="53"/>
        <v>San Pedro Sula439251076</v>
      </c>
      <c r="B1087" s="29" t="str">
        <f>+Casos_HN[[#This Row],[ID_Municipio]]&amp;Casos_HN[[#This Row],[Fecha]]</f>
        <v>050143925</v>
      </c>
      <c r="C1087" s="29" t="str">
        <f t="shared" si="54"/>
        <v>Cortes43925</v>
      </c>
      <c r="D1087" s="30">
        <f t="shared" si="50"/>
        <v>1076</v>
      </c>
      <c r="E1087" s="23">
        <v>43925</v>
      </c>
      <c r="F1087" s="30">
        <f>+VLOOKUP(Casos_HN[[#This Row],[Departamento]],Table_5[],2,0)</f>
        <v>5</v>
      </c>
      <c r="G1087" s="3" t="s">
        <v>22</v>
      </c>
      <c r="H1087" s="9" t="s">
        <v>23</v>
      </c>
      <c r="I1087" s="30" t="str">
        <f>+IFERROR(VLOOKUP(Casos_HN[[#This Row],[Municipio]],'LOCALIZA HN'!$B$9:$O$306,8,0),99999)</f>
        <v>0501</v>
      </c>
      <c r="J1087" s="5" t="s">
        <v>18</v>
      </c>
      <c r="K1087" s="5"/>
      <c r="L1087" s="8" t="s">
        <v>19</v>
      </c>
      <c r="M1087" s="32" t="s">
        <v>20</v>
      </c>
      <c r="N1087" s="33">
        <f>+IFERROR(VLOOKUP(Casos_HN[[#This Row],[ID_Municipio]],Table_4[[CodigoMuni]:[Long_2]],3,0),"")</f>
        <v>15.5151</v>
      </c>
      <c r="O1087" s="33">
        <f>+IFERROR(VLOOKUP(Casos_HN[[#This Row],[ID_Municipio]],Table_4[[CodigoMuni]:[Long_2]],4,0),"")</f>
        <v>-88.114599999999996</v>
      </c>
      <c r="P1087" s="32" t="s">
        <v>21</v>
      </c>
    </row>
    <row r="1088" spans="1:16" ht="14.25" customHeight="1" x14ac:dyDescent="0.3">
      <c r="A1088" s="29" t="str">
        <f t="shared" si="53"/>
        <v>San Pedro Sula439251077</v>
      </c>
      <c r="B1088" s="29" t="str">
        <f>+Casos_HN[[#This Row],[ID_Municipio]]&amp;Casos_HN[[#This Row],[Fecha]]</f>
        <v>050143925</v>
      </c>
      <c r="C1088" s="29" t="str">
        <f t="shared" si="54"/>
        <v>Cortes43925</v>
      </c>
      <c r="D1088" s="30">
        <f t="shared" si="50"/>
        <v>1077</v>
      </c>
      <c r="E1088" s="23">
        <v>43925</v>
      </c>
      <c r="F1088" s="30">
        <f>+VLOOKUP(Casos_HN[[#This Row],[Departamento]],Table_5[],2,0)</f>
        <v>5</v>
      </c>
      <c r="G1088" s="3" t="s">
        <v>22</v>
      </c>
      <c r="H1088" s="9" t="s">
        <v>23</v>
      </c>
      <c r="I1088" s="30" t="str">
        <f>+IFERROR(VLOOKUP(Casos_HN[[#This Row],[Municipio]],'LOCALIZA HN'!$B$9:$O$306,8,0),99999)</f>
        <v>0501</v>
      </c>
      <c r="J1088" s="5" t="s">
        <v>26</v>
      </c>
      <c r="K1088" s="5">
        <v>23</v>
      </c>
      <c r="L1088" s="8" t="s">
        <v>19</v>
      </c>
      <c r="M1088" s="32" t="s">
        <v>20</v>
      </c>
      <c r="N1088" s="33">
        <f>+IFERROR(VLOOKUP(Casos_HN[[#This Row],[ID_Municipio]],Table_4[[CodigoMuni]:[Long_2]],3,0),"")</f>
        <v>15.5151</v>
      </c>
      <c r="O1088" s="33">
        <f>+IFERROR(VLOOKUP(Casos_HN[[#This Row],[ID_Municipio]],Table_4[[CodigoMuni]:[Long_2]],4,0),"")</f>
        <v>-88.114599999999996</v>
      </c>
      <c r="P1088" s="32" t="s">
        <v>21</v>
      </c>
    </row>
    <row r="1089" spans="1:16" ht="14.25" customHeight="1" x14ac:dyDescent="0.3">
      <c r="A1089" s="29" t="str">
        <f t="shared" si="53"/>
        <v>San Pedro Sula439251078</v>
      </c>
      <c r="B1089" s="29" t="str">
        <f>+Casos_HN[[#This Row],[ID_Municipio]]&amp;Casos_HN[[#This Row],[Fecha]]</f>
        <v>050143925</v>
      </c>
      <c r="C1089" s="29" t="str">
        <f t="shared" si="54"/>
        <v>Cortes43925</v>
      </c>
      <c r="D1089" s="30">
        <f t="shared" si="50"/>
        <v>1078</v>
      </c>
      <c r="E1089" s="23">
        <v>43925</v>
      </c>
      <c r="F1089" s="30">
        <f>+VLOOKUP(Casos_HN[[#This Row],[Departamento]],Table_5[],2,0)</f>
        <v>5</v>
      </c>
      <c r="G1089" s="3" t="s">
        <v>22</v>
      </c>
      <c r="H1089" s="9" t="s">
        <v>23</v>
      </c>
      <c r="I1089" s="30" t="str">
        <f>+IFERROR(VLOOKUP(Casos_HN[[#This Row],[Municipio]],'LOCALIZA HN'!$B$9:$O$306,8,0),99999)</f>
        <v>0501</v>
      </c>
      <c r="J1089" s="5" t="s">
        <v>18</v>
      </c>
      <c r="K1089" s="5">
        <v>35</v>
      </c>
      <c r="L1089" s="8" t="s">
        <v>19</v>
      </c>
      <c r="M1089" s="32" t="s">
        <v>20</v>
      </c>
      <c r="N1089" s="33">
        <f>+IFERROR(VLOOKUP(Casos_HN[[#This Row],[ID_Municipio]],Table_4[[CodigoMuni]:[Long_2]],3,0),"")</f>
        <v>15.5151</v>
      </c>
      <c r="O1089" s="33">
        <f>+IFERROR(VLOOKUP(Casos_HN[[#This Row],[ID_Municipio]],Table_4[[CodigoMuni]:[Long_2]],4,0),"")</f>
        <v>-88.114599999999996</v>
      </c>
      <c r="P1089" s="32" t="s">
        <v>21</v>
      </c>
    </row>
    <row r="1090" spans="1:16" ht="14.25" customHeight="1" x14ac:dyDescent="0.3">
      <c r="A1090" s="29" t="str">
        <f t="shared" si="53"/>
        <v>San Pedro Sula439251079</v>
      </c>
      <c r="B1090" s="29" t="str">
        <f>+Casos_HN[[#This Row],[ID_Municipio]]&amp;Casos_HN[[#This Row],[Fecha]]</f>
        <v>050143925</v>
      </c>
      <c r="C1090" s="29" t="str">
        <f t="shared" si="54"/>
        <v>Cortes43925</v>
      </c>
      <c r="D1090" s="30">
        <f t="shared" si="50"/>
        <v>1079</v>
      </c>
      <c r="E1090" s="23">
        <v>43925</v>
      </c>
      <c r="F1090" s="30">
        <f>+VLOOKUP(Casos_HN[[#This Row],[Departamento]],Table_5[],2,0)</f>
        <v>5</v>
      </c>
      <c r="G1090" s="3" t="s">
        <v>22</v>
      </c>
      <c r="H1090" s="9" t="s">
        <v>23</v>
      </c>
      <c r="I1090" s="30" t="str">
        <f>+IFERROR(VLOOKUP(Casos_HN[[#This Row],[Municipio]],'LOCALIZA HN'!$B$9:$O$306,8,0),99999)</f>
        <v>0501</v>
      </c>
      <c r="J1090" s="5" t="s">
        <v>26</v>
      </c>
      <c r="K1090" s="5">
        <v>29</v>
      </c>
      <c r="L1090" s="8" t="s">
        <v>19</v>
      </c>
      <c r="M1090" s="32" t="s">
        <v>20</v>
      </c>
      <c r="N1090" s="33">
        <f>+IFERROR(VLOOKUP(Casos_HN[[#This Row],[ID_Municipio]],Table_4[[CodigoMuni]:[Long_2]],3,0),"")</f>
        <v>15.5151</v>
      </c>
      <c r="O1090" s="33">
        <f>+IFERROR(VLOOKUP(Casos_HN[[#This Row],[ID_Municipio]],Table_4[[CodigoMuni]:[Long_2]],4,0),"")</f>
        <v>-88.114599999999996</v>
      </c>
      <c r="P1090" s="32" t="s">
        <v>21</v>
      </c>
    </row>
    <row r="1091" spans="1:16" ht="14.25" customHeight="1" x14ac:dyDescent="0.3">
      <c r="A1091" s="29" t="str">
        <f t="shared" si="53"/>
        <v>San Pedro Sula439251080</v>
      </c>
      <c r="B1091" s="29" t="str">
        <f>+Casos_HN[[#This Row],[ID_Municipio]]&amp;Casos_HN[[#This Row],[Fecha]]</f>
        <v>050143925</v>
      </c>
      <c r="C1091" s="29" t="str">
        <f t="shared" si="54"/>
        <v>Cortes43925</v>
      </c>
      <c r="D1091" s="30">
        <f t="shared" si="50"/>
        <v>1080</v>
      </c>
      <c r="E1091" s="23">
        <v>43925</v>
      </c>
      <c r="F1091" s="30">
        <f>+VLOOKUP(Casos_HN[[#This Row],[Departamento]],Table_5[],2,0)</f>
        <v>5</v>
      </c>
      <c r="G1091" s="3" t="s">
        <v>22</v>
      </c>
      <c r="H1091" s="9" t="s">
        <v>23</v>
      </c>
      <c r="I1091" s="30" t="str">
        <f>+IFERROR(VLOOKUP(Casos_HN[[#This Row],[Municipio]],'LOCALIZA HN'!$B$9:$O$306,8,0),99999)</f>
        <v>0501</v>
      </c>
      <c r="J1091" s="5" t="s">
        <v>18</v>
      </c>
      <c r="K1091" s="5">
        <v>53</v>
      </c>
      <c r="L1091" s="8" t="s">
        <v>19</v>
      </c>
      <c r="M1091" s="32" t="s">
        <v>20</v>
      </c>
      <c r="N1091" s="33">
        <f>+IFERROR(VLOOKUP(Casos_HN[[#This Row],[ID_Municipio]],Table_4[[CodigoMuni]:[Long_2]],3,0),"")</f>
        <v>15.5151</v>
      </c>
      <c r="O1091" s="33">
        <f>+IFERROR(VLOOKUP(Casos_HN[[#This Row],[ID_Municipio]],Table_4[[CodigoMuni]:[Long_2]],4,0),"")</f>
        <v>-88.114599999999996</v>
      </c>
      <c r="P1091" s="32" t="s">
        <v>21</v>
      </c>
    </row>
    <row r="1092" spans="1:16" ht="14.25" customHeight="1" x14ac:dyDescent="0.3">
      <c r="A1092" s="29" t="str">
        <f t="shared" si="53"/>
        <v>San Pedro Sula439251081</v>
      </c>
      <c r="B1092" s="29" t="str">
        <f>+Casos_HN[[#This Row],[ID_Municipio]]&amp;Casos_HN[[#This Row],[Fecha]]</f>
        <v>050143925</v>
      </c>
      <c r="C1092" s="29" t="str">
        <f t="shared" si="54"/>
        <v>Cortes43925</v>
      </c>
      <c r="D1092" s="30">
        <f t="shared" si="50"/>
        <v>1081</v>
      </c>
      <c r="E1092" s="23">
        <v>43925</v>
      </c>
      <c r="F1092" s="30">
        <f>+VLOOKUP(Casos_HN[[#This Row],[Departamento]],Table_5[],2,0)</f>
        <v>5</v>
      </c>
      <c r="G1092" s="3" t="s">
        <v>22</v>
      </c>
      <c r="H1092" s="9" t="s">
        <v>23</v>
      </c>
      <c r="I1092" s="30" t="str">
        <f>+IFERROR(VLOOKUP(Casos_HN[[#This Row],[Municipio]],'LOCALIZA HN'!$B$9:$O$306,8,0),99999)</f>
        <v>0501</v>
      </c>
      <c r="J1092" s="5" t="s">
        <v>18</v>
      </c>
      <c r="K1092" s="5">
        <v>39</v>
      </c>
      <c r="L1092" s="8" t="s">
        <v>19</v>
      </c>
      <c r="M1092" s="32" t="s">
        <v>20</v>
      </c>
      <c r="N1092" s="33">
        <f>+IFERROR(VLOOKUP(Casos_HN[[#This Row],[ID_Municipio]],Table_4[[CodigoMuni]:[Long_2]],3,0),"")</f>
        <v>15.5151</v>
      </c>
      <c r="O1092" s="33">
        <f>+IFERROR(VLOOKUP(Casos_HN[[#This Row],[ID_Municipio]],Table_4[[CodigoMuni]:[Long_2]],4,0),"")</f>
        <v>-88.114599999999996</v>
      </c>
      <c r="P1092" s="32" t="s">
        <v>21</v>
      </c>
    </row>
    <row r="1093" spans="1:16" ht="14.25" customHeight="1" x14ac:dyDescent="0.3">
      <c r="A1093" s="29" t="str">
        <f t="shared" si="53"/>
        <v>San Pedro Sula439251082</v>
      </c>
      <c r="B1093" s="29" t="str">
        <f>+Casos_HN[[#This Row],[ID_Municipio]]&amp;Casos_HN[[#This Row],[Fecha]]</f>
        <v>050143925</v>
      </c>
      <c r="C1093" s="29" t="str">
        <f t="shared" si="54"/>
        <v>Cortes43925</v>
      </c>
      <c r="D1093" s="30">
        <f t="shared" si="50"/>
        <v>1082</v>
      </c>
      <c r="E1093" s="23">
        <v>43925</v>
      </c>
      <c r="F1093" s="30">
        <f>+VLOOKUP(Casos_HN[[#This Row],[Departamento]],Table_5[],2,0)</f>
        <v>5</v>
      </c>
      <c r="G1093" s="3" t="s">
        <v>22</v>
      </c>
      <c r="H1093" s="9" t="s">
        <v>23</v>
      </c>
      <c r="I1093" s="30" t="str">
        <f>+IFERROR(VLOOKUP(Casos_HN[[#This Row],[Municipio]],'LOCALIZA HN'!$B$9:$O$306,8,0),99999)</f>
        <v>0501</v>
      </c>
      <c r="J1093" s="5" t="s">
        <v>26</v>
      </c>
      <c r="K1093" s="5">
        <v>27</v>
      </c>
      <c r="L1093" s="8" t="s">
        <v>19</v>
      </c>
      <c r="M1093" s="32" t="s">
        <v>20</v>
      </c>
      <c r="N1093" s="33">
        <f>+IFERROR(VLOOKUP(Casos_HN[[#This Row],[ID_Municipio]],Table_4[[CodigoMuni]:[Long_2]],3,0),"")</f>
        <v>15.5151</v>
      </c>
      <c r="O1093" s="33">
        <f>+IFERROR(VLOOKUP(Casos_HN[[#This Row],[ID_Municipio]],Table_4[[CodigoMuni]:[Long_2]],4,0),"")</f>
        <v>-88.114599999999996</v>
      </c>
      <c r="P1093" s="32" t="s">
        <v>21</v>
      </c>
    </row>
    <row r="1094" spans="1:16" ht="14.25" customHeight="1" x14ac:dyDescent="0.3">
      <c r="A1094" s="29" t="str">
        <f t="shared" si="53"/>
        <v>San Pedro Sula439251083</v>
      </c>
      <c r="B1094" s="29" t="str">
        <f>+Casos_HN[[#This Row],[ID_Municipio]]&amp;Casos_HN[[#This Row],[Fecha]]</f>
        <v>050143925</v>
      </c>
      <c r="C1094" s="29" t="str">
        <f t="shared" si="54"/>
        <v>Cortes43925</v>
      </c>
      <c r="D1094" s="30">
        <f t="shared" si="50"/>
        <v>1083</v>
      </c>
      <c r="E1094" s="23">
        <v>43925</v>
      </c>
      <c r="F1094" s="30">
        <f>+VLOOKUP(Casos_HN[[#This Row],[Departamento]],Table_5[],2,0)</f>
        <v>5</v>
      </c>
      <c r="G1094" s="3" t="s">
        <v>22</v>
      </c>
      <c r="H1094" s="9" t="s">
        <v>23</v>
      </c>
      <c r="I1094" s="30" t="str">
        <f>+IFERROR(VLOOKUP(Casos_HN[[#This Row],[Municipio]],'LOCALIZA HN'!$B$9:$O$306,8,0),99999)</f>
        <v>0501</v>
      </c>
      <c r="J1094" s="5" t="s">
        <v>18</v>
      </c>
      <c r="K1094" s="5">
        <v>46</v>
      </c>
      <c r="L1094" s="8" t="s">
        <v>19</v>
      </c>
      <c r="M1094" s="32" t="s">
        <v>20</v>
      </c>
      <c r="N1094" s="33">
        <f>+IFERROR(VLOOKUP(Casos_HN[[#This Row],[ID_Municipio]],Table_4[[CodigoMuni]:[Long_2]],3,0),"")</f>
        <v>15.5151</v>
      </c>
      <c r="O1094" s="33">
        <f>+IFERROR(VLOOKUP(Casos_HN[[#This Row],[ID_Municipio]],Table_4[[CodigoMuni]:[Long_2]],4,0),"")</f>
        <v>-88.114599999999996</v>
      </c>
      <c r="P1094" s="32" t="s">
        <v>21</v>
      </c>
    </row>
    <row r="1095" spans="1:16" ht="14.25" customHeight="1" x14ac:dyDescent="0.3">
      <c r="A1095" s="29" t="str">
        <f t="shared" si="53"/>
        <v>San Pedro Sula439251084</v>
      </c>
      <c r="B1095" s="29" t="str">
        <f>+Casos_HN[[#This Row],[ID_Municipio]]&amp;Casos_HN[[#This Row],[Fecha]]</f>
        <v>050143925</v>
      </c>
      <c r="C1095" s="29" t="str">
        <f t="shared" si="54"/>
        <v>Cortes43925</v>
      </c>
      <c r="D1095" s="30">
        <f t="shared" si="50"/>
        <v>1084</v>
      </c>
      <c r="E1095" s="23">
        <v>43925</v>
      </c>
      <c r="F1095" s="30">
        <f>+VLOOKUP(Casos_HN[[#This Row],[Departamento]],Table_5[],2,0)</f>
        <v>5</v>
      </c>
      <c r="G1095" s="3" t="s">
        <v>22</v>
      </c>
      <c r="H1095" s="9" t="s">
        <v>23</v>
      </c>
      <c r="I1095" s="30" t="str">
        <f>+IFERROR(VLOOKUP(Casos_HN[[#This Row],[Municipio]],'LOCALIZA HN'!$B$9:$O$306,8,0),99999)</f>
        <v>0501</v>
      </c>
      <c r="J1095" s="5" t="s">
        <v>26</v>
      </c>
      <c r="K1095" s="5">
        <v>49</v>
      </c>
      <c r="L1095" s="8" t="s">
        <v>19</v>
      </c>
      <c r="M1095" s="32" t="s">
        <v>20</v>
      </c>
      <c r="N1095" s="33">
        <f>+IFERROR(VLOOKUP(Casos_HN[[#This Row],[ID_Municipio]],Table_4[[CodigoMuni]:[Long_2]],3,0),"")</f>
        <v>15.5151</v>
      </c>
      <c r="O1095" s="33">
        <f>+IFERROR(VLOOKUP(Casos_HN[[#This Row],[ID_Municipio]],Table_4[[CodigoMuni]:[Long_2]],4,0),"")</f>
        <v>-88.114599999999996</v>
      </c>
      <c r="P1095" s="32" t="s">
        <v>21</v>
      </c>
    </row>
    <row r="1096" spans="1:16" ht="14.25" customHeight="1" x14ac:dyDescent="0.3">
      <c r="A1096" s="29" t="str">
        <f t="shared" si="53"/>
        <v>San Pedro Sula439251085</v>
      </c>
      <c r="B1096" s="29" t="str">
        <f>+Casos_HN[[#This Row],[ID_Municipio]]&amp;Casos_HN[[#This Row],[Fecha]]</f>
        <v>050143925</v>
      </c>
      <c r="C1096" s="29" t="str">
        <f t="shared" si="54"/>
        <v>Cortes43925</v>
      </c>
      <c r="D1096" s="30">
        <f t="shared" si="50"/>
        <v>1085</v>
      </c>
      <c r="E1096" s="23">
        <v>43925</v>
      </c>
      <c r="F1096" s="30">
        <f>+VLOOKUP(Casos_HN[[#This Row],[Departamento]],Table_5[],2,0)</f>
        <v>5</v>
      </c>
      <c r="G1096" s="3" t="s">
        <v>22</v>
      </c>
      <c r="H1096" s="9" t="s">
        <v>23</v>
      </c>
      <c r="I1096" s="30" t="str">
        <f>+IFERROR(VLOOKUP(Casos_HN[[#This Row],[Municipio]],'LOCALIZA HN'!$B$9:$O$306,8,0),99999)</f>
        <v>0501</v>
      </c>
      <c r="J1096" s="5" t="s">
        <v>18</v>
      </c>
      <c r="K1096" s="5">
        <v>63</v>
      </c>
      <c r="L1096" s="8" t="s">
        <v>19</v>
      </c>
      <c r="M1096" s="32" t="s">
        <v>20</v>
      </c>
      <c r="N1096" s="33">
        <f>+IFERROR(VLOOKUP(Casos_HN[[#This Row],[ID_Municipio]],Table_4[[CodigoMuni]:[Long_2]],3,0),"")</f>
        <v>15.5151</v>
      </c>
      <c r="O1096" s="33">
        <f>+IFERROR(VLOOKUP(Casos_HN[[#This Row],[ID_Municipio]],Table_4[[CodigoMuni]:[Long_2]],4,0),"")</f>
        <v>-88.114599999999996</v>
      </c>
      <c r="P1096" s="32" t="s">
        <v>21</v>
      </c>
    </row>
    <row r="1097" spans="1:16" ht="14.25" customHeight="1" x14ac:dyDescent="0.3">
      <c r="A1097" s="29" t="str">
        <f t="shared" si="53"/>
        <v>San Pedro Sula439251086</v>
      </c>
      <c r="B1097" s="29" t="str">
        <f>+Casos_HN[[#This Row],[ID_Municipio]]&amp;Casos_HN[[#This Row],[Fecha]]</f>
        <v>050143925</v>
      </c>
      <c r="C1097" s="29" t="str">
        <f t="shared" si="54"/>
        <v>Cortes43925</v>
      </c>
      <c r="D1097" s="30">
        <f t="shared" si="50"/>
        <v>1086</v>
      </c>
      <c r="E1097" s="23">
        <v>43925</v>
      </c>
      <c r="F1097" s="30">
        <f>+VLOOKUP(Casos_HN[[#This Row],[Departamento]],Table_5[],2,0)</f>
        <v>5</v>
      </c>
      <c r="G1097" s="3" t="s">
        <v>22</v>
      </c>
      <c r="H1097" s="9" t="s">
        <v>23</v>
      </c>
      <c r="I1097" s="30" t="str">
        <f>+IFERROR(VLOOKUP(Casos_HN[[#This Row],[Municipio]],'LOCALIZA HN'!$B$9:$O$306,8,0),99999)</f>
        <v>0501</v>
      </c>
      <c r="J1097" s="5" t="s">
        <v>26</v>
      </c>
      <c r="K1097" s="5">
        <v>40</v>
      </c>
      <c r="L1097" s="8" t="s">
        <v>19</v>
      </c>
      <c r="M1097" s="32" t="s">
        <v>20</v>
      </c>
      <c r="N1097" s="33">
        <f>+IFERROR(VLOOKUP(Casos_HN[[#This Row],[ID_Municipio]],Table_4[[CodigoMuni]:[Long_2]],3,0),"")</f>
        <v>15.5151</v>
      </c>
      <c r="O1097" s="33">
        <f>+IFERROR(VLOOKUP(Casos_HN[[#This Row],[ID_Municipio]],Table_4[[CodigoMuni]:[Long_2]],4,0),"")</f>
        <v>-88.114599999999996</v>
      </c>
      <c r="P1097" s="32" t="s">
        <v>21</v>
      </c>
    </row>
    <row r="1098" spans="1:16" ht="14.25" customHeight="1" x14ac:dyDescent="0.3">
      <c r="A1098" s="29" t="str">
        <f t="shared" si="53"/>
        <v>San Pedro Sula439251087</v>
      </c>
      <c r="B1098" s="29" t="str">
        <f>+Casos_HN[[#This Row],[ID_Municipio]]&amp;Casos_HN[[#This Row],[Fecha]]</f>
        <v>050143925</v>
      </c>
      <c r="C1098" s="29" t="str">
        <f t="shared" si="54"/>
        <v>Cortes43925</v>
      </c>
      <c r="D1098" s="30">
        <f t="shared" si="50"/>
        <v>1087</v>
      </c>
      <c r="E1098" s="23">
        <v>43925</v>
      </c>
      <c r="F1098" s="30">
        <f>+VLOOKUP(Casos_HN[[#This Row],[Departamento]],Table_5[],2,0)</f>
        <v>5</v>
      </c>
      <c r="G1098" s="3" t="s">
        <v>22</v>
      </c>
      <c r="H1098" s="9" t="s">
        <v>23</v>
      </c>
      <c r="I1098" s="30" t="str">
        <f>+IFERROR(VLOOKUP(Casos_HN[[#This Row],[Municipio]],'LOCALIZA HN'!$B$9:$O$306,8,0),99999)</f>
        <v>0501</v>
      </c>
      <c r="J1098" s="5" t="s">
        <v>18</v>
      </c>
      <c r="K1098" s="5">
        <v>63</v>
      </c>
      <c r="L1098" s="8" t="s">
        <v>19</v>
      </c>
      <c r="M1098" s="32" t="s">
        <v>20</v>
      </c>
      <c r="N1098" s="33">
        <f>+IFERROR(VLOOKUP(Casos_HN[[#This Row],[ID_Municipio]],Table_4[[CodigoMuni]:[Long_2]],3,0),"")</f>
        <v>15.5151</v>
      </c>
      <c r="O1098" s="33">
        <f>+IFERROR(VLOOKUP(Casos_HN[[#This Row],[ID_Municipio]],Table_4[[CodigoMuni]:[Long_2]],4,0),"")</f>
        <v>-88.114599999999996</v>
      </c>
      <c r="P1098" s="32" t="s">
        <v>21</v>
      </c>
    </row>
    <row r="1099" spans="1:16" ht="14.25" customHeight="1" x14ac:dyDescent="0.3">
      <c r="A1099" s="29" t="str">
        <f t="shared" si="53"/>
        <v>San Pedro Sula439251088</v>
      </c>
      <c r="B1099" s="29" t="str">
        <f>+Casos_HN[[#This Row],[ID_Municipio]]&amp;Casos_HN[[#This Row],[Fecha]]</f>
        <v>050143925</v>
      </c>
      <c r="C1099" s="29" t="str">
        <f t="shared" si="54"/>
        <v>Cortes43925</v>
      </c>
      <c r="D1099" s="30">
        <f t="shared" si="50"/>
        <v>1088</v>
      </c>
      <c r="E1099" s="23">
        <v>43925</v>
      </c>
      <c r="F1099" s="30">
        <f>+VLOOKUP(Casos_HN[[#This Row],[Departamento]],Table_5[],2,0)</f>
        <v>5</v>
      </c>
      <c r="G1099" s="3" t="s">
        <v>22</v>
      </c>
      <c r="H1099" s="9" t="s">
        <v>23</v>
      </c>
      <c r="I1099" s="30" t="str">
        <f>+IFERROR(VLOOKUP(Casos_HN[[#This Row],[Municipio]],'LOCALIZA HN'!$B$9:$O$306,8,0),99999)</f>
        <v>0501</v>
      </c>
      <c r="J1099" s="5" t="s">
        <v>18</v>
      </c>
      <c r="K1099" s="5">
        <v>30</v>
      </c>
      <c r="L1099" s="8" t="s">
        <v>19</v>
      </c>
      <c r="M1099" s="32" t="s">
        <v>20</v>
      </c>
      <c r="N1099" s="33">
        <f>+IFERROR(VLOOKUP(Casos_HN[[#This Row],[ID_Municipio]],Table_4[[CodigoMuni]:[Long_2]],3,0),"")</f>
        <v>15.5151</v>
      </c>
      <c r="O1099" s="33">
        <f>+IFERROR(VLOOKUP(Casos_HN[[#This Row],[ID_Municipio]],Table_4[[CodigoMuni]:[Long_2]],4,0),"")</f>
        <v>-88.114599999999996</v>
      </c>
      <c r="P1099" s="32" t="s">
        <v>21</v>
      </c>
    </row>
    <row r="1100" spans="1:16" ht="14.25" customHeight="1" x14ac:dyDescent="0.3">
      <c r="A1100" s="29" t="str">
        <f t="shared" ref="A1100:A1116" si="55">+H1100&amp;E1100&amp;D1100</f>
        <v>San Pedro Sula439251089</v>
      </c>
      <c r="B1100" s="29" t="str">
        <f>+Casos_HN[[#This Row],[ID_Municipio]]&amp;Casos_HN[[#This Row],[Fecha]]</f>
        <v>050143925</v>
      </c>
      <c r="C1100" s="29" t="str">
        <f t="shared" ref="C1100:C1116" si="56">+G1100&amp;E1100</f>
        <v>Cortes43925</v>
      </c>
      <c r="D1100" s="30">
        <f t="shared" si="50"/>
        <v>1089</v>
      </c>
      <c r="E1100" s="23">
        <v>43925</v>
      </c>
      <c r="F1100" s="30">
        <f>+VLOOKUP(Casos_HN[[#This Row],[Departamento]],Table_5[],2,0)</f>
        <v>5</v>
      </c>
      <c r="G1100" s="3" t="s">
        <v>22</v>
      </c>
      <c r="H1100" s="9" t="s">
        <v>23</v>
      </c>
      <c r="I1100" s="30" t="str">
        <f>+IFERROR(VLOOKUP(Casos_HN[[#This Row],[Municipio]],'LOCALIZA HN'!$B$9:$O$306,8,0),99999)</f>
        <v>0501</v>
      </c>
      <c r="J1100" s="5" t="s">
        <v>18</v>
      </c>
      <c r="K1100" s="5">
        <v>66</v>
      </c>
      <c r="L1100" s="8" t="s">
        <v>19</v>
      </c>
      <c r="M1100" s="32" t="s">
        <v>20</v>
      </c>
      <c r="N1100" s="33">
        <f>+IFERROR(VLOOKUP(Casos_HN[[#This Row],[ID_Municipio]],Table_4[[CodigoMuni]:[Long_2]],3,0),"")</f>
        <v>15.5151</v>
      </c>
      <c r="O1100" s="33">
        <f>+IFERROR(VLOOKUP(Casos_HN[[#This Row],[ID_Municipio]],Table_4[[CodigoMuni]:[Long_2]],4,0),"")</f>
        <v>-88.114599999999996</v>
      </c>
      <c r="P1100" s="32" t="s">
        <v>21</v>
      </c>
    </row>
    <row r="1101" spans="1:16" ht="14.25" customHeight="1" x14ac:dyDescent="0.3">
      <c r="A1101" s="29" t="str">
        <f t="shared" si="55"/>
        <v>San Pedro Sula439251090</v>
      </c>
      <c r="B1101" s="29" t="str">
        <f>+Casos_HN[[#This Row],[ID_Municipio]]&amp;Casos_HN[[#This Row],[Fecha]]</f>
        <v>050143925</v>
      </c>
      <c r="C1101" s="29" t="str">
        <f t="shared" si="56"/>
        <v>Cortes43925</v>
      </c>
      <c r="D1101" s="30">
        <f t="shared" ref="D1101:D1164" si="57">+D1100+1</f>
        <v>1090</v>
      </c>
      <c r="E1101" s="23">
        <v>43925</v>
      </c>
      <c r="F1101" s="30">
        <f>+VLOOKUP(Casos_HN[[#This Row],[Departamento]],Table_5[],2,0)</f>
        <v>5</v>
      </c>
      <c r="G1101" s="3" t="s">
        <v>22</v>
      </c>
      <c r="H1101" s="9" t="s">
        <v>23</v>
      </c>
      <c r="I1101" s="30" t="str">
        <f>+IFERROR(VLOOKUP(Casos_HN[[#This Row],[Municipio]],'LOCALIZA HN'!$B$9:$O$306,8,0),99999)</f>
        <v>0501</v>
      </c>
      <c r="J1101" s="5" t="s">
        <v>18</v>
      </c>
      <c r="K1101" s="5">
        <v>20</v>
      </c>
      <c r="L1101" s="8" t="s">
        <v>19</v>
      </c>
      <c r="M1101" s="32" t="s">
        <v>20</v>
      </c>
      <c r="N1101" s="33">
        <f>+IFERROR(VLOOKUP(Casos_HN[[#This Row],[ID_Municipio]],Table_4[[CodigoMuni]:[Long_2]],3,0),"")</f>
        <v>15.5151</v>
      </c>
      <c r="O1101" s="33">
        <f>+IFERROR(VLOOKUP(Casos_HN[[#This Row],[ID_Municipio]],Table_4[[CodigoMuni]:[Long_2]],4,0),"")</f>
        <v>-88.114599999999996</v>
      </c>
      <c r="P1101" s="32" t="s">
        <v>21</v>
      </c>
    </row>
    <row r="1102" spans="1:16" ht="14.25" customHeight="1" x14ac:dyDescent="0.3">
      <c r="A1102" s="29" t="str">
        <f t="shared" si="55"/>
        <v>San Pedro Sula439251091</v>
      </c>
      <c r="B1102" s="29" t="str">
        <f>+Casos_HN[[#This Row],[ID_Municipio]]&amp;Casos_HN[[#This Row],[Fecha]]</f>
        <v>050143925</v>
      </c>
      <c r="C1102" s="29" t="str">
        <f t="shared" si="56"/>
        <v>Cortes43925</v>
      </c>
      <c r="D1102" s="30">
        <f t="shared" si="57"/>
        <v>1091</v>
      </c>
      <c r="E1102" s="23">
        <v>43925</v>
      </c>
      <c r="F1102" s="30">
        <f>+VLOOKUP(Casos_HN[[#This Row],[Departamento]],Table_5[],2,0)</f>
        <v>5</v>
      </c>
      <c r="G1102" s="3" t="s">
        <v>22</v>
      </c>
      <c r="H1102" s="9" t="s">
        <v>23</v>
      </c>
      <c r="I1102" s="30" t="str">
        <f>+IFERROR(VLOOKUP(Casos_HN[[#This Row],[Municipio]],'LOCALIZA HN'!$B$9:$O$306,8,0),99999)</f>
        <v>0501</v>
      </c>
      <c r="J1102" s="5" t="s">
        <v>18</v>
      </c>
      <c r="K1102" s="5">
        <v>21</v>
      </c>
      <c r="L1102" s="8" t="s">
        <v>19</v>
      </c>
      <c r="M1102" s="32" t="s">
        <v>20</v>
      </c>
      <c r="N1102" s="33">
        <f>+IFERROR(VLOOKUP(Casos_HN[[#This Row],[ID_Municipio]],Table_4[[CodigoMuni]:[Long_2]],3,0),"")</f>
        <v>15.5151</v>
      </c>
      <c r="O1102" s="33">
        <f>+IFERROR(VLOOKUP(Casos_HN[[#This Row],[ID_Municipio]],Table_4[[CodigoMuni]:[Long_2]],4,0),"")</f>
        <v>-88.114599999999996</v>
      </c>
      <c r="P1102" s="32" t="s">
        <v>21</v>
      </c>
    </row>
    <row r="1103" spans="1:16" ht="14.25" customHeight="1" x14ac:dyDescent="0.3">
      <c r="A1103" s="29" t="str">
        <f t="shared" si="55"/>
        <v>San Pedro Sula439251092</v>
      </c>
      <c r="B1103" s="29" t="str">
        <f>+Casos_HN[[#This Row],[ID_Municipio]]&amp;Casos_HN[[#This Row],[Fecha]]</f>
        <v>050143925</v>
      </c>
      <c r="C1103" s="29" t="str">
        <f t="shared" si="56"/>
        <v>Cortes43925</v>
      </c>
      <c r="D1103" s="30">
        <f t="shared" si="57"/>
        <v>1092</v>
      </c>
      <c r="E1103" s="23">
        <v>43925</v>
      </c>
      <c r="F1103" s="30">
        <f>+VLOOKUP(Casos_HN[[#This Row],[Departamento]],Table_5[],2,0)</f>
        <v>5</v>
      </c>
      <c r="G1103" s="3" t="s">
        <v>22</v>
      </c>
      <c r="H1103" s="9" t="s">
        <v>23</v>
      </c>
      <c r="I1103" s="30" t="str">
        <f>+IFERROR(VLOOKUP(Casos_HN[[#This Row],[Municipio]],'LOCALIZA HN'!$B$9:$O$306,8,0),99999)</f>
        <v>0501</v>
      </c>
      <c r="J1103" s="5" t="s">
        <v>26</v>
      </c>
      <c r="K1103" s="5">
        <v>26</v>
      </c>
      <c r="L1103" s="8" t="s">
        <v>19</v>
      </c>
      <c r="M1103" s="32" t="s">
        <v>20</v>
      </c>
      <c r="N1103" s="33">
        <f>+IFERROR(VLOOKUP(Casos_HN[[#This Row],[ID_Municipio]],Table_4[[CodigoMuni]:[Long_2]],3,0),"")</f>
        <v>15.5151</v>
      </c>
      <c r="O1103" s="33">
        <f>+IFERROR(VLOOKUP(Casos_HN[[#This Row],[ID_Municipio]],Table_4[[CodigoMuni]:[Long_2]],4,0),"")</f>
        <v>-88.114599999999996</v>
      </c>
      <c r="P1103" s="32" t="s">
        <v>21</v>
      </c>
    </row>
    <row r="1104" spans="1:16" ht="14.25" customHeight="1" x14ac:dyDescent="0.3">
      <c r="A1104" s="29" t="str">
        <f t="shared" si="55"/>
        <v>San Pedro Sula439251093</v>
      </c>
      <c r="B1104" s="29" t="str">
        <f>+Casos_HN[[#This Row],[ID_Municipio]]&amp;Casos_HN[[#This Row],[Fecha]]</f>
        <v>050143925</v>
      </c>
      <c r="C1104" s="29" t="str">
        <f t="shared" si="56"/>
        <v>Cortes43925</v>
      </c>
      <c r="D1104" s="30">
        <f t="shared" si="57"/>
        <v>1093</v>
      </c>
      <c r="E1104" s="23">
        <v>43925</v>
      </c>
      <c r="F1104" s="30">
        <f>+VLOOKUP(Casos_HN[[#This Row],[Departamento]],Table_5[],2,0)</f>
        <v>5</v>
      </c>
      <c r="G1104" s="3" t="s">
        <v>22</v>
      </c>
      <c r="H1104" s="9" t="s">
        <v>23</v>
      </c>
      <c r="I1104" s="30" t="str">
        <f>+IFERROR(VLOOKUP(Casos_HN[[#This Row],[Municipio]],'LOCALIZA HN'!$B$9:$O$306,8,0),99999)</f>
        <v>0501</v>
      </c>
      <c r="J1104" s="5" t="s">
        <v>26</v>
      </c>
      <c r="K1104" s="5">
        <v>28</v>
      </c>
      <c r="L1104" s="8" t="s">
        <v>19</v>
      </c>
      <c r="M1104" s="32" t="s">
        <v>20</v>
      </c>
      <c r="N1104" s="33">
        <f>+IFERROR(VLOOKUP(Casos_HN[[#This Row],[ID_Municipio]],Table_4[[CodigoMuni]:[Long_2]],3,0),"")</f>
        <v>15.5151</v>
      </c>
      <c r="O1104" s="33">
        <f>+IFERROR(VLOOKUP(Casos_HN[[#This Row],[ID_Municipio]],Table_4[[CodigoMuni]:[Long_2]],4,0),"")</f>
        <v>-88.114599999999996</v>
      </c>
      <c r="P1104" s="32" t="s">
        <v>21</v>
      </c>
    </row>
    <row r="1105" spans="1:16" ht="14.25" customHeight="1" x14ac:dyDescent="0.3">
      <c r="A1105" s="29" t="str">
        <f t="shared" si="55"/>
        <v>San Pedro Sula439251094</v>
      </c>
      <c r="B1105" s="29" t="str">
        <f>+Casos_HN[[#This Row],[ID_Municipio]]&amp;Casos_HN[[#This Row],[Fecha]]</f>
        <v>050143925</v>
      </c>
      <c r="C1105" s="29" t="str">
        <f t="shared" si="56"/>
        <v>Cortes43925</v>
      </c>
      <c r="D1105" s="30">
        <f t="shared" si="57"/>
        <v>1094</v>
      </c>
      <c r="E1105" s="23">
        <v>43925</v>
      </c>
      <c r="F1105" s="30">
        <f>+VLOOKUP(Casos_HN[[#This Row],[Departamento]],Table_5[],2,0)</f>
        <v>5</v>
      </c>
      <c r="G1105" s="3" t="s">
        <v>22</v>
      </c>
      <c r="H1105" s="9" t="s">
        <v>23</v>
      </c>
      <c r="I1105" s="30" t="str">
        <f>+IFERROR(VLOOKUP(Casos_HN[[#This Row],[Municipio]],'LOCALIZA HN'!$B$9:$O$306,8,0),99999)</f>
        <v>0501</v>
      </c>
      <c r="J1105" s="5" t="s">
        <v>26</v>
      </c>
      <c r="K1105" s="5">
        <v>43</v>
      </c>
      <c r="L1105" s="8" t="s">
        <v>19</v>
      </c>
      <c r="M1105" s="32" t="s">
        <v>20</v>
      </c>
      <c r="N1105" s="33">
        <f>+IFERROR(VLOOKUP(Casos_HN[[#This Row],[ID_Municipio]],Table_4[[CodigoMuni]:[Long_2]],3,0),"")</f>
        <v>15.5151</v>
      </c>
      <c r="O1105" s="33">
        <f>+IFERROR(VLOOKUP(Casos_HN[[#This Row],[ID_Municipio]],Table_4[[CodigoMuni]:[Long_2]],4,0),"")</f>
        <v>-88.114599999999996</v>
      </c>
      <c r="P1105" s="32" t="s">
        <v>21</v>
      </c>
    </row>
    <row r="1106" spans="1:16" ht="14.25" customHeight="1" x14ac:dyDescent="0.3">
      <c r="A1106" s="29" t="str">
        <f t="shared" si="55"/>
        <v>San Pedro Sula439251095</v>
      </c>
      <c r="B1106" s="29" t="str">
        <f>+Casos_HN[[#This Row],[ID_Municipio]]&amp;Casos_HN[[#This Row],[Fecha]]</f>
        <v>050143925</v>
      </c>
      <c r="C1106" s="29" t="str">
        <f t="shared" si="56"/>
        <v>Cortes43925</v>
      </c>
      <c r="D1106" s="30">
        <f t="shared" si="57"/>
        <v>1095</v>
      </c>
      <c r="E1106" s="23">
        <v>43925</v>
      </c>
      <c r="F1106" s="30">
        <f>+VLOOKUP(Casos_HN[[#This Row],[Departamento]],Table_5[],2,0)</f>
        <v>5</v>
      </c>
      <c r="G1106" s="3" t="s">
        <v>22</v>
      </c>
      <c r="H1106" s="9" t="s">
        <v>23</v>
      </c>
      <c r="I1106" s="30" t="str">
        <f>+IFERROR(VLOOKUP(Casos_HN[[#This Row],[Municipio]],'LOCALIZA HN'!$B$9:$O$306,8,0),99999)</f>
        <v>0501</v>
      </c>
      <c r="J1106" s="5" t="s">
        <v>26</v>
      </c>
      <c r="K1106" s="5">
        <v>22</v>
      </c>
      <c r="L1106" s="8" t="s">
        <v>19</v>
      </c>
      <c r="M1106" s="32" t="s">
        <v>20</v>
      </c>
      <c r="N1106" s="33">
        <f>+IFERROR(VLOOKUP(Casos_HN[[#This Row],[ID_Municipio]],Table_4[[CodigoMuni]:[Long_2]],3,0),"")</f>
        <v>15.5151</v>
      </c>
      <c r="O1106" s="33">
        <f>+IFERROR(VLOOKUP(Casos_HN[[#This Row],[ID_Municipio]],Table_4[[CodigoMuni]:[Long_2]],4,0),"")</f>
        <v>-88.114599999999996</v>
      </c>
      <c r="P1106" s="32" t="s">
        <v>21</v>
      </c>
    </row>
    <row r="1107" spans="1:16" ht="14.25" customHeight="1" x14ac:dyDescent="0.3">
      <c r="A1107" s="29" t="str">
        <f t="shared" si="55"/>
        <v>San Pedro Sula439251096</v>
      </c>
      <c r="B1107" s="29" t="str">
        <f>+Casos_HN[[#This Row],[ID_Municipio]]&amp;Casos_HN[[#This Row],[Fecha]]</f>
        <v>050143925</v>
      </c>
      <c r="C1107" s="29" t="str">
        <f t="shared" si="56"/>
        <v>Cortes43925</v>
      </c>
      <c r="D1107" s="30">
        <f t="shared" si="57"/>
        <v>1096</v>
      </c>
      <c r="E1107" s="23">
        <v>43925</v>
      </c>
      <c r="F1107" s="30">
        <f>+VLOOKUP(Casos_HN[[#This Row],[Departamento]],Table_5[],2,0)</f>
        <v>5</v>
      </c>
      <c r="G1107" s="3" t="s">
        <v>22</v>
      </c>
      <c r="H1107" s="9" t="s">
        <v>23</v>
      </c>
      <c r="I1107" s="30" t="str">
        <f>+IFERROR(VLOOKUP(Casos_HN[[#This Row],[Municipio]],'LOCALIZA HN'!$B$9:$O$306,8,0),99999)</f>
        <v>0501</v>
      </c>
      <c r="J1107" s="5" t="s">
        <v>26</v>
      </c>
      <c r="K1107" s="5">
        <v>38</v>
      </c>
      <c r="L1107" s="8" t="s">
        <v>19</v>
      </c>
      <c r="M1107" s="32" t="s">
        <v>20</v>
      </c>
      <c r="N1107" s="33">
        <f>+IFERROR(VLOOKUP(Casos_HN[[#This Row],[ID_Municipio]],Table_4[[CodigoMuni]:[Long_2]],3,0),"")</f>
        <v>15.5151</v>
      </c>
      <c r="O1107" s="33">
        <f>+IFERROR(VLOOKUP(Casos_HN[[#This Row],[ID_Municipio]],Table_4[[CodigoMuni]:[Long_2]],4,0),"")</f>
        <v>-88.114599999999996</v>
      </c>
      <c r="P1107" s="32" t="s">
        <v>21</v>
      </c>
    </row>
    <row r="1108" spans="1:16" ht="14.25" customHeight="1" x14ac:dyDescent="0.3">
      <c r="A1108" s="29" t="str">
        <f t="shared" si="55"/>
        <v>San Pedro Sula439251097</v>
      </c>
      <c r="B1108" s="29" t="str">
        <f>+Casos_HN[[#This Row],[ID_Municipio]]&amp;Casos_HN[[#This Row],[Fecha]]</f>
        <v>050143925</v>
      </c>
      <c r="C1108" s="29" t="str">
        <f t="shared" si="56"/>
        <v>Cortes43925</v>
      </c>
      <c r="D1108" s="30">
        <f t="shared" si="57"/>
        <v>1097</v>
      </c>
      <c r="E1108" s="23">
        <v>43925</v>
      </c>
      <c r="F1108" s="30">
        <f>+VLOOKUP(Casos_HN[[#This Row],[Departamento]],Table_5[],2,0)</f>
        <v>5</v>
      </c>
      <c r="G1108" s="3" t="s">
        <v>22</v>
      </c>
      <c r="H1108" s="9" t="s">
        <v>23</v>
      </c>
      <c r="I1108" s="30" t="str">
        <f>+IFERROR(VLOOKUP(Casos_HN[[#This Row],[Municipio]],'LOCALIZA HN'!$B$9:$O$306,8,0),99999)</f>
        <v>0501</v>
      </c>
      <c r="J1108" s="5" t="s">
        <v>18</v>
      </c>
      <c r="K1108" s="5">
        <v>48</v>
      </c>
      <c r="L1108" s="8" t="s">
        <v>19</v>
      </c>
      <c r="M1108" s="32" t="s">
        <v>20</v>
      </c>
      <c r="N1108" s="33">
        <f>+IFERROR(VLOOKUP(Casos_HN[[#This Row],[ID_Municipio]],Table_4[[CodigoMuni]:[Long_2]],3,0),"")</f>
        <v>15.5151</v>
      </c>
      <c r="O1108" s="33">
        <f>+IFERROR(VLOOKUP(Casos_HN[[#This Row],[ID_Municipio]],Table_4[[CodigoMuni]:[Long_2]],4,0),"")</f>
        <v>-88.114599999999996</v>
      </c>
      <c r="P1108" s="32" t="s">
        <v>21</v>
      </c>
    </row>
    <row r="1109" spans="1:16" ht="14.25" customHeight="1" x14ac:dyDescent="0.3">
      <c r="A1109" s="29" t="str">
        <f t="shared" si="55"/>
        <v>San Pedro Sula439251098</v>
      </c>
      <c r="B1109" s="29" t="str">
        <f>+Casos_HN[[#This Row],[ID_Municipio]]&amp;Casos_HN[[#This Row],[Fecha]]</f>
        <v>050143925</v>
      </c>
      <c r="C1109" s="29" t="str">
        <f t="shared" si="56"/>
        <v>Cortes43925</v>
      </c>
      <c r="D1109" s="30">
        <f t="shared" si="57"/>
        <v>1098</v>
      </c>
      <c r="E1109" s="23">
        <v>43925</v>
      </c>
      <c r="F1109" s="30">
        <f>+VLOOKUP(Casos_HN[[#This Row],[Departamento]],Table_5[],2,0)</f>
        <v>5</v>
      </c>
      <c r="G1109" s="3" t="s">
        <v>22</v>
      </c>
      <c r="H1109" s="9" t="s">
        <v>23</v>
      </c>
      <c r="I1109" s="30" t="str">
        <f>+IFERROR(VLOOKUP(Casos_HN[[#This Row],[Municipio]],'LOCALIZA HN'!$B$9:$O$306,8,0),99999)</f>
        <v>0501</v>
      </c>
      <c r="J1109" s="5" t="s">
        <v>26</v>
      </c>
      <c r="K1109" s="5">
        <v>46</v>
      </c>
      <c r="L1109" s="8" t="s">
        <v>19</v>
      </c>
      <c r="M1109" s="32" t="s">
        <v>20</v>
      </c>
      <c r="N1109" s="33">
        <f>+IFERROR(VLOOKUP(Casos_HN[[#This Row],[ID_Municipio]],Table_4[[CodigoMuni]:[Long_2]],3,0),"")</f>
        <v>15.5151</v>
      </c>
      <c r="O1109" s="33">
        <f>+IFERROR(VLOOKUP(Casos_HN[[#This Row],[ID_Municipio]],Table_4[[CodigoMuni]:[Long_2]],4,0),"")</f>
        <v>-88.114599999999996</v>
      </c>
      <c r="P1109" s="32" t="s">
        <v>21</v>
      </c>
    </row>
    <row r="1110" spans="1:16" ht="14.25" customHeight="1" x14ac:dyDescent="0.3">
      <c r="A1110" s="29" t="str">
        <f t="shared" si="55"/>
        <v>San Pedro Sula439251099</v>
      </c>
      <c r="B1110" s="29" t="str">
        <f>+Casos_HN[[#This Row],[ID_Municipio]]&amp;Casos_HN[[#This Row],[Fecha]]</f>
        <v>050143925</v>
      </c>
      <c r="C1110" s="29" t="str">
        <f t="shared" si="56"/>
        <v>Cortes43925</v>
      </c>
      <c r="D1110" s="30">
        <f t="shared" si="57"/>
        <v>1099</v>
      </c>
      <c r="E1110" s="23">
        <v>43925</v>
      </c>
      <c r="F1110" s="30">
        <f>+VLOOKUP(Casos_HN[[#This Row],[Departamento]],Table_5[],2,0)</f>
        <v>5</v>
      </c>
      <c r="G1110" s="3" t="s">
        <v>22</v>
      </c>
      <c r="H1110" s="9" t="s">
        <v>23</v>
      </c>
      <c r="I1110" s="30" t="str">
        <f>+IFERROR(VLOOKUP(Casos_HN[[#This Row],[Municipio]],'LOCALIZA HN'!$B$9:$O$306,8,0),99999)</f>
        <v>0501</v>
      </c>
      <c r="J1110" s="5" t="s">
        <v>18</v>
      </c>
      <c r="K1110" s="5">
        <v>36</v>
      </c>
      <c r="L1110" s="8" t="s">
        <v>19</v>
      </c>
      <c r="M1110" s="32" t="s">
        <v>20</v>
      </c>
      <c r="N1110" s="33">
        <f>+IFERROR(VLOOKUP(Casos_HN[[#This Row],[ID_Municipio]],Table_4[[CodigoMuni]:[Long_2]],3,0),"")</f>
        <v>15.5151</v>
      </c>
      <c r="O1110" s="33">
        <f>+IFERROR(VLOOKUP(Casos_HN[[#This Row],[ID_Municipio]],Table_4[[CodigoMuni]:[Long_2]],4,0),"")</f>
        <v>-88.114599999999996</v>
      </c>
      <c r="P1110" s="32" t="s">
        <v>21</v>
      </c>
    </row>
    <row r="1111" spans="1:16" ht="14.25" customHeight="1" x14ac:dyDescent="0.3">
      <c r="A1111" s="29" t="str">
        <f t="shared" si="55"/>
        <v>San Pedro Sula439251100</v>
      </c>
      <c r="B1111" s="29" t="str">
        <f>+Casos_HN[[#This Row],[ID_Municipio]]&amp;Casos_HN[[#This Row],[Fecha]]</f>
        <v>050143925</v>
      </c>
      <c r="C1111" s="29" t="str">
        <f t="shared" si="56"/>
        <v>Cortes43925</v>
      </c>
      <c r="D1111" s="30">
        <f t="shared" si="57"/>
        <v>1100</v>
      </c>
      <c r="E1111" s="23">
        <v>43925</v>
      </c>
      <c r="F1111" s="30">
        <f>+VLOOKUP(Casos_HN[[#This Row],[Departamento]],Table_5[],2,0)</f>
        <v>5</v>
      </c>
      <c r="G1111" s="3" t="s">
        <v>22</v>
      </c>
      <c r="H1111" s="9" t="s">
        <v>23</v>
      </c>
      <c r="I1111" s="30" t="str">
        <f>+IFERROR(VLOOKUP(Casos_HN[[#This Row],[Municipio]],'LOCALIZA HN'!$B$9:$O$306,8,0),99999)</f>
        <v>0501</v>
      </c>
      <c r="J1111" s="5" t="s">
        <v>18</v>
      </c>
      <c r="K1111" s="5">
        <v>38</v>
      </c>
      <c r="L1111" s="8" t="s">
        <v>19</v>
      </c>
      <c r="M1111" s="32" t="s">
        <v>20</v>
      </c>
      <c r="N1111" s="33">
        <f>+IFERROR(VLOOKUP(Casos_HN[[#This Row],[ID_Municipio]],Table_4[[CodigoMuni]:[Long_2]],3,0),"")</f>
        <v>15.5151</v>
      </c>
      <c r="O1111" s="33">
        <f>+IFERROR(VLOOKUP(Casos_HN[[#This Row],[ID_Municipio]],Table_4[[CodigoMuni]:[Long_2]],4,0),"")</f>
        <v>-88.114599999999996</v>
      </c>
      <c r="P1111" s="32" t="s">
        <v>21</v>
      </c>
    </row>
    <row r="1112" spans="1:16" ht="14.25" customHeight="1" x14ac:dyDescent="0.3">
      <c r="A1112" s="29" t="str">
        <f t="shared" si="55"/>
        <v>Choloma439251101</v>
      </c>
      <c r="B1112" s="29" t="str">
        <f>+Casos_HN[[#This Row],[ID_Municipio]]&amp;Casos_HN[[#This Row],[Fecha]]</f>
        <v>050243925</v>
      </c>
      <c r="C1112" s="29" t="str">
        <f t="shared" si="56"/>
        <v>Cortes43925</v>
      </c>
      <c r="D1112" s="30">
        <f t="shared" si="57"/>
        <v>1101</v>
      </c>
      <c r="E1112" s="23">
        <v>43925</v>
      </c>
      <c r="F1112" s="30">
        <f>+VLOOKUP(Casos_HN[[#This Row],[Departamento]],Table_5[],2,0)</f>
        <v>5</v>
      </c>
      <c r="G1112" s="3" t="s">
        <v>22</v>
      </c>
      <c r="H1112" s="9" t="s">
        <v>25</v>
      </c>
      <c r="I1112" s="30" t="str">
        <f>+IFERROR(VLOOKUP(Casos_HN[[#This Row],[Municipio]],'LOCALIZA HN'!$B$9:$O$306,8,0),99999)</f>
        <v>0502</v>
      </c>
      <c r="J1112" s="5" t="s">
        <v>18</v>
      </c>
      <c r="K1112" s="5">
        <v>28</v>
      </c>
      <c r="L1112" s="8" t="s">
        <v>19</v>
      </c>
      <c r="M1112" s="32" t="s">
        <v>20</v>
      </c>
      <c r="N1112" s="33">
        <f>+IFERROR(VLOOKUP(Casos_HN[[#This Row],[ID_Municipio]],Table_4[[CodigoMuni]:[Long_2]],3,0),"")</f>
        <v>15.6435</v>
      </c>
      <c r="O1112" s="33">
        <f>+IFERROR(VLOOKUP(Casos_HN[[#This Row],[ID_Municipio]],Table_4[[CodigoMuni]:[Long_2]],4,0),"")</f>
        <v>-87.933999999999997</v>
      </c>
      <c r="P1112" s="32" t="s">
        <v>21</v>
      </c>
    </row>
    <row r="1113" spans="1:16" ht="14.25" customHeight="1" x14ac:dyDescent="0.3">
      <c r="A1113" s="29" t="str">
        <f t="shared" si="55"/>
        <v>San Pedro Sula439251102</v>
      </c>
      <c r="B1113" s="29" t="str">
        <f>+Casos_HN[[#This Row],[ID_Municipio]]&amp;Casos_HN[[#This Row],[Fecha]]</f>
        <v>050143925</v>
      </c>
      <c r="C1113" s="29" t="str">
        <f t="shared" si="56"/>
        <v>Cortes43925</v>
      </c>
      <c r="D1113" s="30">
        <f t="shared" si="57"/>
        <v>1102</v>
      </c>
      <c r="E1113" s="23">
        <v>43925</v>
      </c>
      <c r="F1113" s="30">
        <f>+VLOOKUP(Casos_HN[[#This Row],[Departamento]],Table_5[],2,0)</f>
        <v>5</v>
      </c>
      <c r="G1113" s="3" t="s">
        <v>22</v>
      </c>
      <c r="H1113" s="9" t="s">
        <v>23</v>
      </c>
      <c r="I1113" s="30" t="str">
        <f>+IFERROR(VLOOKUP(Casos_HN[[#This Row],[Municipio]],'LOCALIZA HN'!$B$9:$O$306,8,0),99999)</f>
        <v>0501</v>
      </c>
      <c r="J1113" s="5" t="s">
        <v>18</v>
      </c>
      <c r="K1113" s="5">
        <v>35</v>
      </c>
      <c r="L1113" s="8" t="s">
        <v>19</v>
      </c>
      <c r="M1113" s="32" t="s">
        <v>20</v>
      </c>
      <c r="N1113" s="33">
        <f>+IFERROR(VLOOKUP(Casos_HN[[#This Row],[ID_Municipio]],Table_4[[CodigoMuni]:[Long_2]],3,0),"")</f>
        <v>15.5151</v>
      </c>
      <c r="O1113" s="33">
        <f>+IFERROR(VLOOKUP(Casos_HN[[#This Row],[ID_Municipio]],Table_4[[CodigoMuni]:[Long_2]],4,0),"")</f>
        <v>-88.114599999999996</v>
      </c>
      <c r="P1113" s="32" t="s">
        <v>21</v>
      </c>
    </row>
    <row r="1114" spans="1:16" ht="14.25" customHeight="1" x14ac:dyDescent="0.3">
      <c r="A1114" s="29" t="str">
        <f t="shared" si="55"/>
        <v>San Pedro Sula439251103</v>
      </c>
      <c r="B1114" s="29" t="str">
        <f>+Casos_HN[[#This Row],[ID_Municipio]]&amp;Casos_HN[[#This Row],[Fecha]]</f>
        <v>050143925</v>
      </c>
      <c r="C1114" s="29" t="str">
        <f t="shared" si="56"/>
        <v>Cortes43925</v>
      </c>
      <c r="D1114" s="30">
        <f t="shared" si="57"/>
        <v>1103</v>
      </c>
      <c r="E1114" s="23">
        <v>43925</v>
      </c>
      <c r="F1114" s="30">
        <f>+VLOOKUP(Casos_HN[[#This Row],[Departamento]],Table_5[],2,0)</f>
        <v>5</v>
      </c>
      <c r="G1114" s="3" t="s">
        <v>22</v>
      </c>
      <c r="H1114" s="9" t="s">
        <v>23</v>
      </c>
      <c r="I1114" s="30" t="str">
        <f>+IFERROR(VLOOKUP(Casos_HN[[#This Row],[Municipio]],'LOCALIZA HN'!$B$9:$O$306,8,0),99999)</f>
        <v>0501</v>
      </c>
      <c r="J1114" s="5" t="s">
        <v>18</v>
      </c>
      <c r="K1114" s="5">
        <v>31</v>
      </c>
      <c r="L1114" s="8" t="s">
        <v>19</v>
      </c>
      <c r="M1114" s="32" t="s">
        <v>20</v>
      </c>
      <c r="N1114" s="33">
        <f>+IFERROR(VLOOKUP(Casos_HN[[#This Row],[ID_Municipio]],Table_4[[CodigoMuni]:[Long_2]],3,0),"")</f>
        <v>15.5151</v>
      </c>
      <c r="O1114" s="33">
        <f>+IFERROR(VLOOKUP(Casos_HN[[#This Row],[ID_Municipio]],Table_4[[CodigoMuni]:[Long_2]],4,0),"")</f>
        <v>-88.114599999999996</v>
      </c>
      <c r="P1114" s="32" t="s">
        <v>21</v>
      </c>
    </row>
    <row r="1115" spans="1:16" ht="14.25" customHeight="1" x14ac:dyDescent="0.3">
      <c r="A1115" s="29" t="str">
        <f t="shared" si="55"/>
        <v>San Pedro Sula439251104</v>
      </c>
      <c r="B1115" s="29" t="str">
        <f>+Casos_HN[[#This Row],[ID_Municipio]]&amp;Casos_HN[[#This Row],[Fecha]]</f>
        <v>050143925</v>
      </c>
      <c r="C1115" s="29" t="str">
        <f t="shared" si="56"/>
        <v>Cortes43925</v>
      </c>
      <c r="D1115" s="30">
        <f t="shared" si="57"/>
        <v>1104</v>
      </c>
      <c r="E1115" s="23">
        <v>43925</v>
      </c>
      <c r="F1115" s="30">
        <f>+VLOOKUP(Casos_HN[[#This Row],[Departamento]],Table_5[],2,0)</f>
        <v>5</v>
      </c>
      <c r="G1115" s="3" t="s">
        <v>22</v>
      </c>
      <c r="H1115" s="9" t="s">
        <v>23</v>
      </c>
      <c r="I1115" s="30" t="str">
        <f>+IFERROR(VLOOKUP(Casos_HN[[#This Row],[Municipio]],'LOCALIZA HN'!$B$9:$O$306,8,0),99999)</f>
        <v>0501</v>
      </c>
      <c r="J1115" s="5" t="s">
        <v>26</v>
      </c>
      <c r="K1115" s="5">
        <v>29</v>
      </c>
      <c r="L1115" s="8" t="s">
        <v>19</v>
      </c>
      <c r="M1115" s="32" t="s">
        <v>20</v>
      </c>
      <c r="N1115" s="33">
        <f>+IFERROR(VLOOKUP(Casos_HN[[#This Row],[ID_Municipio]],Table_4[[CodigoMuni]:[Long_2]],3,0),"")</f>
        <v>15.5151</v>
      </c>
      <c r="O1115" s="33">
        <f>+IFERROR(VLOOKUP(Casos_HN[[#This Row],[ID_Municipio]],Table_4[[CodigoMuni]:[Long_2]],4,0),"")</f>
        <v>-88.114599999999996</v>
      </c>
      <c r="P1115" s="32" t="s">
        <v>21</v>
      </c>
    </row>
    <row r="1116" spans="1:16" ht="14.25" customHeight="1" x14ac:dyDescent="0.3">
      <c r="A1116" s="29" t="str">
        <f t="shared" si="55"/>
        <v>San Pedro Sula439251105</v>
      </c>
      <c r="B1116" s="29" t="str">
        <f>+Casos_HN[[#This Row],[ID_Municipio]]&amp;Casos_HN[[#This Row],[Fecha]]</f>
        <v>050143925</v>
      </c>
      <c r="C1116" s="29" t="str">
        <f t="shared" si="56"/>
        <v>Cortes43925</v>
      </c>
      <c r="D1116" s="30">
        <f t="shared" si="57"/>
        <v>1105</v>
      </c>
      <c r="E1116" s="23">
        <v>43925</v>
      </c>
      <c r="F1116" s="30">
        <f>+VLOOKUP(Casos_HN[[#This Row],[Departamento]],Table_5[],2,0)</f>
        <v>5</v>
      </c>
      <c r="G1116" s="3" t="s">
        <v>22</v>
      </c>
      <c r="H1116" s="9" t="s">
        <v>23</v>
      </c>
      <c r="I1116" s="30" t="str">
        <f>+IFERROR(VLOOKUP(Casos_HN[[#This Row],[Municipio]],'LOCALIZA HN'!$B$9:$O$306,8,0),99999)</f>
        <v>0501</v>
      </c>
      <c r="J1116" s="5" t="s">
        <v>18</v>
      </c>
      <c r="K1116" s="5">
        <v>27</v>
      </c>
      <c r="L1116" s="8" t="s">
        <v>19</v>
      </c>
      <c r="M1116" s="32" t="s">
        <v>20</v>
      </c>
      <c r="N1116" s="33">
        <f>+IFERROR(VLOOKUP(Casos_HN[[#This Row],[ID_Municipio]],Table_4[[CodigoMuni]:[Long_2]],3,0),"")</f>
        <v>15.5151</v>
      </c>
      <c r="O1116" s="33">
        <f>+IFERROR(VLOOKUP(Casos_HN[[#This Row],[ID_Municipio]],Table_4[[CodigoMuni]:[Long_2]],4,0),"")</f>
        <v>-88.114599999999996</v>
      </c>
      <c r="P1116" s="32" t="s">
        <v>21</v>
      </c>
    </row>
    <row r="1117" spans="1:16" ht="14.25" customHeight="1" x14ac:dyDescent="0.3">
      <c r="A1117" s="29" t="str">
        <f t="shared" ref="A1117:A1131" si="58">+H1117&amp;E1117&amp;D1117</f>
        <v>San Pedro Sula439251106</v>
      </c>
      <c r="B1117" s="29" t="str">
        <f>+Casos_HN[[#This Row],[ID_Municipio]]&amp;Casos_HN[[#This Row],[Fecha]]</f>
        <v>050143925</v>
      </c>
      <c r="C1117" s="29" t="str">
        <f t="shared" ref="C1117:C1131" si="59">+G1117&amp;E1117</f>
        <v>Cortes43925</v>
      </c>
      <c r="D1117" s="30">
        <f t="shared" si="57"/>
        <v>1106</v>
      </c>
      <c r="E1117" s="23">
        <v>43925</v>
      </c>
      <c r="F1117" s="30">
        <f>+VLOOKUP(Casos_HN[[#This Row],[Departamento]],Table_5[],2,0)</f>
        <v>5</v>
      </c>
      <c r="G1117" s="3" t="s">
        <v>22</v>
      </c>
      <c r="H1117" s="9" t="s">
        <v>23</v>
      </c>
      <c r="I1117" s="30" t="str">
        <f>+IFERROR(VLOOKUP(Casos_HN[[#This Row],[Municipio]],'LOCALIZA HN'!$B$9:$O$306,8,0),99999)</f>
        <v>0501</v>
      </c>
      <c r="J1117" s="5" t="s">
        <v>18</v>
      </c>
      <c r="K1117" s="5">
        <v>21</v>
      </c>
      <c r="L1117" s="8" t="s">
        <v>19</v>
      </c>
      <c r="M1117" s="32" t="s">
        <v>20</v>
      </c>
      <c r="N1117" s="33">
        <f>+IFERROR(VLOOKUP(Casos_HN[[#This Row],[ID_Municipio]],Table_4[[CodigoMuni]:[Long_2]],3,0),"")</f>
        <v>15.5151</v>
      </c>
      <c r="O1117" s="33">
        <f>+IFERROR(VLOOKUP(Casos_HN[[#This Row],[ID_Municipio]],Table_4[[CodigoMuni]:[Long_2]],4,0),"")</f>
        <v>-88.114599999999996</v>
      </c>
      <c r="P1117" s="32" t="s">
        <v>21</v>
      </c>
    </row>
    <row r="1118" spans="1:16" ht="14.25" customHeight="1" x14ac:dyDescent="0.3">
      <c r="A1118" s="29" t="str">
        <f t="shared" si="58"/>
        <v>San Pedro Sula439251107</v>
      </c>
      <c r="B1118" s="29" t="str">
        <f>+Casos_HN[[#This Row],[ID_Municipio]]&amp;Casos_HN[[#This Row],[Fecha]]</f>
        <v>050143925</v>
      </c>
      <c r="C1118" s="29" t="str">
        <f t="shared" si="59"/>
        <v>Cortes43925</v>
      </c>
      <c r="D1118" s="30">
        <f t="shared" si="57"/>
        <v>1107</v>
      </c>
      <c r="E1118" s="23">
        <v>43925</v>
      </c>
      <c r="F1118" s="30">
        <f>+VLOOKUP(Casos_HN[[#This Row],[Departamento]],Table_5[],2,0)</f>
        <v>5</v>
      </c>
      <c r="G1118" s="3" t="s">
        <v>22</v>
      </c>
      <c r="H1118" s="9" t="s">
        <v>23</v>
      </c>
      <c r="I1118" s="30" t="str">
        <f>+IFERROR(VLOOKUP(Casos_HN[[#This Row],[Municipio]],'LOCALIZA HN'!$B$9:$O$306,8,0),99999)</f>
        <v>0501</v>
      </c>
      <c r="J1118" s="5" t="s">
        <v>18</v>
      </c>
      <c r="K1118" s="5">
        <v>62</v>
      </c>
      <c r="L1118" s="8" t="s">
        <v>19</v>
      </c>
      <c r="M1118" s="32" t="s">
        <v>20</v>
      </c>
      <c r="N1118" s="33">
        <f>+IFERROR(VLOOKUP(Casos_HN[[#This Row],[ID_Municipio]],Table_4[[CodigoMuni]:[Long_2]],3,0),"")</f>
        <v>15.5151</v>
      </c>
      <c r="O1118" s="33">
        <f>+IFERROR(VLOOKUP(Casos_HN[[#This Row],[ID_Municipio]],Table_4[[CodigoMuni]:[Long_2]],4,0),"")</f>
        <v>-88.114599999999996</v>
      </c>
      <c r="P1118" s="32" t="s">
        <v>21</v>
      </c>
    </row>
    <row r="1119" spans="1:16" ht="14.25" customHeight="1" x14ac:dyDescent="0.3">
      <c r="A1119" s="29" t="str">
        <f t="shared" si="58"/>
        <v>San Pedro Sula439251108</v>
      </c>
      <c r="B1119" s="29" t="str">
        <f>+Casos_HN[[#This Row],[ID_Municipio]]&amp;Casos_HN[[#This Row],[Fecha]]</f>
        <v>050143925</v>
      </c>
      <c r="C1119" s="29" t="str">
        <f t="shared" si="59"/>
        <v>Cortes43925</v>
      </c>
      <c r="D1119" s="30">
        <f t="shared" si="57"/>
        <v>1108</v>
      </c>
      <c r="E1119" s="23">
        <v>43925</v>
      </c>
      <c r="F1119" s="30">
        <f>+VLOOKUP(Casos_HN[[#This Row],[Departamento]],Table_5[],2,0)</f>
        <v>5</v>
      </c>
      <c r="G1119" s="3" t="s">
        <v>22</v>
      </c>
      <c r="H1119" s="9" t="s">
        <v>23</v>
      </c>
      <c r="I1119" s="30" t="str">
        <f>+IFERROR(VLOOKUP(Casos_HN[[#This Row],[Municipio]],'LOCALIZA HN'!$B$9:$O$306,8,0),99999)</f>
        <v>0501</v>
      </c>
      <c r="J1119" s="5" t="s">
        <v>26</v>
      </c>
      <c r="K1119" s="5">
        <v>28</v>
      </c>
      <c r="L1119" s="8" t="s">
        <v>19</v>
      </c>
      <c r="M1119" s="32" t="s">
        <v>20</v>
      </c>
      <c r="N1119" s="33">
        <f>+IFERROR(VLOOKUP(Casos_HN[[#This Row],[ID_Municipio]],Table_4[[CodigoMuni]:[Long_2]],3,0),"")</f>
        <v>15.5151</v>
      </c>
      <c r="O1119" s="33">
        <f>+IFERROR(VLOOKUP(Casos_HN[[#This Row],[ID_Municipio]],Table_4[[CodigoMuni]:[Long_2]],4,0),"")</f>
        <v>-88.114599999999996</v>
      </c>
      <c r="P1119" s="32" t="s">
        <v>21</v>
      </c>
    </row>
    <row r="1120" spans="1:16" ht="14.25" customHeight="1" x14ac:dyDescent="0.3">
      <c r="A1120" s="29" t="str">
        <f t="shared" si="58"/>
        <v>San Pedro Sula439251109</v>
      </c>
      <c r="B1120" s="29" t="str">
        <f>+Casos_HN[[#This Row],[ID_Municipio]]&amp;Casos_HN[[#This Row],[Fecha]]</f>
        <v>050143925</v>
      </c>
      <c r="C1120" s="29" t="str">
        <f t="shared" si="59"/>
        <v>Cortes43925</v>
      </c>
      <c r="D1120" s="30">
        <f t="shared" si="57"/>
        <v>1109</v>
      </c>
      <c r="E1120" s="23">
        <v>43925</v>
      </c>
      <c r="F1120" s="30">
        <f>+VLOOKUP(Casos_HN[[#This Row],[Departamento]],Table_5[],2,0)</f>
        <v>5</v>
      </c>
      <c r="G1120" s="3" t="s">
        <v>22</v>
      </c>
      <c r="H1120" s="9" t="s">
        <v>23</v>
      </c>
      <c r="I1120" s="30" t="str">
        <f>+IFERROR(VLOOKUP(Casos_HN[[#This Row],[Municipio]],'LOCALIZA HN'!$B$9:$O$306,8,0),99999)</f>
        <v>0501</v>
      </c>
      <c r="J1120" s="5" t="s">
        <v>26</v>
      </c>
      <c r="K1120" s="5">
        <v>33</v>
      </c>
      <c r="L1120" s="8" t="s">
        <v>19</v>
      </c>
      <c r="M1120" s="32" t="s">
        <v>20</v>
      </c>
      <c r="N1120" s="33">
        <f>+IFERROR(VLOOKUP(Casos_HN[[#This Row],[ID_Municipio]],Table_4[[CodigoMuni]:[Long_2]],3,0),"")</f>
        <v>15.5151</v>
      </c>
      <c r="O1120" s="33">
        <f>+IFERROR(VLOOKUP(Casos_HN[[#This Row],[ID_Municipio]],Table_4[[CodigoMuni]:[Long_2]],4,0),"")</f>
        <v>-88.114599999999996</v>
      </c>
      <c r="P1120" s="32" t="s">
        <v>21</v>
      </c>
    </row>
    <row r="1121" spans="1:16" ht="14.25" customHeight="1" x14ac:dyDescent="0.3">
      <c r="A1121" s="29" t="str">
        <f t="shared" si="58"/>
        <v>San Pedro Sula439251110</v>
      </c>
      <c r="B1121" s="29" t="str">
        <f>+Casos_HN[[#This Row],[ID_Municipio]]&amp;Casos_HN[[#This Row],[Fecha]]</f>
        <v>050143925</v>
      </c>
      <c r="C1121" s="29" t="str">
        <f t="shared" si="59"/>
        <v>Cortes43925</v>
      </c>
      <c r="D1121" s="30">
        <f t="shared" si="57"/>
        <v>1110</v>
      </c>
      <c r="E1121" s="23">
        <v>43925</v>
      </c>
      <c r="F1121" s="30">
        <f>+VLOOKUP(Casos_HN[[#This Row],[Departamento]],Table_5[],2,0)</f>
        <v>5</v>
      </c>
      <c r="G1121" s="3" t="s">
        <v>22</v>
      </c>
      <c r="H1121" s="9" t="s">
        <v>23</v>
      </c>
      <c r="I1121" s="30" t="str">
        <f>+IFERROR(VLOOKUP(Casos_HN[[#This Row],[Municipio]],'LOCALIZA HN'!$B$9:$O$306,8,0),99999)</f>
        <v>0501</v>
      </c>
      <c r="J1121" s="5" t="s">
        <v>18</v>
      </c>
      <c r="K1121" s="5">
        <v>54</v>
      </c>
      <c r="L1121" s="8" t="s">
        <v>19</v>
      </c>
      <c r="M1121" s="32" t="s">
        <v>20</v>
      </c>
      <c r="N1121" s="33">
        <f>+IFERROR(VLOOKUP(Casos_HN[[#This Row],[ID_Municipio]],Table_4[[CodigoMuni]:[Long_2]],3,0),"")</f>
        <v>15.5151</v>
      </c>
      <c r="O1121" s="33">
        <f>+IFERROR(VLOOKUP(Casos_HN[[#This Row],[ID_Municipio]],Table_4[[CodigoMuni]:[Long_2]],4,0),"")</f>
        <v>-88.114599999999996</v>
      </c>
      <c r="P1121" s="32" t="s">
        <v>21</v>
      </c>
    </row>
    <row r="1122" spans="1:16" ht="14.25" customHeight="1" x14ac:dyDescent="0.3">
      <c r="A1122" s="29" t="str">
        <f t="shared" si="58"/>
        <v>San Pedro Sula439251111</v>
      </c>
      <c r="B1122" s="29" t="str">
        <f>+Casos_HN[[#This Row],[ID_Municipio]]&amp;Casos_HN[[#This Row],[Fecha]]</f>
        <v>050143925</v>
      </c>
      <c r="C1122" s="29" t="str">
        <f t="shared" si="59"/>
        <v>Cortes43925</v>
      </c>
      <c r="D1122" s="30">
        <f t="shared" si="57"/>
        <v>1111</v>
      </c>
      <c r="E1122" s="23">
        <v>43925</v>
      </c>
      <c r="F1122" s="30">
        <f>+VLOOKUP(Casos_HN[[#This Row],[Departamento]],Table_5[],2,0)</f>
        <v>5</v>
      </c>
      <c r="G1122" s="3" t="s">
        <v>22</v>
      </c>
      <c r="H1122" s="9" t="s">
        <v>23</v>
      </c>
      <c r="I1122" s="30" t="str">
        <f>+IFERROR(VLOOKUP(Casos_HN[[#This Row],[Municipio]],'LOCALIZA HN'!$B$9:$O$306,8,0),99999)</f>
        <v>0501</v>
      </c>
      <c r="J1122" s="5" t="s">
        <v>18</v>
      </c>
      <c r="K1122" s="5">
        <v>52</v>
      </c>
      <c r="L1122" s="8" t="s">
        <v>19</v>
      </c>
      <c r="M1122" s="32" t="s">
        <v>20</v>
      </c>
      <c r="N1122" s="33">
        <f>+IFERROR(VLOOKUP(Casos_HN[[#This Row],[ID_Municipio]],Table_4[[CodigoMuni]:[Long_2]],3,0),"")</f>
        <v>15.5151</v>
      </c>
      <c r="O1122" s="33">
        <f>+IFERROR(VLOOKUP(Casos_HN[[#This Row],[ID_Municipio]],Table_4[[CodigoMuni]:[Long_2]],4,0),"")</f>
        <v>-88.114599999999996</v>
      </c>
      <c r="P1122" s="32" t="s">
        <v>21</v>
      </c>
    </row>
    <row r="1123" spans="1:16" ht="14.25" customHeight="1" x14ac:dyDescent="0.3">
      <c r="A1123" s="29" t="str">
        <f t="shared" si="58"/>
        <v>Choloma439251112</v>
      </c>
      <c r="B1123" s="29" t="str">
        <f>+Casos_HN[[#This Row],[ID_Municipio]]&amp;Casos_HN[[#This Row],[Fecha]]</f>
        <v>050243925</v>
      </c>
      <c r="C1123" s="29" t="str">
        <f t="shared" si="59"/>
        <v>Cortes43925</v>
      </c>
      <c r="D1123" s="30">
        <f t="shared" si="57"/>
        <v>1112</v>
      </c>
      <c r="E1123" s="23">
        <v>43925</v>
      </c>
      <c r="F1123" s="30">
        <f>+VLOOKUP(Casos_HN[[#This Row],[Departamento]],Table_5[],2,0)</f>
        <v>5</v>
      </c>
      <c r="G1123" s="3" t="s">
        <v>22</v>
      </c>
      <c r="H1123" s="9" t="s">
        <v>25</v>
      </c>
      <c r="I1123" s="30" t="str">
        <f>+IFERROR(VLOOKUP(Casos_HN[[#This Row],[Municipio]],'LOCALIZA HN'!$B$9:$O$306,8,0),99999)</f>
        <v>0502</v>
      </c>
      <c r="J1123" s="5" t="s">
        <v>18</v>
      </c>
      <c r="K1123" s="5">
        <v>39</v>
      </c>
      <c r="L1123" s="8" t="s">
        <v>19</v>
      </c>
      <c r="M1123" s="32" t="s">
        <v>20</v>
      </c>
      <c r="N1123" s="33">
        <f>+IFERROR(VLOOKUP(Casos_HN[[#This Row],[ID_Municipio]],Table_4[[CodigoMuni]:[Long_2]],3,0),"")</f>
        <v>15.6435</v>
      </c>
      <c r="O1123" s="33">
        <f>+IFERROR(VLOOKUP(Casos_HN[[#This Row],[ID_Municipio]],Table_4[[CodigoMuni]:[Long_2]],4,0),"")</f>
        <v>-87.933999999999997</v>
      </c>
      <c r="P1123" s="32" t="s">
        <v>21</v>
      </c>
    </row>
    <row r="1124" spans="1:16" ht="14.25" customHeight="1" x14ac:dyDescent="0.3">
      <c r="A1124" s="29" t="str">
        <f t="shared" si="58"/>
        <v>San Pedro Sula439251113</v>
      </c>
      <c r="B1124" s="29" t="str">
        <f>+Casos_HN[[#This Row],[ID_Municipio]]&amp;Casos_HN[[#This Row],[Fecha]]</f>
        <v>050143925</v>
      </c>
      <c r="C1124" s="29" t="str">
        <f t="shared" si="59"/>
        <v>Cortes43925</v>
      </c>
      <c r="D1124" s="30">
        <f t="shared" si="57"/>
        <v>1113</v>
      </c>
      <c r="E1124" s="23">
        <v>43925</v>
      </c>
      <c r="F1124" s="30">
        <f>+VLOOKUP(Casos_HN[[#This Row],[Departamento]],Table_5[],2,0)</f>
        <v>5</v>
      </c>
      <c r="G1124" s="3" t="s">
        <v>22</v>
      </c>
      <c r="H1124" s="9" t="s">
        <v>23</v>
      </c>
      <c r="I1124" s="30" t="str">
        <f>+IFERROR(VLOOKUP(Casos_HN[[#This Row],[Municipio]],'LOCALIZA HN'!$B$9:$O$306,8,0),99999)</f>
        <v>0501</v>
      </c>
      <c r="J1124" s="5" t="s">
        <v>18</v>
      </c>
      <c r="K1124" s="5">
        <v>36</v>
      </c>
      <c r="L1124" s="8" t="s">
        <v>19</v>
      </c>
      <c r="M1124" s="32" t="s">
        <v>20</v>
      </c>
      <c r="N1124" s="33">
        <f>+IFERROR(VLOOKUP(Casos_HN[[#This Row],[ID_Municipio]],Table_4[[CodigoMuni]:[Long_2]],3,0),"")</f>
        <v>15.5151</v>
      </c>
      <c r="O1124" s="33">
        <f>+IFERROR(VLOOKUP(Casos_HN[[#This Row],[ID_Municipio]],Table_4[[CodigoMuni]:[Long_2]],4,0),"")</f>
        <v>-88.114599999999996</v>
      </c>
      <c r="P1124" s="32" t="s">
        <v>21</v>
      </c>
    </row>
    <row r="1125" spans="1:16" ht="14.25" customHeight="1" x14ac:dyDescent="0.3">
      <c r="A1125" s="29" t="str">
        <f t="shared" si="58"/>
        <v>San Pedro Sula439251114</v>
      </c>
      <c r="B1125" s="29" t="str">
        <f>+Casos_HN[[#This Row],[ID_Municipio]]&amp;Casos_HN[[#This Row],[Fecha]]</f>
        <v>050143925</v>
      </c>
      <c r="C1125" s="29" t="str">
        <f t="shared" si="59"/>
        <v>Cortes43925</v>
      </c>
      <c r="D1125" s="30">
        <f t="shared" si="57"/>
        <v>1114</v>
      </c>
      <c r="E1125" s="23">
        <v>43925</v>
      </c>
      <c r="F1125" s="30">
        <f>+VLOOKUP(Casos_HN[[#This Row],[Departamento]],Table_5[],2,0)</f>
        <v>5</v>
      </c>
      <c r="G1125" s="3" t="s">
        <v>22</v>
      </c>
      <c r="H1125" s="9" t="s">
        <v>23</v>
      </c>
      <c r="I1125" s="30" t="str">
        <f>+IFERROR(VLOOKUP(Casos_HN[[#This Row],[Municipio]],'LOCALIZA HN'!$B$9:$O$306,8,0),99999)</f>
        <v>0501</v>
      </c>
      <c r="J1125" s="5" t="s">
        <v>18</v>
      </c>
      <c r="K1125" s="5">
        <v>56</v>
      </c>
      <c r="L1125" s="8" t="s">
        <v>19</v>
      </c>
      <c r="M1125" s="32" t="s">
        <v>20</v>
      </c>
      <c r="N1125" s="33">
        <f>+IFERROR(VLOOKUP(Casos_HN[[#This Row],[ID_Municipio]],Table_4[[CodigoMuni]:[Long_2]],3,0),"")</f>
        <v>15.5151</v>
      </c>
      <c r="O1125" s="33">
        <f>+IFERROR(VLOOKUP(Casos_HN[[#This Row],[ID_Municipio]],Table_4[[CodigoMuni]:[Long_2]],4,0),"")</f>
        <v>-88.114599999999996</v>
      </c>
      <c r="P1125" s="32" t="s">
        <v>21</v>
      </c>
    </row>
    <row r="1126" spans="1:16" ht="14.25" customHeight="1" x14ac:dyDescent="0.3">
      <c r="A1126" s="29" t="str">
        <f t="shared" si="58"/>
        <v>San Pedro Sula439251115</v>
      </c>
      <c r="B1126" s="29" t="str">
        <f>+Casos_HN[[#This Row],[ID_Municipio]]&amp;Casos_HN[[#This Row],[Fecha]]</f>
        <v>050143925</v>
      </c>
      <c r="C1126" s="29" t="str">
        <f t="shared" si="59"/>
        <v>Cortes43925</v>
      </c>
      <c r="D1126" s="30">
        <f t="shared" si="57"/>
        <v>1115</v>
      </c>
      <c r="E1126" s="23">
        <v>43925</v>
      </c>
      <c r="F1126" s="30">
        <f>+VLOOKUP(Casos_HN[[#This Row],[Departamento]],Table_5[],2,0)</f>
        <v>5</v>
      </c>
      <c r="G1126" s="3" t="s">
        <v>22</v>
      </c>
      <c r="H1126" s="9" t="s">
        <v>23</v>
      </c>
      <c r="I1126" s="30" t="str">
        <f>+IFERROR(VLOOKUP(Casos_HN[[#This Row],[Municipio]],'LOCALIZA HN'!$B$9:$O$306,8,0),99999)</f>
        <v>0501</v>
      </c>
      <c r="J1126" s="5" t="s">
        <v>18</v>
      </c>
      <c r="K1126" s="5">
        <v>26</v>
      </c>
      <c r="L1126" s="8" t="s">
        <v>19</v>
      </c>
      <c r="M1126" s="32" t="s">
        <v>20</v>
      </c>
      <c r="N1126" s="33">
        <f>+IFERROR(VLOOKUP(Casos_HN[[#This Row],[ID_Municipio]],Table_4[[CodigoMuni]:[Long_2]],3,0),"")</f>
        <v>15.5151</v>
      </c>
      <c r="O1126" s="33">
        <f>+IFERROR(VLOOKUP(Casos_HN[[#This Row],[ID_Municipio]],Table_4[[CodigoMuni]:[Long_2]],4,0),"")</f>
        <v>-88.114599999999996</v>
      </c>
      <c r="P1126" s="32" t="s">
        <v>21</v>
      </c>
    </row>
    <row r="1127" spans="1:16" ht="14.25" customHeight="1" x14ac:dyDescent="0.3">
      <c r="A1127" s="29" t="str">
        <f t="shared" si="58"/>
        <v>Omoa439251116</v>
      </c>
      <c r="B1127" s="29" t="str">
        <f>+Casos_HN[[#This Row],[ID_Municipio]]&amp;Casos_HN[[#This Row],[Fecha]]</f>
        <v>050343925</v>
      </c>
      <c r="C1127" s="29" t="str">
        <f t="shared" si="59"/>
        <v>Cortes43925</v>
      </c>
      <c r="D1127" s="30">
        <f t="shared" si="57"/>
        <v>1116</v>
      </c>
      <c r="E1127" s="23">
        <v>43925</v>
      </c>
      <c r="F1127" s="30">
        <f>+VLOOKUP(Casos_HN[[#This Row],[Departamento]],Table_5[],2,0)</f>
        <v>5</v>
      </c>
      <c r="G1127" s="3" t="s">
        <v>22</v>
      </c>
      <c r="H1127" s="9" t="s">
        <v>57</v>
      </c>
      <c r="I1127" s="30" t="str">
        <f>+IFERROR(VLOOKUP(Casos_HN[[#This Row],[Municipio]],'LOCALIZA HN'!$B$9:$O$306,8,0),99999)</f>
        <v>0503</v>
      </c>
      <c r="J1127" s="5" t="s">
        <v>18</v>
      </c>
      <c r="K1127" s="5">
        <v>28</v>
      </c>
      <c r="L1127" s="8" t="s">
        <v>19</v>
      </c>
      <c r="M1127" s="32" t="s">
        <v>20</v>
      </c>
      <c r="N1127" s="33">
        <f>+IFERROR(VLOOKUP(Casos_HN[[#This Row],[ID_Municipio]],Table_4[[CodigoMuni]:[Long_2]],3,0),"")</f>
        <v>15.6675</v>
      </c>
      <c r="O1127" s="33">
        <f>+IFERROR(VLOOKUP(Casos_HN[[#This Row],[ID_Municipio]],Table_4[[CodigoMuni]:[Long_2]],4,0),"")</f>
        <v>-88.214399999999998</v>
      </c>
      <c r="P1127" s="32" t="s">
        <v>21</v>
      </c>
    </row>
    <row r="1128" spans="1:16" ht="14.25" customHeight="1" x14ac:dyDescent="0.3">
      <c r="A1128" s="29" t="str">
        <f t="shared" si="58"/>
        <v>Puerto Cortes439251117</v>
      </c>
      <c r="B1128" s="29" t="str">
        <f>+Casos_HN[[#This Row],[ID_Municipio]]&amp;Casos_HN[[#This Row],[Fecha]]</f>
        <v>050643925</v>
      </c>
      <c r="C1128" s="29" t="str">
        <f t="shared" si="59"/>
        <v>Cortes43925</v>
      </c>
      <c r="D1128" s="30">
        <f t="shared" si="57"/>
        <v>1117</v>
      </c>
      <c r="E1128" s="23">
        <v>43925</v>
      </c>
      <c r="F1128" s="30">
        <f>+VLOOKUP(Casos_HN[[#This Row],[Departamento]],Table_5[],2,0)</f>
        <v>5</v>
      </c>
      <c r="G1128" s="3" t="s">
        <v>22</v>
      </c>
      <c r="H1128" s="9" t="s">
        <v>62</v>
      </c>
      <c r="I1128" s="30" t="str">
        <f>+IFERROR(VLOOKUP(Casos_HN[[#This Row],[Municipio]],'LOCALIZA HN'!$B$9:$O$306,8,0),99999)</f>
        <v>0506</v>
      </c>
      <c r="J1128" s="5" t="s">
        <v>18</v>
      </c>
      <c r="K1128" s="5">
        <v>47</v>
      </c>
      <c r="L1128" s="8" t="s">
        <v>19</v>
      </c>
      <c r="M1128" s="32" t="s">
        <v>20</v>
      </c>
      <c r="N1128" s="33">
        <f>+IFERROR(VLOOKUP(Casos_HN[[#This Row],[ID_Municipio]],Table_4[[CodigoMuni]:[Long_2]],3,0),"")</f>
        <v>15.7897</v>
      </c>
      <c r="O1128" s="33">
        <f>+IFERROR(VLOOKUP(Casos_HN[[#This Row],[ID_Municipio]],Table_4[[CodigoMuni]:[Long_2]],4,0),"")</f>
        <v>-87.846000000000004</v>
      </c>
      <c r="P1128" s="32" t="s">
        <v>21</v>
      </c>
    </row>
    <row r="1129" spans="1:16" ht="14.25" customHeight="1" x14ac:dyDescent="0.3">
      <c r="A1129" s="29" t="str">
        <f t="shared" si="58"/>
        <v>Potrerillos439251118</v>
      </c>
      <c r="B1129" s="29" t="str">
        <f>+Casos_HN[[#This Row],[ID_Municipio]]&amp;Casos_HN[[#This Row],[Fecha]]</f>
        <v>050543925</v>
      </c>
      <c r="C1129" s="29" t="str">
        <f t="shared" si="59"/>
        <v>Cortes43925</v>
      </c>
      <c r="D1129" s="30">
        <f t="shared" si="57"/>
        <v>1118</v>
      </c>
      <c r="E1129" s="23">
        <v>43925</v>
      </c>
      <c r="F1129" s="30">
        <f>+VLOOKUP(Casos_HN[[#This Row],[Departamento]],Table_5[],2,0)</f>
        <v>5</v>
      </c>
      <c r="G1129" s="3" t="s">
        <v>22</v>
      </c>
      <c r="H1129" s="9" t="s">
        <v>61</v>
      </c>
      <c r="I1129" s="30" t="str">
        <f>+IFERROR(VLOOKUP(Casos_HN[[#This Row],[Municipio]],'LOCALIZA HN'!$B$9:$O$306,8,0),99999)</f>
        <v>0505</v>
      </c>
      <c r="J1129" s="5" t="s">
        <v>18</v>
      </c>
      <c r="K1129" s="5">
        <v>63</v>
      </c>
      <c r="L1129" s="8" t="s">
        <v>19</v>
      </c>
      <c r="M1129" s="32" t="s">
        <v>20</v>
      </c>
      <c r="N1129" s="33">
        <f>+IFERROR(VLOOKUP(Casos_HN[[#This Row],[ID_Municipio]],Table_4[[CodigoMuni]:[Long_2]],3,0),"")</f>
        <v>15.197699999999999</v>
      </c>
      <c r="O1129" s="33">
        <f>+IFERROR(VLOOKUP(Casos_HN[[#This Row],[ID_Municipio]],Table_4[[CodigoMuni]:[Long_2]],4,0),"")</f>
        <v>-87.960099999999997</v>
      </c>
      <c r="P1129" s="32" t="s">
        <v>21</v>
      </c>
    </row>
    <row r="1130" spans="1:16" ht="14.25" customHeight="1" x14ac:dyDescent="0.3">
      <c r="A1130" s="29" t="str">
        <f t="shared" si="58"/>
        <v>San Pedro Sula439251119</v>
      </c>
      <c r="B1130" s="29" t="str">
        <f>+Casos_HN[[#This Row],[ID_Municipio]]&amp;Casos_HN[[#This Row],[Fecha]]</f>
        <v>050143925</v>
      </c>
      <c r="C1130" s="29" t="str">
        <f t="shared" si="59"/>
        <v>Cortes43925</v>
      </c>
      <c r="D1130" s="30">
        <f t="shared" si="57"/>
        <v>1119</v>
      </c>
      <c r="E1130" s="23">
        <v>43925</v>
      </c>
      <c r="F1130" s="30">
        <f>+VLOOKUP(Casos_HN[[#This Row],[Departamento]],Table_5[],2,0)</f>
        <v>5</v>
      </c>
      <c r="G1130" s="3" t="s">
        <v>22</v>
      </c>
      <c r="H1130" s="9" t="s">
        <v>23</v>
      </c>
      <c r="I1130" s="30" t="str">
        <f>+IFERROR(VLOOKUP(Casos_HN[[#This Row],[Municipio]],'LOCALIZA HN'!$B$9:$O$306,8,0),99999)</f>
        <v>0501</v>
      </c>
      <c r="J1130" s="5" t="s">
        <v>26</v>
      </c>
      <c r="K1130" s="5">
        <v>38</v>
      </c>
      <c r="L1130" s="8" t="s">
        <v>19</v>
      </c>
      <c r="M1130" s="32" t="s">
        <v>20</v>
      </c>
      <c r="N1130" s="33">
        <f>+IFERROR(VLOOKUP(Casos_HN[[#This Row],[ID_Municipio]],Table_4[[CodigoMuni]:[Long_2]],3,0),"")</f>
        <v>15.5151</v>
      </c>
      <c r="O1130" s="33">
        <f>+IFERROR(VLOOKUP(Casos_HN[[#This Row],[ID_Municipio]],Table_4[[CodigoMuni]:[Long_2]],4,0),"")</f>
        <v>-88.114599999999996</v>
      </c>
      <c r="P1130" s="32" t="s">
        <v>21</v>
      </c>
    </row>
    <row r="1131" spans="1:16" ht="14.25" customHeight="1" x14ac:dyDescent="0.3">
      <c r="A1131" s="29" t="str">
        <f t="shared" si="58"/>
        <v>San Pedro Sula439251120</v>
      </c>
      <c r="B1131" s="29" t="str">
        <f>+Casos_HN[[#This Row],[ID_Municipio]]&amp;Casos_HN[[#This Row],[Fecha]]</f>
        <v>050143925</v>
      </c>
      <c r="C1131" s="29" t="str">
        <f t="shared" si="59"/>
        <v>Cortes43925</v>
      </c>
      <c r="D1131" s="30">
        <f t="shared" si="57"/>
        <v>1120</v>
      </c>
      <c r="E1131" s="23">
        <v>43925</v>
      </c>
      <c r="F1131" s="30">
        <f>+VLOOKUP(Casos_HN[[#This Row],[Departamento]],Table_5[],2,0)</f>
        <v>5</v>
      </c>
      <c r="G1131" s="3" t="s">
        <v>22</v>
      </c>
      <c r="H1131" s="9" t="s">
        <v>23</v>
      </c>
      <c r="I1131" s="30" t="str">
        <f>+IFERROR(VLOOKUP(Casos_HN[[#This Row],[Municipio]],'LOCALIZA HN'!$B$9:$O$306,8,0),99999)</f>
        <v>0501</v>
      </c>
      <c r="J1131" s="5" t="s">
        <v>18</v>
      </c>
      <c r="K1131" s="5">
        <v>46</v>
      </c>
      <c r="L1131" s="8" t="s">
        <v>19</v>
      </c>
      <c r="M1131" s="32" t="s">
        <v>20</v>
      </c>
      <c r="N1131" s="33">
        <f>+IFERROR(VLOOKUP(Casos_HN[[#This Row],[ID_Municipio]],Table_4[[CodigoMuni]:[Long_2]],3,0),"")</f>
        <v>15.5151</v>
      </c>
      <c r="O1131" s="33">
        <f>+IFERROR(VLOOKUP(Casos_HN[[#This Row],[ID_Municipio]],Table_4[[CodigoMuni]:[Long_2]],4,0),"")</f>
        <v>-88.114599999999996</v>
      </c>
      <c r="P1131" s="32" t="s">
        <v>21</v>
      </c>
    </row>
    <row r="1132" spans="1:16" ht="14.25" customHeight="1" x14ac:dyDescent="0.3">
      <c r="A1132" s="29" t="str">
        <f t="shared" ref="A1132:A1147" si="60">+H1132&amp;E1132&amp;D1132</f>
        <v>San Manuel439251121</v>
      </c>
      <c r="B1132" s="29" t="str">
        <f>+Casos_HN[[#This Row],[ID_Municipio]]&amp;Casos_HN[[#This Row],[Fecha]]</f>
        <v>050943925</v>
      </c>
      <c r="C1132" s="29" t="str">
        <f t="shared" ref="C1132:C1147" si="61">+G1132&amp;E1132</f>
        <v>Cortes43925</v>
      </c>
      <c r="D1132" s="30">
        <f t="shared" si="57"/>
        <v>1121</v>
      </c>
      <c r="E1132" s="23">
        <v>43925</v>
      </c>
      <c r="F1132" s="30">
        <f>+VLOOKUP(Casos_HN[[#This Row],[Departamento]],Table_5[],2,0)</f>
        <v>5</v>
      </c>
      <c r="G1132" s="3" t="s">
        <v>22</v>
      </c>
      <c r="H1132" s="9" t="s">
        <v>66</v>
      </c>
      <c r="I1132" s="30" t="str">
        <f>+IFERROR(VLOOKUP(Casos_HN[[#This Row],[Municipio]],'LOCALIZA HN'!$B$9:$O$306,8,0),99999)</f>
        <v>0509</v>
      </c>
      <c r="J1132" s="5" t="s">
        <v>18</v>
      </c>
      <c r="K1132" s="5">
        <v>59</v>
      </c>
      <c r="L1132" s="8" t="s">
        <v>19</v>
      </c>
      <c r="M1132" s="32" t="s">
        <v>20</v>
      </c>
      <c r="N1132" s="33">
        <f>+IFERROR(VLOOKUP(Casos_HN[[#This Row],[ID_Municipio]],Table_4[[CodigoMuni]:[Long_2]],3,0),"")</f>
        <v>15.3802</v>
      </c>
      <c r="O1132" s="33">
        <f>+IFERROR(VLOOKUP(Casos_HN[[#This Row],[ID_Municipio]],Table_4[[CodigoMuni]:[Long_2]],4,0),"")</f>
        <v>-87.899699999999996</v>
      </c>
      <c r="P1132" s="32" t="s">
        <v>21</v>
      </c>
    </row>
    <row r="1133" spans="1:16" ht="14.25" customHeight="1" x14ac:dyDescent="0.3">
      <c r="A1133" s="29" t="str">
        <f t="shared" si="60"/>
        <v>San Pedro Sula439251122</v>
      </c>
      <c r="B1133" s="29" t="str">
        <f>+Casos_HN[[#This Row],[ID_Municipio]]&amp;Casos_HN[[#This Row],[Fecha]]</f>
        <v>050143925</v>
      </c>
      <c r="C1133" s="29" t="str">
        <f t="shared" si="61"/>
        <v>Cortes43925</v>
      </c>
      <c r="D1133" s="30">
        <f t="shared" si="57"/>
        <v>1122</v>
      </c>
      <c r="E1133" s="23">
        <v>43925</v>
      </c>
      <c r="F1133" s="30">
        <f>+VLOOKUP(Casos_HN[[#This Row],[Departamento]],Table_5[],2,0)</f>
        <v>5</v>
      </c>
      <c r="G1133" s="3" t="s">
        <v>22</v>
      </c>
      <c r="H1133" s="9" t="s">
        <v>23</v>
      </c>
      <c r="I1133" s="30" t="str">
        <f>+IFERROR(VLOOKUP(Casos_HN[[#This Row],[Municipio]],'LOCALIZA HN'!$B$9:$O$306,8,0),99999)</f>
        <v>0501</v>
      </c>
      <c r="J1133" s="5" t="s">
        <v>26</v>
      </c>
      <c r="K1133" s="5">
        <v>27</v>
      </c>
      <c r="L1133" s="8" t="s">
        <v>19</v>
      </c>
      <c r="M1133" s="32" t="s">
        <v>20</v>
      </c>
      <c r="N1133" s="33">
        <f>+IFERROR(VLOOKUP(Casos_HN[[#This Row],[ID_Municipio]],Table_4[[CodigoMuni]:[Long_2]],3,0),"")</f>
        <v>15.5151</v>
      </c>
      <c r="O1133" s="33">
        <f>+IFERROR(VLOOKUP(Casos_HN[[#This Row],[ID_Municipio]],Table_4[[CodigoMuni]:[Long_2]],4,0),"")</f>
        <v>-88.114599999999996</v>
      </c>
      <c r="P1133" s="32" t="s">
        <v>21</v>
      </c>
    </row>
    <row r="1134" spans="1:16" ht="14.25" customHeight="1" x14ac:dyDescent="0.3">
      <c r="A1134" s="29" t="str">
        <f t="shared" si="60"/>
        <v>San Pedro Sula439251123</v>
      </c>
      <c r="B1134" s="29" t="str">
        <f>+Casos_HN[[#This Row],[ID_Municipio]]&amp;Casos_HN[[#This Row],[Fecha]]</f>
        <v>050143925</v>
      </c>
      <c r="C1134" s="29" t="str">
        <f t="shared" si="61"/>
        <v>Cortes43925</v>
      </c>
      <c r="D1134" s="30">
        <f t="shared" si="57"/>
        <v>1123</v>
      </c>
      <c r="E1134" s="23">
        <v>43925</v>
      </c>
      <c r="F1134" s="30">
        <f>+VLOOKUP(Casos_HN[[#This Row],[Departamento]],Table_5[],2,0)</f>
        <v>5</v>
      </c>
      <c r="G1134" s="3" t="s">
        <v>22</v>
      </c>
      <c r="H1134" s="9" t="s">
        <v>23</v>
      </c>
      <c r="I1134" s="30" t="str">
        <f>+IFERROR(VLOOKUP(Casos_HN[[#This Row],[Municipio]],'LOCALIZA HN'!$B$9:$O$306,8,0),99999)</f>
        <v>0501</v>
      </c>
      <c r="J1134" s="5" t="s">
        <v>18</v>
      </c>
      <c r="K1134" s="5">
        <v>29</v>
      </c>
      <c r="L1134" s="8" t="s">
        <v>19</v>
      </c>
      <c r="M1134" s="32" t="s">
        <v>20</v>
      </c>
      <c r="N1134" s="33">
        <f>+IFERROR(VLOOKUP(Casos_HN[[#This Row],[ID_Municipio]],Table_4[[CodigoMuni]:[Long_2]],3,0),"")</f>
        <v>15.5151</v>
      </c>
      <c r="O1134" s="33">
        <f>+IFERROR(VLOOKUP(Casos_HN[[#This Row],[ID_Municipio]],Table_4[[CodigoMuni]:[Long_2]],4,0),"")</f>
        <v>-88.114599999999996</v>
      </c>
      <c r="P1134" s="32" t="s">
        <v>21</v>
      </c>
    </row>
    <row r="1135" spans="1:16" ht="14.25" customHeight="1" x14ac:dyDescent="0.3">
      <c r="A1135" s="29" t="str">
        <f t="shared" si="60"/>
        <v>Villanueva439251124</v>
      </c>
      <c r="B1135" s="29" t="str">
        <f>+Casos_HN[[#This Row],[ID_Municipio]]&amp;Casos_HN[[#This Row],[Fecha]]</f>
        <v>051143925</v>
      </c>
      <c r="C1135" s="29" t="str">
        <f t="shared" si="61"/>
        <v>Cortes43925</v>
      </c>
      <c r="D1135" s="30">
        <f t="shared" si="57"/>
        <v>1124</v>
      </c>
      <c r="E1135" s="23">
        <v>43925</v>
      </c>
      <c r="F1135" s="30">
        <f>+VLOOKUP(Casos_HN[[#This Row],[Departamento]],Table_5[],2,0)</f>
        <v>5</v>
      </c>
      <c r="G1135" s="3" t="s">
        <v>22</v>
      </c>
      <c r="H1135" s="9" t="s">
        <v>83</v>
      </c>
      <c r="I1135" s="30" t="str">
        <f>+IFERROR(VLOOKUP(Casos_HN[[#This Row],[Municipio]],'LOCALIZA HN'!$B$9:$O$306,8,0),99999)</f>
        <v>0511</v>
      </c>
      <c r="J1135" s="5" t="s">
        <v>26</v>
      </c>
      <c r="K1135" s="5"/>
      <c r="L1135" s="8" t="s">
        <v>19</v>
      </c>
      <c r="M1135" s="32" t="s">
        <v>20</v>
      </c>
      <c r="N1135" s="33">
        <f>+IFERROR(VLOOKUP(Casos_HN[[#This Row],[ID_Municipio]],Table_4[[CodigoMuni]:[Long_2]],3,0),"")</f>
        <v>15.3307</v>
      </c>
      <c r="O1135" s="33">
        <f>+IFERROR(VLOOKUP(Casos_HN[[#This Row],[ID_Municipio]],Table_4[[CodigoMuni]:[Long_2]],4,0),"")</f>
        <v>-88.047399999999996</v>
      </c>
      <c r="P1135" s="32" t="s">
        <v>21</v>
      </c>
    </row>
    <row r="1136" spans="1:16" ht="14.25" customHeight="1" x14ac:dyDescent="0.3">
      <c r="A1136" s="29" t="str">
        <f t="shared" si="60"/>
        <v>San Pedro Sula439251125</v>
      </c>
      <c r="B1136" s="29" t="str">
        <f>+Casos_HN[[#This Row],[ID_Municipio]]&amp;Casos_HN[[#This Row],[Fecha]]</f>
        <v>050143925</v>
      </c>
      <c r="C1136" s="29" t="str">
        <f t="shared" si="61"/>
        <v>Cortes43925</v>
      </c>
      <c r="D1136" s="30">
        <f t="shared" si="57"/>
        <v>1125</v>
      </c>
      <c r="E1136" s="23">
        <v>43925</v>
      </c>
      <c r="F1136" s="30">
        <f>+VLOOKUP(Casos_HN[[#This Row],[Departamento]],Table_5[],2,0)</f>
        <v>5</v>
      </c>
      <c r="G1136" s="3" t="s">
        <v>22</v>
      </c>
      <c r="H1136" s="9" t="s">
        <v>23</v>
      </c>
      <c r="I1136" s="30" t="str">
        <f>+IFERROR(VLOOKUP(Casos_HN[[#This Row],[Municipio]],'LOCALIZA HN'!$B$9:$O$306,8,0),99999)</f>
        <v>0501</v>
      </c>
      <c r="J1136" s="5" t="s">
        <v>18</v>
      </c>
      <c r="K1136" s="5">
        <v>33</v>
      </c>
      <c r="L1136" s="8" t="s">
        <v>19</v>
      </c>
      <c r="M1136" s="32" t="s">
        <v>20</v>
      </c>
      <c r="N1136" s="33">
        <f>+IFERROR(VLOOKUP(Casos_HN[[#This Row],[ID_Municipio]],Table_4[[CodigoMuni]:[Long_2]],3,0),"")</f>
        <v>15.5151</v>
      </c>
      <c r="O1136" s="33">
        <f>+IFERROR(VLOOKUP(Casos_HN[[#This Row],[ID_Municipio]],Table_4[[CodigoMuni]:[Long_2]],4,0),"")</f>
        <v>-88.114599999999996</v>
      </c>
      <c r="P1136" s="32" t="s">
        <v>21</v>
      </c>
    </row>
    <row r="1137" spans="1:16" ht="14.25" customHeight="1" x14ac:dyDescent="0.3">
      <c r="A1137" s="29" t="str">
        <f t="shared" si="60"/>
        <v>Intibuca439251126</v>
      </c>
      <c r="B1137" s="29" t="str">
        <f>+Casos_HN[[#This Row],[ID_Municipio]]&amp;Casos_HN[[#This Row],[Fecha]]</f>
        <v>100643925</v>
      </c>
      <c r="C1137" s="29" t="str">
        <f t="shared" si="61"/>
        <v>Intibuca43925</v>
      </c>
      <c r="D1137" s="30">
        <f t="shared" si="57"/>
        <v>1126</v>
      </c>
      <c r="E1137" s="23">
        <v>43925</v>
      </c>
      <c r="F1137" s="30">
        <f>+VLOOKUP(Casos_HN[[#This Row],[Departamento]],Table_5[],2,0)</f>
        <v>10</v>
      </c>
      <c r="G1137" s="3" t="s">
        <v>45</v>
      </c>
      <c r="H1137" s="9" t="s">
        <v>45</v>
      </c>
      <c r="I1137" s="30" t="str">
        <f>+IFERROR(VLOOKUP(Casos_HN[[#This Row],[Municipio]],'LOCALIZA HN'!$B$9:$O$306,8,0),99999)</f>
        <v>1006</v>
      </c>
      <c r="J1137" s="5" t="s">
        <v>18</v>
      </c>
      <c r="K1137" s="5">
        <v>40</v>
      </c>
      <c r="L1137" s="8" t="s">
        <v>19</v>
      </c>
      <c r="M1137" s="32" t="s">
        <v>20</v>
      </c>
      <c r="N1137" s="33">
        <f>+IFERROR(VLOOKUP(Casos_HN[[#This Row],[ID_Municipio]],Table_4[[CodigoMuni]:[Long_2]],3,0),"")</f>
        <v>14.4335</v>
      </c>
      <c r="O1137" s="33">
        <f>+IFERROR(VLOOKUP(Casos_HN[[#This Row],[ID_Municipio]],Table_4[[CodigoMuni]:[Long_2]],4,0),"")</f>
        <v>-88.153999999999996</v>
      </c>
      <c r="P1137" s="32" t="s">
        <v>21</v>
      </c>
    </row>
    <row r="1138" spans="1:16" ht="14.25" customHeight="1" x14ac:dyDescent="0.3">
      <c r="A1138" s="29" t="str">
        <f t="shared" si="60"/>
        <v>Distrito Central439251127</v>
      </c>
      <c r="B1138" s="29" t="str">
        <f>+Casos_HN[[#This Row],[ID_Municipio]]&amp;Casos_HN[[#This Row],[Fecha]]</f>
        <v>080143925</v>
      </c>
      <c r="C1138" s="29" t="str">
        <f t="shared" si="61"/>
        <v>Francisco Morazan43925</v>
      </c>
      <c r="D1138" s="30">
        <f t="shared" si="57"/>
        <v>1127</v>
      </c>
      <c r="E1138" s="23">
        <v>43925</v>
      </c>
      <c r="F1138" s="30">
        <f>+VLOOKUP(Casos_HN[[#This Row],[Departamento]],Table_5[],2,0)</f>
        <v>8</v>
      </c>
      <c r="G1138" s="3" t="s">
        <v>31</v>
      </c>
      <c r="H1138" s="9" t="s">
        <v>32</v>
      </c>
      <c r="I1138" s="30" t="str">
        <f>+IFERROR(VLOOKUP(Casos_HN[[#This Row],[Municipio]],'LOCALIZA HN'!$B$9:$O$306,8,0),99999)</f>
        <v>0801</v>
      </c>
      <c r="J1138" s="5" t="s">
        <v>18</v>
      </c>
      <c r="K1138" s="5">
        <v>30</v>
      </c>
      <c r="L1138" s="8" t="s">
        <v>19</v>
      </c>
      <c r="M1138" s="32" t="s">
        <v>20</v>
      </c>
      <c r="N1138" s="33">
        <f>+IFERROR(VLOOKUP(Casos_HN[[#This Row],[ID_Municipio]],Table_4[[CodigoMuni]:[Long_2]],3,0),"")</f>
        <v>14.175800000000001</v>
      </c>
      <c r="O1138" s="33">
        <f>+IFERROR(VLOOKUP(Casos_HN[[#This Row],[ID_Municipio]],Table_4[[CodigoMuni]:[Long_2]],4,0),"")</f>
        <v>-87.251099999999994</v>
      </c>
      <c r="P1138" s="32" t="s">
        <v>21</v>
      </c>
    </row>
    <row r="1139" spans="1:16" ht="14.25" customHeight="1" x14ac:dyDescent="0.3">
      <c r="A1139" s="29" t="str">
        <f t="shared" si="60"/>
        <v>Distrito Central439251128</v>
      </c>
      <c r="B1139" s="29" t="str">
        <f>+Casos_HN[[#This Row],[ID_Municipio]]&amp;Casos_HN[[#This Row],[Fecha]]</f>
        <v>080143925</v>
      </c>
      <c r="C1139" s="29" t="str">
        <f t="shared" si="61"/>
        <v>Francisco Morazan43925</v>
      </c>
      <c r="D1139" s="30">
        <f t="shared" si="57"/>
        <v>1128</v>
      </c>
      <c r="E1139" s="23">
        <v>43925</v>
      </c>
      <c r="F1139" s="30">
        <f>+VLOOKUP(Casos_HN[[#This Row],[Departamento]],Table_5[],2,0)</f>
        <v>8</v>
      </c>
      <c r="G1139" s="3" t="s">
        <v>31</v>
      </c>
      <c r="H1139" s="9" t="s">
        <v>32</v>
      </c>
      <c r="I1139" s="30" t="str">
        <f>+IFERROR(VLOOKUP(Casos_HN[[#This Row],[Municipio]],'LOCALIZA HN'!$B$9:$O$306,8,0),99999)</f>
        <v>0801</v>
      </c>
      <c r="J1139" s="5" t="s">
        <v>26</v>
      </c>
      <c r="K1139" s="5">
        <v>39</v>
      </c>
      <c r="L1139" s="8" t="s">
        <v>19</v>
      </c>
      <c r="M1139" s="32" t="s">
        <v>20</v>
      </c>
      <c r="N1139" s="33">
        <f>+IFERROR(VLOOKUP(Casos_HN[[#This Row],[ID_Municipio]],Table_4[[CodigoMuni]:[Long_2]],3,0),"")</f>
        <v>14.175800000000001</v>
      </c>
      <c r="O1139" s="33">
        <f>+IFERROR(VLOOKUP(Casos_HN[[#This Row],[ID_Municipio]],Table_4[[CodigoMuni]:[Long_2]],4,0),"")</f>
        <v>-87.251099999999994</v>
      </c>
      <c r="P1139" s="32" t="s">
        <v>21</v>
      </c>
    </row>
    <row r="1140" spans="1:16" ht="14.25" customHeight="1" x14ac:dyDescent="0.3">
      <c r="A1140" s="29" t="str">
        <f t="shared" si="60"/>
        <v>Distrito Central439251129</v>
      </c>
      <c r="B1140" s="29" t="str">
        <f>+Casos_HN[[#This Row],[ID_Municipio]]&amp;Casos_HN[[#This Row],[Fecha]]</f>
        <v>080143925</v>
      </c>
      <c r="C1140" s="29" t="str">
        <f t="shared" si="61"/>
        <v>Francisco Morazan43925</v>
      </c>
      <c r="D1140" s="30">
        <f t="shared" si="57"/>
        <v>1129</v>
      </c>
      <c r="E1140" s="23">
        <v>43925</v>
      </c>
      <c r="F1140" s="30">
        <f>+VLOOKUP(Casos_HN[[#This Row],[Departamento]],Table_5[],2,0)</f>
        <v>8</v>
      </c>
      <c r="G1140" s="3" t="s">
        <v>31</v>
      </c>
      <c r="H1140" s="9" t="s">
        <v>32</v>
      </c>
      <c r="I1140" s="30" t="str">
        <f>+IFERROR(VLOOKUP(Casos_HN[[#This Row],[Municipio]],'LOCALIZA HN'!$B$9:$O$306,8,0),99999)</f>
        <v>0801</v>
      </c>
      <c r="J1140" s="5" t="s">
        <v>18</v>
      </c>
      <c r="K1140" s="5">
        <v>45</v>
      </c>
      <c r="L1140" s="8" t="s">
        <v>19</v>
      </c>
      <c r="M1140" s="32" t="s">
        <v>20</v>
      </c>
      <c r="N1140" s="33">
        <f>+IFERROR(VLOOKUP(Casos_HN[[#This Row],[ID_Municipio]],Table_4[[CodigoMuni]:[Long_2]],3,0),"")</f>
        <v>14.175800000000001</v>
      </c>
      <c r="O1140" s="33">
        <f>+IFERROR(VLOOKUP(Casos_HN[[#This Row],[ID_Municipio]],Table_4[[CodigoMuni]:[Long_2]],4,0),"")</f>
        <v>-87.251099999999994</v>
      </c>
      <c r="P1140" s="32" t="s">
        <v>21</v>
      </c>
    </row>
    <row r="1141" spans="1:16" ht="14.25" customHeight="1" x14ac:dyDescent="0.3">
      <c r="A1141" s="29" t="str">
        <f t="shared" si="60"/>
        <v>Distrito Central439251130</v>
      </c>
      <c r="B1141" s="29" t="str">
        <f>+Casos_HN[[#This Row],[ID_Municipio]]&amp;Casos_HN[[#This Row],[Fecha]]</f>
        <v>080143925</v>
      </c>
      <c r="C1141" s="29" t="str">
        <f t="shared" si="61"/>
        <v>Francisco Morazan43925</v>
      </c>
      <c r="D1141" s="30">
        <f t="shared" si="57"/>
        <v>1130</v>
      </c>
      <c r="E1141" s="23">
        <v>43925</v>
      </c>
      <c r="F1141" s="30">
        <f>+VLOOKUP(Casos_HN[[#This Row],[Departamento]],Table_5[],2,0)</f>
        <v>8</v>
      </c>
      <c r="G1141" s="3" t="s">
        <v>31</v>
      </c>
      <c r="H1141" s="9" t="s">
        <v>32</v>
      </c>
      <c r="I1141" s="30" t="str">
        <f>+IFERROR(VLOOKUP(Casos_HN[[#This Row],[Municipio]],'LOCALIZA HN'!$B$9:$O$306,8,0),99999)</f>
        <v>0801</v>
      </c>
      <c r="J1141" s="5" t="s">
        <v>26</v>
      </c>
      <c r="K1141" s="5">
        <v>23</v>
      </c>
      <c r="L1141" s="8" t="s">
        <v>19</v>
      </c>
      <c r="M1141" s="32" t="s">
        <v>20</v>
      </c>
      <c r="N1141" s="33">
        <f>+IFERROR(VLOOKUP(Casos_HN[[#This Row],[ID_Municipio]],Table_4[[CodigoMuni]:[Long_2]],3,0),"")</f>
        <v>14.175800000000001</v>
      </c>
      <c r="O1141" s="33">
        <f>+IFERROR(VLOOKUP(Casos_HN[[#This Row],[ID_Municipio]],Table_4[[CodigoMuni]:[Long_2]],4,0),"")</f>
        <v>-87.251099999999994</v>
      </c>
      <c r="P1141" s="32" t="s">
        <v>21</v>
      </c>
    </row>
    <row r="1142" spans="1:16" ht="14.25" customHeight="1" x14ac:dyDescent="0.3">
      <c r="A1142" s="29" t="str">
        <f t="shared" si="60"/>
        <v>Distrito Central439251131</v>
      </c>
      <c r="B1142" s="29" t="str">
        <f>+Casos_HN[[#This Row],[ID_Municipio]]&amp;Casos_HN[[#This Row],[Fecha]]</f>
        <v>080143925</v>
      </c>
      <c r="C1142" s="29" t="str">
        <f t="shared" si="61"/>
        <v>Francisco Morazan43925</v>
      </c>
      <c r="D1142" s="30">
        <f t="shared" si="57"/>
        <v>1131</v>
      </c>
      <c r="E1142" s="23">
        <v>43925</v>
      </c>
      <c r="F1142" s="30">
        <f>+VLOOKUP(Casos_HN[[#This Row],[Departamento]],Table_5[],2,0)</f>
        <v>8</v>
      </c>
      <c r="G1142" s="3" t="s">
        <v>31</v>
      </c>
      <c r="H1142" s="9" t="s">
        <v>32</v>
      </c>
      <c r="I1142" s="30" t="str">
        <f>+IFERROR(VLOOKUP(Casos_HN[[#This Row],[Municipio]],'LOCALIZA HN'!$B$9:$O$306,8,0),99999)</f>
        <v>0801</v>
      </c>
      <c r="J1142" s="5" t="s">
        <v>18</v>
      </c>
      <c r="K1142" s="5">
        <v>22</v>
      </c>
      <c r="L1142" s="8" t="s">
        <v>19</v>
      </c>
      <c r="M1142" s="32" t="s">
        <v>20</v>
      </c>
      <c r="N1142" s="33">
        <f>+IFERROR(VLOOKUP(Casos_HN[[#This Row],[ID_Municipio]],Table_4[[CodigoMuni]:[Long_2]],3,0),"")</f>
        <v>14.175800000000001</v>
      </c>
      <c r="O1142" s="33">
        <f>+IFERROR(VLOOKUP(Casos_HN[[#This Row],[ID_Municipio]],Table_4[[CodigoMuni]:[Long_2]],4,0),"")</f>
        <v>-87.251099999999994</v>
      </c>
      <c r="P1142" s="32" t="s">
        <v>21</v>
      </c>
    </row>
    <row r="1143" spans="1:16" ht="14.25" customHeight="1" x14ac:dyDescent="0.3">
      <c r="A1143" s="29" t="str">
        <f t="shared" si="60"/>
        <v>La Ceiba439251132</v>
      </c>
      <c r="B1143" s="29" t="str">
        <f>+Casos_HN[[#This Row],[ID_Municipio]]&amp;Casos_HN[[#This Row],[Fecha]]</f>
        <v>010143925</v>
      </c>
      <c r="C1143" s="29" t="str">
        <f t="shared" si="61"/>
        <v>Atlantida43925</v>
      </c>
      <c r="D1143" s="30">
        <f t="shared" si="57"/>
        <v>1132</v>
      </c>
      <c r="E1143" s="23">
        <v>43925</v>
      </c>
      <c r="F1143" s="30">
        <f>+VLOOKUP(Casos_HN[[#This Row],[Departamento]],Table_5[],2,0)</f>
        <v>1</v>
      </c>
      <c r="G1143" s="3" t="s">
        <v>38</v>
      </c>
      <c r="H1143" s="9" t="s">
        <v>46</v>
      </c>
      <c r="I1143" s="30" t="str">
        <f>+IFERROR(VLOOKUP(Casos_HN[[#This Row],[Municipio]],'LOCALIZA HN'!$B$9:$O$306,8,0),99999)</f>
        <v>0101</v>
      </c>
      <c r="J1143" s="5" t="s">
        <v>26</v>
      </c>
      <c r="K1143" s="5">
        <v>39</v>
      </c>
      <c r="L1143" s="8" t="s">
        <v>19</v>
      </c>
      <c r="M1143" s="32" t="s">
        <v>20</v>
      </c>
      <c r="N1143" s="33">
        <f>+IFERROR(VLOOKUP(Casos_HN[[#This Row],[ID_Municipio]],Table_4[[CodigoMuni]:[Long_2]],3,0),"")</f>
        <v>15.6782</v>
      </c>
      <c r="O1143" s="33">
        <f>+IFERROR(VLOOKUP(Casos_HN[[#This Row],[ID_Municipio]],Table_4[[CodigoMuni]:[Long_2]],4,0),"")</f>
        <v>-86.742800000000003</v>
      </c>
      <c r="P1143" s="32" t="s">
        <v>21</v>
      </c>
    </row>
    <row r="1144" spans="1:16" ht="14.25" customHeight="1" x14ac:dyDescent="0.3">
      <c r="A1144" s="29" t="str">
        <f t="shared" si="60"/>
        <v>La Ceiba439251133</v>
      </c>
      <c r="B1144" s="29" t="str">
        <f>+Casos_HN[[#This Row],[ID_Municipio]]&amp;Casos_HN[[#This Row],[Fecha]]</f>
        <v>010143925</v>
      </c>
      <c r="C1144" s="29" t="str">
        <f t="shared" si="61"/>
        <v>Atlantida43925</v>
      </c>
      <c r="D1144" s="30">
        <f t="shared" si="57"/>
        <v>1133</v>
      </c>
      <c r="E1144" s="23">
        <v>43925</v>
      </c>
      <c r="F1144" s="30">
        <f>+VLOOKUP(Casos_HN[[#This Row],[Departamento]],Table_5[],2,0)</f>
        <v>1</v>
      </c>
      <c r="G1144" s="3" t="s">
        <v>38</v>
      </c>
      <c r="H1144" s="9" t="s">
        <v>46</v>
      </c>
      <c r="I1144" s="30" t="str">
        <f>+IFERROR(VLOOKUP(Casos_HN[[#This Row],[Municipio]],'LOCALIZA HN'!$B$9:$O$306,8,0),99999)</f>
        <v>0101</v>
      </c>
      <c r="J1144" s="5" t="s">
        <v>18</v>
      </c>
      <c r="K1144" s="5">
        <v>21</v>
      </c>
      <c r="L1144" s="8" t="s">
        <v>19</v>
      </c>
      <c r="M1144" s="32" t="s">
        <v>20</v>
      </c>
      <c r="N1144" s="33">
        <f>+IFERROR(VLOOKUP(Casos_HN[[#This Row],[ID_Municipio]],Table_4[[CodigoMuni]:[Long_2]],3,0),"")</f>
        <v>15.6782</v>
      </c>
      <c r="O1144" s="33">
        <f>+IFERROR(VLOOKUP(Casos_HN[[#This Row],[ID_Municipio]],Table_4[[CodigoMuni]:[Long_2]],4,0),"")</f>
        <v>-86.742800000000003</v>
      </c>
      <c r="P1144" s="32" t="s">
        <v>21</v>
      </c>
    </row>
    <row r="1145" spans="1:16" ht="14.25" customHeight="1" x14ac:dyDescent="0.3">
      <c r="A1145" s="29" t="str">
        <f t="shared" si="60"/>
        <v>Santa Rita439251134</v>
      </c>
      <c r="B1145" s="29" t="str">
        <f>+Casos_HN[[#This Row],[ID_Municipio]]&amp;Casos_HN[[#This Row],[Fecha]]</f>
        <v>042143925</v>
      </c>
      <c r="C1145" s="29" t="str">
        <f t="shared" si="61"/>
        <v>Yoro43925</v>
      </c>
      <c r="D1145" s="30">
        <f t="shared" si="57"/>
        <v>1134</v>
      </c>
      <c r="E1145" s="23">
        <v>43925</v>
      </c>
      <c r="F1145" s="30">
        <f>+VLOOKUP(Casos_HN[[#This Row],[Departamento]],Table_5[],2,0)</f>
        <v>18</v>
      </c>
      <c r="G1145" s="3" t="s">
        <v>35</v>
      </c>
      <c r="H1145" s="9" t="s">
        <v>75</v>
      </c>
      <c r="I1145" s="30" t="str">
        <f>+IFERROR(VLOOKUP(Casos_HN[[#This Row],[Municipio]],'LOCALIZA HN'!$B$9:$O$306,8,0),99999)</f>
        <v>0421</v>
      </c>
      <c r="J1145" s="5" t="s">
        <v>26</v>
      </c>
      <c r="K1145" s="5">
        <v>33</v>
      </c>
      <c r="L1145" s="8" t="s">
        <v>19</v>
      </c>
      <c r="M1145" s="32" t="s">
        <v>20</v>
      </c>
      <c r="N1145" s="33">
        <f>+IFERROR(VLOOKUP(Casos_HN[[#This Row],[ID_Municipio]],Table_4[[CodigoMuni]:[Long_2]],3,0),"")</f>
        <v>14.886799999999999</v>
      </c>
      <c r="O1145" s="33">
        <f>+IFERROR(VLOOKUP(Casos_HN[[#This Row],[ID_Municipio]],Table_4[[CodigoMuni]:[Long_2]],4,0),"")</f>
        <v>-89.036000000000001</v>
      </c>
      <c r="P1145" s="32" t="s">
        <v>21</v>
      </c>
    </row>
    <row r="1146" spans="1:16" ht="14.25" customHeight="1" x14ac:dyDescent="0.3">
      <c r="A1146" s="29" t="str">
        <f t="shared" si="60"/>
        <v>Orocuina439251135</v>
      </c>
      <c r="B1146" s="29" t="str">
        <f>+Casos_HN[[#This Row],[ID_Municipio]]&amp;Casos_HN[[#This Row],[Fecha]]</f>
        <v>061043925</v>
      </c>
      <c r="C1146" s="29" t="str">
        <f t="shared" si="61"/>
        <v>Choluteca43925</v>
      </c>
      <c r="D1146" s="30">
        <f t="shared" si="57"/>
        <v>1135</v>
      </c>
      <c r="E1146" s="23">
        <v>43925</v>
      </c>
      <c r="F1146" s="30">
        <f>+VLOOKUP(Casos_HN[[#This Row],[Departamento]],Table_5[],2,0)</f>
        <v>6</v>
      </c>
      <c r="G1146" s="3" t="s">
        <v>27</v>
      </c>
      <c r="H1146" s="9" t="s">
        <v>87</v>
      </c>
      <c r="I1146" s="30" t="str">
        <f>+IFERROR(VLOOKUP(Casos_HN[[#This Row],[Municipio]],'LOCALIZA HN'!$B$9:$O$306,8,0),99999)</f>
        <v>0610</v>
      </c>
      <c r="J1146" s="5" t="s">
        <v>18</v>
      </c>
      <c r="K1146" s="5">
        <v>44</v>
      </c>
      <c r="L1146" s="8" t="s">
        <v>19</v>
      </c>
      <c r="M1146" s="32" t="s">
        <v>20</v>
      </c>
      <c r="N1146" s="33">
        <f>+IFERROR(VLOOKUP(Casos_HN[[#This Row],[ID_Municipio]],Table_4[[CodigoMuni]:[Long_2]],3,0),"")</f>
        <v>13.5078</v>
      </c>
      <c r="O1146" s="33">
        <f>+IFERROR(VLOOKUP(Casos_HN[[#This Row],[ID_Municipio]],Table_4[[CodigoMuni]:[Long_2]],4,0),"")</f>
        <v>-87.143100000000004</v>
      </c>
      <c r="P1146" s="32" t="s">
        <v>21</v>
      </c>
    </row>
    <row r="1147" spans="1:16" ht="14.25" customHeight="1" x14ac:dyDescent="0.3">
      <c r="A1147" s="29" t="str">
        <f t="shared" si="60"/>
        <v>Distrito Central439251136</v>
      </c>
      <c r="B1147" s="29" t="str">
        <f>+Casos_HN[[#This Row],[ID_Municipio]]&amp;Casos_HN[[#This Row],[Fecha]]</f>
        <v>080143925</v>
      </c>
      <c r="C1147" s="29" t="str">
        <f t="shared" si="61"/>
        <v>Francisco Morazan43925</v>
      </c>
      <c r="D1147" s="30">
        <f t="shared" si="57"/>
        <v>1136</v>
      </c>
      <c r="E1147" s="23">
        <v>43925</v>
      </c>
      <c r="F1147" s="30">
        <f>+VLOOKUP(Casos_HN[[#This Row],[Departamento]],Table_5[],2,0)</f>
        <v>8</v>
      </c>
      <c r="G1147" s="3" t="s">
        <v>31</v>
      </c>
      <c r="H1147" s="9" t="s">
        <v>32</v>
      </c>
      <c r="I1147" s="30" t="str">
        <f>+IFERROR(VLOOKUP(Casos_HN[[#This Row],[Municipio]],'LOCALIZA HN'!$B$9:$O$306,8,0),99999)</f>
        <v>0801</v>
      </c>
      <c r="J1147" s="5" t="s">
        <v>18</v>
      </c>
      <c r="K1147" s="5">
        <v>32</v>
      </c>
      <c r="L1147" s="8" t="s">
        <v>19</v>
      </c>
      <c r="M1147" s="32" t="s">
        <v>20</v>
      </c>
      <c r="N1147" s="33">
        <f>+IFERROR(VLOOKUP(Casos_HN[[#This Row],[ID_Municipio]],Table_4[[CodigoMuni]:[Long_2]],3,0),"")</f>
        <v>14.175800000000001</v>
      </c>
      <c r="O1147" s="33">
        <f>+IFERROR(VLOOKUP(Casos_HN[[#This Row],[ID_Municipio]],Table_4[[CodigoMuni]:[Long_2]],4,0),"")</f>
        <v>-87.251099999999994</v>
      </c>
      <c r="P1147" s="32" t="s">
        <v>21</v>
      </c>
    </row>
    <row r="1148" spans="1:16" ht="14.25" customHeight="1" x14ac:dyDescent="0.3">
      <c r="A1148" s="29" t="str">
        <f t="shared" ref="A1148:A1154" si="62">+H1148&amp;E1148&amp;D1148</f>
        <v>Distrito Central439251137</v>
      </c>
      <c r="B1148" s="29" t="str">
        <f>+Casos_HN[[#This Row],[ID_Municipio]]&amp;Casos_HN[[#This Row],[Fecha]]</f>
        <v>080143925</v>
      </c>
      <c r="C1148" s="29" t="str">
        <f t="shared" ref="C1148:C1154" si="63">+G1148&amp;E1148</f>
        <v>Francisco Morazan43925</v>
      </c>
      <c r="D1148" s="30">
        <f t="shared" si="57"/>
        <v>1137</v>
      </c>
      <c r="E1148" s="23">
        <v>43925</v>
      </c>
      <c r="F1148" s="30">
        <f>+VLOOKUP(Casos_HN[[#This Row],[Departamento]],Table_5[],2,0)</f>
        <v>8</v>
      </c>
      <c r="G1148" s="3" t="s">
        <v>31</v>
      </c>
      <c r="H1148" s="9" t="s">
        <v>32</v>
      </c>
      <c r="I1148" s="30" t="str">
        <f>+IFERROR(VLOOKUP(Casos_HN[[#This Row],[Municipio]],'LOCALIZA HN'!$B$9:$O$306,8,0),99999)</f>
        <v>0801</v>
      </c>
      <c r="J1148" s="5" t="s">
        <v>26</v>
      </c>
      <c r="K1148" s="5">
        <v>50</v>
      </c>
      <c r="L1148" s="8" t="s">
        <v>19</v>
      </c>
      <c r="M1148" s="32" t="s">
        <v>20</v>
      </c>
      <c r="N1148" s="33">
        <f>+IFERROR(VLOOKUP(Casos_HN[[#This Row],[ID_Municipio]],Table_4[[CodigoMuni]:[Long_2]],3,0),"")</f>
        <v>14.175800000000001</v>
      </c>
      <c r="O1148" s="33">
        <f>+IFERROR(VLOOKUP(Casos_HN[[#This Row],[ID_Municipio]],Table_4[[CodigoMuni]:[Long_2]],4,0),"")</f>
        <v>-87.251099999999994</v>
      </c>
      <c r="P1148" s="32" t="s">
        <v>21</v>
      </c>
    </row>
    <row r="1149" spans="1:16" ht="14.25" customHeight="1" x14ac:dyDescent="0.3">
      <c r="A1149" s="29" t="str">
        <f t="shared" si="62"/>
        <v>Distrito Central439251138</v>
      </c>
      <c r="B1149" s="29" t="str">
        <f>+Casos_HN[[#This Row],[ID_Municipio]]&amp;Casos_HN[[#This Row],[Fecha]]</f>
        <v>080143925</v>
      </c>
      <c r="C1149" s="29" t="str">
        <f t="shared" si="63"/>
        <v>Francisco Morazan43925</v>
      </c>
      <c r="D1149" s="30">
        <f t="shared" si="57"/>
        <v>1138</v>
      </c>
      <c r="E1149" s="23">
        <v>43925</v>
      </c>
      <c r="F1149" s="30">
        <f>+VLOOKUP(Casos_HN[[#This Row],[Departamento]],Table_5[],2,0)</f>
        <v>8</v>
      </c>
      <c r="G1149" s="3" t="s">
        <v>31</v>
      </c>
      <c r="H1149" s="9" t="s">
        <v>32</v>
      </c>
      <c r="I1149" s="30" t="str">
        <f>+IFERROR(VLOOKUP(Casos_HN[[#This Row],[Municipio]],'LOCALIZA HN'!$B$9:$O$306,8,0),99999)</f>
        <v>0801</v>
      </c>
      <c r="J1149" s="5" t="s">
        <v>18</v>
      </c>
      <c r="K1149" s="5">
        <v>75</v>
      </c>
      <c r="L1149" s="8" t="s">
        <v>19</v>
      </c>
      <c r="M1149" s="32" t="s">
        <v>20</v>
      </c>
      <c r="N1149" s="33">
        <f>+IFERROR(VLOOKUP(Casos_HN[[#This Row],[ID_Municipio]],Table_4[[CodigoMuni]:[Long_2]],3,0),"")</f>
        <v>14.175800000000001</v>
      </c>
      <c r="O1149" s="33">
        <f>+IFERROR(VLOOKUP(Casos_HN[[#This Row],[ID_Municipio]],Table_4[[CodigoMuni]:[Long_2]],4,0),"")</f>
        <v>-87.251099999999994</v>
      </c>
      <c r="P1149" s="32" t="s">
        <v>21</v>
      </c>
    </row>
    <row r="1150" spans="1:16" ht="14.25" customHeight="1" x14ac:dyDescent="0.3">
      <c r="A1150" s="29" t="str">
        <f t="shared" si="62"/>
        <v>Distrito Central439251139</v>
      </c>
      <c r="B1150" s="29" t="str">
        <f>+Casos_HN[[#This Row],[ID_Municipio]]&amp;Casos_HN[[#This Row],[Fecha]]</f>
        <v>080143925</v>
      </c>
      <c r="C1150" s="29" t="str">
        <f t="shared" si="63"/>
        <v>Francisco Morazan43925</v>
      </c>
      <c r="D1150" s="30">
        <f t="shared" si="57"/>
        <v>1139</v>
      </c>
      <c r="E1150" s="23">
        <v>43925</v>
      </c>
      <c r="F1150" s="30">
        <f>+VLOOKUP(Casos_HN[[#This Row],[Departamento]],Table_5[],2,0)</f>
        <v>8</v>
      </c>
      <c r="G1150" s="3" t="s">
        <v>31</v>
      </c>
      <c r="H1150" s="9" t="s">
        <v>32</v>
      </c>
      <c r="I1150" s="30" t="str">
        <f>+IFERROR(VLOOKUP(Casos_HN[[#This Row],[Municipio]],'LOCALIZA HN'!$B$9:$O$306,8,0),99999)</f>
        <v>0801</v>
      </c>
      <c r="J1150" s="5" t="s">
        <v>18</v>
      </c>
      <c r="K1150" s="5">
        <v>34</v>
      </c>
      <c r="L1150" s="8" t="s">
        <v>19</v>
      </c>
      <c r="M1150" s="32" t="s">
        <v>20</v>
      </c>
      <c r="N1150" s="33">
        <f>+IFERROR(VLOOKUP(Casos_HN[[#This Row],[ID_Municipio]],Table_4[[CodigoMuni]:[Long_2]],3,0),"")</f>
        <v>14.175800000000001</v>
      </c>
      <c r="O1150" s="33">
        <f>+IFERROR(VLOOKUP(Casos_HN[[#This Row],[ID_Municipio]],Table_4[[CodigoMuni]:[Long_2]],4,0),"")</f>
        <v>-87.251099999999994</v>
      </c>
      <c r="P1150" s="32" t="s">
        <v>21</v>
      </c>
    </row>
    <row r="1151" spans="1:16" ht="14.25" customHeight="1" x14ac:dyDescent="0.3">
      <c r="A1151" s="29" t="str">
        <f t="shared" si="62"/>
        <v>Distrito Central439251140</v>
      </c>
      <c r="B1151" s="29" t="str">
        <f>+Casos_HN[[#This Row],[ID_Municipio]]&amp;Casos_HN[[#This Row],[Fecha]]</f>
        <v>080143925</v>
      </c>
      <c r="C1151" s="29" t="str">
        <f t="shared" si="63"/>
        <v>Francisco Morazan43925</v>
      </c>
      <c r="D1151" s="30">
        <f t="shared" si="57"/>
        <v>1140</v>
      </c>
      <c r="E1151" s="23">
        <v>43925</v>
      </c>
      <c r="F1151" s="30">
        <f>+VLOOKUP(Casos_HN[[#This Row],[Departamento]],Table_5[],2,0)</f>
        <v>8</v>
      </c>
      <c r="G1151" s="3" t="s">
        <v>31</v>
      </c>
      <c r="H1151" s="9" t="s">
        <v>32</v>
      </c>
      <c r="I1151" s="30" t="str">
        <f>+IFERROR(VLOOKUP(Casos_HN[[#This Row],[Municipio]],'LOCALIZA HN'!$B$9:$O$306,8,0),99999)</f>
        <v>0801</v>
      </c>
      <c r="J1151" s="5" t="s">
        <v>18</v>
      </c>
      <c r="K1151" s="5">
        <v>1</v>
      </c>
      <c r="L1151" s="8" t="s">
        <v>19</v>
      </c>
      <c r="M1151" s="32" t="s">
        <v>20</v>
      </c>
      <c r="N1151" s="33">
        <f>+IFERROR(VLOOKUP(Casos_HN[[#This Row],[ID_Municipio]],Table_4[[CodigoMuni]:[Long_2]],3,0),"")</f>
        <v>14.175800000000001</v>
      </c>
      <c r="O1151" s="33">
        <f>+IFERROR(VLOOKUP(Casos_HN[[#This Row],[ID_Municipio]],Table_4[[CodigoMuni]:[Long_2]],4,0),"")</f>
        <v>-87.251099999999994</v>
      </c>
      <c r="P1151" s="32" t="s">
        <v>21</v>
      </c>
    </row>
    <row r="1152" spans="1:16" ht="14.25" customHeight="1" x14ac:dyDescent="0.3">
      <c r="A1152" s="29" t="str">
        <f t="shared" si="62"/>
        <v>Distrito Central439251141</v>
      </c>
      <c r="B1152" s="29" t="str">
        <f>+Casos_HN[[#This Row],[ID_Municipio]]&amp;Casos_HN[[#This Row],[Fecha]]</f>
        <v>080143925</v>
      </c>
      <c r="C1152" s="29" t="str">
        <f t="shared" si="63"/>
        <v>Francisco Morazan43925</v>
      </c>
      <c r="D1152" s="30">
        <f t="shared" si="57"/>
        <v>1141</v>
      </c>
      <c r="E1152" s="23">
        <v>43925</v>
      </c>
      <c r="F1152" s="30">
        <f>+VLOOKUP(Casos_HN[[#This Row],[Departamento]],Table_5[],2,0)</f>
        <v>8</v>
      </c>
      <c r="G1152" s="3" t="s">
        <v>31</v>
      </c>
      <c r="H1152" s="9" t="s">
        <v>32</v>
      </c>
      <c r="I1152" s="30" t="str">
        <f>+IFERROR(VLOOKUP(Casos_HN[[#This Row],[Municipio]],'LOCALIZA HN'!$B$9:$O$306,8,0),99999)</f>
        <v>0801</v>
      </c>
      <c r="J1152" s="5" t="s">
        <v>26</v>
      </c>
      <c r="K1152" s="5">
        <v>11</v>
      </c>
      <c r="L1152" s="8" t="s">
        <v>19</v>
      </c>
      <c r="M1152" s="32" t="s">
        <v>20</v>
      </c>
      <c r="N1152" s="33">
        <f>+IFERROR(VLOOKUP(Casos_HN[[#This Row],[ID_Municipio]],Table_4[[CodigoMuni]:[Long_2]],3,0),"")</f>
        <v>14.175800000000001</v>
      </c>
      <c r="O1152" s="33">
        <f>+IFERROR(VLOOKUP(Casos_HN[[#This Row],[ID_Municipio]],Table_4[[CodigoMuni]:[Long_2]],4,0),"")</f>
        <v>-87.251099999999994</v>
      </c>
      <c r="P1152" s="32" t="s">
        <v>21</v>
      </c>
    </row>
    <row r="1153" spans="1:16" ht="14.25" customHeight="1" x14ac:dyDescent="0.3">
      <c r="A1153" s="29" t="str">
        <f t="shared" si="62"/>
        <v>Distrito Central439251142</v>
      </c>
      <c r="B1153" s="29" t="str">
        <f>+Casos_HN[[#This Row],[ID_Municipio]]&amp;Casos_HN[[#This Row],[Fecha]]</f>
        <v>080143925</v>
      </c>
      <c r="C1153" s="29" t="str">
        <f t="shared" si="63"/>
        <v>Francisco Morazan43925</v>
      </c>
      <c r="D1153" s="30">
        <f t="shared" si="57"/>
        <v>1142</v>
      </c>
      <c r="E1153" s="23">
        <v>43925</v>
      </c>
      <c r="F1153" s="30">
        <f>+VLOOKUP(Casos_HN[[#This Row],[Departamento]],Table_5[],2,0)</f>
        <v>8</v>
      </c>
      <c r="G1153" s="3" t="s">
        <v>31</v>
      </c>
      <c r="H1153" s="9" t="s">
        <v>32</v>
      </c>
      <c r="I1153" s="30" t="str">
        <f>+IFERROR(VLOOKUP(Casos_HN[[#This Row],[Municipio]],'LOCALIZA HN'!$B$9:$O$306,8,0),99999)</f>
        <v>0801</v>
      </c>
      <c r="J1153" s="5" t="s">
        <v>26</v>
      </c>
      <c r="K1153" s="5">
        <v>30</v>
      </c>
      <c r="L1153" s="8" t="s">
        <v>19</v>
      </c>
      <c r="M1153" s="32" t="s">
        <v>20</v>
      </c>
      <c r="N1153" s="33">
        <f>+IFERROR(VLOOKUP(Casos_HN[[#This Row],[ID_Municipio]],Table_4[[CodigoMuni]:[Long_2]],3,0),"")</f>
        <v>14.175800000000001</v>
      </c>
      <c r="O1153" s="33">
        <f>+IFERROR(VLOOKUP(Casos_HN[[#This Row],[ID_Municipio]],Table_4[[CodigoMuni]:[Long_2]],4,0),"")</f>
        <v>-87.251099999999994</v>
      </c>
      <c r="P1153" s="32" t="s">
        <v>21</v>
      </c>
    </row>
    <row r="1154" spans="1:16" ht="14.25" customHeight="1" x14ac:dyDescent="0.3">
      <c r="A1154" s="29" t="str">
        <f t="shared" si="62"/>
        <v>Distrito Central439251143</v>
      </c>
      <c r="B1154" s="29" t="str">
        <f>+Casos_HN[[#This Row],[ID_Municipio]]&amp;Casos_HN[[#This Row],[Fecha]]</f>
        <v>080143925</v>
      </c>
      <c r="C1154" s="29" t="str">
        <f t="shared" si="63"/>
        <v>Francisco Morazan43925</v>
      </c>
      <c r="D1154" s="30">
        <f t="shared" si="57"/>
        <v>1143</v>
      </c>
      <c r="E1154" s="23">
        <v>43925</v>
      </c>
      <c r="F1154" s="30">
        <f>+VLOOKUP(Casos_HN[[#This Row],[Departamento]],Table_5[],2,0)</f>
        <v>8</v>
      </c>
      <c r="G1154" s="3" t="s">
        <v>31</v>
      </c>
      <c r="H1154" s="9" t="s">
        <v>32</v>
      </c>
      <c r="I1154" s="30" t="str">
        <f>+IFERROR(VLOOKUP(Casos_HN[[#This Row],[Municipio]],'LOCALIZA HN'!$B$9:$O$306,8,0),99999)</f>
        <v>0801</v>
      </c>
      <c r="J1154" s="5" t="s">
        <v>18</v>
      </c>
      <c r="K1154" s="5">
        <v>15</v>
      </c>
      <c r="L1154" s="8" t="s">
        <v>19</v>
      </c>
      <c r="M1154" s="32" t="s">
        <v>20</v>
      </c>
      <c r="N1154" s="33">
        <f>+IFERROR(VLOOKUP(Casos_HN[[#This Row],[ID_Municipio]],Table_4[[CodigoMuni]:[Long_2]],3,0),"")</f>
        <v>14.175800000000001</v>
      </c>
      <c r="O1154" s="33">
        <f>+IFERROR(VLOOKUP(Casos_HN[[#This Row],[ID_Municipio]],Table_4[[CodigoMuni]:[Long_2]],4,0),"")</f>
        <v>-87.251099999999994</v>
      </c>
      <c r="P1154" s="32" t="s">
        <v>21</v>
      </c>
    </row>
    <row r="1155" spans="1:16" ht="14.25" customHeight="1" x14ac:dyDescent="0.3">
      <c r="A1155" s="29" t="str">
        <f t="shared" ref="A1155:A1162" si="64">+H1155&amp;E1155&amp;D1155</f>
        <v>Distrito Central439251144</v>
      </c>
      <c r="B1155" s="29" t="str">
        <f>+Casos_HN[[#This Row],[ID_Municipio]]&amp;Casos_HN[[#This Row],[Fecha]]</f>
        <v>080143925</v>
      </c>
      <c r="C1155" s="29" t="str">
        <f t="shared" ref="C1155:C1162" si="65">+G1155&amp;E1155</f>
        <v>Francisco Morazan43925</v>
      </c>
      <c r="D1155" s="30">
        <f t="shared" si="57"/>
        <v>1144</v>
      </c>
      <c r="E1155" s="23">
        <v>43925</v>
      </c>
      <c r="F1155" s="30">
        <f>+VLOOKUP(Casos_HN[[#This Row],[Departamento]],Table_5[],2,0)</f>
        <v>8</v>
      </c>
      <c r="G1155" s="3" t="s">
        <v>31</v>
      </c>
      <c r="H1155" s="9" t="s">
        <v>32</v>
      </c>
      <c r="I1155" s="30" t="str">
        <f>+IFERROR(VLOOKUP(Casos_HN[[#This Row],[Municipio]],'LOCALIZA HN'!$B$9:$O$306,8,0),99999)</f>
        <v>0801</v>
      </c>
      <c r="J1155" s="5" t="s">
        <v>18</v>
      </c>
      <c r="K1155" s="5">
        <v>5</v>
      </c>
      <c r="L1155" s="8" t="s">
        <v>19</v>
      </c>
      <c r="M1155" s="32" t="s">
        <v>20</v>
      </c>
      <c r="N1155" s="33">
        <f>+IFERROR(VLOOKUP(Casos_HN[[#This Row],[ID_Municipio]],Table_4[[CodigoMuni]:[Long_2]],3,0),"")</f>
        <v>14.175800000000001</v>
      </c>
      <c r="O1155" s="33">
        <f>+IFERROR(VLOOKUP(Casos_HN[[#This Row],[ID_Municipio]],Table_4[[CodigoMuni]:[Long_2]],4,0),"")</f>
        <v>-87.251099999999994</v>
      </c>
      <c r="P1155" s="32" t="s">
        <v>21</v>
      </c>
    </row>
    <row r="1156" spans="1:16" ht="14.25" customHeight="1" x14ac:dyDescent="0.3">
      <c r="A1156" s="29" t="str">
        <f t="shared" si="64"/>
        <v>Distrito Central439251145</v>
      </c>
      <c r="B1156" s="29" t="str">
        <f>+Casos_HN[[#This Row],[ID_Municipio]]&amp;Casos_HN[[#This Row],[Fecha]]</f>
        <v>080143925</v>
      </c>
      <c r="C1156" s="29" t="str">
        <f t="shared" si="65"/>
        <v>Francisco Morazan43925</v>
      </c>
      <c r="D1156" s="30">
        <f t="shared" si="57"/>
        <v>1145</v>
      </c>
      <c r="E1156" s="23">
        <v>43925</v>
      </c>
      <c r="F1156" s="30">
        <f>+VLOOKUP(Casos_HN[[#This Row],[Departamento]],Table_5[],2,0)</f>
        <v>8</v>
      </c>
      <c r="G1156" s="3" t="s">
        <v>31</v>
      </c>
      <c r="H1156" s="9" t="s">
        <v>32</v>
      </c>
      <c r="I1156" s="30" t="str">
        <f>+IFERROR(VLOOKUP(Casos_HN[[#This Row],[Municipio]],'LOCALIZA HN'!$B$9:$O$306,8,0),99999)</f>
        <v>0801</v>
      </c>
      <c r="J1156" s="5" t="s">
        <v>26</v>
      </c>
      <c r="K1156" s="5">
        <v>45</v>
      </c>
      <c r="L1156" s="8" t="s">
        <v>19</v>
      </c>
      <c r="M1156" s="32" t="s">
        <v>20</v>
      </c>
      <c r="N1156" s="33">
        <f>+IFERROR(VLOOKUP(Casos_HN[[#This Row],[ID_Municipio]],Table_4[[CodigoMuni]:[Long_2]],3,0),"")</f>
        <v>14.175800000000001</v>
      </c>
      <c r="O1156" s="33">
        <f>+IFERROR(VLOOKUP(Casos_HN[[#This Row],[ID_Municipio]],Table_4[[CodigoMuni]:[Long_2]],4,0),"")</f>
        <v>-87.251099999999994</v>
      </c>
      <c r="P1156" s="32" t="s">
        <v>21</v>
      </c>
    </row>
    <row r="1157" spans="1:16" ht="14.25" customHeight="1" x14ac:dyDescent="0.3">
      <c r="A1157" s="29" t="str">
        <f t="shared" si="64"/>
        <v>Distrito Central439251146</v>
      </c>
      <c r="B1157" s="29" t="str">
        <f>+Casos_HN[[#This Row],[ID_Municipio]]&amp;Casos_HN[[#This Row],[Fecha]]</f>
        <v>080143925</v>
      </c>
      <c r="C1157" s="29" t="str">
        <f t="shared" si="65"/>
        <v>Francisco Morazan43925</v>
      </c>
      <c r="D1157" s="30">
        <f t="shared" si="57"/>
        <v>1146</v>
      </c>
      <c r="E1157" s="23">
        <v>43925</v>
      </c>
      <c r="F1157" s="30">
        <f>+VLOOKUP(Casos_HN[[#This Row],[Departamento]],Table_5[],2,0)</f>
        <v>8</v>
      </c>
      <c r="G1157" s="3" t="s">
        <v>31</v>
      </c>
      <c r="H1157" s="9" t="s">
        <v>32</v>
      </c>
      <c r="I1157" s="30" t="str">
        <f>+IFERROR(VLOOKUP(Casos_HN[[#This Row],[Municipio]],'LOCALIZA HN'!$B$9:$O$306,8,0),99999)</f>
        <v>0801</v>
      </c>
      <c r="J1157" s="5" t="s">
        <v>26</v>
      </c>
      <c r="K1157" s="5">
        <v>20</v>
      </c>
      <c r="L1157" s="8" t="s">
        <v>19</v>
      </c>
      <c r="M1157" s="32" t="s">
        <v>20</v>
      </c>
      <c r="N1157" s="33">
        <f>+IFERROR(VLOOKUP(Casos_HN[[#This Row],[ID_Municipio]],Table_4[[CodigoMuni]:[Long_2]],3,0),"")</f>
        <v>14.175800000000001</v>
      </c>
      <c r="O1157" s="33">
        <f>+IFERROR(VLOOKUP(Casos_HN[[#This Row],[ID_Municipio]],Table_4[[CodigoMuni]:[Long_2]],4,0),"")</f>
        <v>-87.251099999999994</v>
      </c>
      <c r="P1157" s="32" t="s">
        <v>21</v>
      </c>
    </row>
    <row r="1158" spans="1:16" ht="14.25" customHeight="1" x14ac:dyDescent="0.3">
      <c r="A1158" s="29" t="str">
        <f t="shared" si="64"/>
        <v>Distrito Central439251147</v>
      </c>
      <c r="B1158" s="29" t="str">
        <f>+Casos_HN[[#This Row],[ID_Municipio]]&amp;Casos_HN[[#This Row],[Fecha]]</f>
        <v>080143925</v>
      </c>
      <c r="C1158" s="29" t="str">
        <f t="shared" si="65"/>
        <v>Francisco Morazan43925</v>
      </c>
      <c r="D1158" s="30">
        <f t="shared" si="57"/>
        <v>1147</v>
      </c>
      <c r="E1158" s="23">
        <v>43925</v>
      </c>
      <c r="F1158" s="30">
        <f>+VLOOKUP(Casos_HN[[#This Row],[Departamento]],Table_5[],2,0)</f>
        <v>8</v>
      </c>
      <c r="G1158" s="3" t="s">
        <v>31</v>
      </c>
      <c r="H1158" s="9" t="s">
        <v>32</v>
      </c>
      <c r="I1158" s="30" t="str">
        <f>+IFERROR(VLOOKUP(Casos_HN[[#This Row],[Municipio]],'LOCALIZA HN'!$B$9:$O$306,8,0),99999)</f>
        <v>0801</v>
      </c>
      <c r="J1158" s="5" t="s">
        <v>26</v>
      </c>
      <c r="K1158" s="5">
        <v>2</v>
      </c>
      <c r="L1158" s="8" t="s">
        <v>19</v>
      </c>
      <c r="M1158" s="32" t="s">
        <v>20</v>
      </c>
      <c r="N1158" s="33">
        <f>+IFERROR(VLOOKUP(Casos_HN[[#This Row],[ID_Municipio]],Table_4[[CodigoMuni]:[Long_2]],3,0),"")</f>
        <v>14.175800000000001</v>
      </c>
      <c r="O1158" s="33">
        <f>+IFERROR(VLOOKUP(Casos_HN[[#This Row],[ID_Municipio]],Table_4[[CodigoMuni]:[Long_2]],4,0),"")</f>
        <v>-87.251099999999994</v>
      </c>
      <c r="P1158" s="32" t="s">
        <v>21</v>
      </c>
    </row>
    <row r="1159" spans="1:16" ht="14.25" customHeight="1" x14ac:dyDescent="0.3">
      <c r="A1159" s="29" t="str">
        <f t="shared" si="64"/>
        <v>Juticalpa439251148</v>
      </c>
      <c r="B1159" s="29" t="str">
        <f>+Casos_HN[[#This Row],[ID_Municipio]]&amp;Casos_HN[[#This Row],[Fecha]]</f>
        <v>150143925</v>
      </c>
      <c r="C1159" s="29" t="str">
        <f t="shared" si="65"/>
        <v>Olancho43925</v>
      </c>
      <c r="D1159" s="30">
        <f t="shared" si="57"/>
        <v>1148</v>
      </c>
      <c r="E1159" s="23">
        <v>43925</v>
      </c>
      <c r="F1159" s="30">
        <f>+VLOOKUP(Casos_HN[[#This Row],[Departamento]],Table_5[],2,0)</f>
        <v>15</v>
      </c>
      <c r="G1159" s="3" t="s">
        <v>88</v>
      </c>
      <c r="H1159" s="9" t="s">
        <v>89</v>
      </c>
      <c r="I1159" s="30" t="str">
        <f>+IFERROR(VLOOKUP(Casos_HN[[#This Row],[Municipio]],'LOCALIZA HN'!$B$9:$O$306,8,0),99999)</f>
        <v>1501</v>
      </c>
      <c r="J1159" s="5" t="s">
        <v>26</v>
      </c>
      <c r="K1159" s="5">
        <v>24</v>
      </c>
      <c r="L1159" s="8" t="s">
        <v>19</v>
      </c>
      <c r="M1159" s="32" t="s">
        <v>20</v>
      </c>
      <c r="N1159" s="33">
        <f>+IFERROR(VLOOKUP(Casos_HN[[#This Row],[ID_Municipio]],Table_4[[CodigoMuni]:[Long_2]],3,0),"")</f>
        <v>14.542</v>
      </c>
      <c r="O1159" s="33">
        <f>+IFERROR(VLOOKUP(Casos_HN[[#This Row],[ID_Municipio]],Table_4[[CodigoMuni]:[Long_2]],4,0),"")</f>
        <v>-86.315200000000004</v>
      </c>
      <c r="P1159" s="32" t="s">
        <v>21</v>
      </c>
    </row>
    <row r="1160" spans="1:16" ht="14.25" customHeight="1" x14ac:dyDescent="0.3">
      <c r="A1160" s="29" t="str">
        <f t="shared" si="64"/>
        <v>Distrito Central439251149</v>
      </c>
      <c r="B1160" s="29" t="str">
        <f>+Casos_HN[[#This Row],[ID_Municipio]]&amp;Casos_HN[[#This Row],[Fecha]]</f>
        <v>080143925</v>
      </c>
      <c r="C1160" s="29" t="str">
        <f t="shared" si="65"/>
        <v>Francisco Morazan43925</v>
      </c>
      <c r="D1160" s="30">
        <f t="shared" si="57"/>
        <v>1149</v>
      </c>
      <c r="E1160" s="23">
        <v>43925</v>
      </c>
      <c r="F1160" s="30">
        <f>+VLOOKUP(Casos_HN[[#This Row],[Departamento]],Table_5[],2,0)</f>
        <v>8</v>
      </c>
      <c r="G1160" s="3" t="s">
        <v>31</v>
      </c>
      <c r="H1160" s="9" t="s">
        <v>32</v>
      </c>
      <c r="I1160" s="30" t="str">
        <f>+IFERROR(VLOOKUP(Casos_HN[[#This Row],[Municipio]],'LOCALIZA HN'!$B$9:$O$306,8,0),99999)</f>
        <v>0801</v>
      </c>
      <c r="J1160" s="5" t="s">
        <v>26</v>
      </c>
      <c r="K1160" s="5">
        <v>40</v>
      </c>
      <c r="L1160" s="8" t="s">
        <v>19</v>
      </c>
      <c r="M1160" s="32" t="s">
        <v>20</v>
      </c>
      <c r="N1160" s="33">
        <f>+IFERROR(VLOOKUP(Casos_HN[[#This Row],[ID_Municipio]],Table_4[[CodigoMuni]:[Long_2]],3,0),"")</f>
        <v>14.175800000000001</v>
      </c>
      <c r="O1160" s="33">
        <f>+IFERROR(VLOOKUP(Casos_HN[[#This Row],[ID_Municipio]],Table_4[[CodigoMuni]:[Long_2]],4,0),"")</f>
        <v>-87.251099999999994</v>
      </c>
      <c r="P1160" s="32" t="s">
        <v>21</v>
      </c>
    </row>
    <row r="1161" spans="1:16" ht="14.25" customHeight="1" x14ac:dyDescent="0.3">
      <c r="A1161" s="29" t="str">
        <f t="shared" si="64"/>
        <v>Distrito Central439251150</v>
      </c>
      <c r="B1161" s="29" t="str">
        <f>+Casos_HN[[#This Row],[ID_Municipio]]&amp;Casos_HN[[#This Row],[Fecha]]</f>
        <v>080143925</v>
      </c>
      <c r="C1161" s="29" t="str">
        <f t="shared" si="65"/>
        <v>Francisco Morazan43925</v>
      </c>
      <c r="D1161" s="30">
        <f t="shared" si="57"/>
        <v>1150</v>
      </c>
      <c r="E1161" s="23">
        <v>43925</v>
      </c>
      <c r="F1161" s="30">
        <f>+VLOOKUP(Casos_HN[[#This Row],[Departamento]],Table_5[],2,0)</f>
        <v>8</v>
      </c>
      <c r="G1161" s="3" t="s">
        <v>31</v>
      </c>
      <c r="H1161" s="9" t="s">
        <v>32</v>
      </c>
      <c r="I1161" s="30" t="str">
        <f>+IFERROR(VLOOKUP(Casos_HN[[#This Row],[Municipio]],'LOCALIZA HN'!$B$9:$O$306,8,0),99999)</f>
        <v>0801</v>
      </c>
      <c r="J1161" s="5" t="s">
        <v>18</v>
      </c>
      <c r="K1161" s="5">
        <v>25</v>
      </c>
      <c r="L1161" s="8" t="s">
        <v>19</v>
      </c>
      <c r="M1161" s="32" t="s">
        <v>20</v>
      </c>
      <c r="N1161" s="33">
        <f>+IFERROR(VLOOKUP(Casos_HN[[#This Row],[ID_Municipio]],Table_4[[CodigoMuni]:[Long_2]],3,0),"")</f>
        <v>14.175800000000001</v>
      </c>
      <c r="O1161" s="33">
        <f>+IFERROR(VLOOKUP(Casos_HN[[#This Row],[ID_Municipio]],Table_4[[CodigoMuni]:[Long_2]],4,0),"")</f>
        <v>-87.251099999999994</v>
      </c>
      <c r="P1161" s="32" t="s">
        <v>21</v>
      </c>
    </row>
    <row r="1162" spans="1:16" ht="14.25" customHeight="1" x14ac:dyDescent="0.3">
      <c r="A1162" s="29" t="str">
        <f t="shared" si="64"/>
        <v>Intibuca439251151</v>
      </c>
      <c r="B1162" s="29" t="str">
        <f>+Casos_HN[[#This Row],[ID_Municipio]]&amp;Casos_HN[[#This Row],[Fecha]]</f>
        <v>100643925</v>
      </c>
      <c r="C1162" s="29" t="str">
        <f t="shared" si="65"/>
        <v>Intibuca43925</v>
      </c>
      <c r="D1162" s="30">
        <f t="shared" si="57"/>
        <v>1151</v>
      </c>
      <c r="E1162" s="23">
        <v>43925</v>
      </c>
      <c r="F1162" s="30">
        <f>+VLOOKUP(Casos_HN[[#This Row],[Departamento]],Table_5[],2,0)</f>
        <v>10</v>
      </c>
      <c r="G1162" s="3" t="s">
        <v>45</v>
      </c>
      <c r="H1162" s="9" t="s">
        <v>45</v>
      </c>
      <c r="I1162" s="30" t="str">
        <f>+IFERROR(VLOOKUP(Casos_HN[[#This Row],[Municipio]],'LOCALIZA HN'!$B$9:$O$306,8,0),99999)</f>
        <v>1006</v>
      </c>
      <c r="J1162" s="5" t="s">
        <v>18</v>
      </c>
      <c r="K1162" s="5">
        <v>11</v>
      </c>
      <c r="L1162" s="8" t="s">
        <v>19</v>
      </c>
      <c r="M1162" s="32" t="s">
        <v>20</v>
      </c>
      <c r="N1162" s="33">
        <f>+IFERROR(VLOOKUP(Casos_HN[[#This Row],[ID_Municipio]],Table_4[[CodigoMuni]:[Long_2]],3,0),"")</f>
        <v>14.4335</v>
      </c>
      <c r="O1162" s="33">
        <f>+IFERROR(VLOOKUP(Casos_HN[[#This Row],[ID_Municipio]],Table_4[[CodigoMuni]:[Long_2]],4,0),"")</f>
        <v>-88.153999999999996</v>
      </c>
      <c r="P1162" s="32" t="s">
        <v>21</v>
      </c>
    </row>
    <row r="1163" spans="1:16" ht="14.25" customHeight="1" x14ac:dyDescent="0.3">
      <c r="A1163" s="29" t="str">
        <f t="shared" ref="A1163:A1178" si="66">+H1163&amp;E1163&amp;D1163</f>
        <v>Comayagua439251152</v>
      </c>
      <c r="B1163" s="29" t="str">
        <f>+Casos_HN[[#This Row],[ID_Municipio]]&amp;Casos_HN[[#This Row],[Fecha]]</f>
        <v>030143925</v>
      </c>
      <c r="C1163" s="29" t="str">
        <f t="shared" ref="C1163:C1178" si="67">+G1163&amp;E1163</f>
        <v>Comayagua43925</v>
      </c>
      <c r="D1163" s="30">
        <f t="shared" si="57"/>
        <v>1152</v>
      </c>
      <c r="E1163" s="23">
        <v>43925</v>
      </c>
      <c r="F1163" s="30">
        <f>+VLOOKUP(Casos_HN[[#This Row],[Departamento]],Table_5[],2,0)</f>
        <v>3</v>
      </c>
      <c r="G1163" s="3" t="s">
        <v>28</v>
      </c>
      <c r="H1163" s="9" t="s">
        <v>28</v>
      </c>
      <c r="I1163" s="30" t="str">
        <f>+IFERROR(VLOOKUP(Casos_HN[[#This Row],[Municipio]],'LOCALIZA HN'!$B$9:$O$306,8,0),99999)</f>
        <v>0301</v>
      </c>
      <c r="J1163" s="5" t="s">
        <v>26</v>
      </c>
      <c r="K1163" s="5">
        <v>64</v>
      </c>
      <c r="L1163" s="8" t="s">
        <v>19</v>
      </c>
      <c r="M1163" s="32" t="s">
        <v>20</v>
      </c>
      <c r="N1163" s="33">
        <f>+IFERROR(VLOOKUP(Casos_HN[[#This Row],[ID_Municipio]],Table_4[[CodigoMuni]:[Long_2]],3,0),"")</f>
        <v>14.470800000000001</v>
      </c>
      <c r="O1163" s="33">
        <f>+IFERROR(VLOOKUP(Casos_HN[[#This Row],[ID_Municipio]],Table_4[[CodigoMuni]:[Long_2]],4,0),"")</f>
        <v>-87.624200000000002</v>
      </c>
      <c r="P1163" s="32" t="s">
        <v>21</v>
      </c>
    </row>
    <row r="1164" spans="1:16" ht="14.25" customHeight="1" x14ac:dyDescent="0.3">
      <c r="A1164" s="29" t="str">
        <f t="shared" si="66"/>
        <v>Yoro439251153</v>
      </c>
      <c r="B1164" s="29" t="str">
        <f>+Casos_HN[[#This Row],[ID_Municipio]]&amp;Casos_HN[[#This Row],[Fecha]]</f>
        <v>180143925</v>
      </c>
      <c r="C1164" s="29" t="str">
        <f t="shared" si="67"/>
        <v>Yoro43925</v>
      </c>
      <c r="D1164" s="30">
        <f t="shared" si="57"/>
        <v>1153</v>
      </c>
      <c r="E1164" s="23">
        <v>43925</v>
      </c>
      <c r="F1164" s="30">
        <f>+VLOOKUP(Casos_HN[[#This Row],[Departamento]],Table_5[],2,0)</f>
        <v>18</v>
      </c>
      <c r="G1164" s="3" t="s">
        <v>35</v>
      </c>
      <c r="H1164" s="9" t="s">
        <v>35</v>
      </c>
      <c r="I1164" s="30" t="str">
        <f>+IFERROR(VLOOKUP(Casos_HN[[#This Row],[Municipio]],'LOCALIZA HN'!$B$9:$O$306,8,0),99999)</f>
        <v>1801</v>
      </c>
      <c r="J1164" s="5" t="s">
        <v>18</v>
      </c>
      <c r="K1164" s="5">
        <v>13</v>
      </c>
      <c r="L1164" s="8" t="s">
        <v>19</v>
      </c>
      <c r="M1164" s="32" t="s">
        <v>20</v>
      </c>
      <c r="N1164" s="33">
        <f>+IFERROR(VLOOKUP(Casos_HN[[#This Row],[ID_Municipio]],Table_4[[CodigoMuni]:[Long_2]],3,0),"")</f>
        <v>15.2433</v>
      </c>
      <c r="O1164" s="33">
        <f>+IFERROR(VLOOKUP(Casos_HN[[#This Row],[ID_Municipio]],Table_4[[CodigoMuni]:[Long_2]],4,0),"")</f>
        <v>-87.227500000000006</v>
      </c>
      <c r="P1164" s="32" t="s">
        <v>21</v>
      </c>
    </row>
    <row r="1165" spans="1:16" ht="14.25" customHeight="1" x14ac:dyDescent="0.3">
      <c r="A1165" s="29" t="str">
        <f t="shared" si="66"/>
        <v>Yoro439251154</v>
      </c>
      <c r="B1165" s="29" t="str">
        <f>+Casos_HN[[#This Row],[ID_Municipio]]&amp;Casos_HN[[#This Row],[Fecha]]</f>
        <v>180143925</v>
      </c>
      <c r="C1165" s="29" t="str">
        <f t="shared" si="67"/>
        <v>Yoro43925</v>
      </c>
      <c r="D1165" s="30">
        <f t="shared" ref="D1165:D1232" si="68">+D1164+1</f>
        <v>1154</v>
      </c>
      <c r="E1165" s="23">
        <v>43925</v>
      </c>
      <c r="F1165" s="30">
        <f>+VLOOKUP(Casos_HN[[#This Row],[Departamento]],Table_5[],2,0)</f>
        <v>18</v>
      </c>
      <c r="G1165" s="3" t="s">
        <v>35</v>
      </c>
      <c r="H1165" s="9" t="s">
        <v>35</v>
      </c>
      <c r="I1165" s="30" t="str">
        <f>+IFERROR(VLOOKUP(Casos_HN[[#This Row],[Municipio]],'LOCALIZA HN'!$B$9:$O$306,8,0),99999)</f>
        <v>1801</v>
      </c>
      <c r="J1165" s="5" t="s">
        <v>26</v>
      </c>
      <c r="K1165" s="5">
        <v>19</v>
      </c>
      <c r="L1165" s="8" t="s">
        <v>19</v>
      </c>
      <c r="M1165" s="32" t="s">
        <v>20</v>
      </c>
      <c r="N1165" s="33">
        <f>+IFERROR(VLOOKUP(Casos_HN[[#This Row],[ID_Municipio]],Table_4[[CodigoMuni]:[Long_2]],3,0),"")</f>
        <v>15.2433</v>
      </c>
      <c r="O1165" s="33">
        <f>+IFERROR(VLOOKUP(Casos_HN[[#This Row],[ID_Municipio]],Table_4[[CodigoMuni]:[Long_2]],4,0),"")</f>
        <v>-87.227500000000006</v>
      </c>
      <c r="P1165" s="32" t="s">
        <v>21</v>
      </c>
    </row>
    <row r="1166" spans="1:16" ht="14.25" customHeight="1" x14ac:dyDescent="0.3">
      <c r="A1166" s="29" t="str">
        <f t="shared" si="66"/>
        <v>San Pedro Sula439251155</v>
      </c>
      <c r="B1166" s="29" t="str">
        <f>+Casos_HN[[#This Row],[ID_Municipio]]&amp;Casos_HN[[#This Row],[Fecha]]</f>
        <v>050143925</v>
      </c>
      <c r="C1166" s="29" t="str">
        <f t="shared" si="67"/>
        <v>Comayagua43925</v>
      </c>
      <c r="D1166" s="30">
        <f t="shared" si="68"/>
        <v>1155</v>
      </c>
      <c r="E1166" s="23">
        <v>43925</v>
      </c>
      <c r="F1166" s="30">
        <f>+VLOOKUP(Casos_HN[[#This Row],[Departamento]],Table_5[],2,0)</f>
        <v>3</v>
      </c>
      <c r="G1166" s="3" t="s">
        <v>28</v>
      </c>
      <c r="H1166" s="9" t="s">
        <v>23</v>
      </c>
      <c r="I1166" s="30" t="str">
        <f>+IFERROR(VLOOKUP(Casos_HN[[#This Row],[Municipio]],'LOCALIZA HN'!$B$9:$O$306,8,0),99999)</f>
        <v>0501</v>
      </c>
      <c r="J1166" s="5" t="s">
        <v>18</v>
      </c>
      <c r="K1166" s="5">
        <v>39</v>
      </c>
      <c r="L1166" s="8" t="s">
        <v>19</v>
      </c>
      <c r="M1166" s="32" t="s">
        <v>20</v>
      </c>
      <c r="N1166" s="33">
        <f>+IFERROR(VLOOKUP(Casos_HN[[#This Row],[ID_Municipio]],Table_4[[CodigoMuni]:[Long_2]],3,0),"")</f>
        <v>15.5151</v>
      </c>
      <c r="O1166" s="33">
        <f>+IFERROR(VLOOKUP(Casos_HN[[#This Row],[ID_Municipio]],Table_4[[CodigoMuni]:[Long_2]],4,0),"")</f>
        <v>-88.114599999999996</v>
      </c>
      <c r="P1166" s="32" t="s">
        <v>21</v>
      </c>
    </row>
    <row r="1167" spans="1:16" ht="14.25" customHeight="1" x14ac:dyDescent="0.3">
      <c r="A1167" s="29" t="str">
        <f t="shared" si="66"/>
        <v>Villanueva439251156</v>
      </c>
      <c r="B1167" s="29" t="str">
        <f>+Casos_HN[[#This Row],[ID_Municipio]]&amp;Casos_HN[[#This Row],[Fecha]]</f>
        <v>051143925</v>
      </c>
      <c r="C1167" s="29" t="str">
        <f t="shared" si="67"/>
        <v>Cortes43925</v>
      </c>
      <c r="D1167" s="30">
        <f t="shared" si="68"/>
        <v>1156</v>
      </c>
      <c r="E1167" s="23">
        <v>43925</v>
      </c>
      <c r="F1167" s="30">
        <f>+VLOOKUP(Casos_HN[[#This Row],[Departamento]],Table_5[],2,0)</f>
        <v>5</v>
      </c>
      <c r="G1167" s="3" t="s">
        <v>22</v>
      </c>
      <c r="H1167" s="9" t="s">
        <v>83</v>
      </c>
      <c r="I1167" s="30" t="str">
        <f>+IFERROR(VLOOKUP(Casos_HN[[#This Row],[Municipio]],'LOCALIZA HN'!$B$9:$O$306,8,0),99999)</f>
        <v>0511</v>
      </c>
      <c r="J1167" s="5" t="s">
        <v>18</v>
      </c>
      <c r="K1167" s="5">
        <v>27</v>
      </c>
      <c r="L1167" s="8" t="s">
        <v>19</v>
      </c>
      <c r="M1167" s="32" t="s">
        <v>20</v>
      </c>
      <c r="N1167" s="33">
        <f>+IFERROR(VLOOKUP(Casos_HN[[#This Row],[ID_Municipio]],Table_4[[CodigoMuni]:[Long_2]],3,0),"")</f>
        <v>15.3307</v>
      </c>
      <c r="O1167" s="33">
        <f>+IFERROR(VLOOKUP(Casos_HN[[#This Row],[ID_Municipio]],Table_4[[CodigoMuni]:[Long_2]],4,0),"")</f>
        <v>-88.047399999999996</v>
      </c>
      <c r="P1167" s="32" t="s">
        <v>21</v>
      </c>
    </row>
    <row r="1168" spans="1:16" ht="14.25" customHeight="1" x14ac:dyDescent="0.3">
      <c r="A1168" s="29" t="str">
        <f t="shared" si="66"/>
        <v>San Pedro Sula439251157</v>
      </c>
      <c r="B1168" s="29" t="str">
        <f>+Casos_HN[[#This Row],[ID_Municipio]]&amp;Casos_HN[[#This Row],[Fecha]]</f>
        <v>050143925</v>
      </c>
      <c r="C1168" s="29" t="str">
        <f t="shared" si="67"/>
        <v>Cortes43925</v>
      </c>
      <c r="D1168" s="30">
        <f t="shared" si="68"/>
        <v>1157</v>
      </c>
      <c r="E1168" s="23">
        <v>43925</v>
      </c>
      <c r="F1168" s="30">
        <f>+VLOOKUP(Casos_HN[[#This Row],[Departamento]],Table_5[],2,0)</f>
        <v>5</v>
      </c>
      <c r="G1168" s="3" t="s">
        <v>22</v>
      </c>
      <c r="H1168" s="9" t="s">
        <v>23</v>
      </c>
      <c r="I1168" s="30" t="str">
        <f>+IFERROR(VLOOKUP(Casos_HN[[#This Row],[Municipio]],'LOCALIZA HN'!$B$9:$O$306,8,0),99999)</f>
        <v>0501</v>
      </c>
      <c r="J1168" s="5" t="s">
        <v>26</v>
      </c>
      <c r="K1168" s="5">
        <v>30</v>
      </c>
      <c r="L1168" s="8" t="s">
        <v>19</v>
      </c>
      <c r="M1168" s="32" t="s">
        <v>20</v>
      </c>
      <c r="N1168" s="33">
        <f>+IFERROR(VLOOKUP(Casos_HN[[#This Row],[ID_Municipio]],Table_4[[CodigoMuni]:[Long_2]],3,0),"")</f>
        <v>15.5151</v>
      </c>
      <c r="O1168" s="33">
        <f>+IFERROR(VLOOKUP(Casos_HN[[#This Row],[ID_Municipio]],Table_4[[CodigoMuni]:[Long_2]],4,0),"")</f>
        <v>-88.114599999999996</v>
      </c>
      <c r="P1168" s="32" t="s">
        <v>21</v>
      </c>
    </row>
    <row r="1169" spans="1:16" ht="14.25" customHeight="1" x14ac:dyDescent="0.3">
      <c r="A1169" s="29" t="str">
        <f t="shared" si="66"/>
        <v>San Pedro Sula439251158</v>
      </c>
      <c r="B1169" s="29" t="str">
        <f>+Casos_HN[[#This Row],[ID_Municipio]]&amp;Casos_HN[[#This Row],[Fecha]]</f>
        <v>050143925</v>
      </c>
      <c r="C1169" s="29" t="str">
        <f t="shared" si="67"/>
        <v>Cortes43925</v>
      </c>
      <c r="D1169" s="30">
        <f t="shared" si="68"/>
        <v>1158</v>
      </c>
      <c r="E1169" s="23">
        <v>43925</v>
      </c>
      <c r="F1169" s="30">
        <f>+VLOOKUP(Casos_HN[[#This Row],[Departamento]],Table_5[],2,0)</f>
        <v>5</v>
      </c>
      <c r="G1169" s="3" t="s">
        <v>22</v>
      </c>
      <c r="H1169" s="9" t="s">
        <v>23</v>
      </c>
      <c r="I1169" s="30" t="str">
        <f>+IFERROR(VLOOKUP(Casos_HN[[#This Row],[Municipio]],'LOCALIZA HN'!$B$9:$O$306,8,0),99999)</f>
        <v>0501</v>
      </c>
      <c r="J1169" s="5" t="s">
        <v>18</v>
      </c>
      <c r="K1169" s="5">
        <v>22</v>
      </c>
      <c r="L1169" s="8" t="s">
        <v>19</v>
      </c>
      <c r="M1169" s="32" t="s">
        <v>20</v>
      </c>
      <c r="N1169" s="33">
        <f>+IFERROR(VLOOKUP(Casos_HN[[#This Row],[ID_Municipio]],Table_4[[CodigoMuni]:[Long_2]],3,0),"")</f>
        <v>15.5151</v>
      </c>
      <c r="O1169" s="33">
        <f>+IFERROR(VLOOKUP(Casos_HN[[#This Row],[ID_Municipio]],Table_4[[CodigoMuni]:[Long_2]],4,0),"")</f>
        <v>-88.114599999999996</v>
      </c>
      <c r="P1169" s="32" t="s">
        <v>21</v>
      </c>
    </row>
    <row r="1170" spans="1:16" ht="14.25" customHeight="1" x14ac:dyDescent="0.3">
      <c r="A1170" s="29" t="str">
        <f t="shared" si="66"/>
        <v>San Pedro Sula439251159</v>
      </c>
      <c r="B1170" s="29" t="str">
        <f>+Casos_HN[[#This Row],[ID_Municipio]]&amp;Casos_HN[[#This Row],[Fecha]]</f>
        <v>050143925</v>
      </c>
      <c r="C1170" s="29" t="str">
        <f t="shared" si="67"/>
        <v>Cortes43925</v>
      </c>
      <c r="D1170" s="30">
        <f t="shared" si="68"/>
        <v>1159</v>
      </c>
      <c r="E1170" s="23">
        <v>43925</v>
      </c>
      <c r="F1170" s="30">
        <f>+VLOOKUP(Casos_HN[[#This Row],[Departamento]],Table_5[],2,0)</f>
        <v>5</v>
      </c>
      <c r="G1170" s="3" t="s">
        <v>22</v>
      </c>
      <c r="H1170" s="9" t="s">
        <v>23</v>
      </c>
      <c r="I1170" s="30" t="str">
        <f>+IFERROR(VLOOKUP(Casos_HN[[#This Row],[Municipio]],'LOCALIZA HN'!$B$9:$O$306,8,0),99999)</f>
        <v>0501</v>
      </c>
      <c r="J1170" s="5" t="s">
        <v>18</v>
      </c>
      <c r="K1170" s="5">
        <v>64</v>
      </c>
      <c r="L1170" s="8" t="s">
        <v>19</v>
      </c>
      <c r="M1170" s="32" t="s">
        <v>20</v>
      </c>
      <c r="N1170" s="33">
        <f>+IFERROR(VLOOKUP(Casos_HN[[#This Row],[ID_Municipio]],Table_4[[CodigoMuni]:[Long_2]],3,0),"")</f>
        <v>15.5151</v>
      </c>
      <c r="O1170" s="33">
        <f>+IFERROR(VLOOKUP(Casos_HN[[#This Row],[ID_Municipio]],Table_4[[CodigoMuni]:[Long_2]],4,0),"")</f>
        <v>-88.114599999999996</v>
      </c>
      <c r="P1170" s="32" t="s">
        <v>21</v>
      </c>
    </row>
    <row r="1171" spans="1:16" ht="14.25" customHeight="1" x14ac:dyDescent="0.3">
      <c r="A1171" s="29" t="str">
        <f t="shared" si="66"/>
        <v>San Pedro Sula439251160</v>
      </c>
      <c r="B1171" s="29" t="str">
        <f>+Casos_HN[[#This Row],[ID_Municipio]]&amp;Casos_HN[[#This Row],[Fecha]]</f>
        <v>050143925</v>
      </c>
      <c r="C1171" s="29" t="str">
        <f t="shared" si="67"/>
        <v>Cortes43925</v>
      </c>
      <c r="D1171" s="30">
        <f t="shared" si="68"/>
        <v>1160</v>
      </c>
      <c r="E1171" s="23">
        <v>43925</v>
      </c>
      <c r="F1171" s="30">
        <f>+VLOOKUP(Casos_HN[[#This Row],[Departamento]],Table_5[],2,0)</f>
        <v>5</v>
      </c>
      <c r="G1171" s="3" t="s">
        <v>22</v>
      </c>
      <c r="H1171" s="9" t="s">
        <v>23</v>
      </c>
      <c r="I1171" s="30" t="str">
        <f>+IFERROR(VLOOKUP(Casos_HN[[#This Row],[Municipio]],'LOCALIZA HN'!$B$9:$O$306,8,0),99999)</f>
        <v>0501</v>
      </c>
      <c r="J1171" s="5" t="s">
        <v>18</v>
      </c>
      <c r="K1171" s="5">
        <v>57</v>
      </c>
      <c r="L1171" s="8" t="s">
        <v>19</v>
      </c>
      <c r="M1171" s="32" t="s">
        <v>20</v>
      </c>
      <c r="N1171" s="33">
        <f>+IFERROR(VLOOKUP(Casos_HN[[#This Row],[ID_Municipio]],Table_4[[CodigoMuni]:[Long_2]],3,0),"")</f>
        <v>15.5151</v>
      </c>
      <c r="O1171" s="33">
        <f>+IFERROR(VLOOKUP(Casos_HN[[#This Row],[ID_Municipio]],Table_4[[CodigoMuni]:[Long_2]],4,0),"")</f>
        <v>-88.114599999999996</v>
      </c>
      <c r="P1171" s="32" t="s">
        <v>21</v>
      </c>
    </row>
    <row r="1172" spans="1:16" ht="14.25" customHeight="1" x14ac:dyDescent="0.3">
      <c r="A1172" s="29" t="str">
        <f t="shared" si="66"/>
        <v>San Pedro Sula439251161</v>
      </c>
      <c r="B1172" s="29" t="str">
        <f>+Casos_HN[[#This Row],[ID_Municipio]]&amp;Casos_HN[[#This Row],[Fecha]]</f>
        <v>050143925</v>
      </c>
      <c r="C1172" s="29" t="str">
        <f t="shared" si="67"/>
        <v>Cortes43925</v>
      </c>
      <c r="D1172" s="30">
        <f t="shared" si="68"/>
        <v>1161</v>
      </c>
      <c r="E1172" s="23">
        <v>43925</v>
      </c>
      <c r="F1172" s="30">
        <f>+VLOOKUP(Casos_HN[[#This Row],[Departamento]],Table_5[],2,0)</f>
        <v>5</v>
      </c>
      <c r="G1172" s="3" t="s">
        <v>22</v>
      </c>
      <c r="H1172" s="9" t="s">
        <v>23</v>
      </c>
      <c r="I1172" s="30" t="str">
        <f>+IFERROR(VLOOKUP(Casos_HN[[#This Row],[Municipio]],'LOCALIZA HN'!$B$9:$O$306,8,0),99999)</f>
        <v>0501</v>
      </c>
      <c r="J1172" s="5" t="s">
        <v>18</v>
      </c>
      <c r="K1172" s="5">
        <v>43</v>
      </c>
      <c r="L1172" s="8" t="s">
        <v>19</v>
      </c>
      <c r="M1172" s="32" t="s">
        <v>20</v>
      </c>
      <c r="N1172" s="33">
        <f>+IFERROR(VLOOKUP(Casos_HN[[#This Row],[ID_Municipio]],Table_4[[CodigoMuni]:[Long_2]],3,0),"")</f>
        <v>15.5151</v>
      </c>
      <c r="O1172" s="33">
        <f>+IFERROR(VLOOKUP(Casos_HN[[#This Row],[ID_Municipio]],Table_4[[CodigoMuni]:[Long_2]],4,0),"")</f>
        <v>-88.114599999999996</v>
      </c>
      <c r="P1172" s="32" t="s">
        <v>21</v>
      </c>
    </row>
    <row r="1173" spans="1:16" ht="14.25" customHeight="1" x14ac:dyDescent="0.3">
      <c r="A1173" s="29" t="str">
        <f t="shared" si="66"/>
        <v>San Pedro Sula439251162</v>
      </c>
      <c r="B1173" s="29" t="str">
        <f>+Casos_HN[[#This Row],[ID_Municipio]]&amp;Casos_HN[[#This Row],[Fecha]]</f>
        <v>050143925</v>
      </c>
      <c r="C1173" s="29" t="str">
        <f t="shared" si="67"/>
        <v>Cortes43925</v>
      </c>
      <c r="D1173" s="30">
        <f t="shared" si="68"/>
        <v>1162</v>
      </c>
      <c r="E1173" s="23">
        <v>43925</v>
      </c>
      <c r="F1173" s="30">
        <f>+VLOOKUP(Casos_HN[[#This Row],[Departamento]],Table_5[],2,0)</f>
        <v>5</v>
      </c>
      <c r="G1173" s="3" t="s">
        <v>22</v>
      </c>
      <c r="H1173" s="9" t="s">
        <v>23</v>
      </c>
      <c r="I1173" s="30" t="str">
        <f>+IFERROR(VLOOKUP(Casos_HN[[#This Row],[Municipio]],'LOCALIZA HN'!$B$9:$O$306,8,0),99999)</f>
        <v>0501</v>
      </c>
      <c r="J1173" s="5" t="s">
        <v>26</v>
      </c>
      <c r="K1173" s="5">
        <v>35</v>
      </c>
      <c r="L1173" s="8" t="s">
        <v>19</v>
      </c>
      <c r="M1173" s="32" t="s">
        <v>20</v>
      </c>
      <c r="N1173" s="33">
        <f>+IFERROR(VLOOKUP(Casos_HN[[#This Row],[ID_Municipio]],Table_4[[CodigoMuni]:[Long_2]],3,0),"")</f>
        <v>15.5151</v>
      </c>
      <c r="O1173" s="33">
        <f>+IFERROR(VLOOKUP(Casos_HN[[#This Row],[ID_Municipio]],Table_4[[CodigoMuni]:[Long_2]],4,0),"")</f>
        <v>-88.114599999999996</v>
      </c>
      <c r="P1173" s="32" t="s">
        <v>21</v>
      </c>
    </row>
    <row r="1174" spans="1:16" ht="14.25" customHeight="1" x14ac:dyDescent="0.3">
      <c r="A1174" s="29" t="str">
        <f t="shared" si="66"/>
        <v>San Pedro Sula439251163</v>
      </c>
      <c r="B1174" s="29" t="str">
        <f>+Casos_HN[[#This Row],[ID_Municipio]]&amp;Casos_HN[[#This Row],[Fecha]]</f>
        <v>050143925</v>
      </c>
      <c r="C1174" s="29" t="str">
        <f t="shared" si="67"/>
        <v>Cortes43925</v>
      </c>
      <c r="D1174" s="30">
        <f t="shared" si="68"/>
        <v>1163</v>
      </c>
      <c r="E1174" s="23">
        <v>43925</v>
      </c>
      <c r="F1174" s="30">
        <f>+VLOOKUP(Casos_HN[[#This Row],[Departamento]],Table_5[],2,0)</f>
        <v>5</v>
      </c>
      <c r="G1174" s="3" t="s">
        <v>22</v>
      </c>
      <c r="H1174" s="9" t="s">
        <v>23</v>
      </c>
      <c r="I1174" s="30" t="str">
        <f>+IFERROR(VLOOKUP(Casos_HN[[#This Row],[Municipio]],'LOCALIZA HN'!$B$9:$O$306,8,0),99999)</f>
        <v>0501</v>
      </c>
      <c r="J1174" s="5" t="s">
        <v>26</v>
      </c>
      <c r="K1174" s="5">
        <v>30</v>
      </c>
      <c r="L1174" s="8" t="s">
        <v>19</v>
      </c>
      <c r="M1174" s="32" t="s">
        <v>20</v>
      </c>
      <c r="N1174" s="33">
        <f>+IFERROR(VLOOKUP(Casos_HN[[#This Row],[ID_Municipio]],Table_4[[CodigoMuni]:[Long_2]],3,0),"")</f>
        <v>15.5151</v>
      </c>
      <c r="O1174" s="33">
        <f>+IFERROR(VLOOKUP(Casos_HN[[#This Row],[ID_Municipio]],Table_4[[CodigoMuni]:[Long_2]],4,0),"")</f>
        <v>-88.114599999999996</v>
      </c>
      <c r="P1174" s="32" t="s">
        <v>21</v>
      </c>
    </row>
    <row r="1175" spans="1:16" ht="14.25" customHeight="1" x14ac:dyDescent="0.3">
      <c r="A1175" s="29" t="str">
        <f t="shared" si="66"/>
        <v>San Pedro Sula439251164</v>
      </c>
      <c r="B1175" s="29" t="str">
        <f>+Casos_HN[[#This Row],[ID_Municipio]]&amp;Casos_HN[[#This Row],[Fecha]]</f>
        <v>050143925</v>
      </c>
      <c r="C1175" s="29" t="str">
        <f t="shared" si="67"/>
        <v>Cortes43925</v>
      </c>
      <c r="D1175" s="30">
        <f t="shared" si="68"/>
        <v>1164</v>
      </c>
      <c r="E1175" s="23">
        <v>43925</v>
      </c>
      <c r="F1175" s="30">
        <f>+VLOOKUP(Casos_HN[[#This Row],[Departamento]],Table_5[],2,0)</f>
        <v>5</v>
      </c>
      <c r="G1175" s="3" t="s">
        <v>22</v>
      </c>
      <c r="H1175" s="9" t="s">
        <v>23</v>
      </c>
      <c r="I1175" s="30" t="str">
        <f>+IFERROR(VLOOKUP(Casos_HN[[#This Row],[Municipio]],'LOCALIZA HN'!$B$9:$O$306,8,0),99999)</f>
        <v>0501</v>
      </c>
      <c r="J1175" s="5" t="s">
        <v>26</v>
      </c>
      <c r="K1175" s="5">
        <v>30</v>
      </c>
      <c r="L1175" s="8" t="s">
        <v>19</v>
      </c>
      <c r="M1175" s="32" t="s">
        <v>20</v>
      </c>
      <c r="N1175" s="33">
        <f>+IFERROR(VLOOKUP(Casos_HN[[#This Row],[ID_Municipio]],Table_4[[CodigoMuni]:[Long_2]],3,0),"")</f>
        <v>15.5151</v>
      </c>
      <c r="O1175" s="33">
        <f>+IFERROR(VLOOKUP(Casos_HN[[#This Row],[ID_Municipio]],Table_4[[CodigoMuni]:[Long_2]],4,0),"")</f>
        <v>-88.114599999999996</v>
      </c>
      <c r="P1175" s="32" t="s">
        <v>21</v>
      </c>
    </row>
    <row r="1176" spans="1:16" ht="14.25" customHeight="1" x14ac:dyDescent="0.3">
      <c r="A1176" s="29" t="str">
        <f t="shared" si="66"/>
        <v>La Lima439251165</v>
      </c>
      <c r="B1176" s="29" t="str">
        <f>+Casos_HN[[#This Row],[ID_Municipio]]&amp;Casos_HN[[#This Row],[Fecha]]</f>
        <v>051243925</v>
      </c>
      <c r="C1176" s="29" t="str">
        <f t="shared" si="67"/>
        <v>Cortes43925</v>
      </c>
      <c r="D1176" s="30">
        <f t="shared" si="68"/>
        <v>1165</v>
      </c>
      <c r="E1176" s="23">
        <v>43925</v>
      </c>
      <c r="F1176" s="30">
        <f>+VLOOKUP(Casos_HN[[#This Row],[Departamento]],Table_5[],2,0)</f>
        <v>5</v>
      </c>
      <c r="G1176" s="3" t="s">
        <v>22</v>
      </c>
      <c r="H1176" s="9" t="s">
        <v>47</v>
      </c>
      <c r="I1176" s="30" t="str">
        <f>+IFERROR(VLOOKUP(Casos_HN[[#This Row],[Municipio]],'LOCALIZA HN'!$B$9:$O$306,8,0),99999)</f>
        <v>0512</v>
      </c>
      <c r="J1176" s="5" t="s">
        <v>26</v>
      </c>
      <c r="K1176" s="5">
        <v>44</v>
      </c>
      <c r="L1176" s="8" t="s">
        <v>19</v>
      </c>
      <c r="M1176" s="32" t="s">
        <v>20</v>
      </c>
      <c r="N1176" s="33">
        <f>+IFERROR(VLOOKUP(Casos_HN[[#This Row],[ID_Municipio]],Table_4[[CodigoMuni]:[Long_2]],3,0),"")</f>
        <v>15.484500000000001</v>
      </c>
      <c r="O1176" s="33">
        <f>+IFERROR(VLOOKUP(Casos_HN[[#This Row],[ID_Municipio]],Table_4[[CodigoMuni]:[Long_2]],4,0),"")</f>
        <v>-87.869299999999996</v>
      </c>
      <c r="P1176" s="32" t="s">
        <v>21</v>
      </c>
    </row>
    <row r="1177" spans="1:16" ht="14.25" customHeight="1" x14ac:dyDescent="0.3">
      <c r="A1177" s="29" t="str">
        <f t="shared" si="66"/>
        <v>San Pedro Sula439251166</v>
      </c>
      <c r="B1177" s="29" t="str">
        <f>+Casos_HN[[#This Row],[ID_Municipio]]&amp;Casos_HN[[#This Row],[Fecha]]</f>
        <v>050143925</v>
      </c>
      <c r="C1177" s="29" t="str">
        <f t="shared" si="67"/>
        <v>Cortes43925</v>
      </c>
      <c r="D1177" s="30">
        <f t="shared" si="68"/>
        <v>1166</v>
      </c>
      <c r="E1177" s="23">
        <v>43925</v>
      </c>
      <c r="F1177" s="30">
        <f>+VLOOKUP(Casos_HN[[#This Row],[Departamento]],Table_5[],2,0)</f>
        <v>5</v>
      </c>
      <c r="G1177" s="3" t="s">
        <v>22</v>
      </c>
      <c r="H1177" s="9" t="s">
        <v>23</v>
      </c>
      <c r="I1177" s="30" t="str">
        <f>+IFERROR(VLOOKUP(Casos_HN[[#This Row],[Municipio]],'LOCALIZA HN'!$B$9:$O$306,8,0),99999)</f>
        <v>0501</v>
      </c>
      <c r="J1177" s="5" t="s">
        <v>26</v>
      </c>
      <c r="K1177" s="5">
        <v>78</v>
      </c>
      <c r="L1177" s="8" t="s">
        <v>19</v>
      </c>
      <c r="M1177" s="32" t="s">
        <v>20</v>
      </c>
      <c r="N1177" s="33">
        <f>+IFERROR(VLOOKUP(Casos_HN[[#This Row],[ID_Municipio]],Table_4[[CodigoMuni]:[Long_2]],3,0),"")</f>
        <v>15.5151</v>
      </c>
      <c r="O1177" s="33">
        <f>+IFERROR(VLOOKUP(Casos_HN[[#This Row],[ID_Municipio]],Table_4[[CodigoMuni]:[Long_2]],4,0),"")</f>
        <v>-88.114599999999996</v>
      </c>
      <c r="P1177" s="32" t="s">
        <v>21</v>
      </c>
    </row>
    <row r="1178" spans="1:16" ht="14.25" customHeight="1" x14ac:dyDescent="0.3">
      <c r="A1178" s="29" t="str">
        <f t="shared" si="66"/>
        <v>La Lima439251167</v>
      </c>
      <c r="B1178" s="29" t="str">
        <f>+Casos_HN[[#This Row],[ID_Municipio]]&amp;Casos_HN[[#This Row],[Fecha]]</f>
        <v>051243925</v>
      </c>
      <c r="C1178" s="29" t="str">
        <f t="shared" si="67"/>
        <v>Cortes43925</v>
      </c>
      <c r="D1178" s="30">
        <f t="shared" si="68"/>
        <v>1167</v>
      </c>
      <c r="E1178" s="23">
        <v>43925</v>
      </c>
      <c r="F1178" s="30">
        <f>+VLOOKUP(Casos_HN[[#This Row],[Departamento]],Table_5[],2,0)</f>
        <v>5</v>
      </c>
      <c r="G1178" s="3" t="s">
        <v>22</v>
      </c>
      <c r="H1178" s="9" t="s">
        <v>47</v>
      </c>
      <c r="I1178" s="30" t="str">
        <f>+IFERROR(VLOOKUP(Casos_HN[[#This Row],[Municipio]],'LOCALIZA HN'!$B$9:$O$306,8,0),99999)</f>
        <v>0512</v>
      </c>
      <c r="J1178" s="5" t="s">
        <v>26</v>
      </c>
      <c r="K1178" s="5">
        <v>45</v>
      </c>
      <c r="L1178" s="8" t="s">
        <v>19</v>
      </c>
      <c r="M1178" s="32" t="s">
        <v>20</v>
      </c>
      <c r="N1178" s="33">
        <f>+IFERROR(VLOOKUP(Casos_HN[[#This Row],[ID_Municipio]],Table_4[[CodigoMuni]:[Long_2]],3,0),"")</f>
        <v>15.484500000000001</v>
      </c>
      <c r="O1178" s="33">
        <f>+IFERROR(VLOOKUP(Casos_HN[[#This Row],[ID_Municipio]],Table_4[[CodigoMuni]:[Long_2]],4,0),"")</f>
        <v>-87.869299999999996</v>
      </c>
      <c r="P1178" s="32" t="s">
        <v>21</v>
      </c>
    </row>
    <row r="1179" spans="1:16" ht="14.25" customHeight="1" x14ac:dyDescent="0.3">
      <c r="A1179" s="29" t="str">
        <f t="shared" ref="A1179:A1191" si="69">+H1179&amp;E1179&amp;D1179</f>
        <v>Goascoran439251168</v>
      </c>
      <c r="B1179" s="29" t="str">
        <f>+Casos_HN[[#This Row],[ID_Municipio]]&amp;Casos_HN[[#This Row],[Fecha]]</f>
        <v>170643925</v>
      </c>
      <c r="C1179" s="29" t="str">
        <f t="shared" ref="C1179:C1194" si="70">+G1179&amp;E1179</f>
        <v>Valle43925</v>
      </c>
      <c r="D1179" s="30">
        <f t="shared" si="68"/>
        <v>1168</v>
      </c>
      <c r="E1179" s="23">
        <v>43925</v>
      </c>
      <c r="F1179" s="30">
        <f>+VLOOKUP(Casos_HN[[#This Row],[Departamento]],Table_5[],2,0)</f>
        <v>17</v>
      </c>
      <c r="G1179" s="3" t="s">
        <v>16</v>
      </c>
      <c r="H1179" s="9" t="s">
        <v>40</v>
      </c>
      <c r="I1179" s="30" t="str">
        <f>+IFERROR(VLOOKUP(Casos_HN[[#This Row],[Municipio]],'LOCALIZA HN'!$B$9:$O$306,8,0),99999)</f>
        <v>1706</v>
      </c>
      <c r="J1179" s="5" t="s">
        <v>18</v>
      </c>
      <c r="K1179" s="5">
        <v>33</v>
      </c>
      <c r="L1179" s="8" t="s">
        <v>19</v>
      </c>
      <c r="M1179" s="32" t="s">
        <v>20</v>
      </c>
      <c r="N1179" s="33">
        <f>+IFERROR(VLOOKUP(Casos_HN[[#This Row],[ID_Municipio]],Table_4[[CodigoMuni]:[Long_2]],3,0),"")</f>
        <v>13.5938</v>
      </c>
      <c r="O1179" s="33">
        <f>+IFERROR(VLOOKUP(Casos_HN[[#This Row],[ID_Municipio]],Table_4[[CodigoMuni]:[Long_2]],4,0),"")</f>
        <v>-87.712599999999995</v>
      </c>
      <c r="P1179" s="32" t="s">
        <v>21</v>
      </c>
    </row>
    <row r="1180" spans="1:16" ht="14.25" customHeight="1" x14ac:dyDescent="0.3">
      <c r="A1180" s="29" t="str">
        <f t="shared" si="69"/>
        <v>La Ceiba439251169</v>
      </c>
      <c r="B1180" s="29" t="str">
        <f>+Casos_HN[[#This Row],[ID_Municipio]]&amp;Casos_HN[[#This Row],[Fecha]]</f>
        <v>010143925</v>
      </c>
      <c r="C1180" s="29" t="str">
        <f t="shared" si="70"/>
        <v>Atlantida43925</v>
      </c>
      <c r="D1180" s="30">
        <f t="shared" si="68"/>
        <v>1169</v>
      </c>
      <c r="E1180" s="23">
        <v>43925</v>
      </c>
      <c r="F1180" s="30">
        <f>+VLOOKUP(Casos_HN[[#This Row],[Departamento]],Table_5[],2,0)</f>
        <v>1</v>
      </c>
      <c r="G1180" s="3" t="s">
        <v>38</v>
      </c>
      <c r="H1180" s="9" t="s">
        <v>46</v>
      </c>
      <c r="I1180" s="30" t="str">
        <f>+IFERROR(VLOOKUP(Casos_HN[[#This Row],[Municipio]],'LOCALIZA HN'!$B$9:$O$306,8,0),99999)</f>
        <v>0101</v>
      </c>
      <c r="J1180" s="5" t="s">
        <v>26</v>
      </c>
      <c r="K1180" s="5">
        <v>23</v>
      </c>
      <c r="L1180" s="8" t="s">
        <v>19</v>
      </c>
      <c r="M1180" s="32" t="s">
        <v>20</v>
      </c>
      <c r="N1180" s="33">
        <f>+IFERROR(VLOOKUP(Casos_HN[[#This Row],[ID_Municipio]],Table_4[[CodigoMuni]:[Long_2]],3,0),"")</f>
        <v>15.6782</v>
      </c>
      <c r="O1180" s="33">
        <f>+IFERROR(VLOOKUP(Casos_HN[[#This Row],[ID_Municipio]],Table_4[[CodigoMuni]:[Long_2]],4,0),"")</f>
        <v>-86.742800000000003</v>
      </c>
      <c r="P1180" s="32" t="s">
        <v>21</v>
      </c>
    </row>
    <row r="1181" spans="1:16" ht="14.25" customHeight="1" x14ac:dyDescent="0.3">
      <c r="A1181" s="29" t="str">
        <f t="shared" si="69"/>
        <v>Distrito Central439251170</v>
      </c>
      <c r="B1181" s="29" t="str">
        <f>+Casos_HN[[#This Row],[ID_Municipio]]&amp;Casos_HN[[#This Row],[Fecha]]</f>
        <v>080143925</v>
      </c>
      <c r="C1181" s="29" t="str">
        <f t="shared" si="70"/>
        <v>Francisco Morazan43925</v>
      </c>
      <c r="D1181" s="30">
        <f t="shared" si="68"/>
        <v>1170</v>
      </c>
      <c r="E1181" s="23">
        <v>43925</v>
      </c>
      <c r="F1181" s="30">
        <f>+VLOOKUP(Casos_HN[[#This Row],[Departamento]],Table_5[],2,0)</f>
        <v>8</v>
      </c>
      <c r="G1181" s="3" t="s">
        <v>31</v>
      </c>
      <c r="H1181" s="9" t="s">
        <v>32</v>
      </c>
      <c r="I1181" s="30" t="str">
        <f>+IFERROR(VLOOKUP(Casos_HN[[#This Row],[Municipio]],'LOCALIZA HN'!$B$9:$O$306,8,0),99999)</f>
        <v>0801</v>
      </c>
      <c r="J1181" s="5" t="s">
        <v>26</v>
      </c>
      <c r="K1181" s="5">
        <v>32</v>
      </c>
      <c r="L1181" s="8" t="s">
        <v>19</v>
      </c>
      <c r="M1181" s="32" t="s">
        <v>20</v>
      </c>
      <c r="N1181" s="33">
        <f>+IFERROR(VLOOKUP(Casos_HN[[#This Row],[ID_Municipio]],Table_4[[CodigoMuni]:[Long_2]],3,0),"")</f>
        <v>14.175800000000001</v>
      </c>
      <c r="O1181" s="33">
        <f>+IFERROR(VLOOKUP(Casos_HN[[#This Row],[ID_Municipio]],Table_4[[CodigoMuni]:[Long_2]],4,0),"")</f>
        <v>-87.251099999999994</v>
      </c>
      <c r="P1181" s="32" t="s">
        <v>21</v>
      </c>
    </row>
    <row r="1182" spans="1:16" ht="14.25" customHeight="1" x14ac:dyDescent="0.3">
      <c r="A1182" s="29" t="str">
        <f t="shared" si="69"/>
        <v>Distrito Central439251171</v>
      </c>
      <c r="B1182" s="29" t="str">
        <f>+Casos_HN[[#This Row],[ID_Municipio]]&amp;Casos_HN[[#This Row],[Fecha]]</f>
        <v>080143925</v>
      </c>
      <c r="C1182" s="29" t="str">
        <f t="shared" si="70"/>
        <v>Francisco Morazan43925</v>
      </c>
      <c r="D1182" s="30">
        <f t="shared" si="68"/>
        <v>1171</v>
      </c>
      <c r="E1182" s="23">
        <v>43925</v>
      </c>
      <c r="F1182" s="30">
        <f>+VLOOKUP(Casos_HN[[#This Row],[Departamento]],Table_5[],2,0)</f>
        <v>8</v>
      </c>
      <c r="G1182" s="3" t="s">
        <v>31</v>
      </c>
      <c r="H1182" s="9" t="s">
        <v>32</v>
      </c>
      <c r="I1182" s="30" t="str">
        <f>+IFERROR(VLOOKUP(Casos_HN[[#This Row],[Municipio]],'LOCALIZA HN'!$B$9:$O$306,8,0),99999)</f>
        <v>0801</v>
      </c>
      <c r="J1182" s="5" t="s">
        <v>26</v>
      </c>
      <c r="K1182" s="5">
        <v>30</v>
      </c>
      <c r="L1182" s="8" t="s">
        <v>19</v>
      </c>
      <c r="M1182" s="32" t="s">
        <v>20</v>
      </c>
      <c r="N1182" s="33">
        <f>+IFERROR(VLOOKUP(Casos_HN[[#This Row],[ID_Municipio]],Table_4[[CodigoMuni]:[Long_2]],3,0),"")</f>
        <v>14.175800000000001</v>
      </c>
      <c r="O1182" s="33">
        <f>+IFERROR(VLOOKUP(Casos_HN[[#This Row],[ID_Municipio]],Table_4[[CodigoMuni]:[Long_2]],4,0),"")</f>
        <v>-87.251099999999994</v>
      </c>
      <c r="P1182" s="32" t="s">
        <v>21</v>
      </c>
    </row>
    <row r="1183" spans="1:16" ht="14.25" customHeight="1" x14ac:dyDescent="0.3">
      <c r="A1183" s="29" t="str">
        <f t="shared" si="69"/>
        <v>Distrito Central439251172</v>
      </c>
      <c r="B1183" s="29" t="str">
        <f>+Casos_HN[[#This Row],[ID_Municipio]]&amp;Casos_HN[[#This Row],[Fecha]]</f>
        <v>080143925</v>
      </c>
      <c r="C1183" s="29" t="str">
        <f t="shared" si="70"/>
        <v>Francisco Morazan43925</v>
      </c>
      <c r="D1183" s="30">
        <f t="shared" si="68"/>
        <v>1172</v>
      </c>
      <c r="E1183" s="23">
        <v>43925</v>
      </c>
      <c r="F1183" s="30">
        <f>+VLOOKUP(Casos_HN[[#This Row],[Departamento]],Table_5[],2,0)</f>
        <v>8</v>
      </c>
      <c r="G1183" s="3" t="s">
        <v>31</v>
      </c>
      <c r="H1183" s="9" t="s">
        <v>32</v>
      </c>
      <c r="I1183" s="30" t="str">
        <f>+IFERROR(VLOOKUP(Casos_HN[[#This Row],[Municipio]],'LOCALIZA HN'!$B$9:$O$306,8,0),99999)</f>
        <v>0801</v>
      </c>
      <c r="J1183" s="5" t="s">
        <v>26</v>
      </c>
      <c r="K1183" s="5">
        <v>24</v>
      </c>
      <c r="L1183" s="8" t="s">
        <v>19</v>
      </c>
      <c r="M1183" s="32" t="s">
        <v>20</v>
      </c>
      <c r="N1183" s="33">
        <f>+IFERROR(VLOOKUP(Casos_HN[[#This Row],[ID_Municipio]],Table_4[[CodigoMuni]:[Long_2]],3,0),"")</f>
        <v>14.175800000000001</v>
      </c>
      <c r="O1183" s="33">
        <f>+IFERROR(VLOOKUP(Casos_HN[[#This Row],[ID_Municipio]],Table_4[[CodigoMuni]:[Long_2]],4,0),"")</f>
        <v>-87.251099999999994</v>
      </c>
      <c r="P1183" s="32" t="s">
        <v>21</v>
      </c>
    </row>
    <row r="1184" spans="1:16" ht="14.25" customHeight="1" x14ac:dyDescent="0.3">
      <c r="A1184" s="29" t="str">
        <f t="shared" si="69"/>
        <v>Distrito Central439251173</v>
      </c>
      <c r="B1184" s="29" t="str">
        <f>+Casos_HN[[#This Row],[ID_Municipio]]&amp;Casos_HN[[#This Row],[Fecha]]</f>
        <v>080143925</v>
      </c>
      <c r="C1184" s="29" t="str">
        <f t="shared" si="70"/>
        <v>Francisco Morazan43925</v>
      </c>
      <c r="D1184" s="30">
        <f t="shared" si="68"/>
        <v>1173</v>
      </c>
      <c r="E1184" s="23">
        <v>43925</v>
      </c>
      <c r="F1184" s="30">
        <f>+VLOOKUP(Casos_HN[[#This Row],[Departamento]],Table_5[],2,0)</f>
        <v>8</v>
      </c>
      <c r="G1184" s="3" t="s">
        <v>31</v>
      </c>
      <c r="H1184" s="9" t="s">
        <v>32</v>
      </c>
      <c r="I1184" s="30" t="str">
        <f>+IFERROR(VLOOKUP(Casos_HN[[#This Row],[Municipio]],'LOCALIZA HN'!$B$9:$O$306,8,0),99999)</f>
        <v>0801</v>
      </c>
      <c r="J1184" s="5" t="s">
        <v>26</v>
      </c>
      <c r="K1184" s="5">
        <v>31</v>
      </c>
      <c r="L1184" s="8" t="s">
        <v>19</v>
      </c>
      <c r="M1184" s="32" t="s">
        <v>20</v>
      </c>
      <c r="N1184" s="33">
        <f>+IFERROR(VLOOKUP(Casos_HN[[#This Row],[ID_Municipio]],Table_4[[CodigoMuni]:[Long_2]],3,0),"")</f>
        <v>14.175800000000001</v>
      </c>
      <c r="O1184" s="33">
        <f>+IFERROR(VLOOKUP(Casos_HN[[#This Row],[ID_Municipio]],Table_4[[CodigoMuni]:[Long_2]],4,0),"")</f>
        <v>-87.251099999999994</v>
      </c>
      <c r="P1184" s="32" t="s">
        <v>21</v>
      </c>
    </row>
    <row r="1185" spans="1:16" ht="14.25" customHeight="1" x14ac:dyDescent="0.3">
      <c r="A1185" s="29" t="str">
        <f t="shared" si="69"/>
        <v>Distrito Central439251174</v>
      </c>
      <c r="B1185" s="29" t="str">
        <f>+Casos_HN[[#This Row],[ID_Municipio]]&amp;Casos_HN[[#This Row],[Fecha]]</f>
        <v>080143925</v>
      </c>
      <c r="C1185" s="29" t="str">
        <f t="shared" si="70"/>
        <v>Francisco Morazan43925</v>
      </c>
      <c r="D1185" s="30">
        <f t="shared" si="68"/>
        <v>1174</v>
      </c>
      <c r="E1185" s="23">
        <v>43925</v>
      </c>
      <c r="F1185" s="30">
        <f>+VLOOKUP(Casos_HN[[#This Row],[Departamento]],Table_5[],2,0)</f>
        <v>8</v>
      </c>
      <c r="G1185" s="3" t="s">
        <v>31</v>
      </c>
      <c r="H1185" s="9" t="s">
        <v>32</v>
      </c>
      <c r="I1185" s="30" t="str">
        <f>+IFERROR(VLOOKUP(Casos_HN[[#This Row],[Municipio]],'LOCALIZA HN'!$B$9:$O$306,8,0),99999)</f>
        <v>0801</v>
      </c>
      <c r="J1185" s="5" t="s">
        <v>26</v>
      </c>
      <c r="K1185" s="5">
        <v>22</v>
      </c>
      <c r="L1185" s="8" t="s">
        <v>19</v>
      </c>
      <c r="M1185" s="32" t="s">
        <v>20</v>
      </c>
      <c r="N1185" s="33">
        <f>+IFERROR(VLOOKUP(Casos_HN[[#This Row],[ID_Municipio]],Table_4[[CodigoMuni]:[Long_2]],3,0),"")</f>
        <v>14.175800000000001</v>
      </c>
      <c r="O1185" s="33">
        <f>+IFERROR(VLOOKUP(Casos_HN[[#This Row],[ID_Municipio]],Table_4[[CodigoMuni]:[Long_2]],4,0),"")</f>
        <v>-87.251099999999994</v>
      </c>
      <c r="P1185" s="32" t="s">
        <v>21</v>
      </c>
    </row>
    <row r="1186" spans="1:16" ht="14.25" customHeight="1" x14ac:dyDescent="0.3">
      <c r="A1186" s="29" t="str">
        <f t="shared" si="69"/>
        <v>Distrito Central439251175</v>
      </c>
      <c r="B1186" s="29" t="str">
        <f>+Casos_HN[[#This Row],[ID_Municipio]]&amp;Casos_HN[[#This Row],[Fecha]]</f>
        <v>080143925</v>
      </c>
      <c r="C1186" s="29" t="str">
        <f t="shared" si="70"/>
        <v>Francisco Morazan43925</v>
      </c>
      <c r="D1186" s="30">
        <f t="shared" si="68"/>
        <v>1175</v>
      </c>
      <c r="E1186" s="23">
        <v>43925</v>
      </c>
      <c r="F1186" s="30">
        <f>+VLOOKUP(Casos_HN[[#This Row],[Departamento]],Table_5[],2,0)</f>
        <v>8</v>
      </c>
      <c r="G1186" s="3" t="s">
        <v>31</v>
      </c>
      <c r="H1186" s="9" t="s">
        <v>32</v>
      </c>
      <c r="I1186" s="30" t="str">
        <f>+IFERROR(VLOOKUP(Casos_HN[[#This Row],[Municipio]],'LOCALIZA HN'!$B$9:$O$306,8,0),99999)</f>
        <v>0801</v>
      </c>
      <c r="J1186" s="5" t="s">
        <v>26</v>
      </c>
      <c r="K1186" s="5">
        <v>28</v>
      </c>
      <c r="L1186" s="8" t="s">
        <v>19</v>
      </c>
      <c r="M1186" s="32" t="s">
        <v>20</v>
      </c>
      <c r="N1186" s="33">
        <f>+IFERROR(VLOOKUP(Casos_HN[[#This Row],[ID_Municipio]],Table_4[[CodigoMuni]:[Long_2]],3,0),"")</f>
        <v>14.175800000000001</v>
      </c>
      <c r="O1186" s="33">
        <f>+IFERROR(VLOOKUP(Casos_HN[[#This Row],[ID_Municipio]],Table_4[[CodigoMuni]:[Long_2]],4,0),"")</f>
        <v>-87.251099999999994</v>
      </c>
      <c r="P1186" s="32" t="s">
        <v>21</v>
      </c>
    </row>
    <row r="1187" spans="1:16" ht="14.25" customHeight="1" x14ac:dyDescent="0.3">
      <c r="A1187" s="29" t="str">
        <f t="shared" si="69"/>
        <v>Distrito Central439251176</v>
      </c>
      <c r="B1187" s="29" t="str">
        <f>+Casos_HN[[#This Row],[ID_Municipio]]&amp;Casos_HN[[#This Row],[Fecha]]</f>
        <v>080143925</v>
      </c>
      <c r="C1187" s="29" t="str">
        <f t="shared" si="70"/>
        <v>Francisco Morazan43925</v>
      </c>
      <c r="D1187" s="30">
        <f t="shared" si="68"/>
        <v>1176</v>
      </c>
      <c r="E1187" s="23">
        <v>43925</v>
      </c>
      <c r="F1187" s="30">
        <f>+VLOOKUP(Casos_HN[[#This Row],[Departamento]],Table_5[],2,0)</f>
        <v>8</v>
      </c>
      <c r="G1187" s="3" t="s">
        <v>31</v>
      </c>
      <c r="H1187" s="9" t="s">
        <v>32</v>
      </c>
      <c r="I1187" s="30" t="str">
        <f>+IFERROR(VLOOKUP(Casos_HN[[#This Row],[Municipio]],'LOCALIZA HN'!$B$9:$O$306,8,0),99999)</f>
        <v>0801</v>
      </c>
      <c r="J1187" s="5" t="s">
        <v>26</v>
      </c>
      <c r="K1187" s="5">
        <v>33</v>
      </c>
      <c r="L1187" s="8" t="s">
        <v>19</v>
      </c>
      <c r="M1187" s="32" t="s">
        <v>20</v>
      </c>
      <c r="N1187" s="33">
        <f>+IFERROR(VLOOKUP(Casos_HN[[#This Row],[ID_Municipio]],Table_4[[CodigoMuni]:[Long_2]],3,0),"")</f>
        <v>14.175800000000001</v>
      </c>
      <c r="O1187" s="33">
        <f>+IFERROR(VLOOKUP(Casos_HN[[#This Row],[ID_Municipio]],Table_4[[CodigoMuni]:[Long_2]],4,0),"")</f>
        <v>-87.251099999999994</v>
      </c>
      <c r="P1187" s="32" t="s">
        <v>21</v>
      </c>
    </row>
    <row r="1188" spans="1:16" ht="14.25" customHeight="1" x14ac:dyDescent="0.3">
      <c r="A1188" s="29" t="str">
        <f t="shared" si="69"/>
        <v>Distrito Central439251177</v>
      </c>
      <c r="B1188" s="29" t="str">
        <f>+Casos_HN[[#This Row],[ID_Municipio]]&amp;Casos_HN[[#This Row],[Fecha]]</f>
        <v>080143925</v>
      </c>
      <c r="C1188" s="29" t="str">
        <f t="shared" si="70"/>
        <v>Francisco Morazan43925</v>
      </c>
      <c r="D1188" s="30">
        <f t="shared" si="68"/>
        <v>1177</v>
      </c>
      <c r="E1188" s="23">
        <v>43925</v>
      </c>
      <c r="F1188" s="30">
        <f>+VLOOKUP(Casos_HN[[#This Row],[Departamento]],Table_5[],2,0)</f>
        <v>8</v>
      </c>
      <c r="G1188" s="3" t="s">
        <v>31</v>
      </c>
      <c r="H1188" s="9" t="s">
        <v>32</v>
      </c>
      <c r="I1188" s="30" t="str">
        <f>+IFERROR(VLOOKUP(Casos_HN[[#This Row],[Municipio]],'LOCALIZA HN'!$B$9:$O$306,8,0),99999)</f>
        <v>0801</v>
      </c>
      <c r="J1188" s="5" t="s">
        <v>26</v>
      </c>
      <c r="K1188" s="5">
        <v>33</v>
      </c>
      <c r="L1188" s="8" t="s">
        <v>19</v>
      </c>
      <c r="M1188" s="32" t="s">
        <v>20</v>
      </c>
      <c r="N1188" s="33">
        <f>+IFERROR(VLOOKUP(Casos_HN[[#This Row],[ID_Municipio]],Table_4[[CodigoMuni]:[Long_2]],3,0),"")</f>
        <v>14.175800000000001</v>
      </c>
      <c r="O1188" s="33">
        <f>+IFERROR(VLOOKUP(Casos_HN[[#This Row],[ID_Municipio]],Table_4[[CodigoMuni]:[Long_2]],4,0),"")</f>
        <v>-87.251099999999994</v>
      </c>
      <c r="P1188" s="32" t="s">
        <v>21</v>
      </c>
    </row>
    <row r="1189" spans="1:16" ht="14.25" customHeight="1" x14ac:dyDescent="0.3">
      <c r="A1189" s="29" t="str">
        <f t="shared" si="69"/>
        <v>Distrito Central439251178</v>
      </c>
      <c r="B1189" s="29" t="str">
        <f>+Casos_HN[[#This Row],[ID_Municipio]]&amp;Casos_HN[[#This Row],[Fecha]]</f>
        <v>080143925</v>
      </c>
      <c r="C1189" s="29" t="str">
        <f t="shared" si="70"/>
        <v>Francisco Morazan43925</v>
      </c>
      <c r="D1189" s="30">
        <f t="shared" si="68"/>
        <v>1178</v>
      </c>
      <c r="E1189" s="23">
        <v>43925</v>
      </c>
      <c r="F1189" s="30">
        <f>+VLOOKUP(Casos_HN[[#This Row],[Departamento]],Table_5[],2,0)</f>
        <v>8</v>
      </c>
      <c r="G1189" s="3" t="s">
        <v>31</v>
      </c>
      <c r="H1189" s="9" t="s">
        <v>32</v>
      </c>
      <c r="I1189" s="30" t="str">
        <f>+IFERROR(VLOOKUP(Casos_HN[[#This Row],[Municipio]],'LOCALIZA HN'!$B$9:$O$306,8,0),99999)</f>
        <v>0801</v>
      </c>
      <c r="J1189" s="5" t="s">
        <v>26</v>
      </c>
      <c r="K1189" s="5">
        <v>45</v>
      </c>
      <c r="L1189" s="8" t="s">
        <v>19</v>
      </c>
      <c r="M1189" s="32" t="s">
        <v>20</v>
      </c>
      <c r="N1189" s="33">
        <f>+IFERROR(VLOOKUP(Casos_HN[[#This Row],[ID_Municipio]],Table_4[[CodigoMuni]:[Long_2]],3,0),"")</f>
        <v>14.175800000000001</v>
      </c>
      <c r="O1189" s="33">
        <f>+IFERROR(VLOOKUP(Casos_HN[[#This Row],[ID_Municipio]],Table_4[[CodigoMuni]:[Long_2]],4,0),"")</f>
        <v>-87.251099999999994</v>
      </c>
      <c r="P1189" s="32" t="s">
        <v>21</v>
      </c>
    </row>
    <row r="1190" spans="1:16" ht="14.25" customHeight="1" x14ac:dyDescent="0.3">
      <c r="A1190" s="29" t="str">
        <f t="shared" si="69"/>
        <v>San Pedro Sula439261179</v>
      </c>
      <c r="B1190" s="29" t="str">
        <f>+Casos_HN[[#This Row],[ID_Municipio]]&amp;Casos_HN[[#This Row],[Fecha]]</f>
        <v>050143926</v>
      </c>
      <c r="C1190" s="29" t="str">
        <f t="shared" si="70"/>
        <v>Cortes43926</v>
      </c>
      <c r="D1190" s="30">
        <f t="shared" si="68"/>
        <v>1179</v>
      </c>
      <c r="E1190" s="23">
        <v>43926</v>
      </c>
      <c r="F1190" s="30">
        <f>+VLOOKUP(Casos_HN[[#This Row],[Departamento]],Table_5[],2,0)</f>
        <v>5</v>
      </c>
      <c r="G1190" s="3" t="s">
        <v>22</v>
      </c>
      <c r="H1190" s="9" t="s">
        <v>23</v>
      </c>
      <c r="I1190" s="30" t="str">
        <f>+IFERROR(VLOOKUP(Casos_HN[[#This Row],[Municipio]],'LOCALIZA HN'!$B$9:$O$306,8,0),99999)</f>
        <v>0501</v>
      </c>
      <c r="J1190" s="5" t="s">
        <v>18</v>
      </c>
      <c r="K1190" s="5">
        <v>72</v>
      </c>
      <c r="L1190" s="8" t="s">
        <v>19</v>
      </c>
      <c r="M1190" s="32" t="s">
        <v>20</v>
      </c>
      <c r="N1190" s="33">
        <f>+IFERROR(VLOOKUP(Casos_HN[[#This Row],[ID_Municipio]],Table_4[[CodigoMuni]:[Long_2]],3,0),"")</f>
        <v>15.5151</v>
      </c>
      <c r="O1190" s="33">
        <f>+IFERROR(VLOOKUP(Casos_HN[[#This Row],[ID_Municipio]],Table_4[[CodigoMuni]:[Long_2]],4,0),"")</f>
        <v>-88.114599999999996</v>
      </c>
      <c r="P1190" s="32" t="s">
        <v>21</v>
      </c>
    </row>
    <row r="1191" spans="1:16" ht="14.25" customHeight="1" x14ac:dyDescent="0.3">
      <c r="A1191" s="29" t="str">
        <f t="shared" si="69"/>
        <v>San Pedro Sula439261180</v>
      </c>
      <c r="B1191" s="29" t="str">
        <f>+Casos_HN[[#This Row],[ID_Municipio]]&amp;Casos_HN[[#This Row],[Fecha]]</f>
        <v>050143926</v>
      </c>
      <c r="C1191" s="29" t="str">
        <f t="shared" si="70"/>
        <v>Cortes43926</v>
      </c>
      <c r="D1191" s="30">
        <f t="shared" si="68"/>
        <v>1180</v>
      </c>
      <c r="E1191" s="23">
        <v>43926</v>
      </c>
      <c r="F1191" s="30">
        <f>+VLOOKUP(Casos_HN[[#This Row],[Departamento]],Table_5[],2,0)</f>
        <v>5</v>
      </c>
      <c r="G1191" s="3" t="s">
        <v>22</v>
      </c>
      <c r="H1191" s="9" t="s">
        <v>23</v>
      </c>
      <c r="I1191" s="30" t="str">
        <f>+IFERROR(VLOOKUP(Casos_HN[[#This Row],[Municipio]],'LOCALIZA HN'!$B$9:$O$306,8,0),99999)</f>
        <v>0501</v>
      </c>
      <c r="J1191" s="5" t="s">
        <v>26</v>
      </c>
      <c r="K1191" s="5">
        <v>74</v>
      </c>
      <c r="L1191" s="8" t="s">
        <v>19</v>
      </c>
      <c r="M1191" s="32" t="s">
        <v>20</v>
      </c>
      <c r="N1191" s="33">
        <f>+IFERROR(VLOOKUP(Casos_HN[[#This Row],[ID_Municipio]],Table_4[[CodigoMuni]:[Long_2]],3,0),"")</f>
        <v>15.5151</v>
      </c>
      <c r="O1191" s="33">
        <f>+IFERROR(VLOOKUP(Casos_HN[[#This Row],[ID_Municipio]],Table_4[[CodigoMuni]:[Long_2]],4,0),"")</f>
        <v>-88.114599999999996</v>
      </c>
      <c r="P1191" s="32" t="s">
        <v>21</v>
      </c>
    </row>
    <row r="1192" spans="1:16" ht="14.25" customHeight="1" x14ac:dyDescent="0.3">
      <c r="A1192" s="29" t="str">
        <f t="shared" ref="A1192:A1198" si="71">+H1192&amp;E1192&amp;D1192</f>
        <v>San Pedro Sula439261181</v>
      </c>
      <c r="B1192" s="29" t="str">
        <f>+Casos_HN[[#This Row],[ID_Municipio]]&amp;Casos_HN[[#This Row],[Fecha]]</f>
        <v>050143926</v>
      </c>
      <c r="C1192" s="29" t="str">
        <f t="shared" si="70"/>
        <v>Cortes43926</v>
      </c>
      <c r="D1192" s="30">
        <f t="shared" si="68"/>
        <v>1181</v>
      </c>
      <c r="E1192" s="23">
        <v>43926</v>
      </c>
      <c r="F1192" s="30">
        <f>+VLOOKUP(Casos_HN[[#This Row],[Departamento]],Table_5[],2,0)</f>
        <v>5</v>
      </c>
      <c r="G1192" s="3" t="s">
        <v>22</v>
      </c>
      <c r="H1192" s="9" t="s">
        <v>23</v>
      </c>
      <c r="I1192" s="30" t="str">
        <f>+IFERROR(VLOOKUP(Casos_HN[[#This Row],[Municipio]],'LOCALIZA HN'!$B$9:$O$306,8,0),99999)</f>
        <v>0501</v>
      </c>
      <c r="J1192" s="5" t="s">
        <v>26</v>
      </c>
      <c r="K1192" s="5">
        <v>70</v>
      </c>
      <c r="L1192" s="8" t="s">
        <v>19</v>
      </c>
      <c r="M1192" s="32" t="s">
        <v>20</v>
      </c>
      <c r="N1192" s="33">
        <f>+IFERROR(VLOOKUP(Casos_HN[[#This Row],[ID_Municipio]],Table_4[[CodigoMuni]:[Long_2]],3,0),"")</f>
        <v>15.5151</v>
      </c>
      <c r="O1192" s="33">
        <f>+IFERROR(VLOOKUP(Casos_HN[[#This Row],[ID_Municipio]],Table_4[[CodigoMuni]:[Long_2]],4,0),"")</f>
        <v>-88.114599999999996</v>
      </c>
      <c r="P1192" s="32" t="s">
        <v>21</v>
      </c>
    </row>
    <row r="1193" spans="1:16" ht="14.25" customHeight="1" x14ac:dyDescent="0.3">
      <c r="A1193" s="29" t="str">
        <f t="shared" si="71"/>
        <v>San Pedro Sula439261182</v>
      </c>
      <c r="B1193" s="29" t="str">
        <f>+Casos_HN[[#This Row],[ID_Municipio]]&amp;Casos_HN[[#This Row],[Fecha]]</f>
        <v>050143926</v>
      </c>
      <c r="C1193" s="29" t="str">
        <f t="shared" si="70"/>
        <v>Cortes43926</v>
      </c>
      <c r="D1193" s="30">
        <f t="shared" si="68"/>
        <v>1182</v>
      </c>
      <c r="E1193" s="23">
        <v>43926</v>
      </c>
      <c r="F1193" s="30">
        <f>+VLOOKUP(Casos_HN[[#This Row],[Departamento]],Table_5[],2,0)</f>
        <v>5</v>
      </c>
      <c r="G1193" s="3" t="s">
        <v>22</v>
      </c>
      <c r="H1193" s="9" t="s">
        <v>23</v>
      </c>
      <c r="I1193" s="30" t="str">
        <f>+IFERROR(VLOOKUP(Casos_HN[[#This Row],[Municipio]],'LOCALIZA HN'!$B$9:$O$306,8,0),99999)</f>
        <v>0501</v>
      </c>
      <c r="J1193" s="5" t="s">
        <v>18</v>
      </c>
      <c r="K1193" s="5">
        <v>66</v>
      </c>
      <c r="L1193" s="8" t="s">
        <v>19</v>
      </c>
      <c r="M1193" s="32" t="s">
        <v>20</v>
      </c>
      <c r="N1193" s="33">
        <f>+IFERROR(VLOOKUP(Casos_HN[[#This Row],[ID_Municipio]],Table_4[[CodigoMuni]:[Long_2]],3,0),"")</f>
        <v>15.5151</v>
      </c>
      <c r="O1193" s="33">
        <f>+IFERROR(VLOOKUP(Casos_HN[[#This Row],[ID_Municipio]],Table_4[[CodigoMuni]:[Long_2]],4,0),"")</f>
        <v>-88.114599999999996</v>
      </c>
      <c r="P1193" s="32" t="s">
        <v>21</v>
      </c>
    </row>
    <row r="1194" spans="1:16" ht="14.25" customHeight="1" x14ac:dyDescent="0.3">
      <c r="A1194" s="29" t="str">
        <f t="shared" si="71"/>
        <v>San Pedro Sula439261183</v>
      </c>
      <c r="B1194" s="29" t="str">
        <f>+Casos_HN[[#This Row],[ID_Municipio]]&amp;Casos_HN[[#This Row],[Fecha]]</f>
        <v>050143926</v>
      </c>
      <c r="C1194" s="29" t="str">
        <f t="shared" si="70"/>
        <v>Cortes43926</v>
      </c>
      <c r="D1194" s="30">
        <f t="shared" si="68"/>
        <v>1183</v>
      </c>
      <c r="E1194" s="23">
        <v>43926</v>
      </c>
      <c r="F1194" s="30">
        <f>+VLOOKUP(Casos_HN[[#This Row],[Departamento]],Table_5[],2,0)</f>
        <v>5</v>
      </c>
      <c r="G1194" s="3" t="s">
        <v>22</v>
      </c>
      <c r="H1194" s="9" t="s">
        <v>23</v>
      </c>
      <c r="I1194" s="30" t="str">
        <f>+IFERROR(VLOOKUP(Casos_HN[[#This Row],[Municipio]],'LOCALIZA HN'!$B$9:$O$306,8,0),99999)</f>
        <v>0501</v>
      </c>
      <c r="J1194" s="5" t="s">
        <v>26</v>
      </c>
      <c r="K1194" s="5">
        <v>64</v>
      </c>
      <c r="L1194" s="8" t="s">
        <v>19</v>
      </c>
      <c r="M1194" s="32" t="s">
        <v>20</v>
      </c>
      <c r="N1194" s="33">
        <f>+IFERROR(VLOOKUP(Casos_HN[[#This Row],[ID_Municipio]],Table_4[[CodigoMuni]:[Long_2]],3,0),"")</f>
        <v>15.5151</v>
      </c>
      <c r="O1194" s="33">
        <f>+IFERROR(VLOOKUP(Casos_HN[[#This Row],[ID_Municipio]],Table_4[[CodigoMuni]:[Long_2]],4,0),"")</f>
        <v>-88.114599999999996</v>
      </c>
      <c r="P1194" s="32" t="s">
        <v>21</v>
      </c>
    </row>
    <row r="1195" spans="1:16" ht="14.25" customHeight="1" x14ac:dyDescent="0.3">
      <c r="A1195" s="29" t="str">
        <f t="shared" si="71"/>
        <v>San Pedro Sula439261184</v>
      </c>
      <c r="B1195" s="29" t="str">
        <f>+Casos_HN[[#This Row],[ID_Municipio]]&amp;Casos_HN[[#This Row],[Fecha]]</f>
        <v>050143926</v>
      </c>
      <c r="C1195" s="29" t="str">
        <f t="shared" ref="C1195:C1198" si="72">+G1195&amp;E1195</f>
        <v>Cortes43926</v>
      </c>
      <c r="D1195" s="30">
        <f t="shared" si="68"/>
        <v>1184</v>
      </c>
      <c r="E1195" s="23">
        <v>43926</v>
      </c>
      <c r="F1195" s="30">
        <f>+VLOOKUP(Casos_HN[[#This Row],[Departamento]],Table_5[],2,0)</f>
        <v>5</v>
      </c>
      <c r="G1195" s="3" t="s">
        <v>22</v>
      </c>
      <c r="H1195" s="9" t="s">
        <v>23</v>
      </c>
      <c r="I1195" s="30" t="str">
        <f>+IFERROR(VLOOKUP(Casos_HN[[#This Row],[Municipio]],'LOCALIZA HN'!$B$9:$O$306,8,0),99999)</f>
        <v>0501</v>
      </c>
      <c r="J1195" s="5" t="s">
        <v>26</v>
      </c>
      <c r="K1195" s="5">
        <v>35</v>
      </c>
      <c r="L1195" s="8" t="s">
        <v>19</v>
      </c>
      <c r="M1195" s="32" t="s">
        <v>20</v>
      </c>
      <c r="N1195" s="33">
        <f>+IFERROR(VLOOKUP(Casos_HN[[#This Row],[ID_Municipio]],Table_4[[CodigoMuni]:[Long_2]],3,0),"")</f>
        <v>15.5151</v>
      </c>
      <c r="O1195" s="33">
        <f>+IFERROR(VLOOKUP(Casos_HN[[#This Row],[ID_Municipio]],Table_4[[CodigoMuni]:[Long_2]],4,0),"")</f>
        <v>-88.114599999999996</v>
      </c>
      <c r="P1195" s="32" t="s">
        <v>21</v>
      </c>
    </row>
    <row r="1196" spans="1:16" ht="14.25" customHeight="1" x14ac:dyDescent="0.3">
      <c r="A1196" s="29" t="str">
        <f t="shared" si="71"/>
        <v>San Pedro Sula439261185</v>
      </c>
      <c r="B1196" s="29" t="str">
        <f>+Casos_HN[[#This Row],[ID_Municipio]]&amp;Casos_HN[[#This Row],[Fecha]]</f>
        <v>050143926</v>
      </c>
      <c r="C1196" s="29" t="str">
        <f t="shared" si="72"/>
        <v>Cortes43926</v>
      </c>
      <c r="D1196" s="30">
        <f t="shared" si="68"/>
        <v>1185</v>
      </c>
      <c r="E1196" s="23">
        <v>43926</v>
      </c>
      <c r="F1196" s="30">
        <f>+VLOOKUP(Casos_HN[[#This Row],[Departamento]],Table_5[],2,0)</f>
        <v>5</v>
      </c>
      <c r="G1196" s="3" t="s">
        <v>22</v>
      </c>
      <c r="H1196" s="9" t="s">
        <v>23</v>
      </c>
      <c r="I1196" s="30" t="str">
        <f>+IFERROR(VLOOKUP(Casos_HN[[#This Row],[Municipio]],'LOCALIZA HN'!$B$9:$O$306,8,0),99999)</f>
        <v>0501</v>
      </c>
      <c r="J1196" s="5" t="s">
        <v>26</v>
      </c>
      <c r="K1196" s="5">
        <v>42</v>
      </c>
      <c r="L1196" s="8" t="s">
        <v>19</v>
      </c>
      <c r="M1196" s="32" t="s">
        <v>20</v>
      </c>
      <c r="N1196" s="33">
        <f>+IFERROR(VLOOKUP(Casos_HN[[#This Row],[ID_Municipio]],Table_4[[CodigoMuni]:[Long_2]],3,0),"")</f>
        <v>15.5151</v>
      </c>
      <c r="O1196" s="33">
        <f>+IFERROR(VLOOKUP(Casos_HN[[#This Row],[ID_Municipio]],Table_4[[CodigoMuni]:[Long_2]],4,0),"")</f>
        <v>-88.114599999999996</v>
      </c>
      <c r="P1196" s="32" t="s">
        <v>21</v>
      </c>
    </row>
    <row r="1197" spans="1:16" ht="14.25" customHeight="1" x14ac:dyDescent="0.3">
      <c r="A1197" s="29" t="str">
        <f t="shared" si="71"/>
        <v>Pimienta439261186</v>
      </c>
      <c r="B1197" s="29" t="str">
        <f>+Casos_HN[[#This Row],[ID_Municipio]]&amp;Casos_HN[[#This Row],[Fecha]]</f>
        <v>050443926</v>
      </c>
      <c r="C1197" s="29" t="str">
        <f t="shared" si="72"/>
        <v>Cortes43926</v>
      </c>
      <c r="D1197" s="30">
        <f t="shared" si="68"/>
        <v>1186</v>
      </c>
      <c r="E1197" s="23">
        <v>43926</v>
      </c>
      <c r="F1197" s="30">
        <f>+VLOOKUP(Casos_HN[[#This Row],[Departamento]],Table_5[],2,0)</f>
        <v>5</v>
      </c>
      <c r="G1197" s="3" t="s">
        <v>22</v>
      </c>
      <c r="H1197" s="9" t="s">
        <v>60</v>
      </c>
      <c r="I1197" s="30" t="str">
        <f>+IFERROR(VLOOKUP(Casos_HN[[#This Row],[Municipio]],'LOCALIZA HN'!$B$9:$O$306,8,0),99999)</f>
        <v>0504</v>
      </c>
      <c r="J1197" s="5" t="s">
        <v>18</v>
      </c>
      <c r="K1197" s="5">
        <v>23</v>
      </c>
      <c r="L1197" s="8" t="s">
        <v>19</v>
      </c>
      <c r="M1197" s="32" t="s">
        <v>20</v>
      </c>
      <c r="N1197" s="33">
        <f>+IFERROR(VLOOKUP(Casos_HN[[#This Row],[ID_Municipio]],Table_4[[CodigoMuni]:[Long_2]],3,0),"")</f>
        <v>15.2746</v>
      </c>
      <c r="O1197" s="33">
        <f>+IFERROR(VLOOKUP(Casos_HN[[#This Row],[ID_Municipio]],Table_4[[CodigoMuni]:[Long_2]],4,0),"")</f>
        <v>-87.970200000000006</v>
      </c>
      <c r="P1197" s="32" t="s">
        <v>21</v>
      </c>
    </row>
    <row r="1198" spans="1:16" ht="14.25" customHeight="1" x14ac:dyDescent="0.3">
      <c r="A1198" s="29" t="str">
        <f t="shared" si="71"/>
        <v>Pimienta439261187</v>
      </c>
      <c r="B1198" s="29" t="str">
        <f>+Casos_HN[[#This Row],[ID_Municipio]]&amp;Casos_HN[[#This Row],[Fecha]]</f>
        <v>050443926</v>
      </c>
      <c r="C1198" s="29" t="str">
        <f t="shared" si="72"/>
        <v>Cortes43926</v>
      </c>
      <c r="D1198" s="30">
        <f t="shared" si="68"/>
        <v>1187</v>
      </c>
      <c r="E1198" s="23">
        <v>43926</v>
      </c>
      <c r="F1198" s="30">
        <f>+VLOOKUP(Casos_HN[[#This Row],[Departamento]],Table_5[],2,0)</f>
        <v>5</v>
      </c>
      <c r="G1198" s="3" t="s">
        <v>22</v>
      </c>
      <c r="H1198" s="9" t="s">
        <v>60</v>
      </c>
      <c r="I1198" s="30" t="str">
        <f>+IFERROR(VLOOKUP(Casos_HN[[#This Row],[Municipio]],'LOCALIZA HN'!$B$9:$O$306,8,0),99999)</f>
        <v>0504</v>
      </c>
      <c r="J1198" s="5" t="s">
        <v>18</v>
      </c>
      <c r="K1198" s="5">
        <v>31</v>
      </c>
      <c r="L1198" s="8" t="s">
        <v>19</v>
      </c>
      <c r="M1198" s="32" t="s">
        <v>20</v>
      </c>
      <c r="N1198" s="33">
        <f>+IFERROR(VLOOKUP(Casos_HN[[#This Row],[ID_Municipio]],Table_4[[CodigoMuni]:[Long_2]],3,0),"")</f>
        <v>15.2746</v>
      </c>
      <c r="O1198" s="33">
        <f>+IFERROR(VLOOKUP(Casos_HN[[#This Row],[ID_Municipio]],Table_4[[CodigoMuni]:[Long_2]],4,0),"")</f>
        <v>-87.970200000000006</v>
      </c>
      <c r="P1198" s="32" t="s">
        <v>21</v>
      </c>
    </row>
    <row r="1199" spans="1:16" ht="14.25" customHeight="1" x14ac:dyDescent="0.3">
      <c r="A1199" s="29" t="str">
        <f t="shared" ref="A1199:A1204" si="73">+H1199&amp;E1199&amp;D1199</f>
        <v>Pimienta439261188</v>
      </c>
      <c r="B1199" s="29" t="str">
        <f>+Casos_HN[[#This Row],[ID_Municipio]]&amp;Casos_HN[[#This Row],[Fecha]]</f>
        <v>050443926</v>
      </c>
      <c r="C1199" s="29" t="str">
        <f t="shared" ref="C1199:C1204" si="74">+G1199&amp;E1199</f>
        <v>Cortes43926</v>
      </c>
      <c r="D1199" s="30">
        <f t="shared" si="68"/>
        <v>1188</v>
      </c>
      <c r="E1199" s="23">
        <v>43926</v>
      </c>
      <c r="F1199" s="30">
        <f>+VLOOKUP(Casos_HN[[#This Row],[Departamento]],Table_5[],2,0)</f>
        <v>5</v>
      </c>
      <c r="G1199" s="3" t="s">
        <v>22</v>
      </c>
      <c r="H1199" s="9" t="s">
        <v>60</v>
      </c>
      <c r="I1199" s="30" t="str">
        <f>+IFERROR(VLOOKUP(Casos_HN[[#This Row],[Municipio]],'LOCALIZA HN'!$B$9:$O$306,8,0),99999)</f>
        <v>0504</v>
      </c>
      <c r="J1199" s="5" t="s">
        <v>26</v>
      </c>
      <c r="K1199" s="5">
        <v>46</v>
      </c>
      <c r="L1199" s="8" t="s">
        <v>19</v>
      </c>
      <c r="M1199" s="32" t="s">
        <v>20</v>
      </c>
      <c r="N1199" s="33">
        <f>+IFERROR(VLOOKUP(Casos_HN[[#This Row],[ID_Municipio]],Table_4[[CodigoMuni]:[Long_2]],3,0),"")</f>
        <v>15.2746</v>
      </c>
      <c r="O1199" s="33">
        <f>+IFERROR(VLOOKUP(Casos_HN[[#This Row],[ID_Municipio]],Table_4[[CodigoMuni]:[Long_2]],4,0),"")</f>
        <v>-87.970200000000006</v>
      </c>
      <c r="P1199" s="32" t="s">
        <v>21</v>
      </c>
    </row>
    <row r="1200" spans="1:16" ht="14.25" customHeight="1" x14ac:dyDescent="0.3">
      <c r="A1200" s="29" t="str">
        <f t="shared" si="73"/>
        <v>San Pedro Sula439261189</v>
      </c>
      <c r="B1200" s="29" t="str">
        <f>+Casos_HN[[#This Row],[ID_Municipio]]&amp;Casos_HN[[#This Row],[Fecha]]</f>
        <v>050143926</v>
      </c>
      <c r="C1200" s="29" t="str">
        <f t="shared" si="74"/>
        <v>Cortes43926</v>
      </c>
      <c r="D1200" s="30">
        <f t="shared" si="68"/>
        <v>1189</v>
      </c>
      <c r="E1200" s="23">
        <v>43926</v>
      </c>
      <c r="F1200" s="30">
        <f>+VLOOKUP(Casos_HN[[#This Row],[Departamento]],Table_5[],2,0)</f>
        <v>5</v>
      </c>
      <c r="G1200" s="3" t="s">
        <v>22</v>
      </c>
      <c r="H1200" s="9" t="s">
        <v>23</v>
      </c>
      <c r="I1200" s="30" t="str">
        <f>+IFERROR(VLOOKUP(Casos_HN[[#This Row],[Municipio]],'LOCALIZA HN'!$B$9:$O$306,8,0),99999)</f>
        <v>0501</v>
      </c>
      <c r="J1200" s="5" t="s">
        <v>18</v>
      </c>
      <c r="K1200" s="5">
        <v>76</v>
      </c>
      <c r="L1200" s="8" t="s">
        <v>19</v>
      </c>
      <c r="M1200" s="32" t="s">
        <v>20</v>
      </c>
      <c r="N1200" s="33">
        <f>+IFERROR(VLOOKUP(Casos_HN[[#This Row],[ID_Municipio]],Table_4[[CodigoMuni]:[Long_2]],3,0),"")</f>
        <v>15.5151</v>
      </c>
      <c r="O1200" s="33">
        <f>+IFERROR(VLOOKUP(Casos_HN[[#This Row],[ID_Municipio]],Table_4[[CodigoMuni]:[Long_2]],4,0),"")</f>
        <v>-88.114599999999996</v>
      </c>
      <c r="P1200" s="32" t="s">
        <v>21</v>
      </c>
    </row>
    <row r="1201" spans="1:16" ht="14.25" customHeight="1" x14ac:dyDescent="0.3">
      <c r="A1201" s="29" t="str">
        <f t="shared" si="73"/>
        <v>Puerto Cortes439261190</v>
      </c>
      <c r="B1201" s="29" t="str">
        <f>+Casos_HN[[#This Row],[ID_Municipio]]&amp;Casos_HN[[#This Row],[Fecha]]</f>
        <v>050643926</v>
      </c>
      <c r="C1201" s="29" t="str">
        <f t="shared" si="74"/>
        <v>Cortes43926</v>
      </c>
      <c r="D1201" s="30">
        <f t="shared" si="68"/>
        <v>1190</v>
      </c>
      <c r="E1201" s="23">
        <v>43926</v>
      </c>
      <c r="F1201" s="30">
        <f>+VLOOKUP(Casos_HN[[#This Row],[Departamento]],Table_5[],2,0)</f>
        <v>5</v>
      </c>
      <c r="G1201" s="3" t="s">
        <v>22</v>
      </c>
      <c r="H1201" s="9" t="s">
        <v>62</v>
      </c>
      <c r="I1201" s="30" t="str">
        <f>+IFERROR(VLOOKUP(Casos_HN[[#This Row],[Municipio]],'LOCALIZA HN'!$B$9:$O$306,8,0),99999)</f>
        <v>0506</v>
      </c>
      <c r="J1201" s="5" t="s">
        <v>18</v>
      </c>
      <c r="K1201" s="5">
        <v>36</v>
      </c>
      <c r="L1201" s="8" t="s">
        <v>19</v>
      </c>
      <c r="M1201" s="32" t="s">
        <v>20</v>
      </c>
      <c r="N1201" s="33">
        <f>+IFERROR(VLOOKUP(Casos_HN[[#This Row],[ID_Municipio]],Table_4[[CodigoMuni]:[Long_2]],3,0),"")</f>
        <v>15.7897</v>
      </c>
      <c r="O1201" s="33">
        <f>+IFERROR(VLOOKUP(Casos_HN[[#This Row],[ID_Municipio]],Table_4[[CodigoMuni]:[Long_2]],4,0),"")</f>
        <v>-87.846000000000004</v>
      </c>
      <c r="P1201" s="32" t="s">
        <v>21</v>
      </c>
    </row>
    <row r="1202" spans="1:16" ht="14.25" customHeight="1" x14ac:dyDescent="0.3">
      <c r="A1202" s="29" t="str">
        <f t="shared" si="73"/>
        <v>Puerto Cortes439261191</v>
      </c>
      <c r="B1202" s="29" t="str">
        <f>+Casos_HN[[#This Row],[ID_Municipio]]&amp;Casos_HN[[#This Row],[Fecha]]</f>
        <v>050643926</v>
      </c>
      <c r="C1202" s="29" t="str">
        <f t="shared" si="74"/>
        <v>Cortes43926</v>
      </c>
      <c r="D1202" s="30">
        <f t="shared" si="68"/>
        <v>1191</v>
      </c>
      <c r="E1202" s="23">
        <v>43926</v>
      </c>
      <c r="F1202" s="30">
        <f>+VLOOKUP(Casos_HN[[#This Row],[Departamento]],Table_5[],2,0)</f>
        <v>5</v>
      </c>
      <c r="G1202" s="3" t="s">
        <v>22</v>
      </c>
      <c r="H1202" s="9" t="s">
        <v>62</v>
      </c>
      <c r="I1202" s="30" t="str">
        <f>+IFERROR(VLOOKUP(Casos_HN[[#This Row],[Municipio]],'LOCALIZA HN'!$B$9:$O$306,8,0),99999)</f>
        <v>0506</v>
      </c>
      <c r="J1202" s="5" t="s">
        <v>26</v>
      </c>
      <c r="K1202" s="5">
        <v>34</v>
      </c>
      <c r="L1202" s="8" t="s">
        <v>19</v>
      </c>
      <c r="M1202" s="32" t="s">
        <v>20</v>
      </c>
      <c r="N1202" s="33">
        <f>+IFERROR(VLOOKUP(Casos_HN[[#This Row],[ID_Municipio]],Table_4[[CodigoMuni]:[Long_2]],3,0),"")</f>
        <v>15.7897</v>
      </c>
      <c r="O1202" s="33">
        <f>+IFERROR(VLOOKUP(Casos_HN[[#This Row],[ID_Municipio]],Table_4[[CodigoMuni]:[Long_2]],4,0),"")</f>
        <v>-87.846000000000004</v>
      </c>
      <c r="P1202" s="32" t="s">
        <v>21</v>
      </c>
    </row>
    <row r="1203" spans="1:16" ht="14.25" customHeight="1" x14ac:dyDescent="0.3">
      <c r="A1203" s="29" t="str">
        <f t="shared" si="73"/>
        <v>Puerto Cortes439261192</v>
      </c>
      <c r="B1203" s="29" t="str">
        <f>+Casos_HN[[#This Row],[ID_Municipio]]&amp;Casos_HN[[#This Row],[Fecha]]</f>
        <v>050643926</v>
      </c>
      <c r="C1203" s="29" t="str">
        <f t="shared" si="74"/>
        <v>Cortes43926</v>
      </c>
      <c r="D1203" s="30">
        <f t="shared" si="68"/>
        <v>1192</v>
      </c>
      <c r="E1203" s="23">
        <v>43926</v>
      </c>
      <c r="F1203" s="30">
        <f>+VLOOKUP(Casos_HN[[#This Row],[Departamento]],Table_5[],2,0)</f>
        <v>5</v>
      </c>
      <c r="G1203" s="3" t="s">
        <v>22</v>
      </c>
      <c r="H1203" s="9" t="s">
        <v>62</v>
      </c>
      <c r="I1203" s="30" t="str">
        <f>+IFERROR(VLOOKUP(Casos_HN[[#This Row],[Municipio]],'LOCALIZA HN'!$B$9:$O$306,8,0),99999)</f>
        <v>0506</v>
      </c>
      <c r="J1203" s="5" t="s">
        <v>18</v>
      </c>
      <c r="K1203" s="5">
        <v>48</v>
      </c>
      <c r="L1203" s="8" t="s">
        <v>19</v>
      </c>
      <c r="M1203" s="32" t="s">
        <v>20</v>
      </c>
      <c r="N1203" s="33">
        <f>+IFERROR(VLOOKUP(Casos_HN[[#This Row],[ID_Municipio]],Table_4[[CodigoMuni]:[Long_2]],3,0),"")</f>
        <v>15.7897</v>
      </c>
      <c r="O1203" s="33">
        <f>+IFERROR(VLOOKUP(Casos_HN[[#This Row],[ID_Municipio]],Table_4[[CodigoMuni]:[Long_2]],4,0),"")</f>
        <v>-87.846000000000004</v>
      </c>
      <c r="P1203" s="32" t="s">
        <v>21</v>
      </c>
    </row>
    <row r="1204" spans="1:16" ht="14.25" customHeight="1" x14ac:dyDescent="0.3">
      <c r="A1204" s="29" t="str">
        <f t="shared" si="73"/>
        <v>La Lima439261193</v>
      </c>
      <c r="B1204" s="29" t="str">
        <f>+Casos_HN[[#This Row],[ID_Municipio]]&amp;Casos_HN[[#This Row],[Fecha]]</f>
        <v>051243926</v>
      </c>
      <c r="C1204" s="29" t="str">
        <f t="shared" si="74"/>
        <v>Cortes43926</v>
      </c>
      <c r="D1204" s="30">
        <f t="shared" si="68"/>
        <v>1193</v>
      </c>
      <c r="E1204" s="23">
        <v>43926</v>
      </c>
      <c r="F1204" s="30">
        <f>+VLOOKUP(Casos_HN[[#This Row],[Departamento]],Table_5[],2,0)</f>
        <v>5</v>
      </c>
      <c r="G1204" s="3" t="s">
        <v>22</v>
      </c>
      <c r="H1204" s="9" t="s">
        <v>47</v>
      </c>
      <c r="I1204" s="30" t="str">
        <f>+IFERROR(VLOOKUP(Casos_HN[[#This Row],[Municipio]],'LOCALIZA HN'!$B$9:$O$306,8,0),99999)</f>
        <v>0512</v>
      </c>
      <c r="J1204" s="5" t="s">
        <v>18</v>
      </c>
      <c r="K1204" s="5">
        <v>58</v>
      </c>
      <c r="L1204" s="8" t="s">
        <v>19</v>
      </c>
      <c r="M1204" s="32" t="s">
        <v>20</v>
      </c>
      <c r="N1204" s="33">
        <f>+IFERROR(VLOOKUP(Casos_HN[[#This Row],[ID_Municipio]],Table_4[[CodigoMuni]:[Long_2]],3,0),"")</f>
        <v>15.484500000000001</v>
      </c>
      <c r="O1204" s="33">
        <f>+IFERROR(VLOOKUP(Casos_HN[[#This Row],[ID_Municipio]],Table_4[[CodigoMuni]:[Long_2]],4,0),"")</f>
        <v>-87.869299999999996</v>
      </c>
      <c r="P1204" s="32" t="s">
        <v>21</v>
      </c>
    </row>
    <row r="1205" spans="1:16" ht="14.25" customHeight="1" x14ac:dyDescent="0.3">
      <c r="A1205" s="29" t="str">
        <f t="shared" ref="A1205:A1208" si="75">+H1205&amp;E1205&amp;D1205</f>
        <v>Choloma439261194</v>
      </c>
      <c r="B1205" s="29" t="str">
        <f>+Casos_HN[[#This Row],[ID_Municipio]]&amp;Casos_HN[[#This Row],[Fecha]]</f>
        <v>050243926</v>
      </c>
      <c r="C1205" s="29" t="str">
        <f t="shared" ref="C1205:C1208" si="76">+G1205&amp;E1205</f>
        <v>Cortes43926</v>
      </c>
      <c r="D1205" s="30">
        <f t="shared" si="68"/>
        <v>1194</v>
      </c>
      <c r="E1205" s="23">
        <v>43926</v>
      </c>
      <c r="F1205" s="30">
        <f>+VLOOKUP(Casos_HN[[#This Row],[Departamento]],Table_5[],2,0)</f>
        <v>5</v>
      </c>
      <c r="G1205" s="3" t="s">
        <v>22</v>
      </c>
      <c r="H1205" s="9" t="s">
        <v>25</v>
      </c>
      <c r="I1205" s="30" t="str">
        <f>+IFERROR(VLOOKUP(Casos_HN[[#This Row],[Municipio]],'LOCALIZA HN'!$B$9:$O$306,8,0),99999)</f>
        <v>0502</v>
      </c>
      <c r="J1205" s="5" t="s">
        <v>18</v>
      </c>
      <c r="K1205" s="5">
        <v>23</v>
      </c>
      <c r="L1205" s="8" t="s">
        <v>19</v>
      </c>
      <c r="M1205" s="32" t="s">
        <v>20</v>
      </c>
      <c r="N1205" s="33">
        <f>+IFERROR(VLOOKUP(Casos_HN[[#This Row],[ID_Municipio]],Table_4[[CodigoMuni]:[Long_2]],3,0),"")</f>
        <v>15.6435</v>
      </c>
      <c r="O1205" s="33">
        <f>+IFERROR(VLOOKUP(Casos_HN[[#This Row],[ID_Municipio]],Table_4[[CodigoMuni]:[Long_2]],4,0),"")</f>
        <v>-87.933999999999997</v>
      </c>
      <c r="P1205" s="32" t="s">
        <v>21</v>
      </c>
    </row>
    <row r="1206" spans="1:16" ht="14.25" customHeight="1" x14ac:dyDescent="0.3">
      <c r="A1206" s="29" t="str">
        <f t="shared" si="75"/>
        <v>San Pedro Sula439261195</v>
      </c>
      <c r="B1206" s="29" t="str">
        <f>+Casos_HN[[#This Row],[ID_Municipio]]&amp;Casos_HN[[#This Row],[Fecha]]</f>
        <v>050143926</v>
      </c>
      <c r="C1206" s="29" t="str">
        <f t="shared" si="76"/>
        <v>Cortes43926</v>
      </c>
      <c r="D1206" s="30">
        <f t="shared" si="68"/>
        <v>1195</v>
      </c>
      <c r="E1206" s="23">
        <v>43926</v>
      </c>
      <c r="F1206" s="30">
        <f>+VLOOKUP(Casos_HN[[#This Row],[Departamento]],Table_5[],2,0)</f>
        <v>5</v>
      </c>
      <c r="G1206" s="3" t="s">
        <v>22</v>
      </c>
      <c r="H1206" s="9" t="s">
        <v>23</v>
      </c>
      <c r="I1206" s="30" t="str">
        <f>+IFERROR(VLOOKUP(Casos_HN[[#This Row],[Municipio]],'LOCALIZA HN'!$B$9:$O$306,8,0),99999)</f>
        <v>0501</v>
      </c>
      <c r="J1206" s="5" t="s">
        <v>18</v>
      </c>
      <c r="K1206" s="5">
        <v>43</v>
      </c>
      <c r="L1206" s="8" t="s">
        <v>19</v>
      </c>
      <c r="M1206" s="32" t="s">
        <v>20</v>
      </c>
      <c r="N1206" s="33">
        <f>+IFERROR(VLOOKUP(Casos_HN[[#This Row],[ID_Municipio]],Table_4[[CodigoMuni]:[Long_2]],3,0),"")</f>
        <v>15.5151</v>
      </c>
      <c r="O1206" s="33">
        <f>+IFERROR(VLOOKUP(Casos_HN[[#This Row],[ID_Municipio]],Table_4[[CodigoMuni]:[Long_2]],4,0),"")</f>
        <v>-88.114599999999996</v>
      </c>
      <c r="P1206" s="32" t="s">
        <v>21</v>
      </c>
    </row>
    <row r="1207" spans="1:16" ht="14.25" customHeight="1" x14ac:dyDescent="0.3">
      <c r="A1207" s="29" t="str">
        <f t="shared" si="75"/>
        <v>San Pedro Sula439261196</v>
      </c>
      <c r="B1207" s="29" t="str">
        <f>+Casos_HN[[#This Row],[ID_Municipio]]&amp;Casos_HN[[#This Row],[Fecha]]</f>
        <v>050143926</v>
      </c>
      <c r="C1207" s="29" t="str">
        <f t="shared" si="76"/>
        <v>Cortes43926</v>
      </c>
      <c r="D1207" s="30">
        <f t="shared" si="68"/>
        <v>1196</v>
      </c>
      <c r="E1207" s="23">
        <v>43926</v>
      </c>
      <c r="F1207" s="30">
        <f>+VLOOKUP(Casos_HN[[#This Row],[Departamento]],Table_5[],2,0)</f>
        <v>5</v>
      </c>
      <c r="G1207" s="3" t="s">
        <v>22</v>
      </c>
      <c r="H1207" s="9" t="s">
        <v>23</v>
      </c>
      <c r="I1207" s="30" t="str">
        <f>+IFERROR(VLOOKUP(Casos_HN[[#This Row],[Municipio]],'LOCALIZA HN'!$B$9:$O$306,8,0),99999)</f>
        <v>0501</v>
      </c>
      <c r="J1207" s="5" t="s">
        <v>26</v>
      </c>
      <c r="K1207" s="5">
        <v>23</v>
      </c>
      <c r="L1207" s="8" t="s">
        <v>19</v>
      </c>
      <c r="M1207" s="32" t="s">
        <v>20</v>
      </c>
      <c r="N1207" s="33">
        <f>+IFERROR(VLOOKUP(Casos_HN[[#This Row],[ID_Municipio]],Table_4[[CodigoMuni]:[Long_2]],3,0),"")</f>
        <v>15.5151</v>
      </c>
      <c r="O1207" s="33">
        <f>+IFERROR(VLOOKUP(Casos_HN[[#This Row],[ID_Municipio]],Table_4[[CodigoMuni]:[Long_2]],4,0),"")</f>
        <v>-88.114599999999996</v>
      </c>
      <c r="P1207" s="32" t="s">
        <v>21</v>
      </c>
    </row>
    <row r="1208" spans="1:16" ht="14.25" customHeight="1" x14ac:dyDescent="0.3">
      <c r="A1208" s="29" t="str">
        <f t="shared" si="75"/>
        <v>San Pedro Sula439261197</v>
      </c>
      <c r="B1208" s="29" t="str">
        <f>+Casos_HN[[#This Row],[ID_Municipio]]&amp;Casos_HN[[#This Row],[Fecha]]</f>
        <v>050143926</v>
      </c>
      <c r="C1208" s="29" t="str">
        <f t="shared" si="76"/>
        <v>Cortes43926</v>
      </c>
      <c r="D1208" s="30">
        <f t="shared" si="68"/>
        <v>1197</v>
      </c>
      <c r="E1208" s="23">
        <v>43926</v>
      </c>
      <c r="F1208" s="30">
        <f>+VLOOKUP(Casos_HN[[#This Row],[Departamento]],Table_5[],2,0)</f>
        <v>5</v>
      </c>
      <c r="G1208" s="3" t="s">
        <v>22</v>
      </c>
      <c r="H1208" s="9" t="s">
        <v>23</v>
      </c>
      <c r="I1208" s="30" t="str">
        <f>+IFERROR(VLOOKUP(Casos_HN[[#This Row],[Municipio]],'LOCALIZA HN'!$B$9:$O$306,8,0),99999)</f>
        <v>0501</v>
      </c>
      <c r="J1208" s="5" t="s">
        <v>18</v>
      </c>
      <c r="K1208" s="5">
        <v>29</v>
      </c>
      <c r="L1208" s="8" t="s">
        <v>19</v>
      </c>
      <c r="M1208" s="32" t="s">
        <v>20</v>
      </c>
      <c r="N1208" s="33">
        <f>+IFERROR(VLOOKUP(Casos_HN[[#This Row],[ID_Municipio]],Table_4[[CodigoMuni]:[Long_2]],3,0),"")</f>
        <v>15.5151</v>
      </c>
      <c r="O1208" s="33">
        <f>+IFERROR(VLOOKUP(Casos_HN[[#This Row],[ID_Municipio]],Table_4[[CodigoMuni]:[Long_2]],4,0),"")</f>
        <v>-88.114599999999996</v>
      </c>
      <c r="P1208" s="32" t="s">
        <v>21</v>
      </c>
    </row>
    <row r="1209" spans="1:16" ht="14.25" customHeight="1" x14ac:dyDescent="0.3">
      <c r="A1209" s="29" t="str">
        <f t="shared" ref="A1209:A1213" si="77">+H1209&amp;E1209&amp;D1209</f>
        <v>San Pedro Sula439261198</v>
      </c>
      <c r="B1209" s="29" t="str">
        <f>+Casos_HN[[#This Row],[ID_Municipio]]&amp;Casos_HN[[#This Row],[Fecha]]</f>
        <v>050143926</v>
      </c>
      <c r="C1209" s="29" t="str">
        <f t="shared" ref="C1209:C1213" si="78">+G1209&amp;E1209</f>
        <v>Cortes43926</v>
      </c>
      <c r="D1209" s="30">
        <f t="shared" si="68"/>
        <v>1198</v>
      </c>
      <c r="E1209" s="23">
        <v>43926</v>
      </c>
      <c r="F1209" s="30">
        <f>+VLOOKUP(Casos_HN[[#This Row],[Departamento]],Table_5[],2,0)</f>
        <v>5</v>
      </c>
      <c r="G1209" s="3" t="s">
        <v>22</v>
      </c>
      <c r="H1209" s="9" t="s">
        <v>23</v>
      </c>
      <c r="I1209" s="30" t="str">
        <f>+IFERROR(VLOOKUP(Casos_HN[[#This Row],[Municipio]],'LOCALIZA HN'!$B$9:$O$306,8,0),99999)</f>
        <v>0501</v>
      </c>
      <c r="J1209" s="5" t="s">
        <v>18</v>
      </c>
      <c r="K1209" s="5">
        <v>23</v>
      </c>
      <c r="L1209" s="8" t="s">
        <v>19</v>
      </c>
      <c r="M1209" s="32" t="s">
        <v>20</v>
      </c>
      <c r="N1209" s="33">
        <f>+IFERROR(VLOOKUP(Casos_HN[[#This Row],[ID_Municipio]],Table_4[[CodigoMuni]:[Long_2]],3,0),"")</f>
        <v>15.5151</v>
      </c>
      <c r="O1209" s="33">
        <f>+IFERROR(VLOOKUP(Casos_HN[[#This Row],[ID_Municipio]],Table_4[[CodigoMuni]:[Long_2]],4,0),"")</f>
        <v>-88.114599999999996</v>
      </c>
      <c r="P1209" s="32" t="s">
        <v>21</v>
      </c>
    </row>
    <row r="1210" spans="1:16" ht="14.25" customHeight="1" x14ac:dyDescent="0.3">
      <c r="A1210" s="29" t="str">
        <f t="shared" si="77"/>
        <v>San Pedro Sula439261199</v>
      </c>
      <c r="B1210" s="29" t="str">
        <f>+Casos_HN[[#This Row],[ID_Municipio]]&amp;Casos_HN[[#This Row],[Fecha]]</f>
        <v>050143926</v>
      </c>
      <c r="C1210" s="29" t="str">
        <f t="shared" si="78"/>
        <v>Cortes43926</v>
      </c>
      <c r="D1210" s="30">
        <f t="shared" si="68"/>
        <v>1199</v>
      </c>
      <c r="E1210" s="23">
        <v>43926</v>
      </c>
      <c r="F1210" s="30">
        <f>+VLOOKUP(Casos_HN[[#This Row],[Departamento]],Table_5[],2,0)</f>
        <v>5</v>
      </c>
      <c r="G1210" s="3" t="s">
        <v>22</v>
      </c>
      <c r="H1210" s="9" t="s">
        <v>23</v>
      </c>
      <c r="I1210" s="30" t="str">
        <f>+IFERROR(VLOOKUP(Casos_HN[[#This Row],[Municipio]],'LOCALIZA HN'!$B$9:$O$306,8,0),99999)</f>
        <v>0501</v>
      </c>
      <c r="J1210" s="5" t="s">
        <v>18</v>
      </c>
      <c r="K1210" s="5">
        <v>39</v>
      </c>
      <c r="L1210" s="8" t="s">
        <v>19</v>
      </c>
      <c r="M1210" s="32" t="s">
        <v>20</v>
      </c>
      <c r="N1210" s="33">
        <f>+IFERROR(VLOOKUP(Casos_HN[[#This Row],[ID_Municipio]],Table_4[[CodigoMuni]:[Long_2]],3,0),"")</f>
        <v>15.5151</v>
      </c>
      <c r="O1210" s="33">
        <f>+IFERROR(VLOOKUP(Casos_HN[[#This Row],[ID_Municipio]],Table_4[[CodigoMuni]:[Long_2]],4,0),"")</f>
        <v>-88.114599999999996</v>
      </c>
      <c r="P1210" s="32" t="s">
        <v>21</v>
      </c>
    </row>
    <row r="1211" spans="1:16" ht="14.25" customHeight="1" x14ac:dyDescent="0.3">
      <c r="A1211" s="29" t="str">
        <f t="shared" si="77"/>
        <v>San Pedro Sula439261200</v>
      </c>
      <c r="B1211" s="29" t="str">
        <f>+Casos_HN[[#This Row],[ID_Municipio]]&amp;Casos_HN[[#This Row],[Fecha]]</f>
        <v>050143926</v>
      </c>
      <c r="C1211" s="29" t="str">
        <f t="shared" si="78"/>
        <v>Cortes43926</v>
      </c>
      <c r="D1211" s="30">
        <f t="shared" si="68"/>
        <v>1200</v>
      </c>
      <c r="E1211" s="23">
        <v>43926</v>
      </c>
      <c r="F1211" s="30">
        <f>+VLOOKUP(Casos_HN[[#This Row],[Departamento]],Table_5[],2,0)</f>
        <v>5</v>
      </c>
      <c r="G1211" s="3" t="s">
        <v>22</v>
      </c>
      <c r="H1211" s="9" t="s">
        <v>23</v>
      </c>
      <c r="I1211" s="30" t="str">
        <f>+IFERROR(VLOOKUP(Casos_HN[[#This Row],[Municipio]],'LOCALIZA HN'!$B$9:$O$306,8,0),99999)</f>
        <v>0501</v>
      </c>
      <c r="J1211" s="5" t="s">
        <v>26</v>
      </c>
      <c r="K1211" s="5">
        <v>38</v>
      </c>
      <c r="L1211" s="8" t="s">
        <v>19</v>
      </c>
      <c r="M1211" s="32" t="s">
        <v>20</v>
      </c>
      <c r="N1211" s="33">
        <f>+IFERROR(VLOOKUP(Casos_HN[[#This Row],[ID_Municipio]],Table_4[[CodigoMuni]:[Long_2]],3,0),"")</f>
        <v>15.5151</v>
      </c>
      <c r="O1211" s="33">
        <f>+IFERROR(VLOOKUP(Casos_HN[[#This Row],[ID_Municipio]],Table_4[[CodigoMuni]:[Long_2]],4,0),"")</f>
        <v>-88.114599999999996</v>
      </c>
      <c r="P1211" s="32" t="s">
        <v>21</v>
      </c>
    </row>
    <row r="1212" spans="1:16" ht="14.25" customHeight="1" x14ac:dyDescent="0.3">
      <c r="A1212" s="29" t="str">
        <f t="shared" si="77"/>
        <v>Choloma439261201</v>
      </c>
      <c r="B1212" s="29" t="str">
        <f>+Casos_HN[[#This Row],[ID_Municipio]]&amp;Casos_HN[[#This Row],[Fecha]]</f>
        <v>050243926</v>
      </c>
      <c r="C1212" s="29" t="str">
        <f t="shared" si="78"/>
        <v>Cortes43926</v>
      </c>
      <c r="D1212" s="30">
        <f t="shared" si="68"/>
        <v>1201</v>
      </c>
      <c r="E1212" s="23">
        <v>43926</v>
      </c>
      <c r="F1212" s="30">
        <f>+VLOOKUP(Casos_HN[[#This Row],[Departamento]],Table_5[],2,0)</f>
        <v>5</v>
      </c>
      <c r="G1212" s="3" t="s">
        <v>22</v>
      </c>
      <c r="H1212" s="9" t="s">
        <v>25</v>
      </c>
      <c r="I1212" s="30" t="str">
        <f>+IFERROR(VLOOKUP(Casos_HN[[#This Row],[Municipio]],'LOCALIZA HN'!$B$9:$O$306,8,0),99999)</f>
        <v>0502</v>
      </c>
      <c r="J1212" s="5" t="s">
        <v>18</v>
      </c>
      <c r="K1212" s="5">
        <v>30</v>
      </c>
      <c r="L1212" s="8" t="s">
        <v>19</v>
      </c>
      <c r="M1212" s="32" t="s">
        <v>20</v>
      </c>
      <c r="N1212" s="33">
        <f>+IFERROR(VLOOKUP(Casos_HN[[#This Row],[ID_Municipio]],Table_4[[CodigoMuni]:[Long_2]],3,0),"")</f>
        <v>15.6435</v>
      </c>
      <c r="O1212" s="33">
        <f>+IFERROR(VLOOKUP(Casos_HN[[#This Row],[ID_Municipio]],Table_4[[CodigoMuni]:[Long_2]],4,0),"")</f>
        <v>-87.933999999999997</v>
      </c>
      <c r="P1212" s="32" t="s">
        <v>21</v>
      </c>
    </row>
    <row r="1213" spans="1:16" ht="14.25" customHeight="1" x14ac:dyDescent="0.3">
      <c r="A1213" s="29" t="str">
        <f t="shared" si="77"/>
        <v>Macuelizo439261202</v>
      </c>
      <c r="B1213" s="29" t="str">
        <f>+Casos_HN[[#This Row],[ID_Municipio]]&amp;Casos_HN[[#This Row],[Fecha]]</f>
        <v>161243926</v>
      </c>
      <c r="C1213" s="29" t="str">
        <f t="shared" si="78"/>
        <v>Santa Barbara43926</v>
      </c>
      <c r="D1213" s="30">
        <f t="shared" si="68"/>
        <v>1202</v>
      </c>
      <c r="E1213" s="23">
        <v>43926</v>
      </c>
      <c r="F1213" s="30">
        <f>+VLOOKUP(Casos_HN[[#This Row],[Departamento]],Table_5[],2,0)</f>
        <v>16</v>
      </c>
      <c r="G1213" s="3" t="s">
        <v>43</v>
      </c>
      <c r="H1213" s="9" t="s">
        <v>53</v>
      </c>
      <c r="I1213" s="30" t="str">
        <f>+IFERROR(VLOOKUP(Casos_HN[[#This Row],[Municipio]],'LOCALIZA HN'!$B$9:$O$306,8,0),99999)</f>
        <v>1612</v>
      </c>
      <c r="J1213" s="5" t="s">
        <v>26</v>
      </c>
      <c r="K1213" s="5">
        <v>30</v>
      </c>
      <c r="L1213" s="8" t="s">
        <v>19</v>
      </c>
      <c r="M1213" s="32" t="s">
        <v>20</v>
      </c>
      <c r="N1213" s="33">
        <f>+IFERROR(VLOOKUP(Casos_HN[[#This Row],[ID_Municipio]],Table_4[[CodigoMuni]:[Long_2]],3,0),"")</f>
        <v>15.2325</v>
      </c>
      <c r="O1213" s="33">
        <f>+IFERROR(VLOOKUP(Casos_HN[[#This Row],[ID_Municipio]],Table_4[[CodigoMuni]:[Long_2]],4,0),"")</f>
        <v>-88.573499999999996</v>
      </c>
      <c r="P1213" s="32" t="s">
        <v>21</v>
      </c>
    </row>
    <row r="1214" spans="1:16" ht="14.25" customHeight="1" x14ac:dyDescent="0.3">
      <c r="A1214" s="29" t="str">
        <f t="shared" ref="A1214:A1218" si="79">+H1214&amp;E1214&amp;D1214</f>
        <v>San Pedro Sula439261203</v>
      </c>
      <c r="B1214" s="29" t="str">
        <f>+Casos_HN[[#This Row],[ID_Municipio]]&amp;Casos_HN[[#This Row],[Fecha]]</f>
        <v>050143926</v>
      </c>
      <c r="C1214" s="29" t="str">
        <f t="shared" ref="C1214:C1218" si="80">+G1214&amp;E1214</f>
        <v>Cortes43926</v>
      </c>
      <c r="D1214" s="30">
        <f t="shared" si="68"/>
        <v>1203</v>
      </c>
      <c r="E1214" s="23">
        <v>43926</v>
      </c>
      <c r="F1214" s="30">
        <f>+VLOOKUP(Casos_HN[[#This Row],[Departamento]],Table_5[],2,0)</f>
        <v>5</v>
      </c>
      <c r="G1214" s="3" t="s">
        <v>22</v>
      </c>
      <c r="H1214" s="9" t="s">
        <v>23</v>
      </c>
      <c r="I1214" s="30" t="str">
        <f>+IFERROR(VLOOKUP(Casos_HN[[#This Row],[Municipio]],'LOCALIZA HN'!$B$9:$O$306,8,0),99999)</f>
        <v>0501</v>
      </c>
      <c r="J1214" s="5" t="s">
        <v>18</v>
      </c>
      <c r="K1214" s="5">
        <v>59</v>
      </c>
      <c r="L1214" s="8" t="s">
        <v>19</v>
      </c>
      <c r="M1214" s="32" t="s">
        <v>20</v>
      </c>
      <c r="N1214" s="33">
        <f>+IFERROR(VLOOKUP(Casos_HN[[#This Row],[ID_Municipio]],Table_4[[CodigoMuni]:[Long_2]],3,0),"")</f>
        <v>15.5151</v>
      </c>
      <c r="O1214" s="33">
        <f>+IFERROR(VLOOKUP(Casos_HN[[#This Row],[ID_Municipio]],Table_4[[CodigoMuni]:[Long_2]],4,0),"")</f>
        <v>-88.114599999999996</v>
      </c>
      <c r="P1214" s="32" t="s">
        <v>21</v>
      </c>
    </row>
    <row r="1215" spans="1:16" ht="14.25" customHeight="1" x14ac:dyDescent="0.3">
      <c r="A1215" s="29" t="str">
        <f t="shared" si="79"/>
        <v>Distrito Central439261204</v>
      </c>
      <c r="B1215" s="29" t="str">
        <f>+Casos_HN[[#This Row],[ID_Municipio]]&amp;Casos_HN[[#This Row],[Fecha]]</f>
        <v>080143926</v>
      </c>
      <c r="C1215" s="29" t="str">
        <f t="shared" si="80"/>
        <v>Francisco Morazan43926</v>
      </c>
      <c r="D1215" s="30">
        <f t="shared" si="68"/>
        <v>1204</v>
      </c>
      <c r="E1215" s="23">
        <v>43926</v>
      </c>
      <c r="F1215" s="30">
        <f>+VLOOKUP(Casos_HN[[#This Row],[Departamento]],Table_5[],2,0)</f>
        <v>8</v>
      </c>
      <c r="G1215" s="3" t="s">
        <v>31</v>
      </c>
      <c r="H1215" s="9" t="s">
        <v>32</v>
      </c>
      <c r="I1215" s="30" t="str">
        <f>+IFERROR(VLOOKUP(Casos_HN[[#This Row],[Municipio]],'LOCALIZA HN'!$B$9:$O$306,8,0),99999)</f>
        <v>0801</v>
      </c>
      <c r="J1215" s="5" t="s">
        <v>18</v>
      </c>
      <c r="K1215" s="5">
        <v>70</v>
      </c>
      <c r="L1215" s="8" t="s">
        <v>19</v>
      </c>
      <c r="M1215" s="32" t="s">
        <v>20</v>
      </c>
      <c r="N1215" s="33">
        <f>+IFERROR(VLOOKUP(Casos_HN[[#This Row],[ID_Municipio]],Table_4[[CodigoMuni]:[Long_2]],3,0),"")</f>
        <v>14.175800000000001</v>
      </c>
      <c r="O1215" s="33">
        <f>+IFERROR(VLOOKUP(Casos_HN[[#This Row],[ID_Municipio]],Table_4[[CodigoMuni]:[Long_2]],4,0),"")</f>
        <v>-87.251099999999994</v>
      </c>
      <c r="P1215" s="32" t="s">
        <v>21</v>
      </c>
    </row>
    <row r="1216" spans="1:16" ht="14.25" customHeight="1" x14ac:dyDescent="0.3">
      <c r="A1216" s="29" t="str">
        <f t="shared" si="79"/>
        <v>Ocotepeque439261205</v>
      </c>
      <c r="B1216" s="29" t="str">
        <f>+Casos_HN[[#This Row],[ID_Municipio]]&amp;Casos_HN[[#This Row],[Fecha]]</f>
        <v>140143926</v>
      </c>
      <c r="C1216" s="29" t="str">
        <f t="shared" si="80"/>
        <v>Ocotepeque43926</v>
      </c>
      <c r="D1216" s="30">
        <f t="shared" si="68"/>
        <v>1205</v>
      </c>
      <c r="E1216" s="23">
        <v>43926</v>
      </c>
      <c r="F1216" s="30">
        <f>+VLOOKUP(Casos_HN[[#This Row],[Departamento]],Table_5[],2,0)</f>
        <v>14</v>
      </c>
      <c r="G1216" s="3" t="s">
        <v>90</v>
      </c>
      <c r="H1216" s="9" t="s">
        <v>90</v>
      </c>
      <c r="I1216" s="30" t="str">
        <f>+IFERROR(VLOOKUP(Casos_HN[[#This Row],[Municipio]],'LOCALIZA HN'!$B$9:$O$306,8,0),99999)</f>
        <v>1401</v>
      </c>
      <c r="J1216" s="5" t="s">
        <v>18</v>
      </c>
      <c r="K1216" s="5">
        <v>23</v>
      </c>
      <c r="L1216" s="8" t="s">
        <v>19</v>
      </c>
      <c r="M1216" s="32" t="s">
        <v>20</v>
      </c>
      <c r="N1216" s="33">
        <f>+IFERROR(VLOOKUP(Casos_HN[[#This Row],[ID_Municipio]],Table_4[[CodigoMuni]:[Long_2]],3,0),"")</f>
        <v>14.403700000000001</v>
      </c>
      <c r="O1216" s="33">
        <f>+IFERROR(VLOOKUP(Casos_HN[[#This Row],[ID_Municipio]],Table_4[[CodigoMuni]:[Long_2]],4,0),"")</f>
        <v>-89.165400000000005</v>
      </c>
      <c r="P1216" s="32" t="s">
        <v>21</v>
      </c>
    </row>
    <row r="1217" spans="1:16" ht="14.25" customHeight="1" x14ac:dyDescent="0.3">
      <c r="A1217" s="29" t="str">
        <f t="shared" si="79"/>
        <v>Santa Ana439261206</v>
      </c>
      <c r="B1217" s="29" t="str">
        <f>+Casos_HN[[#This Row],[ID_Municipio]]&amp;Casos_HN[[#This Row],[Fecha]]</f>
        <v>082243926</v>
      </c>
      <c r="C1217" s="29" t="str">
        <f t="shared" si="80"/>
        <v>Francisco Morazan43926</v>
      </c>
      <c r="D1217" s="30">
        <f t="shared" si="68"/>
        <v>1206</v>
      </c>
      <c r="E1217" s="23">
        <v>43926</v>
      </c>
      <c r="F1217" s="30">
        <f>+VLOOKUP(Casos_HN[[#This Row],[Departamento]],Table_5[],2,0)</f>
        <v>8</v>
      </c>
      <c r="G1217" s="3" t="s">
        <v>31</v>
      </c>
      <c r="H1217" s="9" t="s">
        <v>70</v>
      </c>
      <c r="I1217" s="30" t="str">
        <f>+IFERROR(VLOOKUP(Casos_HN[[#This Row],[Municipio]],'LOCALIZA HN'!$B$9:$O$306,8,0),99999)</f>
        <v>0822</v>
      </c>
      <c r="J1217" s="5" t="s">
        <v>18</v>
      </c>
      <c r="K1217" s="5">
        <v>2</v>
      </c>
      <c r="L1217" s="8" t="s">
        <v>19</v>
      </c>
      <c r="M1217" s="32" t="s">
        <v>20</v>
      </c>
      <c r="N1217" s="33">
        <f>+IFERROR(VLOOKUP(Casos_HN[[#This Row],[ID_Municipio]],Table_4[[CodigoMuni]:[Long_2]],3,0),"")</f>
        <v>13.9329</v>
      </c>
      <c r="O1217" s="33">
        <f>+IFERROR(VLOOKUP(Casos_HN[[#This Row],[ID_Municipio]],Table_4[[CodigoMuni]:[Long_2]],4,0),"")</f>
        <v>-87.242199999999997</v>
      </c>
      <c r="P1217" s="32" t="s">
        <v>21</v>
      </c>
    </row>
    <row r="1218" spans="1:16" ht="14.25" customHeight="1" x14ac:dyDescent="0.3">
      <c r="A1218" s="29" t="str">
        <f t="shared" si="79"/>
        <v>Santa Ana439261207</v>
      </c>
      <c r="B1218" s="29" t="str">
        <f>+Casos_HN[[#This Row],[ID_Municipio]]&amp;Casos_HN[[#This Row],[Fecha]]</f>
        <v>082243926</v>
      </c>
      <c r="C1218" s="29" t="str">
        <f t="shared" si="80"/>
        <v>Francisco Morazan43926</v>
      </c>
      <c r="D1218" s="30">
        <f t="shared" si="68"/>
        <v>1207</v>
      </c>
      <c r="E1218" s="23">
        <v>43926</v>
      </c>
      <c r="F1218" s="30">
        <f>+VLOOKUP(Casos_HN[[#This Row],[Departamento]],Table_5[],2,0)</f>
        <v>8</v>
      </c>
      <c r="G1218" s="3" t="s">
        <v>31</v>
      </c>
      <c r="H1218" s="9" t="s">
        <v>70</v>
      </c>
      <c r="I1218" s="30" t="str">
        <f>+IFERROR(VLOOKUP(Casos_HN[[#This Row],[Municipio]],'LOCALIZA HN'!$B$9:$O$306,8,0),99999)</f>
        <v>0822</v>
      </c>
      <c r="J1218" s="5" t="s">
        <v>26</v>
      </c>
      <c r="K1218" s="5"/>
      <c r="L1218" s="8" t="s">
        <v>19</v>
      </c>
      <c r="M1218" s="32" t="s">
        <v>20</v>
      </c>
      <c r="N1218" s="33">
        <f>+IFERROR(VLOOKUP(Casos_HN[[#This Row],[ID_Municipio]],Table_4[[CodigoMuni]:[Long_2]],3,0),"")</f>
        <v>13.9329</v>
      </c>
      <c r="O1218" s="33">
        <f>+IFERROR(VLOOKUP(Casos_HN[[#This Row],[ID_Municipio]],Table_4[[CodigoMuni]:[Long_2]],4,0),"")</f>
        <v>-87.242199999999997</v>
      </c>
      <c r="P1218" s="32" t="s">
        <v>21</v>
      </c>
    </row>
    <row r="1219" spans="1:16" ht="14.25" customHeight="1" x14ac:dyDescent="0.3">
      <c r="A1219" s="29" t="str">
        <f t="shared" ref="A1219:A1224" si="81">+H1219&amp;E1219&amp;D1219</f>
        <v>Santa Ana439261208</v>
      </c>
      <c r="B1219" s="29" t="str">
        <f>+Casos_HN[[#This Row],[ID_Municipio]]&amp;Casos_HN[[#This Row],[Fecha]]</f>
        <v>082243926</v>
      </c>
      <c r="C1219" s="29" t="str">
        <f t="shared" ref="C1219:C1224" si="82">+G1219&amp;E1219</f>
        <v>Francisco Morazan43926</v>
      </c>
      <c r="D1219" s="30">
        <f t="shared" si="68"/>
        <v>1208</v>
      </c>
      <c r="E1219" s="23">
        <v>43926</v>
      </c>
      <c r="F1219" s="30">
        <f>+VLOOKUP(Casos_HN[[#This Row],[Departamento]],Table_5[],2,0)</f>
        <v>8</v>
      </c>
      <c r="G1219" s="3" t="s">
        <v>31</v>
      </c>
      <c r="H1219" s="9" t="s">
        <v>70</v>
      </c>
      <c r="I1219" s="30" t="str">
        <f>+IFERROR(VLOOKUP(Casos_HN[[#This Row],[Municipio]],'LOCALIZA HN'!$B$9:$O$306,8,0),99999)</f>
        <v>0822</v>
      </c>
      <c r="J1219" s="5" t="s">
        <v>26</v>
      </c>
      <c r="K1219" s="5">
        <v>28</v>
      </c>
      <c r="L1219" s="8" t="s">
        <v>19</v>
      </c>
      <c r="M1219" s="32" t="s">
        <v>20</v>
      </c>
      <c r="N1219" s="33">
        <f>+IFERROR(VLOOKUP(Casos_HN[[#This Row],[ID_Municipio]],Table_4[[CodigoMuni]:[Long_2]],3,0),"")</f>
        <v>13.9329</v>
      </c>
      <c r="O1219" s="33">
        <f>+IFERROR(VLOOKUP(Casos_HN[[#This Row],[ID_Municipio]],Table_4[[CodigoMuni]:[Long_2]],4,0),"")</f>
        <v>-87.242199999999997</v>
      </c>
      <c r="P1219" s="32" t="s">
        <v>21</v>
      </c>
    </row>
    <row r="1220" spans="1:16" ht="14.25" customHeight="1" x14ac:dyDescent="0.3">
      <c r="A1220" s="29" t="str">
        <f t="shared" si="81"/>
        <v>Santa Ana439261209</v>
      </c>
      <c r="B1220" s="29" t="str">
        <f>+Casos_HN[[#This Row],[ID_Municipio]]&amp;Casos_HN[[#This Row],[Fecha]]</f>
        <v>082243926</v>
      </c>
      <c r="C1220" s="29" t="str">
        <f t="shared" si="82"/>
        <v>Francisco Morazan43926</v>
      </c>
      <c r="D1220" s="30">
        <f t="shared" si="68"/>
        <v>1209</v>
      </c>
      <c r="E1220" s="23">
        <v>43926</v>
      </c>
      <c r="F1220" s="30">
        <f>+VLOOKUP(Casos_HN[[#This Row],[Departamento]],Table_5[],2,0)</f>
        <v>8</v>
      </c>
      <c r="G1220" s="3" t="s">
        <v>31</v>
      </c>
      <c r="H1220" s="9" t="s">
        <v>70</v>
      </c>
      <c r="I1220" s="30" t="str">
        <f>+IFERROR(VLOOKUP(Casos_HN[[#This Row],[Municipio]],'LOCALIZA HN'!$B$9:$O$306,8,0),99999)</f>
        <v>0822</v>
      </c>
      <c r="J1220" s="5" t="s">
        <v>18</v>
      </c>
      <c r="K1220" s="5">
        <v>34</v>
      </c>
      <c r="L1220" s="8" t="s">
        <v>19</v>
      </c>
      <c r="M1220" s="32" t="s">
        <v>20</v>
      </c>
      <c r="N1220" s="33">
        <f>+IFERROR(VLOOKUP(Casos_HN[[#This Row],[ID_Municipio]],Table_4[[CodigoMuni]:[Long_2]],3,0),"")</f>
        <v>13.9329</v>
      </c>
      <c r="O1220" s="33">
        <f>+IFERROR(VLOOKUP(Casos_HN[[#This Row],[ID_Municipio]],Table_4[[CodigoMuni]:[Long_2]],4,0),"")</f>
        <v>-87.242199999999997</v>
      </c>
      <c r="P1220" s="32" t="s">
        <v>21</v>
      </c>
    </row>
    <row r="1221" spans="1:16" ht="14.25" customHeight="1" x14ac:dyDescent="0.3">
      <c r="A1221" s="29" t="str">
        <f t="shared" si="81"/>
        <v>Santa Ana439261210</v>
      </c>
      <c r="B1221" s="29" t="str">
        <f>+Casos_HN[[#This Row],[ID_Municipio]]&amp;Casos_HN[[#This Row],[Fecha]]</f>
        <v>082243926</v>
      </c>
      <c r="C1221" s="29" t="str">
        <f t="shared" si="82"/>
        <v>Francisco Morazan43926</v>
      </c>
      <c r="D1221" s="30">
        <f t="shared" si="68"/>
        <v>1210</v>
      </c>
      <c r="E1221" s="23">
        <v>43926</v>
      </c>
      <c r="F1221" s="30">
        <f>+VLOOKUP(Casos_HN[[#This Row],[Departamento]],Table_5[],2,0)</f>
        <v>8</v>
      </c>
      <c r="G1221" s="3" t="s">
        <v>31</v>
      </c>
      <c r="H1221" s="9" t="s">
        <v>70</v>
      </c>
      <c r="I1221" s="30" t="str">
        <f>+IFERROR(VLOOKUP(Casos_HN[[#This Row],[Municipio]],'LOCALIZA HN'!$B$9:$O$306,8,0),99999)</f>
        <v>0822</v>
      </c>
      <c r="J1221" s="5" t="s">
        <v>26</v>
      </c>
      <c r="K1221" s="5">
        <v>9</v>
      </c>
      <c r="L1221" s="8" t="s">
        <v>19</v>
      </c>
      <c r="M1221" s="32" t="s">
        <v>20</v>
      </c>
      <c r="N1221" s="33">
        <f>+IFERROR(VLOOKUP(Casos_HN[[#This Row],[ID_Municipio]],Table_4[[CodigoMuni]:[Long_2]],3,0),"")</f>
        <v>13.9329</v>
      </c>
      <c r="O1221" s="33">
        <f>+IFERROR(VLOOKUP(Casos_HN[[#This Row],[ID_Municipio]],Table_4[[CodigoMuni]:[Long_2]],4,0),"")</f>
        <v>-87.242199999999997</v>
      </c>
      <c r="P1221" s="32" t="s">
        <v>21</v>
      </c>
    </row>
    <row r="1222" spans="1:16" ht="14.25" customHeight="1" x14ac:dyDescent="0.3">
      <c r="A1222" s="29" t="str">
        <f t="shared" si="81"/>
        <v>Santa Ana439261211</v>
      </c>
      <c r="B1222" s="29" t="str">
        <f>+Casos_HN[[#This Row],[ID_Municipio]]&amp;Casos_HN[[#This Row],[Fecha]]</f>
        <v>082243926</v>
      </c>
      <c r="C1222" s="29" t="str">
        <f t="shared" si="82"/>
        <v>Francisco Morazan43926</v>
      </c>
      <c r="D1222" s="30">
        <f t="shared" si="68"/>
        <v>1211</v>
      </c>
      <c r="E1222" s="23">
        <v>43926</v>
      </c>
      <c r="F1222" s="30">
        <f>+VLOOKUP(Casos_HN[[#This Row],[Departamento]],Table_5[],2,0)</f>
        <v>8</v>
      </c>
      <c r="G1222" s="3" t="s">
        <v>31</v>
      </c>
      <c r="H1222" s="9" t="s">
        <v>70</v>
      </c>
      <c r="I1222" s="30" t="str">
        <f>+IFERROR(VLOOKUP(Casos_HN[[#This Row],[Municipio]],'LOCALIZA HN'!$B$9:$O$306,8,0),99999)</f>
        <v>0822</v>
      </c>
      <c r="J1222" s="5" t="s">
        <v>26</v>
      </c>
      <c r="K1222" s="5">
        <v>35</v>
      </c>
      <c r="L1222" s="8" t="s">
        <v>19</v>
      </c>
      <c r="M1222" s="32" t="s">
        <v>20</v>
      </c>
      <c r="N1222" s="33">
        <f>+IFERROR(VLOOKUP(Casos_HN[[#This Row],[ID_Municipio]],Table_4[[CodigoMuni]:[Long_2]],3,0),"")</f>
        <v>13.9329</v>
      </c>
      <c r="O1222" s="33">
        <f>+IFERROR(VLOOKUP(Casos_HN[[#This Row],[ID_Municipio]],Table_4[[CodigoMuni]:[Long_2]],4,0),"")</f>
        <v>-87.242199999999997</v>
      </c>
      <c r="P1222" s="32" t="s">
        <v>21</v>
      </c>
    </row>
    <row r="1223" spans="1:16" ht="14.25" customHeight="1" x14ac:dyDescent="0.3">
      <c r="A1223" s="29" t="str">
        <f t="shared" si="81"/>
        <v>Santa Ana439261212</v>
      </c>
      <c r="B1223" s="29" t="str">
        <f>+Casos_HN[[#This Row],[ID_Municipio]]&amp;Casos_HN[[#This Row],[Fecha]]</f>
        <v>082243926</v>
      </c>
      <c r="C1223" s="29" t="str">
        <f t="shared" si="82"/>
        <v>Francisco Morazan43926</v>
      </c>
      <c r="D1223" s="30">
        <f t="shared" si="68"/>
        <v>1212</v>
      </c>
      <c r="E1223" s="23">
        <v>43926</v>
      </c>
      <c r="F1223" s="30">
        <f>+VLOOKUP(Casos_HN[[#This Row],[Departamento]],Table_5[],2,0)</f>
        <v>8</v>
      </c>
      <c r="G1223" s="3" t="s">
        <v>31</v>
      </c>
      <c r="H1223" s="9" t="s">
        <v>70</v>
      </c>
      <c r="I1223" s="30" t="str">
        <f>+IFERROR(VLOOKUP(Casos_HN[[#This Row],[Municipio]],'LOCALIZA HN'!$B$9:$O$306,8,0),99999)</f>
        <v>0822</v>
      </c>
      <c r="J1223" s="5" t="s">
        <v>26</v>
      </c>
      <c r="K1223" s="5">
        <v>8</v>
      </c>
      <c r="L1223" s="8" t="s">
        <v>19</v>
      </c>
      <c r="M1223" s="32" t="s">
        <v>20</v>
      </c>
      <c r="N1223" s="33">
        <f>+IFERROR(VLOOKUP(Casos_HN[[#This Row],[ID_Municipio]],Table_4[[CodigoMuni]:[Long_2]],3,0),"")</f>
        <v>13.9329</v>
      </c>
      <c r="O1223" s="33">
        <f>+IFERROR(VLOOKUP(Casos_HN[[#This Row],[ID_Municipio]],Table_4[[CodigoMuni]:[Long_2]],4,0),"")</f>
        <v>-87.242199999999997</v>
      </c>
      <c r="P1223" s="32" t="s">
        <v>21</v>
      </c>
    </row>
    <row r="1224" spans="1:16" ht="14.25" customHeight="1" x14ac:dyDescent="0.3">
      <c r="A1224" s="29" t="str">
        <f t="shared" si="81"/>
        <v>Santa Ana439261213</v>
      </c>
      <c r="B1224" s="29" t="str">
        <f>+Casos_HN[[#This Row],[ID_Municipio]]&amp;Casos_HN[[#This Row],[Fecha]]</f>
        <v>082243926</v>
      </c>
      <c r="C1224" s="29" t="str">
        <f t="shared" si="82"/>
        <v>Francisco Morazan43926</v>
      </c>
      <c r="D1224" s="30">
        <f t="shared" si="68"/>
        <v>1213</v>
      </c>
      <c r="E1224" s="23">
        <v>43926</v>
      </c>
      <c r="F1224" s="30">
        <f>+VLOOKUP(Casos_HN[[#This Row],[Departamento]],Table_5[],2,0)</f>
        <v>8</v>
      </c>
      <c r="G1224" s="3" t="s">
        <v>31</v>
      </c>
      <c r="H1224" s="9" t="s">
        <v>70</v>
      </c>
      <c r="I1224" s="30" t="str">
        <f>+IFERROR(VLOOKUP(Casos_HN[[#This Row],[Municipio]],'LOCALIZA HN'!$B$9:$O$306,8,0),99999)</f>
        <v>0822</v>
      </c>
      <c r="J1224" s="5" t="s">
        <v>18</v>
      </c>
      <c r="K1224" s="5"/>
      <c r="L1224" s="8" t="s">
        <v>19</v>
      </c>
      <c r="M1224" s="32" t="s">
        <v>20</v>
      </c>
      <c r="N1224" s="33">
        <f>+IFERROR(VLOOKUP(Casos_HN[[#This Row],[ID_Municipio]],Table_4[[CodigoMuni]:[Long_2]],3,0),"")</f>
        <v>13.9329</v>
      </c>
      <c r="O1224" s="33">
        <f>+IFERROR(VLOOKUP(Casos_HN[[#This Row],[ID_Municipio]],Table_4[[CodigoMuni]:[Long_2]],4,0),"")</f>
        <v>-87.242199999999997</v>
      </c>
      <c r="P1224" s="32" t="s">
        <v>21</v>
      </c>
    </row>
    <row r="1225" spans="1:16" ht="14.25" customHeight="1" x14ac:dyDescent="0.3">
      <c r="A1225" s="29" t="str">
        <f t="shared" ref="A1225:A1229" si="83">+H1225&amp;E1225&amp;D1225</f>
        <v>Santa Ana439261214</v>
      </c>
      <c r="B1225" s="29" t="str">
        <f>+Casos_HN[[#This Row],[ID_Municipio]]&amp;Casos_HN[[#This Row],[Fecha]]</f>
        <v>082243926</v>
      </c>
      <c r="C1225" s="29" t="str">
        <f t="shared" ref="C1225:C1229" si="84">+G1225&amp;E1225</f>
        <v>Francisco Morazan43926</v>
      </c>
      <c r="D1225" s="30">
        <f t="shared" si="68"/>
        <v>1214</v>
      </c>
      <c r="E1225" s="23">
        <v>43926</v>
      </c>
      <c r="F1225" s="30">
        <f>+VLOOKUP(Casos_HN[[#This Row],[Departamento]],Table_5[],2,0)</f>
        <v>8</v>
      </c>
      <c r="G1225" s="3" t="s">
        <v>31</v>
      </c>
      <c r="H1225" s="9" t="s">
        <v>70</v>
      </c>
      <c r="I1225" s="30" t="str">
        <f>+IFERROR(VLOOKUP(Casos_HN[[#This Row],[Municipio]],'LOCALIZA HN'!$B$9:$O$306,8,0),99999)</f>
        <v>0822</v>
      </c>
      <c r="J1225" s="5" t="s">
        <v>18</v>
      </c>
      <c r="K1225" s="5">
        <v>26</v>
      </c>
      <c r="L1225" s="8" t="s">
        <v>19</v>
      </c>
      <c r="M1225" s="32" t="s">
        <v>20</v>
      </c>
      <c r="N1225" s="33">
        <f>+IFERROR(VLOOKUP(Casos_HN[[#This Row],[ID_Municipio]],Table_4[[CodigoMuni]:[Long_2]],3,0),"")</f>
        <v>13.9329</v>
      </c>
      <c r="O1225" s="33">
        <f>+IFERROR(VLOOKUP(Casos_HN[[#This Row],[ID_Municipio]],Table_4[[CodigoMuni]:[Long_2]],4,0),"")</f>
        <v>-87.242199999999997</v>
      </c>
      <c r="P1225" s="32" t="s">
        <v>21</v>
      </c>
    </row>
    <row r="1226" spans="1:16" ht="14.25" customHeight="1" x14ac:dyDescent="0.3">
      <c r="A1226" s="29" t="str">
        <f t="shared" si="83"/>
        <v>Distrito Central439261215</v>
      </c>
      <c r="B1226" s="29" t="str">
        <f>+Casos_HN[[#This Row],[ID_Municipio]]&amp;Casos_HN[[#This Row],[Fecha]]</f>
        <v>080143926</v>
      </c>
      <c r="C1226" s="29" t="str">
        <f t="shared" si="84"/>
        <v>Francisco Morazan43926</v>
      </c>
      <c r="D1226" s="30">
        <f t="shared" si="68"/>
        <v>1215</v>
      </c>
      <c r="E1226" s="23">
        <v>43926</v>
      </c>
      <c r="F1226" s="30">
        <f>+VLOOKUP(Casos_HN[[#This Row],[Departamento]],Table_5[],2,0)</f>
        <v>8</v>
      </c>
      <c r="G1226" s="3" t="s">
        <v>31</v>
      </c>
      <c r="H1226" s="9" t="s">
        <v>32</v>
      </c>
      <c r="I1226" s="30" t="str">
        <f>+IFERROR(VLOOKUP(Casos_HN[[#This Row],[Municipio]],'LOCALIZA HN'!$B$9:$O$306,8,0),99999)</f>
        <v>0801</v>
      </c>
      <c r="J1226" s="5" t="s">
        <v>18</v>
      </c>
      <c r="K1226" s="5">
        <v>32</v>
      </c>
      <c r="L1226" s="8" t="s">
        <v>19</v>
      </c>
      <c r="M1226" s="32" t="s">
        <v>20</v>
      </c>
      <c r="N1226" s="33">
        <f>+IFERROR(VLOOKUP(Casos_HN[[#This Row],[ID_Municipio]],Table_4[[CodigoMuni]:[Long_2]],3,0),"")</f>
        <v>14.175800000000001</v>
      </c>
      <c r="O1226" s="33">
        <f>+IFERROR(VLOOKUP(Casos_HN[[#This Row],[ID_Municipio]],Table_4[[CodigoMuni]:[Long_2]],4,0),"")</f>
        <v>-87.251099999999994</v>
      </c>
      <c r="P1226" s="32" t="s">
        <v>21</v>
      </c>
    </row>
    <row r="1227" spans="1:16" ht="14.25" customHeight="1" x14ac:dyDescent="0.3">
      <c r="A1227" s="29" t="str">
        <f t="shared" si="83"/>
        <v>Distrito Central439261216</v>
      </c>
      <c r="B1227" s="29" t="str">
        <f>+Casos_HN[[#This Row],[ID_Municipio]]&amp;Casos_HN[[#This Row],[Fecha]]</f>
        <v>080143926</v>
      </c>
      <c r="C1227" s="29" t="str">
        <f t="shared" si="84"/>
        <v>Francisco Morazan43926</v>
      </c>
      <c r="D1227" s="30">
        <f t="shared" si="68"/>
        <v>1216</v>
      </c>
      <c r="E1227" s="23">
        <v>43926</v>
      </c>
      <c r="F1227" s="30">
        <f>+VLOOKUP(Casos_HN[[#This Row],[Departamento]],Table_5[],2,0)</f>
        <v>8</v>
      </c>
      <c r="G1227" s="3" t="s">
        <v>31</v>
      </c>
      <c r="H1227" s="9" t="s">
        <v>32</v>
      </c>
      <c r="I1227" s="30" t="str">
        <f>+IFERROR(VLOOKUP(Casos_HN[[#This Row],[Municipio]],'LOCALIZA HN'!$B$9:$O$306,8,0),99999)</f>
        <v>0801</v>
      </c>
      <c r="J1227" s="5" t="s">
        <v>18</v>
      </c>
      <c r="K1227" s="5">
        <v>33</v>
      </c>
      <c r="L1227" s="8" t="s">
        <v>19</v>
      </c>
      <c r="M1227" s="32" t="s">
        <v>20</v>
      </c>
      <c r="N1227" s="33">
        <f>+IFERROR(VLOOKUP(Casos_HN[[#This Row],[ID_Municipio]],Table_4[[CodigoMuni]:[Long_2]],3,0),"")</f>
        <v>14.175800000000001</v>
      </c>
      <c r="O1227" s="33">
        <f>+IFERROR(VLOOKUP(Casos_HN[[#This Row],[ID_Municipio]],Table_4[[CodigoMuni]:[Long_2]],4,0),"")</f>
        <v>-87.251099999999994</v>
      </c>
      <c r="P1227" s="32" t="s">
        <v>21</v>
      </c>
    </row>
    <row r="1228" spans="1:16" ht="14.25" customHeight="1" x14ac:dyDescent="0.3">
      <c r="A1228" s="29" t="str">
        <f t="shared" si="83"/>
        <v>Distrito Central439261217</v>
      </c>
      <c r="B1228" s="29" t="str">
        <f>+Casos_HN[[#This Row],[ID_Municipio]]&amp;Casos_HN[[#This Row],[Fecha]]</f>
        <v>080143926</v>
      </c>
      <c r="C1228" s="29" t="str">
        <f t="shared" si="84"/>
        <v>Francisco Morazan43926</v>
      </c>
      <c r="D1228" s="30">
        <f t="shared" si="68"/>
        <v>1217</v>
      </c>
      <c r="E1228" s="23">
        <v>43926</v>
      </c>
      <c r="F1228" s="30">
        <f>+VLOOKUP(Casos_HN[[#This Row],[Departamento]],Table_5[],2,0)</f>
        <v>8</v>
      </c>
      <c r="G1228" s="3" t="s">
        <v>31</v>
      </c>
      <c r="H1228" s="9" t="s">
        <v>32</v>
      </c>
      <c r="I1228" s="30" t="str">
        <f>+IFERROR(VLOOKUP(Casos_HN[[#This Row],[Municipio]],'LOCALIZA HN'!$B$9:$O$306,8,0),99999)</f>
        <v>0801</v>
      </c>
      <c r="J1228" s="5" t="s">
        <v>18</v>
      </c>
      <c r="K1228" s="5">
        <v>49</v>
      </c>
      <c r="L1228" s="8" t="s">
        <v>19</v>
      </c>
      <c r="M1228" s="32" t="s">
        <v>20</v>
      </c>
      <c r="N1228" s="33">
        <f>+IFERROR(VLOOKUP(Casos_HN[[#This Row],[ID_Municipio]],Table_4[[CodigoMuni]:[Long_2]],3,0),"")</f>
        <v>14.175800000000001</v>
      </c>
      <c r="O1228" s="33">
        <f>+IFERROR(VLOOKUP(Casos_HN[[#This Row],[ID_Municipio]],Table_4[[CodigoMuni]:[Long_2]],4,0),"")</f>
        <v>-87.251099999999994</v>
      </c>
      <c r="P1228" s="32" t="s">
        <v>21</v>
      </c>
    </row>
    <row r="1229" spans="1:16" ht="14.25" customHeight="1" x14ac:dyDescent="0.3">
      <c r="A1229" s="29" t="str">
        <f t="shared" si="83"/>
        <v>Distrito Central439261218</v>
      </c>
      <c r="B1229" s="29" t="str">
        <f>+Casos_HN[[#This Row],[ID_Municipio]]&amp;Casos_HN[[#This Row],[Fecha]]</f>
        <v>080143926</v>
      </c>
      <c r="C1229" s="29" t="str">
        <f t="shared" si="84"/>
        <v>Francisco Morazan43926</v>
      </c>
      <c r="D1229" s="30">
        <f t="shared" ref="D1229" si="85">+D1228+1</f>
        <v>1218</v>
      </c>
      <c r="E1229" s="23">
        <v>43926</v>
      </c>
      <c r="F1229" s="30">
        <f>+VLOOKUP(Casos_HN[[#This Row],[Departamento]],Table_5[],2,0)</f>
        <v>8</v>
      </c>
      <c r="G1229" s="3" t="s">
        <v>31</v>
      </c>
      <c r="H1229" s="9" t="s">
        <v>32</v>
      </c>
      <c r="I1229" s="30" t="str">
        <f>+IFERROR(VLOOKUP(Casos_HN[[#This Row],[Municipio]],'LOCALIZA HN'!$B$9:$O$306,8,0),99999)</f>
        <v>0801</v>
      </c>
      <c r="J1229" s="5" t="s">
        <v>18</v>
      </c>
      <c r="K1229" s="5">
        <v>34</v>
      </c>
      <c r="L1229" s="8" t="s">
        <v>19</v>
      </c>
      <c r="M1229" s="32" t="s">
        <v>20</v>
      </c>
      <c r="N1229" s="33">
        <f>+IFERROR(VLOOKUP(Casos_HN[[#This Row],[ID_Municipio]],Table_4[[CodigoMuni]:[Long_2]],3,0),"")</f>
        <v>14.175800000000001</v>
      </c>
      <c r="O1229" s="33">
        <f>+IFERROR(VLOOKUP(Casos_HN[[#This Row],[ID_Municipio]],Table_4[[CodigoMuni]:[Long_2]],4,0),"")</f>
        <v>-87.251099999999994</v>
      </c>
      <c r="P1229" s="32" t="s">
        <v>21</v>
      </c>
    </row>
    <row r="1230" spans="1:16" ht="14.25" customHeight="1" x14ac:dyDescent="0.3">
      <c r="A1230" s="29" t="str">
        <f t="shared" ref="A1230:A1231" si="86">+H1230&amp;E1230&amp;D1230</f>
        <v>Distrito Central439261219</v>
      </c>
      <c r="B1230" s="29" t="str">
        <f>+Casos_HN[[#This Row],[ID_Municipio]]&amp;Casos_HN[[#This Row],[Fecha]]</f>
        <v>080143926</v>
      </c>
      <c r="C1230" s="29" t="str">
        <f t="shared" ref="C1230:C1231" si="87">+G1230&amp;E1230</f>
        <v>Francisco Morazan43926</v>
      </c>
      <c r="D1230" s="30">
        <f t="shared" si="68"/>
        <v>1219</v>
      </c>
      <c r="E1230" s="23">
        <v>43926</v>
      </c>
      <c r="F1230" s="30">
        <f>+VLOOKUP(Casos_HN[[#This Row],[Departamento]],Table_5[],2,0)</f>
        <v>8</v>
      </c>
      <c r="G1230" s="3" t="s">
        <v>31</v>
      </c>
      <c r="H1230" s="9" t="s">
        <v>32</v>
      </c>
      <c r="I1230" s="30" t="str">
        <f>+IFERROR(VLOOKUP(Casos_HN[[#This Row],[Municipio]],'LOCALIZA HN'!$B$9:$O$306,8,0),99999)</f>
        <v>0801</v>
      </c>
      <c r="J1230" s="5" t="s">
        <v>18</v>
      </c>
      <c r="K1230" s="5">
        <v>34</v>
      </c>
      <c r="L1230" s="8" t="s">
        <v>19</v>
      </c>
      <c r="M1230" s="32" t="s">
        <v>20</v>
      </c>
      <c r="N1230" s="33">
        <f>+IFERROR(VLOOKUP(Casos_HN[[#This Row],[ID_Municipio]],Table_4[[CodigoMuni]:[Long_2]],3,0),"")</f>
        <v>14.175800000000001</v>
      </c>
      <c r="O1230" s="33">
        <f>+IFERROR(VLOOKUP(Casos_HN[[#This Row],[ID_Municipio]],Table_4[[CodigoMuni]:[Long_2]],4,0),"")</f>
        <v>-87.251099999999994</v>
      </c>
      <c r="P1230" s="32" t="s">
        <v>21</v>
      </c>
    </row>
    <row r="1231" spans="1:16" ht="14.25" customHeight="1" x14ac:dyDescent="0.3">
      <c r="A1231" s="29" t="str">
        <f t="shared" si="86"/>
        <v>Distrito Central439261220</v>
      </c>
      <c r="B1231" s="29" t="str">
        <f>+Casos_HN[[#This Row],[ID_Municipio]]&amp;Casos_HN[[#This Row],[Fecha]]</f>
        <v>080143926</v>
      </c>
      <c r="C1231" s="29" t="str">
        <f t="shared" si="87"/>
        <v>Francisco Morazan43926</v>
      </c>
      <c r="D1231" s="30">
        <f t="shared" ref="D1231" si="88">+D1230+1</f>
        <v>1220</v>
      </c>
      <c r="E1231" s="23">
        <v>43926</v>
      </c>
      <c r="F1231" s="30">
        <f>+VLOOKUP(Casos_HN[[#This Row],[Departamento]],Table_5[],2,0)</f>
        <v>8</v>
      </c>
      <c r="G1231" s="3" t="s">
        <v>31</v>
      </c>
      <c r="H1231" s="9" t="s">
        <v>32</v>
      </c>
      <c r="I1231" s="30" t="str">
        <f>+IFERROR(VLOOKUP(Casos_HN[[#This Row],[Municipio]],'LOCALIZA HN'!$B$9:$O$306,8,0),99999)</f>
        <v>0801</v>
      </c>
      <c r="J1231" s="5" t="s">
        <v>18</v>
      </c>
      <c r="K1231" s="5">
        <v>30</v>
      </c>
      <c r="L1231" s="8" t="s">
        <v>19</v>
      </c>
      <c r="M1231" s="32" t="s">
        <v>20</v>
      </c>
      <c r="N1231" s="33">
        <f>+IFERROR(VLOOKUP(Casos_HN[[#This Row],[ID_Municipio]],Table_4[[CodigoMuni]:[Long_2]],3,0),"")</f>
        <v>14.175800000000001</v>
      </c>
      <c r="O1231" s="33">
        <f>+IFERROR(VLOOKUP(Casos_HN[[#This Row],[ID_Municipio]],Table_4[[CodigoMuni]:[Long_2]],4,0),"")</f>
        <v>-87.251099999999994</v>
      </c>
      <c r="P1231" s="32" t="s">
        <v>21</v>
      </c>
    </row>
    <row r="1232" spans="1:16" ht="14.25" customHeight="1" x14ac:dyDescent="0.3">
      <c r="A1232" s="29" t="str">
        <f t="shared" ref="A1232:A1272" si="89">+H1232&amp;E1232&amp;D1232</f>
        <v>Distrito Central439261221</v>
      </c>
      <c r="B1232" s="29" t="str">
        <f>+Casos_HN[[#This Row],[ID_Municipio]]&amp;Casos_HN[[#This Row],[Fecha]]</f>
        <v>080143926</v>
      </c>
      <c r="C1232" s="29" t="str">
        <f t="shared" ref="C1232:C1272" si="90">+G1232&amp;E1232</f>
        <v>Francisco Morazan43926</v>
      </c>
      <c r="D1232" s="30">
        <f t="shared" si="68"/>
        <v>1221</v>
      </c>
      <c r="E1232" s="23">
        <v>43926</v>
      </c>
      <c r="F1232" s="30">
        <f>+VLOOKUP(Casos_HN[[#This Row],[Departamento]],Table_5[],2,0)</f>
        <v>8</v>
      </c>
      <c r="G1232" s="3" t="s">
        <v>31</v>
      </c>
      <c r="H1232" s="9" t="s">
        <v>32</v>
      </c>
      <c r="I1232" s="30" t="str">
        <f>+IFERROR(VLOOKUP(Casos_HN[[#This Row],[Municipio]],'LOCALIZA HN'!$B$9:$O$306,8,0),99999)</f>
        <v>0801</v>
      </c>
      <c r="J1232" s="5" t="s">
        <v>26</v>
      </c>
      <c r="K1232" s="5">
        <v>42</v>
      </c>
      <c r="L1232" s="8" t="s">
        <v>19</v>
      </c>
      <c r="M1232" s="32" t="s">
        <v>20</v>
      </c>
      <c r="N1232" s="33">
        <f>+IFERROR(VLOOKUP(Casos_HN[[#This Row],[ID_Municipio]],Table_4[[CodigoMuni]:[Long_2]],3,0),"")</f>
        <v>14.175800000000001</v>
      </c>
      <c r="O1232" s="33">
        <f>+IFERROR(VLOOKUP(Casos_HN[[#This Row],[ID_Municipio]],Table_4[[CodigoMuni]:[Long_2]],4,0),"")</f>
        <v>-87.251099999999994</v>
      </c>
      <c r="P1232" s="32" t="s">
        <v>21</v>
      </c>
    </row>
    <row r="1233" spans="1:16" ht="14.25" customHeight="1" x14ac:dyDescent="0.3">
      <c r="A1233" s="29" t="str">
        <f t="shared" si="89"/>
        <v>Distrito Central439261222</v>
      </c>
      <c r="B1233" s="29" t="str">
        <f>+Casos_HN[[#This Row],[ID_Municipio]]&amp;Casos_HN[[#This Row],[Fecha]]</f>
        <v>080143926</v>
      </c>
      <c r="C1233" s="29" t="str">
        <f t="shared" si="90"/>
        <v>Francisco Morazan43926</v>
      </c>
      <c r="D1233" s="30">
        <f t="shared" ref="D1233:D1281" si="91">+D1232+1</f>
        <v>1222</v>
      </c>
      <c r="E1233" s="23">
        <v>43926</v>
      </c>
      <c r="F1233" s="30">
        <f>+VLOOKUP(Casos_HN[[#This Row],[Departamento]],Table_5[],2,0)</f>
        <v>8</v>
      </c>
      <c r="G1233" s="3" t="s">
        <v>31</v>
      </c>
      <c r="H1233" s="9" t="s">
        <v>32</v>
      </c>
      <c r="I1233" s="30" t="str">
        <f>+IFERROR(VLOOKUP(Casos_HN[[#This Row],[Municipio]],'LOCALIZA HN'!$B$9:$O$306,8,0),99999)</f>
        <v>0801</v>
      </c>
      <c r="J1233" s="5" t="s">
        <v>18</v>
      </c>
      <c r="K1233" s="5">
        <v>35</v>
      </c>
      <c r="L1233" s="8" t="s">
        <v>19</v>
      </c>
      <c r="M1233" s="32" t="s">
        <v>20</v>
      </c>
      <c r="N1233" s="33">
        <f>+IFERROR(VLOOKUP(Casos_HN[[#This Row],[ID_Municipio]],Table_4[[CodigoMuni]:[Long_2]],3,0),"")</f>
        <v>14.175800000000001</v>
      </c>
      <c r="O1233" s="33">
        <f>+IFERROR(VLOOKUP(Casos_HN[[#This Row],[ID_Municipio]],Table_4[[CodigoMuni]:[Long_2]],4,0),"")</f>
        <v>-87.251099999999994</v>
      </c>
      <c r="P1233" s="32" t="s">
        <v>21</v>
      </c>
    </row>
    <row r="1234" spans="1:16" ht="14.25" customHeight="1" x14ac:dyDescent="0.3">
      <c r="A1234" s="29" t="str">
        <f t="shared" si="89"/>
        <v>Distrito Central439261223</v>
      </c>
      <c r="B1234" s="29" t="str">
        <f>+Casos_HN[[#This Row],[ID_Municipio]]&amp;Casos_HN[[#This Row],[Fecha]]</f>
        <v>080143926</v>
      </c>
      <c r="C1234" s="29" t="str">
        <f t="shared" si="90"/>
        <v>Francisco Morazan43926</v>
      </c>
      <c r="D1234" s="30">
        <f t="shared" si="91"/>
        <v>1223</v>
      </c>
      <c r="E1234" s="23">
        <v>43926</v>
      </c>
      <c r="F1234" s="30">
        <f>+VLOOKUP(Casos_HN[[#This Row],[Departamento]],Table_5[],2,0)</f>
        <v>8</v>
      </c>
      <c r="G1234" s="3" t="s">
        <v>31</v>
      </c>
      <c r="H1234" s="9" t="s">
        <v>32</v>
      </c>
      <c r="I1234" s="30" t="str">
        <f>+IFERROR(VLOOKUP(Casos_HN[[#This Row],[Municipio]],'LOCALIZA HN'!$B$9:$O$306,8,0),99999)</f>
        <v>0801</v>
      </c>
      <c r="J1234" s="5" t="s">
        <v>26</v>
      </c>
      <c r="K1234" s="5">
        <v>6</v>
      </c>
      <c r="L1234" s="8" t="s">
        <v>19</v>
      </c>
      <c r="M1234" s="32" t="s">
        <v>20</v>
      </c>
      <c r="N1234" s="33">
        <f>+IFERROR(VLOOKUP(Casos_HN[[#This Row],[ID_Municipio]],Table_4[[CodigoMuni]:[Long_2]],3,0),"")</f>
        <v>14.175800000000001</v>
      </c>
      <c r="O1234" s="33">
        <f>+IFERROR(VLOOKUP(Casos_HN[[#This Row],[ID_Municipio]],Table_4[[CodigoMuni]:[Long_2]],4,0),"")</f>
        <v>-87.251099999999994</v>
      </c>
      <c r="P1234" s="32" t="s">
        <v>21</v>
      </c>
    </row>
    <row r="1235" spans="1:16" ht="14.25" customHeight="1" x14ac:dyDescent="0.3">
      <c r="A1235" s="29" t="str">
        <f t="shared" si="89"/>
        <v>Distrito Central439261224</v>
      </c>
      <c r="B1235" s="29" t="str">
        <f>+Casos_HN[[#This Row],[ID_Municipio]]&amp;Casos_HN[[#This Row],[Fecha]]</f>
        <v>080143926</v>
      </c>
      <c r="C1235" s="29" t="str">
        <f t="shared" si="90"/>
        <v>Francisco Morazan43926</v>
      </c>
      <c r="D1235" s="30">
        <f t="shared" si="91"/>
        <v>1224</v>
      </c>
      <c r="E1235" s="23">
        <v>43926</v>
      </c>
      <c r="F1235" s="30">
        <f>+VLOOKUP(Casos_HN[[#This Row],[Departamento]],Table_5[],2,0)</f>
        <v>8</v>
      </c>
      <c r="G1235" s="3" t="s">
        <v>31</v>
      </c>
      <c r="H1235" s="9" t="s">
        <v>32</v>
      </c>
      <c r="I1235" s="30" t="str">
        <f>+IFERROR(VLOOKUP(Casos_HN[[#This Row],[Municipio]],'LOCALIZA HN'!$B$9:$O$306,8,0),99999)</f>
        <v>0801</v>
      </c>
      <c r="J1235" s="5" t="s">
        <v>26</v>
      </c>
      <c r="K1235" s="5">
        <v>28</v>
      </c>
      <c r="L1235" s="8" t="s">
        <v>19</v>
      </c>
      <c r="M1235" s="32" t="s">
        <v>20</v>
      </c>
      <c r="N1235" s="33">
        <f>+IFERROR(VLOOKUP(Casos_HN[[#This Row],[ID_Municipio]],Table_4[[CodigoMuni]:[Long_2]],3,0),"")</f>
        <v>14.175800000000001</v>
      </c>
      <c r="O1235" s="33">
        <f>+IFERROR(VLOOKUP(Casos_HN[[#This Row],[ID_Municipio]],Table_4[[CodigoMuni]:[Long_2]],4,0),"")</f>
        <v>-87.251099999999994</v>
      </c>
      <c r="P1235" s="32" t="s">
        <v>21</v>
      </c>
    </row>
    <row r="1236" spans="1:16" ht="14.25" customHeight="1" x14ac:dyDescent="0.3">
      <c r="A1236" s="29" t="str">
        <f t="shared" si="89"/>
        <v>Distrito Central439261225</v>
      </c>
      <c r="B1236" s="29" t="str">
        <f>+Casos_HN[[#This Row],[ID_Municipio]]&amp;Casos_HN[[#This Row],[Fecha]]</f>
        <v>080143926</v>
      </c>
      <c r="C1236" s="29" t="str">
        <f t="shared" si="90"/>
        <v>Francisco Morazan43926</v>
      </c>
      <c r="D1236" s="30">
        <f t="shared" si="91"/>
        <v>1225</v>
      </c>
      <c r="E1236" s="23">
        <v>43926</v>
      </c>
      <c r="F1236" s="30">
        <f>+VLOOKUP(Casos_HN[[#This Row],[Departamento]],Table_5[],2,0)</f>
        <v>8</v>
      </c>
      <c r="G1236" s="3" t="s">
        <v>31</v>
      </c>
      <c r="H1236" s="9" t="s">
        <v>32</v>
      </c>
      <c r="I1236" s="30" t="str">
        <f>+IFERROR(VLOOKUP(Casos_HN[[#This Row],[Municipio]],'LOCALIZA HN'!$B$9:$O$306,8,0),99999)</f>
        <v>0801</v>
      </c>
      <c r="J1236" s="5" t="s">
        <v>18</v>
      </c>
      <c r="K1236" s="5">
        <v>6</v>
      </c>
      <c r="L1236" s="8" t="s">
        <v>19</v>
      </c>
      <c r="M1236" s="32" t="s">
        <v>20</v>
      </c>
      <c r="N1236" s="33">
        <f>+IFERROR(VLOOKUP(Casos_HN[[#This Row],[ID_Municipio]],Table_4[[CodigoMuni]:[Long_2]],3,0),"")</f>
        <v>14.175800000000001</v>
      </c>
      <c r="O1236" s="33">
        <f>+IFERROR(VLOOKUP(Casos_HN[[#This Row],[ID_Municipio]],Table_4[[CodigoMuni]:[Long_2]],4,0),"")</f>
        <v>-87.251099999999994</v>
      </c>
      <c r="P1236" s="32" t="s">
        <v>21</v>
      </c>
    </row>
    <row r="1237" spans="1:16" ht="14.25" customHeight="1" x14ac:dyDescent="0.3">
      <c r="A1237" s="29" t="str">
        <f t="shared" si="89"/>
        <v>Distrito Central439261226</v>
      </c>
      <c r="B1237" s="29" t="str">
        <f>+Casos_HN[[#This Row],[ID_Municipio]]&amp;Casos_HN[[#This Row],[Fecha]]</f>
        <v>080143926</v>
      </c>
      <c r="C1237" s="29" t="str">
        <f t="shared" si="90"/>
        <v>Francisco Morazan43926</v>
      </c>
      <c r="D1237" s="30">
        <f t="shared" si="91"/>
        <v>1226</v>
      </c>
      <c r="E1237" s="23">
        <v>43926</v>
      </c>
      <c r="F1237" s="30">
        <f>+VLOOKUP(Casos_HN[[#This Row],[Departamento]],Table_5[],2,0)</f>
        <v>8</v>
      </c>
      <c r="G1237" s="3" t="s">
        <v>31</v>
      </c>
      <c r="H1237" s="9" t="s">
        <v>32</v>
      </c>
      <c r="I1237" s="30" t="str">
        <f>+IFERROR(VLOOKUP(Casos_HN[[#This Row],[Municipio]],'LOCALIZA HN'!$B$9:$O$306,8,0),99999)</f>
        <v>0801</v>
      </c>
      <c r="J1237" s="5" t="s">
        <v>26</v>
      </c>
      <c r="K1237" s="5">
        <v>4</v>
      </c>
      <c r="L1237" s="8" t="s">
        <v>19</v>
      </c>
      <c r="M1237" s="32" t="s">
        <v>20</v>
      </c>
      <c r="N1237" s="33">
        <f>+IFERROR(VLOOKUP(Casos_HN[[#This Row],[ID_Municipio]],Table_4[[CodigoMuni]:[Long_2]],3,0),"")</f>
        <v>14.175800000000001</v>
      </c>
      <c r="O1237" s="33">
        <f>+IFERROR(VLOOKUP(Casos_HN[[#This Row],[ID_Municipio]],Table_4[[CodigoMuni]:[Long_2]],4,0),"")</f>
        <v>-87.251099999999994</v>
      </c>
      <c r="P1237" s="32" t="s">
        <v>21</v>
      </c>
    </row>
    <row r="1238" spans="1:16" ht="14.25" customHeight="1" x14ac:dyDescent="0.3">
      <c r="A1238" s="29" t="str">
        <f t="shared" si="89"/>
        <v>Distrito Central439261227</v>
      </c>
      <c r="B1238" s="29" t="str">
        <f>+Casos_HN[[#This Row],[ID_Municipio]]&amp;Casos_HN[[#This Row],[Fecha]]</f>
        <v>080143926</v>
      </c>
      <c r="C1238" s="29" t="str">
        <f t="shared" si="90"/>
        <v>Francisco Morazan43926</v>
      </c>
      <c r="D1238" s="30">
        <f t="shared" si="91"/>
        <v>1227</v>
      </c>
      <c r="E1238" s="23">
        <v>43926</v>
      </c>
      <c r="F1238" s="30">
        <f>+VLOOKUP(Casos_HN[[#This Row],[Departamento]],Table_5[],2,0)</f>
        <v>8</v>
      </c>
      <c r="G1238" s="3" t="s">
        <v>31</v>
      </c>
      <c r="H1238" s="9" t="s">
        <v>32</v>
      </c>
      <c r="I1238" s="30" t="str">
        <f>+IFERROR(VLOOKUP(Casos_HN[[#This Row],[Municipio]],'LOCALIZA HN'!$B$9:$O$306,8,0),99999)</f>
        <v>0801</v>
      </c>
      <c r="J1238" s="5" t="s">
        <v>26</v>
      </c>
      <c r="K1238" s="5">
        <v>60</v>
      </c>
      <c r="L1238" s="8" t="s">
        <v>19</v>
      </c>
      <c r="M1238" s="32" t="s">
        <v>20</v>
      </c>
      <c r="N1238" s="33">
        <f>+IFERROR(VLOOKUP(Casos_HN[[#This Row],[ID_Municipio]],Table_4[[CodigoMuni]:[Long_2]],3,0),"")</f>
        <v>14.175800000000001</v>
      </c>
      <c r="O1238" s="33">
        <f>+IFERROR(VLOOKUP(Casos_HN[[#This Row],[ID_Municipio]],Table_4[[CodigoMuni]:[Long_2]],4,0),"")</f>
        <v>-87.251099999999994</v>
      </c>
      <c r="P1238" s="32" t="s">
        <v>21</v>
      </c>
    </row>
    <row r="1239" spans="1:16" ht="14.25" customHeight="1" x14ac:dyDescent="0.3">
      <c r="A1239" s="29" t="str">
        <f t="shared" si="89"/>
        <v>Langue439261228</v>
      </c>
      <c r="B1239" s="29" t="str">
        <f>+Casos_HN[[#This Row],[ID_Municipio]]&amp;Casos_HN[[#This Row],[Fecha]]</f>
        <v>170743926</v>
      </c>
      <c r="C1239" s="29" t="str">
        <f t="shared" si="90"/>
        <v>Valle43926</v>
      </c>
      <c r="D1239" s="30">
        <f t="shared" si="91"/>
        <v>1228</v>
      </c>
      <c r="E1239" s="23">
        <v>43926</v>
      </c>
      <c r="F1239" s="30">
        <f>+VLOOKUP(Casos_HN[[#This Row],[Departamento]],Table_5[],2,0)</f>
        <v>17</v>
      </c>
      <c r="G1239" s="3" t="s">
        <v>16</v>
      </c>
      <c r="H1239" s="9" t="s">
        <v>50</v>
      </c>
      <c r="I1239" s="30" t="str">
        <f>+IFERROR(VLOOKUP(Casos_HN[[#This Row],[Municipio]],'LOCALIZA HN'!$B$9:$O$306,8,0),99999)</f>
        <v>1707</v>
      </c>
      <c r="J1239" s="5" t="s">
        <v>26</v>
      </c>
      <c r="K1239" s="5">
        <v>11</v>
      </c>
      <c r="L1239" s="8" t="s">
        <v>19</v>
      </c>
      <c r="M1239" s="32" t="s">
        <v>20</v>
      </c>
      <c r="N1239" s="33">
        <f>+IFERROR(VLOOKUP(Casos_HN[[#This Row],[ID_Municipio]],Table_4[[CodigoMuni]:[Long_2]],3,0),"")</f>
        <v>13.6571</v>
      </c>
      <c r="O1239" s="33">
        <f>+IFERROR(VLOOKUP(Casos_HN[[#This Row],[ID_Municipio]],Table_4[[CodigoMuni]:[Long_2]],4,0),"")</f>
        <v>-87.629099999999994</v>
      </c>
      <c r="P1239" s="32" t="s">
        <v>21</v>
      </c>
    </row>
    <row r="1240" spans="1:16" ht="14.25" customHeight="1" x14ac:dyDescent="0.3">
      <c r="A1240" s="29" t="str">
        <f t="shared" si="89"/>
        <v>Langue439261229</v>
      </c>
      <c r="B1240" s="29" t="str">
        <f>+Casos_HN[[#This Row],[ID_Municipio]]&amp;Casos_HN[[#This Row],[Fecha]]</f>
        <v>170743926</v>
      </c>
      <c r="C1240" s="29" t="str">
        <f t="shared" si="90"/>
        <v>Valle43926</v>
      </c>
      <c r="D1240" s="30">
        <f t="shared" si="91"/>
        <v>1229</v>
      </c>
      <c r="E1240" s="23">
        <v>43926</v>
      </c>
      <c r="F1240" s="30">
        <f>+VLOOKUP(Casos_HN[[#This Row],[Departamento]],Table_5[],2,0)</f>
        <v>17</v>
      </c>
      <c r="G1240" s="3" t="s">
        <v>16</v>
      </c>
      <c r="H1240" s="9" t="s">
        <v>50</v>
      </c>
      <c r="I1240" s="30" t="str">
        <f>+IFERROR(VLOOKUP(Casos_HN[[#This Row],[Municipio]],'LOCALIZA HN'!$B$9:$O$306,8,0),99999)</f>
        <v>1707</v>
      </c>
      <c r="J1240" s="5" t="s">
        <v>18</v>
      </c>
      <c r="K1240" s="5">
        <v>48</v>
      </c>
      <c r="L1240" s="8" t="s">
        <v>19</v>
      </c>
      <c r="M1240" s="32" t="s">
        <v>20</v>
      </c>
      <c r="N1240" s="33">
        <f>+IFERROR(VLOOKUP(Casos_HN[[#This Row],[ID_Municipio]],Table_4[[CodigoMuni]:[Long_2]],3,0),"")</f>
        <v>13.6571</v>
      </c>
      <c r="O1240" s="33">
        <f>+IFERROR(VLOOKUP(Casos_HN[[#This Row],[ID_Municipio]],Table_4[[CodigoMuni]:[Long_2]],4,0),"")</f>
        <v>-87.629099999999994</v>
      </c>
      <c r="P1240" s="32" t="s">
        <v>21</v>
      </c>
    </row>
    <row r="1241" spans="1:16" ht="14.25" customHeight="1" x14ac:dyDescent="0.3">
      <c r="A1241" s="29" t="str">
        <f t="shared" si="89"/>
        <v>Langue439261230</v>
      </c>
      <c r="B1241" s="29" t="str">
        <f>+Casos_HN[[#This Row],[ID_Municipio]]&amp;Casos_HN[[#This Row],[Fecha]]</f>
        <v>170743926</v>
      </c>
      <c r="C1241" s="29" t="str">
        <f t="shared" si="90"/>
        <v>Valle43926</v>
      </c>
      <c r="D1241" s="30">
        <f t="shared" si="91"/>
        <v>1230</v>
      </c>
      <c r="E1241" s="23">
        <v>43926</v>
      </c>
      <c r="F1241" s="30">
        <f>+VLOOKUP(Casos_HN[[#This Row],[Departamento]],Table_5[],2,0)</f>
        <v>17</v>
      </c>
      <c r="G1241" s="3" t="s">
        <v>16</v>
      </c>
      <c r="H1241" s="9" t="s">
        <v>50</v>
      </c>
      <c r="I1241" s="30" t="str">
        <f>+IFERROR(VLOOKUP(Casos_HN[[#This Row],[Municipio]],'LOCALIZA HN'!$B$9:$O$306,8,0),99999)</f>
        <v>1707</v>
      </c>
      <c r="J1241" s="5" t="s">
        <v>26</v>
      </c>
      <c r="K1241" s="5">
        <v>78</v>
      </c>
      <c r="L1241" s="8" t="s">
        <v>19</v>
      </c>
      <c r="M1241" s="32" t="s">
        <v>20</v>
      </c>
      <c r="N1241" s="33">
        <f>+IFERROR(VLOOKUP(Casos_HN[[#This Row],[ID_Municipio]],Table_4[[CodigoMuni]:[Long_2]],3,0),"")</f>
        <v>13.6571</v>
      </c>
      <c r="O1241" s="33">
        <f>+IFERROR(VLOOKUP(Casos_HN[[#This Row],[ID_Municipio]],Table_4[[CodigoMuni]:[Long_2]],4,0),"")</f>
        <v>-87.629099999999994</v>
      </c>
      <c r="P1241" s="32" t="s">
        <v>21</v>
      </c>
    </row>
    <row r="1242" spans="1:16" ht="14.25" customHeight="1" x14ac:dyDescent="0.3">
      <c r="A1242" s="29" t="str">
        <f t="shared" si="89"/>
        <v>Langue439261231</v>
      </c>
      <c r="B1242" s="29" t="str">
        <f>+Casos_HN[[#This Row],[ID_Municipio]]&amp;Casos_HN[[#This Row],[Fecha]]</f>
        <v>170743926</v>
      </c>
      <c r="C1242" s="29" t="str">
        <f t="shared" si="90"/>
        <v>Valle43926</v>
      </c>
      <c r="D1242" s="30">
        <f t="shared" si="91"/>
        <v>1231</v>
      </c>
      <c r="E1242" s="23">
        <v>43926</v>
      </c>
      <c r="F1242" s="30">
        <f>+VLOOKUP(Casos_HN[[#This Row],[Departamento]],Table_5[],2,0)</f>
        <v>17</v>
      </c>
      <c r="G1242" s="3" t="s">
        <v>16</v>
      </c>
      <c r="H1242" s="9" t="s">
        <v>50</v>
      </c>
      <c r="I1242" s="30" t="str">
        <f>+IFERROR(VLOOKUP(Casos_HN[[#This Row],[Municipio]],'LOCALIZA HN'!$B$9:$O$306,8,0),99999)</f>
        <v>1707</v>
      </c>
      <c r="J1242" s="5" t="s">
        <v>26</v>
      </c>
      <c r="K1242" s="5">
        <v>61</v>
      </c>
      <c r="L1242" s="8" t="s">
        <v>19</v>
      </c>
      <c r="M1242" s="32" t="s">
        <v>20</v>
      </c>
      <c r="N1242" s="33">
        <f>+IFERROR(VLOOKUP(Casos_HN[[#This Row],[ID_Municipio]],Table_4[[CodigoMuni]:[Long_2]],3,0),"")</f>
        <v>13.6571</v>
      </c>
      <c r="O1242" s="33">
        <f>+IFERROR(VLOOKUP(Casos_HN[[#This Row],[ID_Municipio]],Table_4[[CodigoMuni]:[Long_2]],4,0),"")</f>
        <v>-87.629099999999994</v>
      </c>
      <c r="P1242" s="32" t="s">
        <v>21</v>
      </c>
    </row>
    <row r="1243" spans="1:16" ht="14.25" customHeight="1" x14ac:dyDescent="0.3">
      <c r="A1243" s="29" t="str">
        <f t="shared" si="89"/>
        <v>Distrito Central439261232</v>
      </c>
      <c r="B1243" s="29" t="str">
        <f>+Casos_HN[[#This Row],[ID_Municipio]]&amp;Casos_HN[[#This Row],[Fecha]]</f>
        <v>080143926</v>
      </c>
      <c r="C1243" s="29" t="str">
        <f t="shared" si="90"/>
        <v>Francisco Morazan43926</v>
      </c>
      <c r="D1243" s="30">
        <f t="shared" si="91"/>
        <v>1232</v>
      </c>
      <c r="E1243" s="23">
        <v>43926</v>
      </c>
      <c r="F1243" s="30">
        <f>+VLOOKUP(Casos_HN[[#This Row],[Departamento]],Table_5[],2,0)</f>
        <v>8</v>
      </c>
      <c r="G1243" s="3" t="s">
        <v>31</v>
      </c>
      <c r="H1243" s="9" t="s">
        <v>32</v>
      </c>
      <c r="I1243" s="30" t="str">
        <f>+IFERROR(VLOOKUP(Casos_HN[[#This Row],[Municipio]],'LOCALIZA HN'!$B$9:$O$306,8,0),99999)</f>
        <v>0801</v>
      </c>
      <c r="J1243" s="5" t="s">
        <v>26</v>
      </c>
      <c r="K1243" s="5">
        <v>3</v>
      </c>
      <c r="L1243" s="8" t="s">
        <v>19</v>
      </c>
      <c r="M1243" s="32" t="s">
        <v>20</v>
      </c>
      <c r="N1243" s="33">
        <f>+IFERROR(VLOOKUP(Casos_HN[[#This Row],[ID_Municipio]],Table_4[[CodigoMuni]:[Long_2]],3,0),"")</f>
        <v>14.175800000000001</v>
      </c>
      <c r="O1243" s="33">
        <f>+IFERROR(VLOOKUP(Casos_HN[[#This Row],[ID_Municipio]],Table_4[[CodigoMuni]:[Long_2]],4,0),"")</f>
        <v>-87.251099999999994</v>
      </c>
      <c r="P1243" s="32" t="s">
        <v>21</v>
      </c>
    </row>
    <row r="1244" spans="1:16" ht="14.25" customHeight="1" x14ac:dyDescent="0.3">
      <c r="A1244" s="29" t="str">
        <f t="shared" si="89"/>
        <v>Distrito Central439261233</v>
      </c>
      <c r="B1244" s="29" t="str">
        <f>+Casos_HN[[#This Row],[ID_Municipio]]&amp;Casos_HN[[#This Row],[Fecha]]</f>
        <v>080143926</v>
      </c>
      <c r="C1244" s="29" t="str">
        <f t="shared" si="90"/>
        <v>Francisco Morazan43926</v>
      </c>
      <c r="D1244" s="30">
        <f t="shared" si="91"/>
        <v>1233</v>
      </c>
      <c r="E1244" s="23">
        <v>43926</v>
      </c>
      <c r="F1244" s="30">
        <f>+VLOOKUP(Casos_HN[[#This Row],[Departamento]],Table_5[],2,0)</f>
        <v>8</v>
      </c>
      <c r="G1244" s="3" t="s">
        <v>31</v>
      </c>
      <c r="H1244" s="9" t="s">
        <v>32</v>
      </c>
      <c r="I1244" s="30" t="str">
        <f>+IFERROR(VLOOKUP(Casos_HN[[#This Row],[Municipio]],'LOCALIZA HN'!$B$9:$O$306,8,0),99999)</f>
        <v>0801</v>
      </c>
      <c r="J1244" s="5" t="s">
        <v>26</v>
      </c>
      <c r="K1244" s="5">
        <v>30</v>
      </c>
      <c r="L1244" s="8" t="s">
        <v>19</v>
      </c>
      <c r="M1244" s="32" t="s">
        <v>20</v>
      </c>
      <c r="N1244" s="33">
        <f>+IFERROR(VLOOKUP(Casos_HN[[#This Row],[ID_Municipio]],Table_4[[CodigoMuni]:[Long_2]],3,0),"")</f>
        <v>14.175800000000001</v>
      </c>
      <c r="O1244" s="33">
        <f>+IFERROR(VLOOKUP(Casos_HN[[#This Row],[ID_Municipio]],Table_4[[CodigoMuni]:[Long_2]],4,0),"")</f>
        <v>-87.251099999999994</v>
      </c>
      <c r="P1244" s="32" t="s">
        <v>21</v>
      </c>
    </row>
    <row r="1245" spans="1:16" ht="14.25" customHeight="1" x14ac:dyDescent="0.3">
      <c r="A1245" s="29" t="str">
        <f t="shared" si="89"/>
        <v>Distrito Central439261234</v>
      </c>
      <c r="B1245" s="29" t="str">
        <f>+Casos_HN[[#This Row],[ID_Municipio]]&amp;Casos_HN[[#This Row],[Fecha]]</f>
        <v>080143926</v>
      </c>
      <c r="C1245" s="29" t="str">
        <f t="shared" si="90"/>
        <v>Francisco Morazan43926</v>
      </c>
      <c r="D1245" s="30">
        <f t="shared" si="91"/>
        <v>1234</v>
      </c>
      <c r="E1245" s="23">
        <v>43926</v>
      </c>
      <c r="F1245" s="30">
        <f>+VLOOKUP(Casos_HN[[#This Row],[Departamento]],Table_5[],2,0)</f>
        <v>8</v>
      </c>
      <c r="G1245" s="3" t="s">
        <v>31</v>
      </c>
      <c r="H1245" s="9" t="s">
        <v>32</v>
      </c>
      <c r="I1245" s="30" t="str">
        <f>+IFERROR(VLOOKUP(Casos_HN[[#This Row],[Municipio]],'LOCALIZA HN'!$B$9:$O$306,8,0),99999)</f>
        <v>0801</v>
      </c>
      <c r="J1245" s="5" t="s">
        <v>26</v>
      </c>
      <c r="K1245" s="5">
        <v>3</v>
      </c>
      <c r="L1245" s="8" t="s">
        <v>19</v>
      </c>
      <c r="M1245" s="32" t="s">
        <v>20</v>
      </c>
      <c r="N1245" s="33">
        <f>+IFERROR(VLOOKUP(Casos_HN[[#This Row],[ID_Municipio]],Table_4[[CodigoMuni]:[Long_2]],3,0),"")</f>
        <v>14.175800000000001</v>
      </c>
      <c r="O1245" s="33">
        <f>+IFERROR(VLOOKUP(Casos_HN[[#This Row],[ID_Municipio]],Table_4[[CodigoMuni]:[Long_2]],4,0),"")</f>
        <v>-87.251099999999994</v>
      </c>
      <c r="P1245" s="32" t="s">
        <v>21</v>
      </c>
    </row>
    <row r="1246" spans="1:16" ht="14.25" customHeight="1" x14ac:dyDescent="0.3">
      <c r="A1246" s="29" t="str">
        <f t="shared" si="89"/>
        <v>Distrito Central439261235</v>
      </c>
      <c r="B1246" s="29" t="str">
        <f>+Casos_HN[[#This Row],[ID_Municipio]]&amp;Casos_HN[[#This Row],[Fecha]]</f>
        <v>080143926</v>
      </c>
      <c r="C1246" s="29" t="str">
        <f t="shared" si="90"/>
        <v>Francisco Morazan43926</v>
      </c>
      <c r="D1246" s="30">
        <f t="shared" si="91"/>
        <v>1235</v>
      </c>
      <c r="E1246" s="23">
        <v>43926</v>
      </c>
      <c r="F1246" s="30">
        <f>+VLOOKUP(Casos_HN[[#This Row],[Departamento]],Table_5[],2,0)</f>
        <v>8</v>
      </c>
      <c r="G1246" s="3" t="s">
        <v>31</v>
      </c>
      <c r="H1246" s="9" t="s">
        <v>32</v>
      </c>
      <c r="I1246" s="30" t="str">
        <f>+IFERROR(VLOOKUP(Casos_HN[[#This Row],[Municipio]],'LOCALIZA HN'!$B$9:$O$306,8,0),99999)</f>
        <v>0801</v>
      </c>
      <c r="J1246" s="5" t="s">
        <v>26</v>
      </c>
      <c r="K1246" s="5">
        <v>10</v>
      </c>
      <c r="L1246" s="8" t="s">
        <v>19</v>
      </c>
      <c r="M1246" s="32" t="s">
        <v>20</v>
      </c>
      <c r="N1246" s="33">
        <f>+IFERROR(VLOOKUP(Casos_HN[[#This Row],[ID_Municipio]],Table_4[[CodigoMuni]:[Long_2]],3,0),"")</f>
        <v>14.175800000000001</v>
      </c>
      <c r="O1246" s="33">
        <f>+IFERROR(VLOOKUP(Casos_HN[[#This Row],[ID_Municipio]],Table_4[[CodigoMuni]:[Long_2]],4,0),"")</f>
        <v>-87.251099999999994</v>
      </c>
      <c r="P1246" s="32" t="s">
        <v>21</v>
      </c>
    </row>
    <row r="1247" spans="1:16" ht="14.25" customHeight="1" x14ac:dyDescent="0.3">
      <c r="A1247" s="29" t="str">
        <f t="shared" si="89"/>
        <v>Distrito Central439261236</v>
      </c>
      <c r="B1247" s="29" t="str">
        <f>+Casos_HN[[#This Row],[ID_Municipio]]&amp;Casos_HN[[#This Row],[Fecha]]</f>
        <v>080143926</v>
      </c>
      <c r="C1247" s="29" t="str">
        <f t="shared" si="90"/>
        <v>Francisco Morazan43926</v>
      </c>
      <c r="D1247" s="30">
        <f t="shared" si="91"/>
        <v>1236</v>
      </c>
      <c r="E1247" s="23">
        <v>43926</v>
      </c>
      <c r="F1247" s="30">
        <f>+VLOOKUP(Casos_HN[[#This Row],[Departamento]],Table_5[],2,0)</f>
        <v>8</v>
      </c>
      <c r="G1247" s="3" t="s">
        <v>31</v>
      </c>
      <c r="H1247" s="9" t="s">
        <v>32</v>
      </c>
      <c r="I1247" s="30" t="str">
        <f>+IFERROR(VLOOKUP(Casos_HN[[#This Row],[Municipio]],'LOCALIZA HN'!$B$9:$O$306,8,0),99999)</f>
        <v>0801</v>
      </c>
      <c r="J1247" s="5" t="s">
        <v>26</v>
      </c>
      <c r="K1247" s="5">
        <v>13</v>
      </c>
      <c r="L1247" s="8" t="s">
        <v>19</v>
      </c>
      <c r="M1247" s="32" t="s">
        <v>20</v>
      </c>
      <c r="N1247" s="33">
        <f>+IFERROR(VLOOKUP(Casos_HN[[#This Row],[ID_Municipio]],Table_4[[CodigoMuni]:[Long_2]],3,0),"")</f>
        <v>14.175800000000001</v>
      </c>
      <c r="O1247" s="33">
        <f>+IFERROR(VLOOKUP(Casos_HN[[#This Row],[ID_Municipio]],Table_4[[CodigoMuni]:[Long_2]],4,0),"")</f>
        <v>-87.251099999999994</v>
      </c>
      <c r="P1247" s="32" t="s">
        <v>21</v>
      </c>
    </row>
    <row r="1248" spans="1:16" ht="14.25" customHeight="1" x14ac:dyDescent="0.3">
      <c r="A1248" s="29" t="str">
        <f t="shared" si="89"/>
        <v>Distrito Central439261237</v>
      </c>
      <c r="B1248" s="29" t="str">
        <f>+Casos_HN[[#This Row],[ID_Municipio]]&amp;Casos_HN[[#This Row],[Fecha]]</f>
        <v>080143926</v>
      </c>
      <c r="C1248" s="29" t="str">
        <f t="shared" si="90"/>
        <v>Francisco Morazan43926</v>
      </c>
      <c r="D1248" s="30">
        <f t="shared" si="91"/>
        <v>1237</v>
      </c>
      <c r="E1248" s="23">
        <v>43926</v>
      </c>
      <c r="F1248" s="30">
        <f>+VLOOKUP(Casos_HN[[#This Row],[Departamento]],Table_5[],2,0)</f>
        <v>8</v>
      </c>
      <c r="G1248" s="3" t="s">
        <v>31</v>
      </c>
      <c r="H1248" s="9" t="s">
        <v>32</v>
      </c>
      <c r="I1248" s="30" t="str">
        <f>+IFERROR(VLOOKUP(Casos_HN[[#This Row],[Municipio]],'LOCALIZA HN'!$B$9:$O$306,8,0),99999)</f>
        <v>0801</v>
      </c>
      <c r="J1248" s="5" t="s">
        <v>26</v>
      </c>
      <c r="K1248" s="5">
        <v>37</v>
      </c>
      <c r="L1248" s="8" t="s">
        <v>19</v>
      </c>
      <c r="M1248" s="32" t="s">
        <v>20</v>
      </c>
      <c r="N1248" s="33">
        <f>+IFERROR(VLOOKUP(Casos_HN[[#This Row],[ID_Municipio]],Table_4[[CodigoMuni]:[Long_2]],3,0),"")</f>
        <v>14.175800000000001</v>
      </c>
      <c r="O1248" s="33">
        <f>+IFERROR(VLOOKUP(Casos_HN[[#This Row],[ID_Municipio]],Table_4[[CodigoMuni]:[Long_2]],4,0),"")</f>
        <v>-87.251099999999994</v>
      </c>
      <c r="P1248" s="32" t="s">
        <v>21</v>
      </c>
    </row>
    <row r="1249" spans="1:16" ht="14.25" customHeight="1" x14ac:dyDescent="0.3">
      <c r="A1249" s="29" t="str">
        <f t="shared" si="89"/>
        <v>San Pedro Sula439261238</v>
      </c>
      <c r="B1249" s="29" t="str">
        <f>+Casos_HN[[#This Row],[ID_Municipio]]&amp;Casos_HN[[#This Row],[Fecha]]</f>
        <v>050143926</v>
      </c>
      <c r="C1249" s="29" t="str">
        <f t="shared" si="90"/>
        <v>Cortes43926</v>
      </c>
      <c r="D1249" s="30">
        <f t="shared" si="91"/>
        <v>1238</v>
      </c>
      <c r="E1249" s="23">
        <v>43926</v>
      </c>
      <c r="F1249" s="30">
        <f>+VLOOKUP(Casos_HN[[#This Row],[Departamento]],Table_5[],2,0)</f>
        <v>5</v>
      </c>
      <c r="G1249" s="3" t="s">
        <v>22</v>
      </c>
      <c r="H1249" s="9" t="s">
        <v>23</v>
      </c>
      <c r="I1249" s="30" t="str">
        <f>+IFERROR(VLOOKUP(Casos_HN[[#This Row],[Municipio]],'LOCALIZA HN'!$B$9:$O$306,8,0),99999)</f>
        <v>0501</v>
      </c>
      <c r="J1249" s="5" t="s">
        <v>18</v>
      </c>
      <c r="K1249" s="5">
        <v>35</v>
      </c>
      <c r="L1249" s="8" t="s">
        <v>19</v>
      </c>
      <c r="M1249" s="32" t="s">
        <v>20</v>
      </c>
      <c r="N1249" s="33">
        <f>+IFERROR(VLOOKUP(Casos_HN[[#This Row],[ID_Municipio]],Table_4[[CodigoMuni]:[Long_2]],3,0),"")</f>
        <v>15.5151</v>
      </c>
      <c r="O1249" s="33">
        <f>+IFERROR(VLOOKUP(Casos_HN[[#This Row],[ID_Municipio]],Table_4[[CodigoMuni]:[Long_2]],4,0),"")</f>
        <v>-88.114599999999996</v>
      </c>
      <c r="P1249" s="32" t="s">
        <v>21</v>
      </c>
    </row>
    <row r="1250" spans="1:16" ht="14.25" customHeight="1" x14ac:dyDescent="0.3">
      <c r="A1250" s="29" t="str">
        <f t="shared" si="89"/>
        <v>Distrito Central439261239</v>
      </c>
      <c r="B1250" s="29" t="str">
        <f>+Casos_HN[[#This Row],[ID_Municipio]]&amp;Casos_HN[[#This Row],[Fecha]]</f>
        <v>080143926</v>
      </c>
      <c r="C1250" s="29" t="str">
        <f t="shared" si="90"/>
        <v>Francisco Morazan43926</v>
      </c>
      <c r="D1250" s="30">
        <f t="shared" si="91"/>
        <v>1239</v>
      </c>
      <c r="E1250" s="23">
        <v>43926</v>
      </c>
      <c r="F1250" s="30">
        <f>+VLOOKUP(Casos_HN[[#This Row],[Departamento]],Table_5[],2,0)</f>
        <v>8</v>
      </c>
      <c r="G1250" s="3" t="s">
        <v>31</v>
      </c>
      <c r="H1250" s="9" t="s">
        <v>32</v>
      </c>
      <c r="I1250" s="30" t="str">
        <f>+IFERROR(VLOOKUP(Casos_HN[[#This Row],[Municipio]],'LOCALIZA HN'!$B$9:$O$306,8,0),99999)</f>
        <v>0801</v>
      </c>
      <c r="J1250" s="5" t="s">
        <v>18</v>
      </c>
      <c r="K1250" s="5">
        <v>35</v>
      </c>
      <c r="L1250" s="8" t="s">
        <v>19</v>
      </c>
      <c r="M1250" s="32" t="s">
        <v>20</v>
      </c>
      <c r="N1250" s="33">
        <f>+IFERROR(VLOOKUP(Casos_HN[[#This Row],[ID_Municipio]],Table_4[[CodigoMuni]:[Long_2]],3,0),"")</f>
        <v>14.175800000000001</v>
      </c>
      <c r="O1250" s="33">
        <f>+IFERROR(VLOOKUP(Casos_HN[[#This Row],[ID_Municipio]],Table_4[[CodigoMuni]:[Long_2]],4,0),"")</f>
        <v>-87.251099999999994</v>
      </c>
      <c r="P1250" s="32" t="s">
        <v>21</v>
      </c>
    </row>
    <row r="1251" spans="1:16" ht="14.25" customHeight="1" x14ac:dyDescent="0.3">
      <c r="A1251" s="29" t="str">
        <f t="shared" si="89"/>
        <v>Distrito Central439261240</v>
      </c>
      <c r="B1251" s="29" t="str">
        <f>+Casos_HN[[#This Row],[ID_Municipio]]&amp;Casos_HN[[#This Row],[Fecha]]</f>
        <v>080143926</v>
      </c>
      <c r="C1251" s="29" t="str">
        <f t="shared" si="90"/>
        <v>Francisco Morazan43926</v>
      </c>
      <c r="D1251" s="30">
        <f t="shared" si="91"/>
        <v>1240</v>
      </c>
      <c r="E1251" s="23">
        <v>43926</v>
      </c>
      <c r="F1251" s="30">
        <f>+VLOOKUP(Casos_HN[[#This Row],[Departamento]],Table_5[],2,0)</f>
        <v>8</v>
      </c>
      <c r="G1251" s="3" t="s">
        <v>31</v>
      </c>
      <c r="H1251" s="9" t="s">
        <v>32</v>
      </c>
      <c r="I1251" s="30" t="str">
        <f>+IFERROR(VLOOKUP(Casos_HN[[#This Row],[Municipio]],'LOCALIZA HN'!$B$9:$O$306,8,0),99999)</f>
        <v>0801</v>
      </c>
      <c r="J1251" s="5" t="s">
        <v>26</v>
      </c>
      <c r="K1251" s="5">
        <v>26</v>
      </c>
      <c r="L1251" s="8" t="s">
        <v>19</v>
      </c>
      <c r="M1251" s="32" t="s">
        <v>20</v>
      </c>
      <c r="N1251" s="33">
        <f>+IFERROR(VLOOKUP(Casos_HN[[#This Row],[ID_Municipio]],Table_4[[CodigoMuni]:[Long_2]],3,0),"")</f>
        <v>14.175800000000001</v>
      </c>
      <c r="O1251" s="33">
        <f>+IFERROR(VLOOKUP(Casos_HN[[#This Row],[ID_Municipio]],Table_4[[CodigoMuni]:[Long_2]],4,0),"")</f>
        <v>-87.251099999999994</v>
      </c>
      <c r="P1251" s="32" t="s">
        <v>21</v>
      </c>
    </row>
    <row r="1252" spans="1:16" ht="14.25" customHeight="1" x14ac:dyDescent="0.3">
      <c r="A1252" s="29" t="str">
        <f t="shared" si="89"/>
        <v>Choloma439261241</v>
      </c>
      <c r="B1252" s="29" t="str">
        <f>+Casos_HN[[#This Row],[ID_Municipio]]&amp;Casos_HN[[#This Row],[Fecha]]</f>
        <v>050243926</v>
      </c>
      <c r="C1252" s="29" t="str">
        <f t="shared" si="90"/>
        <v>Cortes43926</v>
      </c>
      <c r="D1252" s="30">
        <f t="shared" si="91"/>
        <v>1241</v>
      </c>
      <c r="E1252" s="23">
        <v>43926</v>
      </c>
      <c r="F1252" s="30">
        <f>+VLOOKUP(Casos_HN[[#This Row],[Departamento]],Table_5[],2,0)</f>
        <v>5</v>
      </c>
      <c r="G1252" s="3" t="s">
        <v>22</v>
      </c>
      <c r="H1252" s="9" t="s">
        <v>25</v>
      </c>
      <c r="I1252" s="30" t="str">
        <f>+IFERROR(VLOOKUP(Casos_HN[[#This Row],[Municipio]],'LOCALIZA HN'!$B$9:$O$306,8,0),99999)</f>
        <v>0502</v>
      </c>
      <c r="J1252" s="5" t="s">
        <v>18</v>
      </c>
      <c r="K1252" s="5">
        <v>38</v>
      </c>
      <c r="L1252" s="8" t="s">
        <v>19</v>
      </c>
      <c r="M1252" s="32" t="s">
        <v>20</v>
      </c>
      <c r="N1252" s="33">
        <f>+IFERROR(VLOOKUP(Casos_HN[[#This Row],[ID_Municipio]],Table_4[[CodigoMuni]:[Long_2]],3,0),"")</f>
        <v>15.6435</v>
      </c>
      <c r="O1252" s="33">
        <f>+IFERROR(VLOOKUP(Casos_HN[[#This Row],[ID_Municipio]],Table_4[[CodigoMuni]:[Long_2]],4,0),"")</f>
        <v>-87.933999999999997</v>
      </c>
      <c r="P1252" s="32" t="s">
        <v>21</v>
      </c>
    </row>
    <row r="1253" spans="1:16" ht="14.25" customHeight="1" x14ac:dyDescent="0.3">
      <c r="A1253" s="29" t="str">
        <f t="shared" si="89"/>
        <v>Villanueva439261242</v>
      </c>
      <c r="B1253" s="29" t="str">
        <f>+Casos_HN[[#This Row],[ID_Municipio]]&amp;Casos_HN[[#This Row],[Fecha]]</f>
        <v>051143926</v>
      </c>
      <c r="C1253" s="29" t="str">
        <f t="shared" si="90"/>
        <v>Cortes43926</v>
      </c>
      <c r="D1253" s="30">
        <f t="shared" si="91"/>
        <v>1242</v>
      </c>
      <c r="E1253" s="23">
        <v>43926</v>
      </c>
      <c r="F1253" s="30">
        <f>+VLOOKUP(Casos_HN[[#This Row],[Departamento]],Table_5[],2,0)</f>
        <v>5</v>
      </c>
      <c r="G1253" s="3" t="s">
        <v>22</v>
      </c>
      <c r="H1253" s="9" t="s">
        <v>83</v>
      </c>
      <c r="I1253" s="30" t="str">
        <f>+IFERROR(VLOOKUP(Casos_HN[[#This Row],[Municipio]],'LOCALIZA HN'!$B$9:$O$306,8,0),99999)</f>
        <v>0511</v>
      </c>
      <c r="J1253" s="5" t="s">
        <v>26</v>
      </c>
      <c r="K1253" s="5">
        <v>45</v>
      </c>
      <c r="L1253" s="8" t="s">
        <v>19</v>
      </c>
      <c r="M1253" s="32" t="s">
        <v>20</v>
      </c>
      <c r="N1253" s="33">
        <f>+IFERROR(VLOOKUP(Casos_HN[[#This Row],[ID_Municipio]],Table_4[[CodigoMuni]:[Long_2]],3,0),"")</f>
        <v>15.3307</v>
      </c>
      <c r="O1253" s="33">
        <f>+IFERROR(VLOOKUP(Casos_HN[[#This Row],[ID_Municipio]],Table_4[[CodigoMuni]:[Long_2]],4,0),"")</f>
        <v>-88.047399999999996</v>
      </c>
      <c r="P1253" s="32" t="s">
        <v>21</v>
      </c>
    </row>
    <row r="1254" spans="1:16" ht="14.25" customHeight="1" x14ac:dyDescent="0.3">
      <c r="A1254" s="29" t="str">
        <f t="shared" si="89"/>
        <v>Choloma439261243</v>
      </c>
      <c r="B1254" s="29" t="str">
        <f>+Casos_HN[[#This Row],[ID_Municipio]]&amp;Casos_HN[[#This Row],[Fecha]]</f>
        <v>050243926</v>
      </c>
      <c r="C1254" s="29" t="str">
        <f t="shared" si="90"/>
        <v>Cortes43926</v>
      </c>
      <c r="D1254" s="30">
        <f t="shared" si="91"/>
        <v>1243</v>
      </c>
      <c r="E1254" s="23">
        <v>43926</v>
      </c>
      <c r="F1254" s="30">
        <f>+VLOOKUP(Casos_HN[[#This Row],[Departamento]],Table_5[],2,0)</f>
        <v>5</v>
      </c>
      <c r="G1254" s="3" t="s">
        <v>22</v>
      </c>
      <c r="H1254" s="9" t="s">
        <v>25</v>
      </c>
      <c r="I1254" s="30" t="str">
        <f>+IFERROR(VLOOKUP(Casos_HN[[#This Row],[Municipio]],'LOCALIZA HN'!$B$9:$O$306,8,0),99999)</f>
        <v>0502</v>
      </c>
      <c r="J1254" s="5" t="s">
        <v>26</v>
      </c>
      <c r="K1254" s="5">
        <v>28</v>
      </c>
      <c r="L1254" s="8" t="s">
        <v>19</v>
      </c>
      <c r="M1254" s="32" t="s">
        <v>20</v>
      </c>
      <c r="N1254" s="33">
        <f>+IFERROR(VLOOKUP(Casos_HN[[#This Row],[ID_Municipio]],Table_4[[CodigoMuni]:[Long_2]],3,0),"")</f>
        <v>15.6435</v>
      </c>
      <c r="O1254" s="33">
        <f>+IFERROR(VLOOKUP(Casos_HN[[#This Row],[ID_Municipio]],Table_4[[CodigoMuni]:[Long_2]],4,0),"")</f>
        <v>-87.933999999999997</v>
      </c>
      <c r="P1254" s="32" t="s">
        <v>21</v>
      </c>
    </row>
    <row r="1255" spans="1:16" ht="14.25" customHeight="1" x14ac:dyDescent="0.3">
      <c r="A1255" s="29" t="str">
        <f t="shared" si="89"/>
        <v>San Pedro Sula439261244</v>
      </c>
      <c r="B1255" s="29" t="str">
        <f>+Casos_HN[[#This Row],[ID_Municipio]]&amp;Casos_HN[[#This Row],[Fecha]]</f>
        <v>050143926</v>
      </c>
      <c r="C1255" s="29" t="str">
        <f t="shared" si="90"/>
        <v>Cortes43926</v>
      </c>
      <c r="D1255" s="30">
        <f t="shared" si="91"/>
        <v>1244</v>
      </c>
      <c r="E1255" s="23">
        <v>43926</v>
      </c>
      <c r="F1255" s="30">
        <f>+VLOOKUP(Casos_HN[[#This Row],[Departamento]],Table_5[],2,0)</f>
        <v>5</v>
      </c>
      <c r="G1255" s="3" t="s">
        <v>22</v>
      </c>
      <c r="H1255" s="9" t="s">
        <v>23</v>
      </c>
      <c r="I1255" s="30" t="str">
        <f>+IFERROR(VLOOKUP(Casos_HN[[#This Row],[Municipio]],'LOCALIZA HN'!$B$9:$O$306,8,0),99999)</f>
        <v>0501</v>
      </c>
      <c r="J1255" s="5" t="s">
        <v>26</v>
      </c>
      <c r="K1255" s="5">
        <v>55</v>
      </c>
      <c r="L1255" s="8" t="s">
        <v>19</v>
      </c>
      <c r="M1255" s="32" t="s">
        <v>20</v>
      </c>
      <c r="N1255" s="33">
        <f>+IFERROR(VLOOKUP(Casos_HN[[#This Row],[ID_Municipio]],Table_4[[CodigoMuni]:[Long_2]],3,0),"")</f>
        <v>15.5151</v>
      </c>
      <c r="O1255" s="33">
        <f>+IFERROR(VLOOKUP(Casos_HN[[#This Row],[ID_Municipio]],Table_4[[CodigoMuni]:[Long_2]],4,0),"")</f>
        <v>-88.114599999999996</v>
      </c>
      <c r="P1255" s="32" t="s">
        <v>21</v>
      </c>
    </row>
    <row r="1256" spans="1:16" ht="14.25" customHeight="1" x14ac:dyDescent="0.3">
      <c r="A1256" s="29" t="str">
        <f t="shared" si="89"/>
        <v>San Pedro Sula439261245</v>
      </c>
      <c r="B1256" s="29" t="str">
        <f>+Casos_HN[[#This Row],[ID_Municipio]]&amp;Casos_HN[[#This Row],[Fecha]]</f>
        <v>050143926</v>
      </c>
      <c r="C1256" s="29" t="str">
        <f t="shared" si="90"/>
        <v>Cortes43926</v>
      </c>
      <c r="D1256" s="30">
        <f t="shared" si="91"/>
        <v>1245</v>
      </c>
      <c r="E1256" s="23">
        <v>43926</v>
      </c>
      <c r="F1256" s="30">
        <f>+VLOOKUP(Casos_HN[[#This Row],[Departamento]],Table_5[],2,0)</f>
        <v>5</v>
      </c>
      <c r="G1256" s="3" t="s">
        <v>22</v>
      </c>
      <c r="H1256" s="9" t="s">
        <v>23</v>
      </c>
      <c r="I1256" s="30" t="str">
        <f>+IFERROR(VLOOKUP(Casos_HN[[#This Row],[Municipio]],'LOCALIZA HN'!$B$9:$O$306,8,0),99999)</f>
        <v>0501</v>
      </c>
      <c r="J1256" s="5" t="s">
        <v>26</v>
      </c>
      <c r="K1256" s="5">
        <v>49</v>
      </c>
      <c r="L1256" s="8" t="s">
        <v>19</v>
      </c>
      <c r="M1256" s="32" t="s">
        <v>20</v>
      </c>
      <c r="N1256" s="33">
        <f>+IFERROR(VLOOKUP(Casos_HN[[#This Row],[ID_Municipio]],Table_4[[CodigoMuni]:[Long_2]],3,0),"")</f>
        <v>15.5151</v>
      </c>
      <c r="O1256" s="33">
        <f>+IFERROR(VLOOKUP(Casos_HN[[#This Row],[ID_Municipio]],Table_4[[CodigoMuni]:[Long_2]],4,0),"")</f>
        <v>-88.114599999999996</v>
      </c>
      <c r="P1256" s="32" t="s">
        <v>21</v>
      </c>
    </row>
    <row r="1257" spans="1:16" ht="14.25" customHeight="1" x14ac:dyDescent="0.3">
      <c r="A1257" s="29" t="str">
        <f t="shared" si="89"/>
        <v>Distrito Central439261246</v>
      </c>
      <c r="B1257" s="29" t="str">
        <f>+Casos_HN[[#This Row],[ID_Municipio]]&amp;Casos_HN[[#This Row],[Fecha]]</f>
        <v>080143926</v>
      </c>
      <c r="C1257" s="29" t="str">
        <f t="shared" si="90"/>
        <v>Francisco Morazan43926</v>
      </c>
      <c r="D1257" s="30">
        <f t="shared" si="91"/>
        <v>1246</v>
      </c>
      <c r="E1257" s="23">
        <v>43926</v>
      </c>
      <c r="F1257" s="30">
        <f>+VLOOKUP(Casos_HN[[#This Row],[Departamento]],Table_5[],2,0)</f>
        <v>8</v>
      </c>
      <c r="G1257" s="3" t="s">
        <v>31</v>
      </c>
      <c r="H1257" s="9" t="s">
        <v>32</v>
      </c>
      <c r="I1257" s="30" t="str">
        <f>+IFERROR(VLOOKUP(Casos_HN[[#This Row],[Municipio]],'LOCALIZA HN'!$B$9:$O$306,8,0),99999)</f>
        <v>0801</v>
      </c>
      <c r="J1257" s="5" t="s">
        <v>26</v>
      </c>
      <c r="K1257" s="5">
        <v>38</v>
      </c>
      <c r="L1257" s="8" t="s">
        <v>19</v>
      </c>
      <c r="M1257" s="32" t="s">
        <v>20</v>
      </c>
      <c r="N1257" s="33">
        <f>+IFERROR(VLOOKUP(Casos_HN[[#This Row],[ID_Municipio]],Table_4[[CodigoMuni]:[Long_2]],3,0),"")</f>
        <v>14.175800000000001</v>
      </c>
      <c r="O1257" s="33">
        <f>+IFERROR(VLOOKUP(Casos_HN[[#This Row],[ID_Municipio]],Table_4[[CodigoMuni]:[Long_2]],4,0),"")</f>
        <v>-87.251099999999994</v>
      </c>
      <c r="P1257" s="32" t="s">
        <v>21</v>
      </c>
    </row>
    <row r="1258" spans="1:16" ht="14.25" customHeight="1" x14ac:dyDescent="0.3">
      <c r="A1258" s="29" t="str">
        <f t="shared" si="89"/>
        <v>Distrito Central439261247</v>
      </c>
      <c r="B1258" s="29" t="str">
        <f>+Casos_HN[[#This Row],[ID_Municipio]]&amp;Casos_HN[[#This Row],[Fecha]]</f>
        <v>080143926</v>
      </c>
      <c r="C1258" s="29" t="str">
        <f t="shared" si="90"/>
        <v>Francisco Morazan43926</v>
      </c>
      <c r="D1258" s="30">
        <f t="shared" si="91"/>
        <v>1247</v>
      </c>
      <c r="E1258" s="23">
        <v>43926</v>
      </c>
      <c r="F1258" s="30">
        <f>+VLOOKUP(Casos_HN[[#This Row],[Departamento]],Table_5[],2,0)</f>
        <v>8</v>
      </c>
      <c r="G1258" s="3" t="s">
        <v>31</v>
      </c>
      <c r="H1258" s="9" t="s">
        <v>32</v>
      </c>
      <c r="I1258" s="30" t="str">
        <f>+IFERROR(VLOOKUP(Casos_HN[[#This Row],[Municipio]],'LOCALIZA HN'!$B$9:$O$306,8,0),99999)</f>
        <v>0801</v>
      </c>
      <c r="J1258" s="5" t="s">
        <v>26</v>
      </c>
      <c r="K1258" s="5">
        <v>37</v>
      </c>
      <c r="L1258" s="8" t="s">
        <v>19</v>
      </c>
      <c r="M1258" s="32" t="s">
        <v>20</v>
      </c>
      <c r="N1258" s="33">
        <f>+IFERROR(VLOOKUP(Casos_HN[[#This Row],[ID_Municipio]],Table_4[[CodigoMuni]:[Long_2]],3,0),"")</f>
        <v>14.175800000000001</v>
      </c>
      <c r="O1258" s="33">
        <f>+IFERROR(VLOOKUP(Casos_HN[[#This Row],[ID_Municipio]],Table_4[[CodigoMuni]:[Long_2]],4,0),"")</f>
        <v>-87.251099999999994</v>
      </c>
      <c r="P1258" s="32" t="s">
        <v>21</v>
      </c>
    </row>
    <row r="1259" spans="1:16" ht="14.25" customHeight="1" x14ac:dyDescent="0.3">
      <c r="A1259" s="29" t="str">
        <f t="shared" si="89"/>
        <v>Distrito Central439261248</v>
      </c>
      <c r="B1259" s="29" t="str">
        <f>+Casos_HN[[#This Row],[ID_Municipio]]&amp;Casos_HN[[#This Row],[Fecha]]</f>
        <v>080143926</v>
      </c>
      <c r="C1259" s="29" t="str">
        <f t="shared" si="90"/>
        <v>Francisco Morazan43926</v>
      </c>
      <c r="D1259" s="30">
        <f t="shared" si="91"/>
        <v>1248</v>
      </c>
      <c r="E1259" s="23">
        <v>43926</v>
      </c>
      <c r="F1259" s="30">
        <f>+VLOOKUP(Casos_HN[[#This Row],[Departamento]],Table_5[],2,0)</f>
        <v>8</v>
      </c>
      <c r="G1259" s="3" t="s">
        <v>31</v>
      </c>
      <c r="H1259" s="9" t="s">
        <v>32</v>
      </c>
      <c r="I1259" s="30" t="str">
        <f>+IFERROR(VLOOKUP(Casos_HN[[#This Row],[Municipio]],'LOCALIZA HN'!$B$9:$O$306,8,0),99999)</f>
        <v>0801</v>
      </c>
      <c r="J1259" s="5" t="s">
        <v>26</v>
      </c>
      <c r="K1259" s="5">
        <v>32</v>
      </c>
      <c r="L1259" s="8" t="s">
        <v>19</v>
      </c>
      <c r="M1259" s="32" t="s">
        <v>20</v>
      </c>
      <c r="N1259" s="33">
        <f>+IFERROR(VLOOKUP(Casos_HN[[#This Row],[ID_Municipio]],Table_4[[CodigoMuni]:[Long_2]],3,0),"")</f>
        <v>14.175800000000001</v>
      </c>
      <c r="O1259" s="33">
        <f>+IFERROR(VLOOKUP(Casos_HN[[#This Row],[ID_Municipio]],Table_4[[CodigoMuni]:[Long_2]],4,0),"")</f>
        <v>-87.251099999999994</v>
      </c>
      <c r="P1259" s="32" t="s">
        <v>21</v>
      </c>
    </row>
    <row r="1260" spans="1:16" ht="14.25" customHeight="1" x14ac:dyDescent="0.3">
      <c r="A1260" s="29" t="str">
        <f t="shared" si="89"/>
        <v>Distrito Central439261249</v>
      </c>
      <c r="B1260" s="29" t="str">
        <f>+Casos_HN[[#This Row],[ID_Municipio]]&amp;Casos_HN[[#This Row],[Fecha]]</f>
        <v>080143926</v>
      </c>
      <c r="C1260" s="29" t="str">
        <f t="shared" si="90"/>
        <v>Francisco Morazan43926</v>
      </c>
      <c r="D1260" s="30">
        <f t="shared" si="91"/>
        <v>1249</v>
      </c>
      <c r="E1260" s="23">
        <v>43926</v>
      </c>
      <c r="F1260" s="30">
        <f>+VLOOKUP(Casos_HN[[#This Row],[Departamento]],Table_5[],2,0)</f>
        <v>8</v>
      </c>
      <c r="G1260" s="3" t="s">
        <v>31</v>
      </c>
      <c r="H1260" s="9" t="s">
        <v>32</v>
      </c>
      <c r="I1260" s="30" t="str">
        <f>+IFERROR(VLOOKUP(Casos_HN[[#This Row],[Municipio]],'LOCALIZA HN'!$B$9:$O$306,8,0),99999)</f>
        <v>0801</v>
      </c>
      <c r="J1260" s="5" t="s">
        <v>26</v>
      </c>
      <c r="K1260" s="5">
        <v>32</v>
      </c>
      <c r="L1260" s="8" t="s">
        <v>19</v>
      </c>
      <c r="M1260" s="32" t="s">
        <v>20</v>
      </c>
      <c r="N1260" s="33">
        <f>+IFERROR(VLOOKUP(Casos_HN[[#This Row],[ID_Municipio]],Table_4[[CodigoMuni]:[Long_2]],3,0),"")</f>
        <v>14.175800000000001</v>
      </c>
      <c r="O1260" s="33">
        <f>+IFERROR(VLOOKUP(Casos_HN[[#This Row],[ID_Municipio]],Table_4[[CodigoMuni]:[Long_2]],4,0),"")</f>
        <v>-87.251099999999994</v>
      </c>
      <c r="P1260" s="32" t="s">
        <v>21</v>
      </c>
    </row>
    <row r="1261" spans="1:16" ht="14.25" customHeight="1" x14ac:dyDescent="0.3">
      <c r="A1261" s="29" t="str">
        <f t="shared" si="89"/>
        <v>Distrito Central439261250</v>
      </c>
      <c r="B1261" s="29" t="str">
        <f>+Casos_HN[[#This Row],[ID_Municipio]]&amp;Casos_HN[[#This Row],[Fecha]]</f>
        <v>080143926</v>
      </c>
      <c r="C1261" s="29" t="str">
        <f t="shared" si="90"/>
        <v>Francisco Morazan43926</v>
      </c>
      <c r="D1261" s="30">
        <f t="shared" si="91"/>
        <v>1250</v>
      </c>
      <c r="E1261" s="23">
        <v>43926</v>
      </c>
      <c r="F1261" s="30">
        <f>+VLOOKUP(Casos_HN[[#This Row],[Departamento]],Table_5[],2,0)</f>
        <v>8</v>
      </c>
      <c r="G1261" s="3" t="s">
        <v>31</v>
      </c>
      <c r="H1261" s="9" t="s">
        <v>32</v>
      </c>
      <c r="I1261" s="30" t="str">
        <f>+IFERROR(VLOOKUP(Casos_HN[[#This Row],[Municipio]],'LOCALIZA HN'!$B$9:$O$306,8,0),99999)</f>
        <v>0801</v>
      </c>
      <c r="J1261" s="5" t="s">
        <v>26</v>
      </c>
      <c r="K1261" s="5">
        <v>29</v>
      </c>
      <c r="L1261" s="8" t="s">
        <v>19</v>
      </c>
      <c r="M1261" s="32" t="s">
        <v>20</v>
      </c>
      <c r="N1261" s="33">
        <f>+IFERROR(VLOOKUP(Casos_HN[[#This Row],[ID_Municipio]],Table_4[[CodigoMuni]:[Long_2]],3,0),"")</f>
        <v>14.175800000000001</v>
      </c>
      <c r="O1261" s="33">
        <f>+IFERROR(VLOOKUP(Casos_HN[[#This Row],[ID_Municipio]],Table_4[[CodigoMuni]:[Long_2]],4,0),"")</f>
        <v>-87.251099999999994</v>
      </c>
      <c r="P1261" s="32" t="s">
        <v>21</v>
      </c>
    </row>
    <row r="1262" spans="1:16" ht="14.25" customHeight="1" x14ac:dyDescent="0.3">
      <c r="A1262" s="29" t="str">
        <f t="shared" si="89"/>
        <v>Distrito Central439261251</v>
      </c>
      <c r="B1262" s="29" t="str">
        <f>+Casos_HN[[#This Row],[ID_Municipio]]&amp;Casos_HN[[#This Row],[Fecha]]</f>
        <v>080143926</v>
      </c>
      <c r="C1262" s="29" t="str">
        <f t="shared" si="90"/>
        <v>Francisco Morazan43926</v>
      </c>
      <c r="D1262" s="30">
        <f t="shared" si="91"/>
        <v>1251</v>
      </c>
      <c r="E1262" s="23">
        <v>43926</v>
      </c>
      <c r="F1262" s="30">
        <f>+VLOOKUP(Casos_HN[[#This Row],[Departamento]],Table_5[],2,0)</f>
        <v>8</v>
      </c>
      <c r="G1262" s="3" t="s">
        <v>31</v>
      </c>
      <c r="H1262" s="9" t="s">
        <v>32</v>
      </c>
      <c r="I1262" s="30" t="str">
        <f>+IFERROR(VLOOKUP(Casos_HN[[#This Row],[Municipio]],'LOCALIZA HN'!$B$9:$O$306,8,0),99999)</f>
        <v>0801</v>
      </c>
      <c r="J1262" s="5" t="s">
        <v>26</v>
      </c>
      <c r="K1262" s="5">
        <v>29</v>
      </c>
      <c r="L1262" s="8" t="s">
        <v>19</v>
      </c>
      <c r="M1262" s="32" t="s">
        <v>20</v>
      </c>
      <c r="N1262" s="33">
        <f>+IFERROR(VLOOKUP(Casos_HN[[#This Row],[ID_Municipio]],Table_4[[CodigoMuni]:[Long_2]],3,0),"")</f>
        <v>14.175800000000001</v>
      </c>
      <c r="O1262" s="33">
        <f>+IFERROR(VLOOKUP(Casos_HN[[#This Row],[ID_Municipio]],Table_4[[CodigoMuni]:[Long_2]],4,0),"")</f>
        <v>-87.251099999999994</v>
      </c>
      <c r="P1262" s="32" t="s">
        <v>21</v>
      </c>
    </row>
    <row r="1263" spans="1:16" ht="14.25" customHeight="1" x14ac:dyDescent="0.3">
      <c r="A1263" s="29" t="str">
        <f t="shared" si="89"/>
        <v>Distrito Central439261252</v>
      </c>
      <c r="B1263" s="29" t="str">
        <f>+Casos_HN[[#This Row],[ID_Municipio]]&amp;Casos_HN[[#This Row],[Fecha]]</f>
        <v>080143926</v>
      </c>
      <c r="C1263" s="29" t="str">
        <f t="shared" si="90"/>
        <v>Francisco Morazan43926</v>
      </c>
      <c r="D1263" s="30">
        <f t="shared" si="91"/>
        <v>1252</v>
      </c>
      <c r="E1263" s="23">
        <v>43926</v>
      </c>
      <c r="F1263" s="30">
        <f>+VLOOKUP(Casos_HN[[#This Row],[Departamento]],Table_5[],2,0)</f>
        <v>8</v>
      </c>
      <c r="G1263" s="3" t="s">
        <v>31</v>
      </c>
      <c r="H1263" s="9" t="s">
        <v>32</v>
      </c>
      <c r="I1263" s="30" t="str">
        <f>+IFERROR(VLOOKUP(Casos_HN[[#This Row],[Municipio]],'LOCALIZA HN'!$B$9:$O$306,8,0),99999)</f>
        <v>0801</v>
      </c>
      <c r="J1263" s="5" t="s">
        <v>26</v>
      </c>
      <c r="K1263" s="5">
        <v>37</v>
      </c>
      <c r="L1263" s="8" t="s">
        <v>19</v>
      </c>
      <c r="M1263" s="32" t="s">
        <v>20</v>
      </c>
      <c r="N1263" s="33">
        <f>+IFERROR(VLOOKUP(Casos_HN[[#This Row],[ID_Municipio]],Table_4[[CodigoMuni]:[Long_2]],3,0),"")</f>
        <v>14.175800000000001</v>
      </c>
      <c r="O1263" s="33">
        <f>+IFERROR(VLOOKUP(Casos_HN[[#This Row],[ID_Municipio]],Table_4[[CodigoMuni]:[Long_2]],4,0),"")</f>
        <v>-87.251099999999994</v>
      </c>
      <c r="P1263" s="32" t="s">
        <v>21</v>
      </c>
    </row>
    <row r="1264" spans="1:16" ht="14.25" customHeight="1" x14ac:dyDescent="0.3">
      <c r="A1264" s="29" t="str">
        <f t="shared" si="89"/>
        <v>Distrito Central439261253</v>
      </c>
      <c r="B1264" s="29" t="str">
        <f>+Casos_HN[[#This Row],[ID_Municipio]]&amp;Casos_HN[[#This Row],[Fecha]]</f>
        <v>080143926</v>
      </c>
      <c r="C1264" s="29" t="str">
        <f t="shared" si="90"/>
        <v>Francisco Morazan43926</v>
      </c>
      <c r="D1264" s="30">
        <f t="shared" si="91"/>
        <v>1253</v>
      </c>
      <c r="E1264" s="23">
        <v>43926</v>
      </c>
      <c r="F1264" s="30">
        <f>+VLOOKUP(Casos_HN[[#This Row],[Departamento]],Table_5[],2,0)</f>
        <v>8</v>
      </c>
      <c r="G1264" s="3" t="s">
        <v>31</v>
      </c>
      <c r="H1264" s="9" t="s">
        <v>32</v>
      </c>
      <c r="I1264" s="30" t="str">
        <f>+IFERROR(VLOOKUP(Casos_HN[[#This Row],[Municipio]],'LOCALIZA HN'!$B$9:$O$306,8,0),99999)</f>
        <v>0801</v>
      </c>
      <c r="J1264" s="5" t="s">
        <v>26</v>
      </c>
      <c r="K1264" s="5">
        <v>32</v>
      </c>
      <c r="L1264" s="8" t="s">
        <v>19</v>
      </c>
      <c r="M1264" s="32" t="s">
        <v>20</v>
      </c>
      <c r="N1264" s="33">
        <f>+IFERROR(VLOOKUP(Casos_HN[[#This Row],[ID_Municipio]],Table_4[[CodigoMuni]:[Long_2]],3,0),"")</f>
        <v>14.175800000000001</v>
      </c>
      <c r="O1264" s="33">
        <f>+IFERROR(VLOOKUP(Casos_HN[[#This Row],[ID_Municipio]],Table_4[[CodigoMuni]:[Long_2]],4,0),"")</f>
        <v>-87.251099999999994</v>
      </c>
      <c r="P1264" s="32" t="s">
        <v>21</v>
      </c>
    </row>
    <row r="1265" spans="1:16" ht="14.25" customHeight="1" x14ac:dyDescent="0.3">
      <c r="A1265" s="29" t="str">
        <f t="shared" si="89"/>
        <v>Distrito Central439261254</v>
      </c>
      <c r="B1265" s="29" t="str">
        <f>+Casos_HN[[#This Row],[ID_Municipio]]&amp;Casos_HN[[#This Row],[Fecha]]</f>
        <v>080143926</v>
      </c>
      <c r="C1265" s="29" t="str">
        <f t="shared" si="90"/>
        <v>Francisco Morazan43926</v>
      </c>
      <c r="D1265" s="30">
        <f t="shared" si="91"/>
        <v>1254</v>
      </c>
      <c r="E1265" s="23">
        <v>43926</v>
      </c>
      <c r="F1265" s="30">
        <f>+VLOOKUP(Casos_HN[[#This Row],[Departamento]],Table_5[],2,0)</f>
        <v>8</v>
      </c>
      <c r="G1265" s="3" t="s">
        <v>31</v>
      </c>
      <c r="H1265" s="9" t="s">
        <v>32</v>
      </c>
      <c r="I1265" s="30" t="str">
        <f>+IFERROR(VLOOKUP(Casos_HN[[#This Row],[Municipio]],'LOCALIZA HN'!$B$9:$O$306,8,0),99999)</f>
        <v>0801</v>
      </c>
      <c r="J1265" s="5" t="s">
        <v>26</v>
      </c>
      <c r="K1265" s="5">
        <v>47</v>
      </c>
      <c r="L1265" s="8" t="s">
        <v>19</v>
      </c>
      <c r="M1265" s="32" t="s">
        <v>20</v>
      </c>
      <c r="N1265" s="33">
        <f>+IFERROR(VLOOKUP(Casos_HN[[#This Row],[ID_Municipio]],Table_4[[CodigoMuni]:[Long_2]],3,0),"")</f>
        <v>14.175800000000001</v>
      </c>
      <c r="O1265" s="33">
        <f>+IFERROR(VLOOKUP(Casos_HN[[#This Row],[ID_Municipio]],Table_4[[CodigoMuni]:[Long_2]],4,0),"")</f>
        <v>-87.251099999999994</v>
      </c>
      <c r="P1265" s="32" t="s">
        <v>21</v>
      </c>
    </row>
    <row r="1266" spans="1:16" ht="14.25" customHeight="1" x14ac:dyDescent="0.3">
      <c r="A1266" s="29" t="str">
        <f t="shared" si="89"/>
        <v>Distrito Central439261255</v>
      </c>
      <c r="B1266" s="29" t="str">
        <f>+Casos_HN[[#This Row],[ID_Municipio]]&amp;Casos_HN[[#This Row],[Fecha]]</f>
        <v>080143926</v>
      </c>
      <c r="C1266" s="29" t="str">
        <f t="shared" si="90"/>
        <v>Francisco Morazan43926</v>
      </c>
      <c r="D1266" s="30">
        <f t="shared" si="91"/>
        <v>1255</v>
      </c>
      <c r="E1266" s="23">
        <v>43926</v>
      </c>
      <c r="F1266" s="30">
        <f>+VLOOKUP(Casos_HN[[#This Row],[Departamento]],Table_5[],2,0)</f>
        <v>8</v>
      </c>
      <c r="G1266" s="3" t="s">
        <v>31</v>
      </c>
      <c r="H1266" s="9" t="s">
        <v>32</v>
      </c>
      <c r="I1266" s="30" t="str">
        <f>+IFERROR(VLOOKUP(Casos_HN[[#This Row],[Municipio]],'LOCALIZA HN'!$B$9:$O$306,8,0),99999)</f>
        <v>0801</v>
      </c>
      <c r="J1266" s="5" t="s">
        <v>26</v>
      </c>
      <c r="K1266" s="5">
        <v>40</v>
      </c>
      <c r="L1266" s="8" t="s">
        <v>19</v>
      </c>
      <c r="M1266" s="32" t="s">
        <v>20</v>
      </c>
      <c r="N1266" s="33">
        <f>+IFERROR(VLOOKUP(Casos_HN[[#This Row],[ID_Municipio]],Table_4[[CodigoMuni]:[Long_2]],3,0),"")</f>
        <v>14.175800000000001</v>
      </c>
      <c r="O1266" s="33">
        <f>+IFERROR(VLOOKUP(Casos_HN[[#This Row],[ID_Municipio]],Table_4[[CodigoMuni]:[Long_2]],4,0),"")</f>
        <v>-87.251099999999994</v>
      </c>
      <c r="P1266" s="32" t="s">
        <v>21</v>
      </c>
    </row>
    <row r="1267" spans="1:16" ht="14.25" customHeight="1" x14ac:dyDescent="0.3">
      <c r="A1267" s="29" t="str">
        <f t="shared" si="89"/>
        <v>Distrito Central439261256</v>
      </c>
      <c r="B1267" s="29" t="str">
        <f>+Casos_HN[[#This Row],[ID_Municipio]]&amp;Casos_HN[[#This Row],[Fecha]]</f>
        <v>080143926</v>
      </c>
      <c r="C1267" s="29" t="str">
        <f t="shared" si="90"/>
        <v>Francisco Morazan43926</v>
      </c>
      <c r="D1267" s="30">
        <f t="shared" si="91"/>
        <v>1256</v>
      </c>
      <c r="E1267" s="23">
        <v>43926</v>
      </c>
      <c r="F1267" s="30">
        <f>+VLOOKUP(Casos_HN[[#This Row],[Departamento]],Table_5[],2,0)</f>
        <v>8</v>
      </c>
      <c r="G1267" s="3" t="s">
        <v>31</v>
      </c>
      <c r="H1267" s="9" t="s">
        <v>32</v>
      </c>
      <c r="I1267" s="30" t="str">
        <f>+IFERROR(VLOOKUP(Casos_HN[[#This Row],[Municipio]],'LOCALIZA HN'!$B$9:$O$306,8,0),99999)</f>
        <v>0801</v>
      </c>
      <c r="J1267" s="5" t="s">
        <v>26</v>
      </c>
      <c r="K1267" s="5">
        <v>25</v>
      </c>
      <c r="L1267" s="8" t="s">
        <v>19</v>
      </c>
      <c r="M1267" s="32" t="s">
        <v>20</v>
      </c>
      <c r="N1267" s="33">
        <f>+IFERROR(VLOOKUP(Casos_HN[[#This Row],[ID_Municipio]],Table_4[[CodigoMuni]:[Long_2]],3,0),"")</f>
        <v>14.175800000000001</v>
      </c>
      <c r="O1267" s="33">
        <f>+IFERROR(VLOOKUP(Casos_HN[[#This Row],[ID_Municipio]],Table_4[[CodigoMuni]:[Long_2]],4,0),"")</f>
        <v>-87.251099999999994</v>
      </c>
      <c r="P1267" s="32" t="s">
        <v>21</v>
      </c>
    </row>
    <row r="1268" spans="1:16" ht="14.25" customHeight="1" x14ac:dyDescent="0.3">
      <c r="A1268" s="29" t="str">
        <f t="shared" si="89"/>
        <v>Distrito Central439261257</v>
      </c>
      <c r="B1268" s="29" t="str">
        <f>+Casos_HN[[#This Row],[ID_Municipio]]&amp;Casos_HN[[#This Row],[Fecha]]</f>
        <v>080143926</v>
      </c>
      <c r="C1268" s="29" t="str">
        <f t="shared" si="90"/>
        <v>Francisco Morazan43926</v>
      </c>
      <c r="D1268" s="30">
        <f t="shared" si="91"/>
        <v>1257</v>
      </c>
      <c r="E1268" s="23">
        <v>43926</v>
      </c>
      <c r="F1268" s="30">
        <f>+VLOOKUP(Casos_HN[[#This Row],[Departamento]],Table_5[],2,0)</f>
        <v>8</v>
      </c>
      <c r="G1268" s="3" t="s">
        <v>31</v>
      </c>
      <c r="H1268" s="9" t="s">
        <v>32</v>
      </c>
      <c r="I1268" s="30" t="str">
        <f>+IFERROR(VLOOKUP(Casos_HN[[#This Row],[Municipio]],'LOCALIZA HN'!$B$9:$O$306,8,0),99999)</f>
        <v>0801</v>
      </c>
      <c r="J1268" s="5" t="s">
        <v>26</v>
      </c>
      <c r="K1268" s="5">
        <v>29</v>
      </c>
      <c r="L1268" s="8" t="s">
        <v>19</v>
      </c>
      <c r="M1268" s="32" t="s">
        <v>20</v>
      </c>
      <c r="N1268" s="33">
        <f>+IFERROR(VLOOKUP(Casos_HN[[#This Row],[ID_Municipio]],Table_4[[CodigoMuni]:[Long_2]],3,0),"")</f>
        <v>14.175800000000001</v>
      </c>
      <c r="O1268" s="33">
        <f>+IFERROR(VLOOKUP(Casos_HN[[#This Row],[ID_Municipio]],Table_4[[CodigoMuni]:[Long_2]],4,0),"")</f>
        <v>-87.251099999999994</v>
      </c>
      <c r="P1268" s="32" t="s">
        <v>21</v>
      </c>
    </row>
    <row r="1269" spans="1:16" ht="14.25" customHeight="1" x14ac:dyDescent="0.3">
      <c r="A1269" s="29" t="str">
        <f t="shared" si="89"/>
        <v>Distrito Central439261258</v>
      </c>
      <c r="B1269" s="29" t="str">
        <f>+Casos_HN[[#This Row],[ID_Municipio]]&amp;Casos_HN[[#This Row],[Fecha]]</f>
        <v>080143926</v>
      </c>
      <c r="C1269" s="29" t="str">
        <f t="shared" si="90"/>
        <v>Francisco Morazan43926</v>
      </c>
      <c r="D1269" s="30">
        <f t="shared" si="91"/>
        <v>1258</v>
      </c>
      <c r="E1269" s="23">
        <v>43926</v>
      </c>
      <c r="F1269" s="30">
        <f>+VLOOKUP(Casos_HN[[#This Row],[Departamento]],Table_5[],2,0)</f>
        <v>8</v>
      </c>
      <c r="G1269" s="3" t="s">
        <v>31</v>
      </c>
      <c r="H1269" s="9" t="s">
        <v>32</v>
      </c>
      <c r="I1269" s="30" t="str">
        <f>+IFERROR(VLOOKUP(Casos_HN[[#This Row],[Municipio]],'LOCALIZA HN'!$B$9:$O$306,8,0),99999)</f>
        <v>0801</v>
      </c>
      <c r="J1269" s="5" t="s">
        <v>26</v>
      </c>
      <c r="K1269" s="5">
        <v>38</v>
      </c>
      <c r="L1269" s="8" t="s">
        <v>19</v>
      </c>
      <c r="M1269" s="32" t="s">
        <v>20</v>
      </c>
      <c r="N1269" s="33">
        <f>+IFERROR(VLOOKUP(Casos_HN[[#This Row],[ID_Municipio]],Table_4[[CodigoMuni]:[Long_2]],3,0),"")</f>
        <v>14.175800000000001</v>
      </c>
      <c r="O1269" s="33">
        <f>+IFERROR(VLOOKUP(Casos_HN[[#This Row],[ID_Municipio]],Table_4[[CodigoMuni]:[Long_2]],4,0),"")</f>
        <v>-87.251099999999994</v>
      </c>
      <c r="P1269" s="32" t="s">
        <v>21</v>
      </c>
    </row>
    <row r="1270" spans="1:16" ht="14.25" customHeight="1" x14ac:dyDescent="0.3">
      <c r="A1270" s="29" t="str">
        <f t="shared" si="89"/>
        <v>Distrito Central439261259</v>
      </c>
      <c r="B1270" s="29" t="str">
        <f>+Casos_HN[[#This Row],[ID_Municipio]]&amp;Casos_HN[[#This Row],[Fecha]]</f>
        <v>080143926</v>
      </c>
      <c r="C1270" s="29" t="str">
        <f t="shared" si="90"/>
        <v>Francisco Morazan43926</v>
      </c>
      <c r="D1270" s="30">
        <f t="shared" si="91"/>
        <v>1259</v>
      </c>
      <c r="E1270" s="23">
        <v>43926</v>
      </c>
      <c r="F1270" s="30">
        <f>+VLOOKUP(Casos_HN[[#This Row],[Departamento]],Table_5[],2,0)</f>
        <v>8</v>
      </c>
      <c r="G1270" s="3" t="s">
        <v>31</v>
      </c>
      <c r="H1270" s="9" t="s">
        <v>32</v>
      </c>
      <c r="I1270" s="30" t="str">
        <f>+IFERROR(VLOOKUP(Casos_HN[[#This Row],[Municipio]],'LOCALIZA HN'!$B$9:$O$306,8,0),99999)</f>
        <v>0801</v>
      </c>
      <c r="J1270" s="5" t="s">
        <v>26</v>
      </c>
      <c r="K1270" s="5">
        <v>28</v>
      </c>
      <c r="L1270" s="8" t="s">
        <v>19</v>
      </c>
      <c r="M1270" s="32" t="s">
        <v>20</v>
      </c>
      <c r="N1270" s="33">
        <f>+IFERROR(VLOOKUP(Casos_HN[[#This Row],[ID_Municipio]],Table_4[[CodigoMuni]:[Long_2]],3,0),"")</f>
        <v>14.175800000000001</v>
      </c>
      <c r="O1270" s="33">
        <f>+IFERROR(VLOOKUP(Casos_HN[[#This Row],[ID_Municipio]],Table_4[[CodigoMuni]:[Long_2]],4,0),"")</f>
        <v>-87.251099999999994</v>
      </c>
      <c r="P1270" s="32" t="s">
        <v>21</v>
      </c>
    </row>
    <row r="1271" spans="1:16" ht="14.25" customHeight="1" x14ac:dyDescent="0.3">
      <c r="A1271" s="29" t="str">
        <f t="shared" si="89"/>
        <v>Distrito Central439261260</v>
      </c>
      <c r="B1271" s="29" t="str">
        <f>+Casos_HN[[#This Row],[ID_Municipio]]&amp;Casos_HN[[#This Row],[Fecha]]</f>
        <v>080143926</v>
      </c>
      <c r="C1271" s="29" t="str">
        <f t="shared" si="90"/>
        <v>Francisco Morazan43926</v>
      </c>
      <c r="D1271" s="30">
        <f t="shared" si="91"/>
        <v>1260</v>
      </c>
      <c r="E1271" s="23">
        <v>43926</v>
      </c>
      <c r="F1271" s="30">
        <f>+VLOOKUP(Casos_HN[[#This Row],[Departamento]],Table_5[],2,0)</f>
        <v>8</v>
      </c>
      <c r="G1271" s="3" t="s">
        <v>31</v>
      </c>
      <c r="H1271" s="9" t="s">
        <v>32</v>
      </c>
      <c r="I1271" s="30" t="str">
        <f>+IFERROR(VLOOKUP(Casos_HN[[#This Row],[Municipio]],'LOCALIZA HN'!$B$9:$O$306,8,0),99999)</f>
        <v>0801</v>
      </c>
      <c r="J1271" s="5" t="s">
        <v>26</v>
      </c>
      <c r="K1271" s="5">
        <v>33</v>
      </c>
      <c r="L1271" s="8" t="s">
        <v>19</v>
      </c>
      <c r="M1271" s="32" t="s">
        <v>20</v>
      </c>
      <c r="N1271" s="33">
        <f>+IFERROR(VLOOKUP(Casos_HN[[#This Row],[ID_Municipio]],Table_4[[CodigoMuni]:[Long_2]],3,0),"")</f>
        <v>14.175800000000001</v>
      </c>
      <c r="O1271" s="33">
        <f>+IFERROR(VLOOKUP(Casos_HN[[#This Row],[ID_Municipio]],Table_4[[CodigoMuni]:[Long_2]],4,0),"")</f>
        <v>-87.251099999999994</v>
      </c>
      <c r="P1271" s="32" t="s">
        <v>21</v>
      </c>
    </row>
    <row r="1272" spans="1:16" ht="14.25" customHeight="1" x14ac:dyDescent="0.3">
      <c r="A1272" s="29" t="str">
        <f t="shared" si="89"/>
        <v>Distrito Central439261261</v>
      </c>
      <c r="B1272" s="29" t="str">
        <f>+Casos_HN[[#This Row],[ID_Municipio]]&amp;Casos_HN[[#This Row],[Fecha]]</f>
        <v>080143926</v>
      </c>
      <c r="C1272" s="29" t="str">
        <f t="shared" si="90"/>
        <v>Francisco Morazan43926</v>
      </c>
      <c r="D1272" s="30">
        <f t="shared" si="91"/>
        <v>1261</v>
      </c>
      <c r="E1272" s="23">
        <v>43926</v>
      </c>
      <c r="F1272" s="30">
        <f>+VLOOKUP(Casos_HN[[#This Row],[Departamento]],Table_5[],2,0)</f>
        <v>8</v>
      </c>
      <c r="G1272" s="3" t="s">
        <v>31</v>
      </c>
      <c r="H1272" s="9" t="s">
        <v>32</v>
      </c>
      <c r="I1272" s="30" t="str">
        <f>+IFERROR(VLOOKUP(Casos_HN[[#This Row],[Municipio]],'LOCALIZA HN'!$B$9:$O$306,8,0),99999)</f>
        <v>0801</v>
      </c>
      <c r="J1272" s="5" t="s">
        <v>26</v>
      </c>
      <c r="K1272" s="5">
        <v>34</v>
      </c>
      <c r="L1272" s="8" t="s">
        <v>19</v>
      </c>
      <c r="M1272" s="32" t="s">
        <v>20</v>
      </c>
      <c r="N1272" s="33">
        <f>+IFERROR(VLOOKUP(Casos_HN[[#This Row],[ID_Municipio]],Table_4[[CodigoMuni]:[Long_2]],3,0),"")</f>
        <v>14.175800000000001</v>
      </c>
      <c r="O1272" s="33">
        <f>+IFERROR(VLOOKUP(Casos_HN[[#This Row],[ID_Municipio]],Table_4[[CodigoMuni]:[Long_2]],4,0),"")</f>
        <v>-87.251099999999994</v>
      </c>
      <c r="P1272" s="32" t="s">
        <v>21</v>
      </c>
    </row>
    <row r="1273" spans="1:16" ht="14.25" customHeight="1" x14ac:dyDescent="0.3">
      <c r="A1273" s="29" t="str">
        <f t="shared" ref="A1273:A1281" si="92">+H1273&amp;E1273&amp;D1273</f>
        <v>Distrito Central439261262</v>
      </c>
      <c r="B1273" s="29" t="str">
        <f>+Casos_HN[[#This Row],[ID_Municipio]]&amp;Casos_HN[[#This Row],[Fecha]]</f>
        <v>080143926</v>
      </c>
      <c r="C1273" s="29" t="str">
        <f t="shared" ref="C1273:C1281" si="93">+G1273&amp;E1273</f>
        <v>Francisco Morazan43926</v>
      </c>
      <c r="D1273" s="30">
        <f t="shared" si="91"/>
        <v>1262</v>
      </c>
      <c r="E1273" s="23">
        <v>43926</v>
      </c>
      <c r="F1273" s="30">
        <f>+VLOOKUP(Casos_HN[[#This Row],[Departamento]],Table_5[],2,0)</f>
        <v>8</v>
      </c>
      <c r="G1273" s="3" t="s">
        <v>31</v>
      </c>
      <c r="H1273" s="9" t="s">
        <v>32</v>
      </c>
      <c r="I1273" s="30" t="str">
        <f>+IFERROR(VLOOKUP(Casos_HN[[#This Row],[Municipio]],'LOCALIZA HN'!$B$9:$O$306,8,0),99999)</f>
        <v>0801</v>
      </c>
      <c r="J1273" s="5" t="s">
        <v>26</v>
      </c>
      <c r="K1273" s="5">
        <v>28</v>
      </c>
      <c r="L1273" s="8" t="s">
        <v>19</v>
      </c>
      <c r="M1273" s="32" t="s">
        <v>20</v>
      </c>
      <c r="N1273" s="33">
        <f>+IFERROR(VLOOKUP(Casos_HN[[#This Row],[ID_Municipio]],Table_4[[CodigoMuni]:[Long_2]],3,0),"")</f>
        <v>14.175800000000001</v>
      </c>
      <c r="O1273" s="33">
        <f>+IFERROR(VLOOKUP(Casos_HN[[#This Row],[ID_Municipio]],Table_4[[CodigoMuni]:[Long_2]],4,0),"")</f>
        <v>-87.251099999999994</v>
      </c>
      <c r="P1273" s="32" t="s">
        <v>21</v>
      </c>
    </row>
    <row r="1274" spans="1:16" ht="14.25" customHeight="1" x14ac:dyDescent="0.3">
      <c r="A1274" s="29" t="str">
        <f t="shared" si="92"/>
        <v>Distrito Central439261263</v>
      </c>
      <c r="B1274" s="29" t="str">
        <f>+Casos_HN[[#This Row],[ID_Municipio]]&amp;Casos_HN[[#This Row],[Fecha]]</f>
        <v>080143926</v>
      </c>
      <c r="C1274" s="29" t="str">
        <f t="shared" si="93"/>
        <v>Francisco Morazan43926</v>
      </c>
      <c r="D1274" s="30">
        <f t="shared" si="91"/>
        <v>1263</v>
      </c>
      <c r="E1274" s="23">
        <v>43926</v>
      </c>
      <c r="F1274" s="30">
        <f>+VLOOKUP(Casos_HN[[#This Row],[Departamento]],Table_5[],2,0)</f>
        <v>8</v>
      </c>
      <c r="G1274" s="3" t="s">
        <v>31</v>
      </c>
      <c r="H1274" s="9" t="s">
        <v>32</v>
      </c>
      <c r="I1274" s="30" t="str">
        <f>+IFERROR(VLOOKUP(Casos_HN[[#This Row],[Municipio]],'LOCALIZA HN'!$B$9:$O$306,8,0),99999)</f>
        <v>0801</v>
      </c>
      <c r="J1274" s="5" t="s">
        <v>26</v>
      </c>
      <c r="K1274" s="5"/>
      <c r="L1274" s="8" t="s">
        <v>19</v>
      </c>
      <c r="M1274" s="32" t="s">
        <v>20</v>
      </c>
      <c r="N1274" s="33">
        <f>+IFERROR(VLOOKUP(Casos_HN[[#This Row],[ID_Municipio]],Table_4[[CodigoMuni]:[Long_2]],3,0),"")</f>
        <v>14.175800000000001</v>
      </c>
      <c r="O1274" s="33">
        <f>+IFERROR(VLOOKUP(Casos_HN[[#This Row],[ID_Municipio]],Table_4[[CodigoMuni]:[Long_2]],4,0),"")</f>
        <v>-87.251099999999994</v>
      </c>
      <c r="P1274" s="32" t="s">
        <v>21</v>
      </c>
    </row>
    <row r="1275" spans="1:16" ht="14.25" customHeight="1" x14ac:dyDescent="0.3">
      <c r="A1275" s="29" t="str">
        <f t="shared" si="92"/>
        <v>Distrito Central439261264</v>
      </c>
      <c r="B1275" s="29" t="str">
        <f>+Casos_HN[[#This Row],[ID_Municipio]]&amp;Casos_HN[[#This Row],[Fecha]]</f>
        <v>080143926</v>
      </c>
      <c r="C1275" s="29" t="str">
        <f t="shared" si="93"/>
        <v>Francisco Morazan43926</v>
      </c>
      <c r="D1275" s="30">
        <f t="shared" si="91"/>
        <v>1264</v>
      </c>
      <c r="E1275" s="23">
        <v>43926</v>
      </c>
      <c r="F1275" s="30">
        <f>+VLOOKUP(Casos_HN[[#This Row],[Departamento]],Table_5[],2,0)</f>
        <v>8</v>
      </c>
      <c r="G1275" s="3" t="s">
        <v>31</v>
      </c>
      <c r="H1275" s="9" t="s">
        <v>32</v>
      </c>
      <c r="I1275" s="30" t="str">
        <f>+IFERROR(VLOOKUP(Casos_HN[[#This Row],[Municipio]],'LOCALIZA HN'!$B$9:$O$306,8,0),99999)</f>
        <v>0801</v>
      </c>
      <c r="J1275" s="5" t="s">
        <v>26</v>
      </c>
      <c r="K1275" s="5"/>
      <c r="L1275" s="8" t="s">
        <v>19</v>
      </c>
      <c r="M1275" s="32" t="s">
        <v>20</v>
      </c>
      <c r="N1275" s="33">
        <f>+IFERROR(VLOOKUP(Casos_HN[[#This Row],[ID_Municipio]],Table_4[[CodigoMuni]:[Long_2]],3,0),"")</f>
        <v>14.175800000000001</v>
      </c>
      <c r="O1275" s="33">
        <f>+IFERROR(VLOOKUP(Casos_HN[[#This Row],[ID_Municipio]],Table_4[[CodigoMuni]:[Long_2]],4,0),"")</f>
        <v>-87.251099999999994</v>
      </c>
      <c r="P1275" s="32" t="s">
        <v>21</v>
      </c>
    </row>
    <row r="1276" spans="1:16" ht="14.25" customHeight="1" x14ac:dyDescent="0.3">
      <c r="A1276" s="29" t="str">
        <f t="shared" si="92"/>
        <v>San Pedro Sula439261265</v>
      </c>
      <c r="B1276" s="29" t="str">
        <f>+Casos_HN[[#This Row],[ID_Municipio]]&amp;Casos_HN[[#This Row],[Fecha]]</f>
        <v>050143926</v>
      </c>
      <c r="C1276" s="29" t="str">
        <f t="shared" si="93"/>
        <v>Cortes43926</v>
      </c>
      <c r="D1276" s="30">
        <f t="shared" si="91"/>
        <v>1265</v>
      </c>
      <c r="E1276" s="23">
        <v>43926</v>
      </c>
      <c r="F1276" s="30">
        <f>+VLOOKUP(Casos_HN[[#This Row],[Departamento]],Table_5[],2,0)</f>
        <v>5</v>
      </c>
      <c r="G1276" s="3" t="s">
        <v>22</v>
      </c>
      <c r="H1276" s="9" t="s">
        <v>23</v>
      </c>
      <c r="I1276" s="30" t="str">
        <f>+IFERROR(VLOOKUP(Casos_HN[[#This Row],[Municipio]],'LOCALIZA HN'!$B$9:$O$306,8,0),99999)</f>
        <v>0501</v>
      </c>
      <c r="J1276" s="5" t="s">
        <v>18</v>
      </c>
      <c r="K1276" s="5">
        <v>22</v>
      </c>
      <c r="L1276" s="8" t="s">
        <v>19</v>
      </c>
      <c r="M1276" s="32" t="s">
        <v>20</v>
      </c>
      <c r="N1276" s="33">
        <f>+IFERROR(VLOOKUP(Casos_HN[[#This Row],[ID_Municipio]],Table_4[[CodigoMuni]:[Long_2]],3,0),"")</f>
        <v>15.5151</v>
      </c>
      <c r="O1276" s="33">
        <f>+IFERROR(VLOOKUP(Casos_HN[[#This Row],[ID_Municipio]],Table_4[[CodigoMuni]:[Long_2]],4,0),"")</f>
        <v>-88.114599999999996</v>
      </c>
      <c r="P1276" s="32" t="s">
        <v>21</v>
      </c>
    </row>
    <row r="1277" spans="1:16" ht="14.25" customHeight="1" x14ac:dyDescent="0.3">
      <c r="A1277" s="29" t="str">
        <f t="shared" si="92"/>
        <v>San Pedro Sula439261266</v>
      </c>
      <c r="B1277" s="29" t="str">
        <f>+Casos_HN[[#This Row],[ID_Municipio]]&amp;Casos_HN[[#This Row],[Fecha]]</f>
        <v>050143926</v>
      </c>
      <c r="C1277" s="29" t="str">
        <f t="shared" si="93"/>
        <v>Cortes43926</v>
      </c>
      <c r="D1277" s="30">
        <f t="shared" si="91"/>
        <v>1266</v>
      </c>
      <c r="E1277" s="23">
        <v>43926</v>
      </c>
      <c r="F1277" s="30">
        <f>+VLOOKUP(Casos_HN[[#This Row],[Departamento]],Table_5[],2,0)</f>
        <v>5</v>
      </c>
      <c r="G1277" s="3" t="s">
        <v>22</v>
      </c>
      <c r="H1277" s="9" t="s">
        <v>23</v>
      </c>
      <c r="I1277" s="30" t="str">
        <f>+IFERROR(VLOOKUP(Casos_HN[[#This Row],[Municipio]],'LOCALIZA HN'!$B$9:$O$306,8,0),99999)</f>
        <v>0501</v>
      </c>
      <c r="J1277" s="5" t="s">
        <v>26</v>
      </c>
      <c r="K1277" s="5">
        <v>28</v>
      </c>
      <c r="L1277" s="8" t="s">
        <v>19</v>
      </c>
      <c r="M1277" s="32" t="s">
        <v>20</v>
      </c>
      <c r="N1277" s="33">
        <f>+IFERROR(VLOOKUP(Casos_HN[[#This Row],[ID_Municipio]],Table_4[[CodigoMuni]:[Long_2]],3,0),"")</f>
        <v>15.5151</v>
      </c>
      <c r="O1277" s="33">
        <f>+IFERROR(VLOOKUP(Casos_HN[[#This Row],[ID_Municipio]],Table_4[[CodigoMuni]:[Long_2]],4,0),"")</f>
        <v>-88.114599999999996</v>
      </c>
      <c r="P1277" s="32" t="s">
        <v>21</v>
      </c>
    </row>
    <row r="1278" spans="1:16" ht="14.25" customHeight="1" x14ac:dyDescent="0.3">
      <c r="A1278" s="29" t="str">
        <f t="shared" si="92"/>
        <v>San Pedro Sula439261267</v>
      </c>
      <c r="B1278" s="29" t="str">
        <f>+Casos_HN[[#This Row],[ID_Municipio]]&amp;Casos_HN[[#This Row],[Fecha]]</f>
        <v>050143926</v>
      </c>
      <c r="C1278" s="29" t="str">
        <f t="shared" si="93"/>
        <v>Cortes43926</v>
      </c>
      <c r="D1278" s="30">
        <f t="shared" si="91"/>
        <v>1267</v>
      </c>
      <c r="E1278" s="23">
        <v>43926</v>
      </c>
      <c r="F1278" s="30">
        <f>+VLOOKUP(Casos_HN[[#This Row],[Departamento]],Table_5[],2,0)</f>
        <v>5</v>
      </c>
      <c r="G1278" s="3" t="s">
        <v>22</v>
      </c>
      <c r="H1278" s="9" t="s">
        <v>23</v>
      </c>
      <c r="I1278" s="30" t="str">
        <f>+IFERROR(VLOOKUP(Casos_HN[[#This Row],[Municipio]],'LOCALIZA HN'!$B$9:$O$306,8,0),99999)</f>
        <v>0501</v>
      </c>
      <c r="J1278" s="5" t="s">
        <v>18</v>
      </c>
      <c r="K1278" s="5">
        <v>37</v>
      </c>
      <c r="L1278" s="8" t="s">
        <v>19</v>
      </c>
      <c r="M1278" s="32" t="s">
        <v>20</v>
      </c>
      <c r="N1278" s="33">
        <f>+IFERROR(VLOOKUP(Casos_HN[[#This Row],[ID_Municipio]],Table_4[[CodigoMuni]:[Long_2]],3,0),"")</f>
        <v>15.5151</v>
      </c>
      <c r="O1278" s="33">
        <f>+IFERROR(VLOOKUP(Casos_HN[[#This Row],[ID_Municipio]],Table_4[[CodigoMuni]:[Long_2]],4,0),"")</f>
        <v>-88.114599999999996</v>
      </c>
      <c r="P1278" s="32" t="s">
        <v>21</v>
      </c>
    </row>
    <row r="1279" spans="1:16" ht="14.25" customHeight="1" x14ac:dyDescent="0.3">
      <c r="A1279" s="29" t="str">
        <f t="shared" si="92"/>
        <v>San Pedro Sula439261268</v>
      </c>
      <c r="B1279" s="29" t="str">
        <f>+Casos_HN[[#This Row],[ID_Municipio]]&amp;Casos_HN[[#This Row],[Fecha]]</f>
        <v>050143926</v>
      </c>
      <c r="C1279" s="29" t="str">
        <f t="shared" si="93"/>
        <v>Cortes43926</v>
      </c>
      <c r="D1279" s="30">
        <f t="shared" si="91"/>
        <v>1268</v>
      </c>
      <c r="E1279" s="23">
        <v>43926</v>
      </c>
      <c r="F1279" s="30">
        <f>+VLOOKUP(Casos_HN[[#This Row],[Departamento]],Table_5[],2,0)</f>
        <v>5</v>
      </c>
      <c r="G1279" s="3" t="s">
        <v>22</v>
      </c>
      <c r="H1279" s="9" t="s">
        <v>23</v>
      </c>
      <c r="I1279" s="30" t="str">
        <f>+IFERROR(VLOOKUP(Casos_HN[[#This Row],[Municipio]],'LOCALIZA HN'!$B$9:$O$306,8,0),99999)</f>
        <v>0501</v>
      </c>
      <c r="J1279" s="5" t="s">
        <v>18</v>
      </c>
      <c r="K1279" s="5">
        <v>72</v>
      </c>
      <c r="L1279" s="8" t="s">
        <v>19</v>
      </c>
      <c r="M1279" s="32" t="s">
        <v>20</v>
      </c>
      <c r="N1279" s="33">
        <f>+IFERROR(VLOOKUP(Casos_HN[[#This Row],[ID_Municipio]],Table_4[[CodigoMuni]:[Long_2]],3,0),"")</f>
        <v>15.5151</v>
      </c>
      <c r="O1279" s="33">
        <f>+IFERROR(VLOOKUP(Casos_HN[[#This Row],[ID_Municipio]],Table_4[[CodigoMuni]:[Long_2]],4,0),"")</f>
        <v>-88.114599999999996</v>
      </c>
      <c r="P1279" s="32" t="s">
        <v>21</v>
      </c>
    </row>
    <row r="1280" spans="1:16" ht="14.25" customHeight="1" x14ac:dyDescent="0.3">
      <c r="A1280" s="29" t="str">
        <f t="shared" si="92"/>
        <v>San Pedro Sula439261269</v>
      </c>
      <c r="B1280" s="29" t="str">
        <f>+Casos_HN[[#This Row],[ID_Municipio]]&amp;Casos_HN[[#This Row],[Fecha]]</f>
        <v>050143926</v>
      </c>
      <c r="C1280" s="29" t="str">
        <f t="shared" si="93"/>
        <v>Cortes43926</v>
      </c>
      <c r="D1280" s="30">
        <f t="shared" si="91"/>
        <v>1269</v>
      </c>
      <c r="E1280" s="23">
        <v>43926</v>
      </c>
      <c r="F1280" s="30">
        <f>+VLOOKUP(Casos_HN[[#This Row],[Departamento]],Table_5[],2,0)</f>
        <v>5</v>
      </c>
      <c r="G1280" s="3" t="s">
        <v>22</v>
      </c>
      <c r="H1280" s="9" t="s">
        <v>23</v>
      </c>
      <c r="I1280" s="30" t="str">
        <f>+IFERROR(VLOOKUP(Casos_HN[[#This Row],[Municipio]],'LOCALIZA HN'!$B$9:$O$306,8,0),99999)</f>
        <v>0501</v>
      </c>
      <c r="J1280" s="5" t="s">
        <v>18</v>
      </c>
      <c r="K1280" s="5">
        <v>44</v>
      </c>
      <c r="L1280" s="8" t="s">
        <v>19</v>
      </c>
      <c r="M1280" s="32" t="s">
        <v>20</v>
      </c>
      <c r="N1280" s="33">
        <f>+IFERROR(VLOOKUP(Casos_HN[[#This Row],[ID_Municipio]],Table_4[[CodigoMuni]:[Long_2]],3,0),"")</f>
        <v>15.5151</v>
      </c>
      <c r="O1280" s="33">
        <f>+IFERROR(VLOOKUP(Casos_HN[[#This Row],[ID_Municipio]],Table_4[[CodigoMuni]:[Long_2]],4,0),"")</f>
        <v>-88.114599999999996</v>
      </c>
      <c r="P1280" s="32" t="s">
        <v>21</v>
      </c>
    </row>
    <row r="1281" spans="1:16" ht="14.25" customHeight="1" x14ac:dyDescent="0.3">
      <c r="A1281" s="29" t="str">
        <f t="shared" si="92"/>
        <v>San Pedro Sula439261270</v>
      </c>
      <c r="B1281" s="29" t="str">
        <f>+Casos_HN[[#This Row],[ID_Municipio]]&amp;Casos_HN[[#This Row],[Fecha]]</f>
        <v>050143926</v>
      </c>
      <c r="C1281" s="29" t="str">
        <f t="shared" si="93"/>
        <v>Cortes43926</v>
      </c>
      <c r="D1281" s="30">
        <f t="shared" si="91"/>
        <v>1270</v>
      </c>
      <c r="E1281" s="23">
        <v>43926</v>
      </c>
      <c r="F1281" s="30">
        <f>+VLOOKUP(Casos_HN[[#This Row],[Departamento]],Table_5[],2,0)</f>
        <v>5</v>
      </c>
      <c r="G1281" s="3" t="s">
        <v>22</v>
      </c>
      <c r="H1281" s="9" t="s">
        <v>23</v>
      </c>
      <c r="I1281" s="30" t="str">
        <f>+IFERROR(VLOOKUP(Casos_HN[[#This Row],[Municipio]],'LOCALIZA HN'!$B$9:$O$306,8,0),99999)</f>
        <v>0501</v>
      </c>
      <c r="J1281" s="5" t="s">
        <v>18</v>
      </c>
      <c r="K1281" s="5">
        <v>33</v>
      </c>
      <c r="L1281" s="8" t="s">
        <v>19</v>
      </c>
      <c r="M1281" s="32" t="s">
        <v>20</v>
      </c>
      <c r="N1281" s="33">
        <f>+IFERROR(VLOOKUP(Casos_HN[[#This Row],[ID_Municipio]],Table_4[[CodigoMuni]:[Long_2]],3,0),"")</f>
        <v>15.5151</v>
      </c>
      <c r="O1281" s="33">
        <f>+IFERROR(VLOOKUP(Casos_HN[[#This Row],[ID_Municipio]],Table_4[[CodigoMuni]:[Long_2]],4,0),"")</f>
        <v>-88.114599999999996</v>
      </c>
      <c r="P1281" s="32" t="s">
        <v>21</v>
      </c>
    </row>
    <row r="1282" spans="1:16" ht="14.25" customHeight="1" x14ac:dyDescent="0.3">
      <c r="A1282" s="29"/>
      <c r="B1282" s="29"/>
      <c r="C1282" s="29"/>
      <c r="D1282" s="30"/>
      <c r="E1282" s="23"/>
      <c r="F1282" s="30"/>
      <c r="G1282" s="3"/>
      <c r="H1282" s="9"/>
      <c r="I1282" s="30"/>
      <c r="J1282" s="5"/>
      <c r="K1282" s="5"/>
      <c r="L1282" s="24"/>
      <c r="M1282" s="32"/>
      <c r="P1282" s="32"/>
    </row>
    <row r="1283" spans="1:16" ht="14.25" customHeight="1" x14ac:dyDescent="0.3">
      <c r="A1283" s="29"/>
      <c r="B1283" s="29"/>
      <c r="C1283" s="29"/>
      <c r="D1283" s="30"/>
      <c r="E1283" s="23"/>
      <c r="F1283" s="30"/>
      <c r="G1283" s="3"/>
      <c r="H1283" s="9"/>
      <c r="I1283" s="30"/>
      <c r="J1283" s="5"/>
      <c r="K1283" s="5"/>
      <c r="L1283" s="24"/>
      <c r="M1283" s="32"/>
      <c r="P1283" s="32"/>
    </row>
    <row r="1284" spans="1:16" ht="14.25" customHeight="1" x14ac:dyDescent="0.3">
      <c r="A1284" s="29"/>
      <c r="B1284" s="29"/>
      <c r="C1284" s="29"/>
      <c r="D1284" s="30"/>
      <c r="E1284" s="23"/>
      <c r="F1284" s="30"/>
      <c r="G1284" s="3"/>
      <c r="H1284" s="9"/>
      <c r="I1284" s="30"/>
      <c r="J1284" s="5"/>
      <c r="K1284" s="5"/>
      <c r="L1284" s="24"/>
      <c r="M1284" s="32"/>
      <c r="P1284" s="32"/>
    </row>
    <row r="1285" spans="1:16" ht="14.25" customHeight="1" x14ac:dyDescent="0.3">
      <c r="A1285" s="29"/>
      <c r="B1285" s="29"/>
      <c r="C1285" s="29"/>
      <c r="D1285" s="30"/>
      <c r="E1285" s="23"/>
      <c r="F1285" s="30"/>
      <c r="G1285" s="3"/>
      <c r="H1285" s="9"/>
      <c r="I1285" s="30"/>
      <c r="J1285" s="5"/>
      <c r="K1285" s="5"/>
      <c r="L1285" s="24"/>
      <c r="M1285" s="32"/>
      <c r="P1285" s="32"/>
    </row>
    <row r="1286" spans="1:16" ht="14.25" customHeight="1" x14ac:dyDescent="0.3">
      <c r="A1286" s="29"/>
      <c r="B1286" s="29"/>
      <c r="C1286" s="29"/>
      <c r="D1286" s="30"/>
      <c r="E1286" s="23"/>
      <c r="F1286" s="30"/>
      <c r="G1286" s="3"/>
      <c r="H1286" s="9"/>
      <c r="I1286" s="30"/>
      <c r="J1286" s="5"/>
      <c r="K1286" s="5"/>
      <c r="L1286" s="24"/>
      <c r="M1286" s="32"/>
      <c r="P1286" s="32"/>
    </row>
    <row r="1287" spans="1:16" ht="14.25" customHeight="1" x14ac:dyDescent="0.3">
      <c r="A1287" s="29"/>
      <c r="B1287" s="29"/>
      <c r="C1287" s="29"/>
      <c r="D1287" s="30"/>
      <c r="E1287" s="23"/>
      <c r="F1287" s="30"/>
      <c r="G1287" s="3"/>
      <c r="H1287" s="9"/>
      <c r="I1287" s="30"/>
      <c r="J1287" s="5"/>
      <c r="K1287" s="5"/>
      <c r="L1287" s="24"/>
      <c r="M1287" s="32"/>
      <c r="P1287" s="32"/>
    </row>
    <row r="1288" spans="1:16" ht="14.25" customHeight="1" x14ac:dyDescent="0.3">
      <c r="A1288" s="29"/>
      <c r="B1288" s="29"/>
      <c r="C1288" s="29"/>
      <c r="D1288" s="30"/>
      <c r="E1288" s="23"/>
      <c r="F1288" s="30"/>
      <c r="G1288" s="3"/>
      <c r="H1288" s="9"/>
      <c r="I1288" s="30"/>
      <c r="J1288" s="5"/>
      <c r="K1288" s="5"/>
      <c r="L1288" s="24"/>
      <c r="M1288" s="32"/>
      <c r="P1288" s="32"/>
    </row>
    <row r="1289" spans="1:16" ht="14.25" customHeight="1" x14ac:dyDescent="0.3">
      <c r="A1289" s="29"/>
      <c r="B1289" s="29"/>
      <c r="C1289" s="29"/>
      <c r="D1289" s="30"/>
      <c r="E1289" s="23"/>
      <c r="F1289" s="30"/>
      <c r="G1289" s="3"/>
      <c r="H1289" s="9"/>
      <c r="I1289" s="30"/>
      <c r="J1289" s="5"/>
      <c r="K1289" s="5"/>
      <c r="L1289" s="24"/>
      <c r="M1289" s="32"/>
      <c r="P1289" s="32"/>
    </row>
    <row r="1290" spans="1:16" ht="14.25" customHeight="1" x14ac:dyDescent="0.3">
      <c r="A1290" s="29"/>
      <c r="B1290" s="29"/>
      <c r="C1290" s="29"/>
      <c r="D1290" s="30"/>
      <c r="E1290" s="23"/>
      <c r="F1290" s="30"/>
      <c r="G1290" s="3"/>
      <c r="H1290" s="9"/>
      <c r="I1290" s="30"/>
      <c r="J1290" s="5"/>
      <c r="K1290" s="5"/>
      <c r="L1290" s="24"/>
      <c r="M1290" s="32"/>
      <c r="P1290" s="32"/>
    </row>
    <row r="1291" spans="1:16" ht="14.25" customHeight="1" x14ac:dyDescent="0.3">
      <c r="A1291" s="29"/>
      <c r="B1291" s="29"/>
      <c r="C1291" s="29"/>
      <c r="D1291" s="30"/>
      <c r="E1291" s="23"/>
      <c r="F1291" s="30"/>
      <c r="G1291" s="3"/>
      <c r="H1291" s="9"/>
      <c r="I1291" s="30"/>
      <c r="J1291" s="5"/>
      <c r="K1291" s="5"/>
      <c r="L1291" s="24"/>
      <c r="M1291" s="32"/>
      <c r="P1291" s="32"/>
    </row>
    <row r="1292" spans="1:16" ht="14.25" customHeight="1" x14ac:dyDescent="0.3">
      <c r="A1292" s="29"/>
      <c r="B1292" s="29"/>
      <c r="C1292" s="29"/>
      <c r="D1292" s="30"/>
      <c r="E1292" s="23"/>
      <c r="F1292" s="30"/>
      <c r="G1292" s="3"/>
      <c r="H1292" s="9"/>
      <c r="I1292" s="30"/>
      <c r="J1292" s="5"/>
      <c r="K1292" s="5"/>
      <c r="L1292" s="24"/>
      <c r="M1292" s="32"/>
      <c r="P1292" s="32"/>
    </row>
    <row r="1293" spans="1:16" ht="14.25" customHeight="1" x14ac:dyDescent="0.3">
      <c r="A1293" s="29"/>
      <c r="B1293" s="29"/>
      <c r="C1293" s="29"/>
      <c r="D1293" s="30"/>
      <c r="E1293" s="23"/>
      <c r="F1293" s="30"/>
      <c r="G1293" s="3"/>
      <c r="H1293" s="9"/>
      <c r="I1293" s="30"/>
      <c r="J1293" s="5"/>
      <c r="K1293" s="5"/>
      <c r="L1293" s="24"/>
      <c r="M1293" s="32"/>
      <c r="P1293" s="32"/>
    </row>
    <row r="1294" spans="1:16" ht="14.25" customHeight="1" x14ac:dyDescent="0.3">
      <c r="A1294" s="29"/>
      <c r="B1294" s="29"/>
      <c r="C1294" s="29"/>
      <c r="D1294" s="30"/>
      <c r="E1294" s="23"/>
      <c r="F1294" s="30"/>
      <c r="G1294" s="3"/>
      <c r="H1294" s="9"/>
      <c r="I1294" s="30"/>
      <c r="J1294" s="5"/>
      <c r="K1294" s="5"/>
      <c r="L1294" s="24"/>
      <c r="M1294" s="32"/>
      <c r="P1294" s="32"/>
    </row>
    <row r="1295" spans="1:16" ht="14.25" customHeight="1" x14ac:dyDescent="0.25"/>
    <row r="1296" spans="1:16" ht="14.25" customHeight="1" x14ac:dyDescent="0.25"/>
    <row r="1297" ht="14.25" customHeight="1" x14ac:dyDescent="0.25"/>
    <row r="1298" ht="14.25" customHeight="1" x14ac:dyDescent="0.25"/>
    <row r="1299" ht="14.25" customHeight="1" x14ac:dyDescent="0.25"/>
    <row r="1300" ht="14.25" customHeight="1" x14ac:dyDescent="0.25"/>
    <row r="1301" ht="14.25" customHeight="1" x14ac:dyDescent="0.25"/>
    <row r="1302" ht="14.25" customHeight="1" x14ac:dyDescent="0.25"/>
    <row r="1303" ht="14.25" customHeight="1" x14ac:dyDescent="0.25"/>
    <row r="1304" ht="14.25" customHeight="1" x14ac:dyDescent="0.25"/>
    <row r="1305" ht="14.25" customHeight="1" x14ac:dyDescent="0.25"/>
    <row r="1306" ht="14.25" customHeight="1" x14ac:dyDescent="0.25"/>
    <row r="1307" ht="14.25" customHeight="1" x14ac:dyDescent="0.25"/>
    <row r="1308" ht="14.25" customHeight="1" x14ac:dyDescent="0.25"/>
    <row r="1309" ht="14.25" customHeight="1" x14ac:dyDescent="0.25"/>
    <row r="1310" ht="14.25" customHeight="1" x14ac:dyDescent="0.25"/>
    <row r="1311" ht="14.25" customHeight="1" x14ac:dyDescent="0.25"/>
    <row r="1312" ht="14.25" customHeight="1" x14ac:dyDescent="0.25"/>
    <row r="1313" ht="14.25" customHeight="1" x14ac:dyDescent="0.25"/>
    <row r="1314" ht="14.25" customHeight="1" x14ac:dyDescent="0.25"/>
    <row r="1315" ht="14.25" customHeight="1" x14ac:dyDescent="0.25"/>
    <row r="1316" ht="14.25" customHeight="1" x14ac:dyDescent="0.25"/>
    <row r="1317" ht="14.25" customHeight="1" x14ac:dyDescent="0.25"/>
    <row r="1318" ht="14.25" customHeight="1" x14ac:dyDescent="0.25"/>
    <row r="1319" ht="14.25" customHeight="1" x14ac:dyDescent="0.25"/>
    <row r="1320" ht="14.25" customHeight="1" x14ac:dyDescent="0.25"/>
    <row r="1321" ht="14.25" customHeight="1" x14ac:dyDescent="0.25"/>
    <row r="1322" ht="14.25" customHeight="1" x14ac:dyDescent="0.25"/>
    <row r="1323" ht="14.25" customHeight="1" x14ac:dyDescent="0.25"/>
    <row r="1324" ht="14.25" customHeight="1" x14ac:dyDescent="0.25"/>
    <row r="1325" ht="14.25" customHeight="1" x14ac:dyDescent="0.25"/>
    <row r="1326" ht="14.25" customHeight="1" x14ac:dyDescent="0.25"/>
    <row r="1327" ht="14.25" customHeight="1" x14ac:dyDescent="0.25"/>
    <row r="1328" ht="14.25" customHeight="1" x14ac:dyDescent="0.25"/>
    <row r="1329" ht="14.25" customHeight="1" x14ac:dyDescent="0.25"/>
    <row r="1330" ht="14.25" customHeight="1" x14ac:dyDescent="0.25"/>
    <row r="1331" ht="14.25" customHeight="1" x14ac:dyDescent="0.25"/>
    <row r="1332" ht="14.25" customHeight="1" x14ac:dyDescent="0.25"/>
    <row r="1333" ht="14.25" customHeight="1" x14ac:dyDescent="0.25"/>
    <row r="1334" ht="14.25" customHeight="1" x14ac:dyDescent="0.25"/>
    <row r="1335" ht="14.25" customHeight="1" x14ac:dyDescent="0.25"/>
    <row r="1336" ht="14.25" customHeight="1" x14ac:dyDescent="0.25"/>
    <row r="1337" ht="14.25" customHeight="1" x14ac:dyDescent="0.25"/>
    <row r="1338" ht="14.25" customHeight="1" x14ac:dyDescent="0.25"/>
    <row r="1339" ht="14.25" customHeight="1" x14ac:dyDescent="0.25"/>
    <row r="1340" ht="14.25" customHeight="1" x14ac:dyDescent="0.25"/>
    <row r="1341" ht="14.25" customHeight="1" x14ac:dyDescent="0.25"/>
    <row r="1342" ht="14.25" customHeight="1" x14ac:dyDescent="0.25"/>
    <row r="1343" ht="14.25" customHeight="1" x14ac:dyDescent="0.25"/>
    <row r="1344" ht="14.25" customHeight="1" x14ac:dyDescent="0.25"/>
    <row r="1345" ht="14.25" customHeight="1" x14ac:dyDescent="0.25"/>
    <row r="1346" ht="14.25" customHeight="1" x14ac:dyDescent="0.25"/>
    <row r="1347" ht="14.25" customHeight="1" x14ac:dyDescent="0.25"/>
    <row r="1348" ht="14.25" customHeight="1" x14ac:dyDescent="0.25"/>
    <row r="1349" ht="14.25" customHeight="1" x14ac:dyDescent="0.25"/>
    <row r="1350" ht="14.25" customHeight="1" x14ac:dyDescent="0.25"/>
    <row r="1351" ht="14.25" customHeight="1" x14ac:dyDescent="0.25"/>
    <row r="1352" ht="14.25" customHeight="1" x14ac:dyDescent="0.25"/>
    <row r="1353" ht="14.25" customHeight="1" x14ac:dyDescent="0.25"/>
    <row r="1354" ht="14.25" customHeight="1" x14ac:dyDescent="0.25"/>
    <row r="1355" ht="14.25" customHeight="1" x14ac:dyDescent="0.25"/>
    <row r="1356" ht="14.25" customHeight="1" x14ac:dyDescent="0.25"/>
    <row r="1357" ht="14.25" customHeight="1" x14ac:dyDescent="0.25"/>
    <row r="1358" ht="14.25" customHeight="1" x14ac:dyDescent="0.25"/>
    <row r="1359" ht="14.25" customHeight="1" x14ac:dyDescent="0.25"/>
    <row r="1360" ht="14.25" customHeight="1" x14ac:dyDescent="0.25"/>
    <row r="1361" ht="14.25" customHeight="1" x14ac:dyDescent="0.25"/>
    <row r="1362" ht="14.25" customHeight="1" x14ac:dyDescent="0.25"/>
    <row r="1363" ht="14.25" customHeight="1" x14ac:dyDescent="0.25"/>
    <row r="1364" ht="14.25" customHeight="1" x14ac:dyDescent="0.25"/>
    <row r="1365" ht="14.25" customHeight="1" x14ac:dyDescent="0.25"/>
    <row r="1366" ht="14.25" customHeight="1" x14ac:dyDescent="0.25"/>
    <row r="1367" ht="14.25" customHeight="1" x14ac:dyDescent="0.25"/>
    <row r="1368" ht="14.25" customHeight="1" x14ac:dyDescent="0.25"/>
    <row r="1369" ht="14.25" customHeight="1" x14ac:dyDescent="0.25"/>
    <row r="1370" ht="14.25" customHeight="1" x14ac:dyDescent="0.25"/>
    <row r="1371" ht="14.25" customHeight="1" x14ac:dyDescent="0.25"/>
    <row r="1372" ht="14.25" customHeight="1" x14ac:dyDescent="0.25"/>
    <row r="1373" ht="14.25" customHeight="1" x14ac:dyDescent="0.25"/>
    <row r="1374" ht="14.25" customHeight="1" x14ac:dyDescent="0.25"/>
    <row r="1375" ht="14.25" customHeight="1" x14ac:dyDescent="0.25"/>
    <row r="1376" ht="14.25" customHeight="1" x14ac:dyDescent="0.25"/>
    <row r="1377" ht="14.25" customHeight="1" x14ac:dyDescent="0.25"/>
    <row r="1378" ht="14.25" customHeight="1" x14ac:dyDescent="0.25"/>
    <row r="1379" ht="14.25" customHeight="1" x14ac:dyDescent="0.25"/>
    <row r="1380" ht="14.25" customHeight="1" x14ac:dyDescent="0.25"/>
    <row r="1381" ht="14.25" customHeight="1" x14ac:dyDescent="0.25"/>
    <row r="1382" ht="14.25" customHeight="1" x14ac:dyDescent="0.25"/>
    <row r="1383" ht="14.25" customHeight="1" x14ac:dyDescent="0.25"/>
    <row r="1384" ht="14.25" customHeight="1" x14ac:dyDescent="0.25"/>
    <row r="1385" ht="14.25" customHeight="1" x14ac:dyDescent="0.25"/>
    <row r="1386" ht="14.25" customHeight="1" x14ac:dyDescent="0.25"/>
    <row r="1387" ht="14.25" customHeight="1" x14ac:dyDescent="0.25"/>
    <row r="1388" ht="14.25" customHeight="1" x14ac:dyDescent="0.25"/>
    <row r="1389" ht="14.25" customHeight="1" x14ac:dyDescent="0.25"/>
    <row r="1390" ht="14.25" customHeight="1" x14ac:dyDescent="0.25"/>
    <row r="1391" ht="14.25" customHeight="1" x14ac:dyDescent="0.25"/>
    <row r="1392" ht="14.25" customHeight="1" x14ac:dyDescent="0.25"/>
    <row r="1393" ht="14.25" customHeight="1" x14ac:dyDescent="0.25"/>
    <row r="1394" ht="14.25" customHeight="1" x14ac:dyDescent="0.25"/>
    <row r="1395" ht="14.25" customHeight="1" x14ac:dyDescent="0.25"/>
    <row r="1396" ht="14.25" customHeight="1" x14ac:dyDescent="0.25"/>
    <row r="1397" ht="14.25" customHeight="1" x14ac:dyDescent="0.25"/>
    <row r="1398" ht="14.25" customHeight="1" x14ac:dyDescent="0.25"/>
    <row r="1399" ht="14.25" customHeight="1" x14ac:dyDescent="0.25"/>
    <row r="1400" ht="14.25" customHeight="1" x14ac:dyDescent="0.25"/>
    <row r="1401" ht="14.25" customHeight="1" x14ac:dyDescent="0.25"/>
    <row r="1402" ht="14.25" customHeight="1" x14ac:dyDescent="0.25"/>
    <row r="1403" ht="14.25" customHeight="1" x14ac:dyDescent="0.25"/>
    <row r="1404" ht="14.25" customHeight="1" x14ac:dyDescent="0.25"/>
    <row r="1405" ht="14.25" customHeight="1" x14ac:dyDescent="0.25"/>
    <row r="1406" ht="14.25" customHeight="1" x14ac:dyDescent="0.25"/>
    <row r="1407" ht="14.25" customHeight="1" x14ac:dyDescent="0.25"/>
    <row r="1408" ht="14.25" customHeight="1" x14ac:dyDescent="0.25"/>
    <row r="1409" ht="14.25" customHeight="1" x14ac:dyDescent="0.25"/>
    <row r="1410" ht="14.25" customHeight="1" x14ac:dyDescent="0.25"/>
    <row r="1411" ht="14.25" customHeight="1" x14ac:dyDescent="0.25"/>
    <row r="1412" ht="14.25" customHeight="1" x14ac:dyDescent="0.25"/>
    <row r="1413" ht="14.25" customHeight="1" x14ac:dyDescent="0.25"/>
    <row r="1414" ht="14.25" customHeight="1" x14ac:dyDescent="0.25"/>
    <row r="1415" ht="14.25" customHeight="1" x14ac:dyDescent="0.25"/>
    <row r="1416" ht="14.25" customHeight="1" x14ac:dyDescent="0.25"/>
    <row r="1417" ht="14.25" customHeight="1" x14ac:dyDescent="0.25"/>
    <row r="1418" ht="14.25" customHeight="1" x14ac:dyDescent="0.25"/>
    <row r="1419" ht="14.25" customHeight="1" x14ac:dyDescent="0.25"/>
    <row r="1420" ht="14.25" customHeight="1" x14ac:dyDescent="0.25"/>
    <row r="1421" ht="14.25" customHeight="1" x14ac:dyDescent="0.25"/>
    <row r="1422" ht="14.25" customHeight="1" x14ac:dyDescent="0.25"/>
    <row r="1423" ht="14.25" customHeight="1" x14ac:dyDescent="0.25"/>
    <row r="1424" ht="14.25" customHeight="1" x14ac:dyDescent="0.25"/>
    <row r="1425" ht="14.25" customHeight="1" x14ac:dyDescent="0.25"/>
    <row r="1426" ht="14.25" customHeight="1" x14ac:dyDescent="0.25"/>
    <row r="1427" ht="14.25" customHeight="1" x14ac:dyDescent="0.25"/>
    <row r="1428" ht="14.25" customHeight="1" x14ac:dyDescent="0.25"/>
    <row r="1429" ht="14.25" customHeight="1" x14ac:dyDescent="0.25"/>
    <row r="1430" ht="14.25" customHeight="1" x14ac:dyDescent="0.25"/>
    <row r="1431" ht="14.25" customHeight="1" x14ac:dyDescent="0.25"/>
    <row r="1432" ht="14.25" customHeight="1" x14ac:dyDescent="0.25"/>
    <row r="1433" ht="14.25" customHeight="1" x14ac:dyDescent="0.25"/>
    <row r="1434" ht="14.25" customHeight="1" x14ac:dyDescent="0.25"/>
    <row r="1435" ht="14.25" customHeight="1" x14ac:dyDescent="0.25"/>
    <row r="1436" ht="14.25" customHeight="1" x14ac:dyDescent="0.25"/>
    <row r="1437" ht="14.25" customHeight="1" x14ac:dyDescent="0.25"/>
    <row r="1438" ht="14.25" customHeight="1" x14ac:dyDescent="0.25"/>
    <row r="1439" ht="14.25" customHeight="1" x14ac:dyDescent="0.25"/>
    <row r="1440" ht="14.25" customHeight="1" x14ac:dyDescent="0.25"/>
    <row r="1441" ht="14.25" customHeight="1" x14ac:dyDescent="0.25"/>
    <row r="1442" ht="14.25" customHeight="1" x14ac:dyDescent="0.25"/>
    <row r="1443" ht="14.25" customHeight="1" x14ac:dyDescent="0.25"/>
    <row r="1444" ht="14.25" customHeight="1" x14ac:dyDescent="0.25"/>
    <row r="1445" ht="14.25" customHeight="1" x14ac:dyDescent="0.25"/>
    <row r="1446" ht="14.25" customHeight="1" x14ac:dyDescent="0.25"/>
    <row r="1447" ht="14.25" customHeight="1" x14ac:dyDescent="0.25"/>
    <row r="1448" ht="14.25" customHeight="1" x14ac:dyDescent="0.25"/>
    <row r="1449" ht="14.25" customHeight="1" x14ac:dyDescent="0.25"/>
    <row r="1450" ht="14.25" customHeight="1" x14ac:dyDescent="0.25"/>
    <row r="1451" ht="14.25" customHeight="1" x14ac:dyDescent="0.25"/>
    <row r="1452" ht="14.25" customHeight="1" x14ac:dyDescent="0.25"/>
    <row r="1453" ht="14.25" customHeight="1" x14ac:dyDescent="0.25"/>
    <row r="1454" ht="14.25" customHeight="1" x14ac:dyDescent="0.25"/>
    <row r="1455" ht="14.25" customHeight="1" x14ac:dyDescent="0.25"/>
    <row r="1456" ht="14.25" customHeight="1" x14ac:dyDescent="0.25"/>
    <row r="1457" ht="14.25" customHeight="1" x14ac:dyDescent="0.25"/>
    <row r="1458" ht="14.25" customHeight="1" x14ac:dyDescent="0.25"/>
    <row r="1459" ht="14.25" customHeight="1" x14ac:dyDescent="0.25"/>
    <row r="1460" ht="14.25" customHeight="1" x14ac:dyDescent="0.25"/>
    <row r="1461" ht="14.25" customHeight="1" x14ac:dyDescent="0.25"/>
    <row r="1462" ht="14.25" customHeight="1" x14ac:dyDescent="0.25"/>
    <row r="1463" ht="14.25" customHeight="1" x14ac:dyDescent="0.25"/>
    <row r="1464" ht="14.25" customHeight="1" x14ac:dyDescent="0.25"/>
    <row r="1465" ht="14.25" customHeight="1" x14ac:dyDescent="0.25"/>
    <row r="1466" ht="14.25" customHeight="1" x14ac:dyDescent="0.25"/>
    <row r="1467" ht="14.25" customHeight="1" x14ac:dyDescent="0.25"/>
    <row r="1468" ht="14.25" customHeight="1" x14ac:dyDescent="0.25"/>
    <row r="1469" ht="14.25" customHeight="1" x14ac:dyDescent="0.25"/>
    <row r="1470" ht="14.25" customHeight="1" x14ac:dyDescent="0.25"/>
    <row r="1471" ht="14.25" customHeight="1" x14ac:dyDescent="0.25"/>
    <row r="1472" ht="14.25" customHeight="1" x14ac:dyDescent="0.25"/>
    <row r="1473" ht="14.25" customHeight="1" x14ac:dyDescent="0.25"/>
    <row r="1474" ht="14.25" customHeight="1" x14ac:dyDescent="0.25"/>
    <row r="1475" ht="14.25" customHeight="1" x14ac:dyDescent="0.25"/>
    <row r="1476" ht="14.25" customHeight="1" x14ac:dyDescent="0.25"/>
    <row r="1477" ht="14.25" customHeight="1" x14ac:dyDescent="0.25"/>
    <row r="1478" ht="14.25" customHeight="1" x14ac:dyDescent="0.25"/>
    <row r="1479" ht="14.25" customHeight="1" x14ac:dyDescent="0.25"/>
    <row r="1480" ht="14.25" customHeight="1" x14ac:dyDescent="0.25"/>
    <row r="1481" ht="14.25" customHeight="1" x14ac:dyDescent="0.25"/>
    <row r="1482" ht="14.25" customHeight="1" x14ac:dyDescent="0.25"/>
    <row r="1483" ht="14.25" customHeight="1" x14ac:dyDescent="0.25"/>
    <row r="1484" ht="14.25" customHeight="1" x14ac:dyDescent="0.25"/>
    <row r="1485" ht="14.25" customHeight="1" x14ac:dyDescent="0.25"/>
    <row r="1486" ht="14.25" customHeight="1" x14ac:dyDescent="0.25"/>
    <row r="1487" ht="14.25" customHeight="1" x14ac:dyDescent="0.25"/>
    <row r="1488" ht="14.25" customHeight="1" x14ac:dyDescent="0.25"/>
    <row r="1489" ht="14.25" customHeight="1" x14ac:dyDescent="0.25"/>
    <row r="1490" ht="14.25" customHeight="1" x14ac:dyDescent="0.25"/>
    <row r="1491" ht="14.25" customHeight="1" x14ac:dyDescent="0.25"/>
    <row r="1492" ht="14.25" customHeight="1" x14ac:dyDescent="0.25"/>
    <row r="1493" ht="14.25" customHeight="1" x14ac:dyDescent="0.25"/>
    <row r="1494" ht="14.25" customHeight="1" x14ac:dyDescent="0.25"/>
    <row r="1495" ht="14.25" customHeight="1" x14ac:dyDescent="0.25"/>
    <row r="1496" ht="14.25" customHeight="1" x14ac:dyDescent="0.25"/>
    <row r="1497" ht="14.25" customHeight="1" x14ac:dyDescent="0.25"/>
    <row r="1498" ht="14.25" customHeight="1" x14ac:dyDescent="0.25"/>
    <row r="1499" ht="14.25" customHeight="1" x14ac:dyDescent="0.25"/>
    <row r="1500" ht="14.25" customHeight="1" x14ac:dyDescent="0.25"/>
    <row r="1501" ht="14.25" customHeight="1" x14ac:dyDescent="0.25"/>
    <row r="1502" ht="14.25" customHeight="1" x14ac:dyDescent="0.25"/>
    <row r="1503" ht="14.25" customHeight="1" x14ac:dyDescent="0.25"/>
    <row r="1504" ht="14.25" customHeight="1" x14ac:dyDescent="0.25"/>
    <row r="1505" ht="14.25" customHeight="1" x14ac:dyDescent="0.25"/>
    <row r="1506" ht="14.25" customHeight="1" x14ac:dyDescent="0.25"/>
    <row r="1507" ht="14.25" customHeight="1" x14ac:dyDescent="0.25"/>
    <row r="1508" ht="14.25" customHeight="1" x14ac:dyDescent="0.25"/>
    <row r="1509" ht="14.25" customHeight="1" x14ac:dyDescent="0.25"/>
    <row r="1510" ht="14.25" customHeight="1" x14ac:dyDescent="0.25"/>
    <row r="1511" ht="14.25" customHeight="1" x14ac:dyDescent="0.25"/>
    <row r="1512" ht="14.25" customHeight="1" x14ac:dyDescent="0.25"/>
    <row r="1513" ht="14.25" customHeight="1" x14ac:dyDescent="0.25"/>
    <row r="1514" ht="14.25" customHeight="1" x14ac:dyDescent="0.25"/>
    <row r="1515" ht="14.25" customHeight="1" x14ac:dyDescent="0.25"/>
    <row r="1516" ht="14.25" customHeight="1" x14ac:dyDescent="0.25"/>
    <row r="1517" ht="14.25" customHeight="1" x14ac:dyDescent="0.25"/>
    <row r="1518" ht="14.25" customHeight="1" x14ac:dyDescent="0.25"/>
    <row r="1519" ht="14.25" customHeight="1" x14ac:dyDescent="0.25"/>
    <row r="1520" ht="14.25" customHeight="1" x14ac:dyDescent="0.25"/>
    <row r="1521" ht="14.25" customHeight="1" x14ac:dyDescent="0.25"/>
    <row r="1522" ht="14.25" customHeight="1" x14ac:dyDescent="0.25"/>
    <row r="1523" ht="14.25" customHeight="1" x14ac:dyDescent="0.25"/>
    <row r="1524" ht="14.25" customHeight="1" x14ac:dyDescent="0.25"/>
    <row r="1525" ht="14.25" customHeight="1" x14ac:dyDescent="0.25"/>
    <row r="1526" ht="14.25" customHeight="1" x14ac:dyDescent="0.25"/>
    <row r="1527" ht="14.25" customHeight="1" x14ac:dyDescent="0.25"/>
    <row r="1528" ht="14.25" customHeight="1" x14ac:dyDescent="0.25"/>
    <row r="1529" ht="14.25" customHeight="1" x14ac:dyDescent="0.25"/>
    <row r="1530" ht="14.25" customHeight="1" x14ac:dyDescent="0.25"/>
    <row r="1531" ht="14.25" customHeight="1" x14ac:dyDescent="0.25"/>
    <row r="1532" ht="14.25" customHeight="1" x14ac:dyDescent="0.25"/>
    <row r="1533" ht="14.25" customHeight="1" x14ac:dyDescent="0.25"/>
    <row r="1534" ht="14.25" customHeight="1" x14ac:dyDescent="0.25"/>
    <row r="1535" ht="14.25" customHeight="1" x14ac:dyDescent="0.25"/>
    <row r="1536" ht="14.25" customHeight="1" x14ac:dyDescent="0.25"/>
    <row r="1537" ht="14.25" customHeight="1" x14ac:dyDescent="0.25"/>
    <row r="1538" ht="14.25" customHeight="1" x14ac:dyDescent="0.25"/>
    <row r="1539" ht="14.25" customHeight="1" x14ac:dyDescent="0.25"/>
    <row r="1540" ht="14.25" customHeight="1" x14ac:dyDescent="0.25"/>
    <row r="1541" ht="14.25" customHeight="1" x14ac:dyDescent="0.25"/>
    <row r="1542" ht="14.25" customHeight="1" x14ac:dyDescent="0.25"/>
    <row r="1543" ht="14.25" customHeight="1" x14ac:dyDescent="0.25"/>
    <row r="1544" ht="14.25" customHeight="1" x14ac:dyDescent="0.25"/>
    <row r="1545" ht="14.25" customHeight="1" x14ac:dyDescent="0.25"/>
    <row r="1546" ht="14.25" customHeight="1" x14ac:dyDescent="0.25"/>
    <row r="1547" ht="14.25" customHeight="1" x14ac:dyDescent="0.25"/>
    <row r="1548" ht="14.25" customHeight="1" x14ac:dyDescent="0.25"/>
    <row r="1549" ht="14.25" customHeight="1" x14ac:dyDescent="0.25"/>
    <row r="1550" ht="14.25" customHeight="1" x14ac:dyDescent="0.25"/>
    <row r="1551" ht="14.25" customHeight="1" x14ac:dyDescent="0.25"/>
    <row r="1552" ht="14.25" customHeight="1" x14ac:dyDescent="0.25"/>
    <row r="1553" ht="14.25" customHeight="1" x14ac:dyDescent="0.25"/>
    <row r="1554" ht="14.25" customHeight="1" x14ac:dyDescent="0.25"/>
    <row r="1555" ht="14.25" customHeight="1" x14ac:dyDescent="0.25"/>
    <row r="1556" ht="14.25" customHeight="1" x14ac:dyDescent="0.25"/>
    <row r="1557" ht="14.25" customHeight="1" x14ac:dyDescent="0.25"/>
    <row r="1558" ht="14.25" customHeight="1" x14ac:dyDescent="0.25"/>
    <row r="1559" ht="14.25" customHeight="1" x14ac:dyDescent="0.25"/>
    <row r="1560" ht="14.25" customHeight="1" x14ac:dyDescent="0.25"/>
    <row r="1561" ht="14.25" customHeight="1" x14ac:dyDescent="0.25"/>
    <row r="1562" ht="14.25" customHeight="1" x14ac:dyDescent="0.25"/>
    <row r="1563" ht="14.25" customHeight="1" x14ac:dyDescent="0.25"/>
    <row r="1564" ht="14.25" customHeight="1" x14ac:dyDescent="0.25"/>
    <row r="1565" ht="14.25" customHeight="1" x14ac:dyDescent="0.25"/>
    <row r="1566" ht="14.25" customHeight="1" x14ac:dyDescent="0.25"/>
    <row r="1567" ht="14.25" customHeight="1" x14ac:dyDescent="0.25"/>
    <row r="1568" ht="14.25" customHeight="1" x14ac:dyDescent="0.25"/>
    <row r="1569" ht="14.25" customHeight="1" x14ac:dyDescent="0.25"/>
    <row r="1570" ht="14.25" customHeight="1" x14ac:dyDescent="0.25"/>
    <row r="1571" ht="14.25" customHeight="1" x14ac:dyDescent="0.25"/>
    <row r="1572" ht="14.25" customHeight="1" x14ac:dyDescent="0.25"/>
    <row r="1573" ht="14.25" customHeight="1" x14ac:dyDescent="0.25"/>
    <row r="1574" ht="14.25" customHeight="1" x14ac:dyDescent="0.25"/>
    <row r="1575" ht="14.25" customHeight="1" x14ac:dyDescent="0.25"/>
    <row r="1576" ht="14.25" customHeight="1" x14ac:dyDescent="0.25"/>
    <row r="1577" ht="14.25" customHeight="1" x14ac:dyDescent="0.25"/>
    <row r="1578" ht="14.25" customHeight="1" x14ac:dyDescent="0.25"/>
    <row r="1579" ht="14.25" customHeight="1" x14ac:dyDescent="0.25"/>
    <row r="1580" ht="14.25" customHeight="1" x14ac:dyDescent="0.25"/>
    <row r="1581" ht="14.25" customHeight="1" x14ac:dyDescent="0.25"/>
    <row r="1582" ht="14.25" customHeight="1" x14ac:dyDescent="0.25"/>
    <row r="1583" ht="14.25" customHeight="1" x14ac:dyDescent="0.25"/>
    <row r="1584" ht="14.25" customHeight="1" x14ac:dyDescent="0.25"/>
    <row r="1585" ht="14.25" customHeight="1" x14ac:dyDescent="0.25"/>
    <row r="1586" ht="14.25" customHeight="1" x14ac:dyDescent="0.25"/>
    <row r="1587" ht="14.25" customHeight="1" x14ac:dyDescent="0.25"/>
    <row r="1588" ht="14.25" customHeight="1" x14ac:dyDescent="0.25"/>
    <row r="1589" ht="14.25" customHeight="1" x14ac:dyDescent="0.25"/>
    <row r="1590" ht="14.25" customHeight="1" x14ac:dyDescent="0.25"/>
    <row r="1591" ht="14.25" customHeight="1" x14ac:dyDescent="0.25"/>
    <row r="1592" ht="14.25" customHeight="1" x14ac:dyDescent="0.25"/>
    <row r="1593" ht="14.25" customHeight="1" x14ac:dyDescent="0.25"/>
    <row r="1594" ht="14.25" customHeight="1" x14ac:dyDescent="0.25"/>
    <row r="1595" ht="14.25" customHeight="1" x14ac:dyDescent="0.25"/>
    <row r="1596" ht="14.25" customHeight="1" x14ac:dyDescent="0.25"/>
    <row r="1597" ht="14.25" customHeight="1" x14ac:dyDescent="0.25"/>
    <row r="1598" ht="14.25" customHeight="1" x14ac:dyDescent="0.25"/>
    <row r="1599" ht="14.25" customHeight="1" x14ac:dyDescent="0.25"/>
    <row r="1600" ht="14.25" customHeight="1" x14ac:dyDescent="0.25"/>
    <row r="1601" ht="14.25" customHeight="1" x14ac:dyDescent="0.25"/>
    <row r="1602" ht="14.25" customHeight="1" x14ac:dyDescent="0.25"/>
    <row r="1603" ht="14.25" customHeight="1" x14ac:dyDescent="0.25"/>
    <row r="1604" ht="14.25" customHeight="1" x14ac:dyDescent="0.25"/>
    <row r="1605" ht="14.25" customHeight="1" x14ac:dyDescent="0.25"/>
    <row r="1606" ht="14.25" customHeight="1" x14ac:dyDescent="0.25"/>
    <row r="1607" ht="14.25" customHeight="1" x14ac:dyDescent="0.25"/>
    <row r="1608" ht="14.25" customHeight="1" x14ac:dyDescent="0.25"/>
    <row r="1609" ht="14.25" customHeight="1" x14ac:dyDescent="0.25"/>
    <row r="1610" ht="14.25" customHeight="1" x14ac:dyDescent="0.25"/>
    <row r="1611" ht="14.25" customHeight="1" x14ac:dyDescent="0.25"/>
    <row r="1612" ht="14.25" customHeight="1" x14ac:dyDescent="0.25"/>
    <row r="1613" ht="14.25" customHeight="1" x14ac:dyDescent="0.25"/>
    <row r="1614" ht="14.25" customHeight="1" x14ac:dyDescent="0.25"/>
    <row r="1615" ht="14.25" customHeight="1" x14ac:dyDescent="0.25"/>
    <row r="1616" ht="14.25" customHeight="1" x14ac:dyDescent="0.25"/>
    <row r="1617" ht="14.25" customHeight="1" x14ac:dyDescent="0.25"/>
    <row r="1618" ht="14.25" customHeight="1" x14ac:dyDescent="0.25"/>
    <row r="1619" ht="14.25" customHeight="1" x14ac:dyDescent="0.25"/>
    <row r="1620" ht="14.25" customHeight="1" x14ac:dyDescent="0.25"/>
    <row r="1621" ht="14.25" customHeight="1" x14ac:dyDescent="0.25"/>
    <row r="1622" ht="14.25" customHeight="1" x14ac:dyDescent="0.25"/>
    <row r="1623" ht="14.25" customHeight="1" x14ac:dyDescent="0.25"/>
    <row r="1624" ht="14.25" customHeight="1" x14ac:dyDescent="0.25"/>
    <row r="1625" ht="14.25" customHeight="1" x14ac:dyDescent="0.25"/>
    <row r="1626" ht="14.25" customHeight="1" x14ac:dyDescent="0.25"/>
    <row r="1627" ht="14.25" customHeight="1" x14ac:dyDescent="0.25"/>
    <row r="1628" ht="14.25" customHeight="1" x14ac:dyDescent="0.25"/>
    <row r="1629" ht="14.25" customHeight="1" x14ac:dyDescent="0.25"/>
    <row r="1630" ht="14.25" customHeight="1" x14ac:dyDescent="0.25"/>
    <row r="1631" ht="14.25" customHeight="1" x14ac:dyDescent="0.25"/>
    <row r="1632" ht="14.25" customHeight="1" x14ac:dyDescent="0.25"/>
    <row r="1633" ht="14.25" customHeight="1" x14ac:dyDescent="0.25"/>
    <row r="1634" ht="14.25" customHeight="1" x14ac:dyDescent="0.25"/>
    <row r="1635" ht="14.25" customHeight="1" x14ac:dyDescent="0.25"/>
    <row r="1636" ht="14.25" customHeight="1" x14ac:dyDescent="0.25"/>
    <row r="1637" ht="14.25" customHeight="1" x14ac:dyDescent="0.25"/>
    <row r="1638" ht="14.25" customHeight="1" x14ac:dyDescent="0.25"/>
    <row r="1639" ht="14.25" customHeight="1" x14ac:dyDescent="0.25"/>
    <row r="1640" ht="14.25" customHeight="1" x14ac:dyDescent="0.25"/>
    <row r="1641" ht="14.25" customHeight="1" x14ac:dyDescent="0.25"/>
    <row r="1642" ht="14.25" customHeight="1" x14ac:dyDescent="0.25"/>
    <row r="1643" ht="14.25" customHeight="1" x14ac:dyDescent="0.25"/>
    <row r="1644" ht="14.25" customHeight="1" x14ac:dyDescent="0.25"/>
    <row r="1645" ht="14.25" customHeight="1" x14ac:dyDescent="0.25"/>
    <row r="1646" ht="14.25" customHeight="1" x14ac:dyDescent="0.25"/>
    <row r="1647" ht="14.25" customHeight="1" x14ac:dyDescent="0.25"/>
    <row r="1648" ht="14.25" customHeight="1" x14ac:dyDescent="0.25"/>
    <row r="1649" ht="14.25" customHeight="1" x14ac:dyDescent="0.25"/>
    <row r="1650" ht="14.25" customHeight="1" x14ac:dyDescent="0.25"/>
    <row r="1651" ht="14.25" customHeight="1" x14ac:dyDescent="0.25"/>
    <row r="1652" ht="14.25" customHeight="1" x14ac:dyDescent="0.25"/>
    <row r="1653" ht="14.25" customHeight="1" x14ac:dyDescent="0.25"/>
    <row r="1654" ht="14.25" customHeight="1" x14ac:dyDescent="0.25"/>
    <row r="1655" ht="14.25" customHeight="1" x14ac:dyDescent="0.25"/>
    <row r="1656" ht="14.25" customHeight="1" x14ac:dyDescent="0.25"/>
    <row r="1657" ht="14.25" customHeight="1" x14ac:dyDescent="0.25"/>
    <row r="1658" ht="14.25" customHeight="1" x14ac:dyDescent="0.25"/>
    <row r="1659" ht="14.25" customHeight="1" x14ac:dyDescent="0.25"/>
    <row r="1660" ht="14.25" customHeight="1" x14ac:dyDescent="0.25"/>
    <row r="1661" ht="14.25" customHeight="1" x14ac:dyDescent="0.25"/>
    <row r="1662" ht="14.25" customHeight="1" x14ac:dyDescent="0.25"/>
    <row r="1663" ht="14.25" customHeight="1" x14ac:dyDescent="0.25"/>
    <row r="1664" ht="14.25" customHeight="1" x14ac:dyDescent="0.25"/>
    <row r="1665" ht="14.25" customHeight="1" x14ac:dyDescent="0.25"/>
    <row r="1666" ht="14.25" customHeight="1" x14ac:dyDescent="0.25"/>
    <row r="1667" ht="14.25" customHeight="1" x14ac:dyDescent="0.25"/>
    <row r="1668" ht="14.25" customHeight="1" x14ac:dyDescent="0.25"/>
    <row r="1669" ht="14.25" customHeight="1" x14ac:dyDescent="0.25"/>
    <row r="1670" ht="14.25" customHeight="1" x14ac:dyDescent="0.25"/>
    <row r="1671" ht="14.25" customHeight="1" x14ac:dyDescent="0.25"/>
    <row r="1672" ht="14.25" customHeight="1" x14ac:dyDescent="0.25"/>
    <row r="1673" ht="14.25" customHeight="1" x14ac:dyDescent="0.25"/>
    <row r="1674" ht="14.25" customHeight="1" x14ac:dyDescent="0.25"/>
    <row r="1675" ht="14.25" customHeight="1" x14ac:dyDescent="0.25"/>
    <row r="1676" ht="14.25" customHeight="1" x14ac:dyDescent="0.25"/>
    <row r="1677" ht="14.25" customHeight="1" x14ac:dyDescent="0.25"/>
    <row r="1678" ht="14.25" customHeight="1" x14ac:dyDescent="0.25"/>
    <row r="1679" ht="14.25" customHeight="1" x14ac:dyDescent="0.25"/>
    <row r="1680" ht="14.25" customHeight="1" x14ac:dyDescent="0.25"/>
    <row r="1681" ht="14.25" customHeight="1" x14ac:dyDescent="0.25"/>
    <row r="1682" ht="14.25" customHeight="1" x14ac:dyDescent="0.25"/>
    <row r="1683" ht="14.25" customHeight="1" x14ac:dyDescent="0.25"/>
    <row r="1684" ht="14.25" customHeight="1" x14ac:dyDescent="0.25"/>
    <row r="1685" ht="14.25" customHeight="1" x14ac:dyDescent="0.25"/>
    <row r="1686" ht="14.25" customHeight="1" x14ac:dyDescent="0.25"/>
    <row r="1687" ht="14.25" customHeight="1" x14ac:dyDescent="0.25"/>
    <row r="1688" ht="14.25" customHeight="1" x14ac:dyDescent="0.25"/>
    <row r="1689" ht="14.25" customHeight="1" x14ac:dyDescent="0.25"/>
    <row r="1690" ht="14.25" customHeight="1" x14ac:dyDescent="0.25"/>
    <row r="1691" ht="14.25" customHeight="1" x14ac:dyDescent="0.25"/>
    <row r="1692" ht="14.25" customHeight="1" x14ac:dyDescent="0.25"/>
    <row r="1693" ht="14.25" customHeight="1" x14ac:dyDescent="0.25"/>
    <row r="1694" ht="14.25" customHeight="1" x14ac:dyDescent="0.25"/>
    <row r="1695" ht="14.25" customHeight="1" x14ac:dyDescent="0.25"/>
    <row r="1696" ht="14.25" customHeight="1" x14ac:dyDescent="0.25"/>
    <row r="1697" ht="14.25" customHeight="1" x14ac:dyDescent="0.25"/>
    <row r="1698" ht="14.25" customHeight="1" x14ac:dyDescent="0.25"/>
    <row r="1699" ht="14.25" customHeight="1" x14ac:dyDescent="0.25"/>
    <row r="1700" ht="14.25" customHeight="1" x14ac:dyDescent="0.25"/>
    <row r="1701" ht="14.25" customHeight="1" x14ac:dyDescent="0.25"/>
    <row r="1702" ht="14.25" customHeight="1" x14ac:dyDescent="0.25"/>
    <row r="1703" ht="14.25" customHeight="1" x14ac:dyDescent="0.25"/>
    <row r="1704" ht="14.25" customHeight="1" x14ac:dyDescent="0.25"/>
    <row r="1705" ht="14.25" customHeight="1" x14ac:dyDescent="0.25"/>
    <row r="1706" ht="14.25" customHeight="1" x14ac:dyDescent="0.25"/>
    <row r="1707" ht="14.25" customHeight="1" x14ac:dyDescent="0.25"/>
    <row r="1708" ht="14.25" customHeight="1" x14ac:dyDescent="0.25"/>
    <row r="1709" ht="14.25" customHeight="1" x14ac:dyDescent="0.25"/>
    <row r="1710" ht="14.25" customHeight="1" x14ac:dyDescent="0.25"/>
    <row r="1711" ht="14.25" customHeight="1" x14ac:dyDescent="0.25"/>
    <row r="1712" ht="14.25" customHeight="1" x14ac:dyDescent="0.25"/>
    <row r="1713" ht="14.25" customHeight="1" x14ac:dyDescent="0.25"/>
    <row r="1714" ht="14.25" customHeight="1" x14ac:dyDescent="0.25"/>
    <row r="1715" ht="14.25" customHeight="1" x14ac:dyDescent="0.25"/>
    <row r="1716" ht="14.25" customHeight="1" x14ac:dyDescent="0.25"/>
    <row r="1717" ht="14.25" customHeight="1" x14ac:dyDescent="0.25"/>
    <row r="1718" ht="14.25" customHeight="1" x14ac:dyDescent="0.25"/>
    <row r="1719" ht="14.25" customHeight="1" x14ac:dyDescent="0.25"/>
    <row r="1720" ht="14.25" customHeight="1" x14ac:dyDescent="0.25"/>
    <row r="1721" ht="14.25" customHeight="1" x14ac:dyDescent="0.25"/>
    <row r="1722" ht="14.25" customHeight="1" x14ac:dyDescent="0.25"/>
    <row r="1723" ht="14.25" customHeight="1" x14ac:dyDescent="0.25"/>
    <row r="1724" ht="14.25" customHeight="1" x14ac:dyDescent="0.25"/>
    <row r="1725" ht="14.25" customHeight="1" x14ac:dyDescent="0.25"/>
    <row r="1726" ht="14.25" customHeight="1" x14ac:dyDescent="0.25"/>
    <row r="1727" ht="14.25" customHeight="1" x14ac:dyDescent="0.25"/>
    <row r="1728" ht="14.25" customHeight="1" x14ac:dyDescent="0.25"/>
    <row r="1729" ht="14.25" customHeight="1" x14ac:dyDescent="0.25"/>
    <row r="1730" ht="14.25" customHeight="1" x14ac:dyDescent="0.25"/>
    <row r="1731" ht="14.25" customHeight="1" x14ac:dyDescent="0.25"/>
    <row r="1732" ht="14.25" customHeight="1" x14ac:dyDescent="0.25"/>
    <row r="1733" ht="14.25" customHeight="1" x14ac:dyDescent="0.25"/>
    <row r="1734" ht="14.25" customHeight="1" x14ac:dyDescent="0.25"/>
    <row r="1735" ht="14.25" customHeight="1" x14ac:dyDescent="0.25"/>
    <row r="1736" ht="14.25" customHeight="1" x14ac:dyDescent="0.25"/>
    <row r="1737" ht="14.25" customHeight="1" x14ac:dyDescent="0.25"/>
    <row r="1738" ht="14.25" customHeight="1" x14ac:dyDescent="0.25"/>
    <row r="1739" ht="14.25" customHeight="1" x14ac:dyDescent="0.25"/>
  </sheetData>
  <customSheetViews>
    <customSheetView guid="{17406B05-851B-4603-9BE4-525D95C46488}" filter="1" showAutoFilter="1">
      <pageMargins left="0" right="0" top="0" bottom="0" header="0" footer="0"/>
      <autoFilter ref="A11:P142" xr:uid="{00000000-0000-0000-0000-000000000000}"/>
      <extLst>
        <ext uri="GoogleSheetsCustomDataVersion1">
          <go:sheetsCustomData xmlns:go="http://customooxmlschemas.google.com/" filterViewId="2009049578"/>
        </ext>
      </extLst>
    </customSheetView>
  </customSheetViews>
  <conditionalFormatting sqref="I12:I1294">
    <cfRule type="cellIs" dxfId="25" priority="1" operator="equal">
      <formula>"Error"</formula>
    </cfRule>
  </conditionalFormatting>
  <conditionalFormatting sqref="I12:I1294">
    <cfRule type="cellIs" dxfId="24" priority="2" operator="equal">
      <formula>99999</formula>
    </cfRule>
  </conditionalFormatting>
  <conditionalFormatting sqref="F12:F1294">
    <cfRule type="cellIs" dxfId="23" priority="3" operator="equal">
      <formula>99</formula>
    </cfRule>
  </conditionalFormatting>
  <pageMargins left="0.7" right="0.7" top="0.75" bottom="0.75" header="0" footer="0"/>
  <pageSetup orientation="landscape"/>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ErrorMessage="1" xr:uid="{00000000-0002-0000-0000-000001000000}">
          <x14:formula1>
            <xm:f>'LOCALIZA HN'!$T$9:$T$11</xm:f>
          </x14:formula1>
          <xm:sqref>J12:J1294</xm:sqref>
        </x14:dataValidation>
        <x14:dataValidation type="list" allowBlank="1" showErrorMessage="1" xr:uid="{00000000-0002-0000-0000-000000000000}">
          <x14:formula1>
            <xm:f>'LOCALIZA HN'!$Q$9:$Q$26</xm:f>
          </x14:formula1>
          <xm:sqref>G12:G1294</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33C0B"/>
  </sheetPr>
  <dimension ref="A1:T1063"/>
  <sheetViews>
    <sheetView showGridLines="0" workbookViewId="0">
      <pane ySplit="11" topLeftCell="A12" activePane="bottomLeft" state="frozen"/>
      <selection pane="bottomLeft" activeCell="B18" sqref="B18"/>
    </sheetView>
  </sheetViews>
  <sheetFormatPr baseColWidth="10" defaultColWidth="12.59765625" defaultRowHeight="15" customHeight="1" x14ac:dyDescent="0.25"/>
  <cols>
    <col min="1" max="1" width="9.59765625" customWidth="1"/>
    <col min="2" max="2" width="9" customWidth="1"/>
    <col min="3" max="3" width="10.5" customWidth="1"/>
    <col min="4" max="4" width="4.8984375" customWidth="1"/>
    <col min="5" max="5" width="7.59765625" customWidth="1"/>
    <col min="6" max="6" width="10" customWidth="1"/>
    <col min="7" max="7" width="11.19921875" customWidth="1"/>
    <col min="8" max="8" width="15.09765625" customWidth="1"/>
    <col min="9" max="9" width="11.09765625" customWidth="1"/>
    <col min="10" max="10" width="8.59765625" customWidth="1"/>
    <col min="11" max="11" width="7.09765625" customWidth="1"/>
    <col min="12" max="12" width="12.59765625" customWidth="1"/>
    <col min="13" max="13" width="7" customWidth="1"/>
    <col min="14" max="15" width="8.5" customWidth="1"/>
    <col min="16" max="16" width="6.59765625" customWidth="1"/>
    <col min="17" max="26" width="9.3984375" customWidth="1"/>
  </cols>
  <sheetData>
    <row r="1" spans="1:20" ht="14.25" customHeight="1" x14ac:dyDescent="0.25"/>
    <row r="2" spans="1:20" ht="14.25" customHeight="1" x14ac:dyDescent="0.25"/>
    <row r="3" spans="1:20" ht="14.25" customHeight="1" x14ac:dyDescent="0.25"/>
    <row r="4" spans="1:20" ht="14.25" customHeight="1" x14ac:dyDescent="0.25"/>
    <row r="5" spans="1:20" ht="14.25" customHeight="1" x14ac:dyDescent="0.25"/>
    <row r="6" spans="1:20" ht="14.25" customHeight="1" x14ac:dyDescent="0.25"/>
    <row r="7" spans="1:20" ht="14.25" customHeight="1" x14ac:dyDescent="0.25"/>
    <row r="8" spans="1:20" ht="14.25" customHeight="1" x14ac:dyDescent="0.25"/>
    <row r="9" spans="1:20" ht="14.25" customHeight="1" x14ac:dyDescent="0.25"/>
    <row r="10" spans="1:20" ht="14.25" customHeight="1" x14ac:dyDescent="0.25"/>
    <row r="11" spans="1:20" ht="27.75" customHeight="1" x14ac:dyDescent="0.25">
      <c r="A11" s="1" t="s">
        <v>0</v>
      </c>
      <c r="B11" s="1" t="s">
        <v>1</v>
      </c>
      <c r="C11" s="1" t="s">
        <v>2</v>
      </c>
      <c r="D11" s="2" t="s">
        <v>3</v>
      </c>
      <c r="E11" s="2" t="s">
        <v>4</v>
      </c>
      <c r="F11" s="2" t="s">
        <v>5</v>
      </c>
      <c r="G11" s="1" t="s">
        <v>6</v>
      </c>
      <c r="H11" s="1" t="s">
        <v>7</v>
      </c>
      <c r="I11" s="2" t="s">
        <v>8</v>
      </c>
      <c r="J11" s="2" t="s">
        <v>9</v>
      </c>
      <c r="K11" s="2" t="s">
        <v>10</v>
      </c>
      <c r="L11" s="1" t="s">
        <v>11</v>
      </c>
      <c r="M11" s="2" t="s">
        <v>12</v>
      </c>
      <c r="N11" s="2" t="s">
        <v>13</v>
      </c>
      <c r="O11" s="2" t="s">
        <v>14</v>
      </c>
      <c r="P11" s="2" t="s">
        <v>15</v>
      </c>
    </row>
    <row r="12" spans="1:20" ht="14.25" customHeight="1" x14ac:dyDescent="0.3">
      <c r="A12" s="35" t="str">
        <f t="shared" ref="A12:A75" si="0">+H12&amp;E12&amp;D12</f>
        <v>Villanueva439161</v>
      </c>
      <c r="B12" s="35" t="str">
        <f>+MuertesHN[[#This Row],[ID_Municipio]]&amp;MuertesHN[[#This Row],[Fecha]]</f>
        <v>051143916</v>
      </c>
      <c r="C12" s="35" t="str">
        <f>+G12&amp;E12</f>
        <v>Cortes43916</v>
      </c>
      <c r="D12" s="58">
        <f t="shared" ref="D12:D43" si="1">+ROW()-11</f>
        <v>1</v>
      </c>
      <c r="E12" s="31">
        <v>43916</v>
      </c>
      <c r="F12" s="58">
        <f>+IFERROR(VLOOKUP(COVID_CL_MUERTE!$G12,'LOCALIZA HN'!$Q$9:$R$26,2,0),99)</f>
        <v>5</v>
      </c>
      <c r="G12" s="3" t="s">
        <v>22</v>
      </c>
      <c r="H12" s="48" t="s">
        <v>83</v>
      </c>
      <c r="I12" s="36" t="str">
        <f>+IFERROR(VLOOKUP(MuertesHN[[#This Row],[Municipio]],'LOCALIZA HN'!$B$9:$J$306,8,0),99999)</f>
        <v>0511</v>
      </c>
      <c r="J12" s="5" t="s">
        <v>18</v>
      </c>
      <c r="K12" s="5">
        <v>60</v>
      </c>
      <c r="L12" s="6" t="s">
        <v>91</v>
      </c>
      <c r="M12" s="37" t="s">
        <v>92</v>
      </c>
      <c r="N12" s="37">
        <f>+IFERROR(VLOOKUP(MuertesHN[[#This Row],[ID_Municipio]],Table_4[[CodigoMuni]:[Long_2]],3,0),"")</f>
        <v>15.3307</v>
      </c>
      <c r="O12" s="37">
        <f>+IFERROR(VLOOKUP(MuertesHN[[#This Row],[ID_Municipio]],Table_4[[CodigoMuni]:[Long_2]],4,0),"")</f>
        <v>-88.047399999999996</v>
      </c>
      <c r="P12" s="37" t="s">
        <v>21</v>
      </c>
      <c r="S12" s="11">
        <f>+VALUE(MID(COVID_CL_MUERTE!$I12,2,1))</f>
        <v>5</v>
      </c>
      <c r="T12" s="11">
        <f>+VALUE(S12)</f>
        <v>5</v>
      </c>
    </row>
    <row r="13" spans="1:20" ht="14.25" customHeight="1" x14ac:dyDescent="0.3">
      <c r="A13" s="35" t="str">
        <f t="shared" si="0"/>
        <v>Villanueva439182</v>
      </c>
      <c r="B13" s="35" t="str">
        <f>+MuertesHN[[#This Row],[ID_Municipio]]&amp;MuertesHN[[#This Row],[Fecha]]</f>
        <v>051143918</v>
      </c>
      <c r="C13" s="35" t="str">
        <f t="shared" ref="C13:C76" si="2">+G13&amp;E13</f>
        <v>Cortes43918</v>
      </c>
      <c r="D13" s="58">
        <f t="shared" si="1"/>
        <v>2</v>
      </c>
      <c r="E13" s="31">
        <v>43918</v>
      </c>
      <c r="F13" s="58">
        <f>+IFERROR(VLOOKUP(COVID_CL_MUERTE!$G13,'LOCALIZA HN'!$Q$9:$R$26,2,0),99)</f>
        <v>5</v>
      </c>
      <c r="G13" s="3" t="s">
        <v>22</v>
      </c>
      <c r="H13" s="11" t="s">
        <v>83</v>
      </c>
      <c r="I13" s="36" t="str">
        <f>+IFERROR(VLOOKUP(MuertesHN[[#This Row],[Municipio]],'LOCALIZA HN'!$B$9:$J$306,8,0),99999)</f>
        <v>0511</v>
      </c>
      <c r="J13" s="5" t="s">
        <v>18</v>
      </c>
      <c r="K13" s="5">
        <v>49</v>
      </c>
      <c r="L13" s="6" t="s">
        <v>91</v>
      </c>
      <c r="M13" s="37" t="str">
        <f>+M12</f>
        <v>Muerte</v>
      </c>
      <c r="N13" s="37">
        <f>+IFERROR(VLOOKUP(MuertesHN[[#This Row],[ID_Municipio]],Table_4[[CodigoMuni]:[Long_2]],3,0),"")</f>
        <v>15.3307</v>
      </c>
      <c r="O13" s="37">
        <f>+IFERROR(VLOOKUP(MuertesHN[[#This Row],[ID_Municipio]],Table_4[[CodigoMuni]:[Long_2]],4,0),"")</f>
        <v>-88.047399999999996</v>
      </c>
      <c r="P13" s="37" t="str">
        <f>+P12</f>
        <v>HONDURAS</v>
      </c>
    </row>
    <row r="14" spans="1:20" ht="14.25" customHeight="1" x14ac:dyDescent="0.3">
      <c r="A14" s="35" t="str">
        <f t="shared" si="0"/>
        <v>Villanueva439193</v>
      </c>
      <c r="B14" s="35" t="str">
        <f>+MuertesHN[[#This Row],[ID_Municipio]]&amp;MuertesHN[[#This Row],[Fecha]]</f>
        <v>051143919</v>
      </c>
      <c r="C14" s="35" t="str">
        <f t="shared" si="2"/>
        <v>Cortes43919</v>
      </c>
      <c r="D14" s="58">
        <f t="shared" si="1"/>
        <v>3</v>
      </c>
      <c r="E14" s="31">
        <v>43919</v>
      </c>
      <c r="F14" s="58">
        <f>+IFERROR(VLOOKUP(COVID_CL_MUERTE!$G14,'LOCALIZA HN'!$Q$9:$R$26,2,0),99)</f>
        <v>5</v>
      </c>
      <c r="G14" s="3" t="s">
        <v>22</v>
      </c>
      <c r="H14" s="11" t="s">
        <v>83</v>
      </c>
      <c r="I14" s="36" t="str">
        <f>+IFERROR(VLOOKUP(MuertesHN[[#This Row],[Municipio]],'LOCALIZA HN'!$B$9:$J$306,8,0),99999)</f>
        <v>0511</v>
      </c>
      <c r="J14" s="5"/>
      <c r="K14" s="5"/>
      <c r="L14" s="6" t="s">
        <v>91</v>
      </c>
      <c r="M14" s="37" t="str">
        <f>+M13</f>
        <v>Muerte</v>
      </c>
      <c r="N14" s="37">
        <f>+IFERROR(VLOOKUP(MuertesHN[[#This Row],[ID_Municipio]],Table_4[[CodigoMuni]:[Long_2]],3,0),"")</f>
        <v>15.3307</v>
      </c>
      <c r="O14" s="37">
        <f>+IFERROR(VLOOKUP(MuertesHN[[#This Row],[ID_Municipio]],Table_4[[CodigoMuni]:[Long_2]],4,0),"")</f>
        <v>-88.047399999999996</v>
      </c>
      <c r="P14" s="37" t="str">
        <f>+P13</f>
        <v>HONDURAS</v>
      </c>
    </row>
    <row r="15" spans="1:20" ht="14.25" customHeight="1" x14ac:dyDescent="0.3">
      <c r="A15" s="35" t="str">
        <f t="shared" si="0"/>
        <v>La Lima439194</v>
      </c>
      <c r="B15" s="35" t="str">
        <f>+MuertesHN[[#This Row],[ID_Municipio]]&amp;MuertesHN[[#This Row],[Fecha]]</f>
        <v>051243919</v>
      </c>
      <c r="C15" s="35" t="str">
        <f t="shared" si="2"/>
        <v>Cortes43919</v>
      </c>
      <c r="D15" s="58">
        <f t="shared" si="1"/>
        <v>4</v>
      </c>
      <c r="E15" s="31">
        <v>43919</v>
      </c>
      <c r="F15" s="58">
        <f>+IFERROR(VLOOKUP(COVID_CL_MUERTE!$G15,'LOCALIZA HN'!$Q$9:$R$26,2,0),99)</f>
        <v>5</v>
      </c>
      <c r="G15" s="3" t="s">
        <v>22</v>
      </c>
      <c r="H15" s="34" t="s">
        <v>47</v>
      </c>
      <c r="I15" s="36" t="str">
        <f>+IFERROR(VLOOKUP(MuertesHN[[#This Row],[Municipio]],'LOCALIZA HN'!$B$9:$J$306,8,0),99999)</f>
        <v>0512</v>
      </c>
      <c r="J15" s="5" t="s">
        <v>18</v>
      </c>
      <c r="K15" s="5">
        <v>72</v>
      </c>
      <c r="L15" s="6" t="s">
        <v>91</v>
      </c>
      <c r="M15" s="37" t="str">
        <f>+M13</f>
        <v>Muerte</v>
      </c>
      <c r="N15" s="37">
        <f>+IFERROR(VLOOKUP(MuertesHN[[#This Row],[ID_Municipio]],Table_4[[CodigoMuni]:[Long_2]],3,0),"")</f>
        <v>15.484500000000001</v>
      </c>
      <c r="O15" s="37">
        <f>+IFERROR(VLOOKUP(MuertesHN[[#This Row],[ID_Municipio]],Table_4[[CodigoMuni]:[Long_2]],4,0),"")</f>
        <v>-87.869299999999996</v>
      </c>
      <c r="P15" s="37" t="str">
        <f>+P13</f>
        <v>HONDURAS</v>
      </c>
    </row>
    <row r="16" spans="1:20" ht="14.25" customHeight="1" x14ac:dyDescent="0.3">
      <c r="A16" s="35" t="str">
        <f t="shared" si="0"/>
        <v>San Pedro Sula439195</v>
      </c>
      <c r="B16" s="35" t="str">
        <f>+MuertesHN[[#This Row],[ID_Municipio]]&amp;MuertesHN[[#This Row],[Fecha]]</f>
        <v>050143919</v>
      </c>
      <c r="C16" s="35" t="str">
        <f t="shared" si="2"/>
        <v>Cortes43919</v>
      </c>
      <c r="D16" s="58">
        <f t="shared" si="1"/>
        <v>5</v>
      </c>
      <c r="E16" s="31">
        <v>43919</v>
      </c>
      <c r="F16" s="58">
        <f>+IFERROR(VLOOKUP(COVID_CL_MUERTE!$G16,'LOCALIZA HN'!$Q$9:$R$26,2,0),99)</f>
        <v>5</v>
      </c>
      <c r="G16" s="3" t="s">
        <v>22</v>
      </c>
      <c r="H16" s="34" t="s">
        <v>23</v>
      </c>
      <c r="I16" s="36" t="str">
        <f>+IFERROR(VLOOKUP(MuertesHN[[#This Row],[Municipio]],'LOCALIZA HN'!$B$9:$J$306,8,0),99999)</f>
        <v>0501</v>
      </c>
      <c r="J16" s="5" t="s">
        <v>26</v>
      </c>
      <c r="K16" s="5">
        <v>49</v>
      </c>
      <c r="L16" s="6" t="s">
        <v>93</v>
      </c>
      <c r="M16" s="37" t="s">
        <v>92</v>
      </c>
      <c r="N16" s="37">
        <f>+IFERROR(VLOOKUP(MuertesHN[[#This Row],[ID_Municipio]],Table_4[[CodigoMuni]:[Long_2]],3,0),"")</f>
        <v>15.5151</v>
      </c>
      <c r="O16" s="37">
        <f>+IFERROR(VLOOKUP(MuertesHN[[#This Row],[ID_Municipio]],Table_4[[CodigoMuni]:[Long_2]],4,0),"")</f>
        <v>-88.114599999999996</v>
      </c>
      <c r="P16" s="37" t="s">
        <v>21</v>
      </c>
    </row>
    <row r="17" spans="1:16" ht="14.25" customHeight="1" x14ac:dyDescent="0.3">
      <c r="A17" s="35" t="str">
        <f t="shared" si="0"/>
        <v>San Pedro Sula439196</v>
      </c>
      <c r="B17" s="35" t="str">
        <f>+MuertesHN[[#This Row],[ID_Municipio]]&amp;MuertesHN[[#This Row],[Fecha]]</f>
        <v>050143919</v>
      </c>
      <c r="C17" s="35" t="str">
        <f t="shared" si="2"/>
        <v>Cortes43919</v>
      </c>
      <c r="D17" s="58">
        <f t="shared" si="1"/>
        <v>6</v>
      </c>
      <c r="E17" s="31">
        <v>43919</v>
      </c>
      <c r="F17" s="58">
        <f>+IFERROR(VLOOKUP(COVID_CL_MUERTE!$G17,'LOCALIZA HN'!$Q$9:$R$26,2,0),99)</f>
        <v>5</v>
      </c>
      <c r="G17" s="3" t="s">
        <v>22</v>
      </c>
      <c r="H17" s="11" t="s">
        <v>23</v>
      </c>
      <c r="I17" s="36" t="str">
        <f>+IFERROR(VLOOKUP(MuertesHN[[#This Row],[Municipio]],'LOCALIZA HN'!$B$9:$J$306,8,0),99999)</f>
        <v>0501</v>
      </c>
      <c r="J17" s="5" t="s">
        <v>18</v>
      </c>
      <c r="K17" s="5">
        <v>61</v>
      </c>
      <c r="L17" s="6" t="s">
        <v>94</v>
      </c>
      <c r="M17" s="37" t="str">
        <f t="shared" ref="M17:M48" si="3">+M16</f>
        <v>Muerte</v>
      </c>
      <c r="N17" s="37">
        <f>+IFERROR(VLOOKUP(MuertesHN[[#This Row],[ID_Municipio]],Table_4[[CodigoMuni]:[Long_2]],3,0),"")</f>
        <v>15.5151</v>
      </c>
      <c r="O17" s="37">
        <f>+IFERROR(VLOOKUP(MuertesHN[[#This Row],[ID_Municipio]],Table_4[[CodigoMuni]:[Long_2]],4,0),"")</f>
        <v>-88.114599999999996</v>
      </c>
      <c r="P17" s="37" t="str">
        <f t="shared" ref="P17:P48" si="4">+P16</f>
        <v>HONDURAS</v>
      </c>
    </row>
    <row r="18" spans="1:16" ht="14.25" customHeight="1" x14ac:dyDescent="0.3">
      <c r="A18" s="35" t="str">
        <f t="shared" si="0"/>
        <v>San Pedro Sula439207</v>
      </c>
      <c r="B18" s="35" t="str">
        <f>+MuertesHN[[#This Row],[ID_Municipio]]&amp;MuertesHN[[#This Row],[Fecha]]</f>
        <v>050143920</v>
      </c>
      <c r="C18" s="35" t="str">
        <f t="shared" si="2"/>
        <v>Cortes43920</v>
      </c>
      <c r="D18" s="58">
        <f t="shared" si="1"/>
        <v>7</v>
      </c>
      <c r="E18" s="31">
        <v>43920</v>
      </c>
      <c r="F18" s="58">
        <f>+IFERROR(VLOOKUP(COVID_CL_MUERTE!$G18,'LOCALIZA HN'!$Q$9:$R$26,2,0),99)</f>
        <v>5</v>
      </c>
      <c r="G18" s="3" t="s">
        <v>22</v>
      </c>
      <c r="H18" s="38" t="s">
        <v>23</v>
      </c>
      <c r="I18" s="36" t="str">
        <f>+IFERROR(VLOOKUP(MuertesHN[[#This Row],[Municipio]],'LOCALIZA HN'!$B$9:$J$306,8,0),99999)</f>
        <v>0501</v>
      </c>
      <c r="J18" s="5" t="s">
        <v>18</v>
      </c>
      <c r="K18" s="5">
        <v>46</v>
      </c>
      <c r="L18" s="6" t="s">
        <v>95</v>
      </c>
      <c r="M18" s="37" t="str">
        <f t="shared" si="3"/>
        <v>Muerte</v>
      </c>
      <c r="N18" s="37">
        <f>+IFERROR(VLOOKUP(MuertesHN[[#This Row],[ID_Municipio]],Table_4[[CodigoMuni]:[Long_2]],3,0),"")</f>
        <v>15.5151</v>
      </c>
      <c r="O18" s="37">
        <f>+IFERROR(VLOOKUP(MuertesHN[[#This Row],[ID_Municipio]],Table_4[[CodigoMuni]:[Long_2]],4,0),"")</f>
        <v>-88.114599999999996</v>
      </c>
      <c r="P18" s="37" t="str">
        <f t="shared" si="4"/>
        <v>HONDURAS</v>
      </c>
    </row>
    <row r="19" spans="1:16" ht="14.25" customHeight="1" x14ac:dyDescent="0.3">
      <c r="A19" s="35" t="str">
        <f t="shared" si="0"/>
        <v>La Union439208</v>
      </c>
      <c r="B19" s="35" t="str">
        <f>+MuertesHN[[#This Row],[ID_Municipio]]&amp;MuertesHN[[#This Row],[Fecha]]</f>
        <v>041243920</v>
      </c>
      <c r="C19" s="35" t="str">
        <f t="shared" si="2"/>
        <v>Lempira43920</v>
      </c>
      <c r="D19" s="58">
        <f t="shared" si="1"/>
        <v>8</v>
      </c>
      <c r="E19" s="31">
        <v>43920</v>
      </c>
      <c r="F19" s="58">
        <f>+IFERROR(VLOOKUP(COVID_CL_MUERTE!$G19,'LOCALIZA HN'!$Q$9:$R$26,2,0),99)</f>
        <v>13</v>
      </c>
      <c r="G19" s="3" t="s">
        <v>41</v>
      </c>
      <c r="H19" s="34" t="s">
        <v>49</v>
      </c>
      <c r="I19" s="36" t="str">
        <f>+IFERROR(VLOOKUP(MuertesHN[[#This Row],[Municipio]],'LOCALIZA HN'!$B$9:$J$306,8,0),99999)</f>
        <v>0412</v>
      </c>
      <c r="J19" s="5" t="s">
        <v>18</v>
      </c>
      <c r="K19" s="5">
        <v>46</v>
      </c>
      <c r="L19" s="8" t="s">
        <v>91</v>
      </c>
      <c r="M19" s="37" t="str">
        <f t="shared" si="3"/>
        <v>Muerte</v>
      </c>
      <c r="N19" s="37">
        <f>+IFERROR(VLOOKUP(MuertesHN[[#This Row],[ID_Municipio]],Table_4[[CodigoMuni]:[Long_2]],3,0),"")</f>
        <v>14.698700000000001</v>
      </c>
      <c r="O19" s="37">
        <f>+IFERROR(VLOOKUP(MuertesHN[[#This Row],[ID_Municipio]],Table_4[[CodigoMuni]:[Long_2]],4,0),"")</f>
        <v>-88.948499999999996</v>
      </c>
      <c r="P19" s="37" t="str">
        <f t="shared" si="4"/>
        <v>HONDURAS</v>
      </c>
    </row>
    <row r="20" spans="1:16" ht="14.25" customHeight="1" x14ac:dyDescent="0.3">
      <c r="A20" s="35" t="str">
        <f t="shared" si="0"/>
        <v>Distrito Central439219</v>
      </c>
      <c r="B20" s="35" t="str">
        <f>+MuertesHN[[#This Row],[ID_Municipio]]&amp;MuertesHN[[#This Row],[Fecha]]</f>
        <v>080143921</v>
      </c>
      <c r="C20" s="35" t="str">
        <f t="shared" si="2"/>
        <v>Francisco Morazan43921</v>
      </c>
      <c r="D20" s="58">
        <f t="shared" si="1"/>
        <v>9</v>
      </c>
      <c r="E20" s="31">
        <v>43921</v>
      </c>
      <c r="F20" s="58">
        <f>+IFERROR(VLOOKUP(COVID_CL_MUERTE!$G20,'LOCALIZA HN'!$Q$9:$R$26,2,0),99)</f>
        <v>8</v>
      </c>
      <c r="G20" s="3" t="s">
        <v>31</v>
      </c>
      <c r="H20" s="34" t="s">
        <v>32</v>
      </c>
      <c r="I20" s="36" t="str">
        <f>+IFERROR(VLOOKUP(MuertesHN[[#This Row],[Municipio]],'LOCALIZA HN'!$B$9:$J$306,8,0),99999)</f>
        <v>0801</v>
      </c>
      <c r="J20" s="5" t="s">
        <v>18</v>
      </c>
      <c r="K20" s="5">
        <v>40</v>
      </c>
      <c r="L20" s="6" t="s">
        <v>96</v>
      </c>
      <c r="M20" s="37" t="str">
        <f t="shared" si="3"/>
        <v>Muerte</v>
      </c>
      <c r="N20" s="37">
        <f>+IFERROR(VLOOKUP(MuertesHN[[#This Row],[ID_Municipio]],Table_4[[CodigoMuni]:[Long_2]],3,0),"")</f>
        <v>14.175800000000001</v>
      </c>
      <c r="O20" s="37">
        <f>+IFERROR(VLOOKUP(MuertesHN[[#This Row],[ID_Municipio]],Table_4[[CodigoMuni]:[Long_2]],4,0),"")</f>
        <v>-87.251099999999994</v>
      </c>
      <c r="P20" s="37" t="str">
        <f t="shared" si="4"/>
        <v>HONDURAS</v>
      </c>
    </row>
    <row r="21" spans="1:16" ht="14.25" customHeight="1" x14ac:dyDescent="0.3">
      <c r="A21" s="35" t="str">
        <f t="shared" si="0"/>
        <v>Esparta4392210</v>
      </c>
      <c r="B21" s="35" t="str">
        <f>+MuertesHN[[#This Row],[ID_Municipio]]&amp;MuertesHN[[#This Row],[Fecha]]</f>
        <v>010343922</v>
      </c>
      <c r="C21" s="35" t="str">
        <f t="shared" si="2"/>
        <v>Atlantida43922</v>
      </c>
      <c r="D21" s="58">
        <f t="shared" si="1"/>
        <v>10</v>
      </c>
      <c r="E21" s="31">
        <v>43922</v>
      </c>
      <c r="F21" s="58">
        <f>+IFERROR(VLOOKUP(COVID_CL_MUERTE!$G21,'LOCALIZA HN'!$Q$9:$R$26,2,0),99)</f>
        <v>1</v>
      </c>
      <c r="G21" s="3" t="s">
        <v>38</v>
      </c>
      <c r="H21" s="34" t="s">
        <v>39</v>
      </c>
      <c r="I21" s="36" t="str">
        <f>+IFERROR(VLOOKUP(MuertesHN[[#This Row],[Municipio]],'LOCALIZA HN'!$B$9:$J$306,8,0),99999)</f>
        <v>0103</v>
      </c>
      <c r="J21" s="5" t="s">
        <v>18</v>
      </c>
      <c r="K21" s="5">
        <v>77</v>
      </c>
      <c r="L21" s="6" t="s">
        <v>97</v>
      </c>
      <c r="M21" s="37" t="str">
        <f t="shared" si="3"/>
        <v>Muerte</v>
      </c>
      <c r="N21" s="37">
        <f>+IFERROR(VLOOKUP(MuertesHN[[#This Row],[ID_Municipio]],Table_4[[CodigoMuni]:[Long_2]],3,0),"")</f>
        <v>15.731</v>
      </c>
      <c r="O21" s="37">
        <f>+IFERROR(VLOOKUP(MuertesHN[[#This Row],[ID_Municipio]],Table_4[[CodigoMuni]:[Long_2]],4,0),"")</f>
        <v>-87.176699999999997</v>
      </c>
      <c r="P21" s="37" t="str">
        <f t="shared" si="4"/>
        <v>HONDURAS</v>
      </c>
    </row>
    <row r="22" spans="1:16" ht="14.25" customHeight="1" x14ac:dyDescent="0.3">
      <c r="A22" s="35" t="str">
        <f t="shared" si="0"/>
        <v>San Pedro Sula4392211</v>
      </c>
      <c r="B22" s="35" t="str">
        <f>+MuertesHN[[#This Row],[ID_Municipio]]&amp;MuertesHN[[#This Row],[Fecha]]</f>
        <v>050143922</v>
      </c>
      <c r="C22" s="35" t="str">
        <f t="shared" si="2"/>
        <v>Cortes43922</v>
      </c>
      <c r="D22" s="58">
        <f t="shared" si="1"/>
        <v>11</v>
      </c>
      <c r="E22" s="23">
        <v>43922</v>
      </c>
      <c r="F22" s="58">
        <f>+IFERROR(VLOOKUP(COVID_CL_MUERTE!$G22,'LOCALIZA HN'!$Q$9:$R$26,2,0),99)</f>
        <v>5</v>
      </c>
      <c r="G22" s="3" t="s">
        <v>22</v>
      </c>
      <c r="H22" s="9" t="s">
        <v>23</v>
      </c>
      <c r="I22" s="36" t="str">
        <f>+IFERROR(VLOOKUP(MuertesHN[[#This Row],[Municipio]],'LOCALIZA HN'!$B$9:$J$306,8,0),99999)</f>
        <v>0501</v>
      </c>
      <c r="J22" s="5" t="s">
        <v>18</v>
      </c>
      <c r="K22" s="5">
        <v>65</v>
      </c>
      <c r="L22" s="6" t="s">
        <v>97</v>
      </c>
      <c r="M22" s="37" t="str">
        <f t="shared" si="3"/>
        <v>Muerte</v>
      </c>
      <c r="N22" s="37">
        <f>+IFERROR(VLOOKUP(MuertesHN[[#This Row],[ID_Municipio]],Table_4[[CodigoMuni]:[Long_2]],3,0),"")</f>
        <v>15.5151</v>
      </c>
      <c r="O22" s="37">
        <f>+IFERROR(VLOOKUP(MuertesHN[[#This Row],[ID_Municipio]],Table_4[[CodigoMuni]:[Long_2]],4,0),"")</f>
        <v>-88.114599999999996</v>
      </c>
      <c r="P22" s="37" t="str">
        <f t="shared" si="4"/>
        <v>HONDURAS</v>
      </c>
    </row>
    <row r="23" spans="1:16" ht="14.25" customHeight="1" x14ac:dyDescent="0.3">
      <c r="A23" s="35" t="str">
        <f t="shared" si="0"/>
        <v>4392212</v>
      </c>
      <c r="B23" s="35" t="str">
        <f>+MuertesHN[[#This Row],[ID_Municipio]]&amp;MuertesHN[[#This Row],[Fecha]]</f>
        <v>9999943922</v>
      </c>
      <c r="C23" s="35" t="str">
        <f t="shared" si="2"/>
        <v>Yoro43922</v>
      </c>
      <c r="D23" s="58">
        <f t="shared" si="1"/>
        <v>12</v>
      </c>
      <c r="E23" s="23">
        <v>43922</v>
      </c>
      <c r="F23" s="58">
        <f>+IFERROR(VLOOKUP(COVID_CL_MUERTE!$G23,'LOCALIZA HN'!$Q$9:$R$26,2,0),99)</f>
        <v>18</v>
      </c>
      <c r="G23" s="3" t="s">
        <v>35</v>
      </c>
      <c r="H23" s="12"/>
      <c r="I23" s="36">
        <f>+IFERROR(VLOOKUP(MuertesHN[[#This Row],[Municipio]],'LOCALIZA HN'!$B$9:$J$306,8,0),99999)</f>
        <v>99999</v>
      </c>
      <c r="J23" s="5" t="s">
        <v>18</v>
      </c>
      <c r="K23" s="5">
        <v>33</v>
      </c>
      <c r="L23" s="6" t="s">
        <v>97</v>
      </c>
      <c r="M23" s="37" t="str">
        <f t="shared" si="3"/>
        <v>Muerte</v>
      </c>
      <c r="N23" s="37" t="str">
        <f>+IFERROR(VLOOKUP(MuertesHN[[#This Row],[ID_Municipio]],Table_4[[CodigoMuni]:[Long_2]],3,0),"")</f>
        <v/>
      </c>
      <c r="O23" s="37" t="str">
        <f>+IFERROR(VLOOKUP(MuertesHN[[#This Row],[ID_Municipio]],Table_4[[CodigoMuni]:[Long_2]],4,0),"")</f>
        <v/>
      </c>
      <c r="P23" s="37" t="str">
        <f t="shared" si="4"/>
        <v>HONDURAS</v>
      </c>
    </row>
    <row r="24" spans="1:16" ht="14.25" customHeight="1" x14ac:dyDescent="0.3">
      <c r="A24" s="35" t="str">
        <f t="shared" si="0"/>
        <v>El Progreso4392213</v>
      </c>
      <c r="B24" s="35" t="str">
        <f>+MuertesHN[[#This Row],[ID_Municipio]]&amp;MuertesHN[[#This Row],[Fecha]]</f>
        <v>180443922</v>
      </c>
      <c r="C24" s="35" t="str">
        <f t="shared" si="2"/>
        <v>Yoro43922</v>
      </c>
      <c r="D24" s="58">
        <f t="shared" si="1"/>
        <v>13</v>
      </c>
      <c r="E24" s="31">
        <v>43922</v>
      </c>
      <c r="F24" s="58">
        <f>+IFERROR(VLOOKUP(COVID_CL_MUERTE!$G24,'LOCALIZA HN'!$Q$9:$R$26,2,0),99)</f>
        <v>18</v>
      </c>
      <c r="G24" s="3" t="s">
        <v>35</v>
      </c>
      <c r="H24" s="34" t="s">
        <v>36</v>
      </c>
      <c r="I24" s="36" t="str">
        <f>+IFERROR(VLOOKUP(MuertesHN[[#This Row],[Municipio]],'LOCALIZA HN'!$B$9:$J$306,8,0),99999)</f>
        <v>1804</v>
      </c>
      <c r="J24" s="5" t="s">
        <v>18</v>
      </c>
      <c r="K24" s="5">
        <v>65</v>
      </c>
      <c r="L24" s="6" t="s">
        <v>97</v>
      </c>
      <c r="M24" s="37" t="str">
        <f t="shared" si="3"/>
        <v>Muerte</v>
      </c>
      <c r="N24" s="37">
        <f>+IFERROR(VLOOKUP(MuertesHN[[#This Row],[ID_Municipio]],Table_4[[CodigoMuni]:[Long_2]],3,0),"")</f>
        <v>15.3446</v>
      </c>
      <c r="O24" s="37">
        <f>+IFERROR(VLOOKUP(MuertesHN[[#This Row],[ID_Municipio]],Table_4[[CodigoMuni]:[Long_2]],4,0),"")</f>
        <v>-87.812100000000001</v>
      </c>
      <c r="P24" s="37" t="str">
        <f t="shared" si="4"/>
        <v>HONDURAS</v>
      </c>
    </row>
    <row r="25" spans="1:16" ht="14.25" customHeight="1" x14ac:dyDescent="0.3">
      <c r="A25" s="35" t="str">
        <f t="shared" si="0"/>
        <v>Pimienta4392214</v>
      </c>
      <c r="B25" s="35" t="str">
        <f>+MuertesHN[[#This Row],[ID_Municipio]]&amp;MuertesHN[[#This Row],[Fecha]]</f>
        <v>050443922</v>
      </c>
      <c r="C25" s="35" t="str">
        <f t="shared" si="2"/>
        <v>Cortes43922</v>
      </c>
      <c r="D25" s="58">
        <f t="shared" si="1"/>
        <v>14</v>
      </c>
      <c r="E25" s="23">
        <v>43922</v>
      </c>
      <c r="F25" s="58">
        <f>+IFERROR(VLOOKUP(COVID_CL_MUERTE!$G25,'LOCALIZA HN'!$Q$9:$R$26,2,0),99)</f>
        <v>5</v>
      </c>
      <c r="G25" s="3" t="s">
        <v>22</v>
      </c>
      <c r="H25" s="9" t="s">
        <v>60</v>
      </c>
      <c r="I25" s="36" t="str">
        <f>+IFERROR(VLOOKUP(MuertesHN[[#This Row],[Municipio]],'LOCALIZA HN'!$B$9:$J$306,8,0),99999)</f>
        <v>0504</v>
      </c>
      <c r="J25" s="5" t="s">
        <v>18</v>
      </c>
      <c r="K25" s="5">
        <v>47</v>
      </c>
      <c r="L25" s="6" t="s">
        <v>97</v>
      </c>
      <c r="M25" s="37" t="str">
        <f t="shared" si="3"/>
        <v>Muerte</v>
      </c>
      <c r="N25" s="37">
        <f>+IFERROR(VLOOKUP(MuertesHN[[#This Row],[ID_Municipio]],Table_4[[CodigoMuni]:[Long_2]],3,0),"")</f>
        <v>15.2746</v>
      </c>
      <c r="O25" s="37">
        <f>+IFERROR(VLOOKUP(MuertesHN[[#This Row],[ID_Municipio]],Table_4[[CodigoMuni]:[Long_2]],4,0),"")</f>
        <v>-87.970200000000006</v>
      </c>
      <c r="P25" s="37" t="str">
        <f t="shared" si="4"/>
        <v>HONDURAS</v>
      </c>
    </row>
    <row r="26" spans="1:16" ht="14.25" customHeight="1" x14ac:dyDescent="0.3">
      <c r="A26" s="35" t="str">
        <f t="shared" si="0"/>
        <v>4392215</v>
      </c>
      <c r="B26" s="35" t="str">
        <f>+MuertesHN[[#This Row],[ID_Municipio]]&amp;MuertesHN[[#This Row],[Fecha]]</f>
        <v>9999943922</v>
      </c>
      <c r="C26" s="35" t="str">
        <f t="shared" si="2"/>
        <v>Francisco Morazan43922</v>
      </c>
      <c r="D26" s="58">
        <f t="shared" si="1"/>
        <v>15</v>
      </c>
      <c r="E26" s="23">
        <v>43922</v>
      </c>
      <c r="F26" s="58">
        <f>+IFERROR(VLOOKUP(COVID_CL_MUERTE!$G26,'LOCALIZA HN'!$Q$9:$R$26,2,0),99)</f>
        <v>8</v>
      </c>
      <c r="G26" s="3" t="s">
        <v>31</v>
      </c>
      <c r="H26" s="12"/>
      <c r="I26" s="36">
        <f>+IFERROR(VLOOKUP(MuertesHN[[#This Row],[Municipio]],'LOCALIZA HN'!$B$9:$J$306,8,0),99999)</f>
        <v>99999</v>
      </c>
      <c r="J26" s="5" t="s">
        <v>18</v>
      </c>
      <c r="K26" s="5">
        <v>62</v>
      </c>
      <c r="L26" s="6" t="s">
        <v>97</v>
      </c>
      <c r="M26" s="37" t="str">
        <f t="shared" si="3"/>
        <v>Muerte</v>
      </c>
      <c r="N26" s="37" t="str">
        <f>+IFERROR(VLOOKUP(MuertesHN[[#This Row],[ID_Municipio]],Table_4[[CodigoMuni]:[Long_2]],3,0),"")</f>
        <v/>
      </c>
      <c r="O26" s="37" t="str">
        <f>+IFERROR(VLOOKUP(MuertesHN[[#This Row],[ID_Municipio]],Table_4[[CodigoMuni]:[Long_2]],4,0),"")</f>
        <v/>
      </c>
      <c r="P26" s="37" t="str">
        <f t="shared" si="4"/>
        <v>HONDURAS</v>
      </c>
    </row>
    <row r="27" spans="1:16" ht="14.25" customHeight="1" x14ac:dyDescent="0.3">
      <c r="A27" s="35" t="str">
        <f t="shared" si="0"/>
        <v>Sonaguera4392516</v>
      </c>
      <c r="B27" s="35" t="str">
        <f>+MuertesHN[[#This Row],[ID_Municipio]]&amp;MuertesHN[[#This Row],[Fecha]]</f>
        <v>020843925</v>
      </c>
      <c r="C27" s="35" t="str">
        <f t="shared" si="2"/>
        <v>Colon43925</v>
      </c>
      <c r="D27" s="58">
        <f t="shared" si="1"/>
        <v>16</v>
      </c>
      <c r="E27" s="23">
        <v>43925</v>
      </c>
      <c r="F27" s="58">
        <f>+IFERROR(VLOOKUP(COVID_CL_MUERTE!$G27,'LOCALIZA HN'!$Q$9:$R$26,2,0),99)</f>
        <v>2</v>
      </c>
      <c r="G27" s="3" t="s">
        <v>73</v>
      </c>
      <c r="H27" s="9" t="s">
        <v>77</v>
      </c>
      <c r="I27" s="36" t="str">
        <f>+IFERROR(VLOOKUP(MuertesHN[[#This Row],[Municipio]],'LOCALIZA HN'!$B$9:$J$306,8,0),99999)</f>
        <v>0208</v>
      </c>
      <c r="J27" s="5" t="s">
        <v>26</v>
      </c>
      <c r="K27" s="5">
        <v>34</v>
      </c>
      <c r="L27" s="6" t="s">
        <v>97</v>
      </c>
      <c r="M27" s="37" t="str">
        <f t="shared" si="3"/>
        <v>Muerte</v>
      </c>
      <c r="N27" s="37">
        <f>+IFERROR(VLOOKUP(MuertesHN[[#This Row],[ID_Municipio]],Table_4[[CodigoMuni]:[Long_2]],3,0),"")</f>
        <v>15.6304</v>
      </c>
      <c r="O27" s="37">
        <f>+IFERROR(VLOOKUP(MuertesHN[[#This Row],[ID_Municipio]],Table_4[[CodigoMuni]:[Long_2]],4,0),"")</f>
        <v>-86.256699999999995</v>
      </c>
      <c r="P27" s="37" t="str">
        <f t="shared" si="4"/>
        <v>HONDURAS</v>
      </c>
    </row>
    <row r="28" spans="1:16" ht="14.25" customHeight="1" x14ac:dyDescent="0.3">
      <c r="A28" s="35" t="str">
        <f t="shared" si="0"/>
        <v>San Pedro Sula4392517</v>
      </c>
      <c r="B28" s="35" t="str">
        <f>+MuertesHN[[#This Row],[ID_Municipio]]&amp;MuertesHN[[#This Row],[Fecha]]</f>
        <v>050143925</v>
      </c>
      <c r="C28" s="35" t="str">
        <f t="shared" si="2"/>
        <v>Cortes43925</v>
      </c>
      <c r="D28" s="58">
        <f t="shared" si="1"/>
        <v>17</v>
      </c>
      <c r="E28" s="23">
        <v>43925</v>
      </c>
      <c r="F28" s="58">
        <f>+IFERROR(VLOOKUP(COVID_CL_MUERTE!$G28,'LOCALIZA HN'!$Q$9:$R$26,2,0),99)</f>
        <v>5</v>
      </c>
      <c r="G28" s="3" t="s">
        <v>22</v>
      </c>
      <c r="H28" s="9" t="s">
        <v>23</v>
      </c>
      <c r="I28" s="36" t="str">
        <f>+IFERROR(VLOOKUP(MuertesHN[[#This Row],[Municipio]],'LOCALIZA HN'!$B$9:$J$306,8,0),99999)</f>
        <v>0501</v>
      </c>
      <c r="J28" s="5" t="s">
        <v>26</v>
      </c>
      <c r="K28" s="5">
        <v>62</v>
      </c>
      <c r="L28" s="6" t="s">
        <v>97</v>
      </c>
      <c r="M28" s="37" t="str">
        <f t="shared" si="3"/>
        <v>Muerte</v>
      </c>
      <c r="N28" s="37">
        <f>+IFERROR(VLOOKUP(MuertesHN[[#This Row],[ID_Municipio]],Table_4[[CodigoMuni]:[Long_2]],3,0),"")</f>
        <v>15.5151</v>
      </c>
      <c r="O28" s="37">
        <f>+IFERROR(VLOOKUP(MuertesHN[[#This Row],[ID_Municipio]],Table_4[[CodigoMuni]:[Long_2]],4,0),"")</f>
        <v>-88.114599999999996</v>
      </c>
      <c r="P28" s="37" t="str">
        <f t="shared" si="4"/>
        <v>HONDURAS</v>
      </c>
    </row>
    <row r="29" spans="1:16" ht="14.25" customHeight="1" x14ac:dyDescent="0.3">
      <c r="A29" s="35" t="str">
        <f t="shared" si="0"/>
        <v>San Pedro Sula4392518</v>
      </c>
      <c r="B29" s="35" t="str">
        <f>+MuertesHN[[#This Row],[ID_Municipio]]&amp;MuertesHN[[#This Row],[Fecha]]</f>
        <v>050143925</v>
      </c>
      <c r="C29" s="35" t="str">
        <f t="shared" si="2"/>
        <v>Cortes43925</v>
      </c>
      <c r="D29" s="58">
        <f t="shared" si="1"/>
        <v>18</v>
      </c>
      <c r="E29" s="31">
        <v>43925</v>
      </c>
      <c r="F29" s="58">
        <f>+IFERROR(VLOOKUP(COVID_CL_MUERTE!$G29,'LOCALIZA HN'!$Q$9:$R$26,2,0),99)</f>
        <v>5</v>
      </c>
      <c r="G29" s="3" t="s">
        <v>22</v>
      </c>
      <c r="H29" s="34" t="s">
        <v>23</v>
      </c>
      <c r="I29" s="36" t="str">
        <f>+IFERROR(VLOOKUP(MuertesHN[[#This Row],[Municipio]],'LOCALIZA HN'!$B$9:$J$306,8,0),99999)</f>
        <v>0501</v>
      </c>
      <c r="J29" s="5" t="s">
        <v>18</v>
      </c>
      <c r="K29" s="5">
        <v>53</v>
      </c>
      <c r="L29" s="6" t="s">
        <v>97</v>
      </c>
      <c r="M29" s="37" t="str">
        <f t="shared" si="3"/>
        <v>Muerte</v>
      </c>
      <c r="N29" s="37">
        <f>+IFERROR(VLOOKUP(MuertesHN[[#This Row],[ID_Municipio]],Table_4[[CodigoMuni]:[Long_2]],3,0),"")</f>
        <v>15.5151</v>
      </c>
      <c r="O29" s="37">
        <f>+IFERROR(VLOOKUP(MuertesHN[[#This Row],[ID_Municipio]],Table_4[[CodigoMuni]:[Long_2]],4,0),"")</f>
        <v>-88.114599999999996</v>
      </c>
      <c r="P29" s="37" t="str">
        <f t="shared" si="4"/>
        <v>HONDURAS</v>
      </c>
    </row>
    <row r="30" spans="1:16" ht="14.25" customHeight="1" x14ac:dyDescent="0.3">
      <c r="A30" s="35" t="str">
        <f t="shared" si="0"/>
        <v>San Manuel4392519</v>
      </c>
      <c r="B30" s="35" t="str">
        <f>+MuertesHN[[#This Row],[ID_Municipio]]&amp;MuertesHN[[#This Row],[Fecha]]</f>
        <v>050943925</v>
      </c>
      <c r="C30" s="35" t="str">
        <f t="shared" si="2"/>
        <v>Cortes43925</v>
      </c>
      <c r="D30" s="58">
        <f t="shared" si="1"/>
        <v>19</v>
      </c>
      <c r="E30" s="23">
        <v>43925</v>
      </c>
      <c r="F30" s="58">
        <f>+IFERROR(VLOOKUP(COVID_CL_MUERTE!$G30,'LOCALIZA HN'!$Q$9:$R$26,2,0),99)</f>
        <v>5</v>
      </c>
      <c r="G30" s="3" t="s">
        <v>22</v>
      </c>
      <c r="H30" s="9" t="s">
        <v>66</v>
      </c>
      <c r="I30" s="36" t="str">
        <f>+IFERROR(VLOOKUP(MuertesHN[[#This Row],[Municipio]],'LOCALIZA HN'!$B$9:$J$306,8,0),99999)</f>
        <v>0509</v>
      </c>
      <c r="J30" s="5" t="s">
        <v>26</v>
      </c>
      <c r="K30" s="5">
        <v>53</v>
      </c>
      <c r="L30" s="6" t="s">
        <v>97</v>
      </c>
      <c r="M30" s="37" t="str">
        <f t="shared" si="3"/>
        <v>Muerte</v>
      </c>
      <c r="N30" s="37">
        <f>+IFERROR(VLOOKUP(MuertesHN[[#This Row],[ID_Municipio]],Table_4[[CodigoMuni]:[Long_2]],3,0),"")</f>
        <v>15.3802</v>
      </c>
      <c r="O30" s="37">
        <f>+IFERROR(VLOOKUP(MuertesHN[[#This Row],[ID_Municipio]],Table_4[[CodigoMuni]:[Long_2]],4,0),"")</f>
        <v>-87.899699999999996</v>
      </c>
      <c r="P30" s="37" t="str">
        <f t="shared" si="4"/>
        <v>HONDURAS</v>
      </c>
    </row>
    <row r="31" spans="1:16" ht="14.25" customHeight="1" x14ac:dyDescent="0.3">
      <c r="A31" s="35" t="str">
        <f t="shared" si="0"/>
        <v>Potrerillos4392520</v>
      </c>
      <c r="B31" s="35" t="str">
        <f>+MuertesHN[[#This Row],[ID_Municipio]]&amp;MuertesHN[[#This Row],[Fecha]]</f>
        <v>050543925</v>
      </c>
      <c r="C31" s="35" t="str">
        <f t="shared" si="2"/>
        <v>Cortes43925</v>
      </c>
      <c r="D31" s="58">
        <f t="shared" si="1"/>
        <v>20</v>
      </c>
      <c r="E31" s="23">
        <v>43925</v>
      </c>
      <c r="F31" s="58">
        <f>+IFERROR(VLOOKUP(COVID_CL_MUERTE!$G31,'LOCALIZA HN'!$Q$9:$R$26,2,0),99)</f>
        <v>5</v>
      </c>
      <c r="G31" s="3" t="s">
        <v>22</v>
      </c>
      <c r="H31" s="9" t="s">
        <v>61</v>
      </c>
      <c r="I31" s="36" t="str">
        <f>+IFERROR(VLOOKUP(MuertesHN[[#This Row],[Municipio]],'LOCALIZA HN'!$B$9:$J$306,8,0),99999)</f>
        <v>0505</v>
      </c>
      <c r="J31" s="5" t="s">
        <v>18</v>
      </c>
      <c r="K31" s="5">
        <v>64</v>
      </c>
      <c r="L31" s="6" t="s">
        <v>97</v>
      </c>
      <c r="M31" s="37" t="str">
        <f t="shared" si="3"/>
        <v>Muerte</v>
      </c>
      <c r="N31" s="37">
        <f>+IFERROR(VLOOKUP(MuertesHN[[#This Row],[ID_Municipio]],Table_4[[CodigoMuni]:[Long_2]],3,0),"")</f>
        <v>15.197699999999999</v>
      </c>
      <c r="O31" s="37">
        <f>+IFERROR(VLOOKUP(MuertesHN[[#This Row],[ID_Municipio]],Table_4[[CodigoMuni]:[Long_2]],4,0),"")</f>
        <v>-87.960099999999997</v>
      </c>
      <c r="P31" s="37" t="str">
        <f t="shared" si="4"/>
        <v>HONDURAS</v>
      </c>
    </row>
    <row r="32" spans="1:16" ht="14.25" customHeight="1" x14ac:dyDescent="0.3">
      <c r="A32" s="35" t="str">
        <f t="shared" si="0"/>
        <v>San Pedro Sula4392521</v>
      </c>
      <c r="B32" s="35" t="str">
        <f>+MuertesHN[[#This Row],[ID_Municipio]]&amp;MuertesHN[[#This Row],[Fecha]]</f>
        <v>050143925</v>
      </c>
      <c r="C32" s="35" t="str">
        <f t="shared" si="2"/>
        <v>Cortes43925</v>
      </c>
      <c r="D32" s="58">
        <f t="shared" si="1"/>
        <v>21</v>
      </c>
      <c r="E32" s="23">
        <v>43925</v>
      </c>
      <c r="F32" s="58">
        <f>+IFERROR(VLOOKUP(COVID_CL_MUERTE!$G32,'LOCALIZA HN'!$Q$9:$R$26,2,0),99)</f>
        <v>5</v>
      </c>
      <c r="G32" s="3" t="s">
        <v>22</v>
      </c>
      <c r="H32" s="9" t="s">
        <v>23</v>
      </c>
      <c r="I32" s="36" t="str">
        <f>+IFERROR(VLOOKUP(MuertesHN[[#This Row],[Municipio]],'LOCALIZA HN'!$B$9:$J$306,8,0),99999)</f>
        <v>0501</v>
      </c>
      <c r="J32" s="5" t="s">
        <v>18</v>
      </c>
      <c r="K32" s="5">
        <v>37</v>
      </c>
      <c r="L32" s="6" t="s">
        <v>97</v>
      </c>
      <c r="M32" s="37" t="str">
        <f t="shared" si="3"/>
        <v>Muerte</v>
      </c>
      <c r="N32" s="37">
        <f>+IFERROR(VLOOKUP(MuertesHN[[#This Row],[ID_Municipio]],Table_4[[CodigoMuni]:[Long_2]],3,0),"")</f>
        <v>15.5151</v>
      </c>
      <c r="O32" s="37">
        <f>+IFERROR(VLOOKUP(MuertesHN[[#This Row],[ID_Municipio]],Table_4[[CodigoMuni]:[Long_2]],4,0),"")</f>
        <v>-88.114599999999996</v>
      </c>
      <c r="P32" s="37" t="str">
        <f t="shared" si="4"/>
        <v>HONDURAS</v>
      </c>
    </row>
    <row r="33" spans="1:16" ht="14.25" customHeight="1" x14ac:dyDescent="0.3">
      <c r="A33" s="35" t="str">
        <f t="shared" si="0"/>
        <v>Pimienta4392522</v>
      </c>
      <c r="B33" s="35" t="str">
        <f>+MuertesHN[[#This Row],[ID_Municipio]]&amp;MuertesHN[[#This Row],[Fecha]]</f>
        <v>050443925</v>
      </c>
      <c r="C33" s="35" t="str">
        <f t="shared" si="2"/>
        <v>Cortes43925</v>
      </c>
      <c r="D33" s="58">
        <f t="shared" si="1"/>
        <v>22</v>
      </c>
      <c r="E33" s="23">
        <v>43925</v>
      </c>
      <c r="F33" s="58">
        <f>+IFERROR(VLOOKUP(COVID_CL_MUERTE!$G33,'LOCALIZA HN'!$Q$9:$R$26,2,0),99)</f>
        <v>5</v>
      </c>
      <c r="G33" s="3" t="s">
        <v>22</v>
      </c>
      <c r="H33" s="9" t="s">
        <v>60</v>
      </c>
      <c r="I33" s="36" t="str">
        <f>+IFERROR(VLOOKUP(MuertesHN[[#This Row],[Municipio]],'LOCALIZA HN'!$B$9:$J$306,8,0),99999)</f>
        <v>0504</v>
      </c>
      <c r="J33" s="5" t="s">
        <v>18</v>
      </c>
      <c r="K33" s="5">
        <v>57</v>
      </c>
      <c r="L33" s="6" t="s">
        <v>97</v>
      </c>
      <c r="M33" s="37" t="str">
        <f t="shared" si="3"/>
        <v>Muerte</v>
      </c>
      <c r="N33" s="37">
        <f>+IFERROR(VLOOKUP(MuertesHN[[#This Row],[ID_Municipio]],Table_4[[CodigoMuni]:[Long_2]],3,0),"")</f>
        <v>15.2746</v>
      </c>
      <c r="O33" s="37">
        <f>+IFERROR(VLOOKUP(MuertesHN[[#This Row],[ID_Municipio]],Table_4[[CodigoMuni]:[Long_2]],4,0),"")</f>
        <v>-87.970200000000006</v>
      </c>
      <c r="P33" s="37" t="str">
        <f t="shared" si="4"/>
        <v>HONDURAS</v>
      </c>
    </row>
    <row r="34" spans="1:16" ht="14.25" customHeight="1" x14ac:dyDescent="0.3">
      <c r="A34" s="35" t="str">
        <f t="shared" si="0"/>
        <v>Villanueva4392823</v>
      </c>
      <c r="B34" s="35" t="str">
        <f>+MuertesHN[[#This Row],[ID_Municipio]]&amp;MuertesHN[[#This Row],[Fecha]]</f>
        <v>051143928</v>
      </c>
      <c r="C34" s="35" t="str">
        <f t="shared" si="2"/>
        <v>Cortes43928</v>
      </c>
      <c r="D34" s="58">
        <f t="shared" si="1"/>
        <v>23</v>
      </c>
      <c r="E34" s="23">
        <v>43928</v>
      </c>
      <c r="F34" s="58">
        <f>+IFERROR(VLOOKUP(COVID_CL_MUERTE!$G34,'LOCALIZA HN'!$Q$9:$R$26,2,0),99)</f>
        <v>5</v>
      </c>
      <c r="G34" s="3" t="s">
        <v>22</v>
      </c>
      <c r="H34" s="11" t="s">
        <v>83</v>
      </c>
      <c r="I34" s="36" t="str">
        <f>+IFERROR(VLOOKUP(MuertesHN[[#This Row],[Municipio]],'LOCALIZA HN'!$B$9:$J$306,8,0),99999)</f>
        <v>0511</v>
      </c>
      <c r="J34" s="5" t="s">
        <v>26</v>
      </c>
      <c r="K34" s="5">
        <v>38</v>
      </c>
      <c r="L34" s="6" t="s">
        <v>97</v>
      </c>
      <c r="M34" s="37" t="str">
        <f t="shared" si="3"/>
        <v>Muerte</v>
      </c>
      <c r="N34" s="37">
        <f>+IFERROR(VLOOKUP(MuertesHN[[#This Row],[ID_Municipio]],Table_4[[CodigoMuni]:[Long_2]],3,0),"")</f>
        <v>15.3307</v>
      </c>
      <c r="O34" s="37">
        <f>+IFERROR(VLOOKUP(MuertesHN[[#This Row],[ID_Municipio]],Table_4[[CodigoMuni]:[Long_2]],4,0),"")</f>
        <v>-88.047399999999996</v>
      </c>
      <c r="P34" s="37" t="str">
        <f t="shared" si="4"/>
        <v>HONDURAS</v>
      </c>
    </row>
    <row r="35" spans="1:16" ht="14.25" customHeight="1" x14ac:dyDescent="0.3">
      <c r="A35" s="35" t="str">
        <f t="shared" si="0"/>
        <v>La Ceiba4393124</v>
      </c>
      <c r="B35" s="35" t="str">
        <f>+MuertesHN[[#This Row],[ID_Municipio]]&amp;MuertesHN[[#This Row],[Fecha]]</f>
        <v>010143931</v>
      </c>
      <c r="C35" s="35" t="str">
        <f t="shared" si="2"/>
        <v>Atlantida43931</v>
      </c>
      <c r="D35" s="58">
        <f t="shared" si="1"/>
        <v>24</v>
      </c>
      <c r="E35" s="23">
        <v>43931</v>
      </c>
      <c r="F35" s="58">
        <f>+IFERROR(VLOOKUP(COVID_CL_MUERTE!$G35,'LOCALIZA HN'!$Q$9:$R$26,2,0),99)</f>
        <v>1</v>
      </c>
      <c r="G35" s="3" t="s">
        <v>38</v>
      </c>
      <c r="H35" s="9" t="s">
        <v>46</v>
      </c>
      <c r="I35" s="36" t="str">
        <f>+IFERROR(VLOOKUP(MuertesHN[[#This Row],[Municipio]],'LOCALIZA HN'!$B$9:$J$306,8,0),99999)</f>
        <v>0101</v>
      </c>
      <c r="J35" s="5" t="s">
        <v>26</v>
      </c>
      <c r="K35" s="5">
        <v>23</v>
      </c>
      <c r="L35" s="6" t="s">
        <v>97</v>
      </c>
      <c r="M35" s="37" t="str">
        <f t="shared" si="3"/>
        <v>Muerte</v>
      </c>
      <c r="N35" s="37">
        <f>+IFERROR(VLOOKUP(MuertesHN[[#This Row],[ID_Municipio]],Table_4[[CodigoMuni]:[Long_2]],3,0),"")</f>
        <v>15.6782</v>
      </c>
      <c r="O35" s="37">
        <f>+IFERROR(VLOOKUP(MuertesHN[[#This Row],[ID_Municipio]],Table_4[[CodigoMuni]:[Long_2]],4,0),"")</f>
        <v>-86.742800000000003</v>
      </c>
      <c r="P35" s="37" t="str">
        <f t="shared" si="4"/>
        <v>HONDURAS</v>
      </c>
    </row>
    <row r="36" spans="1:16" ht="14.25" customHeight="1" x14ac:dyDescent="0.3">
      <c r="A36" s="35" t="str">
        <f t="shared" si="0"/>
        <v>El Progreso4393225</v>
      </c>
      <c r="B36" s="35" t="str">
        <f>+MuertesHN[[#This Row],[ID_Municipio]]&amp;MuertesHN[[#This Row],[Fecha]]</f>
        <v>180443932</v>
      </c>
      <c r="C36" s="35" t="str">
        <f t="shared" si="2"/>
        <v>Yoro43932</v>
      </c>
      <c r="D36" s="58">
        <f t="shared" si="1"/>
        <v>25</v>
      </c>
      <c r="E36" s="31">
        <v>43932</v>
      </c>
      <c r="F36" s="58">
        <f>+IFERROR(VLOOKUP(COVID_CL_MUERTE!$G36,'LOCALIZA HN'!$Q$9:$R$26,2,0),99)</f>
        <v>18</v>
      </c>
      <c r="G36" s="3" t="s">
        <v>35</v>
      </c>
      <c r="H36" s="9" t="s">
        <v>36</v>
      </c>
      <c r="I36" s="36" t="str">
        <f>+IFERROR(VLOOKUP(MuertesHN[[#This Row],[Municipio]],'LOCALIZA HN'!$B$9:$J$306,8,0),99999)</f>
        <v>1804</v>
      </c>
      <c r="J36" s="5" t="s">
        <v>18</v>
      </c>
      <c r="K36" s="5">
        <v>36</v>
      </c>
      <c r="L36" s="6" t="s">
        <v>97</v>
      </c>
      <c r="M36" s="37" t="str">
        <f t="shared" si="3"/>
        <v>Muerte</v>
      </c>
      <c r="N36" s="37">
        <f>+IFERROR(VLOOKUP(MuertesHN[[#This Row],[ID_Municipio]],Table_4[[CodigoMuni]:[Long_2]],3,0),"")</f>
        <v>15.3446</v>
      </c>
      <c r="O36" s="37">
        <f>+IFERROR(VLOOKUP(MuertesHN[[#This Row],[ID_Municipio]],Table_4[[CodigoMuni]:[Long_2]],4,0),"")</f>
        <v>-87.812100000000001</v>
      </c>
      <c r="P36" s="37" t="str">
        <f t="shared" si="4"/>
        <v>HONDURAS</v>
      </c>
    </row>
    <row r="37" spans="1:16" ht="14.25" customHeight="1" x14ac:dyDescent="0.3">
      <c r="A37" s="35" t="str">
        <f t="shared" si="0"/>
        <v>San Pedro Sula4393426</v>
      </c>
      <c r="B37" s="35" t="str">
        <f>+MuertesHN[[#This Row],[ID_Municipio]]&amp;MuertesHN[[#This Row],[Fecha]]</f>
        <v>050143934</v>
      </c>
      <c r="C37" s="35" t="str">
        <f t="shared" si="2"/>
        <v>Cortes43934</v>
      </c>
      <c r="D37" s="58">
        <f t="shared" si="1"/>
        <v>26</v>
      </c>
      <c r="E37" s="23">
        <v>43934</v>
      </c>
      <c r="F37" s="58">
        <f>+IFERROR(VLOOKUP(COVID_CL_MUERTE!$G37,'LOCALIZA HN'!$Q$9:$R$26,2,0),99)</f>
        <v>5</v>
      </c>
      <c r="G37" s="3" t="s">
        <v>22</v>
      </c>
      <c r="H37" s="9" t="s">
        <v>23</v>
      </c>
      <c r="I37" s="36" t="str">
        <f>+IFERROR(VLOOKUP(MuertesHN[[#This Row],[Municipio]],'LOCALIZA HN'!$B$9:$J$306,8,0),99999)</f>
        <v>0501</v>
      </c>
      <c r="J37" s="5" t="s">
        <v>26</v>
      </c>
      <c r="K37" s="5">
        <v>48</v>
      </c>
      <c r="L37" s="6" t="s">
        <v>97</v>
      </c>
      <c r="M37" s="37" t="str">
        <f t="shared" si="3"/>
        <v>Muerte</v>
      </c>
      <c r="N37" s="37">
        <f>+IFERROR(VLOOKUP(MuertesHN[[#This Row],[ID_Municipio]],Table_4[[CodigoMuni]:[Long_2]],3,0),"")</f>
        <v>15.5151</v>
      </c>
      <c r="O37" s="37">
        <f>+IFERROR(VLOOKUP(MuertesHN[[#This Row],[ID_Municipio]],Table_4[[CodigoMuni]:[Long_2]],4,0),"")</f>
        <v>-88.114599999999996</v>
      </c>
      <c r="P37" s="37" t="str">
        <f t="shared" si="4"/>
        <v>HONDURAS</v>
      </c>
    </row>
    <row r="38" spans="1:16" ht="14.25" customHeight="1" x14ac:dyDescent="0.3">
      <c r="A38" s="35" t="str">
        <f t="shared" si="0"/>
        <v>San Pedro Sula4393527</v>
      </c>
      <c r="B38" s="35" t="str">
        <f>+MuertesHN[[#This Row],[ID_Municipio]]&amp;MuertesHN[[#This Row],[Fecha]]</f>
        <v>050143935</v>
      </c>
      <c r="C38" s="35" t="str">
        <f t="shared" si="2"/>
        <v>Cortes43935</v>
      </c>
      <c r="D38" s="58">
        <f t="shared" si="1"/>
        <v>27</v>
      </c>
      <c r="E38" s="23">
        <v>43935</v>
      </c>
      <c r="F38" s="58">
        <f>+IFERROR(VLOOKUP(COVID_CL_MUERTE!$G38,'LOCALIZA HN'!$Q$9:$R$26,2,0),99)</f>
        <v>5</v>
      </c>
      <c r="G38" s="3" t="s">
        <v>22</v>
      </c>
      <c r="H38" s="9" t="s">
        <v>23</v>
      </c>
      <c r="I38" s="36" t="str">
        <f>+IFERROR(VLOOKUP(MuertesHN[[#This Row],[Municipio]],'LOCALIZA HN'!$B$9:$J$306,8,0),99999)</f>
        <v>0501</v>
      </c>
      <c r="J38" s="5" t="s">
        <v>18</v>
      </c>
      <c r="K38" s="5">
        <v>39</v>
      </c>
      <c r="L38" s="6" t="s">
        <v>97</v>
      </c>
      <c r="M38" s="37" t="str">
        <f t="shared" si="3"/>
        <v>Muerte</v>
      </c>
      <c r="N38" s="37">
        <f>+IFERROR(VLOOKUP(MuertesHN[[#This Row],[ID_Municipio]],Table_4[[CodigoMuni]:[Long_2]],3,0),"")</f>
        <v>15.5151</v>
      </c>
      <c r="O38" s="37">
        <f>+IFERROR(VLOOKUP(MuertesHN[[#This Row],[ID_Municipio]],Table_4[[CodigoMuni]:[Long_2]],4,0),"")</f>
        <v>-88.114599999999996</v>
      </c>
      <c r="P38" s="37" t="str">
        <f t="shared" si="4"/>
        <v>HONDURAS</v>
      </c>
    </row>
    <row r="39" spans="1:16" ht="14.25" customHeight="1" x14ac:dyDescent="0.3">
      <c r="A39" s="35" t="str">
        <f t="shared" si="0"/>
        <v>San Pedro Sula4393528</v>
      </c>
      <c r="B39" s="35" t="str">
        <f>+MuertesHN[[#This Row],[ID_Municipio]]&amp;MuertesHN[[#This Row],[Fecha]]</f>
        <v>050143935</v>
      </c>
      <c r="C39" s="35" t="str">
        <f t="shared" si="2"/>
        <v>Cortes43935</v>
      </c>
      <c r="D39" s="58">
        <f t="shared" si="1"/>
        <v>28</v>
      </c>
      <c r="E39" s="31">
        <v>43935</v>
      </c>
      <c r="F39" s="58">
        <f>+IFERROR(VLOOKUP(COVID_CL_MUERTE!$G39,'LOCALIZA HN'!$Q$9:$R$26,2,0),99)</f>
        <v>5</v>
      </c>
      <c r="G39" s="3" t="s">
        <v>22</v>
      </c>
      <c r="H39" s="34" t="s">
        <v>23</v>
      </c>
      <c r="I39" s="36" t="str">
        <f>+IFERROR(VLOOKUP(MuertesHN[[#This Row],[Municipio]],'LOCALIZA HN'!$B$9:$J$306,8,0),99999)</f>
        <v>0501</v>
      </c>
      <c r="J39" s="5" t="s">
        <v>26</v>
      </c>
      <c r="K39" s="5">
        <v>52</v>
      </c>
      <c r="L39" s="6" t="s">
        <v>97</v>
      </c>
      <c r="M39" s="37" t="str">
        <f t="shared" si="3"/>
        <v>Muerte</v>
      </c>
      <c r="N39" s="37">
        <f>+IFERROR(VLOOKUP(MuertesHN[[#This Row],[ID_Municipio]],Table_4[[CodigoMuni]:[Long_2]],3,0),"")</f>
        <v>15.5151</v>
      </c>
      <c r="O39" s="37">
        <f>+IFERROR(VLOOKUP(MuertesHN[[#This Row],[ID_Municipio]],Table_4[[CodigoMuni]:[Long_2]],4,0),"")</f>
        <v>-88.114599999999996</v>
      </c>
      <c r="P39" s="37" t="str">
        <f t="shared" si="4"/>
        <v>HONDURAS</v>
      </c>
    </row>
    <row r="40" spans="1:16" ht="14.25" customHeight="1" x14ac:dyDescent="0.3">
      <c r="A40" s="35" t="str">
        <f t="shared" si="0"/>
        <v>San Pedro Sula4393529</v>
      </c>
      <c r="B40" s="35" t="str">
        <f>+MuertesHN[[#This Row],[ID_Municipio]]&amp;MuertesHN[[#This Row],[Fecha]]</f>
        <v>050143935</v>
      </c>
      <c r="C40" s="35" t="str">
        <f t="shared" si="2"/>
        <v>Cortes43935</v>
      </c>
      <c r="D40" s="58">
        <f t="shared" si="1"/>
        <v>29</v>
      </c>
      <c r="E40" s="31">
        <v>43935</v>
      </c>
      <c r="F40" s="58">
        <f>+IFERROR(VLOOKUP(COVID_CL_MUERTE!$G40,'LOCALIZA HN'!$Q$9:$R$26,2,0),99)</f>
        <v>5</v>
      </c>
      <c r="G40" s="3" t="s">
        <v>22</v>
      </c>
      <c r="H40" s="9" t="s">
        <v>23</v>
      </c>
      <c r="I40" s="36" t="str">
        <f>+IFERROR(VLOOKUP(MuertesHN[[#This Row],[Municipio]],'LOCALIZA HN'!$B$9:$J$306,8,0),99999)</f>
        <v>0501</v>
      </c>
      <c r="J40" s="5" t="s">
        <v>18</v>
      </c>
      <c r="K40" s="5">
        <v>69</v>
      </c>
      <c r="L40" s="6" t="s">
        <v>97</v>
      </c>
      <c r="M40" s="37" t="str">
        <f t="shared" si="3"/>
        <v>Muerte</v>
      </c>
      <c r="N40" s="37">
        <f>+IFERROR(VLOOKUP(MuertesHN[[#This Row],[ID_Municipio]],Table_4[[CodigoMuni]:[Long_2]],3,0),"")</f>
        <v>15.5151</v>
      </c>
      <c r="O40" s="37">
        <f>+IFERROR(VLOOKUP(MuertesHN[[#This Row],[ID_Municipio]],Table_4[[CodigoMuni]:[Long_2]],4,0),"")</f>
        <v>-88.114599999999996</v>
      </c>
      <c r="P40" s="37" t="str">
        <f t="shared" si="4"/>
        <v>HONDURAS</v>
      </c>
    </row>
    <row r="41" spans="1:16" ht="14.25" customHeight="1" x14ac:dyDescent="0.3">
      <c r="A41" s="35" t="str">
        <f t="shared" si="0"/>
        <v>Villanueva4393530</v>
      </c>
      <c r="B41" s="35" t="str">
        <f>+MuertesHN[[#This Row],[ID_Municipio]]&amp;MuertesHN[[#This Row],[Fecha]]</f>
        <v>051143935</v>
      </c>
      <c r="C41" s="35" t="str">
        <f t="shared" si="2"/>
        <v>Cortes43935</v>
      </c>
      <c r="D41" s="58">
        <f t="shared" si="1"/>
        <v>30</v>
      </c>
      <c r="E41" s="23">
        <v>43935</v>
      </c>
      <c r="F41" s="58">
        <f>+IFERROR(VLOOKUP(COVID_CL_MUERTE!$G41,'LOCALIZA HN'!$Q$9:$R$26,2,0),99)</f>
        <v>5</v>
      </c>
      <c r="G41" s="3" t="s">
        <v>22</v>
      </c>
      <c r="H41" s="11" t="s">
        <v>83</v>
      </c>
      <c r="I41" s="36" t="str">
        <f>+IFERROR(VLOOKUP(MuertesHN[[#This Row],[Municipio]],'LOCALIZA HN'!$B$9:$J$306,8,0),99999)</f>
        <v>0511</v>
      </c>
      <c r="J41" s="5" t="s">
        <v>18</v>
      </c>
      <c r="K41" s="5">
        <v>76</v>
      </c>
      <c r="L41" s="6" t="s">
        <v>97</v>
      </c>
      <c r="M41" s="37" t="str">
        <f t="shared" si="3"/>
        <v>Muerte</v>
      </c>
      <c r="N41" s="37">
        <f>+IFERROR(VLOOKUP(MuertesHN[[#This Row],[ID_Municipio]],Table_4[[CodigoMuni]:[Long_2]],3,0),"")</f>
        <v>15.3307</v>
      </c>
      <c r="O41" s="37">
        <f>+IFERROR(VLOOKUP(MuertesHN[[#This Row],[ID_Municipio]],Table_4[[CodigoMuni]:[Long_2]],4,0),"")</f>
        <v>-88.047399999999996</v>
      </c>
      <c r="P41" s="37" t="str">
        <f t="shared" si="4"/>
        <v>HONDURAS</v>
      </c>
    </row>
    <row r="42" spans="1:16" ht="14.25" customHeight="1" x14ac:dyDescent="0.3">
      <c r="A42" s="35" t="str">
        <f t="shared" si="0"/>
        <v>San Pedro Sula4393531</v>
      </c>
      <c r="B42" s="35" t="str">
        <f>+MuertesHN[[#This Row],[ID_Municipio]]&amp;MuertesHN[[#This Row],[Fecha]]</f>
        <v>050143935</v>
      </c>
      <c r="C42" s="35" t="str">
        <f t="shared" si="2"/>
        <v>Cortes43935</v>
      </c>
      <c r="D42" s="58">
        <f t="shared" si="1"/>
        <v>31</v>
      </c>
      <c r="E42" s="23">
        <v>43935</v>
      </c>
      <c r="F42" s="58">
        <f>+IFERROR(VLOOKUP(COVID_CL_MUERTE!$G42,'LOCALIZA HN'!$Q$9:$R$26,2,0),99)</f>
        <v>5</v>
      </c>
      <c r="G42" s="3" t="s">
        <v>22</v>
      </c>
      <c r="H42" s="9" t="s">
        <v>23</v>
      </c>
      <c r="I42" s="36" t="str">
        <f>+IFERROR(VLOOKUP(MuertesHN[[#This Row],[Municipio]],'LOCALIZA HN'!$B$9:$J$306,8,0),99999)</f>
        <v>0501</v>
      </c>
      <c r="J42" s="5" t="s">
        <v>26</v>
      </c>
      <c r="K42" s="5">
        <v>70</v>
      </c>
      <c r="L42" s="6" t="s">
        <v>97</v>
      </c>
      <c r="M42" s="37" t="str">
        <f t="shared" si="3"/>
        <v>Muerte</v>
      </c>
      <c r="N42" s="37">
        <f>+IFERROR(VLOOKUP(MuertesHN[[#This Row],[ID_Municipio]],Table_4[[CodigoMuni]:[Long_2]],3,0),"")</f>
        <v>15.5151</v>
      </c>
      <c r="O42" s="37">
        <f>+IFERROR(VLOOKUP(MuertesHN[[#This Row],[ID_Municipio]],Table_4[[CodigoMuni]:[Long_2]],4,0),"")</f>
        <v>-88.114599999999996</v>
      </c>
      <c r="P42" s="37" t="str">
        <f t="shared" si="4"/>
        <v>HONDURAS</v>
      </c>
    </row>
    <row r="43" spans="1:16" ht="14.25" customHeight="1" x14ac:dyDescent="0.3">
      <c r="A43" s="35" t="str">
        <f t="shared" si="0"/>
        <v>La Lima4393732</v>
      </c>
      <c r="B43" s="35" t="str">
        <f>+MuertesHN[[#This Row],[ID_Municipio]]&amp;MuertesHN[[#This Row],[Fecha]]</f>
        <v>051243937</v>
      </c>
      <c r="C43" s="35" t="str">
        <f t="shared" si="2"/>
        <v>Cortes43937</v>
      </c>
      <c r="D43" s="58">
        <f t="shared" si="1"/>
        <v>32</v>
      </c>
      <c r="E43" s="23">
        <v>43937</v>
      </c>
      <c r="F43" s="58">
        <f>+IFERROR(VLOOKUP(COVID_CL_MUERTE!$G43,'LOCALIZA HN'!$Q$9:$R$26,2,0),99)</f>
        <v>5</v>
      </c>
      <c r="G43" s="3" t="s">
        <v>22</v>
      </c>
      <c r="H43" s="9" t="s">
        <v>47</v>
      </c>
      <c r="I43" s="36" t="str">
        <f>+IFERROR(VLOOKUP(MuertesHN[[#This Row],[Municipio]],'LOCALIZA HN'!$B$9:$J$306,8,0),99999)</f>
        <v>0512</v>
      </c>
      <c r="J43" s="5" t="s">
        <v>18</v>
      </c>
      <c r="K43" s="5">
        <v>49</v>
      </c>
      <c r="L43" s="6" t="s">
        <v>97</v>
      </c>
      <c r="M43" s="37" t="str">
        <f t="shared" si="3"/>
        <v>Muerte</v>
      </c>
      <c r="N43" s="37">
        <f>+IFERROR(VLOOKUP(MuertesHN[[#This Row],[ID_Municipio]],Table_4[[CodigoMuni]:[Long_2]],3,0),"")</f>
        <v>15.484500000000001</v>
      </c>
      <c r="O43" s="37">
        <f>+IFERROR(VLOOKUP(MuertesHN[[#This Row],[ID_Municipio]],Table_4[[CodigoMuni]:[Long_2]],4,0),"")</f>
        <v>-87.869299999999996</v>
      </c>
      <c r="P43" s="37" t="str">
        <f t="shared" si="4"/>
        <v>HONDURAS</v>
      </c>
    </row>
    <row r="44" spans="1:16" ht="14.25" customHeight="1" x14ac:dyDescent="0.3">
      <c r="A44" s="35" t="str">
        <f t="shared" si="0"/>
        <v>Omoa4393733</v>
      </c>
      <c r="B44" s="35" t="str">
        <f>+MuertesHN[[#This Row],[ID_Municipio]]&amp;MuertesHN[[#This Row],[Fecha]]</f>
        <v>050343937</v>
      </c>
      <c r="C44" s="35" t="str">
        <f t="shared" si="2"/>
        <v>Cortes43937</v>
      </c>
      <c r="D44" s="58">
        <f t="shared" ref="D44:D75" si="5">+ROW()-11</f>
        <v>33</v>
      </c>
      <c r="E44" s="23">
        <v>43937</v>
      </c>
      <c r="F44" s="58">
        <f>+IFERROR(VLOOKUP(COVID_CL_MUERTE!$G44,'LOCALIZA HN'!$Q$9:$R$26,2,0),99)</f>
        <v>5</v>
      </c>
      <c r="G44" s="3" t="s">
        <v>22</v>
      </c>
      <c r="H44" s="9" t="s">
        <v>57</v>
      </c>
      <c r="I44" s="36" t="str">
        <f>+IFERROR(VLOOKUP(MuertesHN[[#This Row],[Municipio]],'LOCALIZA HN'!$B$9:$J$306,8,0),99999)</f>
        <v>0503</v>
      </c>
      <c r="J44" s="5" t="s">
        <v>18</v>
      </c>
      <c r="K44" s="5">
        <v>79</v>
      </c>
      <c r="L44" s="6" t="s">
        <v>97</v>
      </c>
      <c r="M44" s="37" t="str">
        <f t="shared" si="3"/>
        <v>Muerte</v>
      </c>
      <c r="N44" s="37">
        <f>+IFERROR(VLOOKUP(MuertesHN[[#This Row],[ID_Municipio]],Table_4[[CodigoMuni]:[Long_2]],3,0),"")</f>
        <v>15.6675</v>
      </c>
      <c r="O44" s="37">
        <f>+IFERROR(VLOOKUP(MuertesHN[[#This Row],[ID_Municipio]],Table_4[[CodigoMuni]:[Long_2]],4,0),"")</f>
        <v>-88.214399999999998</v>
      </c>
      <c r="P44" s="37" t="str">
        <f t="shared" si="4"/>
        <v>HONDURAS</v>
      </c>
    </row>
    <row r="45" spans="1:16" ht="14.25" customHeight="1" x14ac:dyDescent="0.3">
      <c r="A45" s="35" t="str">
        <f t="shared" si="0"/>
        <v>San Manuel4393734</v>
      </c>
      <c r="B45" s="35" t="str">
        <f>+MuertesHN[[#This Row],[ID_Municipio]]&amp;MuertesHN[[#This Row],[Fecha]]</f>
        <v>050943937</v>
      </c>
      <c r="C45" s="35" t="str">
        <f t="shared" si="2"/>
        <v>Cortes43937</v>
      </c>
      <c r="D45" s="58">
        <f t="shared" si="5"/>
        <v>34</v>
      </c>
      <c r="E45" s="31">
        <v>43937</v>
      </c>
      <c r="F45" s="58">
        <f>+IFERROR(VLOOKUP(COVID_CL_MUERTE!$G45,'LOCALIZA HN'!$Q$9:$R$26,2,0),99)</f>
        <v>5</v>
      </c>
      <c r="G45" s="3" t="s">
        <v>22</v>
      </c>
      <c r="H45" s="34" t="s">
        <v>66</v>
      </c>
      <c r="I45" s="36" t="str">
        <f>+IFERROR(VLOOKUP(MuertesHN[[#This Row],[Municipio]],'LOCALIZA HN'!$B$9:$J$306,8,0),99999)</f>
        <v>0509</v>
      </c>
      <c r="J45" s="5" t="s">
        <v>18</v>
      </c>
      <c r="K45" s="5">
        <v>74</v>
      </c>
      <c r="L45" s="6" t="s">
        <v>97</v>
      </c>
      <c r="M45" s="37" t="str">
        <f t="shared" si="3"/>
        <v>Muerte</v>
      </c>
      <c r="N45" s="37">
        <f>+IFERROR(VLOOKUP(MuertesHN[[#This Row],[ID_Municipio]],Table_4[[CodigoMuni]:[Long_2]],3,0),"")</f>
        <v>15.3802</v>
      </c>
      <c r="O45" s="37">
        <f>+IFERROR(VLOOKUP(MuertesHN[[#This Row],[ID_Municipio]],Table_4[[CodigoMuni]:[Long_2]],4,0),"")</f>
        <v>-87.899699999999996</v>
      </c>
      <c r="P45" s="37" t="str">
        <f t="shared" si="4"/>
        <v>HONDURAS</v>
      </c>
    </row>
    <row r="46" spans="1:16" ht="14.25" customHeight="1" x14ac:dyDescent="0.3">
      <c r="A46" s="35" t="str">
        <f t="shared" si="0"/>
        <v>Villanueva4393735</v>
      </c>
      <c r="B46" s="35" t="str">
        <f>+MuertesHN[[#This Row],[ID_Municipio]]&amp;MuertesHN[[#This Row],[Fecha]]</f>
        <v>051143937</v>
      </c>
      <c r="C46" s="35" t="str">
        <f t="shared" si="2"/>
        <v>Cortes43937</v>
      </c>
      <c r="D46" s="58">
        <f t="shared" si="5"/>
        <v>35</v>
      </c>
      <c r="E46" s="23">
        <v>43937</v>
      </c>
      <c r="F46" s="58">
        <f>+IFERROR(VLOOKUP(COVID_CL_MUERTE!$G46,'LOCALIZA HN'!$Q$9:$R$26,2,0),99)</f>
        <v>5</v>
      </c>
      <c r="G46" s="3" t="s">
        <v>22</v>
      </c>
      <c r="H46" s="9" t="s">
        <v>83</v>
      </c>
      <c r="I46" s="36" t="str">
        <f>+IFERROR(VLOOKUP(MuertesHN[[#This Row],[Municipio]],'LOCALIZA HN'!$B$9:$J$306,8,0),99999)</f>
        <v>0511</v>
      </c>
      <c r="J46" s="5" t="s">
        <v>18</v>
      </c>
      <c r="K46" s="5"/>
      <c r="L46" s="6" t="s">
        <v>97</v>
      </c>
      <c r="M46" s="37" t="str">
        <f t="shared" si="3"/>
        <v>Muerte</v>
      </c>
      <c r="N46" s="37">
        <f>+IFERROR(VLOOKUP(MuertesHN[[#This Row],[ID_Municipio]],Table_4[[CodigoMuni]:[Long_2]],3,0),"")</f>
        <v>15.3307</v>
      </c>
      <c r="O46" s="37">
        <f>+IFERROR(VLOOKUP(MuertesHN[[#This Row],[ID_Municipio]],Table_4[[CodigoMuni]:[Long_2]],4,0),"")</f>
        <v>-88.047399999999996</v>
      </c>
      <c r="P46" s="37" t="str">
        <f t="shared" si="4"/>
        <v>HONDURAS</v>
      </c>
    </row>
    <row r="47" spans="1:16" ht="14.25" customHeight="1" x14ac:dyDescent="0.3">
      <c r="A47" s="35" t="str">
        <f t="shared" si="0"/>
        <v>Villanueva4393836</v>
      </c>
      <c r="B47" s="35" t="str">
        <f>+MuertesHN[[#This Row],[ID_Municipio]]&amp;MuertesHN[[#This Row],[Fecha]]</f>
        <v>051143938</v>
      </c>
      <c r="C47" s="35" t="str">
        <f t="shared" si="2"/>
        <v>Cortes43938</v>
      </c>
      <c r="D47" s="58">
        <f t="shared" si="5"/>
        <v>36</v>
      </c>
      <c r="E47" s="23">
        <v>43938</v>
      </c>
      <c r="F47" s="58">
        <f>+IFERROR(VLOOKUP(COVID_CL_MUERTE!$G47,'LOCALIZA HN'!$Q$9:$R$26,2,0),99)</f>
        <v>5</v>
      </c>
      <c r="G47" s="3" t="s">
        <v>22</v>
      </c>
      <c r="H47" s="9" t="s">
        <v>83</v>
      </c>
      <c r="I47" s="36" t="str">
        <f>+IFERROR(VLOOKUP(MuertesHN[[#This Row],[Municipio]],'LOCALIZA HN'!$B$9:$J$306,8,0),99999)</f>
        <v>0511</v>
      </c>
      <c r="J47" s="5" t="s">
        <v>18</v>
      </c>
      <c r="K47" s="5">
        <v>54</v>
      </c>
      <c r="L47" s="6" t="s">
        <v>97</v>
      </c>
      <c r="M47" s="37" t="str">
        <f t="shared" si="3"/>
        <v>Muerte</v>
      </c>
      <c r="N47" s="37">
        <f>+IFERROR(VLOOKUP(MuertesHN[[#This Row],[ID_Municipio]],Table_4[[CodigoMuni]:[Long_2]],3,0),"")</f>
        <v>15.3307</v>
      </c>
      <c r="O47" s="37">
        <f>+IFERROR(VLOOKUP(MuertesHN[[#This Row],[ID_Municipio]],Table_4[[CodigoMuni]:[Long_2]],4,0),"")</f>
        <v>-88.047399999999996</v>
      </c>
      <c r="P47" s="37" t="str">
        <f t="shared" si="4"/>
        <v>HONDURAS</v>
      </c>
    </row>
    <row r="48" spans="1:16" ht="14.25" customHeight="1" x14ac:dyDescent="0.3">
      <c r="A48" s="35" t="str">
        <f t="shared" si="0"/>
        <v>San Pedro Sula4393837</v>
      </c>
      <c r="B48" s="35" t="str">
        <f>+MuertesHN[[#This Row],[ID_Municipio]]&amp;MuertesHN[[#This Row],[Fecha]]</f>
        <v>050143938</v>
      </c>
      <c r="C48" s="35" t="str">
        <f t="shared" si="2"/>
        <v>Cortes43938</v>
      </c>
      <c r="D48" s="58">
        <f t="shared" si="5"/>
        <v>37</v>
      </c>
      <c r="E48" s="23">
        <v>43938</v>
      </c>
      <c r="F48" s="58">
        <f>+IFERROR(VLOOKUP(COVID_CL_MUERTE!$G48,'LOCALIZA HN'!$Q$9:$R$26,2,0),99)</f>
        <v>5</v>
      </c>
      <c r="G48" s="3" t="s">
        <v>22</v>
      </c>
      <c r="H48" s="9" t="s">
        <v>23</v>
      </c>
      <c r="I48" s="36" t="str">
        <f>+IFERROR(VLOOKUP(MuertesHN[[#This Row],[Municipio]],'LOCALIZA HN'!$B$9:$J$306,8,0),99999)</f>
        <v>0501</v>
      </c>
      <c r="J48" s="5" t="s">
        <v>18</v>
      </c>
      <c r="K48" s="5">
        <v>59</v>
      </c>
      <c r="L48" s="6" t="s">
        <v>97</v>
      </c>
      <c r="M48" s="37" t="str">
        <f t="shared" si="3"/>
        <v>Muerte</v>
      </c>
      <c r="N48" s="37">
        <f>+IFERROR(VLOOKUP(MuertesHN[[#This Row],[ID_Municipio]],Table_4[[CodigoMuni]:[Long_2]],3,0),"")</f>
        <v>15.5151</v>
      </c>
      <c r="O48" s="37">
        <f>+IFERROR(VLOOKUP(MuertesHN[[#This Row],[ID_Municipio]],Table_4[[CodigoMuni]:[Long_2]],4,0),"")</f>
        <v>-88.114599999999996</v>
      </c>
      <c r="P48" s="37" t="str">
        <f t="shared" si="4"/>
        <v>HONDURAS</v>
      </c>
    </row>
    <row r="49" spans="1:16" ht="14.25" customHeight="1" x14ac:dyDescent="0.3">
      <c r="A49" s="35" t="str">
        <f t="shared" si="0"/>
        <v>Villanueva4393838</v>
      </c>
      <c r="B49" s="35" t="str">
        <f>+MuertesHN[[#This Row],[ID_Municipio]]&amp;MuertesHN[[#This Row],[Fecha]]</f>
        <v>051143938</v>
      </c>
      <c r="C49" s="35" t="str">
        <f t="shared" si="2"/>
        <v>Cortes43938</v>
      </c>
      <c r="D49" s="58">
        <f t="shared" si="5"/>
        <v>38</v>
      </c>
      <c r="E49" s="23">
        <v>43938</v>
      </c>
      <c r="F49" s="58">
        <f>+IFERROR(VLOOKUP(COVID_CL_MUERTE!$G49,'LOCALIZA HN'!$Q$9:$R$26,2,0),99)</f>
        <v>5</v>
      </c>
      <c r="G49" s="3" t="s">
        <v>22</v>
      </c>
      <c r="H49" s="9" t="s">
        <v>83</v>
      </c>
      <c r="I49" s="36" t="str">
        <f>+IFERROR(VLOOKUP(MuertesHN[[#This Row],[Municipio]],'LOCALIZA HN'!$B$9:$J$306,8,0),99999)</f>
        <v>0511</v>
      </c>
      <c r="J49" s="5" t="s">
        <v>26</v>
      </c>
      <c r="K49" s="5">
        <v>89</v>
      </c>
      <c r="L49" s="6" t="s">
        <v>97</v>
      </c>
      <c r="M49" s="37" t="str">
        <f t="shared" ref="M49:M80" si="6">+M48</f>
        <v>Muerte</v>
      </c>
      <c r="N49" s="37">
        <f>+IFERROR(VLOOKUP(MuertesHN[[#This Row],[ID_Municipio]],Table_4[[CodigoMuni]:[Long_2]],3,0),"")</f>
        <v>15.3307</v>
      </c>
      <c r="O49" s="37">
        <f>+IFERROR(VLOOKUP(MuertesHN[[#This Row],[ID_Municipio]],Table_4[[CodigoMuni]:[Long_2]],4,0),"")</f>
        <v>-88.047399999999996</v>
      </c>
      <c r="P49" s="37" t="str">
        <f t="shared" ref="P49:P80" si="7">+P48</f>
        <v>HONDURAS</v>
      </c>
    </row>
    <row r="50" spans="1:16" ht="14.25" customHeight="1" x14ac:dyDescent="0.3">
      <c r="A50" s="35" t="str">
        <f t="shared" si="0"/>
        <v>Villanueva4393839</v>
      </c>
      <c r="B50" s="35" t="str">
        <f>+MuertesHN[[#This Row],[ID_Municipio]]&amp;MuertesHN[[#This Row],[Fecha]]</f>
        <v>051143938</v>
      </c>
      <c r="C50" s="35" t="str">
        <f t="shared" si="2"/>
        <v>Cortes43938</v>
      </c>
      <c r="D50" s="58">
        <f t="shared" si="5"/>
        <v>39</v>
      </c>
      <c r="E50" s="23">
        <v>43938</v>
      </c>
      <c r="F50" s="58">
        <f>+IFERROR(VLOOKUP(COVID_CL_MUERTE!$G50,'LOCALIZA HN'!$Q$9:$R$26,2,0),99)</f>
        <v>5</v>
      </c>
      <c r="G50" s="3" t="s">
        <v>22</v>
      </c>
      <c r="H50" s="9" t="s">
        <v>83</v>
      </c>
      <c r="I50" s="36" t="str">
        <f>+IFERROR(VLOOKUP(MuertesHN[[#This Row],[Municipio]],'LOCALIZA HN'!$B$9:$J$306,8,0),99999)</f>
        <v>0511</v>
      </c>
      <c r="J50" s="5" t="s">
        <v>18</v>
      </c>
      <c r="K50" s="5">
        <v>30</v>
      </c>
      <c r="L50" s="6" t="s">
        <v>97</v>
      </c>
      <c r="M50" s="37" t="str">
        <f t="shared" si="6"/>
        <v>Muerte</v>
      </c>
      <c r="N50" s="37">
        <f>+IFERROR(VLOOKUP(MuertesHN[[#This Row],[ID_Municipio]],Table_4[[CodigoMuni]:[Long_2]],3,0),"")</f>
        <v>15.3307</v>
      </c>
      <c r="O50" s="37">
        <f>+IFERROR(VLOOKUP(MuertesHN[[#This Row],[ID_Municipio]],Table_4[[CodigoMuni]:[Long_2]],4,0),"")</f>
        <v>-88.047399999999996</v>
      </c>
      <c r="P50" s="37" t="str">
        <f t="shared" si="7"/>
        <v>HONDURAS</v>
      </c>
    </row>
    <row r="51" spans="1:16" ht="14.25" customHeight="1" x14ac:dyDescent="0.3">
      <c r="A51" s="35" t="str">
        <f t="shared" si="0"/>
        <v>Choloma4393840</v>
      </c>
      <c r="B51" s="35" t="str">
        <f>+MuertesHN[[#This Row],[ID_Municipio]]&amp;MuertesHN[[#This Row],[Fecha]]</f>
        <v>050243938</v>
      </c>
      <c r="C51" s="35" t="str">
        <f t="shared" si="2"/>
        <v>Cortes43938</v>
      </c>
      <c r="D51" s="58">
        <f t="shared" si="5"/>
        <v>40</v>
      </c>
      <c r="E51" s="31">
        <v>43938</v>
      </c>
      <c r="F51" s="58">
        <f>+IFERROR(VLOOKUP(COVID_CL_MUERTE!$G51,'LOCALIZA HN'!$Q$9:$R$26,2,0),99)</f>
        <v>5</v>
      </c>
      <c r="G51" s="3" t="s">
        <v>22</v>
      </c>
      <c r="H51" s="9" t="s">
        <v>25</v>
      </c>
      <c r="I51" s="36" t="str">
        <f>+IFERROR(VLOOKUP(MuertesHN[[#This Row],[Municipio]],'LOCALIZA HN'!$B$9:$J$306,8,0),99999)</f>
        <v>0502</v>
      </c>
      <c r="J51" s="5" t="s">
        <v>26</v>
      </c>
      <c r="K51" s="5">
        <v>71</v>
      </c>
      <c r="L51" s="6" t="s">
        <v>97</v>
      </c>
      <c r="M51" s="37" t="str">
        <f t="shared" si="6"/>
        <v>Muerte</v>
      </c>
      <c r="N51" s="37">
        <f>+IFERROR(VLOOKUP(MuertesHN[[#This Row],[ID_Municipio]],Table_4[[CodigoMuni]:[Long_2]],3,0),"")</f>
        <v>15.6435</v>
      </c>
      <c r="O51" s="37">
        <f>+IFERROR(VLOOKUP(MuertesHN[[#This Row],[ID_Municipio]],Table_4[[CodigoMuni]:[Long_2]],4,0),"")</f>
        <v>-87.933999999999997</v>
      </c>
      <c r="P51" s="37" t="str">
        <f t="shared" si="7"/>
        <v>HONDURAS</v>
      </c>
    </row>
    <row r="52" spans="1:16" ht="14.25" customHeight="1" x14ac:dyDescent="0.3">
      <c r="A52" s="35" t="str">
        <f t="shared" si="0"/>
        <v>Villanueva4393841</v>
      </c>
      <c r="B52" s="35" t="str">
        <f>+MuertesHN[[#This Row],[ID_Municipio]]&amp;MuertesHN[[#This Row],[Fecha]]</f>
        <v>051143938</v>
      </c>
      <c r="C52" s="35" t="str">
        <f t="shared" si="2"/>
        <v>Cortes43938</v>
      </c>
      <c r="D52" s="58">
        <f t="shared" si="5"/>
        <v>41</v>
      </c>
      <c r="E52" s="23">
        <v>43938</v>
      </c>
      <c r="F52" s="58">
        <f>+IFERROR(VLOOKUP(COVID_CL_MUERTE!$G52,'LOCALIZA HN'!$Q$9:$R$26,2,0),99)</f>
        <v>5</v>
      </c>
      <c r="G52" s="3" t="s">
        <v>22</v>
      </c>
      <c r="H52" s="9" t="s">
        <v>83</v>
      </c>
      <c r="I52" s="36" t="str">
        <f>+IFERROR(VLOOKUP(MuertesHN[[#This Row],[Municipio]],'LOCALIZA HN'!$B$9:$J$306,8,0),99999)</f>
        <v>0511</v>
      </c>
      <c r="J52" s="5" t="s">
        <v>18</v>
      </c>
      <c r="K52" s="5">
        <v>58</v>
      </c>
      <c r="L52" s="6" t="s">
        <v>97</v>
      </c>
      <c r="M52" s="37" t="str">
        <f t="shared" si="6"/>
        <v>Muerte</v>
      </c>
      <c r="N52" s="37">
        <f>+IFERROR(VLOOKUP(MuertesHN[[#This Row],[ID_Municipio]],Table_4[[CodigoMuni]:[Long_2]],3,0),"")</f>
        <v>15.3307</v>
      </c>
      <c r="O52" s="37">
        <f>+IFERROR(VLOOKUP(MuertesHN[[#This Row],[ID_Municipio]],Table_4[[CodigoMuni]:[Long_2]],4,0),"")</f>
        <v>-88.047399999999996</v>
      </c>
      <c r="P52" s="37" t="str">
        <f t="shared" si="7"/>
        <v>HONDURAS</v>
      </c>
    </row>
    <row r="53" spans="1:16" ht="14.25" customHeight="1" x14ac:dyDescent="0.3">
      <c r="A53" s="35" t="str">
        <f t="shared" si="0"/>
        <v>Villanueva4393842</v>
      </c>
      <c r="B53" s="35" t="str">
        <f>+MuertesHN[[#This Row],[ID_Municipio]]&amp;MuertesHN[[#This Row],[Fecha]]</f>
        <v>051143938</v>
      </c>
      <c r="C53" s="35" t="str">
        <f t="shared" si="2"/>
        <v>Cortes43938</v>
      </c>
      <c r="D53" s="58">
        <f t="shared" si="5"/>
        <v>42</v>
      </c>
      <c r="E53" s="23">
        <v>43938</v>
      </c>
      <c r="F53" s="58">
        <f>+IFERROR(VLOOKUP(COVID_CL_MUERTE!$G53,'LOCALIZA HN'!$Q$9:$R$26,2,0),99)</f>
        <v>5</v>
      </c>
      <c r="G53" s="3" t="s">
        <v>22</v>
      </c>
      <c r="H53" s="9" t="s">
        <v>83</v>
      </c>
      <c r="I53" s="36" t="str">
        <f>+IFERROR(VLOOKUP(MuertesHN[[#This Row],[Municipio]],'LOCALIZA HN'!$B$9:$J$306,8,0),99999)</f>
        <v>0511</v>
      </c>
      <c r="J53" s="5" t="s">
        <v>18</v>
      </c>
      <c r="K53" s="5">
        <v>48</v>
      </c>
      <c r="L53" s="6" t="s">
        <v>97</v>
      </c>
      <c r="M53" s="37" t="str">
        <f t="shared" si="6"/>
        <v>Muerte</v>
      </c>
      <c r="N53" s="37">
        <f>+IFERROR(VLOOKUP(MuertesHN[[#This Row],[ID_Municipio]],Table_4[[CodigoMuni]:[Long_2]],3,0),"")</f>
        <v>15.3307</v>
      </c>
      <c r="O53" s="37">
        <f>+IFERROR(VLOOKUP(MuertesHN[[#This Row],[ID_Municipio]],Table_4[[CodigoMuni]:[Long_2]],4,0),"")</f>
        <v>-88.047399999999996</v>
      </c>
      <c r="P53" s="37" t="str">
        <f t="shared" si="7"/>
        <v>HONDURAS</v>
      </c>
    </row>
    <row r="54" spans="1:16" ht="14.25" customHeight="1" x14ac:dyDescent="0.3">
      <c r="A54" s="35" t="str">
        <f t="shared" si="0"/>
        <v>San Pedro Sula4393843</v>
      </c>
      <c r="B54" s="35" t="str">
        <f>+MuertesHN[[#This Row],[ID_Municipio]]&amp;MuertesHN[[#This Row],[Fecha]]</f>
        <v>050143938</v>
      </c>
      <c r="C54" s="35" t="str">
        <f t="shared" si="2"/>
        <v>Cortes43938</v>
      </c>
      <c r="D54" s="58">
        <f t="shared" si="5"/>
        <v>43</v>
      </c>
      <c r="E54" s="23">
        <v>43938</v>
      </c>
      <c r="F54" s="58">
        <f>+IFERROR(VLOOKUP(COVID_CL_MUERTE!$G54,'LOCALIZA HN'!$Q$9:$R$26,2,0),99)</f>
        <v>5</v>
      </c>
      <c r="G54" s="3" t="s">
        <v>22</v>
      </c>
      <c r="H54" s="9" t="s">
        <v>23</v>
      </c>
      <c r="I54" s="36" t="str">
        <f>+IFERROR(VLOOKUP(MuertesHN[[#This Row],[Municipio]],'LOCALIZA HN'!$B$9:$J$306,8,0),99999)</f>
        <v>0501</v>
      </c>
      <c r="J54" s="5" t="s">
        <v>18</v>
      </c>
      <c r="K54" s="5">
        <v>25</v>
      </c>
      <c r="L54" s="6" t="s">
        <v>97</v>
      </c>
      <c r="M54" s="37" t="str">
        <f t="shared" si="6"/>
        <v>Muerte</v>
      </c>
      <c r="N54" s="37">
        <f>+IFERROR(VLOOKUP(MuertesHN[[#This Row],[ID_Municipio]],Table_4[[CodigoMuni]:[Long_2]],3,0),"")</f>
        <v>15.5151</v>
      </c>
      <c r="O54" s="37">
        <f>+IFERROR(VLOOKUP(MuertesHN[[#This Row],[ID_Municipio]],Table_4[[CodigoMuni]:[Long_2]],4,0),"")</f>
        <v>-88.114599999999996</v>
      </c>
      <c r="P54" s="37" t="str">
        <f t="shared" si="7"/>
        <v>HONDURAS</v>
      </c>
    </row>
    <row r="55" spans="1:16" ht="14.25" customHeight="1" x14ac:dyDescent="0.3">
      <c r="A55" s="35" t="str">
        <f t="shared" si="0"/>
        <v>San Pedro Sula4393844</v>
      </c>
      <c r="B55" s="35" t="str">
        <f>+MuertesHN[[#This Row],[ID_Municipio]]&amp;MuertesHN[[#This Row],[Fecha]]</f>
        <v>050143938</v>
      </c>
      <c r="C55" s="35" t="str">
        <f t="shared" si="2"/>
        <v>Cortes43938</v>
      </c>
      <c r="D55" s="58">
        <f t="shared" si="5"/>
        <v>44</v>
      </c>
      <c r="E55" s="23">
        <v>43938</v>
      </c>
      <c r="F55" s="58">
        <f>+IFERROR(VLOOKUP(COVID_CL_MUERTE!$G55,'LOCALIZA HN'!$Q$9:$R$26,2,0),99)</f>
        <v>5</v>
      </c>
      <c r="G55" s="3" t="s">
        <v>22</v>
      </c>
      <c r="H55" s="9" t="s">
        <v>23</v>
      </c>
      <c r="I55" s="36" t="str">
        <f>+IFERROR(VLOOKUP(MuertesHN[[#This Row],[Municipio]],'LOCALIZA HN'!$B$9:$J$306,8,0),99999)</f>
        <v>0501</v>
      </c>
      <c r="J55" s="5" t="s">
        <v>18</v>
      </c>
      <c r="K55" s="5">
        <v>66</v>
      </c>
      <c r="L55" s="6" t="s">
        <v>97</v>
      </c>
      <c r="M55" s="37" t="str">
        <f t="shared" si="6"/>
        <v>Muerte</v>
      </c>
      <c r="N55" s="37">
        <f>+IFERROR(VLOOKUP(MuertesHN[[#This Row],[ID_Municipio]],Table_4[[CodigoMuni]:[Long_2]],3,0),"")</f>
        <v>15.5151</v>
      </c>
      <c r="O55" s="37">
        <f>+IFERROR(VLOOKUP(MuertesHN[[#This Row],[ID_Municipio]],Table_4[[CodigoMuni]:[Long_2]],4,0),"")</f>
        <v>-88.114599999999996</v>
      </c>
      <c r="P55" s="37" t="str">
        <f t="shared" si="7"/>
        <v>HONDURAS</v>
      </c>
    </row>
    <row r="56" spans="1:16" ht="14.25" customHeight="1" x14ac:dyDescent="0.3">
      <c r="A56" s="35" t="str">
        <f t="shared" si="0"/>
        <v>San Pedro Sula4393845</v>
      </c>
      <c r="B56" s="35" t="str">
        <f>+MuertesHN[[#This Row],[ID_Municipio]]&amp;MuertesHN[[#This Row],[Fecha]]</f>
        <v>050143938</v>
      </c>
      <c r="C56" s="35" t="str">
        <f t="shared" si="2"/>
        <v>Cortes43938</v>
      </c>
      <c r="D56" s="58">
        <f t="shared" si="5"/>
        <v>45</v>
      </c>
      <c r="E56" s="23">
        <v>43938</v>
      </c>
      <c r="F56" s="58">
        <f>+IFERROR(VLOOKUP(COVID_CL_MUERTE!$G56,'LOCALIZA HN'!$Q$9:$R$26,2,0),99)</f>
        <v>5</v>
      </c>
      <c r="G56" s="3" t="s">
        <v>22</v>
      </c>
      <c r="H56" s="9" t="s">
        <v>23</v>
      </c>
      <c r="I56" s="36" t="str">
        <f>+IFERROR(VLOOKUP(MuertesHN[[#This Row],[Municipio]],'LOCALIZA HN'!$B$9:$J$306,8,0),99999)</f>
        <v>0501</v>
      </c>
      <c r="J56" s="5" t="s">
        <v>18</v>
      </c>
      <c r="K56" s="5">
        <v>88</v>
      </c>
      <c r="L56" s="6" t="s">
        <v>97</v>
      </c>
      <c r="M56" s="37" t="str">
        <f t="shared" si="6"/>
        <v>Muerte</v>
      </c>
      <c r="N56" s="37">
        <f>+IFERROR(VLOOKUP(MuertesHN[[#This Row],[ID_Municipio]],Table_4[[CodigoMuni]:[Long_2]],3,0),"")</f>
        <v>15.5151</v>
      </c>
      <c r="O56" s="37">
        <f>+IFERROR(VLOOKUP(MuertesHN[[#This Row],[ID_Municipio]],Table_4[[CodigoMuni]:[Long_2]],4,0),"")</f>
        <v>-88.114599999999996</v>
      </c>
      <c r="P56" s="37" t="str">
        <f t="shared" si="7"/>
        <v>HONDURAS</v>
      </c>
    </row>
    <row r="57" spans="1:16" ht="14.25" customHeight="1" x14ac:dyDescent="0.3">
      <c r="A57" s="35" t="str">
        <f t="shared" si="0"/>
        <v>La Ceiba4393846</v>
      </c>
      <c r="B57" s="35" t="str">
        <f>+MuertesHN[[#This Row],[ID_Municipio]]&amp;MuertesHN[[#This Row],[Fecha]]</f>
        <v>010143938</v>
      </c>
      <c r="C57" s="35" t="str">
        <f t="shared" si="2"/>
        <v>Atlantida43938</v>
      </c>
      <c r="D57" s="58">
        <f t="shared" si="5"/>
        <v>46</v>
      </c>
      <c r="E57" s="23">
        <v>43938</v>
      </c>
      <c r="F57" s="58">
        <f>+IFERROR(VLOOKUP(COVID_CL_MUERTE!$G57,'LOCALIZA HN'!$Q$9:$R$26,2,0),99)</f>
        <v>1</v>
      </c>
      <c r="G57" s="3" t="s">
        <v>38</v>
      </c>
      <c r="H57" s="9" t="s">
        <v>46</v>
      </c>
      <c r="I57" s="36" t="str">
        <f>+IFERROR(VLOOKUP(MuertesHN[[#This Row],[Municipio]],'LOCALIZA HN'!$B$9:$J$306,8,0),99999)</f>
        <v>0101</v>
      </c>
      <c r="J57" s="5" t="s">
        <v>26</v>
      </c>
      <c r="K57" s="5">
        <v>66</v>
      </c>
      <c r="L57" s="6" t="s">
        <v>97</v>
      </c>
      <c r="M57" s="37" t="str">
        <f t="shared" si="6"/>
        <v>Muerte</v>
      </c>
      <c r="N57" s="37">
        <f>+IFERROR(VLOOKUP(MuertesHN[[#This Row],[ID_Municipio]],Table_4[[CodigoMuni]:[Long_2]],3,0),"")</f>
        <v>15.6782</v>
      </c>
      <c r="O57" s="37">
        <f>+IFERROR(VLOOKUP(MuertesHN[[#This Row],[ID_Municipio]],Table_4[[CodigoMuni]:[Long_2]],4,0),"")</f>
        <v>-86.742800000000003</v>
      </c>
      <c r="P57" s="37" t="str">
        <f t="shared" si="7"/>
        <v>HONDURAS</v>
      </c>
    </row>
    <row r="58" spans="1:16" ht="14.25" customHeight="1" x14ac:dyDescent="0.3">
      <c r="A58" s="35" t="str">
        <f t="shared" si="0"/>
        <v>San Pedro Sula4394447</v>
      </c>
      <c r="B58" s="35" t="str">
        <f>+MuertesHN[[#This Row],[ID_Municipio]]&amp;MuertesHN[[#This Row],[Fecha]]</f>
        <v>050143944</v>
      </c>
      <c r="C58" s="35" t="str">
        <f t="shared" si="2"/>
        <v>Cortes43944</v>
      </c>
      <c r="D58" s="58">
        <f t="shared" si="5"/>
        <v>47</v>
      </c>
      <c r="E58" s="23">
        <v>43944</v>
      </c>
      <c r="F58" s="58">
        <f>+IFERROR(VLOOKUP(COVID_CL_MUERTE!$G58,'LOCALIZA HN'!$Q$9:$R$26,2,0),99)</f>
        <v>5</v>
      </c>
      <c r="G58" s="3" t="s">
        <v>22</v>
      </c>
      <c r="H58" s="9" t="s">
        <v>23</v>
      </c>
      <c r="I58" s="36" t="str">
        <f>+IFERROR(VLOOKUP(MuertesHN[[#This Row],[Municipio]],'LOCALIZA HN'!$B$9:$J$306,8,0),99999)</f>
        <v>0501</v>
      </c>
      <c r="J58" s="5" t="s">
        <v>26</v>
      </c>
      <c r="K58" s="5">
        <v>56</v>
      </c>
      <c r="L58" s="6" t="s">
        <v>97</v>
      </c>
      <c r="M58" s="37" t="str">
        <f t="shared" si="6"/>
        <v>Muerte</v>
      </c>
      <c r="N58" s="37">
        <f>+IFERROR(VLOOKUP(MuertesHN[[#This Row],[ID_Municipio]],Table_4[[CodigoMuni]:[Long_2]],3,0),"")</f>
        <v>15.5151</v>
      </c>
      <c r="O58" s="37">
        <f>+IFERROR(VLOOKUP(MuertesHN[[#This Row],[ID_Municipio]],Table_4[[CodigoMuni]:[Long_2]],4,0),"")</f>
        <v>-88.114599999999996</v>
      </c>
      <c r="P58" s="37" t="str">
        <f t="shared" si="7"/>
        <v>HONDURAS</v>
      </c>
    </row>
    <row r="59" spans="1:16" ht="14.25" customHeight="1" x14ac:dyDescent="0.3">
      <c r="A59" s="35" t="str">
        <f t="shared" si="0"/>
        <v>San Pedro Sula4394548</v>
      </c>
      <c r="B59" s="35" t="str">
        <f>+MuertesHN[[#This Row],[ID_Municipio]]&amp;MuertesHN[[#This Row],[Fecha]]</f>
        <v>050143945</v>
      </c>
      <c r="C59" s="35" t="str">
        <f t="shared" si="2"/>
        <v>Cortes43945</v>
      </c>
      <c r="D59" s="58">
        <f t="shared" si="5"/>
        <v>48</v>
      </c>
      <c r="E59" s="23">
        <v>43945</v>
      </c>
      <c r="F59" s="58">
        <f>+IFERROR(VLOOKUP(COVID_CL_MUERTE!$G59,'LOCALIZA HN'!$Q$9:$R$26,2,0),99)</f>
        <v>5</v>
      </c>
      <c r="G59" s="3" t="s">
        <v>22</v>
      </c>
      <c r="H59" s="9" t="s">
        <v>23</v>
      </c>
      <c r="I59" s="36" t="str">
        <f>+IFERROR(VLOOKUP(MuertesHN[[#This Row],[Municipio]],'LOCALIZA HN'!$B$9:$J$306,8,0),99999)</f>
        <v>0501</v>
      </c>
      <c r="J59" s="5" t="s">
        <v>18</v>
      </c>
      <c r="K59" s="5">
        <v>52</v>
      </c>
      <c r="L59" s="6" t="s">
        <v>97</v>
      </c>
      <c r="M59" s="37" t="str">
        <f t="shared" si="6"/>
        <v>Muerte</v>
      </c>
      <c r="N59" s="37">
        <f>+IFERROR(VLOOKUP(MuertesHN[[#This Row],[ID_Municipio]],Table_4[[CodigoMuni]:[Long_2]],3,0),"")</f>
        <v>15.5151</v>
      </c>
      <c r="O59" s="37">
        <f>+IFERROR(VLOOKUP(MuertesHN[[#This Row],[ID_Municipio]],Table_4[[CodigoMuni]:[Long_2]],4,0),"")</f>
        <v>-88.114599999999996</v>
      </c>
      <c r="P59" s="37" t="str">
        <f t="shared" si="7"/>
        <v>HONDURAS</v>
      </c>
    </row>
    <row r="60" spans="1:16" ht="14.25" customHeight="1" x14ac:dyDescent="0.3">
      <c r="A60" s="35" t="str">
        <f t="shared" si="0"/>
        <v>San Pedro Sula4394549</v>
      </c>
      <c r="B60" s="35" t="str">
        <f>+MuertesHN[[#This Row],[ID_Municipio]]&amp;MuertesHN[[#This Row],[Fecha]]</f>
        <v>050143945</v>
      </c>
      <c r="C60" s="35" t="str">
        <f t="shared" si="2"/>
        <v>Cortes43945</v>
      </c>
      <c r="D60" s="58">
        <f t="shared" si="5"/>
        <v>49</v>
      </c>
      <c r="E60" s="23">
        <v>43945</v>
      </c>
      <c r="F60" s="58">
        <f>+IFERROR(VLOOKUP(COVID_CL_MUERTE!$G60,'LOCALIZA HN'!$Q$9:$R$26,2,0),99)</f>
        <v>5</v>
      </c>
      <c r="G60" s="3" t="s">
        <v>22</v>
      </c>
      <c r="H60" s="9" t="s">
        <v>23</v>
      </c>
      <c r="I60" s="36" t="str">
        <f>+IFERROR(VLOOKUP(MuertesHN[[#This Row],[Municipio]],'LOCALIZA HN'!$B$9:$J$306,8,0),99999)</f>
        <v>0501</v>
      </c>
      <c r="J60" s="5" t="s">
        <v>18</v>
      </c>
      <c r="K60" s="5">
        <v>55</v>
      </c>
      <c r="L60" s="6" t="s">
        <v>97</v>
      </c>
      <c r="M60" s="37" t="str">
        <f t="shared" si="6"/>
        <v>Muerte</v>
      </c>
      <c r="N60" s="37">
        <f>+IFERROR(VLOOKUP(MuertesHN[[#This Row],[ID_Municipio]],Table_4[[CodigoMuni]:[Long_2]],3,0),"")</f>
        <v>15.5151</v>
      </c>
      <c r="O60" s="37">
        <f>+IFERROR(VLOOKUP(MuertesHN[[#This Row],[ID_Municipio]],Table_4[[CodigoMuni]:[Long_2]],4,0),"")</f>
        <v>-88.114599999999996</v>
      </c>
      <c r="P60" s="37" t="str">
        <f t="shared" si="7"/>
        <v>HONDURAS</v>
      </c>
    </row>
    <row r="61" spans="1:16" ht="14.25" customHeight="1" x14ac:dyDescent="0.3">
      <c r="A61" s="35" t="str">
        <f t="shared" si="0"/>
        <v>Macuelizo4394550</v>
      </c>
      <c r="B61" s="35" t="str">
        <f>+MuertesHN[[#This Row],[ID_Municipio]]&amp;MuertesHN[[#This Row],[Fecha]]</f>
        <v>161243945</v>
      </c>
      <c r="C61" s="35" t="str">
        <f t="shared" si="2"/>
        <v>Santa Barbara43945</v>
      </c>
      <c r="D61" s="58">
        <f t="shared" si="5"/>
        <v>50</v>
      </c>
      <c r="E61" s="23">
        <v>43945</v>
      </c>
      <c r="F61" s="58">
        <f>+IFERROR(VLOOKUP(COVID_CL_MUERTE!$G61,'LOCALIZA HN'!$Q$9:$R$26,2,0),99)</f>
        <v>16</v>
      </c>
      <c r="G61" s="3" t="s">
        <v>43</v>
      </c>
      <c r="H61" s="9" t="s">
        <v>53</v>
      </c>
      <c r="I61" s="36" t="str">
        <f>+IFERROR(VLOOKUP(MuertesHN[[#This Row],[Municipio]],'LOCALIZA HN'!$B$9:$J$306,8,0),99999)</f>
        <v>1612</v>
      </c>
      <c r="J61" s="5" t="s">
        <v>18</v>
      </c>
      <c r="K61" s="5">
        <v>58</v>
      </c>
      <c r="L61" s="6" t="s">
        <v>97</v>
      </c>
      <c r="M61" s="37" t="str">
        <f t="shared" si="6"/>
        <v>Muerte</v>
      </c>
      <c r="N61" s="37">
        <f>+IFERROR(VLOOKUP(MuertesHN[[#This Row],[ID_Municipio]],Table_4[[CodigoMuni]:[Long_2]],3,0),"")</f>
        <v>15.2325</v>
      </c>
      <c r="O61" s="37">
        <f>+IFERROR(VLOOKUP(MuertesHN[[#This Row],[ID_Municipio]],Table_4[[CodigoMuni]:[Long_2]],4,0),"")</f>
        <v>-88.573499999999996</v>
      </c>
      <c r="P61" s="37" t="str">
        <f t="shared" si="7"/>
        <v>HONDURAS</v>
      </c>
    </row>
    <row r="62" spans="1:16" ht="14.25" customHeight="1" x14ac:dyDescent="0.3">
      <c r="A62" s="35" t="str">
        <f t="shared" si="0"/>
        <v>La Lima4394551</v>
      </c>
      <c r="B62" s="35" t="str">
        <f>+MuertesHN[[#This Row],[ID_Municipio]]&amp;MuertesHN[[#This Row],[Fecha]]</f>
        <v>051243945</v>
      </c>
      <c r="C62" s="35" t="str">
        <f t="shared" si="2"/>
        <v>Cortes43945</v>
      </c>
      <c r="D62" s="58">
        <f t="shared" si="5"/>
        <v>51</v>
      </c>
      <c r="E62" s="23">
        <v>43945</v>
      </c>
      <c r="F62" s="58">
        <f>+IFERROR(VLOOKUP(COVID_CL_MUERTE!$G62,'LOCALIZA HN'!$Q$9:$R$26,2,0),99)</f>
        <v>5</v>
      </c>
      <c r="G62" s="3" t="s">
        <v>22</v>
      </c>
      <c r="H62" s="9" t="s">
        <v>47</v>
      </c>
      <c r="I62" s="36" t="str">
        <f>+IFERROR(VLOOKUP(MuertesHN[[#This Row],[Municipio]],'LOCALIZA HN'!$B$9:$J$306,8,0),99999)</f>
        <v>0512</v>
      </c>
      <c r="J62" s="5" t="s">
        <v>18</v>
      </c>
      <c r="K62" s="5">
        <v>50</v>
      </c>
      <c r="L62" s="6" t="s">
        <v>97</v>
      </c>
      <c r="M62" s="37" t="str">
        <f t="shared" si="6"/>
        <v>Muerte</v>
      </c>
      <c r="N62" s="37">
        <f>+IFERROR(VLOOKUP(MuertesHN[[#This Row],[ID_Municipio]],Table_4[[CodigoMuni]:[Long_2]],3,0),"")</f>
        <v>15.484500000000001</v>
      </c>
      <c r="O62" s="37">
        <f>+IFERROR(VLOOKUP(MuertesHN[[#This Row],[ID_Municipio]],Table_4[[CodigoMuni]:[Long_2]],4,0),"")</f>
        <v>-87.869299999999996</v>
      </c>
      <c r="P62" s="37" t="str">
        <f t="shared" si="7"/>
        <v>HONDURAS</v>
      </c>
    </row>
    <row r="63" spans="1:16" ht="14.25" customHeight="1" x14ac:dyDescent="0.3">
      <c r="A63" s="35" t="str">
        <f t="shared" si="0"/>
        <v>La Lima4394552</v>
      </c>
      <c r="B63" s="35" t="str">
        <f>+MuertesHN[[#This Row],[ID_Municipio]]&amp;MuertesHN[[#This Row],[Fecha]]</f>
        <v>051243945</v>
      </c>
      <c r="C63" s="35" t="str">
        <f t="shared" si="2"/>
        <v>Cortes43945</v>
      </c>
      <c r="D63" s="58">
        <f t="shared" si="5"/>
        <v>52</v>
      </c>
      <c r="E63" s="23">
        <v>43945</v>
      </c>
      <c r="F63" s="58">
        <f>+IFERROR(VLOOKUP(COVID_CL_MUERTE!$G63,'LOCALIZA HN'!$Q$9:$R$26,2,0),99)</f>
        <v>5</v>
      </c>
      <c r="G63" s="3" t="s">
        <v>22</v>
      </c>
      <c r="H63" s="9" t="s">
        <v>47</v>
      </c>
      <c r="I63" s="36" t="str">
        <f>+IFERROR(VLOOKUP(MuertesHN[[#This Row],[Municipio]],'LOCALIZA HN'!$B$9:$J$306,8,0),99999)</f>
        <v>0512</v>
      </c>
      <c r="J63" s="5" t="s">
        <v>18</v>
      </c>
      <c r="K63" s="5">
        <v>64</v>
      </c>
      <c r="L63" s="6" t="s">
        <v>97</v>
      </c>
      <c r="M63" s="37" t="str">
        <f t="shared" si="6"/>
        <v>Muerte</v>
      </c>
      <c r="N63" s="37">
        <f>+IFERROR(VLOOKUP(MuertesHN[[#This Row],[ID_Municipio]],Table_4[[CodigoMuni]:[Long_2]],3,0),"")</f>
        <v>15.484500000000001</v>
      </c>
      <c r="O63" s="37">
        <f>+IFERROR(VLOOKUP(MuertesHN[[#This Row],[ID_Municipio]],Table_4[[CodigoMuni]:[Long_2]],4,0),"")</f>
        <v>-87.869299999999996</v>
      </c>
      <c r="P63" s="37" t="str">
        <f t="shared" si="7"/>
        <v>HONDURAS</v>
      </c>
    </row>
    <row r="64" spans="1:16" ht="14.25" customHeight="1" x14ac:dyDescent="0.3">
      <c r="A64" s="35" t="str">
        <f t="shared" si="0"/>
        <v>Villanueva4394553</v>
      </c>
      <c r="B64" s="35" t="str">
        <f>+MuertesHN[[#This Row],[ID_Municipio]]&amp;MuertesHN[[#This Row],[Fecha]]</f>
        <v>051143945</v>
      </c>
      <c r="C64" s="35" t="str">
        <f t="shared" si="2"/>
        <v>Cortes43945</v>
      </c>
      <c r="D64" s="58">
        <f t="shared" si="5"/>
        <v>53</v>
      </c>
      <c r="E64" s="23">
        <v>43945</v>
      </c>
      <c r="F64" s="58">
        <f>+IFERROR(VLOOKUP(COVID_CL_MUERTE!$G64,'LOCALIZA HN'!$Q$9:$R$26,2,0),99)</f>
        <v>5</v>
      </c>
      <c r="G64" s="3" t="s">
        <v>22</v>
      </c>
      <c r="H64" s="9" t="s">
        <v>83</v>
      </c>
      <c r="I64" s="36" t="str">
        <f>+IFERROR(VLOOKUP(MuertesHN[[#This Row],[Municipio]],'LOCALIZA HN'!$B$9:$J$306,8,0),99999)</f>
        <v>0511</v>
      </c>
      <c r="J64" s="5" t="s">
        <v>18</v>
      </c>
      <c r="K64" s="5">
        <v>62</v>
      </c>
      <c r="L64" s="6" t="s">
        <v>97</v>
      </c>
      <c r="M64" s="37" t="str">
        <f t="shared" si="6"/>
        <v>Muerte</v>
      </c>
      <c r="N64" s="37">
        <f>+IFERROR(VLOOKUP(MuertesHN[[#This Row],[ID_Municipio]],Table_4[[CodigoMuni]:[Long_2]],3,0),"")</f>
        <v>15.3307</v>
      </c>
      <c r="O64" s="37">
        <f>+IFERROR(VLOOKUP(MuertesHN[[#This Row],[ID_Municipio]],Table_4[[CodigoMuni]:[Long_2]],4,0),"")</f>
        <v>-88.047399999999996</v>
      </c>
      <c r="P64" s="37" t="str">
        <f t="shared" si="7"/>
        <v>HONDURAS</v>
      </c>
    </row>
    <row r="65" spans="1:16" ht="14.25" customHeight="1" x14ac:dyDescent="0.3">
      <c r="A65" s="35" t="str">
        <f t="shared" si="0"/>
        <v>San Pedro Sula4394554</v>
      </c>
      <c r="B65" s="35" t="str">
        <f>+MuertesHN[[#This Row],[ID_Municipio]]&amp;MuertesHN[[#This Row],[Fecha]]</f>
        <v>050143945</v>
      </c>
      <c r="C65" s="35" t="str">
        <f t="shared" si="2"/>
        <v>Cortes43945</v>
      </c>
      <c r="D65" s="58">
        <f t="shared" si="5"/>
        <v>54</v>
      </c>
      <c r="E65" s="23">
        <v>43945</v>
      </c>
      <c r="F65" s="58">
        <f>+IFERROR(VLOOKUP(COVID_CL_MUERTE!$G65,'LOCALIZA HN'!$Q$9:$R$26,2,0),99)</f>
        <v>5</v>
      </c>
      <c r="G65" s="3" t="s">
        <v>22</v>
      </c>
      <c r="H65" s="9" t="s">
        <v>23</v>
      </c>
      <c r="I65" s="36" t="str">
        <f>+IFERROR(VLOOKUP(MuertesHN[[#This Row],[Municipio]],'LOCALIZA HN'!$B$9:$J$306,8,0),99999)</f>
        <v>0501</v>
      </c>
      <c r="J65" s="5" t="s">
        <v>18</v>
      </c>
      <c r="K65" s="5">
        <v>53</v>
      </c>
      <c r="L65" s="6" t="s">
        <v>97</v>
      </c>
      <c r="M65" s="37" t="str">
        <f t="shared" si="6"/>
        <v>Muerte</v>
      </c>
      <c r="N65" s="37">
        <f>+IFERROR(VLOOKUP(MuertesHN[[#This Row],[ID_Municipio]],Table_4[[CodigoMuni]:[Long_2]],3,0),"")</f>
        <v>15.5151</v>
      </c>
      <c r="O65" s="37">
        <f>+IFERROR(VLOOKUP(MuertesHN[[#This Row],[ID_Municipio]],Table_4[[CodigoMuni]:[Long_2]],4,0),"")</f>
        <v>-88.114599999999996</v>
      </c>
      <c r="P65" s="37" t="str">
        <f t="shared" si="7"/>
        <v>HONDURAS</v>
      </c>
    </row>
    <row r="66" spans="1:16" ht="14.25" customHeight="1" x14ac:dyDescent="0.3">
      <c r="A66" s="35" t="str">
        <f t="shared" si="0"/>
        <v>La Lima4394555</v>
      </c>
      <c r="B66" s="35" t="str">
        <f>+MuertesHN[[#This Row],[ID_Municipio]]&amp;MuertesHN[[#This Row],[Fecha]]</f>
        <v>051243945</v>
      </c>
      <c r="C66" s="35" t="str">
        <f t="shared" si="2"/>
        <v>Cortes43945</v>
      </c>
      <c r="D66" s="58">
        <f t="shared" si="5"/>
        <v>55</v>
      </c>
      <c r="E66" s="31">
        <v>43945</v>
      </c>
      <c r="F66" s="58">
        <f>+IFERROR(VLOOKUP(COVID_CL_MUERTE!$G66,'LOCALIZA HN'!$Q$9:$R$26,2,0),99)</f>
        <v>5</v>
      </c>
      <c r="G66" s="3" t="s">
        <v>22</v>
      </c>
      <c r="H66" s="34" t="s">
        <v>47</v>
      </c>
      <c r="I66" s="36" t="str">
        <f>+IFERROR(VLOOKUP(MuertesHN[[#This Row],[Municipio]],'LOCALIZA HN'!$B$9:$J$306,8,0),99999)</f>
        <v>0512</v>
      </c>
      <c r="J66" s="5" t="s">
        <v>26</v>
      </c>
      <c r="K66" s="5"/>
      <c r="L66" s="6" t="s">
        <v>97</v>
      </c>
      <c r="M66" s="37" t="str">
        <f t="shared" si="6"/>
        <v>Muerte</v>
      </c>
      <c r="N66" s="37">
        <f>+IFERROR(VLOOKUP(MuertesHN[[#This Row],[ID_Municipio]],Table_4[[CodigoMuni]:[Long_2]],3,0),"")</f>
        <v>15.484500000000001</v>
      </c>
      <c r="O66" s="37">
        <f>+IFERROR(VLOOKUP(MuertesHN[[#This Row],[ID_Municipio]],Table_4[[CodigoMuni]:[Long_2]],4,0),"")</f>
        <v>-87.869299999999996</v>
      </c>
      <c r="P66" s="37" t="str">
        <f t="shared" si="7"/>
        <v>HONDURAS</v>
      </c>
    </row>
    <row r="67" spans="1:16" ht="14.25" customHeight="1" x14ac:dyDescent="0.3">
      <c r="A67" s="35" t="str">
        <f t="shared" si="0"/>
        <v>San Pedro Sula4394756</v>
      </c>
      <c r="B67" s="35" t="str">
        <f>+MuertesHN[[#This Row],[ID_Municipio]]&amp;MuertesHN[[#This Row],[Fecha]]</f>
        <v>050143947</v>
      </c>
      <c r="C67" s="35" t="str">
        <f t="shared" si="2"/>
        <v>Cortes43947</v>
      </c>
      <c r="D67" s="58">
        <f t="shared" si="5"/>
        <v>56</v>
      </c>
      <c r="E67" s="23">
        <v>43947</v>
      </c>
      <c r="F67" s="58">
        <f>+IFERROR(VLOOKUP(COVID_CL_MUERTE!$G67,'LOCALIZA HN'!$Q$9:$R$26,2,0),99)</f>
        <v>5</v>
      </c>
      <c r="G67" s="3" t="s">
        <v>22</v>
      </c>
      <c r="H67" s="9" t="s">
        <v>23</v>
      </c>
      <c r="I67" s="36" t="str">
        <f>+IFERROR(VLOOKUP(MuertesHN[[#This Row],[Municipio]],'LOCALIZA HN'!$B$9:$J$306,8,0),99999)</f>
        <v>0501</v>
      </c>
      <c r="J67" s="5" t="s">
        <v>18</v>
      </c>
      <c r="K67" s="5">
        <v>67</v>
      </c>
      <c r="L67" s="6" t="s">
        <v>97</v>
      </c>
      <c r="M67" s="37" t="str">
        <f t="shared" si="6"/>
        <v>Muerte</v>
      </c>
      <c r="N67" s="37">
        <f>+IFERROR(VLOOKUP(MuertesHN[[#This Row],[ID_Municipio]],Table_4[[CodigoMuni]:[Long_2]],3,0),"")</f>
        <v>15.5151</v>
      </c>
      <c r="O67" s="37">
        <f>+IFERROR(VLOOKUP(MuertesHN[[#This Row],[ID_Municipio]],Table_4[[CodigoMuni]:[Long_2]],4,0),"")</f>
        <v>-88.114599999999996</v>
      </c>
      <c r="P67" s="37" t="str">
        <f t="shared" si="7"/>
        <v>HONDURAS</v>
      </c>
    </row>
    <row r="68" spans="1:16" ht="14.25" customHeight="1" x14ac:dyDescent="0.3">
      <c r="A68" s="35" t="str">
        <f t="shared" si="0"/>
        <v>San Pedro Sula4394757</v>
      </c>
      <c r="B68" s="35" t="str">
        <f>+MuertesHN[[#This Row],[ID_Municipio]]&amp;MuertesHN[[#This Row],[Fecha]]</f>
        <v>050143947</v>
      </c>
      <c r="C68" s="35" t="str">
        <f t="shared" si="2"/>
        <v>Cortes43947</v>
      </c>
      <c r="D68" s="58">
        <f t="shared" si="5"/>
        <v>57</v>
      </c>
      <c r="E68" s="23">
        <v>43947</v>
      </c>
      <c r="F68" s="58">
        <f>+IFERROR(VLOOKUP(COVID_CL_MUERTE!$G68,'LOCALIZA HN'!$Q$9:$R$26,2,0),99)</f>
        <v>5</v>
      </c>
      <c r="G68" s="3" t="s">
        <v>22</v>
      </c>
      <c r="H68" s="9" t="s">
        <v>23</v>
      </c>
      <c r="I68" s="36" t="str">
        <f>+IFERROR(VLOOKUP(MuertesHN[[#This Row],[Municipio]],'LOCALIZA HN'!$B$9:$J$306,8,0),99999)</f>
        <v>0501</v>
      </c>
      <c r="J68" s="5" t="s">
        <v>26</v>
      </c>
      <c r="K68" s="5">
        <v>51</v>
      </c>
      <c r="L68" s="6" t="s">
        <v>97</v>
      </c>
      <c r="M68" s="37" t="str">
        <f t="shared" si="6"/>
        <v>Muerte</v>
      </c>
      <c r="N68" s="37">
        <f>+IFERROR(VLOOKUP(MuertesHN[[#This Row],[ID_Municipio]],Table_4[[CodigoMuni]:[Long_2]],3,0),"")</f>
        <v>15.5151</v>
      </c>
      <c r="O68" s="37">
        <f>+IFERROR(VLOOKUP(MuertesHN[[#This Row],[ID_Municipio]],Table_4[[CodigoMuni]:[Long_2]],4,0),"")</f>
        <v>-88.114599999999996</v>
      </c>
      <c r="P68" s="37" t="str">
        <f t="shared" si="7"/>
        <v>HONDURAS</v>
      </c>
    </row>
    <row r="69" spans="1:16" ht="14.25" customHeight="1" x14ac:dyDescent="0.3">
      <c r="A69" s="35" t="str">
        <f t="shared" si="0"/>
        <v>San Pedro Sula4394758</v>
      </c>
      <c r="B69" s="35" t="str">
        <f>+MuertesHN[[#This Row],[ID_Municipio]]&amp;MuertesHN[[#This Row],[Fecha]]</f>
        <v>050143947</v>
      </c>
      <c r="C69" s="35" t="str">
        <f t="shared" si="2"/>
        <v>Cortes43947</v>
      </c>
      <c r="D69" s="58">
        <f t="shared" si="5"/>
        <v>58</v>
      </c>
      <c r="E69" s="23">
        <v>43947</v>
      </c>
      <c r="F69" s="58">
        <f>+IFERROR(VLOOKUP(COVID_CL_MUERTE!$G69,'LOCALIZA HN'!$Q$9:$R$26,2,0),99)</f>
        <v>5</v>
      </c>
      <c r="G69" s="3" t="s">
        <v>22</v>
      </c>
      <c r="H69" s="9" t="s">
        <v>23</v>
      </c>
      <c r="I69" s="36" t="str">
        <f>+IFERROR(VLOOKUP(MuertesHN[[#This Row],[Municipio]],'LOCALIZA HN'!$B$9:$J$306,8,0),99999)</f>
        <v>0501</v>
      </c>
      <c r="J69" s="5" t="s">
        <v>18</v>
      </c>
      <c r="K69" s="5">
        <v>94</v>
      </c>
      <c r="L69" s="6" t="s">
        <v>97</v>
      </c>
      <c r="M69" s="37" t="str">
        <f t="shared" si="6"/>
        <v>Muerte</v>
      </c>
      <c r="N69" s="37">
        <f>+IFERROR(VLOOKUP(MuertesHN[[#This Row],[ID_Municipio]],Table_4[[CodigoMuni]:[Long_2]],3,0),"")</f>
        <v>15.5151</v>
      </c>
      <c r="O69" s="37">
        <f>+IFERROR(VLOOKUP(MuertesHN[[#This Row],[ID_Municipio]],Table_4[[CodigoMuni]:[Long_2]],4,0),"")</f>
        <v>-88.114599999999996</v>
      </c>
      <c r="P69" s="37" t="str">
        <f t="shared" si="7"/>
        <v>HONDURAS</v>
      </c>
    </row>
    <row r="70" spans="1:16" ht="14.25" customHeight="1" x14ac:dyDescent="0.3">
      <c r="A70" s="35" t="str">
        <f t="shared" si="0"/>
        <v>San Pedro Sula4394759</v>
      </c>
      <c r="B70" s="35" t="str">
        <f>+MuertesHN[[#This Row],[ID_Municipio]]&amp;MuertesHN[[#This Row],[Fecha]]</f>
        <v>050143947</v>
      </c>
      <c r="C70" s="35" t="str">
        <f t="shared" si="2"/>
        <v>Cortes43947</v>
      </c>
      <c r="D70" s="58">
        <f t="shared" si="5"/>
        <v>59</v>
      </c>
      <c r="E70" s="23">
        <v>43947</v>
      </c>
      <c r="F70" s="58">
        <f>+IFERROR(VLOOKUP(COVID_CL_MUERTE!$G70,'LOCALIZA HN'!$Q$9:$R$26,2,0),99)</f>
        <v>5</v>
      </c>
      <c r="G70" s="3" t="s">
        <v>22</v>
      </c>
      <c r="H70" s="9" t="s">
        <v>23</v>
      </c>
      <c r="I70" s="36" t="str">
        <f>+IFERROR(VLOOKUP(MuertesHN[[#This Row],[Municipio]],'LOCALIZA HN'!$B$9:$J$306,8,0),99999)</f>
        <v>0501</v>
      </c>
      <c r="J70" s="5" t="s">
        <v>26</v>
      </c>
      <c r="K70" s="5">
        <v>78</v>
      </c>
      <c r="L70" s="6" t="s">
        <v>97</v>
      </c>
      <c r="M70" s="37" t="str">
        <f t="shared" si="6"/>
        <v>Muerte</v>
      </c>
      <c r="N70" s="37">
        <f>+IFERROR(VLOOKUP(MuertesHN[[#This Row],[ID_Municipio]],Table_4[[CodigoMuni]:[Long_2]],3,0),"")</f>
        <v>15.5151</v>
      </c>
      <c r="O70" s="37">
        <f>+IFERROR(VLOOKUP(MuertesHN[[#This Row],[ID_Municipio]],Table_4[[CodigoMuni]:[Long_2]],4,0),"")</f>
        <v>-88.114599999999996</v>
      </c>
      <c r="P70" s="37" t="str">
        <f t="shared" si="7"/>
        <v>HONDURAS</v>
      </c>
    </row>
    <row r="71" spans="1:16" ht="14.25" customHeight="1" x14ac:dyDescent="0.3">
      <c r="A71" s="35" t="str">
        <f t="shared" si="0"/>
        <v>San Pedro Sula4394760</v>
      </c>
      <c r="B71" s="35" t="str">
        <f>+MuertesHN[[#This Row],[ID_Municipio]]&amp;MuertesHN[[#This Row],[Fecha]]</f>
        <v>050143947</v>
      </c>
      <c r="C71" s="35" t="str">
        <f t="shared" si="2"/>
        <v>Cortes43947</v>
      </c>
      <c r="D71" s="58">
        <f t="shared" si="5"/>
        <v>60</v>
      </c>
      <c r="E71" s="23">
        <v>43947</v>
      </c>
      <c r="F71" s="58">
        <f>+IFERROR(VLOOKUP(COVID_CL_MUERTE!$G71,'LOCALIZA HN'!$Q$9:$R$26,2,0),99)</f>
        <v>5</v>
      </c>
      <c r="G71" s="3" t="s">
        <v>22</v>
      </c>
      <c r="H71" s="9" t="s">
        <v>23</v>
      </c>
      <c r="I71" s="36" t="str">
        <f>+IFERROR(VLOOKUP(MuertesHN[[#This Row],[Municipio]],'LOCALIZA HN'!$B$9:$J$306,8,0),99999)</f>
        <v>0501</v>
      </c>
      <c r="J71" s="5" t="s">
        <v>18</v>
      </c>
      <c r="K71" s="5">
        <v>70</v>
      </c>
      <c r="L71" s="6" t="s">
        <v>97</v>
      </c>
      <c r="M71" s="37" t="str">
        <f t="shared" si="6"/>
        <v>Muerte</v>
      </c>
      <c r="N71" s="37">
        <f>+IFERROR(VLOOKUP(MuertesHN[[#This Row],[ID_Municipio]],Table_4[[CodigoMuni]:[Long_2]],3,0),"")</f>
        <v>15.5151</v>
      </c>
      <c r="O71" s="37">
        <f>+IFERROR(VLOOKUP(MuertesHN[[#This Row],[ID_Municipio]],Table_4[[CodigoMuni]:[Long_2]],4,0),"")</f>
        <v>-88.114599999999996</v>
      </c>
      <c r="P71" s="37" t="str">
        <f t="shared" si="7"/>
        <v>HONDURAS</v>
      </c>
    </row>
    <row r="72" spans="1:16" ht="14.25" customHeight="1" x14ac:dyDescent="0.3">
      <c r="A72" s="35" t="str">
        <f t="shared" si="0"/>
        <v>San Pedro Sula4394761</v>
      </c>
      <c r="B72" s="35" t="str">
        <f>+MuertesHN[[#This Row],[ID_Municipio]]&amp;MuertesHN[[#This Row],[Fecha]]</f>
        <v>050143947</v>
      </c>
      <c r="C72" s="35" t="str">
        <f t="shared" si="2"/>
        <v>Cortes43947</v>
      </c>
      <c r="D72" s="58">
        <f t="shared" si="5"/>
        <v>61</v>
      </c>
      <c r="E72" s="23">
        <v>43947</v>
      </c>
      <c r="F72" s="58">
        <f>+IFERROR(VLOOKUP(COVID_CL_MUERTE!$G72,'LOCALIZA HN'!$Q$9:$R$26,2,0),99)</f>
        <v>5</v>
      </c>
      <c r="G72" s="3" t="s">
        <v>22</v>
      </c>
      <c r="H72" s="9" t="s">
        <v>23</v>
      </c>
      <c r="I72" s="36" t="str">
        <f>+IFERROR(VLOOKUP(MuertesHN[[#This Row],[Municipio]],'LOCALIZA HN'!$B$9:$J$306,8,0),99999)</f>
        <v>0501</v>
      </c>
      <c r="J72" s="5" t="s">
        <v>26</v>
      </c>
      <c r="K72" s="5">
        <v>9</v>
      </c>
      <c r="L72" s="6" t="s">
        <v>97</v>
      </c>
      <c r="M72" s="37" t="str">
        <f t="shared" si="6"/>
        <v>Muerte</v>
      </c>
      <c r="N72" s="37">
        <f>+IFERROR(VLOOKUP(MuertesHN[[#This Row],[ID_Municipio]],Table_4[[CodigoMuni]:[Long_2]],3,0),"")</f>
        <v>15.5151</v>
      </c>
      <c r="O72" s="37">
        <f>+IFERROR(VLOOKUP(MuertesHN[[#This Row],[ID_Municipio]],Table_4[[CodigoMuni]:[Long_2]],4,0),"")</f>
        <v>-88.114599999999996</v>
      </c>
      <c r="P72" s="37" t="str">
        <f t="shared" si="7"/>
        <v>HONDURAS</v>
      </c>
    </row>
    <row r="73" spans="1:16" ht="14.25" customHeight="1" x14ac:dyDescent="0.3">
      <c r="A73" s="35" t="str">
        <f t="shared" si="0"/>
        <v>San Pedro Sula4394862</v>
      </c>
      <c r="B73" s="35" t="str">
        <f>+MuertesHN[[#This Row],[ID_Municipio]]&amp;MuertesHN[[#This Row],[Fecha]]</f>
        <v>050143948</v>
      </c>
      <c r="C73" s="35" t="str">
        <f t="shared" si="2"/>
        <v>Cortes43948</v>
      </c>
      <c r="D73" s="58">
        <f t="shared" si="5"/>
        <v>62</v>
      </c>
      <c r="E73" s="19">
        <v>43948</v>
      </c>
      <c r="F73" s="58">
        <f>+IFERROR(VLOOKUP(COVID_CL_MUERTE!$G73,'LOCALIZA HN'!$Q$9:$R$26,2,0),99)</f>
        <v>5</v>
      </c>
      <c r="G73" s="3" t="s">
        <v>22</v>
      </c>
      <c r="H73" s="9" t="s">
        <v>23</v>
      </c>
      <c r="I73" s="36" t="str">
        <f>+IFERROR(VLOOKUP(MuertesHN[[#This Row],[Municipio]],'LOCALIZA HN'!$B$9:$J$306,8,0),99999)</f>
        <v>0501</v>
      </c>
      <c r="J73" s="5" t="s">
        <v>18</v>
      </c>
      <c r="K73" s="20">
        <v>53</v>
      </c>
      <c r="L73" s="21" t="s">
        <v>97</v>
      </c>
      <c r="M73" s="37" t="str">
        <f t="shared" si="6"/>
        <v>Muerte</v>
      </c>
      <c r="N73" s="37">
        <f>+IFERROR(VLOOKUP(MuertesHN[[#This Row],[ID_Municipio]],Table_4[[CodigoMuni]:[Long_2]],3,0),"")</f>
        <v>15.5151</v>
      </c>
      <c r="O73" s="37">
        <f>+IFERROR(VLOOKUP(MuertesHN[[#This Row],[ID_Municipio]],Table_4[[CodigoMuni]:[Long_2]],4,0),"")</f>
        <v>-88.114599999999996</v>
      </c>
      <c r="P73" s="37" t="str">
        <f t="shared" si="7"/>
        <v>HONDURAS</v>
      </c>
    </row>
    <row r="74" spans="1:16" ht="14.25" customHeight="1" x14ac:dyDescent="0.3">
      <c r="A74" s="35" t="str">
        <f t="shared" si="0"/>
        <v>San Pedro Sula4394863</v>
      </c>
      <c r="B74" s="35" t="str">
        <f>+MuertesHN[[#This Row],[ID_Municipio]]&amp;MuertesHN[[#This Row],[Fecha]]</f>
        <v>050143948</v>
      </c>
      <c r="C74" s="35" t="str">
        <f t="shared" si="2"/>
        <v>Cortes43948</v>
      </c>
      <c r="D74" s="58">
        <f t="shared" si="5"/>
        <v>63</v>
      </c>
      <c r="E74" s="19">
        <v>43948</v>
      </c>
      <c r="F74" s="58">
        <f>+IFERROR(VLOOKUP(COVID_CL_MUERTE!$G74,'LOCALIZA HN'!$Q$9:$R$26,2,0),99)</f>
        <v>5</v>
      </c>
      <c r="G74" s="3" t="s">
        <v>22</v>
      </c>
      <c r="H74" s="9" t="s">
        <v>23</v>
      </c>
      <c r="I74" s="36" t="str">
        <f>+IFERROR(VLOOKUP(MuertesHN[[#This Row],[Municipio]],'LOCALIZA HN'!$B$9:$J$306,8,0),99999)</f>
        <v>0501</v>
      </c>
      <c r="J74" s="5" t="s">
        <v>26</v>
      </c>
      <c r="K74" s="20">
        <v>60</v>
      </c>
      <c r="L74" s="21" t="s">
        <v>97</v>
      </c>
      <c r="M74" s="37" t="str">
        <f t="shared" si="6"/>
        <v>Muerte</v>
      </c>
      <c r="N74" s="37">
        <f>+IFERROR(VLOOKUP(MuertesHN[[#This Row],[ID_Municipio]],Table_4[[CodigoMuni]:[Long_2]],3,0),"")</f>
        <v>15.5151</v>
      </c>
      <c r="O74" s="37">
        <f>+IFERROR(VLOOKUP(MuertesHN[[#This Row],[ID_Municipio]],Table_4[[CodigoMuni]:[Long_2]],4,0),"")</f>
        <v>-88.114599999999996</v>
      </c>
      <c r="P74" s="37" t="str">
        <f t="shared" si="7"/>
        <v>HONDURAS</v>
      </c>
    </row>
    <row r="75" spans="1:16" ht="14.25" customHeight="1" x14ac:dyDescent="0.3">
      <c r="A75" s="35" t="str">
        <f t="shared" si="0"/>
        <v>San Pedro Sula4394864</v>
      </c>
      <c r="B75" s="35" t="str">
        <f>+MuertesHN[[#This Row],[ID_Municipio]]&amp;MuertesHN[[#This Row],[Fecha]]</f>
        <v>050143948</v>
      </c>
      <c r="C75" s="35" t="str">
        <f t="shared" si="2"/>
        <v>Cortes43948</v>
      </c>
      <c r="D75" s="58">
        <f t="shared" si="5"/>
        <v>64</v>
      </c>
      <c r="E75" s="19">
        <v>43948</v>
      </c>
      <c r="F75" s="58">
        <f>+IFERROR(VLOOKUP(COVID_CL_MUERTE!$G75,'LOCALIZA HN'!$Q$9:$R$26,2,0),99)</f>
        <v>5</v>
      </c>
      <c r="G75" s="3" t="s">
        <v>22</v>
      </c>
      <c r="H75" s="9" t="s">
        <v>23</v>
      </c>
      <c r="I75" s="36" t="str">
        <f>+IFERROR(VLOOKUP(MuertesHN[[#This Row],[Municipio]],'LOCALIZA HN'!$B$9:$J$306,8,0),99999)</f>
        <v>0501</v>
      </c>
      <c r="J75" s="5" t="s">
        <v>18</v>
      </c>
      <c r="K75" s="20">
        <v>33</v>
      </c>
      <c r="L75" s="21" t="s">
        <v>97</v>
      </c>
      <c r="M75" s="37" t="str">
        <f t="shared" si="6"/>
        <v>Muerte</v>
      </c>
      <c r="N75" s="37">
        <f>+IFERROR(VLOOKUP(MuertesHN[[#This Row],[ID_Municipio]],Table_4[[CodigoMuni]:[Long_2]],3,0),"")</f>
        <v>15.5151</v>
      </c>
      <c r="O75" s="37">
        <f>+IFERROR(VLOOKUP(MuertesHN[[#This Row],[ID_Municipio]],Table_4[[CodigoMuni]:[Long_2]],4,0),"")</f>
        <v>-88.114599999999996</v>
      </c>
      <c r="P75" s="37" t="str">
        <f t="shared" si="7"/>
        <v>HONDURAS</v>
      </c>
    </row>
    <row r="76" spans="1:16" ht="14.25" customHeight="1" x14ac:dyDescent="0.3">
      <c r="A76" s="35" t="str">
        <f t="shared" ref="A76:A93" si="8">+H76&amp;E76&amp;D76</f>
        <v>Intibuca4394965</v>
      </c>
      <c r="B76" s="35" t="str">
        <f>+MuertesHN[[#This Row],[ID_Municipio]]&amp;MuertesHN[[#This Row],[Fecha]]</f>
        <v>100643949</v>
      </c>
      <c r="C76" s="35" t="str">
        <f t="shared" si="2"/>
        <v>Intibuca43949</v>
      </c>
      <c r="D76" s="58">
        <f t="shared" ref="D76:D104" si="9">+ROW()-11</f>
        <v>65</v>
      </c>
      <c r="E76" s="49">
        <v>43949</v>
      </c>
      <c r="F76" s="58">
        <f>+IFERROR(VLOOKUP(COVID_CL_MUERTE!$G76,'LOCALIZA HN'!$Q$9:$R$26,2,0),99)</f>
        <v>10</v>
      </c>
      <c r="G76" s="3" t="s">
        <v>45</v>
      </c>
      <c r="H76" s="34" t="s">
        <v>45</v>
      </c>
      <c r="I76" s="36" t="str">
        <f>+IFERROR(VLOOKUP(MuertesHN[[#This Row],[Municipio]],'LOCALIZA HN'!$B$9:$J$306,8,0),99999)</f>
        <v>1006</v>
      </c>
      <c r="J76" s="5" t="s">
        <v>26</v>
      </c>
      <c r="K76" s="20">
        <v>48</v>
      </c>
      <c r="L76" s="21" t="s">
        <v>97</v>
      </c>
      <c r="M76" s="37" t="str">
        <f t="shared" si="6"/>
        <v>Muerte</v>
      </c>
      <c r="N76" s="37">
        <f>+IFERROR(VLOOKUP(MuertesHN[[#This Row],[ID_Municipio]],Table_4[[CodigoMuni]:[Long_2]],3,0),"")</f>
        <v>14.4335</v>
      </c>
      <c r="O76" s="37">
        <f>+IFERROR(VLOOKUP(MuertesHN[[#This Row],[ID_Municipio]],Table_4[[CodigoMuni]:[Long_2]],4,0),"")</f>
        <v>-88.153999999999996</v>
      </c>
      <c r="P76" s="37" t="str">
        <f t="shared" si="7"/>
        <v>HONDURAS</v>
      </c>
    </row>
    <row r="77" spans="1:16" ht="14.25" customHeight="1" x14ac:dyDescent="0.3">
      <c r="A77" s="35" t="str">
        <f t="shared" si="8"/>
        <v>Ilama4394966</v>
      </c>
      <c r="B77" s="35" t="str">
        <f>+MuertesHN[[#This Row],[ID_Municipio]]&amp;MuertesHN[[#This Row],[Fecha]]</f>
        <v>161143949</v>
      </c>
      <c r="C77" s="35" t="str">
        <f t="shared" ref="C77:C93" si="10">+G77&amp;E77</f>
        <v>Santa Barbara43949</v>
      </c>
      <c r="D77" s="58">
        <f t="shared" si="9"/>
        <v>66</v>
      </c>
      <c r="E77" s="49">
        <v>43949</v>
      </c>
      <c r="F77" s="58">
        <f>+IFERROR(VLOOKUP(COVID_CL_MUERTE!$G77,'LOCALIZA HN'!$Q$9:$R$26,2,0),99)</f>
        <v>16</v>
      </c>
      <c r="G77" s="3" t="s">
        <v>43</v>
      </c>
      <c r="H77" s="34" t="s">
        <v>44</v>
      </c>
      <c r="I77" s="36" t="str">
        <f>+IFERROR(VLOOKUP(MuertesHN[[#This Row],[Municipio]],'LOCALIZA HN'!$B$9:$J$306,8,0),99999)</f>
        <v>1611</v>
      </c>
      <c r="J77" s="5" t="s">
        <v>18</v>
      </c>
      <c r="K77" s="20">
        <v>52</v>
      </c>
      <c r="L77" s="21" t="s">
        <v>97</v>
      </c>
      <c r="M77" s="37" t="str">
        <f t="shared" si="6"/>
        <v>Muerte</v>
      </c>
      <c r="N77" s="37">
        <f>+IFERROR(VLOOKUP(MuertesHN[[#This Row],[ID_Municipio]],Table_4[[CodigoMuni]:[Long_2]],3,0),"")</f>
        <v>15.0519</v>
      </c>
      <c r="O77" s="37">
        <f>+IFERROR(VLOOKUP(MuertesHN[[#This Row],[ID_Municipio]],Table_4[[CodigoMuni]:[Long_2]],4,0),"")</f>
        <v>-88.126800000000003</v>
      </c>
      <c r="P77" s="37" t="str">
        <f t="shared" si="7"/>
        <v>HONDURAS</v>
      </c>
    </row>
    <row r="78" spans="1:16" ht="14.25" customHeight="1" x14ac:dyDescent="0.3">
      <c r="A78" s="35" t="str">
        <f t="shared" si="8"/>
        <v>Pimienta4395067</v>
      </c>
      <c r="B78" s="35" t="str">
        <f>+MuertesHN[[#This Row],[ID_Municipio]]&amp;MuertesHN[[#This Row],[Fecha]]</f>
        <v>050443950</v>
      </c>
      <c r="C78" s="35" t="str">
        <f t="shared" si="10"/>
        <v>Cortes43950</v>
      </c>
      <c r="D78" s="58">
        <f t="shared" si="9"/>
        <v>67</v>
      </c>
      <c r="E78" s="19">
        <v>43950</v>
      </c>
      <c r="F78" s="58">
        <f>+IFERROR(VLOOKUP(COVID_CL_MUERTE!$G78,'LOCALIZA HN'!$Q$9:$R$26,2,0),99)</f>
        <v>5</v>
      </c>
      <c r="G78" s="3" t="s">
        <v>22</v>
      </c>
      <c r="H78" s="9" t="s">
        <v>60</v>
      </c>
      <c r="I78" s="36" t="str">
        <f>+IFERROR(VLOOKUP(MuertesHN[[#This Row],[Municipio]],'LOCALIZA HN'!$B$9:$J$306,8,0),99999)</f>
        <v>0504</v>
      </c>
      <c r="J78" s="5" t="s">
        <v>18</v>
      </c>
      <c r="K78" s="20">
        <v>75</v>
      </c>
      <c r="L78" s="21" t="s">
        <v>97</v>
      </c>
      <c r="M78" s="37" t="str">
        <f t="shared" si="6"/>
        <v>Muerte</v>
      </c>
      <c r="N78" s="37">
        <f>+IFERROR(VLOOKUP(MuertesHN[[#This Row],[ID_Municipio]],Table_4[[CodigoMuni]:[Long_2]],3,0),"")</f>
        <v>15.2746</v>
      </c>
      <c r="O78" s="37">
        <f>+IFERROR(VLOOKUP(MuertesHN[[#This Row],[ID_Municipio]],Table_4[[CodigoMuni]:[Long_2]],4,0),"")</f>
        <v>-87.970200000000006</v>
      </c>
      <c r="P78" s="37" t="str">
        <f t="shared" si="7"/>
        <v>HONDURAS</v>
      </c>
    </row>
    <row r="79" spans="1:16" ht="14.25" customHeight="1" x14ac:dyDescent="0.3">
      <c r="A79" s="35" t="str">
        <f t="shared" si="8"/>
        <v>San Pedro Sula4395068</v>
      </c>
      <c r="B79" s="35" t="str">
        <f>+MuertesHN[[#This Row],[ID_Municipio]]&amp;MuertesHN[[#This Row],[Fecha]]</f>
        <v>050143950</v>
      </c>
      <c r="C79" s="35" t="str">
        <f t="shared" si="10"/>
        <v>Cortes43950</v>
      </c>
      <c r="D79" s="58">
        <f t="shared" si="9"/>
        <v>68</v>
      </c>
      <c r="E79" s="19">
        <v>43950</v>
      </c>
      <c r="F79" s="58">
        <f>+IFERROR(VLOOKUP(COVID_CL_MUERTE!$G79,'LOCALIZA HN'!$Q$9:$R$26,2,0),99)</f>
        <v>5</v>
      </c>
      <c r="G79" s="3" t="s">
        <v>22</v>
      </c>
      <c r="H79" s="9" t="s">
        <v>23</v>
      </c>
      <c r="I79" s="36" t="str">
        <f>+IFERROR(VLOOKUP(MuertesHN[[#This Row],[Municipio]],'LOCALIZA HN'!$B$9:$J$306,8,0),99999)</f>
        <v>0501</v>
      </c>
      <c r="J79" s="5" t="s">
        <v>26</v>
      </c>
      <c r="K79" s="20">
        <v>77</v>
      </c>
      <c r="L79" s="21" t="s">
        <v>97</v>
      </c>
      <c r="M79" s="37" t="str">
        <f t="shared" si="6"/>
        <v>Muerte</v>
      </c>
      <c r="N79" s="37">
        <f>+IFERROR(VLOOKUP(MuertesHN[[#This Row],[ID_Municipio]],Table_4[[CodigoMuni]:[Long_2]],3,0),"")</f>
        <v>15.5151</v>
      </c>
      <c r="O79" s="37">
        <f>+IFERROR(VLOOKUP(MuertesHN[[#This Row],[ID_Municipio]],Table_4[[CodigoMuni]:[Long_2]],4,0),"")</f>
        <v>-88.114599999999996</v>
      </c>
      <c r="P79" s="37" t="str">
        <f t="shared" si="7"/>
        <v>HONDURAS</v>
      </c>
    </row>
    <row r="80" spans="1:16" ht="14.25" customHeight="1" x14ac:dyDescent="0.3">
      <c r="A80" s="35" t="str">
        <f t="shared" si="8"/>
        <v>San Pedro Sula4395069</v>
      </c>
      <c r="B80" s="35" t="str">
        <f>+MuertesHN[[#This Row],[ID_Municipio]]&amp;MuertesHN[[#This Row],[Fecha]]</f>
        <v>050143950</v>
      </c>
      <c r="C80" s="35" t="str">
        <f t="shared" si="10"/>
        <v>Cortes43950</v>
      </c>
      <c r="D80" s="58">
        <f t="shared" si="9"/>
        <v>69</v>
      </c>
      <c r="E80" s="49">
        <v>43950</v>
      </c>
      <c r="F80" s="58">
        <f>+IFERROR(VLOOKUP(COVID_CL_MUERTE!$G80,'LOCALIZA HN'!$Q$9:$R$26,2,0),99)</f>
        <v>5</v>
      </c>
      <c r="G80" s="3" t="s">
        <v>22</v>
      </c>
      <c r="H80" s="9" t="s">
        <v>23</v>
      </c>
      <c r="I80" s="36" t="str">
        <f>+IFERROR(VLOOKUP(MuertesHN[[#This Row],[Municipio]],'LOCALIZA HN'!$B$9:$J$306,8,0),99999)</f>
        <v>0501</v>
      </c>
      <c r="J80" s="5" t="s">
        <v>26</v>
      </c>
      <c r="K80" s="20">
        <v>72</v>
      </c>
      <c r="L80" s="21" t="s">
        <v>97</v>
      </c>
      <c r="M80" s="37" t="str">
        <f t="shared" si="6"/>
        <v>Muerte</v>
      </c>
      <c r="N80" s="37">
        <f>+IFERROR(VLOOKUP(MuertesHN[[#This Row],[ID_Municipio]],Table_4[[CodigoMuni]:[Long_2]],3,0),"")</f>
        <v>15.5151</v>
      </c>
      <c r="O80" s="37">
        <f>+IFERROR(VLOOKUP(MuertesHN[[#This Row],[ID_Municipio]],Table_4[[CodigoMuni]:[Long_2]],4,0),"")</f>
        <v>-88.114599999999996</v>
      </c>
      <c r="P80" s="37" t="str">
        <f t="shared" si="7"/>
        <v>HONDURAS</v>
      </c>
    </row>
    <row r="81" spans="1:16" ht="14.25" customHeight="1" x14ac:dyDescent="0.3">
      <c r="A81" s="35" t="str">
        <f t="shared" si="8"/>
        <v>Choloma4395070</v>
      </c>
      <c r="B81" s="35" t="str">
        <f>+MuertesHN[[#This Row],[ID_Municipio]]&amp;MuertesHN[[#This Row],[Fecha]]</f>
        <v>050243950</v>
      </c>
      <c r="C81" s="35" t="str">
        <f t="shared" si="10"/>
        <v>Cortes43950</v>
      </c>
      <c r="D81" s="58">
        <f t="shared" si="9"/>
        <v>70</v>
      </c>
      <c r="E81" s="49">
        <v>43950</v>
      </c>
      <c r="F81" s="58">
        <f>+IFERROR(VLOOKUP(COVID_CL_MUERTE!$G81,'LOCALIZA HN'!$Q$9:$R$26,2,0),99)</f>
        <v>5</v>
      </c>
      <c r="G81" s="3" t="s">
        <v>22</v>
      </c>
      <c r="H81" s="9" t="s">
        <v>25</v>
      </c>
      <c r="I81" s="36" t="str">
        <f>+IFERROR(VLOOKUP(MuertesHN[[#This Row],[Municipio]],'LOCALIZA HN'!$B$9:$J$306,8,0),99999)</f>
        <v>0502</v>
      </c>
      <c r="J81" s="5" t="s">
        <v>18</v>
      </c>
      <c r="K81" s="20">
        <v>54</v>
      </c>
      <c r="L81" s="21" t="s">
        <v>97</v>
      </c>
      <c r="M81" s="37" t="str">
        <f t="shared" ref="M81:M104" si="11">+M80</f>
        <v>Muerte</v>
      </c>
      <c r="N81" s="37">
        <f>+IFERROR(VLOOKUP(MuertesHN[[#This Row],[ID_Municipio]],Table_4[[CodigoMuni]:[Long_2]],3,0),"")</f>
        <v>15.6435</v>
      </c>
      <c r="O81" s="37">
        <f>+IFERROR(VLOOKUP(MuertesHN[[#This Row],[ID_Municipio]],Table_4[[CodigoMuni]:[Long_2]],4,0),"")</f>
        <v>-87.933999999999997</v>
      </c>
      <c r="P81" s="37" t="str">
        <f t="shared" ref="P81:P104" si="12">+P80</f>
        <v>HONDURAS</v>
      </c>
    </row>
    <row r="82" spans="1:16" ht="14.25" customHeight="1" x14ac:dyDescent="0.3">
      <c r="A82" s="35" t="str">
        <f t="shared" si="8"/>
        <v>San Pedro Sula4395071</v>
      </c>
      <c r="B82" s="35" t="str">
        <f>+MuertesHN[[#This Row],[ID_Municipio]]&amp;MuertesHN[[#This Row],[Fecha]]</f>
        <v>050143950</v>
      </c>
      <c r="C82" s="35" t="str">
        <f t="shared" si="10"/>
        <v>Cortes43950</v>
      </c>
      <c r="D82" s="58">
        <f t="shared" si="9"/>
        <v>71</v>
      </c>
      <c r="E82" s="49">
        <v>43950</v>
      </c>
      <c r="F82" s="58">
        <f>+IFERROR(VLOOKUP(COVID_CL_MUERTE!$G82,'LOCALIZA HN'!$Q$9:$R$26,2,0),99)</f>
        <v>5</v>
      </c>
      <c r="G82" s="3" t="s">
        <v>22</v>
      </c>
      <c r="H82" s="9" t="s">
        <v>23</v>
      </c>
      <c r="I82" s="36" t="str">
        <f>+IFERROR(VLOOKUP(MuertesHN[[#This Row],[Municipio]],'LOCALIZA HN'!$B$9:$J$306,8,0),99999)</f>
        <v>0501</v>
      </c>
      <c r="J82" s="5" t="s">
        <v>18</v>
      </c>
      <c r="K82" s="20">
        <v>59</v>
      </c>
      <c r="L82" s="21" t="s">
        <v>97</v>
      </c>
      <c r="M82" s="37" t="str">
        <f t="shared" si="11"/>
        <v>Muerte</v>
      </c>
      <c r="N82" s="37">
        <f>+IFERROR(VLOOKUP(MuertesHN[[#This Row],[ID_Municipio]],Table_4[[CodigoMuni]:[Long_2]],3,0),"")</f>
        <v>15.5151</v>
      </c>
      <c r="O82" s="37">
        <f>+IFERROR(VLOOKUP(MuertesHN[[#This Row],[ID_Municipio]],Table_4[[CodigoMuni]:[Long_2]],4,0),"")</f>
        <v>-88.114599999999996</v>
      </c>
      <c r="P82" s="37" t="str">
        <f t="shared" si="12"/>
        <v>HONDURAS</v>
      </c>
    </row>
    <row r="83" spans="1:16" ht="14.25" customHeight="1" x14ac:dyDescent="0.3">
      <c r="A83" s="35" t="str">
        <f t="shared" si="8"/>
        <v>San Pedro Sula4395272</v>
      </c>
      <c r="B83" s="35" t="str">
        <f>+MuertesHN[[#This Row],[ID_Municipio]]&amp;MuertesHN[[#This Row],[Fecha]]</f>
        <v>050143952</v>
      </c>
      <c r="C83" s="35" t="str">
        <f t="shared" si="10"/>
        <v>Cortes43952</v>
      </c>
      <c r="D83" s="58">
        <f t="shared" si="9"/>
        <v>72</v>
      </c>
      <c r="E83" s="19">
        <v>43952</v>
      </c>
      <c r="F83" s="58">
        <f>+IFERROR(VLOOKUP(COVID_CL_MUERTE!$G83,'LOCALIZA HN'!$Q$9:$R$26,2,0),99)</f>
        <v>5</v>
      </c>
      <c r="G83" s="3" t="s">
        <v>22</v>
      </c>
      <c r="H83" s="9" t="s">
        <v>23</v>
      </c>
      <c r="I83" s="36" t="str">
        <f>+IFERROR(VLOOKUP(MuertesHN[[#This Row],[Municipio]],'LOCALIZA HN'!$B$9:$J$306,8,0),99999)</f>
        <v>0501</v>
      </c>
      <c r="J83" s="5" t="s">
        <v>18</v>
      </c>
      <c r="K83" s="20">
        <v>46</v>
      </c>
      <c r="L83" s="21" t="s">
        <v>97</v>
      </c>
      <c r="M83" s="37" t="str">
        <f t="shared" si="11"/>
        <v>Muerte</v>
      </c>
      <c r="N83" s="37">
        <f>+IFERROR(VLOOKUP(MuertesHN[[#This Row],[ID_Municipio]],Table_4[[CodigoMuni]:[Long_2]],3,0),"")</f>
        <v>15.5151</v>
      </c>
      <c r="O83" s="37">
        <f>+IFERROR(VLOOKUP(MuertesHN[[#This Row],[ID_Municipio]],Table_4[[CodigoMuni]:[Long_2]],4,0),"")</f>
        <v>-88.114599999999996</v>
      </c>
      <c r="P83" s="37" t="str">
        <f t="shared" si="12"/>
        <v>HONDURAS</v>
      </c>
    </row>
    <row r="84" spans="1:16" ht="14.25" customHeight="1" x14ac:dyDescent="0.3">
      <c r="A84" s="35" t="str">
        <f t="shared" si="8"/>
        <v>San Pedro Sula4395273</v>
      </c>
      <c r="B84" s="35" t="str">
        <f>+MuertesHN[[#This Row],[ID_Municipio]]&amp;MuertesHN[[#This Row],[Fecha]]</f>
        <v>050143952</v>
      </c>
      <c r="C84" s="35" t="str">
        <f t="shared" si="10"/>
        <v>Cortes43952</v>
      </c>
      <c r="D84" s="58">
        <f t="shared" si="9"/>
        <v>73</v>
      </c>
      <c r="E84" s="19">
        <v>43952</v>
      </c>
      <c r="F84" s="58">
        <f>+IFERROR(VLOOKUP(COVID_CL_MUERTE!$G84,'LOCALIZA HN'!$Q$9:$R$26,2,0),99)</f>
        <v>5</v>
      </c>
      <c r="G84" s="3" t="s">
        <v>22</v>
      </c>
      <c r="H84" s="9" t="s">
        <v>23</v>
      </c>
      <c r="I84" s="36" t="str">
        <f>+IFERROR(VLOOKUP(MuertesHN[[#This Row],[Municipio]],'LOCALIZA HN'!$B$9:$J$306,8,0),99999)</f>
        <v>0501</v>
      </c>
      <c r="J84" s="5" t="s">
        <v>18</v>
      </c>
      <c r="K84" s="20">
        <v>89</v>
      </c>
      <c r="L84" s="21" t="s">
        <v>97</v>
      </c>
      <c r="M84" s="37" t="str">
        <f t="shared" si="11"/>
        <v>Muerte</v>
      </c>
      <c r="N84" s="37">
        <f>+IFERROR(VLOOKUP(MuertesHN[[#This Row],[ID_Municipio]],Table_4[[CodigoMuni]:[Long_2]],3,0),"")</f>
        <v>15.5151</v>
      </c>
      <c r="O84" s="37">
        <f>+IFERROR(VLOOKUP(MuertesHN[[#This Row],[ID_Municipio]],Table_4[[CodigoMuni]:[Long_2]],4,0),"")</f>
        <v>-88.114599999999996</v>
      </c>
      <c r="P84" s="37" t="str">
        <f t="shared" si="12"/>
        <v>HONDURAS</v>
      </c>
    </row>
    <row r="85" spans="1:16" ht="14.25" customHeight="1" x14ac:dyDescent="0.3">
      <c r="A85" s="35" t="str">
        <f t="shared" si="8"/>
        <v>Potrerillos4395274</v>
      </c>
      <c r="B85" s="35" t="str">
        <f>+MuertesHN[[#This Row],[ID_Municipio]]&amp;MuertesHN[[#This Row],[Fecha]]</f>
        <v>050543952</v>
      </c>
      <c r="C85" s="35" t="str">
        <f t="shared" si="10"/>
        <v>Cortes43952</v>
      </c>
      <c r="D85" s="58">
        <f t="shared" si="9"/>
        <v>74</v>
      </c>
      <c r="E85" s="19">
        <v>43952</v>
      </c>
      <c r="F85" s="58">
        <f>+IFERROR(VLOOKUP(COVID_CL_MUERTE!$G85,'LOCALIZA HN'!$Q$9:$R$26,2,0),99)</f>
        <v>5</v>
      </c>
      <c r="G85" s="3" t="s">
        <v>22</v>
      </c>
      <c r="H85" s="9" t="s">
        <v>61</v>
      </c>
      <c r="I85" s="36" t="str">
        <f>+IFERROR(VLOOKUP(MuertesHN[[#This Row],[Municipio]],'LOCALIZA HN'!$B$9:$J$306,8,0),99999)</f>
        <v>0505</v>
      </c>
      <c r="J85" s="5" t="s">
        <v>18</v>
      </c>
      <c r="K85" s="20">
        <v>87</v>
      </c>
      <c r="L85" s="21" t="s">
        <v>97</v>
      </c>
      <c r="M85" s="37" t="str">
        <f t="shared" si="11"/>
        <v>Muerte</v>
      </c>
      <c r="N85" s="37">
        <f>+IFERROR(VLOOKUP(MuertesHN[[#This Row],[ID_Municipio]],Table_4[[CodigoMuni]:[Long_2]],3,0),"")</f>
        <v>15.197699999999999</v>
      </c>
      <c r="O85" s="37">
        <f>+IFERROR(VLOOKUP(MuertesHN[[#This Row],[ID_Municipio]],Table_4[[CodigoMuni]:[Long_2]],4,0),"")</f>
        <v>-87.960099999999997</v>
      </c>
      <c r="P85" s="37" t="str">
        <f t="shared" si="12"/>
        <v>HONDURAS</v>
      </c>
    </row>
    <row r="86" spans="1:16" ht="14.25" customHeight="1" x14ac:dyDescent="0.3">
      <c r="A86" s="35" t="str">
        <f t="shared" si="8"/>
        <v>San Pedro Sula4395275</v>
      </c>
      <c r="B86" s="35" t="str">
        <f>+MuertesHN[[#This Row],[ID_Municipio]]&amp;MuertesHN[[#This Row],[Fecha]]</f>
        <v>050143952</v>
      </c>
      <c r="C86" s="35" t="str">
        <f t="shared" si="10"/>
        <v>Cortes43952</v>
      </c>
      <c r="D86" s="58">
        <f t="shared" si="9"/>
        <v>75</v>
      </c>
      <c r="E86" s="19">
        <v>43952</v>
      </c>
      <c r="F86" s="58">
        <f>+IFERROR(VLOOKUP(COVID_CL_MUERTE!$G86,'LOCALIZA HN'!$Q$9:$R$26,2,0),99)</f>
        <v>5</v>
      </c>
      <c r="G86" s="3" t="s">
        <v>22</v>
      </c>
      <c r="H86" s="9" t="s">
        <v>23</v>
      </c>
      <c r="I86" s="36" t="str">
        <f>+IFERROR(VLOOKUP(MuertesHN[[#This Row],[Municipio]],'LOCALIZA HN'!$B$9:$J$306,8,0),99999)</f>
        <v>0501</v>
      </c>
      <c r="J86" s="5" t="s">
        <v>18</v>
      </c>
      <c r="K86" s="20">
        <v>64</v>
      </c>
      <c r="L86" s="21" t="s">
        <v>97</v>
      </c>
      <c r="M86" s="37" t="str">
        <f t="shared" si="11"/>
        <v>Muerte</v>
      </c>
      <c r="N86" s="37">
        <f>+IFERROR(VLOOKUP(MuertesHN[[#This Row],[ID_Municipio]],Table_4[[CodigoMuni]:[Long_2]],3,0),"")</f>
        <v>15.5151</v>
      </c>
      <c r="O86" s="37">
        <f>+IFERROR(VLOOKUP(MuertesHN[[#This Row],[ID_Municipio]],Table_4[[CodigoMuni]:[Long_2]],4,0),"")</f>
        <v>-88.114599999999996</v>
      </c>
      <c r="P86" s="37" t="str">
        <f t="shared" si="12"/>
        <v>HONDURAS</v>
      </c>
    </row>
    <row r="87" spans="1:16" ht="14.25" customHeight="1" x14ac:dyDescent="0.3">
      <c r="A87" s="35" t="str">
        <f t="shared" si="8"/>
        <v>La Ceiba4395376</v>
      </c>
      <c r="B87" s="35" t="str">
        <f>+MuertesHN[[#This Row],[ID_Municipio]]&amp;MuertesHN[[#This Row],[Fecha]]</f>
        <v>010143953</v>
      </c>
      <c r="C87" s="35" t="str">
        <f t="shared" si="10"/>
        <v>Atlantida43953</v>
      </c>
      <c r="D87" s="58">
        <f t="shared" si="9"/>
        <v>76</v>
      </c>
      <c r="E87" s="49">
        <v>43953</v>
      </c>
      <c r="F87" s="58">
        <f>+IFERROR(VLOOKUP(COVID_CL_MUERTE!$G87,'LOCALIZA HN'!$Q$9:$R$26,2,0),99)</f>
        <v>1</v>
      </c>
      <c r="G87" s="3" t="s">
        <v>38</v>
      </c>
      <c r="H87" s="34" t="s">
        <v>46</v>
      </c>
      <c r="I87" s="36" t="str">
        <f>+IFERROR(VLOOKUP(MuertesHN[[#This Row],[Municipio]],'LOCALIZA HN'!$B$9:$J$306,8,0),99999)</f>
        <v>0101</v>
      </c>
      <c r="J87" s="5" t="s">
        <v>26</v>
      </c>
      <c r="K87" s="20">
        <v>67</v>
      </c>
      <c r="L87" s="21" t="s">
        <v>97</v>
      </c>
      <c r="M87" s="37" t="str">
        <f t="shared" si="11"/>
        <v>Muerte</v>
      </c>
      <c r="N87" s="37">
        <f>+IFERROR(VLOOKUP(MuertesHN[[#This Row],[ID_Municipio]],Table_4[[CodigoMuni]:[Long_2]],3,0),"")</f>
        <v>15.6782</v>
      </c>
      <c r="O87" s="37">
        <f>+IFERROR(VLOOKUP(MuertesHN[[#This Row],[ID_Municipio]],Table_4[[CodigoMuni]:[Long_2]],4,0),"")</f>
        <v>-86.742800000000003</v>
      </c>
      <c r="P87" s="37" t="str">
        <f t="shared" si="12"/>
        <v>HONDURAS</v>
      </c>
    </row>
    <row r="88" spans="1:16" ht="14.25" customHeight="1" x14ac:dyDescent="0.3">
      <c r="A88" s="35" t="str">
        <f t="shared" si="8"/>
        <v>San Pedro Sula4395477</v>
      </c>
      <c r="B88" s="35" t="str">
        <f>+MuertesHN[[#This Row],[ID_Municipio]]&amp;MuertesHN[[#This Row],[Fecha]]</f>
        <v>050143954</v>
      </c>
      <c r="C88" s="35" t="str">
        <f t="shared" si="10"/>
        <v>Cortes43954</v>
      </c>
      <c r="D88" s="58">
        <f t="shared" si="9"/>
        <v>77</v>
      </c>
      <c r="E88" s="19">
        <v>43954</v>
      </c>
      <c r="F88" s="58">
        <f>+IFERROR(VLOOKUP(COVID_CL_MUERTE!$G88,'LOCALIZA HN'!$Q$9:$R$26,2,0),99)</f>
        <v>5</v>
      </c>
      <c r="G88" s="3" t="s">
        <v>22</v>
      </c>
      <c r="H88" s="9" t="s">
        <v>23</v>
      </c>
      <c r="I88" s="36" t="str">
        <f>+IFERROR(VLOOKUP(MuertesHN[[#This Row],[Municipio]],'LOCALIZA HN'!$B$9:$J$306,8,0),99999)</f>
        <v>0501</v>
      </c>
      <c r="J88" s="5" t="s">
        <v>26</v>
      </c>
      <c r="K88" s="20">
        <v>83</v>
      </c>
      <c r="L88" s="21" t="s">
        <v>97</v>
      </c>
      <c r="M88" s="37" t="str">
        <f t="shared" si="11"/>
        <v>Muerte</v>
      </c>
      <c r="N88" s="37">
        <f>+IFERROR(VLOOKUP(MuertesHN[[#This Row],[ID_Municipio]],Table_4[[CodigoMuni]:[Long_2]],3,0),"")</f>
        <v>15.5151</v>
      </c>
      <c r="O88" s="37">
        <f>+IFERROR(VLOOKUP(MuertesHN[[#This Row],[ID_Municipio]],Table_4[[CodigoMuni]:[Long_2]],4,0),"")</f>
        <v>-88.114599999999996</v>
      </c>
      <c r="P88" s="37" t="str">
        <f t="shared" si="12"/>
        <v>HONDURAS</v>
      </c>
    </row>
    <row r="89" spans="1:16" ht="14.25" customHeight="1" x14ac:dyDescent="0.3">
      <c r="A89" s="35" t="str">
        <f t="shared" si="8"/>
        <v>San Pedro Sula4395478</v>
      </c>
      <c r="B89" s="35" t="str">
        <f>+MuertesHN[[#This Row],[ID_Municipio]]&amp;MuertesHN[[#This Row],[Fecha]]</f>
        <v>050143954</v>
      </c>
      <c r="C89" s="35" t="str">
        <f t="shared" si="10"/>
        <v>Cortes43954</v>
      </c>
      <c r="D89" s="58">
        <f t="shared" si="9"/>
        <v>78</v>
      </c>
      <c r="E89" s="19">
        <v>43954</v>
      </c>
      <c r="F89" s="58">
        <f>+IFERROR(VLOOKUP(COVID_CL_MUERTE!$G89,'LOCALIZA HN'!$Q$9:$R$26,2,0),99)</f>
        <v>5</v>
      </c>
      <c r="G89" s="3" t="s">
        <v>22</v>
      </c>
      <c r="H89" s="9" t="s">
        <v>23</v>
      </c>
      <c r="I89" s="36" t="str">
        <f>+IFERROR(VLOOKUP(MuertesHN[[#This Row],[Municipio]],'LOCALIZA HN'!$B$9:$J$306,8,0),99999)</f>
        <v>0501</v>
      </c>
      <c r="J89" s="5" t="s">
        <v>26</v>
      </c>
      <c r="K89" s="20">
        <v>61</v>
      </c>
      <c r="L89" s="21" t="s">
        <v>97</v>
      </c>
      <c r="M89" s="37" t="str">
        <f t="shared" si="11"/>
        <v>Muerte</v>
      </c>
      <c r="N89" s="37">
        <f>+IFERROR(VLOOKUP(MuertesHN[[#This Row],[ID_Municipio]],Table_4[[CodigoMuni]:[Long_2]],3,0),"")</f>
        <v>15.5151</v>
      </c>
      <c r="O89" s="37">
        <f>+IFERROR(VLOOKUP(MuertesHN[[#This Row],[ID_Municipio]],Table_4[[CodigoMuni]:[Long_2]],4,0),"")</f>
        <v>-88.114599999999996</v>
      </c>
      <c r="P89" s="37" t="str">
        <f t="shared" si="12"/>
        <v>HONDURAS</v>
      </c>
    </row>
    <row r="90" spans="1:16" ht="14.25" customHeight="1" x14ac:dyDescent="0.3">
      <c r="A90" s="35" t="str">
        <f t="shared" si="8"/>
        <v>San Pedro Sula4395479</v>
      </c>
      <c r="B90" s="35" t="str">
        <f>+MuertesHN[[#This Row],[ID_Municipio]]&amp;MuertesHN[[#This Row],[Fecha]]</f>
        <v>050143954</v>
      </c>
      <c r="C90" s="35" t="str">
        <f t="shared" si="10"/>
        <v>Cortes43954</v>
      </c>
      <c r="D90" s="58">
        <f t="shared" si="9"/>
        <v>79</v>
      </c>
      <c r="E90" s="19">
        <v>43954</v>
      </c>
      <c r="F90" s="58">
        <f>+IFERROR(VLOOKUP(COVID_CL_MUERTE!$G90,'LOCALIZA HN'!$Q$9:$R$26,2,0),99)</f>
        <v>5</v>
      </c>
      <c r="G90" s="3" t="s">
        <v>22</v>
      </c>
      <c r="H90" s="9" t="s">
        <v>23</v>
      </c>
      <c r="I90" s="36" t="str">
        <f>+IFERROR(VLOOKUP(MuertesHN[[#This Row],[Municipio]],'LOCALIZA HN'!$B$9:$J$306,8,0),99999)</f>
        <v>0501</v>
      </c>
      <c r="J90" s="5" t="s">
        <v>18</v>
      </c>
      <c r="K90" s="20">
        <v>62</v>
      </c>
      <c r="L90" s="21" t="s">
        <v>97</v>
      </c>
      <c r="M90" s="37" t="str">
        <f t="shared" si="11"/>
        <v>Muerte</v>
      </c>
      <c r="N90" s="37">
        <f>+IFERROR(VLOOKUP(MuertesHN[[#This Row],[ID_Municipio]],Table_4[[CodigoMuni]:[Long_2]],3,0),"")</f>
        <v>15.5151</v>
      </c>
      <c r="O90" s="37">
        <f>+IFERROR(VLOOKUP(MuertesHN[[#This Row],[ID_Municipio]],Table_4[[CodigoMuni]:[Long_2]],4,0),"")</f>
        <v>-88.114599999999996</v>
      </c>
      <c r="P90" s="37" t="str">
        <f t="shared" si="12"/>
        <v>HONDURAS</v>
      </c>
    </row>
    <row r="91" spans="1:16" ht="14.25" customHeight="1" x14ac:dyDescent="0.3">
      <c r="A91" s="35" t="str">
        <f t="shared" si="8"/>
        <v>San Pedro Sula4395480</v>
      </c>
      <c r="B91" s="35" t="str">
        <f>+MuertesHN[[#This Row],[ID_Municipio]]&amp;MuertesHN[[#This Row],[Fecha]]</f>
        <v>050143954</v>
      </c>
      <c r="C91" s="35" t="str">
        <f t="shared" si="10"/>
        <v>Cortes43954</v>
      </c>
      <c r="D91" s="58">
        <f t="shared" si="9"/>
        <v>80</v>
      </c>
      <c r="E91" s="19">
        <v>43954</v>
      </c>
      <c r="F91" s="58">
        <f>+IFERROR(VLOOKUP(COVID_CL_MUERTE!$G91,'LOCALIZA HN'!$Q$9:$R$26,2,0),99)</f>
        <v>5</v>
      </c>
      <c r="G91" s="3" t="s">
        <v>22</v>
      </c>
      <c r="H91" s="9" t="s">
        <v>23</v>
      </c>
      <c r="I91" s="36" t="str">
        <f>+IFERROR(VLOOKUP(MuertesHN[[#This Row],[Municipio]],'LOCALIZA HN'!$B$9:$J$306,8,0),99999)</f>
        <v>0501</v>
      </c>
      <c r="J91" s="5" t="s">
        <v>18</v>
      </c>
      <c r="K91" s="20">
        <v>66</v>
      </c>
      <c r="L91" s="21" t="s">
        <v>97</v>
      </c>
      <c r="M91" s="37" t="str">
        <f t="shared" si="11"/>
        <v>Muerte</v>
      </c>
      <c r="N91" s="37">
        <f>+IFERROR(VLOOKUP(MuertesHN[[#This Row],[ID_Municipio]],Table_4[[CodigoMuni]:[Long_2]],3,0),"")</f>
        <v>15.5151</v>
      </c>
      <c r="O91" s="37">
        <f>+IFERROR(VLOOKUP(MuertesHN[[#This Row],[ID_Municipio]],Table_4[[CodigoMuni]:[Long_2]],4,0),"")</f>
        <v>-88.114599999999996</v>
      </c>
      <c r="P91" s="37" t="str">
        <f t="shared" si="12"/>
        <v>HONDURAS</v>
      </c>
    </row>
    <row r="92" spans="1:16" ht="14.25" customHeight="1" x14ac:dyDescent="0.3">
      <c r="A92" s="35" t="str">
        <f t="shared" si="8"/>
        <v>San Pedro Sula4395481</v>
      </c>
      <c r="B92" s="35" t="str">
        <f>+MuertesHN[[#This Row],[ID_Municipio]]&amp;MuertesHN[[#This Row],[Fecha]]</f>
        <v>050143954</v>
      </c>
      <c r="C92" s="35" t="str">
        <f t="shared" si="10"/>
        <v>Cortes43954</v>
      </c>
      <c r="D92" s="58">
        <f t="shared" si="9"/>
        <v>81</v>
      </c>
      <c r="E92" s="19">
        <v>43954</v>
      </c>
      <c r="F92" s="58">
        <f>+IFERROR(VLOOKUP(COVID_CL_MUERTE!$G92,'LOCALIZA HN'!$Q$9:$R$26,2,0),99)</f>
        <v>5</v>
      </c>
      <c r="G92" s="3" t="s">
        <v>22</v>
      </c>
      <c r="H92" s="9" t="s">
        <v>23</v>
      </c>
      <c r="I92" s="36" t="str">
        <f>+IFERROR(VLOOKUP(MuertesHN[[#This Row],[Municipio]],'LOCALIZA HN'!$B$9:$J$306,8,0),99999)</f>
        <v>0501</v>
      </c>
      <c r="J92" s="5" t="s">
        <v>18</v>
      </c>
      <c r="K92" s="20">
        <v>45</v>
      </c>
      <c r="L92" s="21" t="s">
        <v>97</v>
      </c>
      <c r="M92" s="37" t="str">
        <f t="shared" si="11"/>
        <v>Muerte</v>
      </c>
      <c r="N92" s="37">
        <f>+IFERROR(VLOOKUP(MuertesHN[[#This Row],[ID_Municipio]],Table_4[[CodigoMuni]:[Long_2]],3,0),"")</f>
        <v>15.5151</v>
      </c>
      <c r="O92" s="37">
        <f>+IFERROR(VLOOKUP(MuertesHN[[#This Row],[ID_Municipio]],Table_4[[CodigoMuni]:[Long_2]],4,0),"")</f>
        <v>-88.114599999999996</v>
      </c>
      <c r="P92" s="37" t="str">
        <f t="shared" si="12"/>
        <v>HONDURAS</v>
      </c>
    </row>
    <row r="93" spans="1:16" ht="14.25" customHeight="1" x14ac:dyDescent="0.3">
      <c r="A93" s="35" t="str">
        <f t="shared" si="8"/>
        <v>San Pedro Sula4395482</v>
      </c>
      <c r="B93" s="35" t="str">
        <f>+MuertesHN[[#This Row],[ID_Municipio]]&amp;MuertesHN[[#This Row],[Fecha]]</f>
        <v>050143954</v>
      </c>
      <c r="C93" s="35" t="str">
        <f t="shared" si="10"/>
        <v>Cortes43954</v>
      </c>
      <c r="D93" s="58">
        <f t="shared" si="9"/>
        <v>82</v>
      </c>
      <c r="E93" s="19">
        <v>43954</v>
      </c>
      <c r="F93" s="58">
        <f>+IFERROR(VLOOKUP(COVID_CL_MUERTE!$G93,'LOCALIZA HN'!$Q$9:$R$26,2,0),99)</f>
        <v>5</v>
      </c>
      <c r="G93" s="3" t="s">
        <v>22</v>
      </c>
      <c r="H93" s="9" t="s">
        <v>23</v>
      </c>
      <c r="I93" s="36" t="str">
        <f>+IFERROR(VLOOKUP(MuertesHN[[#This Row],[Municipio]],'LOCALIZA HN'!$B$9:$J$306,8,0),99999)</f>
        <v>0501</v>
      </c>
      <c r="J93" s="5" t="s">
        <v>18</v>
      </c>
      <c r="K93" s="20">
        <v>67</v>
      </c>
      <c r="L93" s="21" t="s">
        <v>97</v>
      </c>
      <c r="M93" s="37" t="str">
        <f t="shared" si="11"/>
        <v>Muerte</v>
      </c>
      <c r="N93" s="37">
        <f>+IFERROR(VLOOKUP(MuertesHN[[#This Row],[ID_Municipio]],Table_4[[CodigoMuni]:[Long_2]],3,0),"")</f>
        <v>15.5151</v>
      </c>
      <c r="O93" s="37">
        <f>+IFERROR(VLOOKUP(MuertesHN[[#This Row],[ID_Municipio]],Table_4[[CodigoMuni]:[Long_2]],4,0),"")</f>
        <v>-88.114599999999996</v>
      </c>
      <c r="P93" s="37" t="str">
        <f t="shared" si="12"/>
        <v>HONDURAS</v>
      </c>
    </row>
    <row r="94" spans="1:16" ht="14.25" customHeight="1" x14ac:dyDescent="0.3">
      <c r="A94" s="35" t="str">
        <f>+H94&amp;E94&amp;D94</f>
        <v>Villanueva4395583</v>
      </c>
      <c r="B94" s="35" t="str">
        <f>+MuertesHN[[#This Row],[ID_Municipio]]&amp;MuertesHN[[#This Row],[Fecha]]</f>
        <v>051143955</v>
      </c>
      <c r="C94" s="35" t="str">
        <f>+G94&amp;E94</f>
        <v>Cortes43955</v>
      </c>
      <c r="D94" s="58">
        <f t="shared" si="9"/>
        <v>83</v>
      </c>
      <c r="E94" s="19">
        <v>43955</v>
      </c>
      <c r="F94" s="58">
        <f>+IFERROR(VLOOKUP(COVID_CL_MUERTE!$G94,'LOCALIZA HN'!$Q$9:$R$26,2,0),99)</f>
        <v>5</v>
      </c>
      <c r="G94" s="3" t="s">
        <v>22</v>
      </c>
      <c r="H94" s="9" t="s">
        <v>83</v>
      </c>
      <c r="I94" s="36" t="str">
        <f>+IFERROR(VLOOKUP(MuertesHN[[#This Row],[Municipio]],'LOCALIZA HN'!$B$9:$J$306,8,0),99999)</f>
        <v>0511</v>
      </c>
      <c r="J94" s="5" t="s">
        <v>18</v>
      </c>
      <c r="K94" s="20">
        <v>37</v>
      </c>
      <c r="L94" s="21" t="s">
        <v>97</v>
      </c>
      <c r="M94" s="37" t="str">
        <f t="shared" si="11"/>
        <v>Muerte</v>
      </c>
      <c r="N94" s="37">
        <f>+IFERROR(VLOOKUP(MuertesHN[[#This Row],[ID_Municipio]],Table_4[[CodigoMuni]:[Long_2]],3,0),"")</f>
        <v>15.3307</v>
      </c>
      <c r="O94" s="37">
        <f>+IFERROR(VLOOKUP(MuertesHN[[#This Row],[ID_Municipio]],Table_4[[CodigoMuni]:[Long_2]],4,0),"")</f>
        <v>-88.047399999999996</v>
      </c>
      <c r="P94" s="37" t="str">
        <f t="shared" si="12"/>
        <v>HONDURAS</v>
      </c>
    </row>
    <row r="95" spans="1:16" ht="14.25" customHeight="1" x14ac:dyDescent="0.3">
      <c r="A95" s="35" t="str">
        <f t="shared" ref="A95:A97" si="13">+H95&amp;E95&amp;D95</f>
        <v>San Pedro Sula4395684</v>
      </c>
      <c r="B95" s="35" t="str">
        <f>+MuertesHN[[#This Row],[ID_Municipio]]&amp;MuertesHN[[#This Row],[Fecha]]</f>
        <v>050143956</v>
      </c>
      <c r="C95" s="35" t="str">
        <f t="shared" ref="C95:C97" si="14">+G95&amp;E95</f>
        <v>Cortes43956</v>
      </c>
      <c r="D95" s="58">
        <f t="shared" si="9"/>
        <v>84</v>
      </c>
      <c r="E95" s="19">
        <v>43956</v>
      </c>
      <c r="F95" s="58">
        <f>+IFERROR(VLOOKUP(COVID_CL_MUERTE!$G95,'LOCALIZA HN'!$Q$9:$R$26,2,0),99)</f>
        <v>5</v>
      </c>
      <c r="G95" s="3" t="s">
        <v>22</v>
      </c>
      <c r="H95" s="9" t="s">
        <v>23</v>
      </c>
      <c r="I95" s="36" t="str">
        <f>+IFERROR(VLOOKUP(MuertesHN[[#This Row],[Municipio]],'LOCALIZA HN'!$B$9:$J$306,8,0),99999)</f>
        <v>0501</v>
      </c>
      <c r="J95" s="5" t="s">
        <v>18</v>
      </c>
      <c r="K95" s="20">
        <v>66</v>
      </c>
      <c r="L95" s="21" t="s">
        <v>97</v>
      </c>
      <c r="M95" s="37" t="str">
        <f t="shared" si="11"/>
        <v>Muerte</v>
      </c>
      <c r="N95" s="37">
        <f>+IFERROR(VLOOKUP(MuertesHN[[#This Row],[ID_Municipio]],Table_4[[CodigoMuni]:[Long_2]],3,0),"")</f>
        <v>15.5151</v>
      </c>
      <c r="O95" s="37">
        <f>+IFERROR(VLOOKUP(MuertesHN[[#This Row],[ID_Municipio]],Table_4[[CodigoMuni]:[Long_2]],4,0),"")</f>
        <v>-88.114599999999996</v>
      </c>
      <c r="P95" s="37" t="str">
        <f t="shared" si="12"/>
        <v>HONDURAS</v>
      </c>
    </row>
    <row r="96" spans="1:16" ht="14.25" customHeight="1" x14ac:dyDescent="0.3">
      <c r="A96" s="35" t="str">
        <f t="shared" si="13"/>
        <v>San Pedro Sula4395685</v>
      </c>
      <c r="B96" s="35" t="str">
        <f>+MuertesHN[[#This Row],[ID_Municipio]]&amp;MuertesHN[[#This Row],[Fecha]]</f>
        <v>050143956</v>
      </c>
      <c r="C96" s="35" t="str">
        <f t="shared" si="14"/>
        <v>Cortes43956</v>
      </c>
      <c r="D96" s="58">
        <f t="shared" si="9"/>
        <v>85</v>
      </c>
      <c r="E96" s="19">
        <v>43956</v>
      </c>
      <c r="F96" s="58">
        <f>+IFERROR(VLOOKUP(COVID_CL_MUERTE!$G96,'LOCALIZA HN'!$Q$9:$R$26,2,0),99)</f>
        <v>5</v>
      </c>
      <c r="G96" s="3" t="s">
        <v>22</v>
      </c>
      <c r="H96" s="9" t="s">
        <v>23</v>
      </c>
      <c r="I96" s="36" t="str">
        <f>+IFERROR(VLOOKUP(MuertesHN[[#This Row],[Municipio]],'LOCALIZA HN'!$B$9:$J$306,8,0),99999)</f>
        <v>0501</v>
      </c>
      <c r="J96" s="5" t="s">
        <v>18</v>
      </c>
      <c r="K96" s="20">
        <v>74</v>
      </c>
      <c r="L96" s="21" t="s">
        <v>97</v>
      </c>
      <c r="M96" s="37" t="str">
        <f t="shared" si="11"/>
        <v>Muerte</v>
      </c>
      <c r="N96" s="37">
        <f>+IFERROR(VLOOKUP(MuertesHN[[#This Row],[ID_Municipio]],Table_4[[CodigoMuni]:[Long_2]],3,0),"")</f>
        <v>15.5151</v>
      </c>
      <c r="O96" s="37">
        <f>+IFERROR(VLOOKUP(MuertesHN[[#This Row],[ID_Municipio]],Table_4[[CodigoMuni]:[Long_2]],4,0),"")</f>
        <v>-88.114599999999996</v>
      </c>
      <c r="P96" s="37" t="str">
        <f t="shared" si="12"/>
        <v>HONDURAS</v>
      </c>
    </row>
    <row r="97" spans="1:16" ht="14.25" customHeight="1" x14ac:dyDescent="0.3">
      <c r="A97" s="35" t="str">
        <f t="shared" si="13"/>
        <v>San Pedro Sula4395686</v>
      </c>
      <c r="B97" s="35" t="str">
        <f>+MuertesHN[[#This Row],[ID_Municipio]]&amp;MuertesHN[[#This Row],[Fecha]]</f>
        <v>050143956</v>
      </c>
      <c r="C97" s="35" t="str">
        <f t="shared" si="14"/>
        <v>Cortes43956</v>
      </c>
      <c r="D97" s="58">
        <f t="shared" si="9"/>
        <v>86</v>
      </c>
      <c r="E97" s="19">
        <v>43956</v>
      </c>
      <c r="F97" s="58">
        <f>+IFERROR(VLOOKUP(COVID_CL_MUERTE!$G97,'LOCALIZA HN'!$Q$9:$R$26,2,0),99)</f>
        <v>5</v>
      </c>
      <c r="G97" s="3" t="s">
        <v>22</v>
      </c>
      <c r="H97" s="9" t="s">
        <v>23</v>
      </c>
      <c r="I97" s="36" t="str">
        <f>+IFERROR(VLOOKUP(MuertesHN[[#This Row],[Municipio]],'LOCALIZA HN'!$B$9:$J$306,8,0),99999)</f>
        <v>0501</v>
      </c>
      <c r="J97" s="5" t="s">
        <v>26</v>
      </c>
      <c r="K97" s="20">
        <v>69</v>
      </c>
      <c r="L97" s="21" t="s">
        <v>97</v>
      </c>
      <c r="M97" s="37" t="str">
        <f t="shared" si="11"/>
        <v>Muerte</v>
      </c>
      <c r="N97" s="37">
        <f>+IFERROR(VLOOKUP(MuertesHN[[#This Row],[ID_Municipio]],Table_4[[CodigoMuni]:[Long_2]],3,0),"")</f>
        <v>15.5151</v>
      </c>
      <c r="O97" s="37">
        <f>+IFERROR(VLOOKUP(MuertesHN[[#This Row],[ID_Municipio]],Table_4[[CodigoMuni]:[Long_2]],4,0),"")</f>
        <v>-88.114599999999996</v>
      </c>
      <c r="P97" s="37" t="str">
        <f t="shared" si="12"/>
        <v>HONDURAS</v>
      </c>
    </row>
    <row r="98" spans="1:16" ht="14.25" customHeight="1" x14ac:dyDescent="0.3">
      <c r="A98" s="35" t="str">
        <f t="shared" ref="A98:A101" si="15">+H98&amp;E98&amp;D98</f>
        <v>San Pedro Sula4395687</v>
      </c>
      <c r="B98" s="35" t="str">
        <f>+MuertesHN[[#This Row],[ID_Municipio]]&amp;MuertesHN[[#This Row],[Fecha]]</f>
        <v>050143956</v>
      </c>
      <c r="C98" s="35" t="str">
        <f t="shared" ref="C98:C101" si="16">+G98&amp;E98</f>
        <v>Cortes43956</v>
      </c>
      <c r="D98" s="58">
        <f t="shared" si="9"/>
        <v>87</v>
      </c>
      <c r="E98" s="19">
        <v>43956</v>
      </c>
      <c r="F98" s="58">
        <f>+IFERROR(VLOOKUP(COVID_CL_MUERTE!$G98,'LOCALIZA HN'!$Q$9:$R$26,2,0),99)</f>
        <v>5</v>
      </c>
      <c r="G98" s="3" t="s">
        <v>22</v>
      </c>
      <c r="H98" s="9" t="s">
        <v>23</v>
      </c>
      <c r="I98" s="36" t="str">
        <f>+IFERROR(VLOOKUP(MuertesHN[[#This Row],[Municipio]],'LOCALIZA HN'!$B$9:$J$306,8,0),99999)</f>
        <v>0501</v>
      </c>
      <c r="J98" s="5" t="s">
        <v>18</v>
      </c>
      <c r="K98" s="20">
        <v>71</v>
      </c>
      <c r="L98" s="21" t="s">
        <v>97</v>
      </c>
      <c r="M98" s="37" t="str">
        <f t="shared" si="11"/>
        <v>Muerte</v>
      </c>
      <c r="N98" s="37">
        <f>+IFERROR(VLOOKUP(MuertesHN[[#This Row],[ID_Municipio]],Table_4[[CodigoMuni]:[Long_2]],3,0),"")</f>
        <v>15.5151</v>
      </c>
      <c r="O98" s="37">
        <f>+IFERROR(VLOOKUP(MuertesHN[[#This Row],[ID_Municipio]],Table_4[[CodigoMuni]:[Long_2]],4,0),"")</f>
        <v>-88.114599999999996</v>
      </c>
      <c r="P98" s="37" t="str">
        <f t="shared" si="12"/>
        <v>HONDURAS</v>
      </c>
    </row>
    <row r="99" spans="1:16" ht="14.25" customHeight="1" x14ac:dyDescent="0.3">
      <c r="A99" s="35" t="str">
        <f t="shared" si="15"/>
        <v>Siguatepeque4395688</v>
      </c>
      <c r="B99" s="35" t="str">
        <f>+MuertesHN[[#This Row],[ID_Municipio]]&amp;MuertesHN[[#This Row],[Fecha]]</f>
        <v>031843956</v>
      </c>
      <c r="C99" s="35" t="str">
        <f t="shared" si="16"/>
        <v>Comayagua43956</v>
      </c>
      <c r="D99" s="58">
        <f t="shared" si="9"/>
        <v>88</v>
      </c>
      <c r="E99" s="19">
        <v>43956</v>
      </c>
      <c r="F99" s="58">
        <f>+IFERROR(VLOOKUP(COVID_CL_MUERTE!$G99,'LOCALIZA HN'!$Q$9:$R$26,2,0),99)</f>
        <v>3</v>
      </c>
      <c r="G99" s="3" t="s">
        <v>28</v>
      </c>
      <c r="H99" s="9" t="s">
        <v>76</v>
      </c>
      <c r="I99" s="36" t="str">
        <f>+IFERROR(VLOOKUP(MuertesHN[[#This Row],[Municipio]],'LOCALIZA HN'!$B$9:$J$306,8,0),99999)</f>
        <v>0318</v>
      </c>
      <c r="J99" s="5" t="s">
        <v>26</v>
      </c>
      <c r="K99" s="20">
        <v>41</v>
      </c>
      <c r="L99" s="21" t="s">
        <v>97</v>
      </c>
      <c r="M99" s="37" t="str">
        <f t="shared" si="11"/>
        <v>Muerte</v>
      </c>
      <c r="N99" s="37">
        <f>+IFERROR(VLOOKUP(MuertesHN[[#This Row],[ID_Municipio]],Table_4[[CodigoMuni]:[Long_2]],3,0),"")</f>
        <v>14.6427</v>
      </c>
      <c r="O99" s="37">
        <f>+IFERROR(VLOOKUP(MuertesHN[[#This Row],[ID_Municipio]],Table_4[[CodigoMuni]:[Long_2]],4,0),"")</f>
        <v>-87.8767</v>
      </c>
      <c r="P99" s="37" t="str">
        <f t="shared" si="12"/>
        <v>HONDURAS</v>
      </c>
    </row>
    <row r="100" spans="1:16" ht="14.25" customHeight="1" x14ac:dyDescent="0.3">
      <c r="A100" s="35" t="str">
        <f t="shared" si="15"/>
        <v>San Pedro Sula4395689</v>
      </c>
      <c r="B100" s="35" t="str">
        <f>+MuertesHN[[#This Row],[ID_Municipio]]&amp;MuertesHN[[#This Row],[Fecha]]</f>
        <v>050143956</v>
      </c>
      <c r="C100" s="35" t="str">
        <f t="shared" si="16"/>
        <v>Cortes43956</v>
      </c>
      <c r="D100" s="58">
        <f t="shared" si="9"/>
        <v>89</v>
      </c>
      <c r="E100" s="19">
        <v>43956</v>
      </c>
      <c r="F100" s="58">
        <f>+IFERROR(VLOOKUP(COVID_CL_MUERTE!$G100,'LOCALIZA HN'!$Q$9:$R$26,2,0),99)</f>
        <v>5</v>
      </c>
      <c r="G100" s="3" t="s">
        <v>22</v>
      </c>
      <c r="H100" s="9" t="s">
        <v>23</v>
      </c>
      <c r="I100" s="36" t="str">
        <f>+IFERROR(VLOOKUP(MuertesHN[[#This Row],[Municipio]],'LOCALIZA HN'!$B$9:$J$306,8,0),99999)</f>
        <v>0501</v>
      </c>
      <c r="J100" s="5" t="s">
        <v>18</v>
      </c>
      <c r="K100" s="20">
        <v>72</v>
      </c>
      <c r="L100" s="21" t="s">
        <v>97</v>
      </c>
      <c r="M100" s="37" t="str">
        <f t="shared" si="11"/>
        <v>Muerte</v>
      </c>
      <c r="N100" s="37">
        <f>+IFERROR(VLOOKUP(MuertesHN[[#This Row],[ID_Municipio]],Table_4[[CodigoMuni]:[Long_2]],3,0),"")</f>
        <v>15.5151</v>
      </c>
      <c r="O100" s="37">
        <f>+IFERROR(VLOOKUP(MuertesHN[[#This Row],[ID_Municipio]],Table_4[[CodigoMuni]:[Long_2]],4,0),"")</f>
        <v>-88.114599999999996</v>
      </c>
      <c r="P100" s="37" t="str">
        <f t="shared" si="12"/>
        <v>HONDURAS</v>
      </c>
    </row>
    <row r="101" spans="1:16" ht="14.25" customHeight="1" x14ac:dyDescent="0.3">
      <c r="A101" s="35" t="str">
        <f t="shared" si="15"/>
        <v>San Pedro Sula4395690</v>
      </c>
      <c r="B101" s="35" t="str">
        <f>+MuertesHN[[#This Row],[ID_Municipio]]&amp;MuertesHN[[#This Row],[Fecha]]</f>
        <v>050143956</v>
      </c>
      <c r="C101" s="35" t="str">
        <f t="shared" si="16"/>
        <v>Cortes43956</v>
      </c>
      <c r="D101" s="58">
        <f t="shared" si="9"/>
        <v>90</v>
      </c>
      <c r="E101" s="19">
        <v>43956</v>
      </c>
      <c r="F101" s="58">
        <f>+IFERROR(VLOOKUP(COVID_CL_MUERTE!$G101,'LOCALIZA HN'!$Q$9:$R$26,2,0),99)</f>
        <v>5</v>
      </c>
      <c r="G101" s="3" t="s">
        <v>22</v>
      </c>
      <c r="H101" s="9" t="s">
        <v>23</v>
      </c>
      <c r="I101" s="36" t="str">
        <f>+IFERROR(VLOOKUP(MuertesHN[[#This Row],[Municipio]],'LOCALIZA HN'!$B$9:$J$306,8,0),99999)</f>
        <v>0501</v>
      </c>
      <c r="J101" s="5" t="s">
        <v>18</v>
      </c>
      <c r="K101" s="20">
        <v>58</v>
      </c>
      <c r="L101" s="21" t="s">
        <v>97</v>
      </c>
      <c r="M101" s="37" t="str">
        <f t="shared" si="11"/>
        <v>Muerte</v>
      </c>
      <c r="N101" s="37">
        <f>+IFERROR(VLOOKUP(MuertesHN[[#This Row],[ID_Municipio]],Table_4[[CodigoMuni]:[Long_2]],3,0),"")</f>
        <v>15.5151</v>
      </c>
      <c r="O101" s="37">
        <f>+IFERROR(VLOOKUP(MuertesHN[[#This Row],[ID_Municipio]],Table_4[[CodigoMuni]:[Long_2]],4,0),"")</f>
        <v>-88.114599999999996</v>
      </c>
      <c r="P101" s="37" t="str">
        <f t="shared" si="12"/>
        <v>HONDURAS</v>
      </c>
    </row>
    <row r="102" spans="1:16" ht="14.25" customHeight="1" x14ac:dyDescent="0.3">
      <c r="A102" s="35" t="str">
        <f t="shared" ref="A102:A104" si="17">+H102&amp;E102&amp;D102</f>
        <v>San Pedro Sula4395691</v>
      </c>
      <c r="B102" s="35" t="str">
        <f>+MuertesHN[[#This Row],[ID_Municipio]]&amp;MuertesHN[[#This Row],[Fecha]]</f>
        <v>050143956</v>
      </c>
      <c r="C102" s="35" t="str">
        <f t="shared" ref="C102:C104" si="18">+G102&amp;E102</f>
        <v>Cortes43956</v>
      </c>
      <c r="D102" s="58">
        <f t="shared" si="9"/>
        <v>91</v>
      </c>
      <c r="E102" s="19">
        <v>43956</v>
      </c>
      <c r="F102" s="58">
        <f>+IFERROR(VLOOKUP(COVID_CL_MUERTE!$G102,'LOCALIZA HN'!$Q$9:$R$26,2,0),99)</f>
        <v>5</v>
      </c>
      <c r="G102" s="3" t="s">
        <v>22</v>
      </c>
      <c r="H102" s="9" t="s">
        <v>23</v>
      </c>
      <c r="I102" s="36" t="str">
        <f>+IFERROR(VLOOKUP(MuertesHN[[#This Row],[Municipio]],'LOCALIZA HN'!$B$9:$J$306,8,0),99999)</f>
        <v>0501</v>
      </c>
      <c r="J102" s="5" t="s">
        <v>18</v>
      </c>
      <c r="K102" s="20">
        <v>29</v>
      </c>
      <c r="L102" s="21" t="s">
        <v>97</v>
      </c>
      <c r="M102" s="37" t="str">
        <f t="shared" si="11"/>
        <v>Muerte</v>
      </c>
      <c r="N102" s="37">
        <f>+IFERROR(VLOOKUP(MuertesHN[[#This Row],[ID_Municipio]],Table_4[[CodigoMuni]:[Long_2]],3,0),"")</f>
        <v>15.5151</v>
      </c>
      <c r="O102" s="37">
        <f>+IFERROR(VLOOKUP(MuertesHN[[#This Row],[ID_Municipio]],Table_4[[CodigoMuni]:[Long_2]],4,0),"")</f>
        <v>-88.114599999999996</v>
      </c>
      <c r="P102" s="37" t="str">
        <f t="shared" si="12"/>
        <v>HONDURAS</v>
      </c>
    </row>
    <row r="103" spans="1:16" ht="14.25" customHeight="1" x14ac:dyDescent="0.3">
      <c r="A103" s="35" t="str">
        <f t="shared" si="17"/>
        <v>Villanueva4395692</v>
      </c>
      <c r="B103" s="35" t="str">
        <f>+MuertesHN[[#This Row],[ID_Municipio]]&amp;MuertesHN[[#This Row],[Fecha]]</f>
        <v>051143956</v>
      </c>
      <c r="C103" s="35" t="str">
        <f t="shared" si="18"/>
        <v>Cortes43956</v>
      </c>
      <c r="D103" s="58">
        <f t="shared" si="9"/>
        <v>92</v>
      </c>
      <c r="E103" s="19">
        <v>43956</v>
      </c>
      <c r="F103" s="58">
        <f>+IFERROR(VLOOKUP(COVID_CL_MUERTE!$G103,'LOCALIZA HN'!$Q$9:$R$26,2,0),99)</f>
        <v>5</v>
      </c>
      <c r="G103" s="3" t="s">
        <v>22</v>
      </c>
      <c r="H103" s="9" t="s">
        <v>83</v>
      </c>
      <c r="I103" s="36" t="str">
        <f>+IFERROR(VLOOKUP(MuertesHN[[#This Row],[Municipio]],'LOCALIZA HN'!$B$9:$J$306,8,0),99999)</f>
        <v>0511</v>
      </c>
      <c r="J103" s="5" t="s">
        <v>18</v>
      </c>
      <c r="K103" s="20">
        <v>48</v>
      </c>
      <c r="L103" s="21" t="s">
        <v>97</v>
      </c>
      <c r="M103" s="37" t="str">
        <f t="shared" si="11"/>
        <v>Muerte</v>
      </c>
      <c r="N103" s="37">
        <f>+IFERROR(VLOOKUP(MuertesHN[[#This Row],[ID_Municipio]],Table_4[[CodigoMuni]:[Long_2]],3,0),"")</f>
        <v>15.3307</v>
      </c>
      <c r="O103" s="37">
        <f>+IFERROR(VLOOKUP(MuertesHN[[#This Row],[ID_Municipio]],Table_4[[CodigoMuni]:[Long_2]],4,0),"")</f>
        <v>-88.047399999999996</v>
      </c>
      <c r="P103" s="37" t="str">
        <f t="shared" si="12"/>
        <v>HONDURAS</v>
      </c>
    </row>
    <row r="104" spans="1:16" ht="14.25" customHeight="1" x14ac:dyDescent="0.3">
      <c r="A104" s="35" t="str">
        <f t="shared" si="17"/>
        <v>San Pedro Sula4395693</v>
      </c>
      <c r="B104" s="35" t="str">
        <f>+MuertesHN[[#This Row],[ID_Municipio]]&amp;MuertesHN[[#This Row],[Fecha]]</f>
        <v>050143956</v>
      </c>
      <c r="C104" s="35" t="str">
        <f t="shared" si="18"/>
        <v>Cortes43956</v>
      </c>
      <c r="D104" s="58">
        <f t="shared" si="9"/>
        <v>93</v>
      </c>
      <c r="E104" s="19">
        <v>43956</v>
      </c>
      <c r="F104" s="58">
        <f>+IFERROR(VLOOKUP(COVID_CL_MUERTE!$G104,'LOCALIZA HN'!$Q$9:$R$26,2,0),99)</f>
        <v>5</v>
      </c>
      <c r="G104" s="3" t="s">
        <v>22</v>
      </c>
      <c r="H104" s="9" t="s">
        <v>23</v>
      </c>
      <c r="I104" s="36" t="str">
        <f>+IFERROR(VLOOKUP(MuertesHN[[#This Row],[Municipio]],'LOCALIZA HN'!$B$9:$J$306,8,0),99999)</f>
        <v>0501</v>
      </c>
      <c r="J104" s="5" t="s">
        <v>26</v>
      </c>
      <c r="K104" s="20">
        <v>65</v>
      </c>
      <c r="L104" s="21" t="s">
        <v>97</v>
      </c>
      <c r="M104" s="37" t="str">
        <f t="shared" si="11"/>
        <v>Muerte</v>
      </c>
      <c r="N104" s="37">
        <f>+IFERROR(VLOOKUP(MuertesHN[[#This Row],[ID_Municipio]],Table_4[[CodigoMuni]:[Long_2]],3,0),"")</f>
        <v>15.5151</v>
      </c>
      <c r="O104" s="37">
        <f>+IFERROR(VLOOKUP(MuertesHN[[#This Row],[ID_Municipio]],Table_4[[CodigoMuni]:[Long_2]],4,0),"")</f>
        <v>-88.114599999999996</v>
      </c>
      <c r="P104" s="37" t="str">
        <f t="shared" si="12"/>
        <v>HONDURAS</v>
      </c>
    </row>
    <row r="105" spans="1:16" ht="14.25" customHeight="1" x14ac:dyDescent="0.3">
      <c r="A105" s="46"/>
      <c r="B105" s="46"/>
      <c r="C105" s="46"/>
      <c r="D105" s="45"/>
      <c r="E105" s="19"/>
      <c r="F105" s="45"/>
      <c r="G105" s="3"/>
      <c r="H105" s="9"/>
      <c r="I105" s="47"/>
      <c r="J105" s="5"/>
      <c r="K105" s="20"/>
      <c r="L105" s="21"/>
      <c r="M105" s="10"/>
      <c r="N105" s="10"/>
      <c r="O105" s="10"/>
      <c r="P105" s="10"/>
    </row>
    <row r="106" spans="1:16" ht="14.25" customHeight="1" x14ac:dyDescent="0.3">
      <c r="A106" s="46"/>
      <c r="B106" s="46"/>
      <c r="C106" s="46"/>
      <c r="D106" s="45"/>
      <c r="E106" s="19"/>
      <c r="F106" s="45"/>
      <c r="G106" s="3"/>
      <c r="H106" s="9"/>
      <c r="I106" s="47"/>
      <c r="J106" s="5"/>
      <c r="K106" s="20"/>
      <c r="L106" s="21"/>
      <c r="M106" s="10"/>
      <c r="N106" s="10"/>
      <c r="O106" s="10"/>
      <c r="P106" s="10"/>
    </row>
    <row r="107" spans="1:16" ht="14.25" customHeight="1" x14ac:dyDescent="0.3">
      <c r="A107" s="46"/>
      <c r="B107" s="46"/>
      <c r="C107" s="46"/>
      <c r="D107" s="45"/>
      <c r="E107" s="19"/>
      <c r="F107" s="45"/>
      <c r="G107" s="3"/>
      <c r="H107" s="9"/>
      <c r="I107" s="47"/>
      <c r="J107" s="5"/>
      <c r="K107" s="20"/>
      <c r="L107" s="21"/>
      <c r="M107" s="10"/>
      <c r="N107" s="10"/>
      <c r="O107" s="10"/>
      <c r="P107" s="10"/>
    </row>
    <row r="108" spans="1:16" ht="14.25" customHeight="1" x14ac:dyDescent="0.3">
      <c r="A108" s="46"/>
      <c r="B108" s="46"/>
      <c r="C108" s="46"/>
      <c r="D108" s="45"/>
      <c r="E108" s="19"/>
      <c r="F108" s="45"/>
      <c r="G108" s="3"/>
      <c r="H108" s="9"/>
      <c r="I108" s="47"/>
      <c r="J108" s="5"/>
      <c r="K108" s="20"/>
      <c r="L108" s="21"/>
      <c r="M108" s="10"/>
      <c r="N108" s="10"/>
      <c r="O108" s="10"/>
      <c r="P108" s="10"/>
    </row>
    <row r="109" spans="1:16" ht="14.25" customHeight="1" x14ac:dyDescent="0.3">
      <c r="A109" s="46"/>
      <c r="B109" s="46"/>
      <c r="C109" s="46"/>
      <c r="D109" s="45"/>
      <c r="E109" s="19"/>
      <c r="F109" s="45"/>
      <c r="G109" s="3"/>
      <c r="H109" s="9"/>
      <c r="I109" s="47"/>
      <c r="J109" s="5"/>
      <c r="K109" s="20"/>
      <c r="L109" s="21"/>
      <c r="M109" s="10"/>
      <c r="N109" s="10"/>
      <c r="O109" s="10"/>
      <c r="P109" s="10"/>
    </row>
    <row r="110" spans="1:16" ht="14.25" customHeight="1" x14ac:dyDescent="0.25"/>
    <row r="111" spans="1:16" ht="14.25" customHeight="1" x14ac:dyDescent="0.25"/>
    <row r="112" spans="1:16"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row r="1048" ht="14.25" customHeight="1" x14ac:dyDescent="0.25"/>
    <row r="1049" ht="14.25" customHeight="1" x14ac:dyDescent="0.25"/>
    <row r="1050" ht="14.25" customHeight="1" x14ac:dyDescent="0.25"/>
    <row r="1051" ht="14.25" customHeight="1" x14ac:dyDescent="0.25"/>
    <row r="1052" ht="14.25" customHeight="1" x14ac:dyDescent="0.25"/>
    <row r="1053" ht="14.25" customHeight="1" x14ac:dyDescent="0.25"/>
    <row r="1054" ht="14.25" customHeight="1" x14ac:dyDescent="0.25"/>
    <row r="1055" ht="14.25" customHeight="1" x14ac:dyDescent="0.25"/>
    <row r="1056" ht="14.25" customHeight="1" x14ac:dyDescent="0.25"/>
    <row r="1057" ht="14.25" customHeight="1" x14ac:dyDescent="0.25"/>
    <row r="1058" ht="14.25" customHeight="1" x14ac:dyDescent="0.25"/>
    <row r="1059" ht="14.25" customHeight="1" x14ac:dyDescent="0.25"/>
    <row r="1060" ht="14.25" customHeight="1" x14ac:dyDescent="0.25"/>
    <row r="1061" ht="14.25" customHeight="1" x14ac:dyDescent="0.25"/>
    <row r="1062" ht="14.25" customHeight="1" x14ac:dyDescent="0.25"/>
    <row r="1063" ht="14.25" customHeight="1" x14ac:dyDescent="0.25"/>
  </sheetData>
  <customSheetViews>
    <customSheetView guid="{17406B05-851B-4603-9BE4-525D95C46488}" filter="1" showAutoFilter="1">
      <pageMargins left="0" right="0" top="0" bottom="0" header="0" footer="0"/>
      <autoFilter ref="A11:P20" xr:uid="{00000000-0000-0000-0000-000000000000}"/>
      <extLst>
        <ext uri="GoogleSheetsCustomDataVersion1">
          <go:sheetsCustomData xmlns:go="http://customooxmlschemas.google.com/" filterViewId="1176654016"/>
        </ext>
      </extLst>
    </customSheetView>
  </customSheetViews>
  <conditionalFormatting sqref="H15:H109">
    <cfRule type="cellIs" dxfId="22" priority="1" operator="equal">
      <formula>"No Informado"</formula>
    </cfRule>
  </conditionalFormatting>
  <conditionalFormatting sqref="I12:I109">
    <cfRule type="cellIs" dxfId="21" priority="2" operator="equal">
      <formula>"Error"</formula>
    </cfRule>
  </conditionalFormatting>
  <conditionalFormatting sqref="I12:I109">
    <cfRule type="cellIs" dxfId="20" priority="3" operator="equal">
      <formula>99999</formula>
    </cfRule>
  </conditionalFormatting>
  <conditionalFormatting sqref="F12:F109">
    <cfRule type="cellIs" dxfId="19" priority="4" operator="equal">
      <formula>99</formula>
    </cfRule>
  </conditionalFormatting>
  <pageMargins left="0.7" right="0.7" top="0.75" bottom="0.75" header="0" footer="0"/>
  <pageSetup orientation="landscape"/>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'LOCALIZA HN'!$Q$9:$Q$26</xm:f>
          </x14:formula1>
          <xm:sqref>G12:G109</xm:sqref>
        </x14:dataValidation>
        <x14:dataValidation type="list" allowBlank="1" showErrorMessage="1" xr:uid="{00000000-0002-0000-0100-000001000000}">
          <x14:formula1>
            <xm:f>'LOCALIZA HN'!$T$9:$T$11</xm:f>
          </x14:formula1>
          <xm:sqref>J12:J109</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85623"/>
  </sheetPr>
  <dimension ref="A1:P968"/>
  <sheetViews>
    <sheetView showGridLines="0" workbookViewId="0">
      <pane ySplit="9" topLeftCell="A13" activePane="bottomLeft" state="frozen"/>
      <selection pane="bottomLeft" activeCell="S14" sqref="S14"/>
    </sheetView>
  </sheetViews>
  <sheetFormatPr baseColWidth="10" defaultColWidth="12.59765625" defaultRowHeight="15" customHeight="1" x14ac:dyDescent="0.25"/>
  <cols>
    <col min="1" max="1" width="11.09765625" customWidth="1"/>
    <col min="2" max="2" width="9" customWidth="1"/>
    <col min="3" max="3" width="9.8984375" customWidth="1"/>
    <col min="4" max="4" width="4.59765625" customWidth="1"/>
    <col min="5" max="5" width="7.59765625" customWidth="1"/>
    <col min="6" max="6" width="7.69921875" customWidth="1"/>
    <col min="7" max="7" width="12.19921875" customWidth="1"/>
    <col min="8" max="8" width="16.8984375" customWidth="1"/>
    <col min="9" max="9" width="7.19921875" customWidth="1"/>
    <col min="10" max="10" width="8.09765625" customWidth="1"/>
    <col min="11" max="11" width="7.09765625" customWidth="1"/>
    <col min="12" max="12" width="21.69921875" customWidth="1"/>
    <col min="13" max="13" width="10.09765625" customWidth="1"/>
    <col min="14" max="15" width="8.5" customWidth="1"/>
    <col min="16" max="16" width="6.59765625" customWidth="1"/>
    <col min="17" max="26" width="9.3984375" customWidth="1"/>
  </cols>
  <sheetData>
    <row r="1" spans="1:16" ht="14.25" customHeight="1" x14ac:dyDescent="0.25"/>
    <row r="2" spans="1:16" ht="14.25" customHeight="1" x14ac:dyDescent="0.25"/>
    <row r="3" spans="1:16" ht="14.25" customHeight="1" x14ac:dyDescent="0.25"/>
    <row r="4" spans="1:16" ht="14.25" customHeight="1" x14ac:dyDescent="0.25"/>
    <row r="5" spans="1:16" ht="14.25" customHeight="1" x14ac:dyDescent="0.25"/>
    <row r="6" spans="1:16" ht="14.25" customHeight="1" x14ac:dyDescent="0.25"/>
    <row r="7" spans="1:16" ht="14.25" customHeight="1" x14ac:dyDescent="0.25"/>
    <row r="8" spans="1:16" ht="14.25" customHeight="1" x14ac:dyDescent="0.25"/>
    <row r="9" spans="1:16" ht="27.75" customHeight="1" x14ac:dyDescent="0.25">
      <c r="A9" s="67" t="s">
        <v>0</v>
      </c>
      <c r="B9" s="67" t="s">
        <v>1</v>
      </c>
      <c r="C9" s="67" t="s">
        <v>2</v>
      </c>
      <c r="D9" s="68" t="s">
        <v>3</v>
      </c>
      <c r="E9" s="68" t="s">
        <v>4</v>
      </c>
      <c r="F9" s="69" t="s">
        <v>5</v>
      </c>
      <c r="G9" s="67" t="s">
        <v>6</v>
      </c>
      <c r="H9" s="67" t="s">
        <v>7</v>
      </c>
      <c r="I9" s="68" t="s">
        <v>8</v>
      </c>
      <c r="J9" s="68" t="s">
        <v>9</v>
      </c>
      <c r="K9" s="68" t="s">
        <v>10</v>
      </c>
      <c r="L9" s="67" t="s">
        <v>11</v>
      </c>
      <c r="M9" s="68" t="s">
        <v>12</v>
      </c>
      <c r="N9" s="68" t="s">
        <v>13</v>
      </c>
      <c r="O9" s="68" t="s">
        <v>14</v>
      </c>
      <c r="P9" s="68" t="s">
        <v>15</v>
      </c>
    </row>
    <row r="10" spans="1:16" ht="14.25" customHeight="1" x14ac:dyDescent="0.3">
      <c r="A10" s="25" t="str">
        <f>+H10&amp;E10&amp;D10</f>
        <v>No Informado439181</v>
      </c>
      <c r="B10" s="25" t="str">
        <f>+RecuperaHN[[#This Row],[ID_Municipio]]&amp;RecuperaHN[[#This Row],[Fecha]]</f>
        <v>9999943918</v>
      </c>
      <c r="C10" s="25" t="str">
        <f t="shared" ref="C10:C73" si="0">+G10&amp;E10</f>
        <v>No Informado43918</v>
      </c>
      <c r="D10" s="59">
        <v>1</v>
      </c>
      <c r="E10" s="26">
        <v>43918</v>
      </c>
      <c r="F10" s="59">
        <f>+IFERROR(VLOOKUP(COVID_CL_RECUPERA!$G10,'LOCALIZA HN'!$Q$9:$R$26,2,0),99)</f>
        <v>99</v>
      </c>
      <c r="G10" s="27" t="s">
        <v>19</v>
      </c>
      <c r="H10" s="27" t="s">
        <v>19</v>
      </c>
      <c r="I10" s="59">
        <f>+IFERROR(VLOOKUP(RecuperaHN[[#This Row],[Municipio]],'LOCALIZA HN'!$B$9:$I$306,8,0),99999)</f>
        <v>99999</v>
      </c>
      <c r="J10" s="7" t="s">
        <v>19</v>
      </c>
      <c r="K10" s="7"/>
      <c r="L10" s="8" t="s">
        <v>19</v>
      </c>
      <c r="M10" s="28" t="s">
        <v>98</v>
      </c>
      <c r="N10" s="28" t="str">
        <f>+IFERROR(VLOOKUP(RecuperaHN[[#This Row],[ID_Municipio]],Table_4[[CodigoMuni]:[Long_2]],3,0),"")</f>
        <v/>
      </c>
      <c r="O10" s="28" t="str">
        <f>+IFERROR(VLOOKUP(RecuperaHN[[#This Row],[ID_Municipio]],Table_4[[CodigoMuni]:[Long_2]],4,0),"")</f>
        <v/>
      </c>
      <c r="P10" s="28" t="s">
        <v>21</v>
      </c>
    </row>
    <row r="11" spans="1:16" ht="14.25" customHeight="1" x14ac:dyDescent="0.3">
      <c r="A11" s="25" t="str">
        <f t="shared" ref="A11:A74" si="1">+H11&amp;E11&amp;D11</f>
        <v>No Informado439182</v>
      </c>
      <c r="B11" s="25" t="str">
        <f>+RecuperaHN[[#This Row],[ID_Municipio]]&amp;RecuperaHN[[#This Row],[Fecha]]</f>
        <v>9999943918</v>
      </c>
      <c r="C11" s="25" t="str">
        <f t="shared" si="0"/>
        <v>No Informado43918</v>
      </c>
      <c r="D11" s="59">
        <v>2</v>
      </c>
      <c r="E11" s="26">
        <v>43918</v>
      </c>
      <c r="F11" s="59">
        <f>+IFERROR(VLOOKUP(COVID_CL_RECUPERA!$G11,'LOCALIZA HN'!$Q$9:$R$26,2,0),99)</f>
        <v>99</v>
      </c>
      <c r="G11" s="27" t="s">
        <v>19</v>
      </c>
      <c r="H11" s="27" t="s">
        <v>19</v>
      </c>
      <c r="I11" s="59">
        <f>+IFERROR(VLOOKUP(RecuperaHN[[#This Row],[Municipio]],'LOCALIZA HN'!$B$9:$I$306,8,0),99999)</f>
        <v>99999</v>
      </c>
      <c r="J11" s="7" t="s">
        <v>19</v>
      </c>
      <c r="K11" s="7" t="s">
        <v>19</v>
      </c>
      <c r="L11" s="8" t="s">
        <v>19</v>
      </c>
      <c r="M11" s="28" t="str">
        <f>+M10</f>
        <v>Recuperado</v>
      </c>
      <c r="N11" s="28" t="str">
        <f>+IFERROR(VLOOKUP(RecuperaHN[[#This Row],[ID_Municipio]],Table_4[[CodigoMuni]:[Long_2]],3,0),"")</f>
        <v/>
      </c>
      <c r="O11" s="28" t="str">
        <f>+IFERROR(VLOOKUP(RecuperaHN[[#This Row],[ID_Municipio]],Table_4[[CodigoMuni]:[Long_2]],4,0),"")</f>
        <v/>
      </c>
      <c r="P11" s="28" t="str">
        <f>+P10</f>
        <v>HONDURAS</v>
      </c>
    </row>
    <row r="12" spans="1:16" ht="14.25" customHeight="1" x14ac:dyDescent="0.3">
      <c r="A12" s="25" t="str">
        <f t="shared" si="1"/>
        <v>No Informado439183</v>
      </c>
      <c r="B12" s="25" t="str">
        <f>+RecuperaHN[[#This Row],[ID_Municipio]]&amp;RecuperaHN[[#This Row],[Fecha]]</f>
        <v>9999943918</v>
      </c>
      <c r="C12" s="25" t="str">
        <f t="shared" si="0"/>
        <v>No Informado43918</v>
      </c>
      <c r="D12" s="59">
        <v>3</v>
      </c>
      <c r="E12" s="26">
        <v>43918</v>
      </c>
      <c r="F12" s="59">
        <f>+IFERROR(VLOOKUP(COVID_CL_RECUPERA!$G12,'LOCALIZA HN'!$Q$9:$R$26,2,0),99)</f>
        <v>99</v>
      </c>
      <c r="G12" s="27" t="s">
        <v>19</v>
      </c>
      <c r="H12" s="27" t="s">
        <v>19</v>
      </c>
      <c r="I12" s="59">
        <f>+IFERROR(VLOOKUP(RecuperaHN[[#This Row],[Municipio]],'LOCALIZA HN'!$B$9:$I$306,8,0),99999)</f>
        <v>99999</v>
      </c>
      <c r="J12" s="7" t="s">
        <v>19</v>
      </c>
      <c r="K12" s="7" t="s">
        <v>19</v>
      </c>
      <c r="L12" s="8" t="s">
        <v>19</v>
      </c>
      <c r="M12" s="28" t="str">
        <f>+M11</f>
        <v>Recuperado</v>
      </c>
      <c r="N12" s="28" t="str">
        <f>+IFERROR(VLOOKUP(RecuperaHN[[#This Row],[ID_Municipio]],Table_4[[CodigoMuni]:[Long_2]],3,0),"")</f>
        <v/>
      </c>
      <c r="O12" s="28" t="str">
        <f>+IFERROR(VLOOKUP(RecuperaHN[[#This Row],[ID_Municipio]],Table_4[[CodigoMuni]:[Long_2]],4,0),"")</f>
        <v/>
      </c>
      <c r="P12" s="28" t="str">
        <f>+P11</f>
        <v>HONDURAS</v>
      </c>
    </row>
    <row r="13" spans="1:16" ht="14.25" customHeight="1" x14ac:dyDescent="0.3">
      <c r="A13" s="25" t="str">
        <f t="shared" si="1"/>
        <v>No Informado439254</v>
      </c>
      <c r="B13" s="25" t="str">
        <f>+RecuperaHN[[#This Row],[ID_Municipio]]&amp;RecuperaHN[[#This Row],[Fecha]]</f>
        <v>9999943925</v>
      </c>
      <c r="C13" s="25" t="str">
        <f t="shared" si="0"/>
        <v>No Informado43925</v>
      </c>
      <c r="D13" s="59">
        <v>4</v>
      </c>
      <c r="E13" s="26">
        <v>43925</v>
      </c>
      <c r="F13" s="59">
        <f>+IFERROR(VLOOKUP(COVID_CL_RECUPERA!$G13,'LOCALIZA HN'!$Q$9:$R$26,2,0),99)</f>
        <v>99</v>
      </c>
      <c r="G13" s="27" t="s">
        <v>19</v>
      </c>
      <c r="H13" s="27" t="s">
        <v>19</v>
      </c>
      <c r="I13" s="59">
        <f>+IFERROR(VLOOKUP(RecuperaHN[[#This Row],[Municipio]],'LOCALIZA HN'!$B$9:$I$306,8,0),99999)</f>
        <v>99999</v>
      </c>
      <c r="J13" s="7" t="s">
        <v>19</v>
      </c>
      <c r="K13" s="7" t="s">
        <v>19</v>
      </c>
      <c r="L13" s="8" t="s">
        <v>19</v>
      </c>
      <c r="M13" s="28" t="str">
        <f>+M12</f>
        <v>Recuperado</v>
      </c>
      <c r="N13" s="28" t="str">
        <f>+IFERROR(VLOOKUP(RecuperaHN[[#This Row],[ID_Municipio]],Table_4[[CodigoMuni]:[Long_2]],3,0),"")</f>
        <v/>
      </c>
      <c r="O13" s="28" t="str">
        <f>+IFERROR(VLOOKUP(RecuperaHN[[#This Row],[ID_Municipio]],Table_4[[CodigoMuni]:[Long_2]],4,0),"")</f>
        <v/>
      </c>
      <c r="P13" s="28" t="str">
        <f>+P12</f>
        <v>HONDURAS</v>
      </c>
    </row>
    <row r="14" spans="1:16" ht="14.25" customHeight="1" x14ac:dyDescent="0.3">
      <c r="A14" s="25" t="str">
        <f t="shared" si="1"/>
        <v>No Informado439255</v>
      </c>
      <c r="B14" s="25" t="str">
        <f>+RecuperaHN[[#This Row],[ID_Municipio]]&amp;RecuperaHN[[#This Row],[Fecha]]</f>
        <v>9999943925</v>
      </c>
      <c r="C14" s="25" t="str">
        <f t="shared" si="0"/>
        <v>No Informado43925</v>
      </c>
      <c r="D14" s="59">
        <v>5</v>
      </c>
      <c r="E14" s="26">
        <v>43925</v>
      </c>
      <c r="F14" s="59">
        <f>+IFERROR(VLOOKUP(COVID_CL_RECUPERA!$G14,'LOCALIZA HN'!$Q$9:$R$26,2,0),99)</f>
        <v>99</v>
      </c>
      <c r="G14" s="27" t="s">
        <v>19</v>
      </c>
      <c r="H14" s="27" t="s">
        <v>19</v>
      </c>
      <c r="I14" s="59">
        <f>+IFERROR(VLOOKUP(RecuperaHN[[#This Row],[Municipio]],'LOCALIZA HN'!$B$9:$I$306,8,0),99999)</f>
        <v>99999</v>
      </c>
      <c r="J14" s="7" t="s">
        <v>19</v>
      </c>
      <c r="K14" s="7" t="s">
        <v>19</v>
      </c>
      <c r="L14" s="8" t="s">
        <v>19</v>
      </c>
      <c r="M14" s="28" t="str">
        <f>+M13</f>
        <v>Recuperado</v>
      </c>
      <c r="N14" s="28" t="str">
        <f>+IFERROR(VLOOKUP(RecuperaHN[[#This Row],[ID_Municipio]],Table_4[[CodigoMuni]:[Long_2]],3,0),"")</f>
        <v/>
      </c>
      <c r="O14" s="28" t="str">
        <f>+IFERROR(VLOOKUP(RecuperaHN[[#This Row],[ID_Municipio]],Table_4[[CodigoMuni]:[Long_2]],4,0),"")</f>
        <v/>
      </c>
      <c r="P14" s="28" t="str">
        <f>+P13</f>
        <v>HONDURAS</v>
      </c>
    </row>
    <row r="15" spans="1:16" ht="14.25" customHeight="1" x14ac:dyDescent="0.3">
      <c r="A15" s="25" t="str">
        <f t="shared" si="1"/>
        <v>No Informado439256</v>
      </c>
      <c r="B15" s="25" t="str">
        <f>+RecuperaHN[[#This Row],[ID_Municipio]]&amp;RecuperaHN[[#This Row],[Fecha]]</f>
        <v>9999943925</v>
      </c>
      <c r="C15" s="25" t="str">
        <f t="shared" si="0"/>
        <v>No Informado43925</v>
      </c>
      <c r="D15" s="59">
        <v>6</v>
      </c>
      <c r="E15" s="26">
        <v>43925</v>
      </c>
      <c r="F15" s="59">
        <f>+IFERROR(VLOOKUP(COVID_CL_RECUPERA!$G15,'LOCALIZA HN'!$Q$9:$R$26,2,0),99)</f>
        <v>99</v>
      </c>
      <c r="G15" s="27" t="s">
        <v>19</v>
      </c>
      <c r="H15" s="27" t="s">
        <v>19</v>
      </c>
      <c r="I15" s="59">
        <f>+IFERROR(VLOOKUP(RecuperaHN[[#This Row],[Municipio]],'LOCALIZA HN'!$B$9:$I$306,8,0),99999)</f>
        <v>99999</v>
      </c>
      <c r="J15" s="7" t="s">
        <v>19</v>
      </c>
      <c r="K15" s="7" t="s">
        <v>19</v>
      </c>
      <c r="L15" s="8" t="s">
        <v>19</v>
      </c>
      <c r="M15" s="28" t="str">
        <f>+M14</f>
        <v>Recuperado</v>
      </c>
      <c r="N15" s="28" t="str">
        <f>+IFERROR(VLOOKUP(RecuperaHN[[#This Row],[ID_Municipio]],Table_4[[CodigoMuni]:[Long_2]],3,0),"")</f>
        <v/>
      </c>
      <c r="O15" s="28" t="str">
        <f>+IFERROR(VLOOKUP(RecuperaHN[[#This Row],[ID_Municipio]],Table_4[[CodigoMuni]:[Long_2]],4,0),"")</f>
        <v/>
      </c>
      <c r="P15" s="28" t="str">
        <f>+P13</f>
        <v>HONDURAS</v>
      </c>
    </row>
    <row r="16" spans="1:16" ht="14.25" customHeight="1" x14ac:dyDescent="0.3">
      <c r="A16" s="25" t="str">
        <f t="shared" si="1"/>
        <v>El Porvenir441087</v>
      </c>
      <c r="B16" s="25" t="str">
        <f>+RecuperaHN[[#This Row],[ID_Municipio]]&amp;RecuperaHN[[#This Row],[Fecha]]</f>
        <v>010244108</v>
      </c>
      <c r="C16" s="25" t="str">
        <f t="shared" si="0"/>
        <v>Atlantida44108</v>
      </c>
      <c r="D16" s="59">
        <v>7</v>
      </c>
      <c r="E16" s="26">
        <v>44108</v>
      </c>
      <c r="F16" s="59">
        <f>+IFERROR(VLOOKUP(COVID_CL_RECUPERA!$G16,'LOCALIZA HN'!$Q$9:$R$26,2,0),99)</f>
        <v>1</v>
      </c>
      <c r="G16" s="4" t="s">
        <v>38</v>
      </c>
      <c r="H16" s="27" t="s">
        <v>99</v>
      </c>
      <c r="I16" s="59" t="str">
        <f>+IFERROR(VLOOKUP(RecuperaHN[[#This Row],[Municipio]],'LOCALIZA HN'!$B$9:$I$306,8,0),99999)</f>
        <v>0102</v>
      </c>
      <c r="J16" s="7" t="s">
        <v>19</v>
      </c>
      <c r="K16" s="7" t="s">
        <v>19</v>
      </c>
      <c r="L16" s="8" t="s">
        <v>19</v>
      </c>
      <c r="M16" s="28" t="s">
        <v>98</v>
      </c>
      <c r="N16" s="28">
        <f>+IFERROR(VLOOKUP(RecuperaHN[[#This Row],[ID_Municipio]],Table_4[[CodigoMuni]:[Long_2]],3,0),"")</f>
        <v>15.6676</v>
      </c>
      <c r="O16" s="28">
        <f>+IFERROR(VLOOKUP(RecuperaHN[[#This Row],[ID_Municipio]],Table_4[[CodigoMuni]:[Long_2]],4,0),"")</f>
        <v>-86.925200000000004</v>
      </c>
      <c r="P16" s="28" t="str">
        <f t="shared" ref="P16:P47" si="2">+P15</f>
        <v>HONDURAS</v>
      </c>
    </row>
    <row r="17" spans="1:16" ht="14.25" customHeight="1" x14ac:dyDescent="0.3">
      <c r="A17" s="25" t="str">
        <f t="shared" si="1"/>
        <v>No Informado439358</v>
      </c>
      <c r="B17" s="25" t="str">
        <f>+RecuperaHN[[#This Row],[ID_Municipio]]&amp;RecuperaHN[[#This Row],[Fecha]]</f>
        <v>9999943935</v>
      </c>
      <c r="C17" s="25" t="str">
        <f t="shared" si="0"/>
        <v>No Informado43935</v>
      </c>
      <c r="D17" s="59">
        <v>8</v>
      </c>
      <c r="E17" s="26">
        <v>43935</v>
      </c>
      <c r="F17" s="59">
        <f>+IFERROR(VLOOKUP(COVID_CL_RECUPERA!$G17,'LOCALIZA HN'!$Q$9:$R$26,2,0),99)</f>
        <v>99</v>
      </c>
      <c r="G17" s="27" t="s">
        <v>19</v>
      </c>
      <c r="H17" s="27" t="s">
        <v>19</v>
      </c>
      <c r="I17" s="59">
        <f>+IFERROR(VLOOKUP(RecuperaHN[[#This Row],[Municipio]],'LOCALIZA HN'!$B$9:$I$306,8,0),99999)</f>
        <v>99999</v>
      </c>
      <c r="J17" s="7" t="s">
        <v>19</v>
      </c>
      <c r="K17" s="7" t="s">
        <v>19</v>
      </c>
      <c r="L17" s="8" t="s">
        <v>19</v>
      </c>
      <c r="M17" s="28" t="str">
        <f t="shared" ref="M17:M48" si="3">+M15</f>
        <v>Recuperado</v>
      </c>
      <c r="N17" s="28" t="str">
        <f>+IFERROR(VLOOKUP(RecuperaHN[[#This Row],[ID_Municipio]],Table_4[[CodigoMuni]:[Long_2]],3,0),"")</f>
        <v/>
      </c>
      <c r="O17" s="28" t="str">
        <f>+IFERROR(VLOOKUP(RecuperaHN[[#This Row],[ID_Municipio]],Table_4[[CodigoMuni]:[Long_2]],4,0),"")</f>
        <v/>
      </c>
      <c r="P17" s="28" t="str">
        <f t="shared" si="2"/>
        <v>HONDURAS</v>
      </c>
    </row>
    <row r="18" spans="1:16" ht="14.25" customHeight="1" x14ac:dyDescent="0.3">
      <c r="A18" s="25" t="str">
        <f t="shared" si="1"/>
        <v>No Informado439359</v>
      </c>
      <c r="B18" s="25" t="str">
        <f>+RecuperaHN[[#This Row],[ID_Municipio]]&amp;RecuperaHN[[#This Row],[Fecha]]</f>
        <v>9999943935</v>
      </c>
      <c r="C18" s="25" t="str">
        <f t="shared" si="0"/>
        <v>No Informado43935</v>
      </c>
      <c r="D18" s="59">
        <v>9</v>
      </c>
      <c r="E18" s="26">
        <v>43935</v>
      </c>
      <c r="F18" s="59">
        <f>+IFERROR(VLOOKUP(COVID_CL_RECUPERA!$G18,'LOCALIZA HN'!$Q$9:$R$26,2,0),99)</f>
        <v>99</v>
      </c>
      <c r="G18" s="27" t="s">
        <v>19</v>
      </c>
      <c r="H18" s="27" t="s">
        <v>19</v>
      </c>
      <c r="I18" s="59">
        <f>+IFERROR(VLOOKUP(RecuperaHN[[#This Row],[Municipio]],'LOCALIZA HN'!$B$9:$I$306,8,0),99999)</f>
        <v>99999</v>
      </c>
      <c r="J18" s="7" t="s">
        <v>19</v>
      </c>
      <c r="K18" s="7" t="s">
        <v>19</v>
      </c>
      <c r="L18" s="8" t="s">
        <v>19</v>
      </c>
      <c r="M18" s="28" t="str">
        <f t="shared" si="3"/>
        <v>Recuperado</v>
      </c>
      <c r="N18" s="28" t="str">
        <f>+IFERROR(VLOOKUP(RecuperaHN[[#This Row],[ID_Municipio]],Table_4[[CodigoMuni]:[Long_2]],3,0),"")</f>
        <v/>
      </c>
      <c r="O18" s="28" t="str">
        <f>+IFERROR(VLOOKUP(RecuperaHN[[#This Row],[ID_Municipio]],Table_4[[CodigoMuni]:[Long_2]],4,0),"")</f>
        <v/>
      </c>
      <c r="P18" s="28" t="str">
        <f t="shared" si="2"/>
        <v>HONDURAS</v>
      </c>
    </row>
    <row r="19" spans="1:16" ht="14.25" customHeight="1" x14ac:dyDescent="0.3">
      <c r="A19" s="25" t="str">
        <f t="shared" si="1"/>
        <v>No Informado4393810</v>
      </c>
      <c r="B19" s="25" t="str">
        <f>+RecuperaHN[[#This Row],[ID_Municipio]]&amp;RecuperaHN[[#This Row],[Fecha]]</f>
        <v>9999943938</v>
      </c>
      <c r="C19" s="25" t="str">
        <f t="shared" si="0"/>
        <v>No Informado43938</v>
      </c>
      <c r="D19" s="59">
        <v>10</v>
      </c>
      <c r="E19" s="26">
        <v>43938</v>
      </c>
      <c r="F19" s="59">
        <f>+IFERROR(VLOOKUP(COVID_CL_RECUPERA!$G19,'LOCALIZA HN'!$Q$9:$R$26,2,0),99)</f>
        <v>99</v>
      </c>
      <c r="G19" s="27" t="s">
        <v>19</v>
      </c>
      <c r="H19" s="27" t="s">
        <v>19</v>
      </c>
      <c r="I19" s="59">
        <f>+IFERROR(VLOOKUP(RecuperaHN[[#This Row],[Municipio]],'LOCALIZA HN'!$B$9:$I$306,8,0),99999)</f>
        <v>99999</v>
      </c>
      <c r="J19" s="7" t="s">
        <v>19</v>
      </c>
      <c r="K19" s="7" t="s">
        <v>19</v>
      </c>
      <c r="L19" s="8" t="s">
        <v>19</v>
      </c>
      <c r="M19" s="28" t="str">
        <f t="shared" si="3"/>
        <v>Recuperado</v>
      </c>
      <c r="N19" s="28" t="str">
        <f>+IFERROR(VLOOKUP(RecuperaHN[[#This Row],[ID_Municipio]],Table_4[[CodigoMuni]:[Long_2]],3,0),"")</f>
        <v/>
      </c>
      <c r="O19" s="28" t="str">
        <f>+IFERROR(VLOOKUP(RecuperaHN[[#This Row],[ID_Municipio]],Table_4[[CodigoMuni]:[Long_2]],4,0),"")</f>
        <v/>
      </c>
      <c r="P19" s="28" t="str">
        <f t="shared" si="2"/>
        <v>HONDURAS</v>
      </c>
    </row>
    <row r="20" spans="1:16" ht="14.25" customHeight="1" x14ac:dyDescent="0.3">
      <c r="A20" s="25" t="str">
        <f t="shared" si="1"/>
        <v>No Informado4393911</v>
      </c>
      <c r="B20" s="25" t="str">
        <f>+RecuperaHN[[#This Row],[ID_Municipio]]&amp;RecuperaHN[[#This Row],[Fecha]]</f>
        <v>9999943939</v>
      </c>
      <c r="C20" s="25" t="str">
        <f t="shared" si="0"/>
        <v>No Informado43939</v>
      </c>
      <c r="D20" s="59">
        <v>11</v>
      </c>
      <c r="E20" s="26">
        <v>43939</v>
      </c>
      <c r="F20" s="59">
        <f>+IFERROR(VLOOKUP(COVID_CL_RECUPERA!$G20,'LOCALIZA HN'!$Q$9:$R$26,2,0),99)</f>
        <v>99</v>
      </c>
      <c r="G20" s="27" t="s">
        <v>19</v>
      </c>
      <c r="H20" s="27" t="s">
        <v>19</v>
      </c>
      <c r="I20" s="59">
        <f>+IFERROR(VLOOKUP(RecuperaHN[[#This Row],[Municipio]],'LOCALIZA HN'!$B$9:$I$306,8,0),99999)</f>
        <v>99999</v>
      </c>
      <c r="J20" s="7" t="s">
        <v>19</v>
      </c>
      <c r="K20" s="7" t="s">
        <v>19</v>
      </c>
      <c r="L20" s="8" t="s">
        <v>19</v>
      </c>
      <c r="M20" s="28" t="str">
        <f t="shared" si="3"/>
        <v>Recuperado</v>
      </c>
      <c r="N20" s="28" t="str">
        <f>+IFERROR(VLOOKUP(RecuperaHN[[#This Row],[ID_Municipio]],Table_4[[CodigoMuni]:[Long_2]],3,0),"")</f>
        <v/>
      </c>
      <c r="O20" s="28" t="str">
        <f>+IFERROR(VLOOKUP(RecuperaHN[[#This Row],[ID_Municipio]],Table_4[[CodigoMuni]:[Long_2]],4,0),"")</f>
        <v/>
      </c>
      <c r="P20" s="28" t="str">
        <f t="shared" si="2"/>
        <v>HONDURAS</v>
      </c>
    </row>
    <row r="21" spans="1:16" ht="14.25" customHeight="1" x14ac:dyDescent="0.3">
      <c r="A21" s="25" t="str">
        <f t="shared" si="1"/>
        <v>No Informado4393912</v>
      </c>
      <c r="B21" s="25" t="str">
        <f>+RecuperaHN[[#This Row],[ID_Municipio]]&amp;RecuperaHN[[#This Row],[Fecha]]</f>
        <v>9999943939</v>
      </c>
      <c r="C21" s="25" t="str">
        <f t="shared" si="0"/>
        <v>No Informado43939</v>
      </c>
      <c r="D21" s="59">
        <v>12</v>
      </c>
      <c r="E21" s="26">
        <v>43939</v>
      </c>
      <c r="F21" s="59">
        <f>+IFERROR(VLOOKUP(COVID_CL_RECUPERA!$G21,'LOCALIZA HN'!$Q$9:$R$26,2,0),99)</f>
        <v>99</v>
      </c>
      <c r="G21" s="27" t="s">
        <v>19</v>
      </c>
      <c r="H21" s="27" t="s">
        <v>19</v>
      </c>
      <c r="I21" s="59">
        <f>+IFERROR(VLOOKUP(RecuperaHN[[#This Row],[Municipio]],'LOCALIZA HN'!$B$9:$I$306,8,0),99999)</f>
        <v>99999</v>
      </c>
      <c r="J21" s="7" t="s">
        <v>19</v>
      </c>
      <c r="K21" s="7"/>
      <c r="L21" s="8" t="s">
        <v>19</v>
      </c>
      <c r="M21" s="28" t="str">
        <f t="shared" si="3"/>
        <v>Recuperado</v>
      </c>
      <c r="N21" s="28" t="str">
        <f>+IFERROR(VLOOKUP(RecuperaHN[[#This Row],[ID_Municipio]],Table_4[[CodigoMuni]:[Long_2]],3,0),"")</f>
        <v/>
      </c>
      <c r="O21" s="28" t="str">
        <f>+IFERROR(VLOOKUP(RecuperaHN[[#This Row],[ID_Municipio]],Table_4[[CodigoMuni]:[Long_2]],4,0),"")</f>
        <v/>
      </c>
      <c r="P21" s="28" t="str">
        <f t="shared" si="2"/>
        <v>HONDURAS</v>
      </c>
    </row>
    <row r="22" spans="1:16" ht="14.25" customHeight="1" x14ac:dyDescent="0.3">
      <c r="A22" s="25" t="str">
        <f t="shared" si="1"/>
        <v>No Informado4393913</v>
      </c>
      <c r="B22" s="25" t="str">
        <f>+RecuperaHN[[#This Row],[ID_Municipio]]&amp;RecuperaHN[[#This Row],[Fecha]]</f>
        <v>9999943939</v>
      </c>
      <c r="C22" s="25" t="str">
        <f t="shared" si="0"/>
        <v>No Informado43939</v>
      </c>
      <c r="D22" s="59">
        <v>13</v>
      </c>
      <c r="E22" s="26">
        <v>43939</v>
      </c>
      <c r="F22" s="59">
        <f>+IFERROR(VLOOKUP(COVID_CL_RECUPERA!$G22,'LOCALIZA HN'!$Q$9:$R$26,2,0),99)</f>
        <v>99</v>
      </c>
      <c r="G22" s="27" t="s">
        <v>19</v>
      </c>
      <c r="H22" s="27" t="s">
        <v>19</v>
      </c>
      <c r="I22" s="59">
        <f>+IFERROR(VLOOKUP(RecuperaHN[[#This Row],[Municipio]],'LOCALIZA HN'!$B$9:$I$306,8,0),99999)</f>
        <v>99999</v>
      </c>
      <c r="J22" s="7" t="s">
        <v>19</v>
      </c>
      <c r="K22" s="7"/>
      <c r="L22" s="8" t="s">
        <v>19</v>
      </c>
      <c r="M22" s="28" t="str">
        <f t="shared" si="3"/>
        <v>Recuperado</v>
      </c>
      <c r="N22" s="28" t="str">
        <f>+IFERROR(VLOOKUP(RecuperaHN[[#This Row],[ID_Municipio]],Table_4[[CodigoMuni]:[Long_2]],3,0),"")</f>
        <v/>
      </c>
      <c r="O22" s="28" t="str">
        <f>+IFERROR(VLOOKUP(RecuperaHN[[#This Row],[ID_Municipio]],Table_4[[CodigoMuni]:[Long_2]],4,0),"")</f>
        <v/>
      </c>
      <c r="P22" s="28" t="str">
        <f t="shared" si="2"/>
        <v>HONDURAS</v>
      </c>
    </row>
    <row r="23" spans="1:16" ht="14.25" customHeight="1" x14ac:dyDescent="0.3">
      <c r="A23" s="25" t="str">
        <f t="shared" si="1"/>
        <v>No Informado4393914</v>
      </c>
      <c r="B23" s="25" t="str">
        <f>+RecuperaHN[[#This Row],[ID_Municipio]]&amp;RecuperaHN[[#This Row],[Fecha]]</f>
        <v>9999943939</v>
      </c>
      <c r="C23" s="25" t="str">
        <f t="shared" si="0"/>
        <v>No Informado43939</v>
      </c>
      <c r="D23" s="59">
        <v>14</v>
      </c>
      <c r="E23" s="26">
        <v>43939</v>
      </c>
      <c r="F23" s="59">
        <f>+IFERROR(VLOOKUP(COVID_CL_RECUPERA!$G23,'LOCALIZA HN'!$Q$9:$R$26,2,0),99)</f>
        <v>99</v>
      </c>
      <c r="G23" s="27" t="s">
        <v>19</v>
      </c>
      <c r="H23" s="27" t="s">
        <v>19</v>
      </c>
      <c r="I23" s="59">
        <f>+IFERROR(VLOOKUP(RecuperaHN[[#This Row],[Municipio]],'LOCALIZA HN'!$B$9:$I$306,8,0),99999)</f>
        <v>99999</v>
      </c>
      <c r="J23" s="7" t="s">
        <v>19</v>
      </c>
      <c r="K23" s="7"/>
      <c r="L23" s="8" t="s">
        <v>19</v>
      </c>
      <c r="M23" s="28" t="str">
        <f t="shared" si="3"/>
        <v>Recuperado</v>
      </c>
      <c r="N23" s="28" t="str">
        <f>+IFERROR(VLOOKUP(RecuperaHN[[#This Row],[ID_Municipio]],Table_4[[CodigoMuni]:[Long_2]],3,0),"")</f>
        <v/>
      </c>
      <c r="O23" s="28" t="str">
        <f>+IFERROR(VLOOKUP(RecuperaHN[[#This Row],[ID_Municipio]],Table_4[[CodigoMuni]:[Long_2]],4,0),"")</f>
        <v/>
      </c>
      <c r="P23" s="28" t="str">
        <f t="shared" si="2"/>
        <v>HONDURAS</v>
      </c>
    </row>
    <row r="24" spans="1:16" ht="14.25" customHeight="1" x14ac:dyDescent="0.3">
      <c r="A24" s="25" t="str">
        <f t="shared" si="1"/>
        <v>No Informado4393915</v>
      </c>
      <c r="B24" s="25" t="str">
        <f>+RecuperaHN[[#This Row],[ID_Municipio]]&amp;RecuperaHN[[#This Row],[Fecha]]</f>
        <v>9999943939</v>
      </c>
      <c r="C24" s="25" t="str">
        <f t="shared" si="0"/>
        <v>No Informado43939</v>
      </c>
      <c r="D24" s="59">
        <v>15</v>
      </c>
      <c r="E24" s="26">
        <v>43939</v>
      </c>
      <c r="F24" s="59">
        <f>+IFERROR(VLOOKUP(COVID_CL_RECUPERA!$G24,'LOCALIZA HN'!$Q$9:$R$26,2,0),99)</f>
        <v>99</v>
      </c>
      <c r="G24" s="27" t="s">
        <v>19</v>
      </c>
      <c r="H24" s="27" t="s">
        <v>19</v>
      </c>
      <c r="I24" s="59">
        <f>+IFERROR(VLOOKUP(RecuperaHN[[#This Row],[Municipio]],'LOCALIZA HN'!$B$9:$I$306,8,0),99999)</f>
        <v>99999</v>
      </c>
      <c r="J24" s="7" t="s">
        <v>19</v>
      </c>
      <c r="K24" s="7"/>
      <c r="L24" s="8" t="s">
        <v>19</v>
      </c>
      <c r="M24" s="28" t="str">
        <f t="shared" si="3"/>
        <v>Recuperado</v>
      </c>
      <c r="N24" s="28" t="str">
        <f>+IFERROR(VLOOKUP(RecuperaHN[[#This Row],[ID_Municipio]],Table_4[[CodigoMuni]:[Long_2]],3,0),"")</f>
        <v/>
      </c>
      <c r="O24" s="28" t="str">
        <f>+IFERROR(VLOOKUP(RecuperaHN[[#This Row],[ID_Municipio]],Table_4[[CodigoMuni]:[Long_2]],4,0),"")</f>
        <v/>
      </c>
      <c r="P24" s="28" t="str">
        <f t="shared" si="2"/>
        <v>HONDURAS</v>
      </c>
    </row>
    <row r="25" spans="1:16" ht="14.25" customHeight="1" x14ac:dyDescent="0.3">
      <c r="A25" s="25" t="str">
        <f t="shared" si="1"/>
        <v>No Informado4430516</v>
      </c>
      <c r="B25" s="25" t="str">
        <f>+RecuperaHN[[#This Row],[ID_Municipio]]&amp;RecuperaHN[[#This Row],[Fecha]]</f>
        <v>9999944305</v>
      </c>
      <c r="C25" s="25" t="str">
        <f t="shared" si="0"/>
        <v>No Informado44305</v>
      </c>
      <c r="D25" s="59">
        <v>16</v>
      </c>
      <c r="E25" s="26">
        <v>44305</v>
      </c>
      <c r="F25" s="59">
        <f>+IFERROR(VLOOKUP(COVID_CL_RECUPERA!$G25,'LOCALIZA HN'!$Q$9:$R$26,2,0),99)</f>
        <v>99</v>
      </c>
      <c r="G25" s="27" t="s">
        <v>19</v>
      </c>
      <c r="H25" s="27" t="s">
        <v>19</v>
      </c>
      <c r="I25" s="59">
        <f>+IFERROR(VLOOKUP(RecuperaHN[[#This Row],[Municipio]],'LOCALIZA HN'!$B$9:$I$306,8,0),99999)</f>
        <v>99999</v>
      </c>
      <c r="J25" s="7" t="s">
        <v>19</v>
      </c>
      <c r="K25" s="7"/>
      <c r="L25" s="8" t="s">
        <v>19</v>
      </c>
      <c r="M25" s="28" t="str">
        <f t="shared" si="3"/>
        <v>Recuperado</v>
      </c>
      <c r="N25" s="28" t="str">
        <f>+IFERROR(VLOOKUP(RecuperaHN[[#This Row],[ID_Municipio]],Table_4[[CodigoMuni]:[Long_2]],3,0),"")</f>
        <v/>
      </c>
      <c r="O25" s="28" t="str">
        <f>+IFERROR(VLOOKUP(RecuperaHN[[#This Row],[ID_Municipio]],Table_4[[CodigoMuni]:[Long_2]],4,0),"")</f>
        <v/>
      </c>
      <c r="P25" s="28" t="str">
        <f t="shared" si="2"/>
        <v>HONDURAS</v>
      </c>
    </row>
    <row r="26" spans="1:16" ht="14.25" customHeight="1" x14ac:dyDescent="0.3">
      <c r="A26" s="25" t="str">
        <f t="shared" si="1"/>
        <v>No Informado4467017</v>
      </c>
      <c r="B26" s="25" t="str">
        <f>+RecuperaHN[[#This Row],[ID_Municipio]]&amp;RecuperaHN[[#This Row],[Fecha]]</f>
        <v>9999944670</v>
      </c>
      <c r="C26" s="25" t="str">
        <f t="shared" si="0"/>
        <v>No Informado44670</v>
      </c>
      <c r="D26" s="59">
        <v>17</v>
      </c>
      <c r="E26" s="26">
        <v>44670</v>
      </c>
      <c r="F26" s="59">
        <f>+IFERROR(VLOOKUP(COVID_CL_RECUPERA!$G26,'LOCALIZA HN'!$Q$9:$R$26,2,0),99)</f>
        <v>99</v>
      </c>
      <c r="G26" s="27" t="s">
        <v>19</v>
      </c>
      <c r="H26" s="27" t="s">
        <v>19</v>
      </c>
      <c r="I26" s="59">
        <f>+IFERROR(VLOOKUP(RecuperaHN[[#This Row],[Municipio]],'LOCALIZA HN'!$B$9:$I$306,8,0),99999)</f>
        <v>99999</v>
      </c>
      <c r="J26" s="7" t="s">
        <v>19</v>
      </c>
      <c r="K26" s="7"/>
      <c r="L26" s="8" t="s">
        <v>19</v>
      </c>
      <c r="M26" s="28" t="str">
        <f t="shared" si="3"/>
        <v>Recuperado</v>
      </c>
      <c r="N26" s="28" t="str">
        <f>+IFERROR(VLOOKUP(RecuperaHN[[#This Row],[ID_Municipio]],Table_4[[CodigoMuni]:[Long_2]],3,0),"")</f>
        <v/>
      </c>
      <c r="O26" s="28" t="str">
        <f>+IFERROR(VLOOKUP(RecuperaHN[[#This Row],[ID_Municipio]],Table_4[[CodigoMuni]:[Long_2]],4,0),"")</f>
        <v/>
      </c>
      <c r="P26" s="28" t="str">
        <f t="shared" si="2"/>
        <v>HONDURAS</v>
      </c>
    </row>
    <row r="27" spans="1:16" ht="14.25" customHeight="1" x14ac:dyDescent="0.3">
      <c r="A27" s="25" t="str">
        <f t="shared" si="1"/>
        <v>No Informado4503518</v>
      </c>
      <c r="B27" s="25" t="str">
        <f>+RecuperaHN[[#This Row],[ID_Municipio]]&amp;RecuperaHN[[#This Row],[Fecha]]</f>
        <v>9999945035</v>
      </c>
      <c r="C27" s="25" t="str">
        <f t="shared" si="0"/>
        <v>No Informado45035</v>
      </c>
      <c r="D27" s="59">
        <v>18</v>
      </c>
      <c r="E27" s="26">
        <v>45035</v>
      </c>
      <c r="F27" s="59">
        <f>+IFERROR(VLOOKUP(COVID_CL_RECUPERA!$G27,'LOCALIZA HN'!$Q$9:$R$26,2,0),99)</f>
        <v>99</v>
      </c>
      <c r="G27" s="27" t="s">
        <v>19</v>
      </c>
      <c r="H27" s="27" t="s">
        <v>19</v>
      </c>
      <c r="I27" s="59">
        <f>+IFERROR(VLOOKUP(RecuperaHN[[#This Row],[Municipio]],'LOCALIZA HN'!$B$9:$I$306,8,0),99999)</f>
        <v>99999</v>
      </c>
      <c r="J27" s="7" t="s">
        <v>19</v>
      </c>
      <c r="K27" s="7"/>
      <c r="L27" s="8" t="s">
        <v>19</v>
      </c>
      <c r="M27" s="28" t="str">
        <f t="shared" si="3"/>
        <v>Recuperado</v>
      </c>
      <c r="N27" s="28" t="str">
        <f>+IFERROR(VLOOKUP(RecuperaHN[[#This Row],[ID_Municipio]],Table_4[[CodigoMuni]:[Long_2]],3,0),"")</f>
        <v/>
      </c>
      <c r="O27" s="28" t="str">
        <f>+IFERROR(VLOOKUP(RecuperaHN[[#This Row],[ID_Municipio]],Table_4[[CodigoMuni]:[Long_2]],4,0),"")</f>
        <v/>
      </c>
      <c r="P27" s="28" t="str">
        <f t="shared" si="2"/>
        <v>HONDURAS</v>
      </c>
    </row>
    <row r="28" spans="1:16" ht="14.25" customHeight="1" x14ac:dyDescent="0.3">
      <c r="A28" s="25" t="str">
        <f t="shared" si="1"/>
        <v>No Informado4540119</v>
      </c>
      <c r="B28" s="25" t="str">
        <f>+RecuperaHN[[#This Row],[ID_Municipio]]&amp;RecuperaHN[[#This Row],[Fecha]]</f>
        <v>9999945401</v>
      </c>
      <c r="C28" s="25" t="str">
        <f t="shared" si="0"/>
        <v>No Informado45401</v>
      </c>
      <c r="D28" s="59">
        <v>19</v>
      </c>
      <c r="E28" s="26">
        <v>45401</v>
      </c>
      <c r="F28" s="59">
        <f>+IFERROR(VLOOKUP(COVID_CL_RECUPERA!$G28,'LOCALIZA HN'!$Q$9:$R$26,2,0),99)</f>
        <v>99</v>
      </c>
      <c r="G28" s="27" t="s">
        <v>19</v>
      </c>
      <c r="H28" s="27" t="s">
        <v>19</v>
      </c>
      <c r="I28" s="59">
        <f>+IFERROR(VLOOKUP(RecuperaHN[[#This Row],[Municipio]],'LOCALIZA HN'!$B$9:$I$306,8,0),99999)</f>
        <v>99999</v>
      </c>
      <c r="J28" s="7" t="s">
        <v>19</v>
      </c>
      <c r="K28" s="7"/>
      <c r="L28" s="8" t="s">
        <v>19</v>
      </c>
      <c r="M28" s="28" t="str">
        <f t="shared" si="3"/>
        <v>Recuperado</v>
      </c>
      <c r="N28" s="28" t="str">
        <f>+IFERROR(VLOOKUP(RecuperaHN[[#This Row],[ID_Municipio]],Table_4[[CodigoMuni]:[Long_2]],3,0),"")</f>
        <v/>
      </c>
      <c r="O28" s="28" t="str">
        <f>+IFERROR(VLOOKUP(RecuperaHN[[#This Row],[ID_Municipio]],Table_4[[CodigoMuni]:[Long_2]],4,0),"")</f>
        <v/>
      </c>
      <c r="P28" s="28" t="str">
        <f t="shared" si="2"/>
        <v>HONDURAS</v>
      </c>
    </row>
    <row r="29" spans="1:16" ht="14.25" customHeight="1" x14ac:dyDescent="0.3">
      <c r="A29" s="25" t="str">
        <f t="shared" si="1"/>
        <v>No Informado4576620</v>
      </c>
      <c r="B29" s="25" t="str">
        <f>+RecuperaHN[[#This Row],[ID_Municipio]]&amp;RecuperaHN[[#This Row],[Fecha]]</f>
        <v>9999945766</v>
      </c>
      <c r="C29" s="25" t="str">
        <f t="shared" si="0"/>
        <v>No Informado45766</v>
      </c>
      <c r="D29" s="59">
        <v>20</v>
      </c>
      <c r="E29" s="26">
        <v>45766</v>
      </c>
      <c r="F29" s="59">
        <f>+IFERROR(VLOOKUP(COVID_CL_RECUPERA!$G29,'LOCALIZA HN'!$Q$9:$R$26,2,0),99)</f>
        <v>99</v>
      </c>
      <c r="G29" s="27" t="s">
        <v>19</v>
      </c>
      <c r="H29" s="27" t="s">
        <v>19</v>
      </c>
      <c r="I29" s="59">
        <f>+IFERROR(VLOOKUP(RecuperaHN[[#This Row],[Municipio]],'LOCALIZA HN'!$B$9:$I$306,8,0),99999)</f>
        <v>99999</v>
      </c>
      <c r="J29" s="7" t="s">
        <v>19</v>
      </c>
      <c r="K29" s="7"/>
      <c r="L29" s="8" t="s">
        <v>19</v>
      </c>
      <c r="M29" s="28" t="str">
        <f t="shared" si="3"/>
        <v>Recuperado</v>
      </c>
      <c r="N29" s="28" t="str">
        <f>+IFERROR(VLOOKUP(RecuperaHN[[#This Row],[ID_Municipio]],Table_4[[CodigoMuni]:[Long_2]],3,0),"")</f>
        <v/>
      </c>
      <c r="O29" s="28" t="str">
        <f>+IFERROR(VLOOKUP(RecuperaHN[[#This Row],[ID_Municipio]],Table_4[[CodigoMuni]:[Long_2]],4,0),"")</f>
        <v/>
      </c>
      <c r="P29" s="28" t="str">
        <f t="shared" si="2"/>
        <v>HONDURAS</v>
      </c>
    </row>
    <row r="30" spans="1:16" ht="14.25" customHeight="1" x14ac:dyDescent="0.3">
      <c r="A30" s="25" t="str">
        <f t="shared" si="1"/>
        <v>No Informado4613121</v>
      </c>
      <c r="B30" s="25" t="str">
        <f>+RecuperaHN[[#This Row],[ID_Municipio]]&amp;RecuperaHN[[#This Row],[Fecha]]</f>
        <v>9999946131</v>
      </c>
      <c r="C30" s="25" t="str">
        <f t="shared" si="0"/>
        <v>No Informado46131</v>
      </c>
      <c r="D30" s="59">
        <v>21</v>
      </c>
      <c r="E30" s="26">
        <v>46131</v>
      </c>
      <c r="F30" s="59">
        <f>+IFERROR(VLOOKUP(COVID_CL_RECUPERA!$G30,'LOCALIZA HN'!$Q$9:$R$26,2,0),99)</f>
        <v>99</v>
      </c>
      <c r="G30" s="27" t="s">
        <v>19</v>
      </c>
      <c r="H30" s="27" t="s">
        <v>19</v>
      </c>
      <c r="I30" s="59">
        <f>+IFERROR(VLOOKUP(RecuperaHN[[#This Row],[Municipio]],'LOCALIZA HN'!$B$9:$I$306,8,0),99999)</f>
        <v>99999</v>
      </c>
      <c r="J30" s="7" t="s">
        <v>19</v>
      </c>
      <c r="K30" s="7"/>
      <c r="L30" s="8" t="s">
        <v>19</v>
      </c>
      <c r="M30" s="28" t="str">
        <f t="shared" si="3"/>
        <v>Recuperado</v>
      </c>
      <c r="N30" s="28" t="str">
        <f>+IFERROR(VLOOKUP(RecuperaHN[[#This Row],[ID_Municipio]],Table_4[[CodigoMuni]:[Long_2]],3,0),"")</f>
        <v/>
      </c>
      <c r="O30" s="28" t="str">
        <f>+IFERROR(VLOOKUP(RecuperaHN[[#This Row],[ID_Municipio]],Table_4[[CodigoMuni]:[Long_2]],4,0),"")</f>
        <v/>
      </c>
      <c r="P30" s="28" t="str">
        <f t="shared" si="2"/>
        <v>HONDURAS</v>
      </c>
    </row>
    <row r="31" spans="1:16" ht="14.25" customHeight="1" x14ac:dyDescent="0.3">
      <c r="A31" s="25" t="str">
        <f t="shared" si="1"/>
        <v>No Informado4649622</v>
      </c>
      <c r="B31" s="25" t="str">
        <f>+RecuperaHN[[#This Row],[ID_Municipio]]&amp;RecuperaHN[[#This Row],[Fecha]]</f>
        <v>9999946496</v>
      </c>
      <c r="C31" s="25" t="str">
        <f t="shared" si="0"/>
        <v>No Informado46496</v>
      </c>
      <c r="D31" s="59">
        <v>22</v>
      </c>
      <c r="E31" s="26">
        <v>46496</v>
      </c>
      <c r="F31" s="59">
        <f>+IFERROR(VLOOKUP(COVID_CL_RECUPERA!$G31,'LOCALIZA HN'!$Q$9:$R$26,2,0),99)</f>
        <v>99</v>
      </c>
      <c r="G31" s="27" t="s">
        <v>19</v>
      </c>
      <c r="H31" s="27" t="s">
        <v>19</v>
      </c>
      <c r="I31" s="59">
        <f>+IFERROR(VLOOKUP(RecuperaHN[[#This Row],[Municipio]],'LOCALIZA HN'!$B$9:$I$306,8,0),99999)</f>
        <v>99999</v>
      </c>
      <c r="J31" s="7" t="s">
        <v>19</v>
      </c>
      <c r="K31" s="7"/>
      <c r="L31" s="8" t="s">
        <v>19</v>
      </c>
      <c r="M31" s="28" t="str">
        <f t="shared" si="3"/>
        <v>Recuperado</v>
      </c>
      <c r="N31" s="28" t="str">
        <f>+IFERROR(VLOOKUP(RecuperaHN[[#This Row],[ID_Municipio]],Table_4[[CodigoMuni]:[Long_2]],3,0),"")</f>
        <v/>
      </c>
      <c r="O31" s="28" t="str">
        <f>+IFERROR(VLOOKUP(RecuperaHN[[#This Row],[ID_Municipio]],Table_4[[CodigoMuni]:[Long_2]],4,0),"")</f>
        <v/>
      </c>
      <c r="P31" s="28" t="str">
        <f t="shared" si="2"/>
        <v>HONDURAS</v>
      </c>
    </row>
    <row r="32" spans="1:16" ht="14.25" customHeight="1" x14ac:dyDescent="0.3">
      <c r="A32" s="25" t="str">
        <f t="shared" si="1"/>
        <v>No Informado4686223</v>
      </c>
      <c r="B32" s="25" t="str">
        <f>+RecuperaHN[[#This Row],[ID_Municipio]]&amp;RecuperaHN[[#This Row],[Fecha]]</f>
        <v>9999946862</v>
      </c>
      <c r="C32" s="25" t="str">
        <f t="shared" si="0"/>
        <v>No Informado46862</v>
      </c>
      <c r="D32" s="59">
        <v>23</v>
      </c>
      <c r="E32" s="26">
        <v>46862</v>
      </c>
      <c r="F32" s="59">
        <f>+IFERROR(VLOOKUP(COVID_CL_RECUPERA!$G32,'LOCALIZA HN'!$Q$9:$R$26,2,0),99)</f>
        <v>99</v>
      </c>
      <c r="G32" s="27" t="s">
        <v>19</v>
      </c>
      <c r="H32" s="27" t="s">
        <v>19</v>
      </c>
      <c r="I32" s="59">
        <f>+IFERROR(VLOOKUP(RecuperaHN[[#This Row],[Municipio]],'LOCALIZA HN'!$B$9:$I$306,8,0),99999)</f>
        <v>99999</v>
      </c>
      <c r="J32" s="7" t="s">
        <v>19</v>
      </c>
      <c r="K32" s="7"/>
      <c r="L32" s="8" t="s">
        <v>19</v>
      </c>
      <c r="M32" s="28" t="str">
        <f t="shared" si="3"/>
        <v>Recuperado</v>
      </c>
      <c r="N32" s="28" t="str">
        <f>+IFERROR(VLOOKUP(RecuperaHN[[#This Row],[ID_Municipio]],Table_4[[CodigoMuni]:[Long_2]],3,0),"")</f>
        <v/>
      </c>
      <c r="O32" s="28" t="str">
        <f>+IFERROR(VLOOKUP(RecuperaHN[[#This Row],[ID_Municipio]],Table_4[[CodigoMuni]:[Long_2]],4,0),"")</f>
        <v/>
      </c>
      <c r="P32" s="28" t="str">
        <f t="shared" si="2"/>
        <v>HONDURAS</v>
      </c>
    </row>
    <row r="33" spans="1:16" ht="14.25" customHeight="1" x14ac:dyDescent="0.3">
      <c r="A33" s="25" t="str">
        <f t="shared" si="1"/>
        <v>No Informado4722724</v>
      </c>
      <c r="B33" s="25" t="str">
        <f>+RecuperaHN[[#This Row],[ID_Municipio]]&amp;RecuperaHN[[#This Row],[Fecha]]</f>
        <v>9999947227</v>
      </c>
      <c r="C33" s="25" t="str">
        <f t="shared" si="0"/>
        <v>No Informado47227</v>
      </c>
      <c r="D33" s="59">
        <v>24</v>
      </c>
      <c r="E33" s="26">
        <v>47227</v>
      </c>
      <c r="F33" s="59">
        <f>+IFERROR(VLOOKUP(COVID_CL_RECUPERA!$G33,'LOCALIZA HN'!$Q$9:$R$26,2,0),99)</f>
        <v>99</v>
      </c>
      <c r="G33" s="27" t="s">
        <v>19</v>
      </c>
      <c r="H33" s="27" t="s">
        <v>19</v>
      </c>
      <c r="I33" s="59">
        <f>+IFERROR(VLOOKUP(RecuperaHN[[#This Row],[Municipio]],'LOCALIZA HN'!$B$9:$I$306,8,0),99999)</f>
        <v>99999</v>
      </c>
      <c r="J33" s="7" t="s">
        <v>19</v>
      </c>
      <c r="K33" s="7"/>
      <c r="L33" s="8" t="s">
        <v>19</v>
      </c>
      <c r="M33" s="28" t="str">
        <f t="shared" si="3"/>
        <v>Recuperado</v>
      </c>
      <c r="N33" s="28" t="str">
        <f>+IFERROR(VLOOKUP(RecuperaHN[[#This Row],[ID_Municipio]],Table_4[[CodigoMuni]:[Long_2]],3,0),"")</f>
        <v/>
      </c>
      <c r="O33" s="28" t="str">
        <f>+IFERROR(VLOOKUP(RecuperaHN[[#This Row],[ID_Municipio]],Table_4[[CodigoMuni]:[Long_2]],4,0),"")</f>
        <v/>
      </c>
      <c r="P33" s="28" t="str">
        <f t="shared" si="2"/>
        <v>HONDURAS</v>
      </c>
    </row>
    <row r="34" spans="1:16" ht="14.25" customHeight="1" x14ac:dyDescent="0.3">
      <c r="A34" s="25" t="str">
        <f t="shared" si="1"/>
        <v>No Informado4759225</v>
      </c>
      <c r="B34" s="25" t="str">
        <f>+RecuperaHN[[#This Row],[ID_Municipio]]&amp;RecuperaHN[[#This Row],[Fecha]]</f>
        <v>9999947592</v>
      </c>
      <c r="C34" s="25" t="str">
        <f t="shared" si="0"/>
        <v>No Informado47592</v>
      </c>
      <c r="D34" s="59">
        <v>25</v>
      </c>
      <c r="E34" s="26">
        <v>47592</v>
      </c>
      <c r="F34" s="59">
        <f>+IFERROR(VLOOKUP(COVID_CL_RECUPERA!$G34,'LOCALIZA HN'!$Q$9:$R$26,2,0),99)</f>
        <v>99</v>
      </c>
      <c r="G34" s="27" t="s">
        <v>19</v>
      </c>
      <c r="H34" s="27" t="s">
        <v>19</v>
      </c>
      <c r="I34" s="59">
        <f>+IFERROR(VLOOKUP(RecuperaHN[[#This Row],[Municipio]],'LOCALIZA HN'!$B$9:$I$306,8,0),99999)</f>
        <v>99999</v>
      </c>
      <c r="J34" s="7" t="s">
        <v>19</v>
      </c>
      <c r="K34" s="7"/>
      <c r="L34" s="8" t="s">
        <v>19</v>
      </c>
      <c r="M34" s="28" t="str">
        <f t="shared" si="3"/>
        <v>Recuperado</v>
      </c>
      <c r="N34" s="28" t="str">
        <f>+IFERROR(VLOOKUP(RecuperaHN[[#This Row],[ID_Municipio]],Table_4[[CodigoMuni]:[Long_2]],3,0),"")</f>
        <v/>
      </c>
      <c r="O34" s="28" t="str">
        <f>+IFERROR(VLOOKUP(RecuperaHN[[#This Row],[ID_Municipio]],Table_4[[CodigoMuni]:[Long_2]],4,0),"")</f>
        <v/>
      </c>
      <c r="P34" s="28" t="str">
        <f t="shared" si="2"/>
        <v>HONDURAS</v>
      </c>
    </row>
    <row r="35" spans="1:16" ht="14.25" customHeight="1" x14ac:dyDescent="0.3">
      <c r="A35" s="25" t="str">
        <f t="shared" si="1"/>
        <v>No Informado4394226</v>
      </c>
      <c r="B35" s="25" t="str">
        <f>+RecuperaHN[[#This Row],[ID_Municipio]]&amp;RecuperaHN[[#This Row],[Fecha]]</f>
        <v>9999943942</v>
      </c>
      <c r="C35" s="25" t="str">
        <f t="shared" si="0"/>
        <v>No Informado43942</v>
      </c>
      <c r="D35" s="59">
        <v>26</v>
      </c>
      <c r="E35" s="26">
        <v>43942</v>
      </c>
      <c r="F35" s="59">
        <f>+IFERROR(VLOOKUP(COVID_CL_RECUPERA!$G35,'LOCALIZA HN'!$Q$9:$R$26,2,0),99)</f>
        <v>99</v>
      </c>
      <c r="G35" s="27" t="s">
        <v>19</v>
      </c>
      <c r="H35" s="27" t="s">
        <v>19</v>
      </c>
      <c r="I35" s="59">
        <f>+IFERROR(VLOOKUP(RecuperaHN[[#This Row],[Municipio]],'LOCALIZA HN'!$B$9:$I$306,8,0),99999)</f>
        <v>99999</v>
      </c>
      <c r="J35" s="7" t="s">
        <v>19</v>
      </c>
      <c r="K35" s="7"/>
      <c r="L35" s="8" t="s">
        <v>19</v>
      </c>
      <c r="M35" s="28" t="str">
        <f t="shared" si="3"/>
        <v>Recuperado</v>
      </c>
      <c r="N35" s="28" t="str">
        <f>+IFERROR(VLOOKUP(RecuperaHN[[#This Row],[ID_Municipio]],Table_4[[CodigoMuni]:[Long_2]],3,0),"")</f>
        <v/>
      </c>
      <c r="O35" s="28" t="str">
        <f>+IFERROR(VLOOKUP(RecuperaHN[[#This Row],[ID_Municipio]],Table_4[[CodigoMuni]:[Long_2]],4,0),"")</f>
        <v/>
      </c>
      <c r="P35" s="28" t="str">
        <f t="shared" si="2"/>
        <v>HONDURAS</v>
      </c>
    </row>
    <row r="36" spans="1:16" ht="14.25" customHeight="1" x14ac:dyDescent="0.3">
      <c r="A36" s="25" t="str">
        <f t="shared" si="1"/>
        <v>No Informado4394227</v>
      </c>
      <c r="B36" s="25" t="str">
        <f>+RecuperaHN[[#This Row],[ID_Municipio]]&amp;RecuperaHN[[#This Row],[Fecha]]</f>
        <v>9999943942</v>
      </c>
      <c r="C36" s="25" t="str">
        <f t="shared" si="0"/>
        <v>No Informado43942</v>
      </c>
      <c r="D36" s="59">
        <v>27</v>
      </c>
      <c r="E36" s="26">
        <v>43942</v>
      </c>
      <c r="F36" s="59">
        <f>+IFERROR(VLOOKUP(COVID_CL_RECUPERA!$G36,'LOCALIZA HN'!$Q$9:$R$26,2,0),99)</f>
        <v>99</v>
      </c>
      <c r="G36" s="27" t="s">
        <v>19</v>
      </c>
      <c r="H36" s="27" t="s">
        <v>19</v>
      </c>
      <c r="I36" s="59">
        <f>+IFERROR(VLOOKUP(RecuperaHN[[#This Row],[Municipio]],'LOCALIZA HN'!$B$9:$I$306,8,0),99999)</f>
        <v>99999</v>
      </c>
      <c r="J36" s="7" t="s">
        <v>19</v>
      </c>
      <c r="K36" s="7"/>
      <c r="L36" s="8" t="s">
        <v>19</v>
      </c>
      <c r="M36" s="28" t="str">
        <f t="shared" si="3"/>
        <v>Recuperado</v>
      </c>
      <c r="N36" s="28" t="str">
        <f>+IFERROR(VLOOKUP(RecuperaHN[[#This Row],[ID_Municipio]],Table_4[[CodigoMuni]:[Long_2]],3,0),"")</f>
        <v/>
      </c>
      <c r="O36" s="28" t="str">
        <f>+IFERROR(VLOOKUP(RecuperaHN[[#This Row],[ID_Municipio]],Table_4[[CodigoMuni]:[Long_2]],4,0),"")</f>
        <v/>
      </c>
      <c r="P36" s="28" t="str">
        <f t="shared" si="2"/>
        <v>HONDURAS</v>
      </c>
    </row>
    <row r="37" spans="1:16" ht="14.25" customHeight="1" x14ac:dyDescent="0.3">
      <c r="A37" s="25" t="str">
        <f t="shared" si="1"/>
        <v>No Informado4394228</v>
      </c>
      <c r="B37" s="25" t="str">
        <f>+RecuperaHN[[#This Row],[ID_Municipio]]&amp;RecuperaHN[[#This Row],[Fecha]]</f>
        <v>9999943942</v>
      </c>
      <c r="C37" s="25" t="str">
        <f t="shared" si="0"/>
        <v>No Informado43942</v>
      </c>
      <c r="D37" s="59">
        <v>28</v>
      </c>
      <c r="E37" s="26">
        <v>43942</v>
      </c>
      <c r="F37" s="59">
        <f>+IFERROR(VLOOKUP(COVID_CL_RECUPERA!$G37,'LOCALIZA HN'!$Q$9:$R$26,2,0),99)</f>
        <v>99</v>
      </c>
      <c r="G37" s="27" t="s">
        <v>19</v>
      </c>
      <c r="H37" s="27" t="s">
        <v>19</v>
      </c>
      <c r="I37" s="59">
        <f>+IFERROR(VLOOKUP(RecuperaHN[[#This Row],[Municipio]],'LOCALIZA HN'!$B$9:$I$306,8,0),99999)</f>
        <v>99999</v>
      </c>
      <c r="J37" s="7" t="s">
        <v>19</v>
      </c>
      <c r="K37" s="7"/>
      <c r="L37" s="8" t="s">
        <v>19</v>
      </c>
      <c r="M37" s="28" t="str">
        <f t="shared" si="3"/>
        <v>Recuperado</v>
      </c>
      <c r="N37" s="28" t="str">
        <f>+IFERROR(VLOOKUP(RecuperaHN[[#This Row],[ID_Municipio]],Table_4[[CodigoMuni]:[Long_2]],3,0),"")</f>
        <v/>
      </c>
      <c r="O37" s="28" t="str">
        <f>+IFERROR(VLOOKUP(RecuperaHN[[#This Row],[ID_Municipio]],Table_4[[CodigoMuni]:[Long_2]],4,0),"")</f>
        <v/>
      </c>
      <c r="P37" s="28" t="str">
        <f t="shared" si="2"/>
        <v>HONDURAS</v>
      </c>
    </row>
    <row r="38" spans="1:16" ht="14.25" customHeight="1" x14ac:dyDescent="0.3">
      <c r="A38" s="25" t="str">
        <f t="shared" si="1"/>
        <v>No Informado4394229</v>
      </c>
      <c r="B38" s="25" t="str">
        <f>+RecuperaHN[[#This Row],[ID_Municipio]]&amp;RecuperaHN[[#This Row],[Fecha]]</f>
        <v>9999943942</v>
      </c>
      <c r="C38" s="25" t="str">
        <f t="shared" si="0"/>
        <v>No Informado43942</v>
      </c>
      <c r="D38" s="59">
        <v>29</v>
      </c>
      <c r="E38" s="26">
        <v>43942</v>
      </c>
      <c r="F38" s="59">
        <f>+IFERROR(VLOOKUP(COVID_CL_RECUPERA!$G38,'LOCALIZA HN'!$Q$9:$R$26,2,0),99)</f>
        <v>99</v>
      </c>
      <c r="G38" s="27" t="s">
        <v>19</v>
      </c>
      <c r="H38" s="27" t="s">
        <v>19</v>
      </c>
      <c r="I38" s="59">
        <f>+IFERROR(VLOOKUP(RecuperaHN[[#This Row],[Municipio]],'LOCALIZA HN'!$B$9:$I$306,8,0),99999)</f>
        <v>99999</v>
      </c>
      <c r="J38" s="7" t="s">
        <v>19</v>
      </c>
      <c r="K38" s="7"/>
      <c r="L38" s="8" t="s">
        <v>19</v>
      </c>
      <c r="M38" s="28" t="str">
        <f t="shared" si="3"/>
        <v>Recuperado</v>
      </c>
      <c r="N38" s="28" t="str">
        <f>+IFERROR(VLOOKUP(RecuperaHN[[#This Row],[ID_Municipio]],Table_4[[CodigoMuni]:[Long_2]],3,0),"")</f>
        <v/>
      </c>
      <c r="O38" s="28" t="str">
        <f>+IFERROR(VLOOKUP(RecuperaHN[[#This Row],[ID_Municipio]],Table_4[[CodigoMuni]:[Long_2]],4,0),"")</f>
        <v/>
      </c>
      <c r="P38" s="28" t="str">
        <f t="shared" si="2"/>
        <v>HONDURAS</v>
      </c>
    </row>
    <row r="39" spans="1:16" ht="14.25" customHeight="1" x14ac:dyDescent="0.3">
      <c r="A39" s="25" t="str">
        <f t="shared" si="1"/>
        <v>No Informado4430830</v>
      </c>
      <c r="B39" s="25" t="str">
        <f>+RecuperaHN[[#This Row],[ID_Municipio]]&amp;RecuperaHN[[#This Row],[Fecha]]</f>
        <v>9999944308</v>
      </c>
      <c r="C39" s="25" t="str">
        <f t="shared" si="0"/>
        <v>No Informado44308</v>
      </c>
      <c r="D39" s="59">
        <v>30</v>
      </c>
      <c r="E39" s="26">
        <v>44308</v>
      </c>
      <c r="F39" s="59">
        <f>+IFERROR(VLOOKUP(COVID_CL_RECUPERA!$G39,'LOCALIZA HN'!$Q$9:$R$26,2,0),99)</f>
        <v>99</v>
      </c>
      <c r="G39" s="27" t="s">
        <v>19</v>
      </c>
      <c r="H39" s="27" t="s">
        <v>19</v>
      </c>
      <c r="I39" s="59">
        <f>+IFERROR(VLOOKUP(RecuperaHN[[#This Row],[Municipio]],'LOCALIZA HN'!$B$9:$I$306,8,0),99999)</f>
        <v>99999</v>
      </c>
      <c r="J39" s="7" t="s">
        <v>19</v>
      </c>
      <c r="K39" s="7"/>
      <c r="L39" s="8" t="s">
        <v>19</v>
      </c>
      <c r="M39" s="28" t="str">
        <f t="shared" si="3"/>
        <v>Recuperado</v>
      </c>
      <c r="N39" s="28" t="str">
        <f>+IFERROR(VLOOKUP(RecuperaHN[[#This Row],[ID_Municipio]],Table_4[[CodigoMuni]:[Long_2]],3,0),"")</f>
        <v/>
      </c>
      <c r="O39" s="28" t="str">
        <f>+IFERROR(VLOOKUP(RecuperaHN[[#This Row],[ID_Municipio]],Table_4[[CodigoMuni]:[Long_2]],4,0),"")</f>
        <v/>
      </c>
      <c r="P39" s="28" t="str">
        <f t="shared" si="2"/>
        <v>HONDURAS</v>
      </c>
    </row>
    <row r="40" spans="1:16" ht="14.25" customHeight="1" x14ac:dyDescent="0.3">
      <c r="A40" s="25" t="str">
        <f t="shared" si="1"/>
        <v>No Informado4467431</v>
      </c>
      <c r="B40" s="25" t="str">
        <f>+RecuperaHN[[#This Row],[ID_Municipio]]&amp;RecuperaHN[[#This Row],[Fecha]]</f>
        <v>9999944674</v>
      </c>
      <c r="C40" s="25" t="str">
        <f t="shared" si="0"/>
        <v>No Informado44674</v>
      </c>
      <c r="D40" s="59">
        <v>31</v>
      </c>
      <c r="E40" s="26">
        <v>44674</v>
      </c>
      <c r="F40" s="59">
        <f>+IFERROR(VLOOKUP(COVID_CL_RECUPERA!$G40,'LOCALIZA HN'!$Q$9:$R$26,2,0),99)</f>
        <v>99</v>
      </c>
      <c r="G40" s="27" t="s">
        <v>19</v>
      </c>
      <c r="H40" s="27" t="s">
        <v>19</v>
      </c>
      <c r="I40" s="59">
        <f>+IFERROR(VLOOKUP(RecuperaHN[[#This Row],[Municipio]],'LOCALIZA HN'!$B$9:$I$306,8,0),99999)</f>
        <v>99999</v>
      </c>
      <c r="J40" s="7" t="s">
        <v>19</v>
      </c>
      <c r="K40" s="7"/>
      <c r="L40" s="8" t="s">
        <v>19</v>
      </c>
      <c r="M40" s="28" t="str">
        <f t="shared" si="3"/>
        <v>Recuperado</v>
      </c>
      <c r="N40" s="28" t="str">
        <f>+IFERROR(VLOOKUP(RecuperaHN[[#This Row],[ID_Municipio]],Table_4[[CodigoMuni]:[Long_2]],3,0),"")</f>
        <v/>
      </c>
      <c r="O40" s="28" t="str">
        <f>+IFERROR(VLOOKUP(RecuperaHN[[#This Row],[ID_Municipio]],Table_4[[CodigoMuni]:[Long_2]],4,0),"")</f>
        <v/>
      </c>
      <c r="P40" s="28" t="str">
        <f t="shared" si="2"/>
        <v>HONDURAS</v>
      </c>
    </row>
    <row r="41" spans="1:16" ht="14.25" customHeight="1" x14ac:dyDescent="0.3">
      <c r="A41" s="25" t="str">
        <f t="shared" si="1"/>
        <v>No Informado4503932</v>
      </c>
      <c r="B41" s="25" t="str">
        <f>+RecuperaHN[[#This Row],[ID_Municipio]]&amp;RecuperaHN[[#This Row],[Fecha]]</f>
        <v>9999945039</v>
      </c>
      <c r="C41" s="25" t="str">
        <f t="shared" si="0"/>
        <v>Francisco Morazan45039</v>
      </c>
      <c r="D41" s="59">
        <v>32</v>
      </c>
      <c r="E41" s="26">
        <v>45039</v>
      </c>
      <c r="F41" s="59">
        <f>+IFERROR(VLOOKUP(COVID_CL_RECUPERA!$G41,'LOCALIZA HN'!$Q$9:$R$26,2,0),99)</f>
        <v>8</v>
      </c>
      <c r="G41" s="4" t="s">
        <v>31</v>
      </c>
      <c r="H41" s="27" t="s">
        <v>19</v>
      </c>
      <c r="I41" s="59">
        <f>+IFERROR(VLOOKUP(RecuperaHN[[#This Row],[Municipio]],'LOCALIZA HN'!$B$9:$I$306,8,0),99999)</f>
        <v>99999</v>
      </c>
      <c r="J41" s="7" t="s">
        <v>19</v>
      </c>
      <c r="K41" s="7"/>
      <c r="L41" s="8" t="s">
        <v>19</v>
      </c>
      <c r="M41" s="28" t="str">
        <f t="shared" si="3"/>
        <v>Recuperado</v>
      </c>
      <c r="N41" s="28" t="str">
        <f>+IFERROR(VLOOKUP(RecuperaHN[[#This Row],[ID_Municipio]],Table_4[[CodigoMuni]:[Long_2]],3,0),"")</f>
        <v/>
      </c>
      <c r="O41" s="28" t="str">
        <f>+IFERROR(VLOOKUP(RecuperaHN[[#This Row],[ID_Municipio]],Table_4[[CodigoMuni]:[Long_2]],4,0),"")</f>
        <v/>
      </c>
      <c r="P41" s="28" t="str">
        <f t="shared" si="2"/>
        <v>HONDURAS</v>
      </c>
    </row>
    <row r="42" spans="1:16" ht="14.25" customHeight="1" x14ac:dyDescent="0.3">
      <c r="A42" s="25" t="str">
        <f t="shared" si="1"/>
        <v>No Informado4540533</v>
      </c>
      <c r="B42" s="25" t="str">
        <f>+RecuperaHN[[#This Row],[ID_Municipio]]&amp;RecuperaHN[[#This Row],[Fecha]]</f>
        <v>9999945405</v>
      </c>
      <c r="C42" s="25" t="str">
        <f t="shared" si="0"/>
        <v>Francisco Morazan45405</v>
      </c>
      <c r="D42" s="59">
        <v>33</v>
      </c>
      <c r="E42" s="26">
        <v>45405</v>
      </c>
      <c r="F42" s="59">
        <f>+IFERROR(VLOOKUP(COVID_CL_RECUPERA!$G42,'LOCALIZA HN'!$Q$9:$R$26,2,0),99)</f>
        <v>8</v>
      </c>
      <c r="G42" s="4" t="s">
        <v>31</v>
      </c>
      <c r="H42" s="27" t="s">
        <v>19</v>
      </c>
      <c r="I42" s="59">
        <f>+IFERROR(VLOOKUP(RecuperaHN[[#This Row],[Municipio]],'LOCALIZA HN'!$B$9:$I$306,8,0),99999)</f>
        <v>99999</v>
      </c>
      <c r="J42" s="7" t="s">
        <v>19</v>
      </c>
      <c r="K42" s="7"/>
      <c r="L42" s="8" t="s">
        <v>19</v>
      </c>
      <c r="M42" s="28" t="str">
        <f t="shared" si="3"/>
        <v>Recuperado</v>
      </c>
      <c r="N42" s="28" t="str">
        <f>+IFERROR(VLOOKUP(RecuperaHN[[#This Row],[ID_Municipio]],Table_4[[CodigoMuni]:[Long_2]],3,0),"")</f>
        <v/>
      </c>
      <c r="O42" s="28" t="str">
        <f>+IFERROR(VLOOKUP(RecuperaHN[[#This Row],[ID_Municipio]],Table_4[[CodigoMuni]:[Long_2]],4,0),"")</f>
        <v/>
      </c>
      <c r="P42" s="28" t="str">
        <f t="shared" si="2"/>
        <v>HONDURAS</v>
      </c>
    </row>
    <row r="43" spans="1:16" ht="14.25" customHeight="1" x14ac:dyDescent="0.3">
      <c r="A43" s="25" t="str">
        <f t="shared" si="1"/>
        <v>No Informado4577034</v>
      </c>
      <c r="B43" s="25" t="str">
        <f>+RecuperaHN[[#This Row],[ID_Municipio]]&amp;RecuperaHN[[#This Row],[Fecha]]</f>
        <v>9999945770</v>
      </c>
      <c r="C43" s="25" t="str">
        <f t="shared" si="0"/>
        <v>Francisco Morazan45770</v>
      </c>
      <c r="D43" s="59">
        <v>34</v>
      </c>
      <c r="E43" s="26">
        <v>45770</v>
      </c>
      <c r="F43" s="59">
        <f>+IFERROR(VLOOKUP(COVID_CL_RECUPERA!$G43,'LOCALIZA HN'!$Q$9:$R$26,2,0),99)</f>
        <v>8</v>
      </c>
      <c r="G43" s="4" t="s">
        <v>31</v>
      </c>
      <c r="H43" s="27" t="s">
        <v>19</v>
      </c>
      <c r="I43" s="59">
        <f>+IFERROR(VLOOKUP(RecuperaHN[[#This Row],[Municipio]],'LOCALIZA HN'!$B$9:$I$306,8,0),99999)</f>
        <v>99999</v>
      </c>
      <c r="J43" s="7" t="s">
        <v>19</v>
      </c>
      <c r="K43" s="7"/>
      <c r="L43" s="8" t="s">
        <v>19</v>
      </c>
      <c r="M43" s="28" t="str">
        <f t="shared" si="3"/>
        <v>Recuperado</v>
      </c>
      <c r="N43" s="28" t="str">
        <f>+IFERROR(VLOOKUP(RecuperaHN[[#This Row],[ID_Municipio]],Table_4[[CodigoMuni]:[Long_2]],3,0),"")</f>
        <v/>
      </c>
      <c r="O43" s="28" t="str">
        <f>+IFERROR(VLOOKUP(RecuperaHN[[#This Row],[ID_Municipio]],Table_4[[CodigoMuni]:[Long_2]],4,0),"")</f>
        <v/>
      </c>
      <c r="P43" s="28" t="str">
        <f t="shared" si="2"/>
        <v>HONDURAS</v>
      </c>
    </row>
    <row r="44" spans="1:16" ht="14.25" customHeight="1" x14ac:dyDescent="0.3">
      <c r="A44" s="25" t="str">
        <f t="shared" si="1"/>
        <v>No Informado4613535</v>
      </c>
      <c r="B44" s="25" t="str">
        <f>+RecuperaHN[[#This Row],[ID_Municipio]]&amp;RecuperaHN[[#This Row],[Fecha]]</f>
        <v>9999946135</v>
      </c>
      <c r="C44" s="25" t="str">
        <f t="shared" si="0"/>
        <v>Francisco Morazan46135</v>
      </c>
      <c r="D44" s="59">
        <v>35</v>
      </c>
      <c r="E44" s="26">
        <v>46135</v>
      </c>
      <c r="F44" s="59">
        <f>+IFERROR(VLOOKUP(COVID_CL_RECUPERA!$G44,'LOCALIZA HN'!$Q$9:$R$26,2,0),99)</f>
        <v>8</v>
      </c>
      <c r="G44" s="4" t="s">
        <v>31</v>
      </c>
      <c r="H44" s="27" t="s">
        <v>19</v>
      </c>
      <c r="I44" s="59">
        <f>+IFERROR(VLOOKUP(RecuperaHN[[#This Row],[Municipio]],'LOCALIZA HN'!$B$9:$I$306,8,0),99999)</f>
        <v>99999</v>
      </c>
      <c r="J44" s="7" t="s">
        <v>19</v>
      </c>
      <c r="K44" s="7"/>
      <c r="L44" s="8" t="s">
        <v>19</v>
      </c>
      <c r="M44" s="28" t="str">
        <f t="shared" si="3"/>
        <v>Recuperado</v>
      </c>
      <c r="N44" s="28" t="str">
        <f>+IFERROR(VLOOKUP(RecuperaHN[[#This Row],[ID_Municipio]],Table_4[[CodigoMuni]:[Long_2]],3,0),"")</f>
        <v/>
      </c>
      <c r="O44" s="28" t="str">
        <f>+IFERROR(VLOOKUP(RecuperaHN[[#This Row],[ID_Municipio]],Table_4[[CodigoMuni]:[Long_2]],4,0),"")</f>
        <v/>
      </c>
      <c r="P44" s="28" t="str">
        <f t="shared" si="2"/>
        <v>HONDURAS</v>
      </c>
    </row>
    <row r="45" spans="1:16" ht="14.25" customHeight="1" x14ac:dyDescent="0.3">
      <c r="A45" s="25" t="str">
        <f t="shared" si="1"/>
        <v>No Informado4650036</v>
      </c>
      <c r="B45" s="25" t="str">
        <f>+RecuperaHN[[#This Row],[ID_Municipio]]&amp;RecuperaHN[[#This Row],[Fecha]]</f>
        <v>9999946500</v>
      </c>
      <c r="C45" s="25" t="str">
        <f t="shared" si="0"/>
        <v>Francisco Morazan46500</v>
      </c>
      <c r="D45" s="59">
        <v>36</v>
      </c>
      <c r="E45" s="26">
        <v>46500</v>
      </c>
      <c r="F45" s="59">
        <f>+IFERROR(VLOOKUP(COVID_CL_RECUPERA!$G45,'LOCALIZA HN'!$Q$9:$R$26,2,0),99)</f>
        <v>8</v>
      </c>
      <c r="G45" s="4" t="s">
        <v>31</v>
      </c>
      <c r="H45" s="27" t="s">
        <v>19</v>
      </c>
      <c r="I45" s="59">
        <f>+IFERROR(VLOOKUP(RecuperaHN[[#This Row],[Municipio]],'LOCALIZA HN'!$B$9:$I$306,8,0),99999)</f>
        <v>99999</v>
      </c>
      <c r="J45" s="7" t="s">
        <v>19</v>
      </c>
      <c r="K45" s="7"/>
      <c r="L45" s="8" t="s">
        <v>19</v>
      </c>
      <c r="M45" s="28" t="str">
        <f t="shared" si="3"/>
        <v>Recuperado</v>
      </c>
      <c r="N45" s="28" t="str">
        <f>+IFERROR(VLOOKUP(RecuperaHN[[#This Row],[ID_Municipio]],Table_4[[CodigoMuni]:[Long_2]],3,0),"")</f>
        <v/>
      </c>
      <c r="O45" s="28" t="str">
        <f>+IFERROR(VLOOKUP(RecuperaHN[[#This Row],[ID_Municipio]],Table_4[[CodigoMuni]:[Long_2]],4,0),"")</f>
        <v/>
      </c>
      <c r="P45" s="28" t="str">
        <f t="shared" si="2"/>
        <v>HONDURAS</v>
      </c>
    </row>
    <row r="46" spans="1:16" ht="14.25" customHeight="1" x14ac:dyDescent="0.3">
      <c r="A46" s="25" t="str">
        <f t="shared" si="1"/>
        <v>No Informado4686637</v>
      </c>
      <c r="B46" s="25" t="str">
        <f>+RecuperaHN[[#This Row],[ID_Municipio]]&amp;RecuperaHN[[#This Row],[Fecha]]</f>
        <v>9999946866</v>
      </c>
      <c r="C46" s="25" t="str">
        <f t="shared" si="0"/>
        <v>Francisco Morazan46866</v>
      </c>
      <c r="D46" s="59">
        <v>37</v>
      </c>
      <c r="E46" s="26">
        <v>46866</v>
      </c>
      <c r="F46" s="59">
        <f>+IFERROR(VLOOKUP(COVID_CL_RECUPERA!$G46,'LOCALIZA HN'!$Q$9:$R$26,2,0),99)</f>
        <v>8</v>
      </c>
      <c r="G46" s="4" t="s">
        <v>31</v>
      </c>
      <c r="H46" s="27" t="s">
        <v>19</v>
      </c>
      <c r="I46" s="59">
        <f>+IFERROR(VLOOKUP(RecuperaHN[[#This Row],[Municipio]],'LOCALIZA HN'!$B$9:$I$306,8,0),99999)</f>
        <v>99999</v>
      </c>
      <c r="J46" s="7" t="s">
        <v>19</v>
      </c>
      <c r="K46" s="7"/>
      <c r="L46" s="8" t="s">
        <v>19</v>
      </c>
      <c r="M46" s="28" t="str">
        <f t="shared" si="3"/>
        <v>Recuperado</v>
      </c>
      <c r="N46" s="28" t="str">
        <f>+IFERROR(VLOOKUP(RecuperaHN[[#This Row],[ID_Municipio]],Table_4[[CodigoMuni]:[Long_2]],3,0),"")</f>
        <v/>
      </c>
      <c r="O46" s="28" t="str">
        <f>+IFERROR(VLOOKUP(RecuperaHN[[#This Row],[ID_Municipio]],Table_4[[CodigoMuni]:[Long_2]],4,0),"")</f>
        <v/>
      </c>
      <c r="P46" s="28" t="str">
        <f t="shared" si="2"/>
        <v>HONDURAS</v>
      </c>
    </row>
    <row r="47" spans="1:16" ht="14.25" customHeight="1" x14ac:dyDescent="0.3">
      <c r="A47" s="25" t="str">
        <f t="shared" si="1"/>
        <v>No Informado4723138</v>
      </c>
      <c r="B47" s="25" t="str">
        <f>+RecuperaHN[[#This Row],[ID_Municipio]]&amp;RecuperaHN[[#This Row],[Fecha]]</f>
        <v>9999947231</v>
      </c>
      <c r="C47" s="25" t="str">
        <f t="shared" si="0"/>
        <v>Francisco Morazan47231</v>
      </c>
      <c r="D47" s="59">
        <v>38</v>
      </c>
      <c r="E47" s="26">
        <v>47231</v>
      </c>
      <c r="F47" s="59">
        <f>+IFERROR(VLOOKUP(COVID_CL_RECUPERA!$G47,'LOCALIZA HN'!$Q$9:$R$26,2,0),99)</f>
        <v>8</v>
      </c>
      <c r="G47" s="4" t="s">
        <v>31</v>
      </c>
      <c r="H47" s="27" t="s">
        <v>19</v>
      </c>
      <c r="I47" s="59">
        <f>+IFERROR(VLOOKUP(RecuperaHN[[#This Row],[Municipio]],'LOCALIZA HN'!$B$9:$I$306,8,0),99999)</f>
        <v>99999</v>
      </c>
      <c r="J47" s="7" t="s">
        <v>19</v>
      </c>
      <c r="K47" s="7"/>
      <c r="L47" s="8" t="s">
        <v>19</v>
      </c>
      <c r="M47" s="28" t="str">
        <f t="shared" si="3"/>
        <v>Recuperado</v>
      </c>
      <c r="N47" s="28" t="str">
        <f>+IFERROR(VLOOKUP(RecuperaHN[[#This Row],[ID_Municipio]],Table_4[[CodigoMuni]:[Long_2]],3,0),"")</f>
        <v/>
      </c>
      <c r="O47" s="28" t="str">
        <f>+IFERROR(VLOOKUP(RecuperaHN[[#This Row],[ID_Municipio]],Table_4[[CodigoMuni]:[Long_2]],4,0),"")</f>
        <v/>
      </c>
      <c r="P47" s="28" t="str">
        <f t="shared" si="2"/>
        <v>HONDURAS</v>
      </c>
    </row>
    <row r="48" spans="1:16" ht="14.25" customHeight="1" x14ac:dyDescent="0.3">
      <c r="A48" s="25" t="str">
        <f t="shared" si="1"/>
        <v>No Informado4759639</v>
      </c>
      <c r="B48" s="25" t="str">
        <f>+RecuperaHN[[#This Row],[ID_Municipio]]&amp;RecuperaHN[[#This Row],[Fecha]]</f>
        <v>9999947596</v>
      </c>
      <c r="C48" s="25" t="str">
        <f t="shared" si="0"/>
        <v>Francisco Morazan47596</v>
      </c>
      <c r="D48" s="59">
        <v>39</v>
      </c>
      <c r="E48" s="26">
        <v>47596</v>
      </c>
      <c r="F48" s="59">
        <f>+IFERROR(VLOOKUP(COVID_CL_RECUPERA!$G48,'LOCALIZA HN'!$Q$9:$R$26,2,0),99)</f>
        <v>8</v>
      </c>
      <c r="G48" s="4" t="s">
        <v>31</v>
      </c>
      <c r="H48" s="27" t="s">
        <v>19</v>
      </c>
      <c r="I48" s="59">
        <f>+IFERROR(VLOOKUP(RecuperaHN[[#This Row],[Municipio]],'LOCALIZA HN'!$B$9:$I$306,8,0),99999)</f>
        <v>99999</v>
      </c>
      <c r="J48" s="7" t="s">
        <v>19</v>
      </c>
      <c r="K48" s="7"/>
      <c r="L48" s="8" t="s">
        <v>19</v>
      </c>
      <c r="M48" s="28" t="str">
        <f t="shared" si="3"/>
        <v>Recuperado</v>
      </c>
      <c r="N48" s="28" t="str">
        <f>+IFERROR(VLOOKUP(RecuperaHN[[#This Row],[ID_Municipio]],Table_4[[CodigoMuni]:[Long_2]],3,0),"")</f>
        <v/>
      </c>
      <c r="O48" s="28" t="str">
        <f>+IFERROR(VLOOKUP(RecuperaHN[[#This Row],[ID_Municipio]],Table_4[[CodigoMuni]:[Long_2]],4,0),"")</f>
        <v/>
      </c>
      <c r="P48" s="28" t="str">
        <f t="shared" ref="P48:P79" si="4">+P47</f>
        <v>HONDURAS</v>
      </c>
    </row>
    <row r="49" spans="1:16" ht="14.25" customHeight="1" x14ac:dyDescent="0.3">
      <c r="A49" s="25" t="str">
        <f t="shared" si="1"/>
        <v>No Informado4796140</v>
      </c>
      <c r="B49" s="25" t="str">
        <f>+RecuperaHN[[#This Row],[ID_Municipio]]&amp;RecuperaHN[[#This Row],[Fecha]]</f>
        <v>9999947961</v>
      </c>
      <c r="C49" s="25" t="str">
        <f t="shared" si="0"/>
        <v>Francisco Morazan47961</v>
      </c>
      <c r="D49" s="59">
        <v>40</v>
      </c>
      <c r="E49" s="26">
        <v>47961</v>
      </c>
      <c r="F49" s="59">
        <f>+IFERROR(VLOOKUP(COVID_CL_RECUPERA!$G49,'LOCALIZA HN'!$Q$9:$R$26,2,0),99)</f>
        <v>8</v>
      </c>
      <c r="G49" s="4" t="s">
        <v>31</v>
      </c>
      <c r="H49" s="27" t="s">
        <v>19</v>
      </c>
      <c r="I49" s="59">
        <f>+IFERROR(VLOOKUP(RecuperaHN[[#This Row],[Municipio]],'LOCALIZA HN'!$B$9:$I$306,8,0),99999)</f>
        <v>99999</v>
      </c>
      <c r="J49" s="7" t="s">
        <v>19</v>
      </c>
      <c r="K49" s="7"/>
      <c r="L49" s="8" t="s">
        <v>19</v>
      </c>
      <c r="M49" s="28" t="str">
        <f t="shared" ref="M49:M80" si="5">+M47</f>
        <v>Recuperado</v>
      </c>
      <c r="N49" s="28" t="str">
        <f>+IFERROR(VLOOKUP(RecuperaHN[[#This Row],[ID_Municipio]],Table_4[[CodigoMuni]:[Long_2]],3,0),"")</f>
        <v/>
      </c>
      <c r="O49" s="28" t="str">
        <f>+IFERROR(VLOOKUP(RecuperaHN[[#This Row],[ID_Municipio]],Table_4[[CodigoMuni]:[Long_2]],4,0),"")</f>
        <v/>
      </c>
      <c r="P49" s="28" t="str">
        <f t="shared" si="4"/>
        <v>HONDURAS</v>
      </c>
    </row>
    <row r="50" spans="1:16" ht="14.25" customHeight="1" x14ac:dyDescent="0.3">
      <c r="A50" s="25" t="str">
        <f t="shared" si="1"/>
        <v>No Informado4832741</v>
      </c>
      <c r="B50" s="25" t="str">
        <f>+RecuperaHN[[#This Row],[ID_Municipio]]&amp;RecuperaHN[[#This Row],[Fecha]]</f>
        <v>9999948327</v>
      </c>
      <c r="C50" s="25" t="str">
        <f t="shared" si="0"/>
        <v>Cortes48327</v>
      </c>
      <c r="D50" s="59">
        <v>41</v>
      </c>
      <c r="E50" s="26">
        <v>48327</v>
      </c>
      <c r="F50" s="59">
        <f>+IFERROR(VLOOKUP(COVID_CL_RECUPERA!$G50,'LOCALIZA HN'!$Q$9:$R$26,2,0),99)</f>
        <v>5</v>
      </c>
      <c r="G50" s="4" t="s">
        <v>22</v>
      </c>
      <c r="H50" s="27" t="s">
        <v>19</v>
      </c>
      <c r="I50" s="59">
        <f>+IFERROR(VLOOKUP(RecuperaHN[[#This Row],[Municipio]],'LOCALIZA HN'!$B$9:$I$306,8,0),99999)</f>
        <v>99999</v>
      </c>
      <c r="J50" s="7" t="s">
        <v>19</v>
      </c>
      <c r="K50" s="7"/>
      <c r="L50" s="8" t="s">
        <v>19</v>
      </c>
      <c r="M50" s="28" t="str">
        <f t="shared" si="5"/>
        <v>Recuperado</v>
      </c>
      <c r="N50" s="28" t="str">
        <f>+IFERROR(VLOOKUP(RecuperaHN[[#This Row],[ID_Municipio]],Table_4[[CodigoMuni]:[Long_2]],3,0),"")</f>
        <v/>
      </c>
      <c r="O50" s="28" t="str">
        <f>+IFERROR(VLOOKUP(RecuperaHN[[#This Row],[ID_Municipio]],Table_4[[CodigoMuni]:[Long_2]],4,0),"")</f>
        <v/>
      </c>
      <c r="P50" s="28" t="str">
        <f t="shared" si="4"/>
        <v>HONDURAS</v>
      </c>
    </row>
    <row r="51" spans="1:16" ht="14.25" customHeight="1" x14ac:dyDescent="0.3">
      <c r="A51" s="25" t="str">
        <f t="shared" si="1"/>
        <v>No Informado4869242</v>
      </c>
      <c r="B51" s="25" t="str">
        <f>+RecuperaHN[[#This Row],[ID_Municipio]]&amp;RecuperaHN[[#This Row],[Fecha]]</f>
        <v>9999948692</v>
      </c>
      <c r="C51" s="25" t="str">
        <f t="shared" si="0"/>
        <v>Cortes48692</v>
      </c>
      <c r="D51" s="59">
        <v>42</v>
      </c>
      <c r="E51" s="26">
        <v>48692</v>
      </c>
      <c r="F51" s="59">
        <f>+IFERROR(VLOOKUP(COVID_CL_RECUPERA!$G51,'LOCALIZA HN'!$Q$9:$R$26,2,0),99)</f>
        <v>5</v>
      </c>
      <c r="G51" s="4" t="s">
        <v>22</v>
      </c>
      <c r="H51" s="27" t="s">
        <v>19</v>
      </c>
      <c r="I51" s="59">
        <f>+IFERROR(VLOOKUP(RecuperaHN[[#This Row],[Municipio]],'LOCALIZA HN'!$B$9:$I$306,8,0),99999)</f>
        <v>99999</v>
      </c>
      <c r="J51" s="7" t="s">
        <v>19</v>
      </c>
      <c r="K51" s="7"/>
      <c r="L51" s="8" t="s">
        <v>19</v>
      </c>
      <c r="M51" s="28" t="str">
        <f t="shared" si="5"/>
        <v>Recuperado</v>
      </c>
      <c r="N51" s="28" t="str">
        <f>+IFERROR(VLOOKUP(RecuperaHN[[#This Row],[ID_Municipio]],Table_4[[CodigoMuni]:[Long_2]],3,0),"")</f>
        <v/>
      </c>
      <c r="O51" s="28" t="str">
        <f>+IFERROR(VLOOKUP(RecuperaHN[[#This Row],[ID_Municipio]],Table_4[[CodigoMuni]:[Long_2]],4,0),"")</f>
        <v/>
      </c>
      <c r="P51" s="28" t="str">
        <f t="shared" si="4"/>
        <v>HONDURAS</v>
      </c>
    </row>
    <row r="52" spans="1:16" ht="14.25" customHeight="1" x14ac:dyDescent="0.3">
      <c r="A52" s="25" t="str">
        <f t="shared" si="1"/>
        <v>No Informado4905743</v>
      </c>
      <c r="B52" s="25" t="str">
        <f>+RecuperaHN[[#This Row],[ID_Municipio]]&amp;RecuperaHN[[#This Row],[Fecha]]</f>
        <v>9999949057</v>
      </c>
      <c r="C52" s="25" t="str">
        <f t="shared" si="0"/>
        <v>Cortes49057</v>
      </c>
      <c r="D52" s="59">
        <v>43</v>
      </c>
      <c r="E52" s="26">
        <v>49057</v>
      </c>
      <c r="F52" s="59">
        <f>+IFERROR(VLOOKUP(COVID_CL_RECUPERA!$G52,'LOCALIZA HN'!$Q$9:$R$26,2,0),99)</f>
        <v>5</v>
      </c>
      <c r="G52" s="4" t="s">
        <v>22</v>
      </c>
      <c r="H52" s="27" t="s">
        <v>19</v>
      </c>
      <c r="I52" s="59">
        <f>+IFERROR(VLOOKUP(RecuperaHN[[#This Row],[Municipio]],'LOCALIZA HN'!$B$9:$I$306,8,0),99999)</f>
        <v>99999</v>
      </c>
      <c r="J52" s="7" t="s">
        <v>19</v>
      </c>
      <c r="K52" s="7"/>
      <c r="L52" s="8" t="s">
        <v>19</v>
      </c>
      <c r="M52" s="28" t="str">
        <f t="shared" si="5"/>
        <v>Recuperado</v>
      </c>
      <c r="N52" s="28" t="str">
        <f>+IFERROR(VLOOKUP(RecuperaHN[[#This Row],[ID_Municipio]],Table_4[[CodigoMuni]:[Long_2]],3,0),"")</f>
        <v/>
      </c>
      <c r="O52" s="28" t="str">
        <f>+IFERROR(VLOOKUP(RecuperaHN[[#This Row],[ID_Municipio]],Table_4[[CodigoMuni]:[Long_2]],4,0),"")</f>
        <v/>
      </c>
      <c r="P52" s="28" t="str">
        <f t="shared" si="4"/>
        <v>HONDURAS</v>
      </c>
    </row>
    <row r="53" spans="1:16" ht="14.25" customHeight="1" x14ac:dyDescent="0.3">
      <c r="A53" s="25" t="str">
        <f t="shared" si="1"/>
        <v>No Informado4942244</v>
      </c>
      <c r="B53" s="25" t="str">
        <f>+RecuperaHN[[#This Row],[ID_Municipio]]&amp;RecuperaHN[[#This Row],[Fecha]]</f>
        <v>9999949422</v>
      </c>
      <c r="C53" s="25" t="str">
        <f t="shared" si="0"/>
        <v>Cortes49422</v>
      </c>
      <c r="D53" s="59">
        <v>44</v>
      </c>
      <c r="E53" s="26">
        <v>49422</v>
      </c>
      <c r="F53" s="59">
        <f>+IFERROR(VLOOKUP(COVID_CL_RECUPERA!$G53,'LOCALIZA HN'!$Q$9:$R$26,2,0),99)</f>
        <v>5</v>
      </c>
      <c r="G53" s="4" t="s">
        <v>22</v>
      </c>
      <c r="H53" s="27" t="s">
        <v>19</v>
      </c>
      <c r="I53" s="59">
        <f>+IFERROR(VLOOKUP(RecuperaHN[[#This Row],[Municipio]],'LOCALIZA HN'!$B$9:$I$306,8,0),99999)</f>
        <v>99999</v>
      </c>
      <c r="J53" s="7" t="s">
        <v>19</v>
      </c>
      <c r="K53" s="7"/>
      <c r="L53" s="8" t="s">
        <v>19</v>
      </c>
      <c r="M53" s="28" t="str">
        <f t="shared" si="5"/>
        <v>Recuperado</v>
      </c>
      <c r="N53" s="28" t="str">
        <f>+IFERROR(VLOOKUP(RecuperaHN[[#This Row],[ID_Municipio]],Table_4[[CodigoMuni]:[Long_2]],3,0),"")</f>
        <v/>
      </c>
      <c r="O53" s="28" t="str">
        <f>+IFERROR(VLOOKUP(RecuperaHN[[#This Row],[ID_Municipio]],Table_4[[CodigoMuni]:[Long_2]],4,0),"")</f>
        <v/>
      </c>
      <c r="P53" s="28" t="str">
        <f t="shared" si="4"/>
        <v>HONDURAS</v>
      </c>
    </row>
    <row r="54" spans="1:16" ht="14.25" customHeight="1" x14ac:dyDescent="0.3">
      <c r="A54" s="25" t="str">
        <f t="shared" si="1"/>
        <v>No Informado4978845</v>
      </c>
      <c r="B54" s="25" t="str">
        <f>+RecuperaHN[[#This Row],[ID_Municipio]]&amp;RecuperaHN[[#This Row],[Fecha]]</f>
        <v>9999949788</v>
      </c>
      <c r="C54" s="25" t="str">
        <f t="shared" si="0"/>
        <v>Cortes49788</v>
      </c>
      <c r="D54" s="59">
        <v>45</v>
      </c>
      <c r="E54" s="26">
        <v>49788</v>
      </c>
      <c r="F54" s="59">
        <f>+IFERROR(VLOOKUP(COVID_CL_RECUPERA!$G54,'LOCALIZA HN'!$Q$9:$R$26,2,0),99)</f>
        <v>5</v>
      </c>
      <c r="G54" s="4" t="s">
        <v>22</v>
      </c>
      <c r="H54" s="27" t="s">
        <v>19</v>
      </c>
      <c r="I54" s="59">
        <f>+IFERROR(VLOOKUP(RecuperaHN[[#This Row],[Municipio]],'LOCALIZA HN'!$B$9:$I$306,8,0),99999)</f>
        <v>99999</v>
      </c>
      <c r="J54" s="7" t="s">
        <v>19</v>
      </c>
      <c r="K54" s="7"/>
      <c r="L54" s="8" t="s">
        <v>19</v>
      </c>
      <c r="M54" s="28" t="str">
        <f t="shared" si="5"/>
        <v>Recuperado</v>
      </c>
      <c r="N54" s="28" t="str">
        <f>+IFERROR(VLOOKUP(RecuperaHN[[#This Row],[ID_Municipio]],Table_4[[CodigoMuni]:[Long_2]],3,0),"")</f>
        <v/>
      </c>
      <c r="O54" s="28" t="str">
        <f>+IFERROR(VLOOKUP(RecuperaHN[[#This Row],[ID_Municipio]],Table_4[[CodigoMuni]:[Long_2]],4,0),"")</f>
        <v/>
      </c>
      <c r="P54" s="28" t="str">
        <f t="shared" si="4"/>
        <v>HONDURAS</v>
      </c>
    </row>
    <row r="55" spans="1:16" ht="14.25" customHeight="1" x14ac:dyDescent="0.3">
      <c r="A55" s="25" t="str">
        <f t="shared" si="1"/>
        <v>No Informado5015346</v>
      </c>
      <c r="B55" s="25" t="str">
        <f>+RecuperaHN[[#This Row],[ID_Municipio]]&amp;RecuperaHN[[#This Row],[Fecha]]</f>
        <v>9999950153</v>
      </c>
      <c r="C55" s="25" t="str">
        <f t="shared" si="0"/>
        <v>Atlantida50153</v>
      </c>
      <c r="D55" s="59">
        <v>46</v>
      </c>
      <c r="E55" s="26">
        <v>50153</v>
      </c>
      <c r="F55" s="59">
        <f>+IFERROR(VLOOKUP(COVID_CL_RECUPERA!$G55,'LOCALIZA HN'!$Q$9:$R$26,2,0),99)</f>
        <v>1</v>
      </c>
      <c r="G55" s="4" t="s">
        <v>38</v>
      </c>
      <c r="H55" s="27" t="s">
        <v>19</v>
      </c>
      <c r="I55" s="59">
        <f>+IFERROR(VLOOKUP(RecuperaHN[[#This Row],[Municipio]],'LOCALIZA HN'!$B$9:$I$306,8,0),99999)</f>
        <v>99999</v>
      </c>
      <c r="J55" s="7" t="s">
        <v>19</v>
      </c>
      <c r="K55" s="7"/>
      <c r="L55" s="8" t="s">
        <v>19</v>
      </c>
      <c r="M55" s="28" t="str">
        <f t="shared" si="5"/>
        <v>Recuperado</v>
      </c>
      <c r="N55" s="28" t="str">
        <f>+IFERROR(VLOOKUP(RecuperaHN[[#This Row],[ID_Municipio]],Table_4[[CodigoMuni]:[Long_2]],3,0),"")</f>
        <v/>
      </c>
      <c r="O55" s="28" t="str">
        <f>+IFERROR(VLOOKUP(RecuperaHN[[#This Row],[ID_Municipio]],Table_4[[CodigoMuni]:[Long_2]],4,0),"")</f>
        <v/>
      </c>
      <c r="P55" s="28" t="str">
        <f t="shared" si="4"/>
        <v>HONDURAS</v>
      </c>
    </row>
    <row r="56" spans="1:16" ht="14.25" customHeight="1" x14ac:dyDescent="0.3">
      <c r="A56" s="25" t="str">
        <f t="shared" si="1"/>
        <v>No Informado5051847</v>
      </c>
      <c r="B56" s="25" t="str">
        <f>+RecuperaHN[[#This Row],[ID_Municipio]]&amp;RecuperaHN[[#This Row],[Fecha]]</f>
        <v>9999950518</v>
      </c>
      <c r="C56" s="25" t="str">
        <f t="shared" si="0"/>
        <v>Atlantida50518</v>
      </c>
      <c r="D56" s="59">
        <v>47</v>
      </c>
      <c r="E56" s="26">
        <v>50518</v>
      </c>
      <c r="F56" s="59">
        <f>+IFERROR(VLOOKUP(COVID_CL_RECUPERA!$G56,'LOCALIZA HN'!$Q$9:$R$26,2,0),99)</f>
        <v>1</v>
      </c>
      <c r="G56" s="4" t="s">
        <v>38</v>
      </c>
      <c r="H56" s="27" t="s">
        <v>19</v>
      </c>
      <c r="I56" s="59">
        <f>+IFERROR(VLOOKUP(RecuperaHN[[#This Row],[Municipio]],'LOCALIZA HN'!$B$9:$I$306,8,0),99999)</f>
        <v>99999</v>
      </c>
      <c r="J56" s="7" t="s">
        <v>19</v>
      </c>
      <c r="K56" s="7"/>
      <c r="L56" s="8" t="s">
        <v>19</v>
      </c>
      <c r="M56" s="28" t="str">
        <f t="shared" si="5"/>
        <v>Recuperado</v>
      </c>
      <c r="N56" s="28" t="str">
        <f>+IFERROR(VLOOKUP(RecuperaHN[[#This Row],[ID_Municipio]],Table_4[[CodigoMuni]:[Long_2]],3,0),"")</f>
        <v/>
      </c>
      <c r="O56" s="28" t="str">
        <f>+IFERROR(VLOOKUP(RecuperaHN[[#This Row],[ID_Municipio]],Table_4[[CodigoMuni]:[Long_2]],4,0),"")</f>
        <v/>
      </c>
      <c r="P56" s="28" t="str">
        <f t="shared" si="4"/>
        <v>HONDURAS</v>
      </c>
    </row>
    <row r="57" spans="1:16" ht="14.25" customHeight="1" x14ac:dyDescent="0.3">
      <c r="A57" s="25" t="str">
        <f t="shared" si="1"/>
        <v>No Informado5088348</v>
      </c>
      <c r="B57" s="25" t="str">
        <f>+RecuperaHN[[#This Row],[ID_Municipio]]&amp;RecuperaHN[[#This Row],[Fecha]]</f>
        <v>9999950883</v>
      </c>
      <c r="C57" s="25" t="str">
        <f t="shared" si="0"/>
        <v>Atlantida50883</v>
      </c>
      <c r="D57" s="59">
        <v>48</v>
      </c>
      <c r="E57" s="26">
        <v>50883</v>
      </c>
      <c r="F57" s="59">
        <f>+IFERROR(VLOOKUP(COVID_CL_RECUPERA!$G57,'LOCALIZA HN'!$Q$9:$R$26,2,0),99)</f>
        <v>1</v>
      </c>
      <c r="G57" s="4" t="s">
        <v>38</v>
      </c>
      <c r="H57" s="27" t="s">
        <v>19</v>
      </c>
      <c r="I57" s="59">
        <f>+IFERROR(VLOOKUP(RecuperaHN[[#This Row],[Municipio]],'LOCALIZA HN'!$B$9:$I$306,8,0),99999)</f>
        <v>99999</v>
      </c>
      <c r="J57" s="7" t="s">
        <v>19</v>
      </c>
      <c r="K57" s="7"/>
      <c r="L57" s="8" t="s">
        <v>19</v>
      </c>
      <c r="M57" s="28" t="str">
        <f t="shared" si="5"/>
        <v>Recuperado</v>
      </c>
      <c r="N57" s="28" t="str">
        <f>+IFERROR(VLOOKUP(RecuperaHN[[#This Row],[ID_Municipio]],Table_4[[CodigoMuni]:[Long_2]],3,0),"")</f>
        <v/>
      </c>
      <c r="O57" s="28" t="str">
        <f>+IFERROR(VLOOKUP(RecuperaHN[[#This Row],[ID_Municipio]],Table_4[[CodigoMuni]:[Long_2]],4,0),"")</f>
        <v/>
      </c>
      <c r="P57" s="28" t="str">
        <f t="shared" si="4"/>
        <v>HONDURAS</v>
      </c>
    </row>
    <row r="58" spans="1:16" ht="14.25" customHeight="1" x14ac:dyDescent="0.3">
      <c r="A58" s="25" t="str">
        <f t="shared" si="1"/>
        <v>No Informado5124949</v>
      </c>
      <c r="B58" s="25" t="str">
        <f>+RecuperaHN[[#This Row],[ID_Municipio]]&amp;RecuperaHN[[#This Row],[Fecha]]</f>
        <v>9999951249</v>
      </c>
      <c r="C58" s="25" t="str">
        <f t="shared" si="0"/>
        <v>Atlantida51249</v>
      </c>
      <c r="D58" s="59">
        <v>49</v>
      </c>
      <c r="E58" s="26">
        <v>51249</v>
      </c>
      <c r="F58" s="59">
        <f>+IFERROR(VLOOKUP(COVID_CL_RECUPERA!$G58,'LOCALIZA HN'!$Q$9:$R$26,2,0),99)</f>
        <v>1</v>
      </c>
      <c r="G58" s="4" t="s">
        <v>38</v>
      </c>
      <c r="H58" s="27" t="s">
        <v>19</v>
      </c>
      <c r="I58" s="59">
        <f>+IFERROR(VLOOKUP(RecuperaHN[[#This Row],[Municipio]],'LOCALIZA HN'!$B$9:$I$306,8,0),99999)</f>
        <v>99999</v>
      </c>
      <c r="J58" s="7" t="s">
        <v>19</v>
      </c>
      <c r="K58" s="7"/>
      <c r="L58" s="8" t="s">
        <v>19</v>
      </c>
      <c r="M58" s="28" t="str">
        <f t="shared" si="5"/>
        <v>Recuperado</v>
      </c>
      <c r="N58" s="28" t="str">
        <f>+IFERROR(VLOOKUP(RecuperaHN[[#This Row],[ID_Municipio]],Table_4[[CodigoMuni]:[Long_2]],3,0),"")</f>
        <v/>
      </c>
      <c r="O58" s="28" t="str">
        <f>+IFERROR(VLOOKUP(RecuperaHN[[#This Row],[ID_Municipio]],Table_4[[CodigoMuni]:[Long_2]],4,0),"")</f>
        <v/>
      </c>
      <c r="P58" s="28" t="str">
        <f t="shared" si="4"/>
        <v>HONDURAS</v>
      </c>
    </row>
    <row r="59" spans="1:16" ht="14.25" customHeight="1" x14ac:dyDescent="0.3">
      <c r="A59" s="25" t="str">
        <f t="shared" si="1"/>
        <v>No Informado5161450</v>
      </c>
      <c r="B59" s="25" t="str">
        <f>+RecuperaHN[[#This Row],[ID_Municipio]]&amp;RecuperaHN[[#This Row],[Fecha]]</f>
        <v>9999951614</v>
      </c>
      <c r="C59" s="25" t="str">
        <f t="shared" si="0"/>
        <v>Santa Barbara51614</v>
      </c>
      <c r="D59" s="59">
        <v>50</v>
      </c>
      <c r="E59" s="26">
        <v>51614</v>
      </c>
      <c r="F59" s="59">
        <f>+IFERROR(VLOOKUP(COVID_CL_RECUPERA!$G59,'LOCALIZA HN'!$Q$9:$R$26,2,0),99)</f>
        <v>16</v>
      </c>
      <c r="G59" s="4" t="s">
        <v>43</v>
      </c>
      <c r="H59" s="27" t="s">
        <v>19</v>
      </c>
      <c r="I59" s="59">
        <f>+IFERROR(VLOOKUP(RecuperaHN[[#This Row],[Municipio]],'LOCALIZA HN'!$B$9:$I$306,8,0),99999)</f>
        <v>99999</v>
      </c>
      <c r="J59" s="7" t="s">
        <v>19</v>
      </c>
      <c r="K59" s="7"/>
      <c r="L59" s="8" t="s">
        <v>19</v>
      </c>
      <c r="M59" s="28" t="str">
        <f t="shared" si="5"/>
        <v>Recuperado</v>
      </c>
      <c r="N59" s="28" t="str">
        <f>+IFERROR(VLOOKUP(RecuperaHN[[#This Row],[ID_Municipio]],Table_4[[CodigoMuni]:[Long_2]],3,0),"")</f>
        <v/>
      </c>
      <c r="O59" s="28" t="str">
        <f>+IFERROR(VLOOKUP(RecuperaHN[[#This Row],[ID_Municipio]],Table_4[[CodigoMuni]:[Long_2]],4,0),"")</f>
        <v/>
      </c>
      <c r="P59" s="28" t="str">
        <f t="shared" si="4"/>
        <v>HONDURAS</v>
      </c>
    </row>
    <row r="60" spans="1:16" ht="14.25" customHeight="1" x14ac:dyDescent="0.3">
      <c r="A60" s="25" t="str">
        <f t="shared" si="1"/>
        <v>No Informado5198051</v>
      </c>
      <c r="B60" s="25" t="str">
        <f>+RecuperaHN[[#This Row],[ID_Municipio]]&amp;RecuperaHN[[#This Row],[Fecha]]</f>
        <v>9999951980</v>
      </c>
      <c r="C60" s="25" t="str">
        <f t="shared" si="0"/>
        <v>Cortes51980</v>
      </c>
      <c r="D60" s="59">
        <v>51</v>
      </c>
      <c r="E60" s="26">
        <v>51980</v>
      </c>
      <c r="F60" s="59">
        <f>+IFERROR(VLOOKUP(COVID_CL_RECUPERA!$G60,'LOCALIZA HN'!$Q$9:$R$26,2,0),99)</f>
        <v>5</v>
      </c>
      <c r="G60" s="4" t="s">
        <v>22</v>
      </c>
      <c r="H60" s="27" t="s">
        <v>19</v>
      </c>
      <c r="I60" s="59">
        <f>+IFERROR(VLOOKUP(RecuperaHN[[#This Row],[Municipio]],'LOCALIZA HN'!$B$9:$I$306,8,0),99999)</f>
        <v>99999</v>
      </c>
      <c r="J60" s="7" t="s">
        <v>19</v>
      </c>
      <c r="K60" s="7"/>
      <c r="L60" s="8" t="s">
        <v>19</v>
      </c>
      <c r="M60" s="28" t="str">
        <f t="shared" si="5"/>
        <v>Recuperado</v>
      </c>
      <c r="N60" s="28" t="str">
        <f>+IFERROR(VLOOKUP(RecuperaHN[[#This Row],[ID_Municipio]],Table_4[[CodigoMuni]:[Long_2]],3,0),"")</f>
        <v/>
      </c>
      <c r="O60" s="28" t="str">
        <f>+IFERROR(VLOOKUP(RecuperaHN[[#This Row],[ID_Municipio]],Table_4[[CodigoMuni]:[Long_2]],4,0),"")</f>
        <v/>
      </c>
      <c r="P60" s="28" t="str">
        <f t="shared" si="4"/>
        <v>HONDURAS</v>
      </c>
    </row>
    <row r="61" spans="1:16" ht="14.25" customHeight="1" x14ac:dyDescent="0.3">
      <c r="A61" s="25" t="str">
        <f t="shared" si="1"/>
        <v>No Informado5234552</v>
      </c>
      <c r="B61" s="25" t="str">
        <f>+RecuperaHN[[#This Row],[ID_Municipio]]&amp;RecuperaHN[[#This Row],[Fecha]]</f>
        <v>9999952345</v>
      </c>
      <c r="C61" s="25" t="str">
        <f t="shared" si="0"/>
        <v>Cortes52345</v>
      </c>
      <c r="D61" s="59">
        <v>52</v>
      </c>
      <c r="E61" s="26">
        <v>52345</v>
      </c>
      <c r="F61" s="59">
        <f>+IFERROR(VLOOKUP(COVID_CL_RECUPERA!$G61,'LOCALIZA HN'!$Q$9:$R$26,2,0),99)</f>
        <v>5</v>
      </c>
      <c r="G61" s="4" t="s">
        <v>22</v>
      </c>
      <c r="H61" s="27" t="s">
        <v>19</v>
      </c>
      <c r="I61" s="59">
        <f>+IFERROR(VLOOKUP(RecuperaHN[[#This Row],[Municipio]],'LOCALIZA HN'!$B$9:$I$306,8,0),99999)</f>
        <v>99999</v>
      </c>
      <c r="J61" s="7" t="s">
        <v>19</v>
      </c>
      <c r="K61" s="7"/>
      <c r="L61" s="8" t="s">
        <v>19</v>
      </c>
      <c r="M61" s="28" t="str">
        <f t="shared" si="5"/>
        <v>Recuperado</v>
      </c>
      <c r="N61" s="28" t="str">
        <f>+IFERROR(VLOOKUP(RecuperaHN[[#This Row],[ID_Municipio]],Table_4[[CodigoMuni]:[Long_2]],3,0),"")</f>
        <v/>
      </c>
      <c r="O61" s="28" t="str">
        <f>+IFERROR(VLOOKUP(RecuperaHN[[#This Row],[ID_Municipio]],Table_4[[CodigoMuni]:[Long_2]],4,0),"")</f>
        <v/>
      </c>
      <c r="P61" s="28" t="str">
        <f t="shared" si="4"/>
        <v>HONDURAS</v>
      </c>
    </row>
    <row r="62" spans="1:16" ht="14.25" customHeight="1" x14ac:dyDescent="0.3">
      <c r="A62" s="25" t="str">
        <f t="shared" si="1"/>
        <v>No Informado5271153</v>
      </c>
      <c r="B62" s="25" t="str">
        <f>+RecuperaHN[[#This Row],[ID_Municipio]]&amp;RecuperaHN[[#This Row],[Fecha]]</f>
        <v>9999952711</v>
      </c>
      <c r="C62" s="25" t="str">
        <f t="shared" si="0"/>
        <v>Cortes52711</v>
      </c>
      <c r="D62" s="59">
        <v>53</v>
      </c>
      <c r="E62" s="26">
        <v>52711</v>
      </c>
      <c r="F62" s="59">
        <f>+IFERROR(VLOOKUP(COVID_CL_RECUPERA!$G62,'LOCALIZA HN'!$Q$9:$R$26,2,0),99)</f>
        <v>5</v>
      </c>
      <c r="G62" s="4" t="s">
        <v>22</v>
      </c>
      <c r="H62" s="27" t="s">
        <v>19</v>
      </c>
      <c r="I62" s="59">
        <f>+IFERROR(VLOOKUP(RecuperaHN[[#This Row],[Municipio]],'LOCALIZA HN'!$B$9:$I$306,8,0),99999)</f>
        <v>99999</v>
      </c>
      <c r="J62" s="7" t="s">
        <v>19</v>
      </c>
      <c r="K62" s="7"/>
      <c r="L62" s="8" t="s">
        <v>19</v>
      </c>
      <c r="M62" s="28" t="str">
        <f t="shared" si="5"/>
        <v>Recuperado</v>
      </c>
      <c r="N62" s="28" t="str">
        <f>+IFERROR(VLOOKUP(RecuperaHN[[#This Row],[ID_Municipio]],Table_4[[CodigoMuni]:[Long_2]],3,0),"")</f>
        <v/>
      </c>
      <c r="O62" s="28" t="str">
        <f>+IFERROR(VLOOKUP(RecuperaHN[[#This Row],[ID_Municipio]],Table_4[[CodigoMuni]:[Long_2]],4,0),"")</f>
        <v/>
      </c>
      <c r="P62" s="28" t="str">
        <f t="shared" si="4"/>
        <v>HONDURAS</v>
      </c>
    </row>
    <row r="63" spans="1:16" ht="14.25" customHeight="1" x14ac:dyDescent="0.3">
      <c r="A63" s="25" t="str">
        <f t="shared" si="1"/>
        <v>No Informado5307654</v>
      </c>
      <c r="B63" s="25" t="str">
        <f>+RecuperaHN[[#This Row],[ID_Municipio]]&amp;RecuperaHN[[#This Row],[Fecha]]</f>
        <v>9999953076</v>
      </c>
      <c r="C63" s="25" t="str">
        <f t="shared" si="0"/>
        <v>Francisco Morazan53076</v>
      </c>
      <c r="D63" s="59">
        <v>54</v>
      </c>
      <c r="E63" s="26">
        <v>53076</v>
      </c>
      <c r="F63" s="59">
        <f>+IFERROR(VLOOKUP(COVID_CL_RECUPERA!$G63,'LOCALIZA HN'!$Q$9:$R$26,2,0),99)</f>
        <v>8</v>
      </c>
      <c r="G63" s="4" t="s">
        <v>31</v>
      </c>
      <c r="H63" s="27" t="s">
        <v>19</v>
      </c>
      <c r="I63" s="59">
        <f>+IFERROR(VLOOKUP(RecuperaHN[[#This Row],[Municipio]],'LOCALIZA HN'!$B$9:$I$306,8,0),99999)</f>
        <v>99999</v>
      </c>
      <c r="J63" s="7" t="s">
        <v>19</v>
      </c>
      <c r="K63" s="7"/>
      <c r="L63" s="8" t="s">
        <v>19</v>
      </c>
      <c r="M63" s="28" t="str">
        <f t="shared" si="5"/>
        <v>Recuperado</v>
      </c>
      <c r="N63" s="28" t="str">
        <f>+IFERROR(VLOOKUP(RecuperaHN[[#This Row],[ID_Municipio]],Table_4[[CodigoMuni]:[Long_2]],3,0),"")</f>
        <v/>
      </c>
      <c r="O63" s="28" t="str">
        <f>+IFERROR(VLOOKUP(RecuperaHN[[#This Row],[ID_Municipio]],Table_4[[CodigoMuni]:[Long_2]],4,0),"")</f>
        <v/>
      </c>
      <c r="P63" s="28" t="str">
        <f t="shared" si="4"/>
        <v>HONDURAS</v>
      </c>
    </row>
    <row r="64" spans="1:16" ht="14.25" customHeight="1" x14ac:dyDescent="0.3">
      <c r="A64" s="25" t="str">
        <f t="shared" si="1"/>
        <v>No Informado5344155</v>
      </c>
      <c r="B64" s="25" t="str">
        <f>+RecuperaHN[[#This Row],[ID_Municipio]]&amp;RecuperaHN[[#This Row],[Fecha]]</f>
        <v>9999953441</v>
      </c>
      <c r="C64" s="25" t="str">
        <f t="shared" si="0"/>
        <v>Francisco Morazan53441</v>
      </c>
      <c r="D64" s="59">
        <v>55</v>
      </c>
      <c r="E64" s="26">
        <v>53441</v>
      </c>
      <c r="F64" s="59">
        <f>+IFERROR(VLOOKUP(COVID_CL_RECUPERA!$G64,'LOCALIZA HN'!$Q$9:$R$26,2,0),99)</f>
        <v>8</v>
      </c>
      <c r="G64" s="4" t="s">
        <v>31</v>
      </c>
      <c r="H64" s="27" t="s">
        <v>19</v>
      </c>
      <c r="I64" s="59">
        <f>+IFERROR(VLOOKUP(RecuperaHN[[#This Row],[Municipio]],'LOCALIZA HN'!$B$9:$I$306,8,0),99999)</f>
        <v>99999</v>
      </c>
      <c r="J64" s="7" t="s">
        <v>19</v>
      </c>
      <c r="K64" s="7"/>
      <c r="L64" s="8" t="s">
        <v>19</v>
      </c>
      <c r="M64" s="28" t="str">
        <f t="shared" si="5"/>
        <v>Recuperado</v>
      </c>
      <c r="N64" s="28" t="str">
        <f>+IFERROR(VLOOKUP(RecuperaHN[[#This Row],[ID_Municipio]],Table_4[[CodigoMuni]:[Long_2]],3,0),"")</f>
        <v/>
      </c>
      <c r="O64" s="28" t="str">
        <f>+IFERROR(VLOOKUP(RecuperaHN[[#This Row],[ID_Municipio]],Table_4[[CodigoMuni]:[Long_2]],4,0),"")</f>
        <v/>
      </c>
      <c r="P64" s="28" t="str">
        <f t="shared" si="4"/>
        <v>HONDURAS</v>
      </c>
    </row>
    <row r="65" spans="1:16" ht="14.25" customHeight="1" x14ac:dyDescent="0.3">
      <c r="A65" s="25" t="str">
        <f t="shared" si="1"/>
        <v>No Informado5380656</v>
      </c>
      <c r="B65" s="25" t="str">
        <f>+RecuperaHN[[#This Row],[ID_Municipio]]&amp;RecuperaHN[[#This Row],[Fecha]]</f>
        <v>9999953806</v>
      </c>
      <c r="C65" s="25" t="str">
        <f t="shared" si="0"/>
        <v>Francisco Morazan53806</v>
      </c>
      <c r="D65" s="59">
        <v>56</v>
      </c>
      <c r="E65" s="26">
        <v>53806</v>
      </c>
      <c r="F65" s="59">
        <f>+IFERROR(VLOOKUP(COVID_CL_RECUPERA!$G65,'LOCALIZA HN'!$Q$9:$R$26,2,0),99)</f>
        <v>8</v>
      </c>
      <c r="G65" s="4" t="s">
        <v>31</v>
      </c>
      <c r="H65" s="27" t="s">
        <v>19</v>
      </c>
      <c r="I65" s="59">
        <f>+IFERROR(VLOOKUP(RecuperaHN[[#This Row],[Municipio]],'LOCALIZA HN'!$B$9:$I$306,8,0),99999)</f>
        <v>99999</v>
      </c>
      <c r="J65" s="7" t="s">
        <v>19</v>
      </c>
      <c r="K65" s="7"/>
      <c r="L65" s="8" t="s">
        <v>19</v>
      </c>
      <c r="M65" s="28" t="str">
        <f t="shared" si="5"/>
        <v>Recuperado</v>
      </c>
      <c r="N65" s="28" t="str">
        <f>+IFERROR(VLOOKUP(RecuperaHN[[#This Row],[ID_Municipio]],Table_4[[CodigoMuni]:[Long_2]],3,0),"")</f>
        <v/>
      </c>
      <c r="O65" s="28" t="str">
        <f>+IFERROR(VLOOKUP(RecuperaHN[[#This Row],[ID_Municipio]],Table_4[[CodigoMuni]:[Long_2]],4,0),"")</f>
        <v/>
      </c>
      <c r="P65" s="28" t="str">
        <f t="shared" si="4"/>
        <v>HONDURAS</v>
      </c>
    </row>
    <row r="66" spans="1:16" ht="14.25" customHeight="1" x14ac:dyDescent="0.3">
      <c r="A66" s="25" t="str">
        <f t="shared" si="1"/>
        <v>No Informado5417257</v>
      </c>
      <c r="B66" s="25" t="str">
        <f>+RecuperaHN[[#This Row],[ID_Municipio]]&amp;RecuperaHN[[#This Row],[Fecha]]</f>
        <v>9999954172</v>
      </c>
      <c r="C66" s="25" t="str">
        <f t="shared" si="0"/>
        <v>Francisco Morazan54172</v>
      </c>
      <c r="D66" s="59">
        <v>57</v>
      </c>
      <c r="E66" s="26">
        <v>54172</v>
      </c>
      <c r="F66" s="59">
        <f>+IFERROR(VLOOKUP(COVID_CL_RECUPERA!$G66,'LOCALIZA HN'!$Q$9:$R$26,2,0),99)</f>
        <v>8</v>
      </c>
      <c r="G66" s="4" t="s">
        <v>31</v>
      </c>
      <c r="H66" s="27" t="s">
        <v>19</v>
      </c>
      <c r="I66" s="59">
        <f>+IFERROR(VLOOKUP(RecuperaHN[[#This Row],[Municipio]],'LOCALIZA HN'!$B$9:$I$306,8,0),99999)</f>
        <v>99999</v>
      </c>
      <c r="J66" s="7" t="s">
        <v>19</v>
      </c>
      <c r="K66" s="7"/>
      <c r="L66" s="8" t="s">
        <v>19</v>
      </c>
      <c r="M66" s="28" t="str">
        <f t="shared" si="5"/>
        <v>Recuperado</v>
      </c>
      <c r="N66" s="28" t="str">
        <f>+IFERROR(VLOOKUP(RecuperaHN[[#This Row],[ID_Municipio]],Table_4[[CodigoMuni]:[Long_2]],3,0),"")</f>
        <v/>
      </c>
      <c r="O66" s="28" t="str">
        <f>+IFERROR(VLOOKUP(RecuperaHN[[#This Row],[ID_Municipio]],Table_4[[CodigoMuni]:[Long_2]],4,0),"")</f>
        <v/>
      </c>
      <c r="P66" s="28" t="str">
        <f t="shared" si="4"/>
        <v>HONDURAS</v>
      </c>
    </row>
    <row r="67" spans="1:16" ht="14.25" customHeight="1" x14ac:dyDescent="0.3">
      <c r="A67" s="25" t="str">
        <f t="shared" si="1"/>
        <v>No Informado5453758</v>
      </c>
      <c r="B67" s="25" t="str">
        <f>+RecuperaHN[[#This Row],[ID_Municipio]]&amp;RecuperaHN[[#This Row],[Fecha]]</f>
        <v>9999954537</v>
      </c>
      <c r="C67" s="25" t="str">
        <f t="shared" si="0"/>
        <v>Francisco Morazan54537</v>
      </c>
      <c r="D67" s="59">
        <v>58</v>
      </c>
      <c r="E67" s="26">
        <v>54537</v>
      </c>
      <c r="F67" s="59">
        <f>+IFERROR(VLOOKUP(COVID_CL_RECUPERA!$G67,'LOCALIZA HN'!$Q$9:$R$26,2,0),99)</f>
        <v>8</v>
      </c>
      <c r="G67" s="4" t="s">
        <v>31</v>
      </c>
      <c r="H67" s="27" t="s">
        <v>19</v>
      </c>
      <c r="I67" s="59">
        <f>+IFERROR(VLOOKUP(RecuperaHN[[#This Row],[Municipio]],'LOCALIZA HN'!$B$9:$I$306,8,0),99999)</f>
        <v>99999</v>
      </c>
      <c r="J67" s="7" t="s">
        <v>19</v>
      </c>
      <c r="K67" s="7"/>
      <c r="L67" s="8" t="s">
        <v>19</v>
      </c>
      <c r="M67" s="28" t="str">
        <f t="shared" si="5"/>
        <v>Recuperado</v>
      </c>
      <c r="N67" s="28" t="str">
        <f>+IFERROR(VLOOKUP(RecuperaHN[[#This Row],[ID_Municipio]],Table_4[[CodigoMuni]:[Long_2]],3,0),"")</f>
        <v/>
      </c>
      <c r="O67" s="28" t="str">
        <f>+IFERROR(VLOOKUP(RecuperaHN[[#This Row],[ID_Municipio]],Table_4[[CodigoMuni]:[Long_2]],4,0),"")</f>
        <v/>
      </c>
      <c r="P67" s="28" t="str">
        <f t="shared" si="4"/>
        <v>HONDURAS</v>
      </c>
    </row>
    <row r="68" spans="1:16" ht="14.25" customHeight="1" x14ac:dyDescent="0.3">
      <c r="A68" s="25" t="str">
        <f t="shared" si="1"/>
        <v>No Informado4394759</v>
      </c>
      <c r="B68" s="25" t="str">
        <f>+RecuperaHN[[#This Row],[ID_Municipio]]&amp;RecuperaHN[[#This Row],[Fecha]]</f>
        <v>9999943947</v>
      </c>
      <c r="C68" s="25" t="str">
        <f t="shared" si="0"/>
        <v>Cortes43947</v>
      </c>
      <c r="D68" s="59">
        <v>59</v>
      </c>
      <c r="E68" s="26">
        <v>43947</v>
      </c>
      <c r="F68" s="59">
        <f>+IFERROR(VLOOKUP(COVID_CL_RECUPERA!$G68,'LOCALIZA HN'!$Q$9:$R$26,2,0),99)</f>
        <v>5</v>
      </c>
      <c r="G68" s="4" t="s">
        <v>22</v>
      </c>
      <c r="H68" s="27" t="s">
        <v>19</v>
      </c>
      <c r="I68" s="59">
        <f>+IFERROR(VLOOKUP(RecuperaHN[[#This Row],[Municipio]],'LOCALIZA HN'!$B$9:$I$306,8,0),99999)</f>
        <v>99999</v>
      </c>
      <c r="J68" s="7" t="s">
        <v>19</v>
      </c>
      <c r="K68" s="7"/>
      <c r="L68" s="8" t="s">
        <v>19</v>
      </c>
      <c r="M68" s="28" t="str">
        <f t="shared" si="5"/>
        <v>Recuperado</v>
      </c>
      <c r="N68" s="28" t="str">
        <f>+IFERROR(VLOOKUP(RecuperaHN[[#This Row],[ID_Municipio]],Table_4[[CodigoMuni]:[Long_2]],3,0),"")</f>
        <v/>
      </c>
      <c r="O68" s="28" t="str">
        <f>+IFERROR(VLOOKUP(RecuperaHN[[#This Row],[ID_Municipio]],Table_4[[CodigoMuni]:[Long_2]],4,0),"")</f>
        <v/>
      </c>
      <c r="P68" s="28" t="str">
        <f t="shared" si="4"/>
        <v>HONDURAS</v>
      </c>
    </row>
    <row r="69" spans="1:16" ht="14.25" customHeight="1" x14ac:dyDescent="0.3">
      <c r="A69" s="25" t="str">
        <f t="shared" si="1"/>
        <v>No Informado4431260</v>
      </c>
      <c r="B69" s="25" t="str">
        <f>+RecuperaHN[[#This Row],[ID_Municipio]]&amp;RecuperaHN[[#This Row],[Fecha]]</f>
        <v>9999944312</v>
      </c>
      <c r="C69" s="25" t="str">
        <f t="shared" si="0"/>
        <v>Cortes44312</v>
      </c>
      <c r="D69" s="59">
        <v>60</v>
      </c>
      <c r="E69" s="26">
        <v>44312</v>
      </c>
      <c r="F69" s="59">
        <f>+IFERROR(VLOOKUP(COVID_CL_RECUPERA!$G69,'LOCALIZA HN'!$Q$9:$R$26,2,0),99)</f>
        <v>5</v>
      </c>
      <c r="G69" s="4" t="s">
        <v>22</v>
      </c>
      <c r="H69" s="27" t="s">
        <v>19</v>
      </c>
      <c r="I69" s="59">
        <f>+IFERROR(VLOOKUP(RecuperaHN[[#This Row],[Municipio]],'LOCALIZA HN'!$B$9:$I$306,8,0),99999)</f>
        <v>99999</v>
      </c>
      <c r="J69" s="7" t="s">
        <v>19</v>
      </c>
      <c r="K69" s="7"/>
      <c r="L69" s="8" t="s">
        <v>19</v>
      </c>
      <c r="M69" s="28" t="str">
        <f t="shared" si="5"/>
        <v>Recuperado</v>
      </c>
      <c r="N69" s="28" t="str">
        <f>+IFERROR(VLOOKUP(RecuperaHN[[#This Row],[ID_Municipio]],Table_4[[CodigoMuni]:[Long_2]],3,0),"")</f>
        <v/>
      </c>
      <c r="O69" s="28" t="str">
        <f>+IFERROR(VLOOKUP(RecuperaHN[[#This Row],[ID_Municipio]],Table_4[[CodigoMuni]:[Long_2]],4,0),"")</f>
        <v/>
      </c>
      <c r="P69" s="28" t="str">
        <f t="shared" si="4"/>
        <v>HONDURAS</v>
      </c>
    </row>
    <row r="70" spans="1:16" ht="14.25" customHeight="1" x14ac:dyDescent="0.3">
      <c r="A70" s="25" t="str">
        <f t="shared" si="1"/>
        <v>No Informado4467761</v>
      </c>
      <c r="B70" s="25" t="str">
        <f>+RecuperaHN[[#This Row],[ID_Municipio]]&amp;RecuperaHN[[#This Row],[Fecha]]</f>
        <v>9999944677</v>
      </c>
      <c r="C70" s="25" t="str">
        <f t="shared" si="0"/>
        <v>Cortes44677</v>
      </c>
      <c r="D70" s="59">
        <v>61</v>
      </c>
      <c r="E70" s="26">
        <v>44677</v>
      </c>
      <c r="F70" s="59">
        <f>+IFERROR(VLOOKUP(COVID_CL_RECUPERA!$G70,'LOCALIZA HN'!$Q$9:$R$26,2,0),99)</f>
        <v>5</v>
      </c>
      <c r="G70" s="4" t="s">
        <v>22</v>
      </c>
      <c r="H70" s="27" t="s">
        <v>19</v>
      </c>
      <c r="I70" s="59">
        <f>+IFERROR(VLOOKUP(RecuperaHN[[#This Row],[Municipio]],'LOCALIZA HN'!$B$9:$I$306,8,0),99999)</f>
        <v>99999</v>
      </c>
      <c r="J70" s="7" t="s">
        <v>19</v>
      </c>
      <c r="K70" s="7"/>
      <c r="L70" s="8" t="s">
        <v>19</v>
      </c>
      <c r="M70" s="28" t="str">
        <f t="shared" si="5"/>
        <v>Recuperado</v>
      </c>
      <c r="N70" s="28" t="str">
        <f>+IFERROR(VLOOKUP(RecuperaHN[[#This Row],[ID_Municipio]],Table_4[[CodigoMuni]:[Long_2]],3,0),"")</f>
        <v/>
      </c>
      <c r="O70" s="28" t="str">
        <f>+IFERROR(VLOOKUP(RecuperaHN[[#This Row],[ID_Municipio]],Table_4[[CodigoMuni]:[Long_2]],4,0),"")</f>
        <v/>
      </c>
      <c r="P70" s="28" t="str">
        <f t="shared" si="4"/>
        <v>HONDURAS</v>
      </c>
    </row>
    <row r="71" spans="1:16" ht="14.25" customHeight="1" x14ac:dyDescent="0.3">
      <c r="A71" s="25" t="str">
        <f t="shared" si="1"/>
        <v>No Informado4504262</v>
      </c>
      <c r="B71" s="25" t="str">
        <f>+RecuperaHN[[#This Row],[ID_Municipio]]&amp;RecuperaHN[[#This Row],[Fecha]]</f>
        <v>9999945042</v>
      </c>
      <c r="C71" s="25" t="str">
        <f t="shared" si="0"/>
        <v>Cortes45042</v>
      </c>
      <c r="D71" s="59">
        <v>62</v>
      </c>
      <c r="E71" s="26">
        <v>45042</v>
      </c>
      <c r="F71" s="59">
        <f>+IFERROR(VLOOKUP(COVID_CL_RECUPERA!$G71,'LOCALIZA HN'!$Q$9:$R$26,2,0),99)</f>
        <v>5</v>
      </c>
      <c r="G71" s="4" t="s">
        <v>22</v>
      </c>
      <c r="H71" s="27" t="s">
        <v>19</v>
      </c>
      <c r="I71" s="59">
        <f>+IFERROR(VLOOKUP(RecuperaHN[[#This Row],[Municipio]],'LOCALIZA HN'!$B$9:$I$306,8,0),99999)</f>
        <v>99999</v>
      </c>
      <c r="J71" s="7" t="s">
        <v>19</v>
      </c>
      <c r="K71" s="7"/>
      <c r="L71" s="8" t="s">
        <v>19</v>
      </c>
      <c r="M71" s="28" t="str">
        <f t="shared" si="5"/>
        <v>Recuperado</v>
      </c>
      <c r="N71" s="28" t="str">
        <f>+IFERROR(VLOOKUP(RecuperaHN[[#This Row],[ID_Municipio]],Table_4[[CodigoMuni]:[Long_2]],3,0),"")</f>
        <v/>
      </c>
      <c r="O71" s="28" t="str">
        <f>+IFERROR(VLOOKUP(RecuperaHN[[#This Row],[ID_Municipio]],Table_4[[CodigoMuni]:[Long_2]],4,0),"")</f>
        <v/>
      </c>
      <c r="P71" s="28" t="str">
        <f t="shared" si="4"/>
        <v>HONDURAS</v>
      </c>
    </row>
    <row r="72" spans="1:16" ht="14.25" customHeight="1" x14ac:dyDescent="0.3">
      <c r="A72" s="25" t="str">
        <f t="shared" si="1"/>
        <v>No Informado4540863</v>
      </c>
      <c r="B72" s="25" t="str">
        <f>+RecuperaHN[[#This Row],[ID_Municipio]]&amp;RecuperaHN[[#This Row],[Fecha]]</f>
        <v>9999945408</v>
      </c>
      <c r="C72" s="25" t="str">
        <f t="shared" si="0"/>
        <v>Cortes45408</v>
      </c>
      <c r="D72" s="59">
        <v>63</v>
      </c>
      <c r="E72" s="26">
        <v>45408</v>
      </c>
      <c r="F72" s="59">
        <f>+IFERROR(VLOOKUP(COVID_CL_RECUPERA!$G72,'LOCALIZA HN'!$Q$9:$R$26,2,0),99)</f>
        <v>5</v>
      </c>
      <c r="G72" s="4" t="s">
        <v>22</v>
      </c>
      <c r="H72" s="27" t="s">
        <v>19</v>
      </c>
      <c r="I72" s="59">
        <f>+IFERROR(VLOOKUP(RecuperaHN[[#This Row],[Municipio]],'LOCALIZA HN'!$B$9:$I$306,8,0),99999)</f>
        <v>99999</v>
      </c>
      <c r="J72" s="7" t="s">
        <v>19</v>
      </c>
      <c r="K72" s="7"/>
      <c r="L72" s="8" t="s">
        <v>19</v>
      </c>
      <c r="M72" s="28" t="str">
        <f t="shared" si="5"/>
        <v>Recuperado</v>
      </c>
      <c r="N72" s="28" t="str">
        <f>+IFERROR(VLOOKUP(RecuperaHN[[#This Row],[ID_Municipio]],Table_4[[CodigoMuni]:[Long_2]],3,0),"")</f>
        <v/>
      </c>
      <c r="O72" s="28" t="str">
        <f>+IFERROR(VLOOKUP(RecuperaHN[[#This Row],[ID_Municipio]],Table_4[[CodigoMuni]:[Long_2]],4,0),"")</f>
        <v/>
      </c>
      <c r="P72" s="28" t="str">
        <f t="shared" si="4"/>
        <v>HONDURAS</v>
      </c>
    </row>
    <row r="73" spans="1:16" ht="14.25" customHeight="1" x14ac:dyDescent="0.3">
      <c r="A73" s="25" t="str">
        <f t="shared" si="1"/>
        <v>No Informado4577364</v>
      </c>
      <c r="B73" s="25" t="str">
        <f>+RecuperaHN[[#This Row],[ID_Municipio]]&amp;RecuperaHN[[#This Row],[Fecha]]</f>
        <v>9999945773</v>
      </c>
      <c r="C73" s="25" t="str">
        <f t="shared" si="0"/>
        <v>Cortes45773</v>
      </c>
      <c r="D73" s="59">
        <v>64</v>
      </c>
      <c r="E73" s="26">
        <v>45773</v>
      </c>
      <c r="F73" s="59">
        <f>+IFERROR(VLOOKUP(COVID_CL_RECUPERA!$G73,'LOCALIZA HN'!$Q$9:$R$26,2,0),99)</f>
        <v>5</v>
      </c>
      <c r="G73" s="4" t="s">
        <v>22</v>
      </c>
      <c r="H73" s="27" t="s">
        <v>19</v>
      </c>
      <c r="I73" s="59">
        <f>+IFERROR(VLOOKUP(RecuperaHN[[#This Row],[Municipio]],'LOCALIZA HN'!$B$9:$I$306,8,0),99999)</f>
        <v>99999</v>
      </c>
      <c r="J73" s="7" t="s">
        <v>19</v>
      </c>
      <c r="K73" s="7"/>
      <c r="L73" s="8" t="s">
        <v>19</v>
      </c>
      <c r="M73" s="28" t="str">
        <f t="shared" si="5"/>
        <v>Recuperado</v>
      </c>
      <c r="N73" s="28" t="str">
        <f>+IFERROR(VLOOKUP(RecuperaHN[[#This Row],[ID_Municipio]],Table_4[[CodigoMuni]:[Long_2]],3,0),"")</f>
        <v/>
      </c>
      <c r="O73" s="28" t="str">
        <f>+IFERROR(VLOOKUP(RecuperaHN[[#This Row],[ID_Municipio]],Table_4[[CodigoMuni]:[Long_2]],4,0),"")</f>
        <v/>
      </c>
      <c r="P73" s="28" t="str">
        <f t="shared" si="4"/>
        <v>HONDURAS</v>
      </c>
    </row>
    <row r="74" spans="1:16" ht="14.25" customHeight="1" x14ac:dyDescent="0.3">
      <c r="A74" s="25" t="str">
        <f t="shared" si="1"/>
        <v>No Informado4613865</v>
      </c>
      <c r="B74" s="25" t="str">
        <f>+RecuperaHN[[#This Row],[ID_Municipio]]&amp;RecuperaHN[[#This Row],[Fecha]]</f>
        <v>9999946138</v>
      </c>
      <c r="C74" s="25" t="str">
        <f t="shared" ref="C74:C127" si="6">+G74&amp;E74</f>
        <v>Cortes46138</v>
      </c>
      <c r="D74" s="59">
        <v>65</v>
      </c>
      <c r="E74" s="26">
        <v>46138</v>
      </c>
      <c r="F74" s="59">
        <f>+IFERROR(VLOOKUP(COVID_CL_RECUPERA!$G74,'LOCALIZA HN'!$Q$9:$R$26,2,0),99)</f>
        <v>5</v>
      </c>
      <c r="G74" s="4" t="s">
        <v>22</v>
      </c>
      <c r="H74" s="27" t="s">
        <v>19</v>
      </c>
      <c r="I74" s="59">
        <f>+IFERROR(VLOOKUP(RecuperaHN[[#This Row],[Municipio]],'LOCALIZA HN'!$B$9:$I$306,8,0),99999)</f>
        <v>99999</v>
      </c>
      <c r="J74" s="7" t="s">
        <v>19</v>
      </c>
      <c r="K74" s="7"/>
      <c r="L74" s="8" t="s">
        <v>19</v>
      </c>
      <c r="M74" s="28" t="str">
        <f t="shared" si="5"/>
        <v>Recuperado</v>
      </c>
      <c r="N74" s="28" t="str">
        <f>+IFERROR(VLOOKUP(RecuperaHN[[#This Row],[ID_Municipio]],Table_4[[CodigoMuni]:[Long_2]],3,0),"")</f>
        <v/>
      </c>
      <c r="O74" s="28" t="str">
        <f>+IFERROR(VLOOKUP(RecuperaHN[[#This Row],[ID_Municipio]],Table_4[[CodigoMuni]:[Long_2]],4,0),"")</f>
        <v/>
      </c>
      <c r="P74" s="28" t="str">
        <f t="shared" si="4"/>
        <v>HONDURAS</v>
      </c>
    </row>
    <row r="75" spans="1:16" ht="14.25" customHeight="1" x14ac:dyDescent="0.3">
      <c r="A75" s="25" t="str">
        <f t="shared" ref="A75:A127" si="7">+H75&amp;E75&amp;D75</f>
        <v>No Informado4650366</v>
      </c>
      <c r="B75" s="25" t="str">
        <f>+RecuperaHN[[#This Row],[ID_Municipio]]&amp;RecuperaHN[[#This Row],[Fecha]]</f>
        <v>9999946503</v>
      </c>
      <c r="C75" s="25" t="str">
        <f t="shared" si="6"/>
        <v>Cortes46503</v>
      </c>
      <c r="D75" s="59">
        <v>66</v>
      </c>
      <c r="E75" s="26">
        <v>46503</v>
      </c>
      <c r="F75" s="59">
        <f>+IFERROR(VLOOKUP(COVID_CL_RECUPERA!$G75,'LOCALIZA HN'!$Q$9:$R$26,2,0),99)</f>
        <v>5</v>
      </c>
      <c r="G75" s="4" t="s">
        <v>22</v>
      </c>
      <c r="H75" s="27" t="s">
        <v>19</v>
      </c>
      <c r="I75" s="59">
        <f>+IFERROR(VLOOKUP(RecuperaHN[[#This Row],[Municipio]],'LOCALIZA HN'!$B$9:$I$306,8,0),99999)</f>
        <v>99999</v>
      </c>
      <c r="J75" s="7" t="s">
        <v>19</v>
      </c>
      <c r="K75" s="7"/>
      <c r="L75" s="8" t="s">
        <v>19</v>
      </c>
      <c r="M75" s="28" t="str">
        <f t="shared" si="5"/>
        <v>Recuperado</v>
      </c>
      <c r="N75" s="28" t="str">
        <f>+IFERROR(VLOOKUP(RecuperaHN[[#This Row],[ID_Municipio]],Table_4[[CodigoMuni]:[Long_2]],3,0),"")</f>
        <v/>
      </c>
      <c r="O75" s="28" t="str">
        <f>+IFERROR(VLOOKUP(RecuperaHN[[#This Row],[ID_Municipio]],Table_4[[CodigoMuni]:[Long_2]],4,0),"")</f>
        <v/>
      </c>
      <c r="P75" s="28" t="str">
        <f t="shared" si="4"/>
        <v>HONDURAS</v>
      </c>
    </row>
    <row r="76" spans="1:16" ht="14.25" customHeight="1" x14ac:dyDescent="0.3">
      <c r="A76" s="25" t="str">
        <f t="shared" si="7"/>
        <v>No Informado4686967</v>
      </c>
      <c r="B76" s="25" t="str">
        <f>+RecuperaHN[[#This Row],[ID_Municipio]]&amp;RecuperaHN[[#This Row],[Fecha]]</f>
        <v>9999946869</v>
      </c>
      <c r="C76" s="25" t="str">
        <f t="shared" si="6"/>
        <v>Cortes46869</v>
      </c>
      <c r="D76" s="59">
        <v>67</v>
      </c>
      <c r="E76" s="26">
        <v>46869</v>
      </c>
      <c r="F76" s="59">
        <f>+IFERROR(VLOOKUP(COVID_CL_RECUPERA!$G76,'LOCALIZA HN'!$Q$9:$R$26,2,0),99)</f>
        <v>5</v>
      </c>
      <c r="G76" s="4" t="s">
        <v>22</v>
      </c>
      <c r="H76" s="27" t="s">
        <v>19</v>
      </c>
      <c r="I76" s="59">
        <f>+IFERROR(VLOOKUP(RecuperaHN[[#This Row],[Municipio]],'LOCALIZA HN'!$B$9:$I$306,8,0),99999)</f>
        <v>99999</v>
      </c>
      <c r="J76" s="7" t="s">
        <v>19</v>
      </c>
      <c r="K76" s="7"/>
      <c r="L76" s="8" t="s">
        <v>19</v>
      </c>
      <c r="M76" s="28" t="str">
        <f t="shared" si="5"/>
        <v>Recuperado</v>
      </c>
      <c r="N76" s="28" t="str">
        <f>+IFERROR(VLOOKUP(RecuperaHN[[#This Row],[ID_Municipio]],Table_4[[CodigoMuni]:[Long_2]],3,0),"")</f>
        <v/>
      </c>
      <c r="O76" s="28" t="str">
        <f>+IFERROR(VLOOKUP(RecuperaHN[[#This Row],[ID_Municipio]],Table_4[[CodigoMuni]:[Long_2]],4,0),"")</f>
        <v/>
      </c>
      <c r="P76" s="28" t="str">
        <f t="shared" si="4"/>
        <v>HONDURAS</v>
      </c>
    </row>
    <row r="77" spans="1:16" ht="14.25" customHeight="1" x14ac:dyDescent="0.3">
      <c r="A77" s="25" t="str">
        <f t="shared" si="7"/>
        <v>No Informado4723468</v>
      </c>
      <c r="B77" s="25" t="str">
        <f>+RecuperaHN[[#This Row],[ID_Municipio]]&amp;RecuperaHN[[#This Row],[Fecha]]</f>
        <v>9999947234</v>
      </c>
      <c r="C77" s="25" t="str">
        <f t="shared" si="6"/>
        <v>Cortes47234</v>
      </c>
      <c r="D77" s="59">
        <v>68</v>
      </c>
      <c r="E77" s="26">
        <v>47234</v>
      </c>
      <c r="F77" s="59">
        <f>+IFERROR(VLOOKUP(COVID_CL_RECUPERA!$G77,'LOCALIZA HN'!$Q$9:$R$26,2,0),99)</f>
        <v>5</v>
      </c>
      <c r="G77" s="4" t="s">
        <v>22</v>
      </c>
      <c r="H77" s="27" t="s">
        <v>19</v>
      </c>
      <c r="I77" s="59">
        <f>+IFERROR(VLOOKUP(RecuperaHN[[#This Row],[Municipio]],'LOCALIZA HN'!$B$9:$I$306,8,0),99999)</f>
        <v>99999</v>
      </c>
      <c r="J77" s="7" t="s">
        <v>19</v>
      </c>
      <c r="K77" s="7"/>
      <c r="L77" s="8" t="s">
        <v>19</v>
      </c>
      <c r="M77" s="28" t="str">
        <f t="shared" si="5"/>
        <v>Recuperado</v>
      </c>
      <c r="N77" s="28" t="str">
        <f>+IFERROR(VLOOKUP(RecuperaHN[[#This Row],[ID_Municipio]],Table_4[[CodigoMuni]:[Long_2]],3,0),"")</f>
        <v/>
      </c>
      <c r="O77" s="28" t="str">
        <f>+IFERROR(VLOOKUP(RecuperaHN[[#This Row],[ID_Municipio]],Table_4[[CodigoMuni]:[Long_2]],4,0),"")</f>
        <v/>
      </c>
      <c r="P77" s="28" t="str">
        <f t="shared" si="4"/>
        <v>HONDURAS</v>
      </c>
    </row>
    <row r="78" spans="1:16" ht="14.25" customHeight="1" x14ac:dyDescent="0.3">
      <c r="A78" s="25" t="str">
        <f t="shared" si="7"/>
        <v>No Informado4759969</v>
      </c>
      <c r="B78" s="25" t="str">
        <f>+RecuperaHN[[#This Row],[ID_Municipio]]&amp;RecuperaHN[[#This Row],[Fecha]]</f>
        <v>9999947599</v>
      </c>
      <c r="C78" s="25" t="str">
        <f t="shared" si="6"/>
        <v>Santa Barbara47599</v>
      </c>
      <c r="D78" s="59">
        <v>69</v>
      </c>
      <c r="E78" s="26">
        <v>47599</v>
      </c>
      <c r="F78" s="59">
        <f>+IFERROR(VLOOKUP(COVID_CL_RECUPERA!$G78,'LOCALIZA HN'!$Q$9:$R$26,2,0),99)</f>
        <v>16</v>
      </c>
      <c r="G78" s="4" t="s">
        <v>43</v>
      </c>
      <c r="H78" s="27" t="s">
        <v>19</v>
      </c>
      <c r="I78" s="59">
        <f>+IFERROR(VLOOKUP(RecuperaHN[[#This Row],[Municipio]],'LOCALIZA HN'!$B$9:$I$306,8,0),99999)</f>
        <v>99999</v>
      </c>
      <c r="J78" s="7" t="s">
        <v>19</v>
      </c>
      <c r="K78" s="7"/>
      <c r="L78" s="8" t="s">
        <v>19</v>
      </c>
      <c r="M78" s="28" t="str">
        <f t="shared" si="5"/>
        <v>Recuperado</v>
      </c>
      <c r="N78" s="28" t="str">
        <f>+IFERROR(VLOOKUP(RecuperaHN[[#This Row],[ID_Municipio]],Table_4[[CodigoMuni]:[Long_2]],3,0),"")</f>
        <v/>
      </c>
      <c r="O78" s="28" t="str">
        <f>+IFERROR(VLOOKUP(RecuperaHN[[#This Row],[ID_Municipio]],Table_4[[CodigoMuni]:[Long_2]],4,0),"")</f>
        <v/>
      </c>
      <c r="P78" s="28" t="str">
        <f t="shared" si="4"/>
        <v>HONDURAS</v>
      </c>
    </row>
    <row r="79" spans="1:16" ht="14.25" customHeight="1" x14ac:dyDescent="0.3">
      <c r="A79" s="25" t="str">
        <f t="shared" si="7"/>
        <v>No Informado4796670</v>
      </c>
      <c r="B79" s="25" t="str">
        <f>+RecuperaHN[[#This Row],[ID_Municipio]]&amp;RecuperaHN[[#This Row],[Fecha]]</f>
        <v>9999947966</v>
      </c>
      <c r="C79" s="25" t="str">
        <f t="shared" si="6"/>
        <v>Colon47966</v>
      </c>
      <c r="D79" s="59">
        <v>70</v>
      </c>
      <c r="E79" s="26">
        <v>47966</v>
      </c>
      <c r="F79" s="59">
        <f>+IFERROR(VLOOKUP(COVID_CL_RECUPERA!$G79,'LOCALIZA HN'!$Q$9:$R$26,2,0),99)</f>
        <v>2</v>
      </c>
      <c r="G79" s="4" t="s">
        <v>73</v>
      </c>
      <c r="H79" s="27" t="s">
        <v>19</v>
      </c>
      <c r="I79" s="59">
        <f>+IFERROR(VLOOKUP(RecuperaHN[[#This Row],[Municipio]],'LOCALIZA HN'!$B$9:$I$306,8,0),99999)</f>
        <v>99999</v>
      </c>
      <c r="J79" s="7" t="s">
        <v>19</v>
      </c>
      <c r="K79" s="7"/>
      <c r="L79" s="8" t="s">
        <v>19</v>
      </c>
      <c r="M79" s="28" t="str">
        <f t="shared" si="5"/>
        <v>Recuperado</v>
      </c>
      <c r="N79" s="28" t="str">
        <f>+IFERROR(VLOOKUP(RecuperaHN[[#This Row],[ID_Municipio]],Table_4[[CodigoMuni]:[Long_2]],3,0),"")</f>
        <v/>
      </c>
      <c r="O79" s="28" t="str">
        <f>+IFERROR(VLOOKUP(RecuperaHN[[#This Row],[ID_Municipio]],Table_4[[CodigoMuni]:[Long_2]],4,0),"")</f>
        <v/>
      </c>
      <c r="P79" s="28" t="str">
        <f t="shared" si="4"/>
        <v>HONDURAS</v>
      </c>
    </row>
    <row r="80" spans="1:16" ht="14.25" customHeight="1" x14ac:dyDescent="0.3">
      <c r="A80" s="25" t="str">
        <f t="shared" si="7"/>
        <v>No Informado4833271</v>
      </c>
      <c r="B80" s="25" t="str">
        <f>+RecuperaHN[[#This Row],[ID_Municipio]]&amp;RecuperaHN[[#This Row],[Fecha]]</f>
        <v>9999948332</v>
      </c>
      <c r="C80" s="25" t="str">
        <f t="shared" si="6"/>
        <v>Colon48332</v>
      </c>
      <c r="D80" s="59">
        <v>71</v>
      </c>
      <c r="E80" s="26">
        <v>48332</v>
      </c>
      <c r="F80" s="59">
        <f>+IFERROR(VLOOKUP(COVID_CL_RECUPERA!$G80,'LOCALIZA HN'!$Q$9:$R$26,2,0),99)</f>
        <v>2</v>
      </c>
      <c r="G80" s="4" t="s">
        <v>73</v>
      </c>
      <c r="H80" s="27" t="s">
        <v>19</v>
      </c>
      <c r="I80" s="59">
        <f>+IFERROR(VLOOKUP(RecuperaHN[[#This Row],[Municipio]],'LOCALIZA HN'!$B$9:$I$306,8,0),99999)</f>
        <v>99999</v>
      </c>
      <c r="J80" s="7" t="s">
        <v>19</v>
      </c>
      <c r="K80" s="7"/>
      <c r="L80" s="8" t="s">
        <v>19</v>
      </c>
      <c r="M80" s="28" t="str">
        <f t="shared" si="5"/>
        <v>Recuperado</v>
      </c>
      <c r="N80" s="28" t="str">
        <f>+IFERROR(VLOOKUP(RecuperaHN[[#This Row],[ID_Municipio]],Table_4[[CodigoMuni]:[Long_2]],3,0),"")</f>
        <v/>
      </c>
      <c r="O80" s="28" t="str">
        <f>+IFERROR(VLOOKUP(RecuperaHN[[#This Row],[ID_Municipio]],Table_4[[CodigoMuni]:[Long_2]],4,0),"")</f>
        <v/>
      </c>
      <c r="P80" s="28" t="str">
        <f t="shared" ref="P80:P111" si="8">+P79</f>
        <v>HONDURAS</v>
      </c>
    </row>
    <row r="81" spans="1:16" ht="14.25" customHeight="1" x14ac:dyDescent="0.3">
      <c r="A81" s="25" t="str">
        <f t="shared" si="7"/>
        <v>No Informado4869772</v>
      </c>
      <c r="B81" s="25" t="str">
        <f>+RecuperaHN[[#This Row],[ID_Municipio]]&amp;RecuperaHN[[#This Row],[Fecha]]</f>
        <v>9999948697</v>
      </c>
      <c r="C81" s="25" t="str">
        <f t="shared" si="6"/>
        <v>Yoro48697</v>
      </c>
      <c r="D81" s="59">
        <v>72</v>
      </c>
      <c r="E81" s="26">
        <v>48697</v>
      </c>
      <c r="F81" s="59">
        <f>+IFERROR(VLOOKUP(COVID_CL_RECUPERA!$G81,'LOCALIZA HN'!$Q$9:$R$26,2,0),99)</f>
        <v>18</v>
      </c>
      <c r="G81" s="4" t="s">
        <v>35</v>
      </c>
      <c r="H81" s="27" t="s">
        <v>19</v>
      </c>
      <c r="I81" s="59">
        <f>+IFERROR(VLOOKUP(RecuperaHN[[#This Row],[Municipio]],'LOCALIZA HN'!$B$9:$I$306,8,0),99999)</f>
        <v>99999</v>
      </c>
      <c r="J81" s="7" t="s">
        <v>19</v>
      </c>
      <c r="K81" s="7"/>
      <c r="L81" s="8" t="s">
        <v>19</v>
      </c>
      <c r="M81" s="28" t="str">
        <f t="shared" ref="M81:M112" si="9">+M79</f>
        <v>Recuperado</v>
      </c>
      <c r="N81" s="28" t="str">
        <f>+IFERROR(VLOOKUP(RecuperaHN[[#This Row],[ID_Municipio]],Table_4[[CodigoMuni]:[Long_2]],3,0),"")</f>
        <v/>
      </c>
      <c r="O81" s="28" t="str">
        <f>+IFERROR(VLOOKUP(RecuperaHN[[#This Row],[ID_Municipio]],Table_4[[CodigoMuni]:[Long_2]],4,0),"")</f>
        <v/>
      </c>
      <c r="P81" s="28" t="str">
        <f t="shared" si="8"/>
        <v>HONDURAS</v>
      </c>
    </row>
    <row r="82" spans="1:16" ht="14.25" customHeight="1" x14ac:dyDescent="0.3">
      <c r="A82" s="25" t="str">
        <f t="shared" si="7"/>
        <v>No Informado4906273</v>
      </c>
      <c r="B82" s="25" t="str">
        <f>+RecuperaHN[[#This Row],[ID_Municipio]]&amp;RecuperaHN[[#This Row],[Fecha]]</f>
        <v>9999949062</v>
      </c>
      <c r="C82" s="25" t="str">
        <f t="shared" si="6"/>
        <v>Cortes49062</v>
      </c>
      <c r="D82" s="59">
        <v>73</v>
      </c>
      <c r="E82" s="26">
        <v>49062</v>
      </c>
      <c r="F82" s="59">
        <f>+IFERROR(VLOOKUP(COVID_CL_RECUPERA!$G82,'LOCALIZA HN'!$Q$9:$R$26,2,0),99)</f>
        <v>5</v>
      </c>
      <c r="G82" s="4" t="s">
        <v>22</v>
      </c>
      <c r="H82" s="27" t="s">
        <v>19</v>
      </c>
      <c r="I82" s="59">
        <f>+IFERROR(VLOOKUP(RecuperaHN[[#This Row],[Municipio]],'LOCALIZA HN'!$B$9:$I$306,8,0),99999)</f>
        <v>99999</v>
      </c>
      <c r="J82" s="7" t="s">
        <v>19</v>
      </c>
      <c r="K82" s="7"/>
      <c r="L82" s="8" t="s">
        <v>19</v>
      </c>
      <c r="M82" s="28" t="str">
        <f t="shared" si="9"/>
        <v>Recuperado</v>
      </c>
      <c r="N82" s="28" t="str">
        <f>+IFERROR(VLOOKUP(RecuperaHN[[#This Row],[ID_Municipio]],Table_4[[CodigoMuni]:[Long_2]],3,0),"")</f>
        <v/>
      </c>
      <c r="O82" s="28" t="str">
        <f>+IFERROR(VLOOKUP(RecuperaHN[[#This Row],[ID_Municipio]],Table_4[[CodigoMuni]:[Long_2]],4,0),"")</f>
        <v/>
      </c>
      <c r="P82" s="28" t="str">
        <f t="shared" si="8"/>
        <v>HONDURAS</v>
      </c>
    </row>
    <row r="83" spans="1:16" ht="14.25" customHeight="1" x14ac:dyDescent="0.3">
      <c r="A83" s="25" t="str">
        <f t="shared" si="7"/>
        <v>No Informado4942874</v>
      </c>
      <c r="B83" s="25" t="str">
        <f>+RecuperaHN[[#This Row],[ID_Municipio]]&amp;RecuperaHN[[#This Row],[Fecha]]</f>
        <v>9999949428</v>
      </c>
      <c r="C83" s="25" t="str">
        <f t="shared" si="6"/>
        <v>Colon49428</v>
      </c>
      <c r="D83" s="59">
        <v>74</v>
      </c>
      <c r="E83" s="26">
        <v>49428</v>
      </c>
      <c r="F83" s="59">
        <f>+IFERROR(VLOOKUP(COVID_CL_RECUPERA!$G83,'LOCALIZA HN'!$Q$9:$R$26,2,0),99)</f>
        <v>2</v>
      </c>
      <c r="G83" s="4" t="s">
        <v>73</v>
      </c>
      <c r="H83" s="27" t="s">
        <v>19</v>
      </c>
      <c r="I83" s="59">
        <f>+IFERROR(VLOOKUP(RecuperaHN[[#This Row],[Municipio]],'LOCALIZA HN'!$B$9:$I$306,8,0),99999)</f>
        <v>99999</v>
      </c>
      <c r="J83" s="7" t="s">
        <v>19</v>
      </c>
      <c r="K83" s="7"/>
      <c r="L83" s="8" t="s">
        <v>19</v>
      </c>
      <c r="M83" s="28" t="str">
        <f t="shared" si="9"/>
        <v>Recuperado</v>
      </c>
      <c r="N83" s="28" t="str">
        <f>+IFERROR(VLOOKUP(RecuperaHN[[#This Row],[ID_Municipio]],Table_4[[CodigoMuni]:[Long_2]],3,0),"")</f>
        <v/>
      </c>
      <c r="O83" s="28" t="str">
        <f>+IFERROR(VLOOKUP(RecuperaHN[[#This Row],[ID_Municipio]],Table_4[[CodigoMuni]:[Long_2]],4,0),"")</f>
        <v/>
      </c>
      <c r="P83" s="28" t="str">
        <f t="shared" si="8"/>
        <v>HONDURAS</v>
      </c>
    </row>
    <row r="84" spans="1:16" ht="14.25" customHeight="1" x14ac:dyDescent="0.3">
      <c r="A84" s="25" t="str">
        <f t="shared" si="7"/>
        <v>No Informado4979475</v>
      </c>
      <c r="B84" s="25" t="str">
        <f>+RecuperaHN[[#This Row],[ID_Municipio]]&amp;RecuperaHN[[#This Row],[Fecha]]</f>
        <v>9999949794</v>
      </c>
      <c r="C84" s="25" t="str">
        <f t="shared" si="6"/>
        <v>Colon49794</v>
      </c>
      <c r="D84" s="59">
        <v>75</v>
      </c>
      <c r="E84" s="26">
        <v>49794</v>
      </c>
      <c r="F84" s="59">
        <f>+IFERROR(VLOOKUP(COVID_CL_RECUPERA!$G84,'LOCALIZA HN'!$Q$9:$R$26,2,0),99)</f>
        <v>2</v>
      </c>
      <c r="G84" s="4" t="s">
        <v>73</v>
      </c>
      <c r="H84" s="27" t="s">
        <v>19</v>
      </c>
      <c r="I84" s="59">
        <f>+IFERROR(VLOOKUP(RecuperaHN[[#This Row],[Municipio]],'LOCALIZA HN'!$B$9:$I$306,8,0),99999)</f>
        <v>99999</v>
      </c>
      <c r="J84" s="7" t="s">
        <v>19</v>
      </c>
      <c r="K84" s="7"/>
      <c r="L84" s="8" t="s">
        <v>19</v>
      </c>
      <c r="M84" s="28" t="str">
        <f t="shared" si="9"/>
        <v>Recuperado</v>
      </c>
      <c r="N84" s="28" t="str">
        <f>+IFERROR(VLOOKUP(RecuperaHN[[#This Row],[ID_Municipio]],Table_4[[CodigoMuni]:[Long_2]],3,0),"")</f>
        <v/>
      </c>
      <c r="O84" s="28" t="str">
        <f>+IFERROR(VLOOKUP(RecuperaHN[[#This Row],[ID_Municipio]],Table_4[[CodigoMuni]:[Long_2]],4,0),"")</f>
        <v/>
      </c>
      <c r="P84" s="28" t="str">
        <f t="shared" si="8"/>
        <v>HONDURAS</v>
      </c>
    </row>
    <row r="85" spans="1:16" ht="14.25" customHeight="1" x14ac:dyDescent="0.3">
      <c r="A85" s="25" t="str">
        <f t="shared" si="7"/>
        <v>No Informado5015976</v>
      </c>
      <c r="B85" s="25" t="str">
        <f>+RecuperaHN[[#This Row],[ID_Municipio]]&amp;RecuperaHN[[#This Row],[Fecha]]</f>
        <v>9999950159</v>
      </c>
      <c r="C85" s="25" t="str">
        <f t="shared" si="6"/>
        <v>Cortes50159</v>
      </c>
      <c r="D85" s="59">
        <v>76</v>
      </c>
      <c r="E85" s="26">
        <v>50159</v>
      </c>
      <c r="F85" s="59">
        <f>+IFERROR(VLOOKUP(COVID_CL_RECUPERA!$G85,'LOCALIZA HN'!$Q$9:$R$26,2,0),99)</f>
        <v>5</v>
      </c>
      <c r="G85" s="4" t="s">
        <v>22</v>
      </c>
      <c r="H85" s="27" t="s">
        <v>19</v>
      </c>
      <c r="I85" s="59">
        <f>+IFERROR(VLOOKUP(RecuperaHN[[#This Row],[Municipio]],'LOCALIZA HN'!$B$9:$I$306,8,0),99999)</f>
        <v>99999</v>
      </c>
      <c r="J85" s="7" t="s">
        <v>19</v>
      </c>
      <c r="K85" s="7"/>
      <c r="L85" s="8" t="s">
        <v>19</v>
      </c>
      <c r="M85" s="28" t="str">
        <f t="shared" si="9"/>
        <v>Recuperado</v>
      </c>
      <c r="N85" s="28" t="str">
        <f>+IFERROR(VLOOKUP(RecuperaHN[[#This Row],[ID_Municipio]],Table_4[[CodigoMuni]:[Long_2]],3,0),"")</f>
        <v/>
      </c>
      <c r="O85" s="28" t="str">
        <f>+IFERROR(VLOOKUP(RecuperaHN[[#This Row],[ID_Municipio]],Table_4[[CodigoMuni]:[Long_2]],4,0),"")</f>
        <v/>
      </c>
      <c r="P85" s="28" t="str">
        <f t="shared" si="8"/>
        <v>HONDURAS</v>
      </c>
    </row>
    <row r="86" spans="1:16" ht="14.25" customHeight="1" x14ac:dyDescent="0.3">
      <c r="A86" s="25" t="str">
        <f t="shared" si="7"/>
        <v>No Informado5052477</v>
      </c>
      <c r="B86" s="25" t="str">
        <f>+RecuperaHN[[#This Row],[ID_Municipio]]&amp;RecuperaHN[[#This Row],[Fecha]]</f>
        <v>9999950524</v>
      </c>
      <c r="C86" s="25" t="str">
        <f t="shared" si="6"/>
        <v>Cortes50524</v>
      </c>
      <c r="D86" s="59">
        <v>77</v>
      </c>
      <c r="E86" s="26">
        <v>50524</v>
      </c>
      <c r="F86" s="59">
        <f>+IFERROR(VLOOKUP(COVID_CL_RECUPERA!$G86,'LOCALIZA HN'!$Q$9:$R$26,2,0),99)</f>
        <v>5</v>
      </c>
      <c r="G86" s="4" t="s">
        <v>22</v>
      </c>
      <c r="H86" s="27" t="s">
        <v>19</v>
      </c>
      <c r="I86" s="59">
        <f>+IFERROR(VLOOKUP(RecuperaHN[[#This Row],[Municipio]],'LOCALIZA HN'!$B$9:$I$306,8,0),99999)</f>
        <v>99999</v>
      </c>
      <c r="J86" s="7" t="s">
        <v>19</v>
      </c>
      <c r="K86" s="7"/>
      <c r="L86" s="8" t="s">
        <v>19</v>
      </c>
      <c r="M86" s="28" t="str">
        <f t="shared" si="9"/>
        <v>Recuperado</v>
      </c>
      <c r="N86" s="28" t="str">
        <f>+IFERROR(VLOOKUP(RecuperaHN[[#This Row],[ID_Municipio]],Table_4[[CodigoMuni]:[Long_2]],3,0),"")</f>
        <v/>
      </c>
      <c r="O86" s="28" t="str">
        <f>+IFERROR(VLOOKUP(RecuperaHN[[#This Row],[ID_Municipio]],Table_4[[CodigoMuni]:[Long_2]],4,0),"")</f>
        <v/>
      </c>
      <c r="P86" s="28" t="str">
        <f t="shared" si="8"/>
        <v>HONDURAS</v>
      </c>
    </row>
    <row r="87" spans="1:16" ht="14.25" customHeight="1" x14ac:dyDescent="0.3">
      <c r="A87" s="25" t="str">
        <f t="shared" si="7"/>
        <v>No Informado5088978</v>
      </c>
      <c r="B87" s="25" t="str">
        <f>+RecuperaHN[[#This Row],[ID_Municipio]]&amp;RecuperaHN[[#This Row],[Fecha]]</f>
        <v>9999950889</v>
      </c>
      <c r="C87" s="25" t="str">
        <f t="shared" si="6"/>
        <v>Cortes50889</v>
      </c>
      <c r="D87" s="59">
        <v>78</v>
      </c>
      <c r="E87" s="26">
        <v>50889</v>
      </c>
      <c r="F87" s="59">
        <f>+IFERROR(VLOOKUP(COVID_CL_RECUPERA!$G87,'LOCALIZA HN'!$Q$9:$R$26,2,0),99)</f>
        <v>5</v>
      </c>
      <c r="G87" s="4" t="s">
        <v>22</v>
      </c>
      <c r="H87" s="27" t="s">
        <v>19</v>
      </c>
      <c r="I87" s="59">
        <f>+IFERROR(VLOOKUP(RecuperaHN[[#This Row],[Municipio]],'LOCALIZA HN'!$B$9:$I$306,8,0),99999)</f>
        <v>99999</v>
      </c>
      <c r="J87" s="7" t="s">
        <v>19</v>
      </c>
      <c r="K87" s="7"/>
      <c r="L87" s="8" t="s">
        <v>19</v>
      </c>
      <c r="M87" s="28" t="str">
        <f t="shared" si="9"/>
        <v>Recuperado</v>
      </c>
      <c r="N87" s="28" t="str">
        <f>+IFERROR(VLOOKUP(RecuperaHN[[#This Row],[ID_Municipio]],Table_4[[CodigoMuni]:[Long_2]],3,0),"")</f>
        <v/>
      </c>
      <c r="O87" s="28" t="str">
        <f>+IFERROR(VLOOKUP(RecuperaHN[[#This Row],[ID_Municipio]],Table_4[[CodigoMuni]:[Long_2]],4,0),"")</f>
        <v/>
      </c>
      <c r="P87" s="28" t="str">
        <f t="shared" si="8"/>
        <v>HONDURAS</v>
      </c>
    </row>
    <row r="88" spans="1:16" ht="14.25" customHeight="1" x14ac:dyDescent="0.3">
      <c r="A88" s="25" t="str">
        <f t="shared" si="7"/>
        <v>No Informado4395079</v>
      </c>
      <c r="B88" s="25" t="str">
        <f>+RecuperaHN[[#This Row],[ID_Municipio]]&amp;RecuperaHN[[#This Row],[Fecha]]</f>
        <v>9999943950</v>
      </c>
      <c r="C88" s="25" t="str">
        <f t="shared" si="6"/>
        <v>Cortes43950</v>
      </c>
      <c r="D88" s="59">
        <v>79</v>
      </c>
      <c r="E88" s="26">
        <v>43950</v>
      </c>
      <c r="F88" s="59">
        <f>+IFERROR(VLOOKUP(COVID_CL_RECUPERA!$G88,'LOCALIZA HN'!$Q$9:$R$26,2,0),99)</f>
        <v>5</v>
      </c>
      <c r="G88" s="4" t="s">
        <v>22</v>
      </c>
      <c r="H88" s="27" t="s">
        <v>19</v>
      </c>
      <c r="I88" s="59">
        <f>+IFERROR(VLOOKUP(RecuperaHN[[#This Row],[Municipio]],'LOCALIZA HN'!$B$9:$I$306,8,0),99999)</f>
        <v>99999</v>
      </c>
      <c r="J88" s="7" t="s">
        <v>19</v>
      </c>
      <c r="K88" s="7"/>
      <c r="L88" s="8" t="s">
        <v>19</v>
      </c>
      <c r="M88" s="28" t="str">
        <f t="shared" si="9"/>
        <v>Recuperado</v>
      </c>
      <c r="N88" s="28" t="str">
        <f>+IFERROR(VLOOKUP(RecuperaHN[[#This Row],[ID_Municipio]],Table_4[[CodigoMuni]:[Long_2]],3,0),"")</f>
        <v/>
      </c>
      <c r="O88" s="28" t="str">
        <f>+IFERROR(VLOOKUP(RecuperaHN[[#This Row],[ID_Municipio]],Table_4[[CodigoMuni]:[Long_2]],4,0),"")</f>
        <v/>
      </c>
      <c r="P88" s="28" t="str">
        <f t="shared" si="8"/>
        <v>HONDURAS</v>
      </c>
    </row>
    <row r="89" spans="1:16" ht="14.25" customHeight="1" x14ac:dyDescent="0.3">
      <c r="A89" s="25" t="str">
        <f t="shared" si="7"/>
        <v>No Informado4395280</v>
      </c>
      <c r="B89" s="25" t="str">
        <f>+RecuperaHN[[#This Row],[ID_Municipio]]&amp;RecuperaHN[[#This Row],[Fecha]]</f>
        <v>9999943952</v>
      </c>
      <c r="C89" s="25" t="str">
        <f t="shared" si="6"/>
        <v>No Informado43952</v>
      </c>
      <c r="D89" s="59">
        <v>80</v>
      </c>
      <c r="E89" s="26">
        <v>43952</v>
      </c>
      <c r="F89" s="59">
        <f>+IFERROR(VLOOKUP(COVID_CL_RECUPERA!$G89,'LOCALIZA HN'!$Q$9:$R$26,2,0),99)</f>
        <v>99</v>
      </c>
      <c r="G89" s="27" t="s">
        <v>19</v>
      </c>
      <c r="H89" s="27" t="s">
        <v>19</v>
      </c>
      <c r="I89" s="59">
        <f>+IFERROR(VLOOKUP(RecuperaHN[[#This Row],[Municipio]],'LOCALIZA HN'!$B$9:$I$306,8,0),99999)</f>
        <v>99999</v>
      </c>
      <c r="J89" s="7" t="s">
        <v>19</v>
      </c>
      <c r="K89" s="7"/>
      <c r="L89" s="8" t="s">
        <v>19</v>
      </c>
      <c r="M89" s="28" t="str">
        <f t="shared" si="9"/>
        <v>Recuperado</v>
      </c>
      <c r="N89" s="28" t="str">
        <f>+IFERROR(VLOOKUP(RecuperaHN[[#This Row],[ID_Municipio]],Table_4[[CodigoMuni]:[Long_2]],3,0),"")</f>
        <v/>
      </c>
      <c r="O89" s="28" t="str">
        <f>+IFERROR(VLOOKUP(RecuperaHN[[#This Row],[ID_Municipio]],Table_4[[CodigoMuni]:[Long_2]],4,0),"")</f>
        <v/>
      </c>
      <c r="P89" s="28" t="str">
        <f t="shared" si="8"/>
        <v>HONDURAS</v>
      </c>
    </row>
    <row r="90" spans="1:16" ht="14.25" customHeight="1" x14ac:dyDescent="0.3">
      <c r="A90" s="25" t="str">
        <f t="shared" si="7"/>
        <v>No Informado4395281</v>
      </c>
      <c r="B90" s="25" t="str">
        <f>+RecuperaHN[[#This Row],[ID_Municipio]]&amp;RecuperaHN[[#This Row],[Fecha]]</f>
        <v>9999943952</v>
      </c>
      <c r="C90" s="25" t="str">
        <f t="shared" si="6"/>
        <v>No Informado43952</v>
      </c>
      <c r="D90" s="59">
        <v>81</v>
      </c>
      <c r="E90" s="26">
        <v>43952</v>
      </c>
      <c r="F90" s="59">
        <f>+IFERROR(VLOOKUP(COVID_CL_RECUPERA!$G90,'LOCALIZA HN'!$Q$9:$R$26,2,0),99)</f>
        <v>99</v>
      </c>
      <c r="G90" s="27" t="s">
        <v>19</v>
      </c>
      <c r="H90" s="27" t="s">
        <v>19</v>
      </c>
      <c r="I90" s="59">
        <f>+IFERROR(VLOOKUP(RecuperaHN[[#This Row],[Municipio]],'LOCALIZA HN'!$B$9:$I$306,8,0),99999)</f>
        <v>99999</v>
      </c>
      <c r="J90" s="7" t="s">
        <v>19</v>
      </c>
      <c r="K90" s="7"/>
      <c r="L90" s="8" t="s">
        <v>19</v>
      </c>
      <c r="M90" s="28" t="str">
        <f t="shared" si="9"/>
        <v>Recuperado</v>
      </c>
      <c r="N90" s="28" t="str">
        <f>+IFERROR(VLOOKUP(RecuperaHN[[#This Row],[ID_Municipio]],Table_4[[CodigoMuni]:[Long_2]],3,0),"")</f>
        <v/>
      </c>
      <c r="O90" s="28" t="str">
        <f>+IFERROR(VLOOKUP(RecuperaHN[[#This Row],[ID_Municipio]],Table_4[[CodigoMuni]:[Long_2]],4,0),"")</f>
        <v/>
      </c>
      <c r="P90" s="28" t="str">
        <f t="shared" si="8"/>
        <v>HONDURAS</v>
      </c>
    </row>
    <row r="91" spans="1:16" ht="14.25" customHeight="1" x14ac:dyDescent="0.3">
      <c r="A91" s="25" t="str">
        <f t="shared" si="7"/>
        <v>No Informado4395282</v>
      </c>
      <c r="B91" s="25" t="str">
        <f>+RecuperaHN[[#This Row],[ID_Municipio]]&amp;RecuperaHN[[#This Row],[Fecha]]</f>
        <v>9999943952</v>
      </c>
      <c r="C91" s="25" t="str">
        <f t="shared" si="6"/>
        <v>No Informado43952</v>
      </c>
      <c r="D91" s="59">
        <v>82</v>
      </c>
      <c r="E91" s="26">
        <v>43952</v>
      </c>
      <c r="F91" s="59">
        <f>+IFERROR(VLOOKUP(COVID_CL_RECUPERA!$G91,'LOCALIZA HN'!$Q$9:$R$26,2,0),99)</f>
        <v>99</v>
      </c>
      <c r="G91" s="27" t="s">
        <v>19</v>
      </c>
      <c r="H91" s="27" t="s">
        <v>19</v>
      </c>
      <c r="I91" s="59">
        <f>+IFERROR(VLOOKUP(RecuperaHN[[#This Row],[Municipio]],'LOCALIZA HN'!$B$9:$I$306,8,0),99999)</f>
        <v>99999</v>
      </c>
      <c r="J91" s="7" t="s">
        <v>19</v>
      </c>
      <c r="K91" s="7"/>
      <c r="L91" s="8" t="s">
        <v>19</v>
      </c>
      <c r="M91" s="28" t="str">
        <f t="shared" si="9"/>
        <v>Recuperado</v>
      </c>
      <c r="N91" s="28" t="str">
        <f>+IFERROR(VLOOKUP(RecuperaHN[[#This Row],[ID_Municipio]],Table_4[[CodigoMuni]:[Long_2]],3,0),"")</f>
        <v/>
      </c>
      <c r="O91" s="28" t="str">
        <f>+IFERROR(VLOOKUP(RecuperaHN[[#This Row],[ID_Municipio]],Table_4[[CodigoMuni]:[Long_2]],4,0),"")</f>
        <v/>
      </c>
      <c r="P91" s="28" t="str">
        <f t="shared" si="8"/>
        <v>HONDURAS</v>
      </c>
    </row>
    <row r="92" spans="1:16" ht="14.25" customHeight="1" x14ac:dyDescent="0.3">
      <c r="A92" s="25" t="str">
        <f t="shared" si="7"/>
        <v>No Informado4395283</v>
      </c>
      <c r="B92" s="25" t="str">
        <f>+RecuperaHN[[#This Row],[ID_Municipio]]&amp;RecuperaHN[[#This Row],[Fecha]]</f>
        <v>9999943952</v>
      </c>
      <c r="C92" s="25" t="str">
        <f t="shared" si="6"/>
        <v>No Informado43952</v>
      </c>
      <c r="D92" s="59">
        <v>83</v>
      </c>
      <c r="E92" s="26">
        <v>43952</v>
      </c>
      <c r="F92" s="59">
        <f>+IFERROR(VLOOKUP(COVID_CL_RECUPERA!$G92,'LOCALIZA HN'!$Q$9:$R$26,2,0),99)</f>
        <v>99</v>
      </c>
      <c r="G92" s="27" t="s">
        <v>19</v>
      </c>
      <c r="H92" s="27" t="s">
        <v>19</v>
      </c>
      <c r="I92" s="59">
        <f>+IFERROR(VLOOKUP(RecuperaHN[[#This Row],[Municipio]],'LOCALIZA HN'!$B$9:$I$306,8,0),99999)</f>
        <v>99999</v>
      </c>
      <c r="J92" s="7" t="s">
        <v>19</v>
      </c>
      <c r="K92" s="7"/>
      <c r="L92" s="8" t="s">
        <v>19</v>
      </c>
      <c r="M92" s="28" t="str">
        <f t="shared" si="9"/>
        <v>Recuperado</v>
      </c>
      <c r="N92" s="28" t="str">
        <f>+IFERROR(VLOOKUP(RecuperaHN[[#This Row],[ID_Municipio]],Table_4[[CodigoMuni]:[Long_2]],3,0),"")</f>
        <v/>
      </c>
      <c r="O92" s="28" t="str">
        <f>+IFERROR(VLOOKUP(RecuperaHN[[#This Row],[ID_Municipio]],Table_4[[CodigoMuni]:[Long_2]],4,0),"")</f>
        <v/>
      </c>
      <c r="P92" s="28" t="str">
        <f t="shared" si="8"/>
        <v>HONDURAS</v>
      </c>
    </row>
    <row r="93" spans="1:16" ht="14.25" customHeight="1" x14ac:dyDescent="0.3">
      <c r="A93" s="25" t="str">
        <f t="shared" si="7"/>
        <v>No Informado4395284</v>
      </c>
      <c r="B93" s="25" t="str">
        <f>+RecuperaHN[[#This Row],[ID_Municipio]]&amp;RecuperaHN[[#This Row],[Fecha]]</f>
        <v>9999943952</v>
      </c>
      <c r="C93" s="25" t="str">
        <f t="shared" si="6"/>
        <v>No Informado43952</v>
      </c>
      <c r="D93" s="59">
        <v>84</v>
      </c>
      <c r="E93" s="26">
        <v>43952</v>
      </c>
      <c r="F93" s="59">
        <f>+IFERROR(VLOOKUP(COVID_CL_RECUPERA!$G93,'LOCALIZA HN'!$Q$9:$R$26,2,0),99)</f>
        <v>99</v>
      </c>
      <c r="G93" s="27" t="s">
        <v>19</v>
      </c>
      <c r="H93" s="27" t="s">
        <v>19</v>
      </c>
      <c r="I93" s="59">
        <f>+IFERROR(VLOOKUP(RecuperaHN[[#This Row],[Municipio]],'LOCALIZA HN'!$B$9:$I$306,8,0),99999)</f>
        <v>99999</v>
      </c>
      <c r="J93" s="7" t="s">
        <v>19</v>
      </c>
      <c r="K93" s="7"/>
      <c r="L93" s="8" t="s">
        <v>19</v>
      </c>
      <c r="M93" s="28" t="str">
        <f t="shared" si="9"/>
        <v>Recuperado</v>
      </c>
      <c r="N93" s="28" t="str">
        <f>+IFERROR(VLOOKUP(RecuperaHN[[#This Row],[ID_Municipio]],Table_4[[CodigoMuni]:[Long_2]],3,0),"")</f>
        <v/>
      </c>
      <c r="O93" s="28" t="str">
        <f>+IFERROR(VLOOKUP(RecuperaHN[[#This Row],[ID_Municipio]],Table_4[[CodigoMuni]:[Long_2]],4,0),"")</f>
        <v/>
      </c>
      <c r="P93" s="28" t="str">
        <f t="shared" si="8"/>
        <v>HONDURAS</v>
      </c>
    </row>
    <row r="94" spans="1:16" ht="14.25" customHeight="1" x14ac:dyDescent="0.3">
      <c r="A94" s="25" t="str">
        <f t="shared" si="7"/>
        <v>No Informado4395285</v>
      </c>
      <c r="B94" s="25" t="str">
        <f>+RecuperaHN[[#This Row],[ID_Municipio]]&amp;RecuperaHN[[#This Row],[Fecha]]</f>
        <v>9999943952</v>
      </c>
      <c r="C94" s="25" t="str">
        <f t="shared" si="6"/>
        <v>No Informado43952</v>
      </c>
      <c r="D94" s="59">
        <v>85</v>
      </c>
      <c r="E94" s="26">
        <v>43952</v>
      </c>
      <c r="F94" s="59">
        <f>+IFERROR(VLOOKUP(COVID_CL_RECUPERA!$G94,'LOCALIZA HN'!$Q$9:$R$26,2,0),99)</f>
        <v>99</v>
      </c>
      <c r="G94" s="27" t="s">
        <v>19</v>
      </c>
      <c r="H94" s="27" t="s">
        <v>19</v>
      </c>
      <c r="I94" s="59">
        <f>+IFERROR(VLOOKUP(RecuperaHN[[#This Row],[Municipio]],'LOCALIZA HN'!$B$9:$I$306,8,0),99999)</f>
        <v>99999</v>
      </c>
      <c r="J94" s="7" t="s">
        <v>19</v>
      </c>
      <c r="K94" s="7"/>
      <c r="L94" s="8" t="s">
        <v>19</v>
      </c>
      <c r="M94" s="28" t="str">
        <f t="shared" si="9"/>
        <v>Recuperado</v>
      </c>
      <c r="N94" s="28" t="str">
        <f>+IFERROR(VLOOKUP(RecuperaHN[[#This Row],[ID_Municipio]],Table_4[[CodigoMuni]:[Long_2]],3,0),"")</f>
        <v/>
      </c>
      <c r="O94" s="28" t="str">
        <f>+IFERROR(VLOOKUP(RecuperaHN[[#This Row],[ID_Municipio]],Table_4[[CodigoMuni]:[Long_2]],4,0),"")</f>
        <v/>
      </c>
      <c r="P94" s="28" t="str">
        <f t="shared" si="8"/>
        <v>HONDURAS</v>
      </c>
    </row>
    <row r="95" spans="1:16" ht="14.25" customHeight="1" x14ac:dyDescent="0.3">
      <c r="A95" s="25" t="str">
        <f t="shared" si="7"/>
        <v>No Informado4395286</v>
      </c>
      <c r="B95" s="25" t="str">
        <f>+RecuperaHN[[#This Row],[ID_Municipio]]&amp;RecuperaHN[[#This Row],[Fecha]]</f>
        <v>9999943952</v>
      </c>
      <c r="C95" s="25" t="str">
        <f t="shared" si="6"/>
        <v>No Informado43952</v>
      </c>
      <c r="D95" s="59">
        <v>86</v>
      </c>
      <c r="E95" s="26">
        <v>43952</v>
      </c>
      <c r="F95" s="59">
        <f>+IFERROR(VLOOKUP(COVID_CL_RECUPERA!$G95,'LOCALIZA HN'!$Q$9:$R$26,2,0),99)</f>
        <v>99</v>
      </c>
      <c r="G95" s="27" t="s">
        <v>19</v>
      </c>
      <c r="H95" s="27" t="s">
        <v>19</v>
      </c>
      <c r="I95" s="59">
        <f>+IFERROR(VLOOKUP(RecuperaHN[[#This Row],[Municipio]],'LOCALIZA HN'!$B$9:$I$306,8,0),99999)</f>
        <v>99999</v>
      </c>
      <c r="J95" s="7" t="s">
        <v>19</v>
      </c>
      <c r="K95" s="7"/>
      <c r="L95" s="8" t="s">
        <v>19</v>
      </c>
      <c r="M95" s="28" t="str">
        <f t="shared" si="9"/>
        <v>Recuperado</v>
      </c>
      <c r="N95" s="28" t="str">
        <f>+IFERROR(VLOOKUP(RecuperaHN[[#This Row],[ID_Municipio]],Table_4[[CodigoMuni]:[Long_2]],3,0),"")</f>
        <v/>
      </c>
      <c r="O95" s="28" t="str">
        <f>+IFERROR(VLOOKUP(RecuperaHN[[#This Row],[ID_Municipio]],Table_4[[CodigoMuni]:[Long_2]],4,0),"")</f>
        <v/>
      </c>
      <c r="P95" s="28" t="str">
        <f t="shared" si="8"/>
        <v>HONDURAS</v>
      </c>
    </row>
    <row r="96" spans="1:16" ht="14.25" customHeight="1" x14ac:dyDescent="0.3">
      <c r="A96" s="25" t="str">
        <f t="shared" si="7"/>
        <v>No Informado4395287</v>
      </c>
      <c r="B96" s="25" t="str">
        <f>+RecuperaHN[[#This Row],[ID_Municipio]]&amp;RecuperaHN[[#This Row],[Fecha]]</f>
        <v>9999943952</v>
      </c>
      <c r="C96" s="25" t="str">
        <f t="shared" si="6"/>
        <v>No Informado43952</v>
      </c>
      <c r="D96" s="59">
        <v>87</v>
      </c>
      <c r="E96" s="26">
        <v>43952</v>
      </c>
      <c r="F96" s="59">
        <f>+IFERROR(VLOOKUP(COVID_CL_RECUPERA!$G96,'LOCALIZA HN'!$Q$9:$R$26,2,0),99)</f>
        <v>99</v>
      </c>
      <c r="G96" s="27" t="s">
        <v>19</v>
      </c>
      <c r="H96" s="27" t="s">
        <v>19</v>
      </c>
      <c r="I96" s="59">
        <f>+IFERROR(VLOOKUP(RecuperaHN[[#This Row],[Municipio]],'LOCALIZA HN'!$B$9:$I$306,8,0),99999)</f>
        <v>99999</v>
      </c>
      <c r="J96" s="7" t="s">
        <v>19</v>
      </c>
      <c r="K96" s="7"/>
      <c r="L96" s="8" t="s">
        <v>19</v>
      </c>
      <c r="M96" s="28" t="str">
        <f t="shared" si="9"/>
        <v>Recuperado</v>
      </c>
      <c r="N96" s="28" t="str">
        <f>+IFERROR(VLOOKUP(RecuperaHN[[#This Row],[ID_Municipio]],Table_4[[CodigoMuni]:[Long_2]],3,0),"")</f>
        <v/>
      </c>
      <c r="O96" s="28" t="str">
        <f>+IFERROR(VLOOKUP(RecuperaHN[[#This Row],[ID_Municipio]],Table_4[[CodigoMuni]:[Long_2]],4,0),"")</f>
        <v/>
      </c>
      <c r="P96" s="28" t="str">
        <f t="shared" si="8"/>
        <v>HONDURAS</v>
      </c>
    </row>
    <row r="97" spans="1:16" ht="14.25" customHeight="1" x14ac:dyDescent="0.3">
      <c r="A97" s="25" t="str">
        <f t="shared" si="7"/>
        <v>No Informado4395288</v>
      </c>
      <c r="B97" s="25" t="str">
        <f>+RecuperaHN[[#This Row],[ID_Municipio]]&amp;RecuperaHN[[#This Row],[Fecha]]</f>
        <v>9999943952</v>
      </c>
      <c r="C97" s="25" t="str">
        <f t="shared" si="6"/>
        <v>No Informado43952</v>
      </c>
      <c r="D97" s="59">
        <v>88</v>
      </c>
      <c r="E97" s="26">
        <v>43952</v>
      </c>
      <c r="F97" s="59">
        <f>+IFERROR(VLOOKUP(COVID_CL_RECUPERA!$G97,'LOCALIZA HN'!$Q$9:$R$26,2,0),99)</f>
        <v>99</v>
      </c>
      <c r="G97" s="27" t="s">
        <v>19</v>
      </c>
      <c r="H97" s="27" t="s">
        <v>19</v>
      </c>
      <c r="I97" s="59">
        <f>+IFERROR(VLOOKUP(RecuperaHN[[#This Row],[Municipio]],'LOCALIZA HN'!$B$9:$I$306,8,0),99999)</f>
        <v>99999</v>
      </c>
      <c r="J97" s="7" t="s">
        <v>19</v>
      </c>
      <c r="K97" s="7"/>
      <c r="L97" s="8" t="s">
        <v>19</v>
      </c>
      <c r="M97" s="28" t="str">
        <f t="shared" si="9"/>
        <v>Recuperado</v>
      </c>
      <c r="N97" s="28" t="str">
        <f>+IFERROR(VLOOKUP(RecuperaHN[[#This Row],[ID_Municipio]],Table_4[[CodigoMuni]:[Long_2]],3,0),"")</f>
        <v/>
      </c>
      <c r="O97" s="28" t="str">
        <f>+IFERROR(VLOOKUP(RecuperaHN[[#This Row],[ID_Municipio]],Table_4[[CodigoMuni]:[Long_2]],4,0),"")</f>
        <v/>
      </c>
      <c r="P97" s="28" t="str">
        <f t="shared" si="8"/>
        <v>HONDURAS</v>
      </c>
    </row>
    <row r="98" spans="1:16" ht="14.25" customHeight="1" x14ac:dyDescent="0.3">
      <c r="A98" s="25" t="str">
        <f t="shared" si="7"/>
        <v>No Informado4395289</v>
      </c>
      <c r="B98" s="25" t="str">
        <f>+RecuperaHN[[#This Row],[ID_Municipio]]&amp;RecuperaHN[[#This Row],[Fecha]]</f>
        <v>9999943952</v>
      </c>
      <c r="C98" s="25" t="str">
        <f t="shared" si="6"/>
        <v>No Informado43952</v>
      </c>
      <c r="D98" s="59">
        <v>89</v>
      </c>
      <c r="E98" s="26">
        <v>43952</v>
      </c>
      <c r="F98" s="59">
        <f>+IFERROR(VLOOKUP(COVID_CL_RECUPERA!$G98,'LOCALIZA HN'!$Q$9:$R$26,2,0),99)</f>
        <v>99</v>
      </c>
      <c r="G98" s="27" t="s">
        <v>19</v>
      </c>
      <c r="H98" s="27" t="s">
        <v>19</v>
      </c>
      <c r="I98" s="59">
        <f>+IFERROR(VLOOKUP(RecuperaHN[[#This Row],[Municipio]],'LOCALIZA HN'!$B$9:$I$306,8,0),99999)</f>
        <v>99999</v>
      </c>
      <c r="J98" s="7" t="s">
        <v>19</v>
      </c>
      <c r="K98" s="7"/>
      <c r="L98" s="8" t="s">
        <v>19</v>
      </c>
      <c r="M98" s="28" t="str">
        <f t="shared" si="9"/>
        <v>Recuperado</v>
      </c>
      <c r="N98" s="28" t="str">
        <f>+IFERROR(VLOOKUP(RecuperaHN[[#This Row],[ID_Municipio]],Table_4[[CodigoMuni]:[Long_2]],3,0),"")</f>
        <v/>
      </c>
      <c r="O98" s="28" t="str">
        <f>+IFERROR(VLOOKUP(RecuperaHN[[#This Row],[ID_Municipio]],Table_4[[CodigoMuni]:[Long_2]],4,0),"")</f>
        <v/>
      </c>
      <c r="P98" s="28" t="str">
        <f t="shared" si="8"/>
        <v>HONDURAS</v>
      </c>
    </row>
    <row r="99" spans="1:16" ht="14.25" customHeight="1" x14ac:dyDescent="0.3">
      <c r="A99" s="25" t="str">
        <f t="shared" si="7"/>
        <v>No Informado4395290</v>
      </c>
      <c r="B99" s="25" t="str">
        <f>+RecuperaHN[[#This Row],[ID_Municipio]]&amp;RecuperaHN[[#This Row],[Fecha]]</f>
        <v>9999943952</v>
      </c>
      <c r="C99" s="25" t="str">
        <f t="shared" si="6"/>
        <v>No Informado43952</v>
      </c>
      <c r="D99" s="59">
        <v>90</v>
      </c>
      <c r="E99" s="26">
        <v>43952</v>
      </c>
      <c r="F99" s="59">
        <f>+IFERROR(VLOOKUP(COVID_CL_RECUPERA!$G99,'LOCALIZA HN'!$Q$9:$R$26,2,0),99)</f>
        <v>99</v>
      </c>
      <c r="G99" s="27" t="s">
        <v>19</v>
      </c>
      <c r="H99" s="27" t="s">
        <v>19</v>
      </c>
      <c r="I99" s="59">
        <f>+IFERROR(VLOOKUP(RecuperaHN[[#This Row],[Municipio]],'LOCALIZA HN'!$B$9:$I$306,8,0),99999)</f>
        <v>99999</v>
      </c>
      <c r="J99" s="7" t="s">
        <v>19</v>
      </c>
      <c r="K99" s="7"/>
      <c r="L99" s="8" t="s">
        <v>19</v>
      </c>
      <c r="M99" s="28" t="str">
        <f t="shared" si="9"/>
        <v>Recuperado</v>
      </c>
      <c r="N99" s="28" t="str">
        <f>+IFERROR(VLOOKUP(RecuperaHN[[#This Row],[ID_Municipio]],Table_4[[CodigoMuni]:[Long_2]],3,0),"")</f>
        <v/>
      </c>
      <c r="O99" s="28" t="str">
        <f>+IFERROR(VLOOKUP(RecuperaHN[[#This Row],[ID_Municipio]],Table_4[[CodigoMuni]:[Long_2]],4,0),"")</f>
        <v/>
      </c>
      <c r="P99" s="28" t="str">
        <f t="shared" si="8"/>
        <v>HONDURAS</v>
      </c>
    </row>
    <row r="100" spans="1:16" ht="14.25" customHeight="1" x14ac:dyDescent="0.3">
      <c r="A100" s="25" t="str">
        <f t="shared" si="7"/>
        <v>No Informado4395291</v>
      </c>
      <c r="B100" s="25" t="str">
        <f>+RecuperaHN[[#This Row],[ID_Municipio]]&amp;RecuperaHN[[#This Row],[Fecha]]</f>
        <v>9999943952</v>
      </c>
      <c r="C100" s="25" t="str">
        <f t="shared" si="6"/>
        <v>No Informado43952</v>
      </c>
      <c r="D100" s="59">
        <v>91</v>
      </c>
      <c r="E100" s="26">
        <v>43952</v>
      </c>
      <c r="F100" s="59">
        <f>+IFERROR(VLOOKUP(COVID_CL_RECUPERA!$G100,'LOCALIZA HN'!$Q$9:$R$26,2,0),99)</f>
        <v>99</v>
      </c>
      <c r="G100" s="27" t="s">
        <v>19</v>
      </c>
      <c r="H100" s="27" t="s">
        <v>19</v>
      </c>
      <c r="I100" s="59">
        <f>+IFERROR(VLOOKUP(RecuperaHN[[#This Row],[Municipio]],'LOCALIZA HN'!$B$9:$I$306,8,0),99999)</f>
        <v>99999</v>
      </c>
      <c r="J100" s="7" t="s">
        <v>19</v>
      </c>
      <c r="K100" s="7"/>
      <c r="L100" s="8" t="s">
        <v>19</v>
      </c>
      <c r="M100" s="28" t="str">
        <f t="shared" si="9"/>
        <v>Recuperado</v>
      </c>
      <c r="N100" s="28" t="str">
        <f>+IFERROR(VLOOKUP(RecuperaHN[[#This Row],[ID_Municipio]],Table_4[[CodigoMuni]:[Long_2]],3,0),"")</f>
        <v/>
      </c>
      <c r="O100" s="28" t="str">
        <f>+IFERROR(VLOOKUP(RecuperaHN[[#This Row],[ID_Municipio]],Table_4[[CodigoMuni]:[Long_2]],4,0),"")</f>
        <v/>
      </c>
      <c r="P100" s="28" t="str">
        <f t="shared" si="8"/>
        <v>HONDURAS</v>
      </c>
    </row>
    <row r="101" spans="1:16" ht="14.25" customHeight="1" x14ac:dyDescent="0.3">
      <c r="A101" s="25" t="str">
        <f t="shared" si="7"/>
        <v>No Informado4395292</v>
      </c>
      <c r="B101" s="25" t="str">
        <f>+RecuperaHN[[#This Row],[ID_Municipio]]&amp;RecuperaHN[[#This Row],[Fecha]]</f>
        <v>9999943952</v>
      </c>
      <c r="C101" s="25" t="str">
        <f t="shared" si="6"/>
        <v>No Informado43952</v>
      </c>
      <c r="D101" s="59">
        <v>92</v>
      </c>
      <c r="E101" s="26">
        <v>43952</v>
      </c>
      <c r="F101" s="59">
        <f>+IFERROR(VLOOKUP(COVID_CL_RECUPERA!$G101,'LOCALIZA HN'!$Q$9:$R$26,2,0),99)</f>
        <v>99</v>
      </c>
      <c r="G101" s="27" t="s">
        <v>19</v>
      </c>
      <c r="H101" s="27" t="s">
        <v>19</v>
      </c>
      <c r="I101" s="59">
        <f>+IFERROR(VLOOKUP(RecuperaHN[[#This Row],[Municipio]],'LOCALIZA HN'!$B$9:$I$306,8,0),99999)</f>
        <v>99999</v>
      </c>
      <c r="J101" s="7" t="s">
        <v>19</v>
      </c>
      <c r="K101" s="7"/>
      <c r="L101" s="8" t="s">
        <v>19</v>
      </c>
      <c r="M101" s="28" t="str">
        <f t="shared" si="9"/>
        <v>Recuperado</v>
      </c>
      <c r="N101" s="28" t="str">
        <f>+IFERROR(VLOOKUP(RecuperaHN[[#This Row],[ID_Municipio]],Table_4[[CodigoMuni]:[Long_2]],3,0),"")</f>
        <v/>
      </c>
      <c r="O101" s="28" t="str">
        <f>+IFERROR(VLOOKUP(RecuperaHN[[#This Row],[ID_Municipio]],Table_4[[CodigoMuni]:[Long_2]],4,0),"")</f>
        <v/>
      </c>
      <c r="P101" s="28" t="str">
        <f t="shared" si="8"/>
        <v>HONDURAS</v>
      </c>
    </row>
    <row r="102" spans="1:16" ht="14.25" customHeight="1" x14ac:dyDescent="0.3">
      <c r="A102" s="25" t="str">
        <f t="shared" si="7"/>
        <v>No Informado4395293</v>
      </c>
      <c r="B102" s="25" t="str">
        <f>+RecuperaHN[[#This Row],[ID_Municipio]]&amp;RecuperaHN[[#This Row],[Fecha]]</f>
        <v>9999943952</v>
      </c>
      <c r="C102" s="25" t="str">
        <f t="shared" si="6"/>
        <v>No Informado43952</v>
      </c>
      <c r="D102" s="59">
        <v>93</v>
      </c>
      <c r="E102" s="26">
        <v>43952</v>
      </c>
      <c r="F102" s="59">
        <f>+IFERROR(VLOOKUP(COVID_CL_RECUPERA!$G102,'LOCALIZA HN'!$Q$9:$R$26,2,0),99)</f>
        <v>99</v>
      </c>
      <c r="G102" s="27" t="s">
        <v>19</v>
      </c>
      <c r="H102" s="27" t="s">
        <v>19</v>
      </c>
      <c r="I102" s="59">
        <f>+IFERROR(VLOOKUP(RecuperaHN[[#This Row],[Municipio]],'LOCALIZA HN'!$B$9:$I$306,8,0),99999)</f>
        <v>99999</v>
      </c>
      <c r="J102" s="7" t="s">
        <v>19</v>
      </c>
      <c r="K102" s="7"/>
      <c r="L102" s="8" t="s">
        <v>19</v>
      </c>
      <c r="M102" s="28" t="str">
        <f t="shared" si="9"/>
        <v>Recuperado</v>
      </c>
      <c r="N102" s="28" t="str">
        <f>+IFERROR(VLOOKUP(RecuperaHN[[#This Row],[ID_Municipio]],Table_4[[CodigoMuni]:[Long_2]],3,0),"")</f>
        <v/>
      </c>
      <c r="O102" s="28" t="str">
        <f>+IFERROR(VLOOKUP(RecuperaHN[[#This Row],[ID_Municipio]],Table_4[[CodigoMuni]:[Long_2]],4,0),"")</f>
        <v/>
      </c>
      <c r="P102" s="28" t="str">
        <f t="shared" si="8"/>
        <v>HONDURAS</v>
      </c>
    </row>
    <row r="103" spans="1:16" ht="14.25" customHeight="1" x14ac:dyDescent="0.3">
      <c r="A103" s="25" t="str">
        <f t="shared" si="7"/>
        <v>No Informado4395294</v>
      </c>
      <c r="B103" s="25" t="str">
        <f>+RecuperaHN[[#This Row],[ID_Municipio]]&amp;RecuperaHN[[#This Row],[Fecha]]</f>
        <v>9999943952</v>
      </c>
      <c r="C103" s="25" t="str">
        <f t="shared" si="6"/>
        <v>No Informado43952</v>
      </c>
      <c r="D103" s="59">
        <v>94</v>
      </c>
      <c r="E103" s="26">
        <v>43952</v>
      </c>
      <c r="F103" s="59">
        <f>+IFERROR(VLOOKUP(COVID_CL_RECUPERA!$G103,'LOCALIZA HN'!$Q$9:$R$26,2,0),99)</f>
        <v>99</v>
      </c>
      <c r="G103" s="27" t="s">
        <v>19</v>
      </c>
      <c r="H103" s="27" t="s">
        <v>19</v>
      </c>
      <c r="I103" s="59">
        <f>+IFERROR(VLOOKUP(RecuperaHN[[#This Row],[Municipio]],'LOCALIZA HN'!$B$9:$I$306,8,0),99999)</f>
        <v>99999</v>
      </c>
      <c r="J103" s="7" t="s">
        <v>19</v>
      </c>
      <c r="K103" s="7"/>
      <c r="L103" s="8" t="s">
        <v>19</v>
      </c>
      <c r="M103" s="28" t="str">
        <f t="shared" si="9"/>
        <v>Recuperado</v>
      </c>
      <c r="N103" s="28" t="str">
        <f>+IFERROR(VLOOKUP(RecuperaHN[[#This Row],[ID_Municipio]],Table_4[[CodigoMuni]:[Long_2]],3,0),"")</f>
        <v/>
      </c>
      <c r="O103" s="28" t="str">
        <f>+IFERROR(VLOOKUP(RecuperaHN[[#This Row],[ID_Municipio]],Table_4[[CodigoMuni]:[Long_2]],4,0),"")</f>
        <v/>
      </c>
      <c r="P103" s="28" t="str">
        <f t="shared" si="8"/>
        <v>HONDURAS</v>
      </c>
    </row>
    <row r="104" spans="1:16" ht="14.25" customHeight="1" x14ac:dyDescent="0.3">
      <c r="A104" s="25" t="str">
        <f t="shared" si="7"/>
        <v>No Informado4395295</v>
      </c>
      <c r="B104" s="25" t="str">
        <f>+RecuperaHN[[#This Row],[ID_Municipio]]&amp;RecuperaHN[[#This Row],[Fecha]]</f>
        <v>9999943952</v>
      </c>
      <c r="C104" s="25" t="str">
        <f t="shared" si="6"/>
        <v>No Informado43952</v>
      </c>
      <c r="D104" s="59">
        <v>95</v>
      </c>
      <c r="E104" s="26">
        <v>43952</v>
      </c>
      <c r="F104" s="59">
        <f>+IFERROR(VLOOKUP(COVID_CL_RECUPERA!$G104,'LOCALIZA HN'!$Q$9:$R$26,2,0),99)</f>
        <v>99</v>
      </c>
      <c r="G104" s="27" t="s">
        <v>19</v>
      </c>
      <c r="H104" s="27" t="s">
        <v>19</v>
      </c>
      <c r="I104" s="59">
        <f>+IFERROR(VLOOKUP(RecuperaHN[[#This Row],[Municipio]],'LOCALIZA HN'!$B$9:$I$306,8,0),99999)</f>
        <v>99999</v>
      </c>
      <c r="J104" s="7" t="s">
        <v>19</v>
      </c>
      <c r="K104" s="7"/>
      <c r="L104" s="8" t="s">
        <v>19</v>
      </c>
      <c r="M104" s="28" t="str">
        <f t="shared" si="9"/>
        <v>Recuperado</v>
      </c>
      <c r="N104" s="28" t="str">
        <f>+IFERROR(VLOOKUP(RecuperaHN[[#This Row],[ID_Municipio]],Table_4[[CodigoMuni]:[Long_2]],3,0),"")</f>
        <v/>
      </c>
      <c r="O104" s="28" t="str">
        <f>+IFERROR(VLOOKUP(RecuperaHN[[#This Row],[ID_Municipio]],Table_4[[CodigoMuni]:[Long_2]],4,0),"")</f>
        <v/>
      </c>
      <c r="P104" s="28" t="str">
        <f t="shared" si="8"/>
        <v>HONDURAS</v>
      </c>
    </row>
    <row r="105" spans="1:16" ht="14.25" customHeight="1" x14ac:dyDescent="0.3">
      <c r="A105" s="25" t="str">
        <f t="shared" si="7"/>
        <v>No Informado4395296</v>
      </c>
      <c r="B105" s="25" t="str">
        <f>+RecuperaHN[[#This Row],[ID_Municipio]]&amp;RecuperaHN[[#This Row],[Fecha]]</f>
        <v>9999943952</v>
      </c>
      <c r="C105" s="25" t="str">
        <f t="shared" si="6"/>
        <v>No Informado43952</v>
      </c>
      <c r="D105" s="59">
        <v>96</v>
      </c>
      <c r="E105" s="26">
        <v>43952</v>
      </c>
      <c r="F105" s="59">
        <f>+IFERROR(VLOOKUP(COVID_CL_RECUPERA!$G105,'LOCALIZA HN'!$Q$9:$R$26,2,0),99)</f>
        <v>99</v>
      </c>
      <c r="G105" s="27" t="s">
        <v>19</v>
      </c>
      <c r="H105" s="27" t="s">
        <v>19</v>
      </c>
      <c r="I105" s="59">
        <f>+IFERROR(VLOOKUP(RecuperaHN[[#This Row],[Municipio]],'LOCALIZA HN'!$B$9:$I$306,8,0),99999)</f>
        <v>99999</v>
      </c>
      <c r="J105" s="7" t="s">
        <v>19</v>
      </c>
      <c r="K105" s="7"/>
      <c r="L105" s="8" t="s">
        <v>19</v>
      </c>
      <c r="M105" s="28" t="str">
        <f t="shared" si="9"/>
        <v>Recuperado</v>
      </c>
      <c r="N105" s="28" t="str">
        <f>+IFERROR(VLOOKUP(RecuperaHN[[#This Row],[ID_Municipio]],Table_4[[CodigoMuni]:[Long_2]],3,0),"")</f>
        <v/>
      </c>
      <c r="O105" s="28" t="str">
        <f>+IFERROR(VLOOKUP(RecuperaHN[[#This Row],[ID_Municipio]],Table_4[[CodigoMuni]:[Long_2]],4,0),"")</f>
        <v/>
      </c>
      <c r="P105" s="28" t="str">
        <f t="shared" si="8"/>
        <v>HONDURAS</v>
      </c>
    </row>
    <row r="106" spans="1:16" ht="14.25" customHeight="1" x14ac:dyDescent="0.3">
      <c r="A106" s="25" t="str">
        <f t="shared" si="7"/>
        <v>No Informado4395297</v>
      </c>
      <c r="B106" s="25" t="str">
        <f>+RecuperaHN[[#This Row],[ID_Municipio]]&amp;RecuperaHN[[#This Row],[Fecha]]</f>
        <v>9999943952</v>
      </c>
      <c r="C106" s="25" t="str">
        <f t="shared" si="6"/>
        <v>No Informado43952</v>
      </c>
      <c r="D106" s="59">
        <v>97</v>
      </c>
      <c r="E106" s="26">
        <v>43952</v>
      </c>
      <c r="F106" s="59">
        <f>+IFERROR(VLOOKUP(COVID_CL_RECUPERA!$G106,'LOCALIZA HN'!$Q$9:$R$26,2,0),99)</f>
        <v>99</v>
      </c>
      <c r="G106" s="27" t="s">
        <v>19</v>
      </c>
      <c r="H106" s="27" t="s">
        <v>19</v>
      </c>
      <c r="I106" s="59">
        <f>+IFERROR(VLOOKUP(RecuperaHN[[#This Row],[Municipio]],'LOCALIZA HN'!$B$9:$I$306,8,0),99999)</f>
        <v>99999</v>
      </c>
      <c r="J106" s="7" t="s">
        <v>19</v>
      </c>
      <c r="K106" s="7"/>
      <c r="L106" s="8" t="s">
        <v>19</v>
      </c>
      <c r="M106" s="28" t="str">
        <f t="shared" si="9"/>
        <v>Recuperado</v>
      </c>
      <c r="N106" s="28" t="str">
        <f>+IFERROR(VLOOKUP(RecuperaHN[[#This Row],[ID_Municipio]],Table_4[[CodigoMuni]:[Long_2]],3,0),"")</f>
        <v/>
      </c>
      <c r="O106" s="28" t="str">
        <f>+IFERROR(VLOOKUP(RecuperaHN[[#This Row],[ID_Municipio]],Table_4[[CodigoMuni]:[Long_2]],4,0),"")</f>
        <v/>
      </c>
      <c r="P106" s="28" t="str">
        <f t="shared" si="8"/>
        <v>HONDURAS</v>
      </c>
    </row>
    <row r="107" spans="1:16" ht="14.25" customHeight="1" x14ac:dyDescent="0.3">
      <c r="A107" s="25" t="str">
        <f t="shared" si="7"/>
        <v>No Informado4395298</v>
      </c>
      <c r="B107" s="25" t="str">
        <f>+RecuperaHN[[#This Row],[ID_Municipio]]&amp;RecuperaHN[[#This Row],[Fecha]]</f>
        <v>9999943952</v>
      </c>
      <c r="C107" s="25" t="str">
        <f t="shared" si="6"/>
        <v>No Informado43952</v>
      </c>
      <c r="D107" s="59">
        <v>98</v>
      </c>
      <c r="E107" s="26">
        <v>43952</v>
      </c>
      <c r="F107" s="59">
        <f>+IFERROR(VLOOKUP(COVID_CL_RECUPERA!$G107,'LOCALIZA HN'!$Q$9:$R$26,2,0),99)</f>
        <v>99</v>
      </c>
      <c r="G107" s="27" t="s">
        <v>19</v>
      </c>
      <c r="H107" s="27" t="s">
        <v>19</v>
      </c>
      <c r="I107" s="59">
        <f>+IFERROR(VLOOKUP(RecuperaHN[[#This Row],[Municipio]],'LOCALIZA HN'!$B$9:$I$306,8,0),99999)</f>
        <v>99999</v>
      </c>
      <c r="J107" s="7" t="s">
        <v>19</v>
      </c>
      <c r="K107" s="7"/>
      <c r="L107" s="8" t="s">
        <v>19</v>
      </c>
      <c r="M107" s="28" t="str">
        <f t="shared" si="9"/>
        <v>Recuperado</v>
      </c>
      <c r="N107" s="28" t="str">
        <f>+IFERROR(VLOOKUP(RecuperaHN[[#This Row],[ID_Municipio]],Table_4[[CodigoMuni]:[Long_2]],3,0),"")</f>
        <v/>
      </c>
      <c r="O107" s="28" t="str">
        <f>+IFERROR(VLOOKUP(RecuperaHN[[#This Row],[ID_Municipio]],Table_4[[CodigoMuni]:[Long_2]],4,0),"")</f>
        <v/>
      </c>
      <c r="P107" s="28" t="str">
        <f t="shared" si="8"/>
        <v>HONDURAS</v>
      </c>
    </row>
    <row r="108" spans="1:16" ht="14.25" customHeight="1" x14ac:dyDescent="0.3">
      <c r="A108" s="25" t="str">
        <f t="shared" si="7"/>
        <v>No Informado4395299</v>
      </c>
      <c r="B108" s="25" t="str">
        <f>+RecuperaHN[[#This Row],[ID_Municipio]]&amp;RecuperaHN[[#This Row],[Fecha]]</f>
        <v>9999943952</v>
      </c>
      <c r="C108" s="25" t="str">
        <f t="shared" si="6"/>
        <v>No Informado43952</v>
      </c>
      <c r="D108" s="59">
        <v>99</v>
      </c>
      <c r="E108" s="26">
        <v>43952</v>
      </c>
      <c r="F108" s="59">
        <f>+IFERROR(VLOOKUP(COVID_CL_RECUPERA!$G108,'LOCALIZA HN'!$Q$9:$R$26,2,0),99)</f>
        <v>99</v>
      </c>
      <c r="G108" s="27" t="s">
        <v>19</v>
      </c>
      <c r="H108" s="27" t="s">
        <v>19</v>
      </c>
      <c r="I108" s="59">
        <f>+IFERROR(VLOOKUP(RecuperaHN[[#This Row],[Municipio]],'LOCALIZA HN'!$B$9:$I$306,8,0),99999)</f>
        <v>99999</v>
      </c>
      <c r="J108" s="7" t="s">
        <v>19</v>
      </c>
      <c r="K108" s="7"/>
      <c r="L108" s="8" t="s">
        <v>19</v>
      </c>
      <c r="M108" s="28" t="str">
        <f t="shared" si="9"/>
        <v>Recuperado</v>
      </c>
      <c r="N108" s="28" t="str">
        <f>+IFERROR(VLOOKUP(RecuperaHN[[#This Row],[ID_Municipio]],Table_4[[CodigoMuni]:[Long_2]],3,0),"")</f>
        <v/>
      </c>
      <c r="O108" s="28" t="str">
        <f>+IFERROR(VLOOKUP(RecuperaHN[[#This Row],[ID_Municipio]],Table_4[[CodigoMuni]:[Long_2]],4,0),"")</f>
        <v/>
      </c>
      <c r="P108" s="28" t="str">
        <f t="shared" si="8"/>
        <v>HONDURAS</v>
      </c>
    </row>
    <row r="109" spans="1:16" ht="14.25" customHeight="1" x14ac:dyDescent="0.3">
      <c r="A109" s="25" t="str">
        <f t="shared" si="7"/>
        <v>No Informado43952100</v>
      </c>
      <c r="B109" s="25" t="str">
        <f>+RecuperaHN[[#This Row],[ID_Municipio]]&amp;RecuperaHN[[#This Row],[Fecha]]</f>
        <v>9999943952</v>
      </c>
      <c r="C109" s="25" t="str">
        <f t="shared" si="6"/>
        <v>No Informado43952</v>
      </c>
      <c r="D109" s="59">
        <v>100</v>
      </c>
      <c r="E109" s="26">
        <v>43952</v>
      </c>
      <c r="F109" s="59">
        <f>+IFERROR(VLOOKUP(COVID_CL_RECUPERA!$G109,'LOCALIZA HN'!$Q$9:$R$26,2,0),99)</f>
        <v>99</v>
      </c>
      <c r="G109" s="27" t="s">
        <v>19</v>
      </c>
      <c r="H109" s="27" t="s">
        <v>19</v>
      </c>
      <c r="I109" s="59">
        <f>+IFERROR(VLOOKUP(RecuperaHN[[#This Row],[Municipio]],'LOCALIZA HN'!$B$9:$I$306,8,0),99999)</f>
        <v>99999</v>
      </c>
      <c r="J109" s="7" t="s">
        <v>19</v>
      </c>
      <c r="K109" s="7"/>
      <c r="L109" s="8" t="s">
        <v>19</v>
      </c>
      <c r="M109" s="28" t="str">
        <f t="shared" si="9"/>
        <v>Recuperado</v>
      </c>
      <c r="N109" s="28" t="str">
        <f>+IFERROR(VLOOKUP(RecuperaHN[[#This Row],[ID_Municipio]],Table_4[[CodigoMuni]:[Long_2]],3,0),"")</f>
        <v/>
      </c>
      <c r="O109" s="28" t="str">
        <f>+IFERROR(VLOOKUP(RecuperaHN[[#This Row],[ID_Municipio]],Table_4[[CodigoMuni]:[Long_2]],4,0),"")</f>
        <v/>
      </c>
      <c r="P109" s="28" t="str">
        <f t="shared" si="8"/>
        <v>HONDURAS</v>
      </c>
    </row>
    <row r="110" spans="1:16" ht="14.25" customHeight="1" x14ac:dyDescent="0.3">
      <c r="A110" s="25" t="str">
        <f t="shared" si="7"/>
        <v>No Informado43952101</v>
      </c>
      <c r="B110" s="25" t="str">
        <f>+RecuperaHN[[#This Row],[ID_Municipio]]&amp;RecuperaHN[[#This Row],[Fecha]]</f>
        <v>9999943952</v>
      </c>
      <c r="C110" s="25" t="str">
        <f t="shared" si="6"/>
        <v>No Informado43952</v>
      </c>
      <c r="D110" s="59">
        <v>101</v>
      </c>
      <c r="E110" s="26">
        <v>43952</v>
      </c>
      <c r="F110" s="59">
        <f>+IFERROR(VLOOKUP(COVID_CL_RECUPERA!$G110,'LOCALIZA HN'!$Q$9:$R$26,2,0),99)</f>
        <v>99</v>
      </c>
      <c r="G110" s="27" t="s">
        <v>19</v>
      </c>
      <c r="H110" s="27" t="s">
        <v>19</v>
      </c>
      <c r="I110" s="59">
        <f>+IFERROR(VLOOKUP(RecuperaHN[[#This Row],[Municipio]],'LOCALIZA HN'!$B$9:$I$306,8,0),99999)</f>
        <v>99999</v>
      </c>
      <c r="J110" s="7" t="s">
        <v>19</v>
      </c>
      <c r="K110" s="7"/>
      <c r="L110" s="8" t="s">
        <v>19</v>
      </c>
      <c r="M110" s="28" t="str">
        <f t="shared" si="9"/>
        <v>Recuperado</v>
      </c>
      <c r="N110" s="28" t="str">
        <f>+IFERROR(VLOOKUP(RecuperaHN[[#This Row],[ID_Municipio]],Table_4[[CodigoMuni]:[Long_2]],3,0),"")</f>
        <v/>
      </c>
      <c r="O110" s="28" t="str">
        <f>+IFERROR(VLOOKUP(RecuperaHN[[#This Row],[ID_Municipio]],Table_4[[CodigoMuni]:[Long_2]],4,0),"")</f>
        <v/>
      </c>
      <c r="P110" s="28" t="str">
        <f t="shared" si="8"/>
        <v>HONDURAS</v>
      </c>
    </row>
    <row r="111" spans="1:16" ht="14.25" customHeight="1" x14ac:dyDescent="0.3">
      <c r="A111" s="25" t="str">
        <f t="shared" si="7"/>
        <v>No Informado43952102</v>
      </c>
      <c r="B111" s="25" t="str">
        <f>+RecuperaHN[[#This Row],[ID_Municipio]]&amp;RecuperaHN[[#This Row],[Fecha]]</f>
        <v>9999943952</v>
      </c>
      <c r="C111" s="25" t="str">
        <f t="shared" si="6"/>
        <v>No Informado43952</v>
      </c>
      <c r="D111" s="59">
        <v>102</v>
      </c>
      <c r="E111" s="26">
        <v>43952</v>
      </c>
      <c r="F111" s="59">
        <f>+IFERROR(VLOOKUP(COVID_CL_RECUPERA!$G111,'LOCALIZA HN'!$Q$9:$R$26,2,0),99)</f>
        <v>99</v>
      </c>
      <c r="G111" s="27" t="s">
        <v>19</v>
      </c>
      <c r="H111" s="27" t="s">
        <v>19</v>
      </c>
      <c r="I111" s="59">
        <f>+IFERROR(VLOOKUP(RecuperaHN[[#This Row],[Municipio]],'LOCALIZA HN'!$B$9:$I$306,8,0),99999)</f>
        <v>99999</v>
      </c>
      <c r="J111" s="7" t="s">
        <v>19</v>
      </c>
      <c r="K111" s="7"/>
      <c r="L111" s="8" t="s">
        <v>19</v>
      </c>
      <c r="M111" s="28" t="str">
        <f t="shared" si="9"/>
        <v>Recuperado</v>
      </c>
      <c r="N111" s="28" t="str">
        <f>+IFERROR(VLOOKUP(RecuperaHN[[#This Row],[ID_Municipio]],Table_4[[CodigoMuni]:[Long_2]],3,0),"")</f>
        <v/>
      </c>
      <c r="O111" s="28" t="str">
        <f>+IFERROR(VLOOKUP(RecuperaHN[[#This Row],[ID_Municipio]],Table_4[[CodigoMuni]:[Long_2]],4,0),"")</f>
        <v/>
      </c>
      <c r="P111" s="28" t="str">
        <f t="shared" si="8"/>
        <v>HONDURAS</v>
      </c>
    </row>
    <row r="112" spans="1:16" ht="14.25" customHeight="1" x14ac:dyDescent="0.3">
      <c r="A112" s="25" t="str">
        <f t="shared" si="7"/>
        <v>No Informado43952103</v>
      </c>
      <c r="B112" s="25" t="str">
        <f>+RecuperaHN[[#This Row],[ID_Municipio]]&amp;RecuperaHN[[#This Row],[Fecha]]</f>
        <v>9999943952</v>
      </c>
      <c r="C112" s="25" t="str">
        <f t="shared" si="6"/>
        <v>No Informado43952</v>
      </c>
      <c r="D112" s="59">
        <v>103</v>
      </c>
      <c r="E112" s="26">
        <v>43952</v>
      </c>
      <c r="F112" s="59">
        <f>+IFERROR(VLOOKUP(COVID_CL_RECUPERA!$G112,'LOCALIZA HN'!$Q$9:$R$26,2,0),99)</f>
        <v>99</v>
      </c>
      <c r="G112" s="27" t="s">
        <v>19</v>
      </c>
      <c r="H112" s="27" t="s">
        <v>19</v>
      </c>
      <c r="I112" s="59">
        <f>+IFERROR(VLOOKUP(RecuperaHN[[#This Row],[Municipio]],'LOCALIZA HN'!$B$9:$I$306,8,0),99999)</f>
        <v>99999</v>
      </c>
      <c r="J112" s="7" t="s">
        <v>19</v>
      </c>
      <c r="K112" s="7"/>
      <c r="L112" s="8" t="s">
        <v>19</v>
      </c>
      <c r="M112" s="28" t="str">
        <f t="shared" si="9"/>
        <v>Recuperado</v>
      </c>
      <c r="N112" s="28" t="str">
        <f>+IFERROR(VLOOKUP(RecuperaHN[[#This Row],[ID_Municipio]],Table_4[[CodigoMuni]:[Long_2]],3,0),"")</f>
        <v/>
      </c>
      <c r="O112" s="28" t="str">
        <f>+IFERROR(VLOOKUP(RecuperaHN[[#This Row],[ID_Municipio]],Table_4[[CodigoMuni]:[Long_2]],4,0),"")</f>
        <v/>
      </c>
      <c r="P112" s="28" t="str">
        <f t="shared" ref="P112:P131" si="10">+P111</f>
        <v>HONDURAS</v>
      </c>
    </row>
    <row r="113" spans="1:16" ht="14.25" customHeight="1" x14ac:dyDescent="0.3">
      <c r="A113" s="25" t="str">
        <f t="shared" si="7"/>
        <v>No Informado43952104</v>
      </c>
      <c r="B113" s="25" t="str">
        <f>+RecuperaHN[[#This Row],[ID_Municipio]]&amp;RecuperaHN[[#This Row],[Fecha]]</f>
        <v>9999943952</v>
      </c>
      <c r="C113" s="25" t="str">
        <f t="shared" si="6"/>
        <v>No Informado43952</v>
      </c>
      <c r="D113" s="59">
        <v>104</v>
      </c>
      <c r="E113" s="26">
        <v>43952</v>
      </c>
      <c r="F113" s="59">
        <f>+IFERROR(VLOOKUP(COVID_CL_RECUPERA!$G113,'LOCALIZA HN'!$Q$9:$R$26,2,0),99)</f>
        <v>99</v>
      </c>
      <c r="G113" s="27" t="s">
        <v>19</v>
      </c>
      <c r="H113" s="27" t="s">
        <v>19</v>
      </c>
      <c r="I113" s="59">
        <f>+IFERROR(VLOOKUP(RecuperaHN[[#This Row],[Municipio]],'LOCALIZA HN'!$B$9:$I$306,8,0),99999)</f>
        <v>99999</v>
      </c>
      <c r="J113" s="7" t="s">
        <v>19</v>
      </c>
      <c r="K113" s="7"/>
      <c r="L113" s="8" t="s">
        <v>19</v>
      </c>
      <c r="M113" s="28" t="str">
        <f t="shared" ref="M113:M121" si="11">+M111</f>
        <v>Recuperado</v>
      </c>
      <c r="N113" s="28" t="str">
        <f>+IFERROR(VLOOKUP(RecuperaHN[[#This Row],[ID_Municipio]],Table_4[[CodigoMuni]:[Long_2]],3,0),"")</f>
        <v/>
      </c>
      <c r="O113" s="28" t="str">
        <f>+IFERROR(VLOOKUP(RecuperaHN[[#This Row],[ID_Municipio]],Table_4[[CodigoMuni]:[Long_2]],4,0),"")</f>
        <v/>
      </c>
      <c r="P113" s="28" t="str">
        <f t="shared" si="10"/>
        <v>HONDURAS</v>
      </c>
    </row>
    <row r="114" spans="1:16" ht="14.25" customHeight="1" x14ac:dyDescent="0.3">
      <c r="A114" s="25" t="str">
        <f t="shared" si="7"/>
        <v>No Informado43952105</v>
      </c>
      <c r="B114" s="25" t="str">
        <f>+RecuperaHN[[#This Row],[ID_Municipio]]&amp;RecuperaHN[[#This Row],[Fecha]]</f>
        <v>9999943952</v>
      </c>
      <c r="C114" s="25" t="str">
        <f t="shared" si="6"/>
        <v>No Informado43952</v>
      </c>
      <c r="D114" s="59">
        <v>105</v>
      </c>
      <c r="E114" s="26">
        <v>43952</v>
      </c>
      <c r="F114" s="59">
        <f>+IFERROR(VLOOKUP(COVID_CL_RECUPERA!$G114,'LOCALIZA HN'!$Q$9:$R$26,2,0),99)</f>
        <v>99</v>
      </c>
      <c r="G114" s="27" t="s">
        <v>19</v>
      </c>
      <c r="H114" s="27" t="s">
        <v>19</v>
      </c>
      <c r="I114" s="59">
        <f>+IFERROR(VLOOKUP(RecuperaHN[[#This Row],[Municipio]],'LOCALIZA HN'!$B$9:$I$306,8,0),99999)</f>
        <v>99999</v>
      </c>
      <c r="J114" s="7" t="s">
        <v>19</v>
      </c>
      <c r="K114" s="7"/>
      <c r="L114" s="8" t="s">
        <v>19</v>
      </c>
      <c r="M114" s="28" t="str">
        <f t="shared" si="11"/>
        <v>Recuperado</v>
      </c>
      <c r="N114" s="28" t="str">
        <f>+IFERROR(VLOOKUP(RecuperaHN[[#This Row],[ID_Municipio]],Table_4[[CodigoMuni]:[Long_2]],3,0),"")</f>
        <v/>
      </c>
      <c r="O114" s="28" t="str">
        <f>+IFERROR(VLOOKUP(RecuperaHN[[#This Row],[ID_Municipio]],Table_4[[CodigoMuni]:[Long_2]],4,0),"")</f>
        <v/>
      </c>
      <c r="P114" s="28" t="str">
        <f t="shared" si="10"/>
        <v>HONDURAS</v>
      </c>
    </row>
    <row r="115" spans="1:16" ht="14.25" customHeight="1" x14ac:dyDescent="0.3">
      <c r="A115" s="25" t="str">
        <f t="shared" si="7"/>
        <v>No Informado43952106</v>
      </c>
      <c r="B115" s="25" t="str">
        <f>+RecuperaHN[[#This Row],[ID_Municipio]]&amp;RecuperaHN[[#This Row],[Fecha]]</f>
        <v>9999943952</v>
      </c>
      <c r="C115" s="25" t="str">
        <f t="shared" si="6"/>
        <v>No Informado43952</v>
      </c>
      <c r="D115" s="59">
        <v>106</v>
      </c>
      <c r="E115" s="26">
        <v>43952</v>
      </c>
      <c r="F115" s="59">
        <f>+IFERROR(VLOOKUP(COVID_CL_RECUPERA!$G115,'LOCALIZA HN'!$Q$9:$R$26,2,0),99)</f>
        <v>99</v>
      </c>
      <c r="G115" s="27" t="s">
        <v>19</v>
      </c>
      <c r="H115" s="27" t="s">
        <v>19</v>
      </c>
      <c r="I115" s="59">
        <f>+IFERROR(VLOOKUP(RecuperaHN[[#This Row],[Municipio]],'LOCALIZA HN'!$B$9:$I$306,8,0),99999)</f>
        <v>99999</v>
      </c>
      <c r="J115" s="7" t="s">
        <v>19</v>
      </c>
      <c r="K115" s="7"/>
      <c r="L115" s="8" t="s">
        <v>19</v>
      </c>
      <c r="M115" s="28" t="str">
        <f t="shared" si="11"/>
        <v>Recuperado</v>
      </c>
      <c r="N115" s="28" t="str">
        <f>+IFERROR(VLOOKUP(RecuperaHN[[#This Row],[ID_Municipio]],Table_4[[CodigoMuni]:[Long_2]],3,0),"")</f>
        <v/>
      </c>
      <c r="O115" s="28" t="str">
        <f>+IFERROR(VLOOKUP(RecuperaHN[[#This Row],[ID_Municipio]],Table_4[[CodigoMuni]:[Long_2]],4,0),"")</f>
        <v/>
      </c>
      <c r="P115" s="28" t="str">
        <f t="shared" si="10"/>
        <v>HONDURAS</v>
      </c>
    </row>
    <row r="116" spans="1:16" ht="14.25" customHeight="1" x14ac:dyDescent="0.3">
      <c r="A116" s="25" t="str">
        <f t="shared" si="7"/>
        <v>No Informado43952107</v>
      </c>
      <c r="B116" s="25" t="str">
        <f>+RecuperaHN[[#This Row],[ID_Municipio]]&amp;RecuperaHN[[#This Row],[Fecha]]</f>
        <v>9999943952</v>
      </c>
      <c r="C116" s="25" t="str">
        <f t="shared" si="6"/>
        <v>No Informado43952</v>
      </c>
      <c r="D116" s="59">
        <v>107</v>
      </c>
      <c r="E116" s="26">
        <v>43952</v>
      </c>
      <c r="F116" s="59">
        <f>+IFERROR(VLOOKUP(COVID_CL_RECUPERA!$G116,'LOCALIZA HN'!$Q$9:$R$26,2,0),99)</f>
        <v>99</v>
      </c>
      <c r="G116" s="27" t="s">
        <v>19</v>
      </c>
      <c r="H116" s="27" t="s">
        <v>19</v>
      </c>
      <c r="I116" s="59">
        <f>+IFERROR(VLOOKUP(RecuperaHN[[#This Row],[Municipio]],'LOCALIZA HN'!$B$9:$I$306,8,0),99999)</f>
        <v>99999</v>
      </c>
      <c r="J116" s="7" t="s">
        <v>19</v>
      </c>
      <c r="K116" s="7"/>
      <c r="L116" s="8" t="s">
        <v>19</v>
      </c>
      <c r="M116" s="28" t="str">
        <f t="shared" si="11"/>
        <v>Recuperado</v>
      </c>
      <c r="N116" s="28" t="str">
        <f>+IFERROR(VLOOKUP(RecuperaHN[[#This Row],[ID_Municipio]],Table_4[[CodigoMuni]:[Long_2]],3,0),"")</f>
        <v/>
      </c>
      <c r="O116" s="28" t="str">
        <f>+IFERROR(VLOOKUP(RecuperaHN[[#This Row],[ID_Municipio]],Table_4[[CodigoMuni]:[Long_2]],4,0),"")</f>
        <v/>
      </c>
      <c r="P116" s="28" t="str">
        <f t="shared" si="10"/>
        <v>HONDURAS</v>
      </c>
    </row>
    <row r="117" spans="1:16" ht="14.25" customHeight="1" x14ac:dyDescent="0.3">
      <c r="A117" s="25" t="str">
        <f t="shared" si="7"/>
        <v>No Informado43952108</v>
      </c>
      <c r="B117" s="25" t="str">
        <f>+RecuperaHN[[#This Row],[ID_Municipio]]&amp;RecuperaHN[[#This Row],[Fecha]]</f>
        <v>9999943952</v>
      </c>
      <c r="C117" s="25" t="str">
        <f t="shared" si="6"/>
        <v>No Informado43952</v>
      </c>
      <c r="D117" s="59">
        <v>108</v>
      </c>
      <c r="E117" s="26">
        <v>43952</v>
      </c>
      <c r="F117" s="59">
        <f>+IFERROR(VLOOKUP(COVID_CL_RECUPERA!$G117,'LOCALIZA HN'!$Q$9:$R$26,2,0),99)</f>
        <v>99</v>
      </c>
      <c r="G117" s="27" t="s">
        <v>19</v>
      </c>
      <c r="H117" s="27" t="s">
        <v>19</v>
      </c>
      <c r="I117" s="59">
        <f>+IFERROR(VLOOKUP(RecuperaHN[[#This Row],[Municipio]],'LOCALIZA HN'!$B$9:$I$306,8,0),99999)</f>
        <v>99999</v>
      </c>
      <c r="J117" s="7" t="s">
        <v>19</v>
      </c>
      <c r="K117" s="7"/>
      <c r="L117" s="8" t="s">
        <v>19</v>
      </c>
      <c r="M117" s="28" t="str">
        <f t="shared" si="11"/>
        <v>Recuperado</v>
      </c>
      <c r="N117" s="28" t="str">
        <f>+IFERROR(VLOOKUP(RecuperaHN[[#This Row],[ID_Municipio]],Table_4[[CodigoMuni]:[Long_2]],3,0),"")</f>
        <v/>
      </c>
      <c r="O117" s="28" t="str">
        <f>+IFERROR(VLOOKUP(RecuperaHN[[#This Row],[ID_Municipio]],Table_4[[CodigoMuni]:[Long_2]],4,0),"")</f>
        <v/>
      </c>
      <c r="P117" s="28" t="str">
        <f t="shared" si="10"/>
        <v>HONDURAS</v>
      </c>
    </row>
    <row r="118" spans="1:16" ht="14.25" customHeight="1" x14ac:dyDescent="0.3">
      <c r="A118" s="25" t="str">
        <f t="shared" si="7"/>
        <v>No Informado43952109</v>
      </c>
      <c r="B118" s="25" t="str">
        <f>+RecuperaHN[[#This Row],[ID_Municipio]]&amp;RecuperaHN[[#This Row],[Fecha]]</f>
        <v>9999943952</v>
      </c>
      <c r="C118" s="25" t="str">
        <f t="shared" si="6"/>
        <v>No Informado43952</v>
      </c>
      <c r="D118" s="59">
        <v>109</v>
      </c>
      <c r="E118" s="26">
        <v>43952</v>
      </c>
      <c r="F118" s="59">
        <f>+IFERROR(VLOOKUP(COVID_CL_RECUPERA!$G118,'LOCALIZA HN'!$Q$9:$R$26,2,0),99)</f>
        <v>99</v>
      </c>
      <c r="G118" s="27" t="s">
        <v>19</v>
      </c>
      <c r="H118" s="27" t="s">
        <v>19</v>
      </c>
      <c r="I118" s="59">
        <f>+IFERROR(VLOOKUP(RecuperaHN[[#This Row],[Municipio]],'LOCALIZA HN'!$B$9:$I$306,8,0),99999)</f>
        <v>99999</v>
      </c>
      <c r="J118" s="7" t="s">
        <v>19</v>
      </c>
      <c r="K118" s="7"/>
      <c r="L118" s="8" t="s">
        <v>19</v>
      </c>
      <c r="M118" s="28" t="str">
        <f t="shared" si="11"/>
        <v>Recuperado</v>
      </c>
      <c r="N118" s="28" t="str">
        <f>+IFERROR(VLOOKUP(RecuperaHN[[#This Row],[ID_Municipio]],Table_4[[CodigoMuni]:[Long_2]],3,0),"")</f>
        <v/>
      </c>
      <c r="O118" s="28" t="str">
        <f>+IFERROR(VLOOKUP(RecuperaHN[[#This Row],[ID_Municipio]],Table_4[[CodigoMuni]:[Long_2]],4,0),"")</f>
        <v/>
      </c>
      <c r="P118" s="28" t="str">
        <f t="shared" si="10"/>
        <v>HONDURAS</v>
      </c>
    </row>
    <row r="119" spans="1:16" ht="14.25" customHeight="1" x14ac:dyDescent="0.3">
      <c r="A119" s="25" t="str">
        <f t="shared" si="7"/>
        <v>No Informado43952110</v>
      </c>
      <c r="B119" s="25" t="str">
        <f>+RecuperaHN[[#This Row],[ID_Municipio]]&amp;RecuperaHN[[#This Row],[Fecha]]</f>
        <v>9999943952</v>
      </c>
      <c r="C119" s="25" t="str">
        <f t="shared" si="6"/>
        <v>No Informado43952</v>
      </c>
      <c r="D119" s="59">
        <v>110</v>
      </c>
      <c r="E119" s="26">
        <v>43952</v>
      </c>
      <c r="F119" s="59">
        <f>+IFERROR(VLOOKUP(COVID_CL_RECUPERA!$G119,'LOCALIZA HN'!$Q$9:$R$26,2,0),99)</f>
        <v>99</v>
      </c>
      <c r="G119" s="27" t="s">
        <v>19</v>
      </c>
      <c r="H119" s="27" t="s">
        <v>19</v>
      </c>
      <c r="I119" s="59">
        <f>+IFERROR(VLOOKUP(RecuperaHN[[#This Row],[Municipio]],'LOCALIZA HN'!$B$9:$I$306,8,0),99999)</f>
        <v>99999</v>
      </c>
      <c r="J119" s="7" t="s">
        <v>19</v>
      </c>
      <c r="K119" s="7"/>
      <c r="L119" s="8" t="s">
        <v>19</v>
      </c>
      <c r="M119" s="28" t="str">
        <f t="shared" si="11"/>
        <v>Recuperado</v>
      </c>
      <c r="N119" s="28" t="str">
        <f>+IFERROR(VLOOKUP(RecuperaHN[[#This Row],[ID_Municipio]],Table_4[[CodigoMuni]:[Long_2]],3,0),"")</f>
        <v/>
      </c>
      <c r="O119" s="28" t="str">
        <f>+IFERROR(VLOOKUP(RecuperaHN[[#This Row],[ID_Municipio]],Table_4[[CodigoMuni]:[Long_2]],4,0),"")</f>
        <v/>
      </c>
      <c r="P119" s="28" t="str">
        <f t="shared" si="10"/>
        <v>HONDURAS</v>
      </c>
    </row>
    <row r="120" spans="1:16" ht="14.25" customHeight="1" x14ac:dyDescent="0.3">
      <c r="A120" s="25" t="str">
        <f t="shared" si="7"/>
        <v>No Informado43952111</v>
      </c>
      <c r="B120" s="25" t="str">
        <f>+RecuperaHN[[#This Row],[ID_Municipio]]&amp;RecuperaHN[[#This Row],[Fecha]]</f>
        <v>9999943952</v>
      </c>
      <c r="C120" s="25" t="str">
        <f t="shared" si="6"/>
        <v>No Informado43952</v>
      </c>
      <c r="D120" s="59">
        <v>111</v>
      </c>
      <c r="E120" s="26">
        <v>43952</v>
      </c>
      <c r="F120" s="59">
        <f>+IFERROR(VLOOKUP(COVID_CL_RECUPERA!$G120,'LOCALIZA HN'!$Q$9:$R$26,2,0),99)</f>
        <v>99</v>
      </c>
      <c r="G120" s="27" t="s">
        <v>19</v>
      </c>
      <c r="H120" s="27" t="s">
        <v>19</v>
      </c>
      <c r="I120" s="59">
        <f>+IFERROR(VLOOKUP(RecuperaHN[[#This Row],[Municipio]],'LOCALIZA HN'!$B$9:$I$306,8,0),99999)</f>
        <v>99999</v>
      </c>
      <c r="J120" s="7" t="s">
        <v>19</v>
      </c>
      <c r="K120" s="7"/>
      <c r="L120" s="8" t="s">
        <v>19</v>
      </c>
      <c r="M120" s="28" t="str">
        <f t="shared" si="11"/>
        <v>Recuperado</v>
      </c>
      <c r="N120" s="28" t="str">
        <f>+IFERROR(VLOOKUP(RecuperaHN[[#This Row],[ID_Municipio]],Table_4[[CodigoMuni]:[Long_2]],3,0),"")</f>
        <v/>
      </c>
      <c r="O120" s="28" t="str">
        <f>+IFERROR(VLOOKUP(RecuperaHN[[#This Row],[ID_Municipio]],Table_4[[CodigoMuni]:[Long_2]],4,0),"")</f>
        <v/>
      </c>
      <c r="P120" s="28" t="str">
        <f t="shared" si="10"/>
        <v>HONDURAS</v>
      </c>
    </row>
    <row r="121" spans="1:16" ht="14.25" customHeight="1" x14ac:dyDescent="0.3">
      <c r="A121" s="25" t="str">
        <f t="shared" si="7"/>
        <v>No Informado43952112</v>
      </c>
      <c r="B121" s="25" t="str">
        <f>+RecuperaHN[[#This Row],[ID_Municipio]]&amp;RecuperaHN[[#This Row],[Fecha]]</f>
        <v>9999943952</v>
      </c>
      <c r="C121" s="25" t="str">
        <f t="shared" si="6"/>
        <v>No Informado43952</v>
      </c>
      <c r="D121" s="59">
        <v>112</v>
      </c>
      <c r="E121" s="26">
        <v>43952</v>
      </c>
      <c r="F121" s="59">
        <f>+IFERROR(VLOOKUP(COVID_CL_RECUPERA!$G121,'LOCALIZA HN'!$Q$9:$R$26,2,0),99)</f>
        <v>99</v>
      </c>
      <c r="G121" s="27" t="s">
        <v>19</v>
      </c>
      <c r="H121" s="27" t="s">
        <v>19</v>
      </c>
      <c r="I121" s="59">
        <f>+IFERROR(VLOOKUP(RecuperaHN[[#This Row],[Municipio]],'LOCALIZA HN'!$B$9:$I$306,8,0),99999)</f>
        <v>99999</v>
      </c>
      <c r="J121" s="7" t="s">
        <v>19</v>
      </c>
      <c r="K121" s="7"/>
      <c r="L121" s="8" t="s">
        <v>19</v>
      </c>
      <c r="M121" s="28" t="str">
        <f t="shared" si="11"/>
        <v>Recuperado</v>
      </c>
      <c r="N121" s="28" t="str">
        <f>+IFERROR(VLOOKUP(RecuperaHN[[#This Row],[ID_Municipio]],Table_4[[CodigoMuni]:[Long_2]],3,0),"")</f>
        <v/>
      </c>
      <c r="O121" s="28" t="str">
        <f>+IFERROR(VLOOKUP(RecuperaHN[[#This Row],[ID_Municipio]],Table_4[[CodigoMuni]:[Long_2]],4,0),"")</f>
        <v/>
      </c>
      <c r="P121" s="28" t="str">
        <f t="shared" si="10"/>
        <v>HONDURAS</v>
      </c>
    </row>
    <row r="122" spans="1:16" ht="14.25" customHeight="1" x14ac:dyDescent="0.3">
      <c r="A122" s="25" t="str">
        <f t="shared" si="7"/>
        <v>La Paz43953113</v>
      </c>
      <c r="B122" s="25" t="str">
        <f>+RecuperaHN[[#This Row],[ID_Municipio]]&amp;RecuperaHN[[#This Row],[Fecha]]</f>
        <v>120143953</v>
      </c>
      <c r="C122" s="25" t="str">
        <f t="shared" si="6"/>
        <v>La Paz43953</v>
      </c>
      <c r="D122" s="59">
        <v>113</v>
      </c>
      <c r="E122" s="26">
        <v>43953</v>
      </c>
      <c r="F122" s="59">
        <f>+IFERROR(VLOOKUP(COVID_CL_RECUPERA!$G122,'LOCALIZA HN'!$Q$9:$R$26,2,0),99)</f>
        <v>12</v>
      </c>
      <c r="G122" s="4" t="s">
        <v>48</v>
      </c>
      <c r="H122" s="27" t="s">
        <v>48</v>
      </c>
      <c r="I122" s="59" t="str">
        <f>+IFERROR(VLOOKUP(RecuperaHN[[#This Row],[Municipio]],'LOCALIZA HN'!$B$9:$I$306,8,0),99999)</f>
        <v>1201</v>
      </c>
      <c r="J122" s="7" t="s">
        <v>18</v>
      </c>
      <c r="K122" s="7">
        <v>53</v>
      </c>
      <c r="L122" s="8" t="s">
        <v>19</v>
      </c>
      <c r="M122" s="28" t="s">
        <v>98</v>
      </c>
      <c r="N122" s="28">
        <f>+IFERROR(VLOOKUP(RecuperaHN[[#This Row],[ID_Municipio]],Table_4[[CodigoMuni]:[Long_2]],3,0),"")</f>
        <v>14.3101</v>
      </c>
      <c r="O122" s="28">
        <f>+IFERROR(VLOOKUP(RecuperaHN[[#This Row],[ID_Municipio]],Table_4[[CodigoMuni]:[Long_2]],4,0),"")</f>
        <v>-87.754199999999997</v>
      </c>
      <c r="P122" s="28" t="str">
        <f t="shared" si="10"/>
        <v>HONDURAS</v>
      </c>
    </row>
    <row r="123" spans="1:16" ht="14.25" customHeight="1" x14ac:dyDescent="0.3">
      <c r="A123" s="25" t="str">
        <f t="shared" si="7"/>
        <v>La Paz43953114</v>
      </c>
      <c r="B123" s="25" t="str">
        <f>+RecuperaHN[[#This Row],[ID_Municipio]]&amp;RecuperaHN[[#This Row],[Fecha]]</f>
        <v>120143953</v>
      </c>
      <c r="C123" s="25" t="str">
        <f t="shared" si="6"/>
        <v>La Paz43953</v>
      </c>
      <c r="D123" s="59">
        <v>114</v>
      </c>
      <c r="E123" s="26">
        <v>43953</v>
      </c>
      <c r="F123" s="59">
        <f>+IFERROR(VLOOKUP(COVID_CL_RECUPERA!$G123,'LOCALIZA HN'!$Q$9:$R$26,2,0),99)</f>
        <v>12</v>
      </c>
      <c r="G123" s="4" t="s">
        <v>48</v>
      </c>
      <c r="H123" s="27" t="s">
        <v>48</v>
      </c>
      <c r="I123" s="59" t="str">
        <f>+IFERROR(VLOOKUP(RecuperaHN[[#This Row],[Municipio]],'LOCALIZA HN'!$B$9:$I$306,8,0),99999)</f>
        <v>1201</v>
      </c>
      <c r="J123" s="7" t="s">
        <v>18</v>
      </c>
      <c r="K123" s="7">
        <v>24</v>
      </c>
      <c r="L123" s="8" t="s">
        <v>19</v>
      </c>
      <c r="M123" s="28" t="str">
        <f>+M121</f>
        <v>Recuperado</v>
      </c>
      <c r="N123" s="28">
        <f>+IFERROR(VLOOKUP(RecuperaHN[[#This Row],[ID_Municipio]],Table_4[[CodigoMuni]:[Long_2]],3,0),"")</f>
        <v>14.3101</v>
      </c>
      <c r="O123" s="28">
        <f>+IFERROR(VLOOKUP(RecuperaHN[[#This Row],[ID_Municipio]],Table_4[[CodigoMuni]:[Long_2]],4,0),"")</f>
        <v>-87.754199999999997</v>
      </c>
      <c r="P123" s="28" t="str">
        <f t="shared" si="10"/>
        <v>HONDURAS</v>
      </c>
    </row>
    <row r="124" spans="1:16" ht="14.25" customHeight="1" x14ac:dyDescent="0.3">
      <c r="A124" s="25" t="str">
        <f t="shared" si="7"/>
        <v>Tocoa43953115</v>
      </c>
      <c r="B124" s="25" t="str">
        <f>+RecuperaHN[[#This Row],[ID_Municipio]]&amp;RecuperaHN[[#This Row],[Fecha]]</f>
        <v>020943953</v>
      </c>
      <c r="C124" s="25" t="str">
        <f t="shared" si="6"/>
        <v>Colon43953</v>
      </c>
      <c r="D124" s="59">
        <v>115</v>
      </c>
      <c r="E124" s="26">
        <v>43953</v>
      </c>
      <c r="F124" s="59">
        <f>+IFERROR(VLOOKUP(COVID_CL_RECUPERA!$G124,'LOCALIZA HN'!$Q$9:$R$26,2,0),99)</f>
        <v>2</v>
      </c>
      <c r="G124" s="4" t="s">
        <v>73</v>
      </c>
      <c r="H124" s="27" t="s">
        <v>81</v>
      </c>
      <c r="I124" s="59" t="str">
        <f>+IFERROR(VLOOKUP(RecuperaHN[[#This Row],[Municipio]],'LOCALIZA HN'!$B$9:$I$306,8,0),99999)</f>
        <v>0209</v>
      </c>
      <c r="J124" s="7" t="s">
        <v>26</v>
      </c>
      <c r="K124" s="7">
        <v>32</v>
      </c>
      <c r="L124" s="8" t="s">
        <v>19</v>
      </c>
      <c r="M124" s="28" t="str">
        <f>+M122</f>
        <v>Recuperado</v>
      </c>
      <c r="N124" s="28">
        <f>+IFERROR(VLOOKUP(RecuperaHN[[#This Row],[ID_Municipio]],Table_4[[CodigoMuni]:[Long_2]],3,0),"")</f>
        <v>15.5839</v>
      </c>
      <c r="O124" s="28">
        <f>+IFERROR(VLOOKUP(RecuperaHN[[#This Row],[ID_Municipio]],Table_4[[CodigoMuni]:[Long_2]],4,0),"")</f>
        <v>-85.963200000000001</v>
      </c>
      <c r="P124" s="28" t="str">
        <f t="shared" si="10"/>
        <v>HONDURAS</v>
      </c>
    </row>
    <row r="125" spans="1:16" ht="14.25" customHeight="1" x14ac:dyDescent="0.3">
      <c r="A125" s="25" t="str">
        <f t="shared" si="7"/>
        <v>San Pedro Sula43953116</v>
      </c>
      <c r="B125" s="25" t="str">
        <f>+RecuperaHN[[#This Row],[ID_Municipio]]&amp;RecuperaHN[[#This Row],[Fecha]]</f>
        <v>050143953</v>
      </c>
      <c r="C125" s="25" t="str">
        <f t="shared" si="6"/>
        <v>Cortes43953</v>
      </c>
      <c r="D125" s="59">
        <v>116</v>
      </c>
      <c r="E125" s="26">
        <v>43953</v>
      </c>
      <c r="F125" s="59">
        <f>+IFERROR(VLOOKUP(COVID_CL_RECUPERA!$G125,'LOCALIZA HN'!$Q$9:$R$26,2,0),99)</f>
        <v>5</v>
      </c>
      <c r="G125" s="4" t="s">
        <v>22</v>
      </c>
      <c r="H125" s="27" t="s">
        <v>23</v>
      </c>
      <c r="I125" s="59" t="str">
        <f>+IFERROR(VLOOKUP(RecuperaHN[[#This Row],[Municipio]],'LOCALIZA HN'!$B$9:$I$306,8,0),99999)</f>
        <v>0501</v>
      </c>
      <c r="J125" s="7" t="s">
        <v>18</v>
      </c>
      <c r="K125" s="7">
        <v>38</v>
      </c>
      <c r="L125" s="8" t="s">
        <v>19</v>
      </c>
      <c r="M125" s="28" t="str">
        <f>+M123</f>
        <v>Recuperado</v>
      </c>
      <c r="N125" s="28">
        <f>+IFERROR(VLOOKUP(RecuperaHN[[#This Row],[ID_Municipio]],Table_4[[CodigoMuni]:[Long_2]],3,0),"")</f>
        <v>15.5151</v>
      </c>
      <c r="O125" s="28">
        <f>+IFERROR(VLOOKUP(RecuperaHN[[#This Row],[ID_Municipio]],Table_4[[CodigoMuni]:[Long_2]],4,0),"")</f>
        <v>-88.114599999999996</v>
      </c>
      <c r="P125" s="28" t="str">
        <f t="shared" si="10"/>
        <v>HONDURAS</v>
      </c>
    </row>
    <row r="126" spans="1:16" ht="14.25" customHeight="1" x14ac:dyDescent="0.3">
      <c r="A126" s="25" t="str">
        <f t="shared" si="7"/>
        <v>San Pedro Sula43954117</v>
      </c>
      <c r="B126" s="25" t="str">
        <f>+RecuperaHN[[#This Row],[ID_Municipio]]&amp;RecuperaHN[[#This Row],[Fecha]]</f>
        <v>050143954</v>
      </c>
      <c r="C126" s="25" t="str">
        <f t="shared" si="6"/>
        <v>Cortes43954</v>
      </c>
      <c r="D126" s="59">
        <v>117</v>
      </c>
      <c r="E126" s="26">
        <v>43954</v>
      </c>
      <c r="F126" s="59">
        <f>+IFERROR(VLOOKUP(COVID_CL_RECUPERA!$G126,'LOCALIZA HN'!$Q$9:$R$26,2,0),99)</f>
        <v>5</v>
      </c>
      <c r="G126" s="4" t="s">
        <v>22</v>
      </c>
      <c r="H126" s="27" t="s">
        <v>23</v>
      </c>
      <c r="I126" s="59" t="str">
        <f>+IFERROR(VLOOKUP(RecuperaHN[[#This Row],[Municipio]],'LOCALIZA HN'!$B$9:$I$306,8,0),99999)</f>
        <v>0501</v>
      </c>
      <c r="J126" s="7" t="s">
        <v>18</v>
      </c>
      <c r="K126" s="7">
        <v>41</v>
      </c>
      <c r="L126" s="8" t="s">
        <v>19</v>
      </c>
      <c r="M126" s="28" t="str">
        <f>+M124</f>
        <v>Recuperado</v>
      </c>
      <c r="N126" s="28">
        <f>+IFERROR(VLOOKUP(RecuperaHN[[#This Row],[ID_Municipio]],Table_4[[CodigoMuni]:[Long_2]],3,0),"")</f>
        <v>15.5151</v>
      </c>
      <c r="O126" s="28">
        <f>+IFERROR(VLOOKUP(RecuperaHN[[#This Row],[ID_Municipio]],Table_4[[CodigoMuni]:[Long_2]],4,0),"")</f>
        <v>-88.114599999999996</v>
      </c>
      <c r="P126" s="28" t="str">
        <f t="shared" si="10"/>
        <v>HONDURAS</v>
      </c>
    </row>
    <row r="127" spans="1:16" ht="14.25" customHeight="1" x14ac:dyDescent="0.3">
      <c r="A127" s="25" t="str">
        <f t="shared" si="7"/>
        <v>San Pedro Sula43954118</v>
      </c>
      <c r="B127" s="25" t="str">
        <f>+RecuperaHN[[#This Row],[ID_Municipio]]&amp;RecuperaHN[[#This Row],[Fecha]]</f>
        <v>050143954</v>
      </c>
      <c r="C127" s="25" t="str">
        <f t="shared" si="6"/>
        <v>Cortes43954</v>
      </c>
      <c r="D127" s="59">
        <v>118</v>
      </c>
      <c r="E127" s="26">
        <v>43954</v>
      </c>
      <c r="F127" s="59">
        <f>+IFERROR(VLOOKUP(COVID_CL_RECUPERA!$G127,'LOCALIZA HN'!$Q$9:$R$26,2,0),99)</f>
        <v>5</v>
      </c>
      <c r="G127" s="4" t="s">
        <v>22</v>
      </c>
      <c r="H127" s="27" t="s">
        <v>23</v>
      </c>
      <c r="I127" s="59" t="str">
        <f>+IFERROR(VLOOKUP(RecuperaHN[[#This Row],[Municipio]],'LOCALIZA HN'!$B$9:$I$306,8,0),99999)</f>
        <v>0501</v>
      </c>
      <c r="J127" s="7" t="s">
        <v>18</v>
      </c>
      <c r="K127" s="7">
        <v>30</v>
      </c>
      <c r="L127" s="8" t="s">
        <v>19</v>
      </c>
      <c r="M127" s="28" t="str">
        <f>+M125</f>
        <v>Recuperado</v>
      </c>
      <c r="N127" s="28">
        <f>+IFERROR(VLOOKUP(RecuperaHN[[#This Row],[ID_Municipio]],Table_4[[CodigoMuni]:[Long_2]],3,0),"")</f>
        <v>15.5151</v>
      </c>
      <c r="O127" s="28">
        <f>+IFERROR(VLOOKUP(RecuperaHN[[#This Row],[ID_Municipio]],Table_4[[CodigoMuni]:[Long_2]],4,0),"")</f>
        <v>-88.114599999999996</v>
      </c>
      <c r="P127" s="28" t="str">
        <f t="shared" si="10"/>
        <v>HONDURAS</v>
      </c>
    </row>
    <row r="128" spans="1:16" ht="14.25" customHeight="1" x14ac:dyDescent="0.3">
      <c r="A128" s="25" t="str">
        <f t="shared" ref="A128:A130" si="12">+H128&amp;E128&amp;D128</f>
        <v>San Pedro Sula43955119</v>
      </c>
      <c r="B128" s="25" t="str">
        <f>+RecuperaHN[[#This Row],[ID_Municipio]]&amp;RecuperaHN[[#This Row],[Fecha]]</f>
        <v>050143955</v>
      </c>
      <c r="C128" s="25" t="str">
        <f t="shared" ref="C128:C130" si="13">+G128&amp;E128</f>
        <v>Cortes43955</v>
      </c>
      <c r="D128" s="59">
        <v>119</v>
      </c>
      <c r="E128" s="26">
        <v>43955</v>
      </c>
      <c r="F128" s="59">
        <f>+IFERROR(VLOOKUP(COVID_CL_RECUPERA!$G128,'LOCALIZA HN'!$Q$9:$R$26,2,0),99)</f>
        <v>5</v>
      </c>
      <c r="G128" s="4" t="s">
        <v>22</v>
      </c>
      <c r="H128" s="27" t="s">
        <v>23</v>
      </c>
      <c r="I128" s="59" t="str">
        <f>+IFERROR(VLOOKUP(RecuperaHN[[#This Row],[Municipio]],'LOCALIZA HN'!$B$9:$I$306,8,0),99999)</f>
        <v>0501</v>
      </c>
      <c r="J128" s="7" t="s">
        <v>26</v>
      </c>
      <c r="K128" s="7">
        <v>28</v>
      </c>
      <c r="L128" s="8" t="s">
        <v>19</v>
      </c>
      <c r="M128" s="28" t="str">
        <f t="shared" ref="M128:M131" si="14">+M126</f>
        <v>Recuperado</v>
      </c>
      <c r="N128" s="28">
        <f>+IFERROR(VLOOKUP(RecuperaHN[[#This Row],[ID_Municipio]],Table_4[[CodigoMuni]:[Long_2]],3,0),"")</f>
        <v>15.5151</v>
      </c>
      <c r="O128" s="28">
        <f>+IFERROR(VLOOKUP(RecuperaHN[[#This Row],[ID_Municipio]],Table_4[[CodigoMuni]:[Long_2]],4,0),"")</f>
        <v>-88.114599999999996</v>
      </c>
      <c r="P128" s="28" t="str">
        <f t="shared" si="10"/>
        <v>HONDURAS</v>
      </c>
    </row>
    <row r="129" spans="1:16" ht="14.25" customHeight="1" x14ac:dyDescent="0.3">
      <c r="A129" s="25" t="str">
        <f t="shared" si="12"/>
        <v>San Pedro Sula43955120</v>
      </c>
      <c r="B129" s="25" t="str">
        <f>+RecuperaHN[[#This Row],[ID_Municipio]]&amp;RecuperaHN[[#This Row],[Fecha]]</f>
        <v>050143955</v>
      </c>
      <c r="C129" s="25" t="str">
        <f t="shared" si="13"/>
        <v>Cortes43955</v>
      </c>
      <c r="D129" s="59">
        <v>120</v>
      </c>
      <c r="E129" s="26">
        <v>43955</v>
      </c>
      <c r="F129" s="59">
        <f>+IFERROR(VLOOKUP(COVID_CL_RECUPERA!$G129,'LOCALIZA HN'!$Q$9:$R$26,2,0),99)</f>
        <v>5</v>
      </c>
      <c r="G129" s="4" t="s">
        <v>22</v>
      </c>
      <c r="H129" s="27" t="s">
        <v>23</v>
      </c>
      <c r="I129" s="59" t="str">
        <f>+IFERROR(VLOOKUP(RecuperaHN[[#This Row],[Municipio]],'LOCALIZA HN'!$B$9:$I$306,8,0),99999)</f>
        <v>0501</v>
      </c>
      <c r="J129" s="7" t="s">
        <v>18</v>
      </c>
      <c r="K129" s="7">
        <v>41</v>
      </c>
      <c r="L129" s="8" t="s">
        <v>19</v>
      </c>
      <c r="M129" s="28" t="str">
        <f t="shared" si="14"/>
        <v>Recuperado</v>
      </c>
      <c r="N129" s="28">
        <f>+IFERROR(VLOOKUP(RecuperaHN[[#This Row],[ID_Municipio]],Table_4[[CodigoMuni]:[Long_2]],3,0),"")</f>
        <v>15.5151</v>
      </c>
      <c r="O129" s="28">
        <f>+IFERROR(VLOOKUP(RecuperaHN[[#This Row],[ID_Municipio]],Table_4[[CodigoMuni]:[Long_2]],4,0),"")</f>
        <v>-88.114599999999996</v>
      </c>
      <c r="P129" s="28" t="str">
        <f t="shared" si="10"/>
        <v>HONDURAS</v>
      </c>
    </row>
    <row r="130" spans="1:16" ht="14.25" customHeight="1" x14ac:dyDescent="0.3">
      <c r="A130" s="25" t="str">
        <f t="shared" si="12"/>
        <v>San Pedro Sula43955121</v>
      </c>
      <c r="B130" s="25" t="str">
        <f>+RecuperaHN[[#This Row],[ID_Municipio]]&amp;RecuperaHN[[#This Row],[Fecha]]</f>
        <v>050143955</v>
      </c>
      <c r="C130" s="25" t="str">
        <f t="shared" si="13"/>
        <v>Cortes43955</v>
      </c>
      <c r="D130" s="59">
        <v>121</v>
      </c>
      <c r="E130" s="26">
        <v>43955</v>
      </c>
      <c r="F130" s="59">
        <f>+IFERROR(VLOOKUP(COVID_CL_RECUPERA!$G130,'LOCALIZA HN'!$Q$9:$R$26,2,0),99)</f>
        <v>5</v>
      </c>
      <c r="G130" s="4" t="s">
        <v>22</v>
      </c>
      <c r="H130" s="27" t="s">
        <v>23</v>
      </c>
      <c r="I130" s="59" t="str">
        <f>+IFERROR(VLOOKUP(RecuperaHN[[#This Row],[Municipio]],'LOCALIZA HN'!$B$9:$I$306,8,0),99999)</f>
        <v>0501</v>
      </c>
      <c r="J130" s="7" t="s">
        <v>26</v>
      </c>
      <c r="K130" s="7">
        <v>5</v>
      </c>
      <c r="L130" s="8" t="s">
        <v>19</v>
      </c>
      <c r="M130" s="28" t="str">
        <f t="shared" si="14"/>
        <v>Recuperado</v>
      </c>
      <c r="N130" s="28">
        <f>+IFERROR(VLOOKUP(RecuperaHN[[#This Row],[ID_Municipio]],Table_4[[CodigoMuni]:[Long_2]],3,0),"")</f>
        <v>15.5151</v>
      </c>
      <c r="O130" s="28">
        <f>+IFERROR(VLOOKUP(RecuperaHN[[#This Row],[ID_Municipio]],Table_4[[CodigoMuni]:[Long_2]],4,0),"")</f>
        <v>-88.114599999999996</v>
      </c>
      <c r="P130" s="28" t="str">
        <f t="shared" si="10"/>
        <v>HONDURAS</v>
      </c>
    </row>
    <row r="131" spans="1:16" ht="14.25" customHeight="1" x14ac:dyDescent="0.3">
      <c r="A131" s="25" t="str">
        <f>+H131&amp;E131&amp;D131</f>
        <v>San Pedro Sula43955122</v>
      </c>
      <c r="B131" s="25" t="str">
        <f>+RecuperaHN[[#This Row],[ID_Municipio]]&amp;RecuperaHN[[#This Row],[Fecha]]</f>
        <v>050143955</v>
      </c>
      <c r="C131" s="25" t="str">
        <f>+G131&amp;E131</f>
        <v>Cortes43955</v>
      </c>
      <c r="D131" s="59">
        <v>122</v>
      </c>
      <c r="E131" s="26">
        <v>43955</v>
      </c>
      <c r="F131" s="59">
        <f>+IFERROR(VLOOKUP(COVID_CL_RECUPERA!$G131,'LOCALIZA HN'!$Q$9:$R$26,2,0),99)</f>
        <v>5</v>
      </c>
      <c r="G131" s="4" t="s">
        <v>22</v>
      </c>
      <c r="H131" s="27" t="s">
        <v>23</v>
      </c>
      <c r="I131" s="59" t="str">
        <f>+IFERROR(VLOOKUP(RecuperaHN[[#This Row],[Municipio]],'LOCALIZA HN'!$B$9:$I$306,8,0),99999)</f>
        <v>0501</v>
      </c>
      <c r="J131" s="7" t="s">
        <v>18</v>
      </c>
      <c r="K131" s="7">
        <v>46</v>
      </c>
      <c r="L131" s="8" t="s">
        <v>19</v>
      </c>
      <c r="M131" s="28" t="str">
        <f t="shared" si="14"/>
        <v>Recuperado</v>
      </c>
      <c r="N131" s="28">
        <f>+IFERROR(VLOOKUP(RecuperaHN[[#This Row],[ID_Municipio]],Table_4[[CodigoMuni]:[Long_2]],3,0),"")</f>
        <v>15.5151</v>
      </c>
      <c r="O131" s="28">
        <f>+IFERROR(VLOOKUP(RecuperaHN[[#This Row],[ID_Municipio]],Table_4[[CodigoMuni]:[Long_2]],4,0),"")</f>
        <v>-88.114599999999996</v>
      </c>
      <c r="P131" s="28" t="str">
        <f t="shared" si="10"/>
        <v>HONDURAS</v>
      </c>
    </row>
    <row r="132" spans="1:16" ht="14.25" customHeight="1" x14ac:dyDescent="0.3">
      <c r="A132" s="43"/>
      <c r="B132" s="43"/>
      <c r="C132" s="43"/>
      <c r="D132" s="41"/>
      <c r="E132" s="42"/>
      <c r="F132" s="41"/>
      <c r="G132" s="4"/>
      <c r="H132" s="12"/>
      <c r="I132" s="41"/>
      <c r="J132" s="7"/>
      <c r="K132" s="7"/>
      <c r="L132" s="8"/>
      <c r="M132" s="44"/>
      <c r="P132" s="44"/>
    </row>
    <row r="133" spans="1:16" ht="14.25" customHeight="1" x14ac:dyDescent="0.3">
      <c r="A133" s="43"/>
      <c r="B133" s="43"/>
      <c r="C133" s="43"/>
      <c r="D133" s="41"/>
      <c r="E133" s="42"/>
      <c r="F133" s="41"/>
      <c r="G133" s="4"/>
      <c r="H133" s="12"/>
      <c r="I133" s="41"/>
      <c r="J133" s="7"/>
      <c r="K133" s="7"/>
      <c r="L133" s="8"/>
      <c r="M133" s="44"/>
      <c r="P133" s="44"/>
    </row>
    <row r="134" spans="1:16" ht="14.25" customHeight="1" x14ac:dyDescent="0.25"/>
    <row r="135" spans="1:16" ht="14.25" customHeight="1" x14ac:dyDescent="0.25"/>
    <row r="136" spans="1:16" ht="14.25" customHeight="1" x14ac:dyDescent="0.25"/>
    <row r="137" spans="1:16" ht="14.25" customHeight="1" x14ac:dyDescent="0.25"/>
    <row r="138" spans="1:16" ht="14.25" customHeight="1" x14ac:dyDescent="0.25"/>
    <row r="139" spans="1:16" ht="14.25" customHeight="1" x14ac:dyDescent="0.25"/>
    <row r="140" spans="1:16" ht="14.25" customHeight="1" x14ac:dyDescent="0.25"/>
    <row r="141" spans="1:16" ht="14.25" customHeight="1" x14ac:dyDescent="0.25"/>
    <row r="142" spans="1:16" ht="14.25" customHeight="1" x14ac:dyDescent="0.25"/>
    <row r="143" spans="1:16" ht="14.25" customHeight="1" x14ac:dyDescent="0.25"/>
    <row r="144" spans="1:16"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sheetData>
  <customSheetViews>
    <customSheetView guid="{17406B05-851B-4603-9BE4-525D95C46488}" filter="1" showAutoFilter="1">
      <pageMargins left="0" right="0" top="0" bottom="0" header="0" footer="0"/>
      <autoFilter ref="A9:P15" xr:uid="{00000000-0000-0000-0000-000000000000}"/>
      <extLst>
        <ext uri="GoogleSheetsCustomDataVersion1">
          <go:sheetsCustomData xmlns:go="http://customooxmlschemas.google.com/" filterViewId="606925940"/>
        </ext>
      </extLst>
    </customSheetView>
  </customSheetViews>
  <conditionalFormatting sqref="I10:I133">
    <cfRule type="cellIs" dxfId="18" priority="6" operator="equal">
      <formula>"Error"</formula>
    </cfRule>
  </conditionalFormatting>
  <conditionalFormatting sqref="I10:I133">
    <cfRule type="cellIs" dxfId="17" priority="7" operator="equal">
      <formula>99999</formula>
    </cfRule>
  </conditionalFormatting>
  <conditionalFormatting sqref="H11:H16 H122:H133">
    <cfRule type="cellIs" dxfId="16" priority="8" operator="equal">
      <formula>"No Informado"</formula>
    </cfRule>
  </conditionalFormatting>
  <conditionalFormatting sqref="F10:F133">
    <cfRule type="cellIs" dxfId="15" priority="9" operator="equal">
      <formula>99</formula>
    </cfRule>
  </conditionalFormatting>
  <conditionalFormatting sqref="H17:H121">
    <cfRule type="cellIs" dxfId="14" priority="5" operator="equal">
      <formula>"No Informado"</formula>
    </cfRule>
  </conditionalFormatting>
  <conditionalFormatting sqref="H10">
    <cfRule type="cellIs" dxfId="13" priority="4" operator="equal">
      <formula>"No Informado"</formula>
    </cfRule>
  </conditionalFormatting>
  <conditionalFormatting sqref="G10:G15">
    <cfRule type="cellIs" dxfId="12" priority="3" operator="equal">
      <formula>"No Informado"</formula>
    </cfRule>
  </conditionalFormatting>
  <conditionalFormatting sqref="G17:G40">
    <cfRule type="cellIs" dxfId="11" priority="2" operator="equal">
      <formula>"No Informado"</formula>
    </cfRule>
  </conditionalFormatting>
  <conditionalFormatting sqref="G89:G121">
    <cfRule type="cellIs" dxfId="10" priority="1" operator="equal">
      <formula>"No Informado"</formula>
    </cfRule>
  </conditionalFormatting>
  <pageMargins left="0.7" right="0.7" top="0.75" bottom="0.75" header="0" footer="0"/>
  <pageSetup orientation="landscape"/>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'LOCALIZA HN'!$Q$9:$Q$26</xm:f>
          </x14:formula1>
          <xm:sqref>G16 G41:G88 G122:G133</xm:sqref>
        </x14:dataValidation>
        <x14:dataValidation type="list" allowBlank="1" showErrorMessage="1" xr:uid="{00000000-0002-0000-0200-000001000000}">
          <x14:formula1>
            <xm:f>'LOCALIZA HN'!$T$9:$T$11</xm:f>
          </x14:formula1>
          <xm:sqref>J10:J133</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L1000"/>
  <sheetViews>
    <sheetView showGridLines="0" workbookViewId="0">
      <pane ySplit="10" topLeftCell="A11" activePane="bottomLeft" state="frozen"/>
      <selection pane="bottomLeft" activeCell="K14" sqref="K14"/>
    </sheetView>
  </sheetViews>
  <sheetFormatPr baseColWidth="10" defaultColWidth="12.59765625" defaultRowHeight="15" customHeight="1" x14ac:dyDescent="0.25"/>
  <cols>
    <col min="1" max="1" width="16.19921875" bestFit="1" customWidth="1"/>
    <col min="2" max="2" width="11.3984375" bestFit="1" customWidth="1"/>
    <col min="3" max="5" width="4" customWidth="1"/>
    <col min="6" max="6" width="16.19921875" bestFit="1" customWidth="1"/>
    <col min="7" max="7" width="11.3984375" bestFit="1" customWidth="1"/>
    <col min="8" max="10" width="4.69921875" customWidth="1"/>
    <col min="11" max="11" width="16.19921875" bestFit="1" customWidth="1"/>
    <col min="12" max="12" width="11.3984375" bestFit="1" customWidth="1"/>
    <col min="13" max="26" width="9.3984375" customWidth="1"/>
  </cols>
  <sheetData>
    <row r="1" spans="1:12" ht="14.25" customHeight="1" x14ac:dyDescent="0.25"/>
    <row r="2" spans="1:12" ht="14.25" customHeight="1" x14ac:dyDescent="0.25"/>
    <row r="3" spans="1:12" ht="14.25" customHeight="1" x14ac:dyDescent="0.25"/>
    <row r="4" spans="1:12" ht="14.25" customHeight="1" x14ac:dyDescent="0.25"/>
    <row r="5" spans="1:12" ht="14.25" customHeight="1" x14ac:dyDescent="0.25"/>
    <row r="6" spans="1:12" ht="14.25" customHeight="1" x14ac:dyDescent="0.25"/>
    <row r="7" spans="1:12" ht="14.25" customHeight="1" x14ac:dyDescent="0.25"/>
    <row r="8" spans="1:12" ht="14.25" customHeight="1" x14ac:dyDescent="0.25"/>
    <row r="9" spans="1:12" ht="14.25" customHeight="1" x14ac:dyDescent="0.3">
      <c r="A9" s="60" t="s">
        <v>100</v>
      </c>
      <c r="B9" s="61"/>
      <c r="F9" s="62" t="s">
        <v>101</v>
      </c>
      <c r="G9" s="61"/>
      <c r="K9" s="63" t="s">
        <v>102</v>
      </c>
      <c r="L9" s="61"/>
    </row>
    <row r="10" spans="1:12" ht="14.25" customHeight="1" x14ac:dyDescent="0.25">
      <c r="A10" s="50" t="s">
        <v>103</v>
      </c>
      <c r="B10" s="51" t="s">
        <v>104</v>
      </c>
      <c r="F10" s="50" t="s">
        <v>103</v>
      </c>
      <c r="G10" s="51" t="s">
        <v>104</v>
      </c>
      <c r="K10" s="50" t="s">
        <v>103</v>
      </c>
      <c r="L10" s="51" t="s">
        <v>104</v>
      </c>
    </row>
    <row r="11" spans="1:12" ht="14.25" customHeight="1" x14ac:dyDescent="0.25">
      <c r="A11" s="52" t="s">
        <v>38</v>
      </c>
      <c r="B11" s="53">
        <v>31</v>
      </c>
      <c r="F11" s="52" t="s">
        <v>38</v>
      </c>
      <c r="G11" s="53">
        <v>4</v>
      </c>
      <c r="K11" s="52" t="s">
        <v>38</v>
      </c>
      <c r="L11" s="53">
        <v>5</v>
      </c>
    </row>
    <row r="12" spans="1:12" ht="14.25" customHeight="1" x14ac:dyDescent="0.25">
      <c r="A12" s="54" t="s">
        <v>27</v>
      </c>
      <c r="B12" s="55">
        <v>12</v>
      </c>
      <c r="F12" s="54" t="s">
        <v>73</v>
      </c>
      <c r="G12" s="55">
        <v>1</v>
      </c>
      <c r="K12" s="54" t="s">
        <v>73</v>
      </c>
      <c r="L12" s="55">
        <v>5</v>
      </c>
    </row>
    <row r="13" spans="1:12" ht="14.25" customHeight="1" x14ac:dyDescent="0.25">
      <c r="A13" s="54" t="s">
        <v>73</v>
      </c>
      <c r="B13" s="55">
        <v>33</v>
      </c>
      <c r="F13" s="54" t="s">
        <v>22</v>
      </c>
      <c r="G13" s="55">
        <v>78</v>
      </c>
      <c r="K13" s="54" t="s">
        <v>22</v>
      </c>
      <c r="L13" s="55">
        <v>30</v>
      </c>
    </row>
    <row r="14" spans="1:12" ht="14.25" customHeight="1" x14ac:dyDescent="0.25">
      <c r="A14" s="54" t="s">
        <v>28</v>
      </c>
      <c r="B14" s="55">
        <v>9</v>
      </c>
      <c r="F14" s="54" t="s">
        <v>31</v>
      </c>
      <c r="G14" s="55">
        <v>2</v>
      </c>
      <c r="K14" s="54" t="s">
        <v>31</v>
      </c>
      <c r="L14" s="55">
        <v>14</v>
      </c>
    </row>
    <row r="15" spans="1:12" ht="14.25" customHeight="1" x14ac:dyDescent="0.25">
      <c r="A15" s="54" t="s">
        <v>55</v>
      </c>
      <c r="B15" s="55">
        <v>1</v>
      </c>
      <c r="F15" s="54" t="s">
        <v>45</v>
      </c>
      <c r="G15" s="55">
        <v>1</v>
      </c>
      <c r="K15" s="54" t="s">
        <v>48</v>
      </c>
      <c r="L15" s="55">
        <v>2</v>
      </c>
    </row>
    <row r="16" spans="1:12" ht="14.25" customHeight="1" x14ac:dyDescent="0.25">
      <c r="A16" s="54" t="s">
        <v>22</v>
      </c>
      <c r="B16" s="55">
        <v>882</v>
      </c>
      <c r="F16" s="54" t="s">
        <v>41</v>
      </c>
      <c r="G16" s="55">
        <v>1</v>
      </c>
      <c r="K16" s="54" t="s">
        <v>43</v>
      </c>
      <c r="L16" s="55">
        <v>2</v>
      </c>
    </row>
    <row r="17" spans="1:12" ht="14.25" customHeight="1" x14ac:dyDescent="0.25">
      <c r="A17" s="54" t="s">
        <v>29</v>
      </c>
      <c r="B17" s="55">
        <v>3</v>
      </c>
      <c r="F17" s="54" t="s">
        <v>43</v>
      </c>
      <c r="G17" s="55">
        <v>2</v>
      </c>
      <c r="K17" s="54" t="s">
        <v>35</v>
      </c>
      <c r="L17" s="55">
        <v>1</v>
      </c>
    </row>
    <row r="18" spans="1:12" ht="14.25" customHeight="1" x14ac:dyDescent="0.25">
      <c r="A18" s="54" t="s">
        <v>31</v>
      </c>
      <c r="B18" s="55">
        <v>214</v>
      </c>
      <c r="F18" s="54" t="s">
        <v>35</v>
      </c>
      <c r="G18" s="55">
        <v>3</v>
      </c>
      <c r="K18" s="54" t="s">
        <v>105</v>
      </c>
      <c r="L18" s="55">
        <v>63</v>
      </c>
    </row>
    <row r="19" spans="1:12" ht="14.25" customHeight="1" x14ac:dyDescent="0.25">
      <c r="A19" s="54" t="s">
        <v>45</v>
      </c>
      <c r="B19" s="55">
        <v>9</v>
      </c>
      <c r="F19" s="54" t="s">
        <v>28</v>
      </c>
      <c r="G19" s="55">
        <v>1</v>
      </c>
      <c r="K19" s="56" t="s">
        <v>106</v>
      </c>
      <c r="L19" s="57">
        <v>122</v>
      </c>
    </row>
    <row r="20" spans="1:12" ht="14.25" customHeight="1" x14ac:dyDescent="0.25">
      <c r="A20" s="54" t="s">
        <v>48</v>
      </c>
      <c r="B20" s="55">
        <v>2</v>
      </c>
      <c r="F20" s="56" t="s">
        <v>106</v>
      </c>
      <c r="G20" s="57">
        <v>93</v>
      </c>
    </row>
    <row r="21" spans="1:12" ht="14.25" customHeight="1" x14ac:dyDescent="0.25">
      <c r="A21" s="54" t="s">
        <v>41</v>
      </c>
      <c r="B21" s="55">
        <v>6</v>
      </c>
    </row>
    <row r="22" spans="1:12" ht="14.25" customHeight="1" x14ac:dyDescent="0.25">
      <c r="A22" s="54" t="s">
        <v>43</v>
      </c>
      <c r="B22" s="55">
        <v>13</v>
      </c>
    </row>
    <row r="23" spans="1:12" ht="14.25" customHeight="1" x14ac:dyDescent="0.25">
      <c r="A23" s="54" t="s">
        <v>16</v>
      </c>
      <c r="B23" s="55">
        <v>8</v>
      </c>
    </row>
    <row r="24" spans="1:12" ht="14.25" customHeight="1" x14ac:dyDescent="0.25">
      <c r="A24" s="54" t="s">
        <v>35</v>
      </c>
      <c r="B24" s="55">
        <v>45</v>
      </c>
    </row>
    <row r="25" spans="1:12" ht="14.25" customHeight="1" x14ac:dyDescent="0.25">
      <c r="A25" s="54" t="s">
        <v>88</v>
      </c>
      <c r="B25" s="55">
        <v>1</v>
      </c>
    </row>
    <row r="26" spans="1:12" ht="14.25" customHeight="1" x14ac:dyDescent="0.25">
      <c r="A26" s="54" t="s">
        <v>90</v>
      </c>
      <c r="B26" s="55">
        <v>1</v>
      </c>
    </row>
    <row r="27" spans="1:12" ht="14.25" customHeight="1" x14ac:dyDescent="0.25">
      <c r="A27" s="56" t="s">
        <v>106</v>
      </c>
      <c r="B27" s="57">
        <v>1270</v>
      </c>
    </row>
    <row r="28" spans="1:12" ht="14.25" customHeight="1" x14ac:dyDescent="0.25"/>
    <row r="29" spans="1:12" ht="14.25" customHeight="1" x14ac:dyDescent="0.25"/>
    <row r="30" spans="1:12" ht="14.25" customHeight="1" x14ac:dyDescent="0.25"/>
    <row r="31" spans="1:12" ht="14.25" customHeight="1" x14ac:dyDescent="0.25"/>
    <row r="32" spans="1: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A9:B9"/>
    <mergeCell ref="F9:G9"/>
    <mergeCell ref="K9:L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6361-3A2F-4F71-8CE2-40ABAC68A99F}">
  <sheetPr>
    <tabColor rgb="FF002060"/>
  </sheetPr>
  <dimension ref="A1:W4070"/>
  <sheetViews>
    <sheetView tabSelected="1" topLeftCell="D2215" workbookViewId="0">
      <selection activeCell="C871" sqref="C871:Q2243"/>
    </sheetView>
  </sheetViews>
  <sheetFormatPr baseColWidth="10" defaultRowHeight="13.8" x14ac:dyDescent="0.25"/>
  <cols>
    <col min="3" max="3" width="11.59765625" customWidth="1"/>
    <col min="5" max="5" width="13.5" customWidth="1"/>
    <col min="6" max="6" width="11.19921875" style="65"/>
    <col min="9" max="9" width="14" customWidth="1"/>
    <col min="13" max="13" width="18" customWidth="1"/>
    <col min="15" max="15" width="13.3984375" customWidth="1"/>
  </cols>
  <sheetData>
    <row r="1" spans="2:23" x14ac:dyDescent="0.25">
      <c r="C1" s="70" t="s">
        <v>6</v>
      </c>
      <c r="D1" s="70" t="s">
        <v>7</v>
      </c>
      <c r="E1" s="70" t="s">
        <v>2009</v>
      </c>
      <c r="F1" s="101" t="s">
        <v>4</v>
      </c>
      <c r="G1" s="70" t="s">
        <v>1993</v>
      </c>
      <c r="H1" s="71" t="s">
        <v>1994</v>
      </c>
      <c r="I1" s="71" t="s">
        <v>1995</v>
      </c>
      <c r="J1" s="72" t="s">
        <v>1996</v>
      </c>
      <c r="K1" s="72" t="s">
        <v>1997</v>
      </c>
      <c r="L1" s="72" t="s">
        <v>1998</v>
      </c>
      <c r="M1" s="72" t="s">
        <v>1999</v>
      </c>
      <c r="N1" s="72" t="s">
        <v>2000</v>
      </c>
      <c r="O1" s="72" t="s">
        <v>2001</v>
      </c>
      <c r="P1" s="72" t="s">
        <v>2002</v>
      </c>
      <c r="Q1" s="72" t="s">
        <v>2003</v>
      </c>
      <c r="R1" s="73"/>
      <c r="S1" s="73" t="s">
        <v>2004</v>
      </c>
      <c r="T1" s="73"/>
      <c r="U1" s="74" t="s">
        <v>19</v>
      </c>
      <c r="V1" s="73"/>
      <c r="W1" s="73"/>
    </row>
    <row r="2" spans="2:23" ht="14.4" x14ac:dyDescent="0.3">
      <c r="B2">
        <v>1</v>
      </c>
      <c r="C2" s="75" t="str" cm="1">
        <f t="array" ref="C2">+INDEX(Table_4[[Departamento]:[Municipio]],FINAL!$B2,1)</f>
        <v>Atlántida</v>
      </c>
      <c r="D2" s="75" t="str" cm="1">
        <f t="array" ref="D2">+INDEX(Table_4[[Departamento]:[Municipio]],FINAL!$B2,4)</f>
        <v>La Ceiba</v>
      </c>
      <c r="E2" s="75" t="str" cm="1">
        <f t="array" ref="E2">+INDEX(Table_4[[Departamento]:[Municipio]],FINAL!$B2,3)</f>
        <v>0101</v>
      </c>
      <c r="F2" s="102">
        <v>43893</v>
      </c>
      <c r="G2" s="77" t="str">
        <f>+CONSOLIDADO[[#This Row],[Codigo Municipio]]&amp;CONSOLIDADO[[#This Row],[Fecha]]</f>
        <v>010143893</v>
      </c>
      <c r="H2" s="78">
        <f>+IFERROR(VLOOKUP($G2,TDAcumula!$C$2:$E$2027,3,0),0)</f>
        <v>0</v>
      </c>
      <c r="I2" s="79">
        <f>+IF(E2=E1,H2+I1,H2)</f>
        <v>0</v>
      </c>
      <c r="J2" s="80">
        <f>+IF(CONSOLIDADO[[#This Row],[Codigo Municipio]]=E1,CONSOLIDADO[[#This Row],[Fallecidos Diarios]]+J1,CONSOLIDADO[[#This Row],[Fallecidos Diarios]])</f>
        <v>0</v>
      </c>
      <c r="K2" s="81">
        <f>+IF(I2-J2-L2&lt;0,0,I2-J2-L2)</f>
        <v>0</v>
      </c>
      <c r="L2" s="82">
        <f>+IF(CONSOLIDADO[[#This Row],[Codigo Municipio]]=E1,CONSOLIDADO[[#This Row],[Recuperados Diarios]]+L1,CONSOLIDADO[[#This Row],[Recuperados Diarios]])</f>
        <v>0</v>
      </c>
      <c r="M2" s="83" cm="1">
        <f t="array" ref="M2">+IFERROR(IF(CONSOLIDADO[[#This Row],[Día]]&lt;14,0,INDEX(CONSOLIDADO[Casos Diarios],ROW()-14,1)),0)</f>
        <v>0</v>
      </c>
      <c r="N2" s="78">
        <f>+IF(CONSOLIDADO[[#This Row],[Clave]]="710143893",1,IF(OR(CONSOLIDADO[[#This Row],[Casos Acumulados]]&gt;0,CONSOLIDADO[[#This Row],[Muertes]]&gt;0),N1+1,I2))</f>
        <v>0</v>
      </c>
      <c r="O2" s="75">
        <f>+IFERROR(VLOOKUP($G2,TDMuertes!$C$2:$E$534,3,0),0)</f>
        <v>0</v>
      </c>
      <c r="P2" s="84" t="str">
        <f ca="1">+IF(N2=0,"OFF",IF(N2=1,"START",IF(AND(N2&gt;1,F2&lt;TODAY()+1),"ON","OUT TIME")))</f>
        <v>OFF</v>
      </c>
      <c r="Q2" s="84">
        <f>+IFERROR(VLOOKUP(CONSOLIDADO[[#This Row],[Codigo Municipio]],TDDia!$A$4:$B$394,2,0),0)</f>
        <v>59</v>
      </c>
      <c r="R2" s="73"/>
      <c r="S2" s="85" t="e">
        <f>+SUM([1]!CONSOLIDADO[Casos Diarios])</f>
        <v>#REF!</v>
      </c>
      <c r="T2" s="86" t="s">
        <v>2005</v>
      </c>
      <c r="U2" s="85" t="e">
        <f>+COUNTIFS([1]!COVID_CL_CONFIRMA[Comuna],"No Informado")</f>
        <v>#REF!</v>
      </c>
      <c r="V2" s="87" t="e">
        <f>+U2/S2</f>
        <v>#REF!</v>
      </c>
      <c r="W2" s="73"/>
    </row>
    <row r="3" spans="2:23" ht="14.4" x14ac:dyDescent="0.3">
      <c r="B3">
        <f>+IF(F2=44085,B2+1,B2)</f>
        <v>1</v>
      </c>
      <c r="C3" s="75" t="str" cm="1">
        <f t="array" ref="C3">+INDEX(Table_4[[Departamento]:[Municipio]],FINAL!$B3,1)</f>
        <v>Atlántida</v>
      </c>
      <c r="D3" s="75" t="str" cm="1">
        <f t="array" ref="D3">+INDEX(Table_4[[Departamento]:[Municipio]],FINAL!$B3,4)</f>
        <v>La Ceiba</v>
      </c>
      <c r="E3" s="75" t="str" cm="1">
        <f t="array" ref="E3">+INDEX(Table_4[[Departamento]:[Municipio]],FINAL!$B3,3)</f>
        <v>0101</v>
      </c>
      <c r="F3" s="102">
        <v>43894</v>
      </c>
      <c r="G3" s="77" t="str">
        <f>+CONSOLIDADO[[#This Row],[Codigo Municipio]]&amp;CONSOLIDADO[[#This Row],[Fecha]]</f>
        <v>010143894</v>
      </c>
      <c r="H3" s="78">
        <f>+IFERROR(VLOOKUP($G3,TDAcumula!$C$2:$E$2027,3,0),0)</f>
        <v>0</v>
      </c>
      <c r="I3" s="79">
        <f t="shared" ref="I3:I66" si="0">+IF(E3=E2,H3+I2,H3)</f>
        <v>0</v>
      </c>
      <c r="J3" s="80">
        <f>+IF(CONSOLIDADO[[#This Row],[Codigo Municipio]]=E2,CONSOLIDADO[[#This Row],[Fallecidos Diarios]]+J2,CONSOLIDADO[[#This Row],[Fallecidos Diarios]])</f>
        <v>0</v>
      </c>
      <c r="K3" s="81">
        <f t="shared" ref="K3:K66" si="1">+IF(I3-J3-L3&lt;0,0,I3-J3-L3)</f>
        <v>0</v>
      </c>
      <c r="L3" s="82">
        <f>+IF(CONSOLIDADO[[#This Row],[Codigo Municipio]]=E2,CONSOLIDADO[[#This Row],[Recuperados Diarios]]+L2,CONSOLIDADO[[#This Row],[Recuperados Diarios]])</f>
        <v>0</v>
      </c>
      <c r="M3" s="83" cm="1">
        <f t="array" ref="M3">+IFERROR(IF(CONSOLIDADO[[#This Row],[Día]]&lt;14,0,INDEX(CONSOLIDADO[Casos Diarios],ROW()-14,1)),0)</f>
        <v>0</v>
      </c>
      <c r="N3" s="78">
        <f>+IF(CONSOLIDADO[[#This Row],[Clave]]="710143893",1,IF(OR(CONSOLIDADO[[#This Row],[Casos Acumulados]]&gt;0,CONSOLIDADO[[#This Row],[Muertes]]&gt;0),N2+1,I3))</f>
        <v>0</v>
      </c>
      <c r="O3" s="75">
        <f>+IFERROR(VLOOKUP($G3,TDMuertes!$C$2:$E$534,3,0),0)</f>
        <v>0</v>
      </c>
      <c r="P3" s="84" t="str">
        <f t="shared" ref="P3:P8" ca="1" si="2">+IF(N3=0,"OFF",IF(N3=1,"START",IF(AND(N3&gt;1,F3&lt;TODAY()+1),"ON","OUT TIME")))</f>
        <v>OFF</v>
      </c>
      <c r="Q3" s="84">
        <f>+IFERROR(VLOOKUP(CONSOLIDADO[[#This Row],[Codigo Municipio]],TDDia!$A$4:$B$394,2,0),0)</f>
        <v>59</v>
      </c>
      <c r="R3" s="73"/>
      <c r="S3" s="88" t="e">
        <f>+SUM([1]!CONSOLIDADO[Fallecidos Diarios])</f>
        <v>#REF!</v>
      </c>
      <c r="T3" s="83" t="s">
        <v>1996</v>
      </c>
      <c r="U3" s="88" t="e">
        <f>+COUNTIFS([1]!COVID_CL_MUERTE[Comuna],"No Informado")</f>
        <v>#REF!</v>
      </c>
      <c r="V3" s="89" t="e">
        <f>+U3/S3</f>
        <v>#REF!</v>
      </c>
      <c r="W3" s="73"/>
    </row>
    <row r="4" spans="2:23" ht="14.4" x14ac:dyDescent="0.3">
      <c r="B4">
        <f t="shared" ref="B4:B67" si="3">+IF(F3=44085,B3+1,B3)</f>
        <v>1</v>
      </c>
      <c r="C4" s="75" t="str" cm="1">
        <f t="array" ref="C4">+INDEX(Table_4[[Departamento]:[Municipio]],FINAL!$B4,1)</f>
        <v>Atlántida</v>
      </c>
      <c r="D4" s="75" t="str" cm="1">
        <f t="array" ref="D4">+INDEX(Table_4[[Departamento]:[Municipio]],FINAL!$B4,4)</f>
        <v>La Ceiba</v>
      </c>
      <c r="E4" s="75" t="str" cm="1">
        <f t="array" ref="E4">+INDEX(Table_4[[Departamento]:[Municipio]],FINAL!$B4,3)</f>
        <v>0101</v>
      </c>
      <c r="F4" s="102">
        <v>43895</v>
      </c>
      <c r="G4" s="77" t="str">
        <f>+CONSOLIDADO[[#This Row],[Codigo Municipio]]&amp;CONSOLIDADO[[#This Row],[Fecha]]</f>
        <v>010143895</v>
      </c>
      <c r="H4" s="78">
        <f>+IFERROR(VLOOKUP($G4,TDAcumula!$C$2:$E$2027,3,0),0)</f>
        <v>0</v>
      </c>
      <c r="I4" s="79">
        <f t="shared" si="0"/>
        <v>0</v>
      </c>
      <c r="J4" s="80">
        <f>+IF(CONSOLIDADO[[#This Row],[Codigo Municipio]]=E3,CONSOLIDADO[[#This Row],[Fallecidos Diarios]]+J3,CONSOLIDADO[[#This Row],[Fallecidos Diarios]])</f>
        <v>0</v>
      </c>
      <c r="K4" s="81">
        <f t="shared" si="1"/>
        <v>0</v>
      </c>
      <c r="L4" s="82">
        <f>+IF(CONSOLIDADO[[#This Row],[Codigo Municipio]]=E3,CONSOLIDADO[[#This Row],[Recuperados Diarios]]+L3,CONSOLIDADO[[#This Row],[Recuperados Diarios]])</f>
        <v>0</v>
      </c>
      <c r="M4" s="83" cm="1">
        <f t="array" ref="M4">+IFERROR(IF(CONSOLIDADO[[#This Row],[Día]]&lt;14,0,INDEX(CONSOLIDADO[Casos Diarios],ROW()-14,1)),0)</f>
        <v>0</v>
      </c>
      <c r="N4" s="78">
        <f>+IF(CONSOLIDADO[[#This Row],[Clave]]="710143893",1,IF(OR(CONSOLIDADO[[#This Row],[Casos Acumulados]]&gt;0,CONSOLIDADO[[#This Row],[Muertes]]&gt;0),N3+1,I4))</f>
        <v>0</v>
      </c>
      <c r="O4" s="75">
        <f>+IFERROR(VLOOKUP($G4,TDMuertes!$C$2:$E$534,3,0),0)</f>
        <v>0</v>
      </c>
      <c r="P4" s="84" t="str">
        <f t="shared" ca="1" si="2"/>
        <v>OFF</v>
      </c>
      <c r="Q4" s="84">
        <f>+IFERROR(VLOOKUP(CONSOLIDADO[[#This Row],[Codigo Municipio]],TDDia!$A$4:$B$394,2,0),0)</f>
        <v>59</v>
      </c>
      <c r="R4" s="73"/>
      <c r="S4" s="90" t="e">
        <f>+SUMIFS([1]!CONSOLIDADO[Recuperados Diarios],[1]!CONSOLIDADO[on-off],"ON")</f>
        <v>#REF!</v>
      </c>
      <c r="T4" s="91" t="s">
        <v>1998</v>
      </c>
      <c r="U4" s="90">
        <f>+COUNT([1]!COVID_CL_RECUPERA[ID])</f>
        <v>0</v>
      </c>
      <c r="V4" s="92"/>
      <c r="W4" s="73"/>
    </row>
    <row r="5" spans="2:23" ht="14.4" x14ac:dyDescent="0.3">
      <c r="B5">
        <f t="shared" si="3"/>
        <v>1</v>
      </c>
      <c r="C5" s="75" t="str" cm="1">
        <f t="array" ref="C5">+INDEX(Table_4[[Departamento]:[Municipio]],FINAL!$B5,1)</f>
        <v>Atlántida</v>
      </c>
      <c r="D5" s="75" t="str" cm="1">
        <f t="array" ref="D5">+INDEX(Table_4[[Departamento]:[Municipio]],FINAL!$B5,4)</f>
        <v>La Ceiba</v>
      </c>
      <c r="E5" s="75" t="str" cm="1">
        <f t="array" ref="E5">+INDEX(Table_4[[Departamento]:[Municipio]],FINAL!$B5,3)</f>
        <v>0101</v>
      </c>
      <c r="F5" s="102">
        <v>43896</v>
      </c>
      <c r="G5" s="77" t="str">
        <f>+CONSOLIDADO[[#This Row],[Codigo Municipio]]&amp;CONSOLIDADO[[#This Row],[Fecha]]</f>
        <v>010143896</v>
      </c>
      <c r="H5" s="78">
        <f>+IFERROR(VLOOKUP($G5,TDAcumula!$C$2:$E$2027,3,0),0)</f>
        <v>0</v>
      </c>
      <c r="I5" s="79">
        <f t="shared" si="0"/>
        <v>0</v>
      </c>
      <c r="J5" s="80">
        <f>+IF(CONSOLIDADO[[#This Row],[Codigo Municipio]]=E4,CONSOLIDADO[[#This Row],[Fallecidos Diarios]]+J4,CONSOLIDADO[[#This Row],[Fallecidos Diarios]])</f>
        <v>0</v>
      </c>
      <c r="K5" s="81">
        <f t="shared" si="1"/>
        <v>0</v>
      </c>
      <c r="L5" s="82">
        <f>+IF(CONSOLIDADO[[#This Row],[Codigo Municipio]]=E4,CONSOLIDADO[[#This Row],[Recuperados Diarios]]+L4,CONSOLIDADO[[#This Row],[Recuperados Diarios]])</f>
        <v>0</v>
      </c>
      <c r="M5" s="83" cm="1">
        <f t="array" ref="M5">+IFERROR(IF(CONSOLIDADO[[#This Row],[Día]]&lt;14,0,INDEX(CONSOLIDADO[Casos Diarios],ROW()-14,1)),0)</f>
        <v>0</v>
      </c>
      <c r="N5" s="78">
        <f>+IF(CONSOLIDADO[[#This Row],[Clave]]="710143893",1,IF(OR(CONSOLIDADO[[#This Row],[Casos Acumulados]]&gt;0,CONSOLIDADO[[#This Row],[Muertes]]&gt;0),N4+1,I5))</f>
        <v>0</v>
      </c>
      <c r="O5" s="75">
        <f>+IFERROR(VLOOKUP($G5,TDMuertes!$C$2:$E$534,3,0),0)</f>
        <v>0</v>
      </c>
      <c r="P5" s="84" t="str">
        <f t="shared" ca="1" si="2"/>
        <v>OFF</v>
      </c>
      <c r="Q5" s="84">
        <f>+IFERROR(VLOOKUP(CONSOLIDADO[[#This Row],[Codigo Municipio]],TDDia!$A$4:$B$394,2,0),0)</f>
        <v>59</v>
      </c>
      <c r="R5" s="73"/>
      <c r="S5" s="93" t="e">
        <f>+S2-S3-S4</f>
        <v>#REF!</v>
      </c>
      <c r="T5" s="94" t="s">
        <v>2006</v>
      </c>
      <c r="U5" s="93" t="e">
        <f>+S2-S3-U4</f>
        <v>#REF!</v>
      </c>
      <c r="V5" s="95"/>
      <c r="W5" s="73"/>
    </row>
    <row r="6" spans="2:23" ht="14.4" x14ac:dyDescent="0.3">
      <c r="B6">
        <f t="shared" si="3"/>
        <v>1</v>
      </c>
      <c r="C6" s="75" t="str" cm="1">
        <f t="array" ref="C6">+INDEX(Table_4[[Departamento]:[Municipio]],FINAL!$B6,1)</f>
        <v>Atlántida</v>
      </c>
      <c r="D6" s="75" t="str" cm="1">
        <f t="array" ref="D6">+INDEX(Table_4[[Departamento]:[Municipio]],FINAL!$B6,4)</f>
        <v>La Ceiba</v>
      </c>
      <c r="E6" s="75" t="str" cm="1">
        <f t="array" ref="E6">+INDEX(Table_4[[Departamento]:[Municipio]],FINAL!$B6,3)</f>
        <v>0101</v>
      </c>
      <c r="F6" s="102">
        <v>43897</v>
      </c>
      <c r="G6" s="77" t="str">
        <f>+CONSOLIDADO[[#This Row],[Codigo Municipio]]&amp;CONSOLIDADO[[#This Row],[Fecha]]</f>
        <v>010143897</v>
      </c>
      <c r="H6" s="78">
        <f>+IFERROR(VLOOKUP($G6,TDAcumula!$C$2:$E$2027,3,0),0)</f>
        <v>0</v>
      </c>
      <c r="I6" s="79">
        <f t="shared" si="0"/>
        <v>0</v>
      </c>
      <c r="J6" s="80">
        <f>+IF(CONSOLIDADO[[#This Row],[Codigo Municipio]]=E5,CONSOLIDADO[[#This Row],[Fallecidos Diarios]]+J5,CONSOLIDADO[[#This Row],[Fallecidos Diarios]])</f>
        <v>0</v>
      </c>
      <c r="K6" s="81">
        <f t="shared" si="1"/>
        <v>0</v>
      </c>
      <c r="L6" s="82">
        <f>+IF(CONSOLIDADO[[#This Row],[Codigo Municipio]]=E5,CONSOLIDADO[[#This Row],[Recuperados Diarios]]+L5,CONSOLIDADO[[#This Row],[Recuperados Diarios]])</f>
        <v>0</v>
      </c>
      <c r="M6" s="83" cm="1">
        <f t="array" ref="M6">+IFERROR(IF(CONSOLIDADO[[#This Row],[Día]]&lt;14,0,INDEX(CONSOLIDADO[Casos Diarios],ROW()-14,1)),0)</f>
        <v>0</v>
      </c>
      <c r="N6" s="78">
        <f>+IF(CONSOLIDADO[[#This Row],[Clave]]="710143893",1,IF(OR(CONSOLIDADO[[#This Row],[Casos Acumulados]]&gt;0,CONSOLIDADO[[#This Row],[Muertes]]&gt;0),N5+1,I6))</f>
        <v>0</v>
      </c>
      <c r="O6" s="75">
        <f>+IFERROR(VLOOKUP($G6,TDMuertes!$C$2:$E$534,3,0),0)</f>
        <v>0</v>
      </c>
      <c r="P6" s="84" t="str">
        <f t="shared" ca="1" si="2"/>
        <v>OFF</v>
      </c>
      <c r="Q6" s="84">
        <f>+IFERROR(VLOOKUP(CONSOLIDADO[[#This Row],[Codigo Municipio]],TDDia!$A$4:$B$394,2,0),0)</f>
        <v>59</v>
      </c>
      <c r="R6" s="73"/>
      <c r="S6" s="73"/>
      <c r="T6" s="73"/>
      <c r="U6" s="73"/>
      <c r="V6" s="73"/>
      <c r="W6" s="73"/>
    </row>
    <row r="7" spans="2:23" ht="14.4" x14ac:dyDescent="0.3">
      <c r="B7">
        <f t="shared" si="3"/>
        <v>1</v>
      </c>
      <c r="C7" s="75" t="str" cm="1">
        <f t="array" ref="C7">+INDEX(Table_4[[Departamento]:[Municipio]],FINAL!$B7,1)</f>
        <v>Atlántida</v>
      </c>
      <c r="D7" s="75" t="str" cm="1">
        <f t="array" ref="D7">+INDEX(Table_4[[Departamento]:[Municipio]],FINAL!$B7,4)</f>
        <v>La Ceiba</v>
      </c>
      <c r="E7" s="75" t="str" cm="1">
        <f t="array" ref="E7">+INDEX(Table_4[[Departamento]:[Municipio]],FINAL!$B7,3)</f>
        <v>0101</v>
      </c>
      <c r="F7" s="102">
        <v>43898</v>
      </c>
      <c r="G7" s="77" t="str">
        <f>+CONSOLIDADO[[#This Row],[Codigo Municipio]]&amp;CONSOLIDADO[[#This Row],[Fecha]]</f>
        <v>010143898</v>
      </c>
      <c r="H7" s="78">
        <f>+IFERROR(VLOOKUP($G7,TDAcumula!$C$2:$E$2027,3,0),0)</f>
        <v>0</v>
      </c>
      <c r="I7" s="79">
        <f t="shared" si="0"/>
        <v>0</v>
      </c>
      <c r="J7" s="80">
        <f>+IF(CONSOLIDADO[[#This Row],[Codigo Municipio]]=E6,CONSOLIDADO[[#This Row],[Fallecidos Diarios]]+J6,CONSOLIDADO[[#This Row],[Fallecidos Diarios]])</f>
        <v>0</v>
      </c>
      <c r="K7" s="81">
        <f t="shared" si="1"/>
        <v>0</v>
      </c>
      <c r="L7" s="82">
        <f>+IF(CONSOLIDADO[[#This Row],[Codigo Municipio]]=E6,CONSOLIDADO[[#This Row],[Recuperados Diarios]]+L6,CONSOLIDADO[[#This Row],[Recuperados Diarios]])</f>
        <v>0</v>
      </c>
      <c r="M7" s="83" cm="1">
        <f t="array" ref="M7">+IFERROR(IF(CONSOLIDADO[[#This Row],[Día]]&lt;14,0,INDEX(CONSOLIDADO[Casos Diarios],ROW()-14,1)),0)</f>
        <v>0</v>
      </c>
      <c r="N7" s="78">
        <f>+IF(CONSOLIDADO[[#This Row],[Clave]]="710143893",1,IF(OR(CONSOLIDADO[[#This Row],[Casos Acumulados]]&gt;0,CONSOLIDADO[[#This Row],[Muertes]]&gt;0),N6+1,I7))</f>
        <v>0</v>
      </c>
      <c r="O7" s="75">
        <f>+IFERROR(VLOOKUP($G7,TDMuertes!$C$2:$E$534,3,0),0)</f>
        <v>0</v>
      </c>
      <c r="P7" s="84" t="str">
        <f t="shared" ca="1" si="2"/>
        <v>OFF</v>
      </c>
      <c r="Q7" s="84">
        <f>+IFERROR(VLOOKUP(CONSOLIDADO[[#This Row],[Codigo Municipio]],TDDia!$A$4:$B$394,2,0),0)</f>
        <v>59</v>
      </c>
      <c r="R7" s="73"/>
      <c r="S7" s="73" t="s">
        <v>2007</v>
      </c>
      <c r="T7" s="73"/>
      <c r="U7" s="73"/>
      <c r="V7" s="73"/>
      <c r="W7" s="73"/>
    </row>
    <row r="8" spans="2:23" ht="14.4" x14ac:dyDescent="0.3">
      <c r="B8">
        <f t="shared" si="3"/>
        <v>1</v>
      </c>
      <c r="C8" s="75" t="str" cm="1">
        <f t="array" ref="C8">+INDEX(Table_4[[Departamento]:[Municipio]],FINAL!$B8,1)</f>
        <v>Atlántida</v>
      </c>
      <c r="D8" s="75" t="str" cm="1">
        <f t="array" ref="D8">+INDEX(Table_4[[Departamento]:[Municipio]],FINAL!$B8,4)</f>
        <v>La Ceiba</v>
      </c>
      <c r="E8" s="75" t="str" cm="1">
        <f t="array" ref="E8">+INDEX(Table_4[[Departamento]:[Municipio]],FINAL!$B8,3)</f>
        <v>0101</v>
      </c>
      <c r="F8" s="102">
        <v>43899</v>
      </c>
      <c r="G8" s="77" t="str">
        <f>+CONSOLIDADO[[#This Row],[Codigo Municipio]]&amp;CONSOLIDADO[[#This Row],[Fecha]]</f>
        <v>010143899</v>
      </c>
      <c r="H8" s="78">
        <f>+IFERROR(VLOOKUP($G8,TDAcumula!$C$2:$E$2027,3,0),0)</f>
        <v>0</v>
      </c>
      <c r="I8" s="79">
        <f t="shared" si="0"/>
        <v>0</v>
      </c>
      <c r="J8" s="80">
        <f>+IF(CONSOLIDADO[[#This Row],[Codigo Municipio]]=E7,CONSOLIDADO[[#This Row],[Fallecidos Diarios]]+J7,CONSOLIDADO[[#This Row],[Fallecidos Diarios]])</f>
        <v>0</v>
      </c>
      <c r="K8" s="81">
        <f t="shared" si="1"/>
        <v>0</v>
      </c>
      <c r="L8" s="82">
        <f>+IF(CONSOLIDADO[[#This Row],[Codigo Municipio]]=E7,CONSOLIDADO[[#This Row],[Recuperados Diarios]]+L7,CONSOLIDADO[[#This Row],[Recuperados Diarios]])</f>
        <v>0</v>
      </c>
      <c r="M8" s="83" cm="1">
        <f t="array" ref="M8">+IFERROR(IF(CONSOLIDADO[[#This Row],[Día]]&lt;14,0,INDEX(CONSOLIDADO[Casos Diarios],ROW()-14,1)),0)</f>
        <v>0</v>
      </c>
      <c r="N8" s="78">
        <f>+IF(CONSOLIDADO[[#This Row],[Clave]]="710143893",1,IF(OR(CONSOLIDADO[[#This Row],[Casos Acumulados]]&gt;0,CONSOLIDADO[[#This Row],[Muertes]]&gt;0),N7+1,I8))</f>
        <v>0</v>
      </c>
      <c r="O8" s="75">
        <f>+IFERROR(VLOOKUP($G8,TDMuertes!$C$2:$E$534,3,0),0)</f>
        <v>0</v>
      </c>
      <c r="P8" s="84" t="str">
        <f t="shared" ca="1" si="2"/>
        <v>OFF</v>
      </c>
      <c r="Q8" s="84">
        <f>+IFERROR(VLOOKUP(CONSOLIDADO[[#This Row],[Codigo Municipio]],TDDia!$A$4:$B$394,2,0),0)</f>
        <v>59</v>
      </c>
      <c r="R8" s="73"/>
      <c r="S8" s="73" t="s">
        <v>2008</v>
      </c>
      <c r="T8" s="73"/>
      <c r="U8" s="73"/>
      <c r="V8" s="73"/>
      <c r="W8" s="73"/>
    </row>
    <row r="9" spans="2:23" ht="14.4" x14ac:dyDescent="0.3">
      <c r="B9">
        <f t="shared" si="3"/>
        <v>1</v>
      </c>
      <c r="C9" s="75" t="str" cm="1">
        <f t="array" ref="C9">+INDEX(Table_4[[Departamento]:[Municipio]],FINAL!$B9,1)</f>
        <v>Atlántida</v>
      </c>
      <c r="D9" s="75" t="str" cm="1">
        <f t="array" ref="D9">+INDEX(Table_4[[Departamento]:[Municipio]],FINAL!$B9,4)</f>
        <v>La Ceiba</v>
      </c>
      <c r="E9" s="75" t="str" cm="1">
        <f t="array" ref="E9">+INDEX(Table_4[[Departamento]:[Municipio]],FINAL!$B9,3)</f>
        <v>0101</v>
      </c>
      <c r="F9" s="102">
        <v>43900</v>
      </c>
      <c r="G9" s="77" t="str">
        <f>+CONSOLIDADO[[#This Row],[Codigo Municipio]]&amp;CONSOLIDADO[[#This Row],[Fecha]]</f>
        <v>010143900</v>
      </c>
      <c r="H9" s="78">
        <f>+IFERROR(VLOOKUP($G9,TDAcumula!$C$2:$E$2027,3,0),0)</f>
        <v>1</v>
      </c>
      <c r="I9" s="79">
        <f t="shared" si="0"/>
        <v>1</v>
      </c>
      <c r="J9" s="80">
        <f>+IF(CONSOLIDADO[[#This Row],[Codigo Municipio]]=E8,CONSOLIDADO[[#This Row],[Fallecidos Diarios]]+J8,CONSOLIDADO[[#This Row],[Fallecidos Diarios]])</f>
        <v>0</v>
      </c>
      <c r="K9" s="81">
        <f t="shared" si="1"/>
        <v>1</v>
      </c>
      <c r="L9" s="82">
        <f>+IF(CONSOLIDADO[[#This Row],[Codigo Municipio]]=E8,CONSOLIDADO[[#This Row],[Recuperados Diarios]]+L8,CONSOLIDADO[[#This Row],[Recuperados Diarios]])</f>
        <v>0</v>
      </c>
      <c r="M9" s="83" cm="1">
        <f t="array" ref="M9">+IFERROR(IF(CONSOLIDADO[[#This Row],[Día]]&lt;14,0,INDEX(CONSOLIDADO[Casos Diarios],ROW()-14,1)),0)</f>
        <v>0</v>
      </c>
      <c r="N9" s="78">
        <f>+IF(CONSOLIDADO[[#This Row],[Clave]]="710143893",1,IF(OR(CONSOLIDADO[[#This Row],[Casos Acumulados]]&gt;0,CONSOLIDADO[[#This Row],[Muertes]]&gt;0),N8+1,I9))</f>
        <v>1</v>
      </c>
      <c r="O9" s="75">
        <f>+IFERROR(VLOOKUP($G9,TDMuertes!$C$2:$E$534,3,0),0)</f>
        <v>0</v>
      </c>
      <c r="P9" s="99" t="str">
        <f t="shared" ref="P9:P40" ca="1" si="4">+IF(N9=0,"OFF",IF(N9=1,"START",IF(AND(N9&gt;1,F9&lt;TODAY()+1),"ON","OUT TIME")))</f>
        <v>START</v>
      </c>
      <c r="Q9" s="84">
        <f>+IFERROR(VLOOKUP(CONSOLIDADO[[#This Row],[Codigo Municipio]],TDDia!$A$4:$B$394,2,0),0)</f>
        <v>59</v>
      </c>
    </row>
    <row r="10" spans="2:23" ht="14.4" x14ac:dyDescent="0.3">
      <c r="B10">
        <f t="shared" si="3"/>
        <v>1</v>
      </c>
      <c r="C10" s="75" t="str" cm="1">
        <f t="array" ref="C10">+INDEX(Table_4[[Departamento]:[Municipio]],FINAL!$B10,1)</f>
        <v>Atlántida</v>
      </c>
      <c r="D10" s="75" t="str" cm="1">
        <f t="array" ref="D10">+INDEX(Table_4[[Departamento]:[Municipio]],FINAL!$B10,4)</f>
        <v>La Ceiba</v>
      </c>
      <c r="E10" s="75" t="str" cm="1">
        <f t="array" ref="E10">+INDEX(Table_4[[Departamento]:[Municipio]],FINAL!$B10,3)</f>
        <v>0101</v>
      </c>
      <c r="F10" s="102">
        <v>43901</v>
      </c>
      <c r="G10" s="77" t="str">
        <f>+CONSOLIDADO[[#This Row],[Codigo Municipio]]&amp;CONSOLIDADO[[#This Row],[Fecha]]</f>
        <v>010143901</v>
      </c>
      <c r="H10" s="78">
        <f>+IFERROR(VLOOKUP($G10,TDAcumula!$C$2:$E$2027,3,0),0)</f>
        <v>0</v>
      </c>
      <c r="I10" s="79">
        <f t="shared" si="0"/>
        <v>1</v>
      </c>
      <c r="J10" s="80">
        <f>+IF(CONSOLIDADO[[#This Row],[Codigo Municipio]]=E9,CONSOLIDADO[[#This Row],[Fallecidos Diarios]]+J9,CONSOLIDADO[[#This Row],[Fallecidos Diarios]])</f>
        <v>0</v>
      </c>
      <c r="K10" s="81">
        <f t="shared" si="1"/>
        <v>1</v>
      </c>
      <c r="L10" s="82">
        <f>+IF(CONSOLIDADO[[#This Row],[Codigo Municipio]]=E9,CONSOLIDADO[[#This Row],[Recuperados Diarios]]+L9,CONSOLIDADO[[#This Row],[Recuperados Diarios]])</f>
        <v>0</v>
      </c>
      <c r="M10" s="83" cm="1">
        <f t="array" ref="M10">+IFERROR(IF(CONSOLIDADO[[#This Row],[Día]]&lt;14,0,INDEX(CONSOLIDADO[Casos Diarios],ROW()-14,1)),0)</f>
        <v>0</v>
      </c>
      <c r="N10" s="78">
        <f>+IF(CONSOLIDADO[[#This Row],[Clave]]="710143893",1,IF(OR(CONSOLIDADO[[#This Row],[Casos Acumulados]]&gt;0,CONSOLIDADO[[#This Row],[Muertes]]&gt;0),N9+1,I10))</f>
        <v>2</v>
      </c>
      <c r="O10" s="75">
        <f>+IFERROR(VLOOKUP($G10,TDMuertes!$C$2:$E$534,3,0),0)</f>
        <v>0</v>
      </c>
      <c r="P10" s="100" t="str">
        <f t="shared" ca="1" si="4"/>
        <v>ON</v>
      </c>
      <c r="Q10" s="84">
        <f>+IFERROR(VLOOKUP(CONSOLIDADO[[#This Row],[Codigo Municipio]],TDDia!$A$4:$B$394,2,0),0)</f>
        <v>59</v>
      </c>
    </row>
    <row r="11" spans="2:23" ht="14.4" x14ac:dyDescent="0.3">
      <c r="B11">
        <f t="shared" si="3"/>
        <v>1</v>
      </c>
      <c r="C11" s="75" t="str" cm="1">
        <f t="array" ref="C11">+INDEX(Table_4[[Departamento]:[Municipio]],FINAL!$B11,1)</f>
        <v>Atlántida</v>
      </c>
      <c r="D11" s="75" t="str" cm="1">
        <f t="array" ref="D11">+INDEX(Table_4[[Departamento]:[Municipio]],FINAL!$B11,4)</f>
        <v>La Ceiba</v>
      </c>
      <c r="E11" s="75" t="str" cm="1">
        <f t="array" ref="E11">+INDEX(Table_4[[Departamento]:[Municipio]],FINAL!$B11,3)</f>
        <v>0101</v>
      </c>
      <c r="F11" s="102">
        <v>43902</v>
      </c>
      <c r="G11" s="77" t="str">
        <f>+CONSOLIDADO[[#This Row],[Codigo Municipio]]&amp;CONSOLIDADO[[#This Row],[Fecha]]</f>
        <v>010143902</v>
      </c>
      <c r="H11" s="78">
        <f>+IFERROR(VLOOKUP($G11,TDAcumula!$C$2:$E$2027,3,0),0)</f>
        <v>0</v>
      </c>
      <c r="I11" s="79">
        <f t="shared" si="0"/>
        <v>1</v>
      </c>
      <c r="J11" s="80">
        <f>+IF(CONSOLIDADO[[#This Row],[Codigo Municipio]]=E10,CONSOLIDADO[[#This Row],[Fallecidos Diarios]]+J10,CONSOLIDADO[[#This Row],[Fallecidos Diarios]])</f>
        <v>0</v>
      </c>
      <c r="K11" s="81">
        <f t="shared" si="1"/>
        <v>1</v>
      </c>
      <c r="L11" s="82">
        <f>+IF(CONSOLIDADO[[#This Row],[Codigo Municipio]]=E10,CONSOLIDADO[[#This Row],[Recuperados Diarios]]+L10,CONSOLIDADO[[#This Row],[Recuperados Diarios]])</f>
        <v>0</v>
      </c>
      <c r="M11" s="83" cm="1">
        <f t="array" ref="M11">+IFERROR(IF(CONSOLIDADO[[#This Row],[Día]]&lt;14,0,INDEX(CONSOLIDADO[Casos Diarios],ROW()-14,1)),0)</f>
        <v>0</v>
      </c>
      <c r="N11" s="78">
        <f>+IF(CONSOLIDADO[[#This Row],[Clave]]="710143893",1,IF(OR(CONSOLIDADO[[#This Row],[Casos Acumulados]]&gt;0,CONSOLIDADO[[#This Row],[Muertes]]&gt;0),N10+1,I11))</f>
        <v>3</v>
      </c>
      <c r="O11" s="75">
        <f>+IFERROR(VLOOKUP($G11,TDMuertes!$C$2:$E$534,3,0),0)</f>
        <v>0</v>
      </c>
      <c r="P11" s="100" t="str">
        <f t="shared" ca="1" si="4"/>
        <v>ON</v>
      </c>
      <c r="Q11" s="84">
        <f>+IFERROR(VLOOKUP(CONSOLIDADO[[#This Row],[Codigo Municipio]],TDDia!$A$4:$B$394,2,0),0)</f>
        <v>59</v>
      </c>
    </row>
    <row r="12" spans="2:23" ht="14.4" x14ac:dyDescent="0.3">
      <c r="B12">
        <f t="shared" si="3"/>
        <v>1</v>
      </c>
      <c r="C12" s="75" t="str" cm="1">
        <f t="array" ref="C12">+INDEX(Table_4[[Departamento]:[Municipio]],FINAL!$B12,1)</f>
        <v>Atlántida</v>
      </c>
      <c r="D12" s="75" t="str" cm="1">
        <f t="array" ref="D12">+INDEX(Table_4[[Departamento]:[Municipio]],FINAL!$B12,4)</f>
        <v>La Ceiba</v>
      </c>
      <c r="E12" s="75" t="str" cm="1">
        <f t="array" ref="E12">+INDEX(Table_4[[Departamento]:[Municipio]],FINAL!$B12,3)</f>
        <v>0101</v>
      </c>
      <c r="F12" s="102">
        <v>43903</v>
      </c>
      <c r="G12" s="77" t="str">
        <f>+CONSOLIDADO[[#This Row],[Codigo Municipio]]&amp;CONSOLIDADO[[#This Row],[Fecha]]</f>
        <v>010143903</v>
      </c>
      <c r="H12" s="78">
        <f>+IFERROR(VLOOKUP($G12,TDAcumula!$C$2:$E$2027,3,0),0)</f>
        <v>0</v>
      </c>
      <c r="I12" s="79">
        <f t="shared" si="0"/>
        <v>1</v>
      </c>
      <c r="J12" s="80">
        <f>+IF(CONSOLIDADO[[#This Row],[Codigo Municipio]]=E11,CONSOLIDADO[[#This Row],[Fallecidos Diarios]]+J11,CONSOLIDADO[[#This Row],[Fallecidos Diarios]])</f>
        <v>0</v>
      </c>
      <c r="K12" s="81">
        <f t="shared" si="1"/>
        <v>1</v>
      </c>
      <c r="L12" s="82">
        <f>+IF(CONSOLIDADO[[#This Row],[Codigo Municipio]]=E11,CONSOLIDADO[[#This Row],[Recuperados Diarios]]+L11,CONSOLIDADO[[#This Row],[Recuperados Diarios]])</f>
        <v>0</v>
      </c>
      <c r="M12" s="83" cm="1">
        <f t="array" ref="M12">+IFERROR(IF(CONSOLIDADO[[#This Row],[Día]]&lt;14,0,INDEX(CONSOLIDADO[Casos Diarios],ROW()-14,1)),0)</f>
        <v>0</v>
      </c>
      <c r="N12" s="78">
        <f>+IF(CONSOLIDADO[[#This Row],[Clave]]="710143893",1,IF(OR(CONSOLIDADO[[#This Row],[Casos Acumulados]]&gt;0,CONSOLIDADO[[#This Row],[Muertes]]&gt;0),N11+1,I12))</f>
        <v>4</v>
      </c>
      <c r="O12" s="75">
        <f>+IFERROR(VLOOKUP($G12,TDMuertes!$C$2:$E$534,3,0),0)</f>
        <v>0</v>
      </c>
      <c r="P12" s="100" t="str">
        <f t="shared" ca="1" si="4"/>
        <v>ON</v>
      </c>
      <c r="Q12" s="84">
        <f>+IFERROR(VLOOKUP(CONSOLIDADO[[#This Row],[Codigo Municipio]],TDDia!$A$4:$B$394,2,0),0)</f>
        <v>59</v>
      </c>
    </row>
    <row r="13" spans="2:23" ht="14.4" x14ac:dyDescent="0.3">
      <c r="B13">
        <f t="shared" si="3"/>
        <v>1</v>
      </c>
      <c r="C13" s="75" t="str" cm="1">
        <f t="array" ref="C13">+INDEX(Table_4[[Departamento]:[Municipio]],FINAL!$B13,1)</f>
        <v>Atlántida</v>
      </c>
      <c r="D13" s="75" t="str" cm="1">
        <f t="array" ref="D13">+INDEX(Table_4[[Departamento]:[Municipio]],FINAL!$B13,4)</f>
        <v>La Ceiba</v>
      </c>
      <c r="E13" s="75" t="str" cm="1">
        <f t="array" ref="E13">+INDEX(Table_4[[Departamento]:[Municipio]],FINAL!$B13,3)</f>
        <v>0101</v>
      </c>
      <c r="F13" s="102">
        <v>43904</v>
      </c>
      <c r="G13" s="77" t="str">
        <f>+CONSOLIDADO[[#This Row],[Codigo Municipio]]&amp;CONSOLIDADO[[#This Row],[Fecha]]</f>
        <v>010143904</v>
      </c>
      <c r="H13" s="78">
        <f>+IFERROR(VLOOKUP($G13,TDAcumula!$C$2:$E$2027,3,0),0)</f>
        <v>0</v>
      </c>
      <c r="I13" s="79">
        <f t="shared" si="0"/>
        <v>1</v>
      </c>
      <c r="J13" s="80">
        <f>+IF(CONSOLIDADO[[#This Row],[Codigo Municipio]]=E12,CONSOLIDADO[[#This Row],[Fallecidos Diarios]]+J12,CONSOLIDADO[[#This Row],[Fallecidos Diarios]])</f>
        <v>0</v>
      </c>
      <c r="K13" s="81">
        <f t="shared" si="1"/>
        <v>1</v>
      </c>
      <c r="L13" s="82">
        <f>+IF(CONSOLIDADO[[#This Row],[Codigo Municipio]]=E12,CONSOLIDADO[[#This Row],[Recuperados Diarios]]+L12,CONSOLIDADO[[#This Row],[Recuperados Diarios]])</f>
        <v>0</v>
      </c>
      <c r="M13" s="83" cm="1">
        <f t="array" ref="M13">+IFERROR(IF(CONSOLIDADO[[#This Row],[Día]]&lt;14,0,INDEX(CONSOLIDADO[Casos Diarios],ROW()-14,1)),0)</f>
        <v>0</v>
      </c>
      <c r="N13" s="78">
        <f>+IF(CONSOLIDADO[[#This Row],[Clave]]="710143893",1,IF(OR(CONSOLIDADO[[#This Row],[Casos Acumulados]]&gt;0,CONSOLIDADO[[#This Row],[Muertes]]&gt;0),N12+1,I13))</f>
        <v>5</v>
      </c>
      <c r="O13" s="75">
        <f>+IFERROR(VLOOKUP($G13,TDMuertes!$C$2:$E$534,3,0),0)</f>
        <v>0</v>
      </c>
      <c r="P13" s="100" t="str">
        <f t="shared" ca="1" si="4"/>
        <v>ON</v>
      </c>
      <c r="Q13" s="84">
        <f>+IFERROR(VLOOKUP(CONSOLIDADO[[#This Row],[Codigo Municipio]],TDDia!$A$4:$B$394,2,0),0)</f>
        <v>59</v>
      </c>
    </row>
    <row r="14" spans="2:23" ht="14.4" x14ac:dyDescent="0.3">
      <c r="B14">
        <f t="shared" si="3"/>
        <v>1</v>
      </c>
      <c r="C14" s="75" t="str" cm="1">
        <f t="array" ref="C14">+INDEX(Table_4[[Departamento]:[Municipio]],FINAL!$B14,1)</f>
        <v>Atlántida</v>
      </c>
      <c r="D14" s="75" t="str" cm="1">
        <f t="array" ref="D14">+INDEX(Table_4[[Departamento]:[Municipio]],FINAL!$B14,4)</f>
        <v>La Ceiba</v>
      </c>
      <c r="E14" s="75" t="str" cm="1">
        <f t="array" ref="E14">+INDEX(Table_4[[Departamento]:[Municipio]],FINAL!$B14,3)</f>
        <v>0101</v>
      </c>
      <c r="F14" s="102">
        <v>43905</v>
      </c>
      <c r="G14" s="77" t="str">
        <f>+CONSOLIDADO[[#This Row],[Codigo Municipio]]&amp;CONSOLIDADO[[#This Row],[Fecha]]</f>
        <v>010143905</v>
      </c>
      <c r="H14" s="78">
        <f>+IFERROR(VLOOKUP($G14,TDAcumula!$C$2:$E$2027,3,0),0)</f>
        <v>0</v>
      </c>
      <c r="I14" s="79">
        <f t="shared" si="0"/>
        <v>1</v>
      </c>
      <c r="J14" s="80">
        <f>+IF(CONSOLIDADO[[#This Row],[Codigo Municipio]]=E13,CONSOLIDADO[[#This Row],[Fallecidos Diarios]]+J13,CONSOLIDADO[[#This Row],[Fallecidos Diarios]])</f>
        <v>0</v>
      </c>
      <c r="K14" s="81">
        <f t="shared" si="1"/>
        <v>1</v>
      </c>
      <c r="L14" s="82">
        <f>+IF(CONSOLIDADO[[#This Row],[Codigo Municipio]]=E13,CONSOLIDADO[[#This Row],[Recuperados Diarios]]+L13,CONSOLIDADO[[#This Row],[Recuperados Diarios]])</f>
        <v>0</v>
      </c>
      <c r="M14" s="83" cm="1">
        <f t="array" ref="M14">+IFERROR(IF(CONSOLIDADO[[#This Row],[Día]]&lt;14,0,INDEX(CONSOLIDADO[Casos Diarios],ROW()-14,1)),0)</f>
        <v>0</v>
      </c>
      <c r="N14" s="78">
        <f>+IF(CONSOLIDADO[[#This Row],[Clave]]="710143893",1,IF(OR(CONSOLIDADO[[#This Row],[Casos Acumulados]]&gt;0,CONSOLIDADO[[#This Row],[Muertes]]&gt;0),N13+1,I14))</f>
        <v>6</v>
      </c>
      <c r="O14" s="75">
        <f>+IFERROR(VLOOKUP($G14,TDMuertes!$C$2:$E$534,3,0),0)</f>
        <v>0</v>
      </c>
      <c r="P14" s="100" t="str">
        <f t="shared" ca="1" si="4"/>
        <v>ON</v>
      </c>
      <c r="Q14" s="84">
        <f>+IFERROR(VLOOKUP(CONSOLIDADO[[#This Row],[Codigo Municipio]],TDDia!$A$4:$B$394,2,0),0)</f>
        <v>59</v>
      </c>
    </row>
    <row r="15" spans="2:23" ht="14.4" x14ac:dyDescent="0.3">
      <c r="B15">
        <f t="shared" si="3"/>
        <v>1</v>
      </c>
      <c r="C15" s="75" t="str" cm="1">
        <f t="array" ref="C15">+INDEX(Table_4[[Departamento]:[Municipio]],FINAL!$B15,1)</f>
        <v>Atlántida</v>
      </c>
      <c r="D15" s="75" t="str" cm="1">
        <f t="array" ref="D15">+INDEX(Table_4[[Departamento]:[Municipio]],FINAL!$B15,4)</f>
        <v>La Ceiba</v>
      </c>
      <c r="E15" s="75" t="str" cm="1">
        <f t="array" ref="E15">+INDEX(Table_4[[Departamento]:[Municipio]],FINAL!$B15,3)</f>
        <v>0101</v>
      </c>
      <c r="F15" s="102">
        <v>43906</v>
      </c>
      <c r="G15" s="77" t="str">
        <f>+CONSOLIDADO[[#This Row],[Codigo Municipio]]&amp;CONSOLIDADO[[#This Row],[Fecha]]</f>
        <v>010143906</v>
      </c>
      <c r="H15" s="78">
        <f>+IFERROR(VLOOKUP($G15,TDAcumula!$C$2:$E$2027,3,0),0)</f>
        <v>0</v>
      </c>
      <c r="I15" s="79">
        <f t="shared" si="0"/>
        <v>1</v>
      </c>
      <c r="J15" s="80">
        <f>+IF(CONSOLIDADO[[#This Row],[Codigo Municipio]]=E14,CONSOLIDADO[[#This Row],[Fallecidos Diarios]]+J14,CONSOLIDADO[[#This Row],[Fallecidos Diarios]])</f>
        <v>0</v>
      </c>
      <c r="K15" s="81">
        <f t="shared" si="1"/>
        <v>1</v>
      </c>
      <c r="L15" s="82">
        <f>+IF(CONSOLIDADO[[#This Row],[Codigo Municipio]]=E14,CONSOLIDADO[[#This Row],[Recuperados Diarios]]+L14,CONSOLIDADO[[#This Row],[Recuperados Diarios]])</f>
        <v>0</v>
      </c>
      <c r="M15" s="83" cm="1">
        <f t="array" ref="M15">+IFERROR(IF(CONSOLIDADO[[#This Row],[Día]]&lt;14,0,INDEX(CONSOLIDADO[Casos Diarios],ROW()-14,1)),0)</f>
        <v>0</v>
      </c>
      <c r="N15" s="78">
        <f>+IF(CONSOLIDADO[[#This Row],[Clave]]="710143893",1,IF(OR(CONSOLIDADO[[#This Row],[Casos Acumulados]]&gt;0,CONSOLIDADO[[#This Row],[Muertes]]&gt;0),N14+1,I15))</f>
        <v>7</v>
      </c>
      <c r="O15" s="75">
        <f>+IFERROR(VLOOKUP($G15,TDMuertes!$C$2:$E$534,3,0),0)</f>
        <v>0</v>
      </c>
      <c r="P15" s="100" t="str">
        <f t="shared" ca="1" si="4"/>
        <v>ON</v>
      </c>
      <c r="Q15" s="84">
        <f>+IFERROR(VLOOKUP(CONSOLIDADO[[#This Row],[Codigo Municipio]],TDDia!$A$4:$B$394,2,0),0)</f>
        <v>59</v>
      </c>
    </row>
    <row r="16" spans="2:23" ht="14.4" x14ac:dyDescent="0.3">
      <c r="B16">
        <f t="shared" si="3"/>
        <v>1</v>
      </c>
      <c r="C16" s="75" t="str" cm="1">
        <f t="array" ref="C16">+INDEX(Table_4[[Departamento]:[Municipio]],FINAL!$B16,1)</f>
        <v>Atlántida</v>
      </c>
      <c r="D16" s="75" t="str" cm="1">
        <f t="array" ref="D16">+INDEX(Table_4[[Departamento]:[Municipio]],FINAL!$B16,4)</f>
        <v>La Ceiba</v>
      </c>
      <c r="E16" s="75" t="str" cm="1">
        <f t="array" ref="E16">+INDEX(Table_4[[Departamento]:[Municipio]],FINAL!$B16,3)</f>
        <v>0101</v>
      </c>
      <c r="F16" s="102">
        <v>43907</v>
      </c>
      <c r="G16" s="77" t="str">
        <f>+CONSOLIDADO[[#This Row],[Codigo Municipio]]&amp;CONSOLIDADO[[#This Row],[Fecha]]</f>
        <v>010143907</v>
      </c>
      <c r="H16" s="78">
        <f>+IFERROR(VLOOKUP($G16,TDAcumula!$C$2:$E$2027,3,0),0)</f>
        <v>0</v>
      </c>
      <c r="I16" s="79">
        <f t="shared" si="0"/>
        <v>1</v>
      </c>
      <c r="J16" s="80">
        <f>+IF(CONSOLIDADO[[#This Row],[Codigo Municipio]]=E15,CONSOLIDADO[[#This Row],[Fallecidos Diarios]]+J15,CONSOLIDADO[[#This Row],[Fallecidos Diarios]])</f>
        <v>0</v>
      </c>
      <c r="K16" s="81">
        <f t="shared" si="1"/>
        <v>1</v>
      </c>
      <c r="L16" s="82">
        <f>+IF(CONSOLIDADO[[#This Row],[Codigo Municipio]]=E15,CONSOLIDADO[[#This Row],[Recuperados Diarios]]+L15,CONSOLIDADO[[#This Row],[Recuperados Diarios]])</f>
        <v>0</v>
      </c>
      <c r="M16" s="83" cm="1">
        <f t="array" ref="M16">+IFERROR(IF(CONSOLIDADO[[#This Row],[Día]]&lt;14,0,INDEX(CONSOLIDADO[Casos Diarios],ROW()-14,1)),0)</f>
        <v>0</v>
      </c>
      <c r="N16" s="78">
        <f>+IF(CONSOLIDADO[[#This Row],[Clave]]="710143893",1,IF(OR(CONSOLIDADO[[#This Row],[Casos Acumulados]]&gt;0,CONSOLIDADO[[#This Row],[Muertes]]&gt;0),N15+1,I16))</f>
        <v>8</v>
      </c>
      <c r="O16" s="75">
        <f>+IFERROR(VLOOKUP($G16,TDMuertes!$C$2:$E$534,3,0),0)</f>
        <v>0</v>
      </c>
      <c r="P16" s="100" t="str">
        <f t="shared" ca="1" si="4"/>
        <v>ON</v>
      </c>
      <c r="Q16" s="84">
        <f>+IFERROR(VLOOKUP(CONSOLIDADO[[#This Row],[Codigo Municipio]],TDDia!$A$4:$B$394,2,0),0)</f>
        <v>59</v>
      </c>
    </row>
    <row r="17" spans="2:17" ht="14.4" x14ac:dyDescent="0.3">
      <c r="B17">
        <f t="shared" si="3"/>
        <v>1</v>
      </c>
      <c r="C17" s="75" t="str" cm="1">
        <f t="array" ref="C17">+INDEX(Table_4[[Departamento]:[Municipio]],FINAL!$B17,1)</f>
        <v>Atlántida</v>
      </c>
      <c r="D17" s="75" t="str" cm="1">
        <f t="array" ref="D17">+INDEX(Table_4[[Departamento]:[Municipio]],FINAL!$B17,4)</f>
        <v>La Ceiba</v>
      </c>
      <c r="E17" s="75" t="str" cm="1">
        <f t="array" ref="E17">+INDEX(Table_4[[Departamento]:[Municipio]],FINAL!$B17,3)</f>
        <v>0101</v>
      </c>
      <c r="F17" s="102">
        <v>43908</v>
      </c>
      <c r="G17" s="77" t="str">
        <f>+CONSOLIDADO[[#This Row],[Codigo Municipio]]&amp;CONSOLIDADO[[#This Row],[Fecha]]</f>
        <v>010143908</v>
      </c>
      <c r="H17" s="78">
        <f>+IFERROR(VLOOKUP($G17,TDAcumula!$C$2:$E$2027,3,0),0)</f>
        <v>0</v>
      </c>
      <c r="I17" s="79">
        <f t="shared" si="0"/>
        <v>1</v>
      </c>
      <c r="J17" s="80">
        <f>+IF(CONSOLIDADO[[#This Row],[Codigo Municipio]]=E16,CONSOLIDADO[[#This Row],[Fallecidos Diarios]]+J16,CONSOLIDADO[[#This Row],[Fallecidos Diarios]])</f>
        <v>0</v>
      </c>
      <c r="K17" s="81">
        <f t="shared" si="1"/>
        <v>1</v>
      </c>
      <c r="L17" s="82">
        <f>+IF(CONSOLIDADO[[#This Row],[Codigo Municipio]]=E16,CONSOLIDADO[[#This Row],[Recuperados Diarios]]+L16,CONSOLIDADO[[#This Row],[Recuperados Diarios]])</f>
        <v>0</v>
      </c>
      <c r="M17" s="83" cm="1">
        <f t="array" ref="M17">+IFERROR(IF(CONSOLIDADO[[#This Row],[Día]]&lt;14,0,INDEX(CONSOLIDADO[Casos Diarios],ROW()-14,1)),0)</f>
        <v>0</v>
      </c>
      <c r="N17" s="78">
        <f>+IF(CONSOLIDADO[[#This Row],[Clave]]="710143893",1,IF(OR(CONSOLIDADO[[#This Row],[Casos Acumulados]]&gt;0,CONSOLIDADO[[#This Row],[Muertes]]&gt;0),N16+1,I17))</f>
        <v>9</v>
      </c>
      <c r="O17" s="75">
        <f>+IFERROR(VLOOKUP($G17,TDMuertes!$C$2:$E$534,3,0),0)</f>
        <v>0</v>
      </c>
      <c r="P17" s="100" t="str">
        <f t="shared" ca="1" si="4"/>
        <v>ON</v>
      </c>
      <c r="Q17" s="84">
        <f>+IFERROR(VLOOKUP(CONSOLIDADO[[#This Row],[Codigo Municipio]],TDDia!$A$4:$B$394,2,0),0)</f>
        <v>59</v>
      </c>
    </row>
    <row r="18" spans="2:17" ht="14.4" x14ac:dyDescent="0.3">
      <c r="B18">
        <f t="shared" si="3"/>
        <v>1</v>
      </c>
      <c r="C18" s="75" t="str" cm="1">
        <f t="array" ref="C18">+INDEX(Table_4[[Departamento]:[Municipio]],FINAL!$B18,1)</f>
        <v>Atlántida</v>
      </c>
      <c r="D18" s="75" t="str" cm="1">
        <f t="array" ref="D18">+INDEX(Table_4[[Departamento]:[Municipio]],FINAL!$B18,4)</f>
        <v>La Ceiba</v>
      </c>
      <c r="E18" s="75" t="str" cm="1">
        <f t="array" ref="E18">+INDEX(Table_4[[Departamento]:[Municipio]],FINAL!$B18,3)</f>
        <v>0101</v>
      </c>
      <c r="F18" s="102">
        <v>43909</v>
      </c>
      <c r="G18" s="77" t="str">
        <f>+CONSOLIDADO[[#This Row],[Codigo Municipio]]&amp;CONSOLIDADO[[#This Row],[Fecha]]</f>
        <v>010143909</v>
      </c>
      <c r="H18" s="78">
        <f>+IFERROR(VLOOKUP($G18,TDAcumula!$C$2:$E$2027,3,0),0)</f>
        <v>0</v>
      </c>
      <c r="I18" s="79">
        <f t="shared" si="0"/>
        <v>1</v>
      </c>
      <c r="J18" s="80">
        <f>+IF(CONSOLIDADO[[#This Row],[Codigo Municipio]]=E17,CONSOLIDADO[[#This Row],[Fallecidos Diarios]]+J17,CONSOLIDADO[[#This Row],[Fallecidos Diarios]])</f>
        <v>0</v>
      </c>
      <c r="K18" s="81">
        <f t="shared" si="1"/>
        <v>1</v>
      </c>
      <c r="L18" s="82">
        <f>+IF(CONSOLIDADO[[#This Row],[Codigo Municipio]]=E17,CONSOLIDADO[[#This Row],[Recuperados Diarios]]+L17,CONSOLIDADO[[#This Row],[Recuperados Diarios]])</f>
        <v>0</v>
      </c>
      <c r="M18" s="83" cm="1">
        <f t="array" ref="M18">+IFERROR(IF(CONSOLIDADO[[#This Row],[Día]]&lt;14,0,INDEX(CONSOLIDADO[Casos Diarios],ROW()-14,1)),0)</f>
        <v>0</v>
      </c>
      <c r="N18" s="78">
        <f>+IF(CONSOLIDADO[[#This Row],[Clave]]="710143893",1,IF(OR(CONSOLIDADO[[#This Row],[Casos Acumulados]]&gt;0,CONSOLIDADO[[#This Row],[Muertes]]&gt;0),N17+1,I18))</f>
        <v>10</v>
      </c>
      <c r="O18" s="75">
        <f>+IFERROR(VLOOKUP($G18,TDMuertes!$C$2:$E$534,3,0),0)</f>
        <v>0</v>
      </c>
      <c r="P18" s="100" t="str">
        <f t="shared" ca="1" si="4"/>
        <v>ON</v>
      </c>
      <c r="Q18" s="84">
        <f>+IFERROR(VLOOKUP(CONSOLIDADO[[#This Row],[Codigo Municipio]],TDDia!$A$4:$B$394,2,0),0)</f>
        <v>59</v>
      </c>
    </row>
    <row r="19" spans="2:17" ht="14.4" x14ac:dyDescent="0.3">
      <c r="B19">
        <f t="shared" si="3"/>
        <v>1</v>
      </c>
      <c r="C19" s="75" t="str" cm="1">
        <f t="array" ref="C19">+INDEX(Table_4[[Departamento]:[Municipio]],FINAL!$B19,1)</f>
        <v>Atlántida</v>
      </c>
      <c r="D19" s="75" t="str" cm="1">
        <f t="array" ref="D19">+INDEX(Table_4[[Departamento]:[Municipio]],FINAL!$B19,4)</f>
        <v>La Ceiba</v>
      </c>
      <c r="E19" s="75" t="str" cm="1">
        <f t="array" ref="E19">+INDEX(Table_4[[Departamento]:[Municipio]],FINAL!$B19,3)</f>
        <v>0101</v>
      </c>
      <c r="F19" s="102">
        <v>43910</v>
      </c>
      <c r="G19" s="77" t="str">
        <f>+CONSOLIDADO[[#This Row],[Codigo Municipio]]&amp;CONSOLIDADO[[#This Row],[Fecha]]</f>
        <v>010143910</v>
      </c>
      <c r="H19" s="78">
        <f>+IFERROR(VLOOKUP($G19,TDAcumula!$C$2:$E$2027,3,0),0)</f>
        <v>0</v>
      </c>
      <c r="I19" s="79">
        <f t="shared" si="0"/>
        <v>1</v>
      </c>
      <c r="J19" s="80">
        <f>+IF(CONSOLIDADO[[#This Row],[Codigo Municipio]]=E18,CONSOLIDADO[[#This Row],[Fallecidos Diarios]]+J18,CONSOLIDADO[[#This Row],[Fallecidos Diarios]])</f>
        <v>0</v>
      </c>
      <c r="K19" s="81">
        <f t="shared" si="1"/>
        <v>1</v>
      </c>
      <c r="L19" s="82">
        <f>+IF(CONSOLIDADO[[#This Row],[Codigo Municipio]]=E18,CONSOLIDADO[[#This Row],[Recuperados Diarios]]+L18,CONSOLIDADO[[#This Row],[Recuperados Diarios]])</f>
        <v>0</v>
      </c>
      <c r="M19" s="83" cm="1">
        <f t="array" ref="M19">+IFERROR(IF(CONSOLIDADO[[#This Row],[Día]]&lt;14,0,INDEX(CONSOLIDADO[Casos Diarios],ROW()-14,1)),0)</f>
        <v>0</v>
      </c>
      <c r="N19" s="78">
        <f>+IF(CONSOLIDADO[[#This Row],[Clave]]="710143893",1,IF(OR(CONSOLIDADO[[#This Row],[Casos Acumulados]]&gt;0,CONSOLIDADO[[#This Row],[Muertes]]&gt;0),N18+1,I19))</f>
        <v>11</v>
      </c>
      <c r="O19" s="75">
        <f>+IFERROR(VLOOKUP($G19,TDMuertes!$C$2:$E$534,3,0),0)</f>
        <v>0</v>
      </c>
      <c r="P19" s="100" t="str">
        <f t="shared" ca="1" si="4"/>
        <v>ON</v>
      </c>
      <c r="Q19" s="84">
        <f>+IFERROR(VLOOKUP(CONSOLIDADO[[#This Row],[Codigo Municipio]],TDDia!$A$4:$B$394,2,0),0)</f>
        <v>59</v>
      </c>
    </row>
    <row r="20" spans="2:17" ht="14.4" x14ac:dyDescent="0.3">
      <c r="B20">
        <f t="shared" si="3"/>
        <v>1</v>
      </c>
      <c r="C20" s="75" t="str" cm="1">
        <f t="array" ref="C20">+INDEX(Table_4[[Departamento]:[Municipio]],FINAL!$B20,1)</f>
        <v>Atlántida</v>
      </c>
      <c r="D20" s="75" t="str" cm="1">
        <f t="array" ref="D20">+INDEX(Table_4[[Departamento]:[Municipio]],FINAL!$B20,4)</f>
        <v>La Ceiba</v>
      </c>
      <c r="E20" s="75" t="str" cm="1">
        <f t="array" ref="E20">+INDEX(Table_4[[Departamento]:[Municipio]],FINAL!$B20,3)</f>
        <v>0101</v>
      </c>
      <c r="F20" s="102">
        <v>43911</v>
      </c>
      <c r="G20" s="77" t="str">
        <f>+CONSOLIDADO[[#This Row],[Codigo Municipio]]&amp;CONSOLIDADO[[#This Row],[Fecha]]</f>
        <v>010143911</v>
      </c>
      <c r="H20" s="78">
        <f>+IFERROR(VLOOKUP($G20,TDAcumula!$C$2:$E$2027,3,0),0)</f>
        <v>0</v>
      </c>
      <c r="I20" s="79">
        <f t="shared" si="0"/>
        <v>1</v>
      </c>
      <c r="J20" s="80">
        <f>+IF(CONSOLIDADO[[#This Row],[Codigo Municipio]]=E19,CONSOLIDADO[[#This Row],[Fallecidos Diarios]]+J19,CONSOLIDADO[[#This Row],[Fallecidos Diarios]])</f>
        <v>0</v>
      </c>
      <c r="K20" s="81">
        <f t="shared" si="1"/>
        <v>1</v>
      </c>
      <c r="L20" s="82">
        <f>+IF(CONSOLIDADO[[#This Row],[Codigo Municipio]]=E19,CONSOLIDADO[[#This Row],[Recuperados Diarios]]+L19,CONSOLIDADO[[#This Row],[Recuperados Diarios]])</f>
        <v>0</v>
      </c>
      <c r="M20" s="83" cm="1">
        <f t="array" ref="M20">+IFERROR(IF(CONSOLIDADO[[#This Row],[Día]]&lt;14,0,INDEX(CONSOLIDADO[Casos Diarios],ROW()-14,1)),0)</f>
        <v>0</v>
      </c>
      <c r="N20" s="78">
        <f>+IF(CONSOLIDADO[[#This Row],[Clave]]="710143893",1,IF(OR(CONSOLIDADO[[#This Row],[Casos Acumulados]]&gt;0,CONSOLIDADO[[#This Row],[Muertes]]&gt;0),N19+1,I20))</f>
        <v>12</v>
      </c>
      <c r="O20" s="75">
        <f>+IFERROR(VLOOKUP($G20,TDMuertes!$C$2:$E$534,3,0),0)</f>
        <v>0</v>
      </c>
      <c r="P20" s="100" t="str">
        <f t="shared" ca="1" si="4"/>
        <v>ON</v>
      </c>
      <c r="Q20" s="84">
        <f>+IFERROR(VLOOKUP(CONSOLIDADO[[#This Row],[Codigo Municipio]],TDDia!$A$4:$B$394,2,0),0)</f>
        <v>59</v>
      </c>
    </row>
    <row r="21" spans="2:17" ht="14.4" x14ac:dyDescent="0.3">
      <c r="B21">
        <f t="shared" si="3"/>
        <v>1</v>
      </c>
      <c r="C21" s="75" t="str" cm="1">
        <f t="array" ref="C21">+INDEX(Table_4[[Departamento]:[Municipio]],FINAL!$B21,1)</f>
        <v>Atlántida</v>
      </c>
      <c r="D21" s="75" t="str" cm="1">
        <f t="array" ref="D21">+INDEX(Table_4[[Departamento]:[Municipio]],FINAL!$B21,4)</f>
        <v>La Ceiba</v>
      </c>
      <c r="E21" s="75" t="str" cm="1">
        <f t="array" ref="E21">+INDEX(Table_4[[Departamento]:[Municipio]],FINAL!$B21,3)</f>
        <v>0101</v>
      </c>
      <c r="F21" s="102">
        <v>43912</v>
      </c>
      <c r="G21" s="77" t="str">
        <f>+CONSOLIDADO[[#This Row],[Codigo Municipio]]&amp;CONSOLIDADO[[#This Row],[Fecha]]</f>
        <v>010143912</v>
      </c>
      <c r="H21" s="78">
        <f>+IFERROR(VLOOKUP($G21,TDAcumula!$C$2:$E$2027,3,0),0)</f>
        <v>0</v>
      </c>
      <c r="I21" s="79">
        <f t="shared" si="0"/>
        <v>1</v>
      </c>
      <c r="J21" s="80">
        <f>+IF(CONSOLIDADO[[#This Row],[Codigo Municipio]]=E20,CONSOLIDADO[[#This Row],[Fallecidos Diarios]]+J20,CONSOLIDADO[[#This Row],[Fallecidos Diarios]])</f>
        <v>0</v>
      </c>
      <c r="K21" s="81">
        <f t="shared" si="1"/>
        <v>1</v>
      </c>
      <c r="L21" s="82">
        <f>+IF(CONSOLIDADO[[#This Row],[Codigo Municipio]]=E20,CONSOLIDADO[[#This Row],[Recuperados Diarios]]+L20,CONSOLIDADO[[#This Row],[Recuperados Diarios]])</f>
        <v>0</v>
      </c>
      <c r="M21" s="83" cm="1">
        <f t="array" ref="M21">+IFERROR(IF(CONSOLIDADO[[#This Row],[Día]]&lt;14,0,INDEX(CONSOLIDADO[Casos Diarios],ROW()-14,1)),0)</f>
        <v>0</v>
      </c>
      <c r="N21" s="78">
        <f>+IF(CONSOLIDADO[[#This Row],[Clave]]="710143893",1,IF(OR(CONSOLIDADO[[#This Row],[Casos Acumulados]]&gt;0,CONSOLIDADO[[#This Row],[Muertes]]&gt;0),N20+1,I21))</f>
        <v>13</v>
      </c>
      <c r="O21" s="75">
        <f>+IFERROR(VLOOKUP($G21,TDMuertes!$C$2:$E$534,3,0),0)</f>
        <v>0</v>
      </c>
      <c r="P21" s="100" t="str">
        <f t="shared" ca="1" si="4"/>
        <v>ON</v>
      </c>
      <c r="Q21" s="84">
        <f>+IFERROR(VLOOKUP(CONSOLIDADO[[#This Row],[Codigo Municipio]],TDDia!$A$4:$B$394,2,0),0)</f>
        <v>59</v>
      </c>
    </row>
    <row r="22" spans="2:17" ht="14.4" x14ac:dyDescent="0.3">
      <c r="B22">
        <f t="shared" si="3"/>
        <v>1</v>
      </c>
      <c r="C22" s="75" t="str" cm="1">
        <f t="array" ref="C22">+INDEX(Table_4[[Departamento]:[Municipio]],FINAL!$B22,1)</f>
        <v>Atlántida</v>
      </c>
      <c r="D22" s="75" t="str" cm="1">
        <f t="array" ref="D22">+INDEX(Table_4[[Departamento]:[Municipio]],FINAL!$B22,4)</f>
        <v>La Ceiba</v>
      </c>
      <c r="E22" s="75" t="str" cm="1">
        <f t="array" ref="E22">+INDEX(Table_4[[Departamento]:[Municipio]],FINAL!$B22,3)</f>
        <v>0101</v>
      </c>
      <c r="F22" s="102">
        <v>43913</v>
      </c>
      <c r="G22" s="77" t="str">
        <f>+CONSOLIDADO[[#This Row],[Codigo Municipio]]&amp;CONSOLIDADO[[#This Row],[Fecha]]</f>
        <v>010143913</v>
      </c>
      <c r="H22" s="78">
        <f>+IFERROR(VLOOKUP($G22,TDAcumula!$C$2:$E$2027,3,0),0)</f>
        <v>0</v>
      </c>
      <c r="I22" s="79">
        <f t="shared" si="0"/>
        <v>1</v>
      </c>
      <c r="J22" s="80">
        <f>+IF(CONSOLIDADO[[#This Row],[Codigo Municipio]]=E21,CONSOLIDADO[[#This Row],[Fallecidos Diarios]]+J21,CONSOLIDADO[[#This Row],[Fallecidos Diarios]])</f>
        <v>0</v>
      </c>
      <c r="K22" s="81">
        <f t="shared" si="1"/>
        <v>0</v>
      </c>
      <c r="L22" s="82">
        <f>+IF(CONSOLIDADO[[#This Row],[Codigo Municipio]]=E21,CONSOLIDADO[[#This Row],[Recuperados Diarios]]+L21,CONSOLIDADO[[#This Row],[Recuperados Diarios]])</f>
        <v>1</v>
      </c>
      <c r="M22" s="83" cm="1">
        <f t="array" ref="M22">+IFERROR(IF(CONSOLIDADO[[#This Row],[Día]]&lt;14,0,INDEX(CONSOLIDADO[Casos Diarios],ROW()-14,1)),0)</f>
        <v>1</v>
      </c>
      <c r="N22" s="78">
        <f>+IF(CONSOLIDADO[[#This Row],[Clave]]="710143893",1,IF(OR(CONSOLIDADO[[#This Row],[Casos Acumulados]]&gt;0,CONSOLIDADO[[#This Row],[Muertes]]&gt;0),N21+1,I22))</f>
        <v>14</v>
      </c>
      <c r="O22" s="75">
        <f>+IFERROR(VLOOKUP($G22,TDMuertes!$C$2:$E$534,3,0),0)</f>
        <v>0</v>
      </c>
      <c r="P22" s="100" t="str">
        <f t="shared" ca="1" si="4"/>
        <v>ON</v>
      </c>
      <c r="Q22" s="84">
        <f>+IFERROR(VLOOKUP(CONSOLIDADO[[#This Row],[Codigo Municipio]],TDDia!$A$4:$B$394,2,0),0)</f>
        <v>59</v>
      </c>
    </row>
    <row r="23" spans="2:17" ht="14.4" x14ac:dyDescent="0.3">
      <c r="B23">
        <f t="shared" si="3"/>
        <v>1</v>
      </c>
      <c r="C23" s="75" t="str" cm="1">
        <f t="array" ref="C23">+INDEX(Table_4[[Departamento]:[Municipio]],FINAL!$B23,1)</f>
        <v>Atlántida</v>
      </c>
      <c r="D23" s="75" t="str" cm="1">
        <f t="array" ref="D23">+INDEX(Table_4[[Departamento]:[Municipio]],FINAL!$B23,4)</f>
        <v>La Ceiba</v>
      </c>
      <c r="E23" s="75" t="str" cm="1">
        <f t="array" ref="E23">+INDEX(Table_4[[Departamento]:[Municipio]],FINAL!$B23,3)</f>
        <v>0101</v>
      </c>
      <c r="F23" s="102">
        <v>43914</v>
      </c>
      <c r="G23" s="77" t="str">
        <f>+CONSOLIDADO[[#This Row],[Codigo Municipio]]&amp;CONSOLIDADO[[#This Row],[Fecha]]</f>
        <v>010143914</v>
      </c>
      <c r="H23" s="78">
        <f>+IFERROR(VLOOKUP($G23,TDAcumula!$C$2:$E$2027,3,0),0)</f>
        <v>0</v>
      </c>
      <c r="I23" s="79">
        <f t="shared" si="0"/>
        <v>1</v>
      </c>
      <c r="J23" s="80">
        <f>+IF(CONSOLIDADO[[#This Row],[Codigo Municipio]]=E22,CONSOLIDADO[[#This Row],[Fallecidos Diarios]]+J22,CONSOLIDADO[[#This Row],[Fallecidos Diarios]])</f>
        <v>0</v>
      </c>
      <c r="K23" s="81">
        <f t="shared" si="1"/>
        <v>0</v>
      </c>
      <c r="L23" s="82">
        <f>+IF(CONSOLIDADO[[#This Row],[Codigo Municipio]]=E22,CONSOLIDADO[[#This Row],[Recuperados Diarios]]+L22,CONSOLIDADO[[#This Row],[Recuperados Diarios]])</f>
        <v>1</v>
      </c>
      <c r="M23" s="83" cm="1">
        <f t="array" ref="M23">+IFERROR(IF(CONSOLIDADO[[#This Row],[Día]]&lt;14,0,INDEX(CONSOLIDADO[Casos Diarios],ROW()-14,1)),0)</f>
        <v>0</v>
      </c>
      <c r="N23" s="78">
        <f>+IF(CONSOLIDADO[[#This Row],[Clave]]="710143893",1,IF(OR(CONSOLIDADO[[#This Row],[Casos Acumulados]]&gt;0,CONSOLIDADO[[#This Row],[Muertes]]&gt;0),N22+1,I23))</f>
        <v>15</v>
      </c>
      <c r="O23" s="75">
        <f>+IFERROR(VLOOKUP($G23,TDMuertes!$C$2:$E$534,3,0),0)</f>
        <v>0</v>
      </c>
      <c r="P23" s="100" t="str">
        <f t="shared" ca="1" si="4"/>
        <v>ON</v>
      </c>
      <c r="Q23" s="84">
        <f>+IFERROR(VLOOKUP(CONSOLIDADO[[#This Row],[Codigo Municipio]],TDDia!$A$4:$B$394,2,0),0)</f>
        <v>59</v>
      </c>
    </row>
    <row r="24" spans="2:17" ht="14.4" x14ac:dyDescent="0.3">
      <c r="B24">
        <f t="shared" si="3"/>
        <v>1</v>
      </c>
      <c r="C24" s="75" t="str" cm="1">
        <f t="array" ref="C24">+INDEX(Table_4[[Departamento]:[Municipio]],FINAL!$B24,1)</f>
        <v>Atlántida</v>
      </c>
      <c r="D24" s="75" t="str" cm="1">
        <f t="array" ref="D24">+INDEX(Table_4[[Departamento]:[Municipio]],FINAL!$B24,4)</f>
        <v>La Ceiba</v>
      </c>
      <c r="E24" s="75" t="str" cm="1">
        <f t="array" ref="E24">+INDEX(Table_4[[Departamento]:[Municipio]],FINAL!$B24,3)</f>
        <v>0101</v>
      </c>
      <c r="F24" s="102">
        <v>43915</v>
      </c>
      <c r="G24" s="77" t="str">
        <f>+CONSOLIDADO[[#This Row],[Codigo Municipio]]&amp;CONSOLIDADO[[#This Row],[Fecha]]</f>
        <v>010143915</v>
      </c>
      <c r="H24" s="78">
        <f>+IFERROR(VLOOKUP($G24,TDAcumula!$C$2:$E$2027,3,0),0)</f>
        <v>0</v>
      </c>
      <c r="I24" s="79">
        <f t="shared" si="0"/>
        <v>1</v>
      </c>
      <c r="J24" s="80">
        <f>+IF(CONSOLIDADO[[#This Row],[Codigo Municipio]]=E23,CONSOLIDADO[[#This Row],[Fallecidos Diarios]]+J23,CONSOLIDADO[[#This Row],[Fallecidos Diarios]])</f>
        <v>0</v>
      </c>
      <c r="K24" s="81">
        <f t="shared" si="1"/>
        <v>0</v>
      </c>
      <c r="L24" s="82">
        <f>+IF(CONSOLIDADO[[#This Row],[Codigo Municipio]]=E23,CONSOLIDADO[[#This Row],[Recuperados Diarios]]+L23,CONSOLIDADO[[#This Row],[Recuperados Diarios]])</f>
        <v>1</v>
      </c>
      <c r="M24" s="83" cm="1">
        <f t="array" ref="M24">+IFERROR(IF(CONSOLIDADO[[#This Row],[Día]]&lt;14,0,INDEX(CONSOLIDADO[Casos Diarios],ROW()-14,1)),0)</f>
        <v>0</v>
      </c>
      <c r="N24" s="78">
        <f>+IF(CONSOLIDADO[[#This Row],[Clave]]="710143893",1,IF(OR(CONSOLIDADO[[#This Row],[Casos Acumulados]]&gt;0,CONSOLIDADO[[#This Row],[Muertes]]&gt;0),N23+1,I24))</f>
        <v>16</v>
      </c>
      <c r="O24" s="75">
        <f>+IFERROR(VLOOKUP($G24,TDMuertes!$C$2:$E$534,3,0),0)</f>
        <v>0</v>
      </c>
      <c r="P24" s="100" t="str">
        <f t="shared" ca="1" si="4"/>
        <v>ON</v>
      </c>
      <c r="Q24" s="84">
        <f>+IFERROR(VLOOKUP(CONSOLIDADO[[#This Row],[Codigo Municipio]],TDDia!$A$4:$B$394,2,0),0)</f>
        <v>59</v>
      </c>
    </row>
    <row r="25" spans="2:17" ht="14.4" x14ac:dyDescent="0.3">
      <c r="B25">
        <f t="shared" si="3"/>
        <v>1</v>
      </c>
      <c r="C25" s="75" t="str" cm="1">
        <f t="array" ref="C25">+INDEX(Table_4[[Departamento]:[Municipio]],FINAL!$B25,1)</f>
        <v>Atlántida</v>
      </c>
      <c r="D25" s="75" t="str" cm="1">
        <f t="array" ref="D25">+INDEX(Table_4[[Departamento]:[Municipio]],FINAL!$B25,4)</f>
        <v>La Ceiba</v>
      </c>
      <c r="E25" s="75" t="str" cm="1">
        <f t="array" ref="E25">+INDEX(Table_4[[Departamento]:[Municipio]],FINAL!$B25,3)</f>
        <v>0101</v>
      </c>
      <c r="F25" s="102">
        <v>43916</v>
      </c>
      <c r="G25" s="77" t="str">
        <f>+CONSOLIDADO[[#This Row],[Codigo Municipio]]&amp;CONSOLIDADO[[#This Row],[Fecha]]</f>
        <v>010143916</v>
      </c>
      <c r="H25" s="78">
        <f>+IFERROR(VLOOKUP($G25,TDAcumula!$C$2:$E$2027,3,0),0)</f>
        <v>0</v>
      </c>
      <c r="I25" s="79">
        <f t="shared" si="0"/>
        <v>1</v>
      </c>
      <c r="J25" s="80">
        <f>+IF(CONSOLIDADO[[#This Row],[Codigo Municipio]]=E24,CONSOLIDADO[[#This Row],[Fallecidos Diarios]]+J24,CONSOLIDADO[[#This Row],[Fallecidos Diarios]])</f>
        <v>0</v>
      </c>
      <c r="K25" s="81">
        <f t="shared" si="1"/>
        <v>0</v>
      </c>
      <c r="L25" s="82">
        <f>+IF(CONSOLIDADO[[#This Row],[Codigo Municipio]]=E24,CONSOLIDADO[[#This Row],[Recuperados Diarios]]+L24,CONSOLIDADO[[#This Row],[Recuperados Diarios]])</f>
        <v>1</v>
      </c>
      <c r="M25" s="83" cm="1">
        <f t="array" ref="M25">+IFERROR(IF(CONSOLIDADO[[#This Row],[Día]]&lt;14,0,INDEX(CONSOLIDADO[Casos Diarios],ROW()-14,1)),0)</f>
        <v>0</v>
      </c>
      <c r="N25" s="78">
        <f>+IF(CONSOLIDADO[[#This Row],[Clave]]="710143893",1,IF(OR(CONSOLIDADO[[#This Row],[Casos Acumulados]]&gt;0,CONSOLIDADO[[#This Row],[Muertes]]&gt;0),N24+1,I25))</f>
        <v>17</v>
      </c>
      <c r="O25" s="75">
        <f>+IFERROR(VLOOKUP($G25,TDMuertes!$C$2:$E$534,3,0),0)</f>
        <v>0</v>
      </c>
      <c r="P25" s="100" t="str">
        <f t="shared" ca="1" si="4"/>
        <v>ON</v>
      </c>
      <c r="Q25" s="84">
        <f>+IFERROR(VLOOKUP(CONSOLIDADO[[#This Row],[Codigo Municipio]],TDDia!$A$4:$B$394,2,0),0)</f>
        <v>59</v>
      </c>
    </row>
    <row r="26" spans="2:17" ht="14.4" x14ac:dyDescent="0.3">
      <c r="B26">
        <f t="shared" si="3"/>
        <v>1</v>
      </c>
      <c r="C26" s="75" t="str" cm="1">
        <f t="array" ref="C26">+INDEX(Table_4[[Departamento]:[Municipio]],FINAL!$B26,1)</f>
        <v>Atlántida</v>
      </c>
      <c r="D26" s="75" t="str" cm="1">
        <f t="array" ref="D26">+INDEX(Table_4[[Departamento]:[Municipio]],FINAL!$B26,4)</f>
        <v>La Ceiba</v>
      </c>
      <c r="E26" s="75" t="str" cm="1">
        <f t="array" ref="E26">+INDEX(Table_4[[Departamento]:[Municipio]],FINAL!$B26,3)</f>
        <v>0101</v>
      </c>
      <c r="F26" s="102">
        <v>43917</v>
      </c>
      <c r="G26" s="77" t="str">
        <f>+CONSOLIDADO[[#This Row],[Codigo Municipio]]&amp;CONSOLIDADO[[#This Row],[Fecha]]</f>
        <v>010143917</v>
      </c>
      <c r="H26" s="78">
        <f>+IFERROR(VLOOKUP($G26,TDAcumula!$C$2:$E$2027,3,0),0)</f>
        <v>0</v>
      </c>
      <c r="I26" s="79">
        <f t="shared" si="0"/>
        <v>1</v>
      </c>
      <c r="J26" s="80">
        <f>+IF(CONSOLIDADO[[#This Row],[Codigo Municipio]]=E25,CONSOLIDADO[[#This Row],[Fallecidos Diarios]]+J25,CONSOLIDADO[[#This Row],[Fallecidos Diarios]])</f>
        <v>0</v>
      </c>
      <c r="K26" s="81">
        <f t="shared" si="1"/>
        <v>0</v>
      </c>
      <c r="L26" s="82">
        <f>+IF(CONSOLIDADO[[#This Row],[Codigo Municipio]]=E25,CONSOLIDADO[[#This Row],[Recuperados Diarios]]+L25,CONSOLIDADO[[#This Row],[Recuperados Diarios]])</f>
        <v>1</v>
      </c>
      <c r="M26" s="83" cm="1">
        <f t="array" ref="M26">+IFERROR(IF(CONSOLIDADO[[#This Row],[Día]]&lt;14,0,INDEX(CONSOLIDADO[Casos Diarios],ROW()-14,1)),0)</f>
        <v>0</v>
      </c>
      <c r="N26" s="78">
        <f>+IF(CONSOLIDADO[[#This Row],[Clave]]="710143893",1,IF(OR(CONSOLIDADO[[#This Row],[Casos Acumulados]]&gt;0,CONSOLIDADO[[#This Row],[Muertes]]&gt;0),N25+1,I26))</f>
        <v>18</v>
      </c>
      <c r="O26" s="75">
        <f>+IFERROR(VLOOKUP($G26,TDMuertes!$C$2:$E$534,3,0),0)</f>
        <v>0</v>
      </c>
      <c r="P26" s="100" t="str">
        <f t="shared" ca="1" si="4"/>
        <v>ON</v>
      </c>
      <c r="Q26" s="84">
        <f>+IFERROR(VLOOKUP(CONSOLIDADO[[#This Row],[Codigo Municipio]],TDDia!$A$4:$B$394,2,0),0)</f>
        <v>59</v>
      </c>
    </row>
    <row r="27" spans="2:17" ht="14.4" x14ac:dyDescent="0.3">
      <c r="B27">
        <f t="shared" si="3"/>
        <v>1</v>
      </c>
      <c r="C27" s="75" t="str" cm="1">
        <f t="array" ref="C27">+INDEX(Table_4[[Departamento]:[Municipio]],FINAL!$B27,1)</f>
        <v>Atlántida</v>
      </c>
      <c r="D27" s="75" t="str" cm="1">
        <f t="array" ref="D27">+INDEX(Table_4[[Departamento]:[Municipio]],FINAL!$B27,4)</f>
        <v>La Ceiba</v>
      </c>
      <c r="E27" s="75" t="str" cm="1">
        <f t="array" ref="E27">+INDEX(Table_4[[Departamento]:[Municipio]],FINAL!$B27,3)</f>
        <v>0101</v>
      </c>
      <c r="F27" s="102">
        <v>43918</v>
      </c>
      <c r="G27" s="77" t="str">
        <f>+CONSOLIDADO[[#This Row],[Codigo Municipio]]&amp;CONSOLIDADO[[#This Row],[Fecha]]</f>
        <v>010143918</v>
      </c>
      <c r="H27" s="78">
        <f>+IFERROR(VLOOKUP($G27,TDAcumula!$C$2:$E$2027,3,0),0)</f>
        <v>0</v>
      </c>
      <c r="I27" s="79">
        <f t="shared" si="0"/>
        <v>1</v>
      </c>
      <c r="J27" s="80">
        <f>+IF(CONSOLIDADO[[#This Row],[Codigo Municipio]]=E26,CONSOLIDADO[[#This Row],[Fallecidos Diarios]]+J26,CONSOLIDADO[[#This Row],[Fallecidos Diarios]])</f>
        <v>0</v>
      </c>
      <c r="K27" s="81">
        <f t="shared" si="1"/>
        <v>0</v>
      </c>
      <c r="L27" s="82">
        <f>+IF(CONSOLIDADO[[#This Row],[Codigo Municipio]]=E26,CONSOLIDADO[[#This Row],[Recuperados Diarios]]+L26,CONSOLIDADO[[#This Row],[Recuperados Diarios]])</f>
        <v>1</v>
      </c>
      <c r="M27" s="83" cm="1">
        <f t="array" ref="M27">+IFERROR(IF(CONSOLIDADO[[#This Row],[Día]]&lt;14,0,INDEX(CONSOLIDADO[Casos Diarios],ROW()-14,1)),0)</f>
        <v>0</v>
      </c>
      <c r="N27" s="78">
        <f>+IF(CONSOLIDADO[[#This Row],[Clave]]="710143893",1,IF(OR(CONSOLIDADO[[#This Row],[Casos Acumulados]]&gt;0,CONSOLIDADO[[#This Row],[Muertes]]&gt;0),N26+1,I27))</f>
        <v>19</v>
      </c>
      <c r="O27" s="75">
        <f>+IFERROR(VLOOKUP($G27,TDMuertes!$C$2:$E$534,3,0),0)</f>
        <v>0</v>
      </c>
      <c r="P27" s="100" t="str">
        <f t="shared" ca="1" si="4"/>
        <v>ON</v>
      </c>
      <c r="Q27" s="84">
        <f>+IFERROR(VLOOKUP(CONSOLIDADO[[#This Row],[Codigo Municipio]],TDDia!$A$4:$B$394,2,0),0)</f>
        <v>59</v>
      </c>
    </row>
    <row r="28" spans="2:17" ht="14.4" x14ac:dyDescent="0.3">
      <c r="B28">
        <f t="shared" si="3"/>
        <v>1</v>
      </c>
      <c r="C28" s="75" t="str" cm="1">
        <f t="array" ref="C28">+INDEX(Table_4[[Departamento]:[Municipio]],FINAL!$B28,1)</f>
        <v>Atlántida</v>
      </c>
      <c r="D28" s="75" t="str" cm="1">
        <f t="array" ref="D28">+INDEX(Table_4[[Departamento]:[Municipio]],FINAL!$B28,4)</f>
        <v>La Ceiba</v>
      </c>
      <c r="E28" s="75" t="str" cm="1">
        <f t="array" ref="E28">+INDEX(Table_4[[Departamento]:[Municipio]],FINAL!$B28,3)</f>
        <v>0101</v>
      </c>
      <c r="F28" s="102">
        <v>43919</v>
      </c>
      <c r="G28" s="77" t="str">
        <f>+CONSOLIDADO[[#This Row],[Codigo Municipio]]&amp;CONSOLIDADO[[#This Row],[Fecha]]</f>
        <v>010143919</v>
      </c>
      <c r="H28" s="78">
        <f>+IFERROR(VLOOKUP($G28,TDAcumula!$C$2:$E$2027,3,0),0)</f>
        <v>0</v>
      </c>
      <c r="I28" s="79">
        <f t="shared" si="0"/>
        <v>1</v>
      </c>
      <c r="J28" s="80">
        <f>+IF(CONSOLIDADO[[#This Row],[Codigo Municipio]]=E27,CONSOLIDADO[[#This Row],[Fallecidos Diarios]]+J27,CONSOLIDADO[[#This Row],[Fallecidos Diarios]])</f>
        <v>0</v>
      </c>
      <c r="K28" s="81">
        <f t="shared" si="1"/>
        <v>0</v>
      </c>
      <c r="L28" s="82">
        <f>+IF(CONSOLIDADO[[#This Row],[Codigo Municipio]]=E27,CONSOLIDADO[[#This Row],[Recuperados Diarios]]+L27,CONSOLIDADO[[#This Row],[Recuperados Diarios]])</f>
        <v>1</v>
      </c>
      <c r="M28" s="83" cm="1">
        <f t="array" ref="M28">+IFERROR(IF(CONSOLIDADO[[#This Row],[Día]]&lt;14,0,INDEX(CONSOLIDADO[Casos Diarios],ROW()-14,1)),0)</f>
        <v>0</v>
      </c>
      <c r="N28" s="78">
        <f>+IF(CONSOLIDADO[[#This Row],[Clave]]="710143893",1,IF(OR(CONSOLIDADO[[#This Row],[Casos Acumulados]]&gt;0,CONSOLIDADO[[#This Row],[Muertes]]&gt;0),N27+1,I28))</f>
        <v>20</v>
      </c>
      <c r="O28" s="75">
        <f>+IFERROR(VLOOKUP($G28,TDMuertes!$C$2:$E$534,3,0),0)</f>
        <v>0</v>
      </c>
      <c r="P28" s="100" t="str">
        <f t="shared" ca="1" si="4"/>
        <v>ON</v>
      </c>
      <c r="Q28" s="84">
        <f>+IFERROR(VLOOKUP(CONSOLIDADO[[#This Row],[Codigo Municipio]],TDDia!$A$4:$B$394,2,0),0)</f>
        <v>59</v>
      </c>
    </row>
    <row r="29" spans="2:17" ht="14.4" x14ac:dyDescent="0.3">
      <c r="B29">
        <f t="shared" si="3"/>
        <v>1</v>
      </c>
      <c r="C29" s="75" t="str" cm="1">
        <f t="array" ref="C29">+INDEX(Table_4[[Departamento]:[Municipio]],FINAL!$B29,1)</f>
        <v>Atlántida</v>
      </c>
      <c r="D29" s="75" t="str" cm="1">
        <f t="array" ref="D29">+INDEX(Table_4[[Departamento]:[Municipio]],FINAL!$B29,4)</f>
        <v>La Ceiba</v>
      </c>
      <c r="E29" s="75" t="str" cm="1">
        <f t="array" ref="E29">+INDEX(Table_4[[Departamento]:[Municipio]],FINAL!$B29,3)</f>
        <v>0101</v>
      </c>
      <c r="F29" s="102">
        <v>43920</v>
      </c>
      <c r="G29" s="77" t="str">
        <f>+CONSOLIDADO[[#This Row],[Codigo Municipio]]&amp;CONSOLIDADO[[#This Row],[Fecha]]</f>
        <v>010143920</v>
      </c>
      <c r="H29" s="78">
        <f>+IFERROR(VLOOKUP($G29,TDAcumula!$C$2:$E$2027,3,0),0)</f>
        <v>0</v>
      </c>
      <c r="I29" s="79">
        <f t="shared" si="0"/>
        <v>1</v>
      </c>
      <c r="J29" s="80">
        <f>+IF(CONSOLIDADO[[#This Row],[Codigo Municipio]]=E28,CONSOLIDADO[[#This Row],[Fallecidos Diarios]]+J28,CONSOLIDADO[[#This Row],[Fallecidos Diarios]])</f>
        <v>0</v>
      </c>
      <c r="K29" s="81">
        <f t="shared" si="1"/>
        <v>0</v>
      </c>
      <c r="L29" s="82">
        <f>+IF(CONSOLIDADO[[#This Row],[Codigo Municipio]]=E28,CONSOLIDADO[[#This Row],[Recuperados Diarios]]+L28,CONSOLIDADO[[#This Row],[Recuperados Diarios]])</f>
        <v>1</v>
      </c>
      <c r="M29" s="83" cm="1">
        <f t="array" ref="M29">+IFERROR(IF(CONSOLIDADO[[#This Row],[Día]]&lt;14,0,INDEX(CONSOLIDADO[Casos Diarios],ROW()-14,1)),0)</f>
        <v>0</v>
      </c>
      <c r="N29" s="78">
        <f>+IF(CONSOLIDADO[[#This Row],[Clave]]="710143893",1,IF(OR(CONSOLIDADO[[#This Row],[Casos Acumulados]]&gt;0,CONSOLIDADO[[#This Row],[Muertes]]&gt;0),N28+1,I29))</f>
        <v>21</v>
      </c>
      <c r="O29" s="75">
        <f>+IFERROR(VLOOKUP($G29,TDMuertes!$C$2:$E$534,3,0),0)</f>
        <v>0</v>
      </c>
      <c r="P29" s="100" t="str">
        <f t="shared" ca="1" si="4"/>
        <v>ON</v>
      </c>
      <c r="Q29" s="84">
        <f>+IFERROR(VLOOKUP(CONSOLIDADO[[#This Row],[Codigo Municipio]],TDDia!$A$4:$B$394,2,0),0)</f>
        <v>59</v>
      </c>
    </row>
    <row r="30" spans="2:17" ht="14.4" x14ac:dyDescent="0.3">
      <c r="B30">
        <f t="shared" si="3"/>
        <v>1</v>
      </c>
      <c r="C30" s="75" t="str" cm="1">
        <f t="array" ref="C30">+INDEX(Table_4[[Departamento]:[Municipio]],FINAL!$B30,1)</f>
        <v>Atlántida</v>
      </c>
      <c r="D30" s="75" t="str" cm="1">
        <f t="array" ref="D30">+INDEX(Table_4[[Departamento]:[Municipio]],FINAL!$B30,4)</f>
        <v>La Ceiba</v>
      </c>
      <c r="E30" s="75" t="str" cm="1">
        <f t="array" ref="E30">+INDEX(Table_4[[Departamento]:[Municipio]],FINAL!$B30,3)</f>
        <v>0101</v>
      </c>
      <c r="F30" s="102">
        <v>43921</v>
      </c>
      <c r="G30" s="77" t="str">
        <f>+CONSOLIDADO[[#This Row],[Codigo Municipio]]&amp;CONSOLIDADO[[#This Row],[Fecha]]</f>
        <v>010143921</v>
      </c>
      <c r="H30" s="78">
        <f>+IFERROR(VLOOKUP($G30,TDAcumula!$C$2:$E$2027,3,0),0)</f>
        <v>0</v>
      </c>
      <c r="I30" s="79">
        <f t="shared" si="0"/>
        <v>1</v>
      </c>
      <c r="J30" s="80">
        <f>+IF(CONSOLIDADO[[#This Row],[Codigo Municipio]]=E29,CONSOLIDADO[[#This Row],[Fallecidos Diarios]]+J29,CONSOLIDADO[[#This Row],[Fallecidos Diarios]])</f>
        <v>0</v>
      </c>
      <c r="K30" s="81">
        <f t="shared" si="1"/>
        <v>0</v>
      </c>
      <c r="L30" s="82">
        <f>+IF(CONSOLIDADO[[#This Row],[Codigo Municipio]]=E29,CONSOLIDADO[[#This Row],[Recuperados Diarios]]+L29,CONSOLIDADO[[#This Row],[Recuperados Diarios]])</f>
        <v>1</v>
      </c>
      <c r="M30" s="83" cm="1">
        <f t="array" ref="M30">+IFERROR(IF(CONSOLIDADO[[#This Row],[Día]]&lt;14,0,INDEX(CONSOLIDADO[Casos Diarios],ROW()-14,1)),0)</f>
        <v>0</v>
      </c>
      <c r="N30" s="78">
        <f>+IF(CONSOLIDADO[[#This Row],[Clave]]="710143893",1,IF(OR(CONSOLIDADO[[#This Row],[Casos Acumulados]]&gt;0,CONSOLIDADO[[#This Row],[Muertes]]&gt;0),N29+1,I30))</f>
        <v>22</v>
      </c>
      <c r="O30" s="75">
        <f>+IFERROR(VLOOKUP($G30,TDMuertes!$C$2:$E$534,3,0),0)</f>
        <v>0</v>
      </c>
      <c r="P30" s="100" t="str">
        <f t="shared" ca="1" si="4"/>
        <v>ON</v>
      </c>
      <c r="Q30" s="84">
        <f>+IFERROR(VLOOKUP(CONSOLIDADO[[#This Row],[Codigo Municipio]],TDDia!$A$4:$B$394,2,0),0)</f>
        <v>59</v>
      </c>
    </row>
    <row r="31" spans="2:17" ht="14.4" x14ac:dyDescent="0.3">
      <c r="B31">
        <f t="shared" si="3"/>
        <v>1</v>
      </c>
      <c r="C31" s="75" t="str" cm="1">
        <f t="array" ref="C31">+INDEX(Table_4[[Departamento]:[Municipio]],FINAL!$B31,1)</f>
        <v>Atlántida</v>
      </c>
      <c r="D31" s="75" t="str" cm="1">
        <f t="array" ref="D31">+INDEX(Table_4[[Departamento]:[Municipio]],FINAL!$B31,4)</f>
        <v>La Ceiba</v>
      </c>
      <c r="E31" s="75" t="str" cm="1">
        <f t="array" ref="E31">+INDEX(Table_4[[Departamento]:[Municipio]],FINAL!$B31,3)</f>
        <v>0101</v>
      </c>
      <c r="F31" s="102">
        <v>43922</v>
      </c>
      <c r="G31" s="77" t="str">
        <f>+CONSOLIDADO[[#This Row],[Codigo Municipio]]&amp;CONSOLIDADO[[#This Row],[Fecha]]</f>
        <v>010143922</v>
      </c>
      <c r="H31" s="78">
        <f>+IFERROR(VLOOKUP($G31,TDAcumula!$C$2:$E$2027,3,0),0)</f>
        <v>0</v>
      </c>
      <c r="I31" s="79">
        <f t="shared" si="0"/>
        <v>1</v>
      </c>
      <c r="J31" s="80">
        <f>+IF(CONSOLIDADO[[#This Row],[Codigo Municipio]]=E30,CONSOLIDADO[[#This Row],[Fallecidos Diarios]]+J30,CONSOLIDADO[[#This Row],[Fallecidos Diarios]])</f>
        <v>0</v>
      </c>
      <c r="K31" s="81">
        <f t="shared" si="1"/>
        <v>0</v>
      </c>
      <c r="L31" s="82">
        <f>+IF(CONSOLIDADO[[#This Row],[Codigo Municipio]]=E30,CONSOLIDADO[[#This Row],[Recuperados Diarios]]+L30,CONSOLIDADO[[#This Row],[Recuperados Diarios]])</f>
        <v>1</v>
      </c>
      <c r="M31" s="83" cm="1">
        <f t="array" ref="M31">+IFERROR(IF(CONSOLIDADO[[#This Row],[Día]]&lt;14,0,INDEX(CONSOLIDADO[Casos Diarios],ROW()-14,1)),0)</f>
        <v>0</v>
      </c>
      <c r="N31" s="78">
        <f>+IF(CONSOLIDADO[[#This Row],[Clave]]="710143893",1,IF(OR(CONSOLIDADO[[#This Row],[Casos Acumulados]]&gt;0,CONSOLIDADO[[#This Row],[Muertes]]&gt;0),N30+1,I31))</f>
        <v>23</v>
      </c>
      <c r="O31" s="75">
        <f>+IFERROR(VLOOKUP($G31,TDMuertes!$C$2:$E$534,3,0),0)</f>
        <v>0</v>
      </c>
      <c r="P31" s="100" t="str">
        <f t="shared" ca="1" si="4"/>
        <v>ON</v>
      </c>
      <c r="Q31" s="84">
        <f>+IFERROR(VLOOKUP(CONSOLIDADO[[#This Row],[Codigo Municipio]],TDDia!$A$4:$B$394,2,0),0)</f>
        <v>59</v>
      </c>
    </row>
    <row r="32" spans="2:17" ht="14.4" x14ac:dyDescent="0.3">
      <c r="B32">
        <f t="shared" si="3"/>
        <v>1</v>
      </c>
      <c r="C32" s="75" t="str" cm="1">
        <f t="array" ref="C32">+INDEX(Table_4[[Departamento]:[Municipio]],FINAL!$B32,1)</f>
        <v>Atlántida</v>
      </c>
      <c r="D32" s="75" t="str" cm="1">
        <f t="array" ref="D32">+INDEX(Table_4[[Departamento]:[Municipio]],FINAL!$B32,4)</f>
        <v>La Ceiba</v>
      </c>
      <c r="E32" s="75" t="str" cm="1">
        <f t="array" ref="E32">+INDEX(Table_4[[Departamento]:[Municipio]],FINAL!$B32,3)</f>
        <v>0101</v>
      </c>
      <c r="F32" s="102">
        <v>43923</v>
      </c>
      <c r="G32" s="77" t="str">
        <f>+CONSOLIDADO[[#This Row],[Codigo Municipio]]&amp;CONSOLIDADO[[#This Row],[Fecha]]</f>
        <v>010143923</v>
      </c>
      <c r="H32" s="78">
        <f>+IFERROR(VLOOKUP($G32,TDAcumula!$C$2:$E$2027,3,0),0)</f>
        <v>0</v>
      </c>
      <c r="I32" s="79">
        <f t="shared" si="0"/>
        <v>1</v>
      </c>
      <c r="J32" s="80">
        <f>+IF(CONSOLIDADO[[#This Row],[Codigo Municipio]]=E31,CONSOLIDADO[[#This Row],[Fallecidos Diarios]]+J31,CONSOLIDADO[[#This Row],[Fallecidos Diarios]])</f>
        <v>0</v>
      </c>
      <c r="K32" s="81">
        <f t="shared" si="1"/>
        <v>0</v>
      </c>
      <c r="L32" s="82">
        <f>+IF(CONSOLIDADO[[#This Row],[Codigo Municipio]]=E31,CONSOLIDADO[[#This Row],[Recuperados Diarios]]+L31,CONSOLIDADO[[#This Row],[Recuperados Diarios]])</f>
        <v>1</v>
      </c>
      <c r="M32" s="83" cm="1">
        <f t="array" ref="M32">+IFERROR(IF(CONSOLIDADO[[#This Row],[Día]]&lt;14,0,INDEX(CONSOLIDADO[Casos Diarios],ROW()-14,1)),0)</f>
        <v>0</v>
      </c>
      <c r="N32" s="78">
        <f>+IF(CONSOLIDADO[[#This Row],[Clave]]="710143893",1,IF(OR(CONSOLIDADO[[#This Row],[Casos Acumulados]]&gt;0,CONSOLIDADO[[#This Row],[Muertes]]&gt;0),N31+1,I32))</f>
        <v>24</v>
      </c>
      <c r="O32" s="75">
        <f>+IFERROR(VLOOKUP($G32,TDMuertes!$C$2:$E$534,3,0),0)</f>
        <v>0</v>
      </c>
      <c r="P32" s="100" t="str">
        <f t="shared" ca="1" si="4"/>
        <v>ON</v>
      </c>
      <c r="Q32" s="84">
        <f>+IFERROR(VLOOKUP(CONSOLIDADO[[#This Row],[Codigo Municipio]],TDDia!$A$4:$B$394,2,0),0)</f>
        <v>59</v>
      </c>
    </row>
    <row r="33" spans="2:17" ht="14.4" x14ac:dyDescent="0.3">
      <c r="B33">
        <f t="shared" si="3"/>
        <v>1</v>
      </c>
      <c r="C33" s="75" t="str" cm="1">
        <f t="array" ref="C33">+INDEX(Table_4[[Departamento]:[Municipio]],FINAL!$B33,1)</f>
        <v>Atlántida</v>
      </c>
      <c r="D33" s="75" t="str" cm="1">
        <f t="array" ref="D33">+INDEX(Table_4[[Departamento]:[Municipio]],FINAL!$B33,4)</f>
        <v>La Ceiba</v>
      </c>
      <c r="E33" s="75" t="str" cm="1">
        <f t="array" ref="E33">+INDEX(Table_4[[Departamento]:[Municipio]],FINAL!$B33,3)</f>
        <v>0101</v>
      </c>
      <c r="F33" s="102">
        <v>43924</v>
      </c>
      <c r="G33" s="77" t="str">
        <f>+CONSOLIDADO[[#This Row],[Codigo Municipio]]&amp;CONSOLIDADO[[#This Row],[Fecha]]</f>
        <v>010143924</v>
      </c>
      <c r="H33" s="78">
        <f>+IFERROR(VLOOKUP($G33,TDAcumula!$C$2:$E$2027,3,0),0)</f>
        <v>1</v>
      </c>
      <c r="I33" s="79">
        <f t="shared" si="0"/>
        <v>2</v>
      </c>
      <c r="J33" s="80">
        <f>+IF(CONSOLIDADO[[#This Row],[Codigo Municipio]]=E32,CONSOLIDADO[[#This Row],[Fallecidos Diarios]]+J32,CONSOLIDADO[[#This Row],[Fallecidos Diarios]])</f>
        <v>0</v>
      </c>
      <c r="K33" s="81">
        <f t="shared" si="1"/>
        <v>1</v>
      </c>
      <c r="L33" s="82">
        <f>+IF(CONSOLIDADO[[#This Row],[Codigo Municipio]]=E32,CONSOLIDADO[[#This Row],[Recuperados Diarios]]+L32,CONSOLIDADO[[#This Row],[Recuperados Diarios]])</f>
        <v>1</v>
      </c>
      <c r="M33" s="83" cm="1">
        <f t="array" ref="M33">+IFERROR(IF(CONSOLIDADO[[#This Row],[Día]]&lt;14,0,INDEX(CONSOLIDADO[Casos Diarios],ROW()-14,1)),0)</f>
        <v>0</v>
      </c>
      <c r="N33" s="78">
        <f>+IF(CONSOLIDADO[[#This Row],[Clave]]="710143893",1,IF(OR(CONSOLIDADO[[#This Row],[Casos Acumulados]]&gt;0,CONSOLIDADO[[#This Row],[Muertes]]&gt;0),N32+1,I33))</f>
        <v>25</v>
      </c>
      <c r="O33" s="75">
        <f>+IFERROR(VLOOKUP($G33,TDMuertes!$C$2:$E$534,3,0),0)</f>
        <v>0</v>
      </c>
      <c r="P33" s="100" t="str">
        <f t="shared" ca="1" si="4"/>
        <v>ON</v>
      </c>
      <c r="Q33" s="84">
        <f>+IFERROR(VLOOKUP(CONSOLIDADO[[#This Row],[Codigo Municipio]],TDDia!$A$4:$B$394,2,0),0)</f>
        <v>59</v>
      </c>
    </row>
    <row r="34" spans="2:17" ht="14.4" x14ac:dyDescent="0.3">
      <c r="B34">
        <f t="shared" si="3"/>
        <v>1</v>
      </c>
      <c r="C34" s="75" t="str" cm="1">
        <f t="array" ref="C34">+INDEX(Table_4[[Departamento]:[Municipio]],FINAL!$B34,1)</f>
        <v>Atlántida</v>
      </c>
      <c r="D34" s="75" t="str" cm="1">
        <f t="array" ref="D34">+INDEX(Table_4[[Departamento]:[Municipio]],FINAL!$B34,4)</f>
        <v>La Ceiba</v>
      </c>
      <c r="E34" s="75" t="str" cm="1">
        <f t="array" ref="E34">+INDEX(Table_4[[Departamento]:[Municipio]],FINAL!$B34,3)</f>
        <v>0101</v>
      </c>
      <c r="F34" s="102">
        <v>43925</v>
      </c>
      <c r="G34" s="77" t="str">
        <f>+CONSOLIDADO[[#This Row],[Codigo Municipio]]&amp;CONSOLIDADO[[#This Row],[Fecha]]</f>
        <v>010143925</v>
      </c>
      <c r="H34" s="78">
        <f>+IFERROR(VLOOKUP($G34,TDAcumula!$C$2:$E$2027,3,0),0)</f>
        <v>3</v>
      </c>
      <c r="I34" s="79">
        <f t="shared" si="0"/>
        <v>5</v>
      </c>
      <c r="J34" s="80">
        <f>+IF(CONSOLIDADO[[#This Row],[Codigo Municipio]]=E33,CONSOLIDADO[[#This Row],[Fallecidos Diarios]]+J33,CONSOLIDADO[[#This Row],[Fallecidos Diarios]])</f>
        <v>0</v>
      </c>
      <c r="K34" s="81">
        <f t="shared" si="1"/>
        <v>4</v>
      </c>
      <c r="L34" s="82">
        <f>+IF(CONSOLIDADO[[#This Row],[Codigo Municipio]]=E33,CONSOLIDADO[[#This Row],[Recuperados Diarios]]+L33,CONSOLIDADO[[#This Row],[Recuperados Diarios]])</f>
        <v>1</v>
      </c>
      <c r="M34" s="83" cm="1">
        <f t="array" ref="M34">+IFERROR(IF(CONSOLIDADO[[#This Row],[Día]]&lt;14,0,INDEX(CONSOLIDADO[Casos Diarios],ROW()-14,1)),0)</f>
        <v>0</v>
      </c>
      <c r="N34" s="78">
        <f>+IF(CONSOLIDADO[[#This Row],[Clave]]="710143893",1,IF(OR(CONSOLIDADO[[#This Row],[Casos Acumulados]]&gt;0,CONSOLIDADO[[#This Row],[Muertes]]&gt;0),N33+1,I34))</f>
        <v>26</v>
      </c>
      <c r="O34" s="75">
        <f>+IFERROR(VLOOKUP($G34,TDMuertes!$C$2:$E$534,3,0),0)</f>
        <v>0</v>
      </c>
      <c r="P34" s="100" t="str">
        <f t="shared" ca="1" si="4"/>
        <v>ON</v>
      </c>
      <c r="Q34" s="84">
        <f>+IFERROR(VLOOKUP(CONSOLIDADO[[#This Row],[Codigo Municipio]],TDDia!$A$4:$B$394,2,0),0)</f>
        <v>59</v>
      </c>
    </row>
    <row r="35" spans="2:17" ht="14.4" x14ac:dyDescent="0.3">
      <c r="B35">
        <f t="shared" si="3"/>
        <v>1</v>
      </c>
      <c r="C35" s="75" t="str" cm="1">
        <f t="array" ref="C35">+INDEX(Table_4[[Departamento]:[Municipio]],FINAL!$B35,1)</f>
        <v>Atlántida</v>
      </c>
      <c r="D35" s="75" t="str" cm="1">
        <f t="array" ref="D35">+INDEX(Table_4[[Departamento]:[Municipio]],FINAL!$B35,4)</f>
        <v>La Ceiba</v>
      </c>
      <c r="E35" s="75" t="str" cm="1">
        <f t="array" ref="E35">+INDEX(Table_4[[Departamento]:[Municipio]],FINAL!$B35,3)</f>
        <v>0101</v>
      </c>
      <c r="F35" s="102">
        <v>43926</v>
      </c>
      <c r="G35" s="77" t="str">
        <f>+CONSOLIDADO[[#This Row],[Codigo Municipio]]&amp;CONSOLIDADO[[#This Row],[Fecha]]</f>
        <v>010143926</v>
      </c>
      <c r="H35" s="78">
        <f>+IFERROR(VLOOKUP($G35,TDAcumula!$C$2:$E$2027,3,0),0)</f>
        <v>1</v>
      </c>
      <c r="I35" s="79">
        <f t="shared" si="0"/>
        <v>6</v>
      </c>
      <c r="J35" s="80">
        <f>+IF(CONSOLIDADO[[#This Row],[Codigo Municipio]]=E34,CONSOLIDADO[[#This Row],[Fallecidos Diarios]]+J34,CONSOLIDADO[[#This Row],[Fallecidos Diarios]])</f>
        <v>0</v>
      </c>
      <c r="K35" s="81">
        <f t="shared" si="1"/>
        <v>5</v>
      </c>
      <c r="L35" s="82">
        <f>+IF(CONSOLIDADO[[#This Row],[Codigo Municipio]]=E34,CONSOLIDADO[[#This Row],[Recuperados Diarios]]+L34,CONSOLIDADO[[#This Row],[Recuperados Diarios]])</f>
        <v>1</v>
      </c>
      <c r="M35" s="83" cm="1">
        <f t="array" ref="M35">+IFERROR(IF(CONSOLIDADO[[#This Row],[Día]]&lt;14,0,INDEX(CONSOLIDADO[Casos Diarios],ROW()-14,1)),0)</f>
        <v>0</v>
      </c>
      <c r="N35" s="78">
        <f>+IF(CONSOLIDADO[[#This Row],[Clave]]="710143893",1,IF(OR(CONSOLIDADO[[#This Row],[Casos Acumulados]]&gt;0,CONSOLIDADO[[#This Row],[Muertes]]&gt;0),N34+1,I35))</f>
        <v>27</v>
      </c>
      <c r="O35" s="75">
        <f>+IFERROR(VLOOKUP($G35,TDMuertes!$C$2:$E$534,3,0),0)</f>
        <v>0</v>
      </c>
      <c r="P35" s="100" t="str">
        <f t="shared" ca="1" si="4"/>
        <v>ON</v>
      </c>
      <c r="Q35" s="84">
        <f>+IFERROR(VLOOKUP(CONSOLIDADO[[#This Row],[Codigo Municipio]],TDDia!$A$4:$B$394,2,0),0)</f>
        <v>59</v>
      </c>
    </row>
    <row r="36" spans="2:17" ht="14.4" x14ac:dyDescent="0.3">
      <c r="B36">
        <f t="shared" si="3"/>
        <v>1</v>
      </c>
      <c r="C36" s="75" t="str" cm="1">
        <f t="array" ref="C36">+INDEX(Table_4[[Departamento]:[Municipio]],FINAL!$B36,1)</f>
        <v>Atlántida</v>
      </c>
      <c r="D36" s="75" t="str" cm="1">
        <f t="array" ref="D36">+INDEX(Table_4[[Departamento]:[Municipio]],FINAL!$B36,4)</f>
        <v>La Ceiba</v>
      </c>
      <c r="E36" s="75" t="str" cm="1">
        <f t="array" ref="E36">+INDEX(Table_4[[Departamento]:[Municipio]],FINAL!$B36,3)</f>
        <v>0101</v>
      </c>
      <c r="F36" s="102">
        <v>43927</v>
      </c>
      <c r="G36" s="77" t="str">
        <f>+CONSOLIDADO[[#This Row],[Codigo Municipio]]&amp;CONSOLIDADO[[#This Row],[Fecha]]</f>
        <v>010143927</v>
      </c>
      <c r="H36" s="78">
        <f>+IFERROR(VLOOKUP($G36,TDAcumula!$C$2:$E$2027,3,0),0)</f>
        <v>0</v>
      </c>
      <c r="I36" s="79">
        <f t="shared" si="0"/>
        <v>6</v>
      </c>
      <c r="J36" s="80">
        <f>+IF(CONSOLIDADO[[#This Row],[Codigo Municipio]]=E35,CONSOLIDADO[[#This Row],[Fallecidos Diarios]]+J35,CONSOLIDADO[[#This Row],[Fallecidos Diarios]])</f>
        <v>0</v>
      </c>
      <c r="K36" s="81">
        <f t="shared" si="1"/>
        <v>5</v>
      </c>
      <c r="L36" s="82">
        <f>+IF(CONSOLIDADO[[#This Row],[Codigo Municipio]]=E35,CONSOLIDADO[[#This Row],[Recuperados Diarios]]+L35,CONSOLIDADO[[#This Row],[Recuperados Diarios]])</f>
        <v>1</v>
      </c>
      <c r="M36" s="83" cm="1">
        <f t="array" ref="M36">+IFERROR(IF(CONSOLIDADO[[#This Row],[Día]]&lt;14,0,INDEX(CONSOLIDADO[Casos Diarios],ROW()-14,1)),0)</f>
        <v>0</v>
      </c>
      <c r="N36" s="78">
        <f>+IF(CONSOLIDADO[[#This Row],[Clave]]="710143893",1,IF(OR(CONSOLIDADO[[#This Row],[Casos Acumulados]]&gt;0,CONSOLIDADO[[#This Row],[Muertes]]&gt;0),N35+1,I36))</f>
        <v>28</v>
      </c>
      <c r="O36" s="75">
        <f>+IFERROR(VLOOKUP($G36,TDMuertes!$C$2:$E$534,3,0),0)</f>
        <v>0</v>
      </c>
      <c r="P36" s="100" t="str">
        <f t="shared" ca="1" si="4"/>
        <v>ON</v>
      </c>
      <c r="Q36" s="84">
        <f>+IFERROR(VLOOKUP(CONSOLIDADO[[#This Row],[Codigo Municipio]],TDDia!$A$4:$B$394,2,0),0)</f>
        <v>59</v>
      </c>
    </row>
    <row r="37" spans="2:17" ht="14.4" x14ac:dyDescent="0.3">
      <c r="B37">
        <f t="shared" si="3"/>
        <v>1</v>
      </c>
      <c r="C37" s="75" t="str" cm="1">
        <f t="array" ref="C37">+INDEX(Table_4[[Departamento]:[Municipio]],FINAL!$B37,1)</f>
        <v>Atlántida</v>
      </c>
      <c r="D37" s="75" t="str" cm="1">
        <f t="array" ref="D37">+INDEX(Table_4[[Departamento]:[Municipio]],FINAL!$B37,4)</f>
        <v>La Ceiba</v>
      </c>
      <c r="E37" s="75" t="str" cm="1">
        <f t="array" ref="E37">+INDEX(Table_4[[Departamento]:[Municipio]],FINAL!$B37,3)</f>
        <v>0101</v>
      </c>
      <c r="F37" s="102">
        <v>43928</v>
      </c>
      <c r="G37" s="77" t="str">
        <f>+CONSOLIDADO[[#This Row],[Codigo Municipio]]&amp;CONSOLIDADO[[#This Row],[Fecha]]</f>
        <v>010143928</v>
      </c>
      <c r="H37" s="78">
        <f>+IFERROR(VLOOKUP($G37,TDAcumula!$C$2:$E$2027,3,0),0)</f>
        <v>5</v>
      </c>
      <c r="I37" s="79">
        <f t="shared" si="0"/>
        <v>11</v>
      </c>
      <c r="J37" s="80">
        <f>+IF(CONSOLIDADO[[#This Row],[Codigo Municipio]]=E36,CONSOLIDADO[[#This Row],[Fallecidos Diarios]]+J36,CONSOLIDADO[[#This Row],[Fallecidos Diarios]])</f>
        <v>0</v>
      </c>
      <c r="K37" s="81">
        <f t="shared" si="1"/>
        <v>10</v>
      </c>
      <c r="L37" s="82">
        <f>+IF(CONSOLIDADO[[#This Row],[Codigo Municipio]]=E36,CONSOLIDADO[[#This Row],[Recuperados Diarios]]+L36,CONSOLIDADO[[#This Row],[Recuperados Diarios]])</f>
        <v>1</v>
      </c>
      <c r="M37" s="83" cm="1">
        <f t="array" ref="M37">+IFERROR(IF(CONSOLIDADO[[#This Row],[Día]]&lt;14,0,INDEX(CONSOLIDADO[Casos Diarios],ROW()-14,1)),0)</f>
        <v>0</v>
      </c>
      <c r="N37" s="78">
        <f>+IF(CONSOLIDADO[[#This Row],[Clave]]="710143893",1,IF(OR(CONSOLIDADO[[#This Row],[Casos Acumulados]]&gt;0,CONSOLIDADO[[#This Row],[Muertes]]&gt;0),N36+1,I37))</f>
        <v>29</v>
      </c>
      <c r="O37" s="75">
        <f>+IFERROR(VLOOKUP($G37,TDMuertes!$C$2:$E$534,3,0),0)</f>
        <v>0</v>
      </c>
      <c r="P37" s="100" t="str">
        <f t="shared" ca="1" si="4"/>
        <v>ON</v>
      </c>
      <c r="Q37" s="84">
        <f>+IFERROR(VLOOKUP(CONSOLIDADO[[#This Row],[Codigo Municipio]],TDDia!$A$4:$B$394,2,0),0)</f>
        <v>59</v>
      </c>
    </row>
    <row r="38" spans="2:17" ht="14.4" x14ac:dyDescent="0.3">
      <c r="B38">
        <f t="shared" si="3"/>
        <v>1</v>
      </c>
      <c r="C38" s="75" t="str" cm="1">
        <f t="array" ref="C38">+INDEX(Table_4[[Departamento]:[Municipio]],FINAL!$B38,1)</f>
        <v>Atlántida</v>
      </c>
      <c r="D38" s="75" t="str" cm="1">
        <f t="array" ref="D38">+INDEX(Table_4[[Departamento]:[Municipio]],FINAL!$B38,4)</f>
        <v>La Ceiba</v>
      </c>
      <c r="E38" s="75" t="str" cm="1">
        <f t="array" ref="E38">+INDEX(Table_4[[Departamento]:[Municipio]],FINAL!$B38,3)</f>
        <v>0101</v>
      </c>
      <c r="F38" s="102">
        <v>43929</v>
      </c>
      <c r="G38" s="77" t="str">
        <f>+CONSOLIDADO[[#This Row],[Codigo Municipio]]&amp;CONSOLIDADO[[#This Row],[Fecha]]</f>
        <v>010143929</v>
      </c>
      <c r="H38" s="78">
        <f>+IFERROR(VLOOKUP($G38,TDAcumula!$C$2:$E$2027,3,0),0)</f>
        <v>0</v>
      </c>
      <c r="I38" s="79">
        <f t="shared" si="0"/>
        <v>11</v>
      </c>
      <c r="J38" s="80">
        <f>+IF(CONSOLIDADO[[#This Row],[Codigo Municipio]]=E37,CONSOLIDADO[[#This Row],[Fallecidos Diarios]]+J37,CONSOLIDADO[[#This Row],[Fallecidos Diarios]])</f>
        <v>0</v>
      </c>
      <c r="K38" s="81">
        <f t="shared" si="1"/>
        <v>10</v>
      </c>
      <c r="L38" s="82">
        <f>+IF(CONSOLIDADO[[#This Row],[Codigo Municipio]]=E37,CONSOLIDADO[[#This Row],[Recuperados Diarios]]+L37,CONSOLIDADO[[#This Row],[Recuperados Diarios]])</f>
        <v>1</v>
      </c>
      <c r="M38" s="83" cm="1">
        <f t="array" ref="M38">+IFERROR(IF(CONSOLIDADO[[#This Row],[Día]]&lt;14,0,INDEX(CONSOLIDADO[Casos Diarios],ROW()-14,1)),0)</f>
        <v>0</v>
      </c>
      <c r="N38" s="78">
        <f>+IF(CONSOLIDADO[[#This Row],[Clave]]="710143893",1,IF(OR(CONSOLIDADO[[#This Row],[Casos Acumulados]]&gt;0,CONSOLIDADO[[#This Row],[Muertes]]&gt;0),N37+1,I38))</f>
        <v>30</v>
      </c>
      <c r="O38" s="75">
        <f>+IFERROR(VLOOKUP($G38,TDMuertes!$C$2:$E$534,3,0),0)</f>
        <v>0</v>
      </c>
      <c r="P38" s="100" t="str">
        <f t="shared" ca="1" si="4"/>
        <v>ON</v>
      </c>
      <c r="Q38" s="84">
        <f>+IFERROR(VLOOKUP(CONSOLIDADO[[#This Row],[Codigo Municipio]],TDDia!$A$4:$B$394,2,0),0)</f>
        <v>59</v>
      </c>
    </row>
    <row r="39" spans="2:17" ht="14.4" x14ac:dyDescent="0.3">
      <c r="B39">
        <f t="shared" si="3"/>
        <v>1</v>
      </c>
      <c r="C39" s="75" t="str" cm="1">
        <f t="array" ref="C39">+INDEX(Table_4[[Departamento]:[Municipio]],FINAL!$B39,1)</f>
        <v>Atlántida</v>
      </c>
      <c r="D39" s="75" t="str" cm="1">
        <f t="array" ref="D39">+INDEX(Table_4[[Departamento]:[Municipio]],FINAL!$B39,4)</f>
        <v>La Ceiba</v>
      </c>
      <c r="E39" s="75" t="str" cm="1">
        <f t="array" ref="E39">+INDEX(Table_4[[Departamento]:[Municipio]],FINAL!$B39,3)</f>
        <v>0101</v>
      </c>
      <c r="F39" s="102">
        <v>43930</v>
      </c>
      <c r="G39" s="77" t="str">
        <f>+CONSOLIDADO[[#This Row],[Codigo Municipio]]&amp;CONSOLIDADO[[#This Row],[Fecha]]</f>
        <v>010143930</v>
      </c>
      <c r="H39" s="78">
        <f>+IFERROR(VLOOKUP($G39,TDAcumula!$C$2:$E$2027,3,0),0)</f>
        <v>0</v>
      </c>
      <c r="I39" s="79">
        <f t="shared" si="0"/>
        <v>11</v>
      </c>
      <c r="J39" s="80">
        <f>+IF(CONSOLIDADO[[#This Row],[Codigo Municipio]]=E38,CONSOLIDADO[[#This Row],[Fallecidos Diarios]]+J38,CONSOLIDADO[[#This Row],[Fallecidos Diarios]])</f>
        <v>0</v>
      </c>
      <c r="K39" s="81">
        <f t="shared" si="1"/>
        <v>10</v>
      </c>
      <c r="L39" s="82">
        <f>+IF(CONSOLIDADO[[#This Row],[Codigo Municipio]]=E38,CONSOLIDADO[[#This Row],[Recuperados Diarios]]+L38,CONSOLIDADO[[#This Row],[Recuperados Diarios]])</f>
        <v>1</v>
      </c>
      <c r="M39" s="83" cm="1">
        <f t="array" ref="M39">+IFERROR(IF(CONSOLIDADO[[#This Row],[Día]]&lt;14,0,INDEX(CONSOLIDADO[Casos Diarios],ROW()-14,1)),0)</f>
        <v>0</v>
      </c>
      <c r="N39" s="78">
        <f>+IF(CONSOLIDADO[[#This Row],[Clave]]="710143893",1,IF(OR(CONSOLIDADO[[#This Row],[Casos Acumulados]]&gt;0,CONSOLIDADO[[#This Row],[Muertes]]&gt;0),N38+1,I39))</f>
        <v>31</v>
      </c>
      <c r="O39" s="75">
        <f>+IFERROR(VLOOKUP($G39,TDMuertes!$C$2:$E$534,3,0),0)</f>
        <v>0</v>
      </c>
      <c r="P39" s="100" t="str">
        <f t="shared" ca="1" si="4"/>
        <v>ON</v>
      </c>
      <c r="Q39" s="84">
        <f>+IFERROR(VLOOKUP(CONSOLIDADO[[#This Row],[Codigo Municipio]],TDDia!$A$4:$B$394,2,0),0)</f>
        <v>59</v>
      </c>
    </row>
    <row r="40" spans="2:17" ht="14.4" x14ac:dyDescent="0.3">
      <c r="B40">
        <f t="shared" si="3"/>
        <v>1</v>
      </c>
      <c r="C40" s="75" t="str" cm="1">
        <f t="array" ref="C40">+INDEX(Table_4[[Departamento]:[Municipio]],FINAL!$B40,1)</f>
        <v>Atlántida</v>
      </c>
      <c r="D40" s="75" t="str" cm="1">
        <f t="array" ref="D40">+INDEX(Table_4[[Departamento]:[Municipio]],FINAL!$B40,4)</f>
        <v>La Ceiba</v>
      </c>
      <c r="E40" s="75" t="str" cm="1">
        <f t="array" ref="E40">+INDEX(Table_4[[Departamento]:[Municipio]],FINAL!$B40,3)</f>
        <v>0101</v>
      </c>
      <c r="F40" s="102">
        <v>43931</v>
      </c>
      <c r="G40" s="77" t="str">
        <f>+CONSOLIDADO[[#This Row],[Codigo Municipio]]&amp;CONSOLIDADO[[#This Row],[Fecha]]</f>
        <v>010143931</v>
      </c>
      <c r="H40" s="78">
        <f>+IFERROR(VLOOKUP($G40,TDAcumula!$C$2:$E$2027,3,0),0)</f>
        <v>0</v>
      </c>
      <c r="I40" s="79">
        <f t="shared" si="0"/>
        <v>11</v>
      </c>
      <c r="J40" s="80">
        <f>+IF(CONSOLIDADO[[#This Row],[Codigo Municipio]]=E39,CONSOLIDADO[[#This Row],[Fallecidos Diarios]]+J39,CONSOLIDADO[[#This Row],[Fallecidos Diarios]])</f>
        <v>1</v>
      </c>
      <c r="K40" s="81">
        <f t="shared" si="1"/>
        <v>9</v>
      </c>
      <c r="L40" s="82">
        <f>+IF(CONSOLIDADO[[#This Row],[Codigo Municipio]]=E39,CONSOLIDADO[[#This Row],[Recuperados Diarios]]+L39,CONSOLIDADO[[#This Row],[Recuperados Diarios]])</f>
        <v>1</v>
      </c>
      <c r="M40" s="83" cm="1">
        <f t="array" ref="M40">+IFERROR(IF(CONSOLIDADO[[#This Row],[Día]]&lt;14,0,INDEX(CONSOLIDADO[Casos Diarios],ROW()-14,1)),0)</f>
        <v>0</v>
      </c>
      <c r="N40" s="78">
        <f>+IF(CONSOLIDADO[[#This Row],[Clave]]="710143893",1,IF(OR(CONSOLIDADO[[#This Row],[Casos Acumulados]]&gt;0,CONSOLIDADO[[#This Row],[Muertes]]&gt;0),N39+1,I40))</f>
        <v>32</v>
      </c>
      <c r="O40" s="75">
        <f>+IFERROR(VLOOKUP($G40,TDMuertes!$C$2:$E$534,3,0),0)</f>
        <v>1</v>
      </c>
      <c r="P40" s="100" t="str">
        <f t="shared" ca="1" si="4"/>
        <v>ON</v>
      </c>
      <c r="Q40" s="84">
        <f>+IFERROR(VLOOKUP(CONSOLIDADO[[#This Row],[Codigo Municipio]],TDDia!$A$4:$B$394,2,0),0)</f>
        <v>59</v>
      </c>
    </row>
    <row r="41" spans="2:17" ht="14.4" x14ac:dyDescent="0.3">
      <c r="B41">
        <f t="shared" si="3"/>
        <v>1</v>
      </c>
      <c r="C41" s="75" t="str" cm="1">
        <f t="array" ref="C41">+INDEX(Table_4[[Departamento]:[Municipio]],FINAL!$B41,1)</f>
        <v>Atlántida</v>
      </c>
      <c r="D41" s="75" t="str" cm="1">
        <f t="array" ref="D41">+INDEX(Table_4[[Departamento]:[Municipio]],FINAL!$B41,4)</f>
        <v>La Ceiba</v>
      </c>
      <c r="E41" s="75" t="str" cm="1">
        <f t="array" ref="E41">+INDEX(Table_4[[Departamento]:[Municipio]],FINAL!$B41,3)</f>
        <v>0101</v>
      </c>
      <c r="F41" s="102">
        <v>43932</v>
      </c>
      <c r="G41" s="77" t="str">
        <f>+CONSOLIDADO[[#This Row],[Codigo Municipio]]&amp;CONSOLIDADO[[#This Row],[Fecha]]</f>
        <v>010143932</v>
      </c>
      <c r="H41" s="78">
        <f>+IFERROR(VLOOKUP($G41,TDAcumula!$C$2:$E$2027,3,0),0)</f>
        <v>0</v>
      </c>
      <c r="I41" s="79">
        <f t="shared" si="0"/>
        <v>11</v>
      </c>
      <c r="J41" s="80">
        <f>+IF(CONSOLIDADO[[#This Row],[Codigo Municipio]]=E40,CONSOLIDADO[[#This Row],[Fallecidos Diarios]]+J40,CONSOLIDADO[[#This Row],[Fallecidos Diarios]])</f>
        <v>1</v>
      </c>
      <c r="K41" s="81">
        <f t="shared" si="1"/>
        <v>9</v>
      </c>
      <c r="L41" s="82">
        <f>+IF(CONSOLIDADO[[#This Row],[Codigo Municipio]]=E40,CONSOLIDADO[[#This Row],[Recuperados Diarios]]+L40,CONSOLIDADO[[#This Row],[Recuperados Diarios]])</f>
        <v>1</v>
      </c>
      <c r="M41" s="83" cm="1">
        <f t="array" ref="M41">+IFERROR(IF(CONSOLIDADO[[#This Row],[Día]]&lt;14,0,INDEX(CONSOLIDADO[Casos Diarios],ROW()-14,1)),0)</f>
        <v>0</v>
      </c>
      <c r="N41" s="78">
        <f>+IF(CONSOLIDADO[[#This Row],[Clave]]="710143893",1,IF(OR(CONSOLIDADO[[#This Row],[Casos Acumulados]]&gt;0,CONSOLIDADO[[#This Row],[Muertes]]&gt;0),N40+1,I41))</f>
        <v>33</v>
      </c>
      <c r="O41" s="75">
        <f>+IFERROR(VLOOKUP($G41,TDMuertes!$C$2:$E$534,3,0),0)</f>
        <v>0</v>
      </c>
      <c r="P41" s="100" t="str">
        <f t="shared" ref="P41:P72" ca="1" si="5">+IF(N41=0,"OFF",IF(N41=1,"START",IF(AND(N41&gt;1,F41&lt;TODAY()+1),"ON","OUT TIME")))</f>
        <v>ON</v>
      </c>
      <c r="Q41" s="84">
        <f>+IFERROR(VLOOKUP(CONSOLIDADO[[#This Row],[Codigo Municipio]],TDDia!$A$4:$B$394,2,0),0)</f>
        <v>59</v>
      </c>
    </row>
    <row r="42" spans="2:17" ht="14.4" x14ac:dyDescent="0.3">
      <c r="B42">
        <f t="shared" si="3"/>
        <v>1</v>
      </c>
      <c r="C42" s="75" t="str" cm="1">
        <f t="array" ref="C42">+INDEX(Table_4[[Departamento]:[Municipio]],FINAL!$B42,1)</f>
        <v>Atlántida</v>
      </c>
      <c r="D42" s="75" t="str" cm="1">
        <f t="array" ref="D42">+INDEX(Table_4[[Departamento]:[Municipio]],FINAL!$B42,4)</f>
        <v>La Ceiba</v>
      </c>
      <c r="E42" s="75" t="str" cm="1">
        <f t="array" ref="E42">+INDEX(Table_4[[Departamento]:[Municipio]],FINAL!$B42,3)</f>
        <v>0101</v>
      </c>
      <c r="F42" s="102">
        <v>43933</v>
      </c>
      <c r="G42" s="77" t="str">
        <f>+CONSOLIDADO[[#This Row],[Codigo Municipio]]&amp;CONSOLIDADO[[#This Row],[Fecha]]</f>
        <v>010143933</v>
      </c>
      <c r="H42" s="78">
        <f>+IFERROR(VLOOKUP($G42,TDAcumula!$C$2:$E$2027,3,0),0)</f>
        <v>0</v>
      </c>
      <c r="I42" s="79">
        <f t="shared" si="0"/>
        <v>11</v>
      </c>
      <c r="J42" s="80">
        <f>+IF(CONSOLIDADO[[#This Row],[Codigo Municipio]]=E41,CONSOLIDADO[[#This Row],[Fallecidos Diarios]]+J41,CONSOLIDADO[[#This Row],[Fallecidos Diarios]])</f>
        <v>1</v>
      </c>
      <c r="K42" s="81">
        <f t="shared" si="1"/>
        <v>9</v>
      </c>
      <c r="L42" s="82">
        <f>+IF(CONSOLIDADO[[#This Row],[Codigo Municipio]]=E41,CONSOLIDADO[[#This Row],[Recuperados Diarios]]+L41,CONSOLIDADO[[#This Row],[Recuperados Diarios]])</f>
        <v>1</v>
      </c>
      <c r="M42" s="83" cm="1">
        <f t="array" ref="M42">+IFERROR(IF(CONSOLIDADO[[#This Row],[Día]]&lt;14,0,INDEX(CONSOLIDADO[Casos Diarios],ROW()-14,1)),0)</f>
        <v>0</v>
      </c>
      <c r="N42" s="78">
        <f>+IF(CONSOLIDADO[[#This Row],[Clave]]="710143893",1,IF(OR(CONSOLIDADO[[#This Row],[Casos Acumulados]]&gt;0,CONSOLIDADO[[#This Row],[Muertes]]&gt;0),N41+1,I42))</f>
        <v>34</v>
      </c>
      <c r="O42" s="75">
        <f>+IFERROR(VLOOKUP($G42,TDMuertes!$C$2:$E$534,3,0),0)</f>
        <v>0</v>
      </c>
      <c r="P42" s="100" t="str">
        <f t="shared" ca="1" si="5"/>
        <v>ON</v>
      </c>
      <c r="Q42" s="84">
        <f>+IFERROR(VLOOKUP(CONSOLIDADO[[#This Row],[Codigo Municipio]],TDDia!$A$4:$B$394,2,0),0)</f>
        <v>59</v>
      </c>
    </row>
    <row r="43" spans="2:17" ht="14.4" x14ac:dyDescent="0.3">
      <c r="B43">
        <f t="shared" si="3"/>
        <v>1</v>
      </c>
      <c r="C43" s="75" t="str" cm="1">
        <f t="array" ref="C43">+INDEX(Table_4[[Departamento]:[Municipio]],FINAL!$B43,1)</f>
        <v>Atlántida</v>
      </c>
      <c r="D43" s="75" t="str" cm="1">
        <f t="array" ref="D43">+INDEX(Table_4[[Departamento]:[Municipio]],FINAL!$B43,4)</f>
        <v>La Ceiba</v>
      </c>
      <c r="E43" s="75" t="str" cm="1">
        <f t="array" ref="E43">+INDEX(Table_4[[Departamento]:[Municipio]],FINAL!$B43,3)</f>
        <v>0101</v>
      </c>
      <c r="F43" s="102">
        <v>43934</v>
      </c>
      <c r="G43" s="77" t="str">
        <f>+CONSOLIDADO[[#This Row],[Codigo Municipio]]&amp;CONSOLIDADO[[#This Row],[Fecha]]</f>
        <v>010143934</v>
      </c>
      <c r="H43" s="78">
        <f>+IFERROR(VLOOKUP($G43,TDAcumula!$C$2:$E$2027,3,0),0)</f>
        <v>0</v>
      </c>
      <c r="I43" s="79">
        <f t="shared" si="0"/>
        <v>11</v>
      </c>
      <c r="J43" s="80">
        <f>+IF(CONSOLIDADO[[#This Row],[Codigo Municipio]]=E42,CONSOLIDADO[[#This Row],[Fallecidos Diarios]]+J42,CONSOLIDADO[[#This Row],[Fallecidos Diarios]])</f>
        <v>1</v>
      </c>
      <c r="K43" s="81">
        <f t="shared" si="1"/>
        <v>9</v>
      </c>
      <c r="L43" s="82">
        <f>+IF(CONSOLIDADO[[#This Row],[Codigo Municipio]]=E42,CONSOLIDADO[[#This Row],[Recuperados Diarios]]+L42,CONSOLIDADO[[#This Row],[Recuperados Diarios]])</f>
        <v>1</v>
      </c>
      <c r="M43" s="83" cm="1">
        <f t="array" ref="M43">+IFERROR(IF(CONSOLIDADO[[#This Row],[Día]]&lt;14,0,INDEX(CONSOLIDADO[Casos Diarios],ROW()-14,1)),0)</f>
        <v>0</v>
      </c>
      <c r="N43" s="78">
        <f>+IF(CONSOLIDADO[[#This Row],[Clave]]="710143893",1,IF(OR(CONSOLIDADO[[#This Row],[Casos Acumulados]]&gt;0,CONSOLIDADO[[#This Row],[Muertes]]&gt;0),N42+1,I43))</f>
        <v>35</v>
      </c>
      <c r="O43" s="75">
        <f>+IFERROR(VLOOKUP($G43,TDMuertes!$C$2:$E$534,3,0),0)</f>
        <v>0</v>
      </c>
      <c r="P43" s="100" t="str">
        <f t="shared" ca="1" si="5"/>
        <v>ON</v>
      </c>
      <c r="Q43" s="84">
        <f>+IFERROR(VLOOKUP(CONSOLIDADO[[#This Row],[Codigo Municipio]],TDDia!$A$4:$B$394,2,0),0)</f>
        <v>59</v>
      </c>
    </row>
    <row r="44" spans="2:17" ht="14.4" x14ac:dyDescent="0.3">
      <c r="B44">
        <f t="shared" si="3"/>
        <v>1</v>
      </c>
      <c r="C44" s="75" t="str" cm="1">
        <f t="array" ref="C44">+INDEX(Table_4[[Departamento]:[Municipio]],FINAL!$B44,1)</f>
        <v>Atlántida</v>
      </c>
      <c r="D44" s="75" t="str" cm="1">
        <f t="array" ref="D44">+INDEX(Table_4[[Departamento]:[Municipio]],FINAL!$B44,4)</f>
        <v>La Ceiba</v>
      </c>
      <c r="E44" s="75" t="str" cm="1">
        <f t="array" ref="E44">+INDEX(Table_4[[Departamento]:[Municipio]],FINAL!$B44,3)</f>
        <v>0101</v>
      </c>
      <c r="F44" s="102">
        <v>43935</v>
      </c>
      <c r="G44" s="77" t="str">
        <f>+CONSOLIDADO[[#This Row],[Codigo Municipio]]&amp;CONSOLIDADO[[#This Row],[Fecha]]</f>
        <v>010143935</v>
      </c>
      <c r="H44" s="78">
        <f>+IFERROR(VLOOKUP($G44,TDAcumula!$C$2:$E$2027,3,0),0)</f>
        <v>2</v>
      </c>
      <c r="I44" s="79">
        <f t="shared" si="0"/>
        <v>13</v>
      </c>
      <c r="J44" s="80">
        <f>+IF(CONSOLIDADO[[#This Row],[Codigo Municipio]]=E43,CONSOLIDADO[[#This Row],[Fallecidos Diarios]]+J43,CONSOLIDADO[[#This Row],[Fallecidos Diarios]])</f>
        <v>1</v>
      </c>
      <c r="K44" s="81">
        <f t="shared" si="1"/>
        <v>11</v>
      </c>
      <c r="L44" s="82">
        <f>+IF(CONSOLIDADO[[#This Row],[Codigo Municipio]]=E43,CONSOLIDADO[[#This Row],[Recuperados Diarios]]+L43,CONSOLIDADO[[#This Row],[Recuperados Diarios]])</f>
        <v>1</v>
      </c>
      <c r="M44" s="83" cm="1">
        <f t="array" ref="M44">+IFERROR(IF(CONSOLIDADO[[#This Row],[Día]]&lt;14,0,INDEX(CONSOLIDADO[Casos Diarios],ROW()-14,1)),0)</f>
        <v>0</v>
      </c>
      <c r="N44" s="78">
        <f>+IF(CONSOLIDADO[[#This Row],[Clave]]="710143893",1,IF(OR(CONSOLIDADO[[#This Row],[Casos Acumulados]]&gt;0,CONSOLIDADO[[#This Row],[Muertes]]&gt;0),N43+1,I44))</f>
        <v>36</v>
      </c>
      <c r="O44" s="75">
        <f>+IFERROR(VLOOKUP($G44,TDMuertes!$C$2:$E$534,3,0),0)</f>
        <v>0</v>
      </c>
      <c r="P44" s="100" t="str">
        <f t="shared" ca="1" si="5"/>
        <v>ON</v>
      </c>
      <c r="Q44" s="84">
        <f>+IFERROR(VLOOKUP(CONSOLIDADO[[#This Row],[Codigo Municipio]],TDDia!$A$4:$B$394,2,0),0)</f>
        <v>59</v>
      </c>
    </row>
    <row r="45" spans="2:17" ht="14.4" x14ac:dyDescent="0.3">
      <c r="B45">
        <f t="shared" si="3"/>
        <v>1</v>
      </c>
      <c r="C45" s="75" t="str" cm="1">
        <f t="array" ref="C45">+INDEX(Table_4[[Departamento]:[Municipio]],FINAL!$B45,1)</f>
        <v>Atlántida</v>
      </c>
      <c r="D45" s="75" t="str" cm="1">
        <f t="array" ref="D45">+INDEX(Table_4[[Departamento]:[Municipio]],FINAL!$B45,4)</f>
        <v>La Ceiba</v>
      </c>
      <c r="E45" s="75" t="str" cm="1">
        <f t="array" ref="E45">+INDEX(Table_4[[Departamento]:[Municipio]],FINAL!$B45,3)</f>
        <v>0101</v>
      </c>
      <c r="F45" s="102">
        <v>43936</v>
      </c>
      <c r="G45" s="77" t="str">
        <f>+CONSOLIDADO[[#This Row],[Codigo Municipio]]&amp;CONSOLIDADO[[#This Row],[Fecha]]</f>
        <v>010143936</v>
      </c>
      <c r="H45" s="78">
        <f>+IFERROR(VLOOKUP($G45,TDAcumula!$C$2:$E$2027,3,0),0)</f>
        <v>0</v>
      </c>
      <c r="I45" s="79">
        <f t="shared" si="0"/>
        <v>13</v>
      </c>
      <c r="J45" s="80">
        <f>+IF(CONSOLIDADO[[#This Row],[Codigo Municipio]]=E44,CONSOLIDADO[[#This Row],[Fallecidos Diarios]]+J44,CONSOLIDADO[[#This Row],[Fallecidos Diarios]])</f>
        <v>1</v>
      </c>
      <c r="K45" s="81">
        <f t="shared" si="1"/>
        <v>11</v>
      </c>
      <c r="L45" s="82">
        <f>+IF(CONSOLIDADO[[#This Row],[Codigo Municipio]]=E44,CONSOLIDADO[[#This Row],[Recuperados Diarios]]+L44,CONSOLIDADO[[#This Row],[Recuperados Diarios]])</f>
        <v>1</v>
      </c>
      <c r="M45" s="83" cm="1">
        <f t="array" ref="M45">+IFERROR(IF(CONSOLIDADO[[#This Row],[Día]]&lt;14,0,INDEX(CONSOLIDADO[Casos Diarios],ROW()-14,1)),0)</f>
        <v>0</v>
      </c>
      <c r="N45" s="78">
        <f>+IF(CONSOLIDADO[[#This Row],[Clave]]="710143893",1,IF(OR(CONSOLIDADO[[#This Row],[Casos Acumulados]]&gt;0,CONSOLIDADO[[#This Row],[Muertes]]&gt;0),N44+1,I45))</f>
        <v>37</v>
      </c>
      <c r="O45" s="75">
        <f>+IFERROR(VLOOKUP($G45,TDMuertes!$C$2:$E$534,3,0),0)</f>
        <v>0</v>
      </c>
      <c r="P45" s="100" t="str">
        <f t="shared" ca="1" si="5"/>
        <v>ON</v>
      </c>
      <c r="Q45" s="84">
        <f>+IFERROR(VLOOKUP(CONSOLIDADO[[#This Row],[Codigo Municipio]],TDDia!$A$4:$B$394,2,0),0)</f>
        <v>59</v>
      </c>
    </row>
    <row r="46" spans="2:17" ht="14.4" x14ac:dyDescent="0.3">
      <c r="B46">
        <f t="shared" si="3"/>
        <v>1</v>
      </c>
      <c r="C46" s="75" t="str" cm="1">
        <f t="array" ref="C46">+INDEX(Table_4[[Departamento]:[Municipio]],FINAL!$B46,1)</f>
        <v>Atlántida</v>
      </c>
      <c r="D46" s="75" t="str" cm="1">
        <f t="array" ref="D46">+INDEX(Table_4[[Departamento]:[Municipio]],FINAL!$B46,4)</f>
        <v>La Ceiba</v>
      </c>
      <c r="E46" s="75" t="str" cm="1">
        <f t="array" ref="E46">+INDEX(Table_4[[Departamento]:[Municipio]],FINAL!$B46,3)</f>
        <v>0101</v>
      </c>
      <c r="F46" s="102">
        <v>43937</v>
      </c>
      <c r="G46" s="77" t="str">
        <f>+CONSOLIDADO[[#This Row],[Codigo Municipio]]&amp;CONSOLIDADO[[#This Row],[Fecha]]</f>
        <v>010143937</v>
      </c>
      <c r="H46" s="78">
        <f>+IFERROR(VLOOKUP($G46,TDAcumula!$C$2:$E$2027,3,0),0)</f>
        <v>2</v>
      </c>
      <c r="I46" s="79">
        <f t="shared" si="0"/>
        <v>15</v>
      </c>
      <c r="J46" s="80">
        <f>+IF(CONSOLIDADO[[#This Row],[Codigo Municipio]]=E45,CONSOLIDADO[[#This Row],[Fallecidos Diarios]]+J45,CONSOLIDADO[[#This Row],[Fallecidos Diarios]])</f>
        <v>1</v>
      </c>
      <c r="K46" s="81">
        <f t="shared" si="1"/>
        <v>12</v>
      </c>
      <c r="L46" s="82">
        <f>+IF(CONSOLIDADO[[#This Row],[Codigo Municipio]]=E45,CONSOLIDADO[[#This Row],[Recuperados Diarios]]+L45,CONSOLIDADO[[#This Row],[Recuperados Diarios]])</f>
        <v>2</v>
      </c>
      <c r="M46" s="83" cm="1">
        <f t="array" ref="M46">+IFERROR(IF(CONSOLIDADO[[#This Row],[Día]]&lt;14,0,INDEX(CONSOLIDADO[Casos Diarios],ROW()-14,1)),0)</f>
        <v>1</v>
      </c>
      <c r="N46" s="78">
        <f>+IF(CONSOLIDADO[[#This Row],[Clave]]="710143893",1,IF(OR(CONSOLIDADO[[#This Row],[Casos Acumulados]]&gt;0,CONSOLIDADO[[#This Row],[Muertes]]&gt;0),N45+1,I46))</f>
        <v>38</v>
      </c>
      <c r="O46" s="75">
        <f>+IFERROR(VLOOKUP($G46,TDMuertes!$C$2:$E$534,3,0),0)</f>
        <v>0</v>
      </c>
      <c r="P46" s="100" t="str">
        <f t="shared" ca="1" si="5"/>
        <v>ON</v>
      </c>
      <c r="Q46" s="84">
        <f>+IFERROR(VLOOKUP(CONSOLIDADO[[#This Row],[Codigo Municipio]],TDDia!$A$4:$B$394,2,0),0)</f>
        <v>59</v>
      </c>
    </row>
    <row r="47" spans="2:17" ht="14.4" x14ac:dyDescent="0.3">
      <c r="B47">
        <f t="shared" si="3"/>
        <v>1</v>
      </c>
      <c r="C47" s="75" t="str" cm="1">
        <f t="array" ref="C47">+INDEX(Table_4[[Departamento]:[Municipio]],FINAL!$B47,1)</f>
        <v>Atlántida</v>
      </c>
      <c r="D47" s="75" t="str" cm="1">
        <f t="array" ref="D47">+INDEX(Table_4[[Departamento]:[Municipio]],FINAL!$B47,4)</f>
        <v>La Ceiba</v>
      </c>
      <c r="E47" s="75" t="str" cm="1">
        <f t="array" ref="E47">+INDEX(Table_4[[Departamento]:[Municipio]],FINAL!$B47,3)</f>
        <v>0101</v>
      </c>
      <c r="F47" s="102">
        <v>43938</v>
      </c>
      <c r="G47" s="77" t="str">
        <f>+CONSOLIDADO[[#This Row],[Codigo Municipio]]&amp;CONSOLIDADO[[#This Row],[Fecha]]</f>
        <v>010143938</v>
      </c>
      <c r="H47" s="78">
        <f>+IFERROR(VLOOKUP($G47,TDAcumula!$C$2:$E$2027,3,0),0)</f>
        <v>0</v>
      </c>
      <c r="I47" s="79">
        <f t="shared" si="0"/>
        <v>15</v>
      </c>
      <c r="J47" s="80">
        <f>+IF(CONSOLIDADO[[#This Row],[Codigo Municipio]]=E46,CONSOLIDADO[[#This Row],[Fallecidos Diarios]]+J46,CONSOLIDADO[[#This Row],[Fallecidos Diarios]])</f>
        <v>2</v>
      </c>
      <c r="K47" s="81">
        <f t="shared" si="1"/>
        <v>8</v>
      </c>
      <c r="L47" s="82">
        <f>+IF(CONSOLIDADO[[#This Row],[Codigo Municipio]]=E46,CONSOLIDADO[[#This Row],[Recuperados Diarios]]+L46,CONSOLIDADO[[#This Row],[Recuperados Diarios]])</f>
        <v>5</v>
      </c>
      <c r="M47" s="83" cm="1">
        <f t="array" ref="M47">+IFERROR(IF(CONSOLIDADO[[#This Row],[Día]]&lt;14,0,INDEX(CONSOLIDADO[Casos Diarios],ROW()-14,1)),0)</f>
        <v>3</v>
      </c>
      <c r="N47" s="78">
        <f>+IF(CONSOLIDADO[[#This Row],[Clave]]="710143893",1,IF(OR(CONSOLIDADO[[#This Row],[Casos Acumulados]]&gt;0,CONSOLIDADO[[#This Row],[Muertes]]&gt;0),N46+1,I47))</f>
        <v>39</v>
      </c>
      <c r="O47" s="75">
        <f>+IFERROR(VLOOKUP($G47,TDMuertes!$C$2:$E$534,3,0),0)</f>
        <v>1</v>
      </c>
      <c r="P47" s="100" t="str">
        <f t="shared" ca="1" si="5"/>
        <v>ON</v>
      </c>
      <c r="Q47" s="84">
        <f>+IFERROR(VLOOKUP(CONSOLIDADO[[#This Row],[Codigo Municipio]],TDDia!$A$4:$B$394,2,0),0)</f>
        <v>59</v>
      </c>
    </row>
    <row r="48" spans="2:17" ht="14.4" x14ac:dyDescent="0.3">
      <c r="B48">
        <f t="shared" si="3"/>
        <v>1</v>
      </c>
      <c r="C48" s="75" t="str" cm="1">
        <f t="array" ref="C48">+INDEX(Table_4[[Departamento]:[Municipio]],FINAL!$B48,1)</f>
        <v>Atlántida</v>
      </c>
      <c r="D48" s="75" t="str" cm="1">
        <f t="array" ref="D48">+INDEX(Table_4[[Departamento]:[Municipio]],FINAL!$B48,4)</f>
        <v>La Ceiba</v>
      </c>
      <c r="E48" s="75" t="str" cm="1">
        <f t="array" ref="E48">+INDEX(Table_4[[Departamento]:[Municipio]],FINAL!$B48,3)</f>
        <v>0101</v>
      </c>
      <c r="F48" s="102">
        <v>43939</v>
      </c>
      <c r="G48" s="77" t="str">
        <f>+CONSOLIDADO[[#This Row],[Codigo Municipio]]&amp;CONSOLIDADO[[#This Row],[Fecha]]</f>
        <v>010143939</v>
      </c>
      <c r="H48" s="78">
        <f>+IFERROR(VLOOKUP($G48,TDAcumula!$C$2:$E$2027,3,0),0)</f>
        <v>0</v>
      </c>
      <c r="I48" s="79">
        <f t="shared" si="0"/>
        <v>15</v>
      </c>
      <c r="J48" s="80">
        <f>+IF(CONSOLIDADO[[#This Row],[Codigo Municipio]]=E47,CONSOLIDADO[[#This Row],[Fallecidos Diarios]]+J47,CONSOLIDADO[[#This Row],[Fallecidos Diarios]])</f>
        <v>2</v>
      </c>
      <c r="K48" s="81">
        <f t="shared" si="1"/>
        <v>7</v>
      </c>
      <c r="L48" s="82">
        <f>+IF(CONSOLIDADO[[#This Row],[Codigo Municipio]]=E47,CONSOLIDADO[[#This Row],[Recuperados Diarios]]+L47,CONSOLIDADO[[#This Row],[Recuperados Diarios]])</f>
        <v>6</v>
      </c>
      <c r="M48" s="83" cm="1">
        <f t="array" ref="M48">+IFERROR(IF(CONSOLIDADO[[#This Row],[Día]]&lt;14,0,INDEX(CONSOLIDADO[Casos Diarios],ROW()-14,1)),0)</f>
        <v>1</v>
      </c>
      <c r="N48" s="78">
        <f>+IF(CONSOLIDADO[[#This Row],[Clave]]="710143893",1,IF(OR(CONSOLIDADO[[#This Row],[Casos Acumulados]]&gt;0,CONSOLIDADO[[#This Row],[Muertes]]&gt;0),N47+1,I48))</f>
        <v>40</v>
      </c>
      <c r="O48" s="75">
        <f>+IFERROR(VLOOKUP($G48,TDMuertes!$C$2:$E$534,3,0),0)</f>
        <v>0</v>
      </c>
      <c r="P48" s="100" t="str">
        <f t="shared" ca="1" si="5"/>
        <v>ON</v>
      </c>
      <c r="Q48" s="84">
        <f>+IFERROR(VLOOKUP(CONSOLIDADO[[#This Row],[Codigo Municipio]],TDDia!$A$4:$B$394,2,0),0)</f>
        <v>59</v>
      </c>
    </row>
    <row r="49" spans="2:17" ht="14.4" x14ac:dyDescent="0.3">
      <c r="B49">
        <f t="shared" si="3"/>
        <v>1</v>
      </c>
      <c r="C49" s="75" t="str" cm="1">
        <f t="array" ref="C49">+INDEX(Table_4[[Departamento]:[Municipio]],FINAL!$B49,1)</f>
        <v>Atlántida</v>
      </c>
      <c r="D49" s="75" t="str" cm="1">
        <f t="array" ref="D49">+INDEX(Table_4[[Departamento]:[Municipio]],FINAL!$B49,4)</f>
        <v>La Ceiba</v>
      </c>
      <c r="E49" s="75" t="str" cm="1">
        <f t="array" ref="E49">+INDEX(Table_4[[Departamento]:[Municipio]],FINAL!$B49,3)</f>
        <v>0101</v>
      </c>
      <c r="F49" s="102">
        <v>43940</v>
      </c>
      <c r="G49" s="77" t="str">
        <f>+CONSOLIDADO[[#This Row],[Codigo Municipio]]&amp;CONSOLIDADO[[#This Row],[Fecha]]</f>
        <v>010143940</v>
      </c>
      <c r="H49" s="78">
        <f>+IFERROR(VLOOKUP($G49,TDAcumula!$C$2:$E$2027,3,0),0)</f>
        <v>0</v>
      </c>
      <c r="I49" s="79">
        <f t="shared" si="0"/>
        <v>15</v>
      </c>
      <c r="J49" s="80">
        <f>+IF(CONSOLIDADO[[#This Row],[Codigo Municipio]]=E48,CONSOLIDADO[[#This Row],[Fallecidos Diarios]]+J48,CONSOLIDADO[[#This Row],[Fallecidos Diarios]])</f>
        <v>2</v>
      </c>
      <c r="K49" s="81">
        <f t="shared" si="1"/>
        <v>7</v>
      </c>
      <c r="L49" s="82">
        <f>+IF(CONSOLIDADO[[#This Row],[Codigo Municipio]]=E48,CONSOLIDADO[[#This Row],[Recuperados Diarios]]+L48,CONSOLIDADO[[#This Row],[Recuperados Diarios]])</f>
        <v>6</v>
      </c>
      <c r="M49" s="83" cm="1">
        <f t="array" ref="M49">+IFERROR(IF(CONSOLIDADO[[#This Row],[Día]]&lt;14,0,INDEX(CONSOLIDADO[Casos Diarios],ROW()-14,1)),0)</f>
        <v>0</v>
      </c>
      <c r="N49" s="78">
        <f>+IF(CONSOLIDADO[[#This Row],[Clave]]="710143893",1,IF(OR(CONSOLIDADO[[#This Row],[Casos Acumulados]]&gt;0,CONSOLIDADO[[#This Row],[Muertes]]&gt;0),N48+1,I49))</f>
        <v>41</v>
      </c>
      <c r="O49" s="75">
        <f>+IFERROR(VLOOKUP($G49,TDMuertes!$C$2:$E$534,3,0),0)</f>
        <v>0</v>
      </c>
      <c r="P49" s="100" t="str">
        <f t="shared" ca="1" si="5"/>
        <v>ON</v>
      </c>
      <c r="Q49" s="84">
        <f>+IFERROR(VLOOKUP(CONSOLIDADO[[#This Row],[Codigo Municipio]],TDDia!$A$4:$B$394,2,0),0)</f>
        <v>59</v>
      </c>
    </row>
    <row r="50" spans="2:17" ht="14.4" x14ac:dyDescent="0.3">
      <c r="B50">
        <f t="shared" si="3"/>
        <v>1</v>
      </c>
      <c r="C50" s="75" t="str" cm="1">
        <f t="array" ref="C50">+INDEX(Table_4[[Departamento]:[Municipio]],FINAL!$B50,1)</f>
        <v>Atlántida</v>
      </c>
      <c r="D50" s="75" t="str" cm="1">
        <f t="array" ref="D50">+INDEX(Table_4[[Departamento]:[Municipio]],FINAL!$B50,4)</f>
        <v>La Ceiba</v>
      </c>
      <c r="E50" s="75" t="str" cm="1">
        <f t="array" ref="E50">+INDEX(Table_4[[Departamento]:[Municipio]],FINAL!$B50,3)</f>
        <v>0101</v>
      </c>
      <c r="F50" s="102">
        <v>43941</v>
      </c>
      <c r="G50" s="77" t="str">
        <f>+CONSOLIDADO[[#This Row],[Codigo Municipio]]&amp;CONSOLIDADO[[#This Row],[Fecha]]</f>
        <v>010143941</v>
      </c>
      <c r="H50" s="78">
        <f>+IFERROR(VLOOKUP($G50,TDAcumula!$C$2:$E$2027,3,0),0)</f>
        <v>0</v>
      </c>
      <c r="I50" s="79">
        <f t="shared" si="0"/>
        <v>15</v>
      </c>
      <c r="J50" s="80">
        <f>+IF(CONSOLIDADO[[#This Row],[Codigo Municipio]]=E49,CONSOLIDADO[[#This Row],[Fallecidos Diarios]]+J49,CONSOLIDADO[[#This Row],[Fallecidos Diarios]])</f>
        <v>2</v>
      </c>
      <c r="K50" s="81">
        <f t="shared" si="1"/>
        <v>2</v>
      </c>
      <c r="L50" s="82">
        <f>+IF(CONSOLIDADO[[#This Row],[Codigo Municipio]]=E49,CONSOLIDADO[[#This Row],[Recuperados Diarios]]+L49,CONSOLIDADO[[#This Row],[Recuperados Diarios]])</f>
        <v>11</v>
      </c>
      <c r="M50" s="83" cm="1">
        <f t="array" ref="M50">+IFERROR(IF(CONSOLIDADO[[#This Row],[Día]]&lt;14,0,INDEX(CONSOLIDADO[Casos Diarios],ROW()-14,1)),0)</f>
        <v>5</v>
      </c>
      <c r="N50" s="78">
        <f>+IF(CONSOLIDADO[[#This Row],[Clave]]="710143893",1,IF(OR(CONSOLIDADO[[#This Row],[Casos Acumulados]]&gt;0,CONSOLIDADO[[#This Row],[Muertes]]&gt;0),N49+1,I50))</f>
        <v>42</v>
      </c>
      <c r="O50" s="75">
        <f>+IFERROR(VLOOKUP($G50,TDMuertes!$C$2:$E$534,3,0),0)</f>
        <v>0</v>
      </c>
      <c r="P50" s="100" t="str">
        <f t="shared" ca="1" si="5"/>
        <v>ON</v>
      </c>
      <c r="Q50" s="84">
        <f>+IFERROR(VLOOKUP(CONSOLIDADO[[#This Row],[Codigo Municipio]],TDDia!$A$4:$B$394,2,0),0)</f>
        <v>59</v>
      </c>
    </row>
    <row r="51" spans="2:17" ht="14.4" x14ac:dyDescent="0.3">
      <c r="B51">
        <f t="shared" si="3"/>
        <v>1</v>
      </c>
      <c r="C51" s="75" t="str" cm="1">
        <f t="array" ref="C51">+INDEX(Table_4[[Departamento]:[Municipio]],FINAL!$B51,1)</f>
        <v>Atlántida</v>
      </c>
      <c r="D51" s="75" t="str" cm="1">
        <f t="array" ref="D51">+INDEX(Table_4[[Departamento]:[Municipio]],FINAL!$B51,4)</f>
        <v>La Ceiba</v>
      </c>
      <c r="E51" s="75" t="str" cm="1">
        <f t="array" ref="E51">+INDEX(Table_4[[Departamento]:[Municipio]],FINAL!$B51,3)</f>
        <v>0101</v>
      </c>
      <c r="F51" s="102">
        <v>43942</v>
      </c>
      <c r="G51" s="77" t="str">
        <f>+CONSOLIDADO[[#This Row],[Codigo Municipio]]&amp;CONSOLIDADO[[#This Row],[Fecha]]</f>
        <v>010143942</v>
      </c>
      <c r="H51" s="78">
        <f>+IFERROR(VLOOKUP($G51,TDAcumula!$C$2:$E$2027,3,0),0)</f>
        <v>0</v>
      </c>
      <c r="I51" s="79">
        <f t="shared" si="0"/>
        <v>15</v>
      </c>
      <c r="J51" s="80">
        <f>+IF(CONSOLIDADO[[#This Row],[Codigo Municipio]]=E50,CONSOLIDADO[[#This Row],[Fallecidos Diarios]]+J50,CONSOLIDADO[[#This Row],[Fallecidos Diarios]])</f>
        <v>2</v>
      </c>
      <c r="K51" s="81">
        <f t="shared" si="1"/>
        <v>2</v>
      </c>
      <c r="L51" s="82">
        <f>+IF(CONSOLIDADO[[#This Row],[Codigo Municipio]]=E50,CONSOLIDADO[[#This Row],[Recuperados Diarios]]+L50,CONSOLIDADO[[#This Row],[Recuperados Diarios]])</f>
        <v>11</v>
      </c>
      <c r="M51" s="83" cm="1">
        <f t="array" ref="M51">+IFERROR(IF(CONSOLIDADO[[#This Row],[Día]]&lt;14,0,INDEX(CONSOLIDADO[Casos Diarios],ROW()-14,1)),0)</f>
        <v>0</v>
      </c>
      <c r="N51" s="78">
        <f>+IF(CONSOLIDADO[[#This Row],[Clave]]="710143893",1,IF(OR(CONSOLIDADO[[#This Row],[Casos Acumulados]]&gt;0,CONSOLIDADO[[#This Row],[Muertes]]&gt;0),N50+1,I51))</f>
        <v>43</v>
      </c>
      <c r="O51" s="75">
        <f>+IFERROR(VLOOKUP($G51,TDMuertes!$C$2:$E$534,3,0),0)</f>
        <v>0</v>
      </c>
      <c r="P51" s="100" t="str">
        <f t="shared" ca="1" si="5"/>
        <v>ON</v>
      </c>
      <c r="Q51" s="84">
        <f>+IFERROR(VLOOKUP(CONSOLIDADO[[#This Row],[Codigo Municipio]],TDDia!$A$4:$B$394,2,0),0)</f>
        <v>59</v>
      </c>
    </row>
    <row r="52" spans="2:17" ht="14.4" x14ac:dyDescent="0.3">
      <c r="B52">
        <f t="shared" si="3"/>
        <v>1</v>
      </c>
      <c r="C52" s="75" t="str" cm="1">
        <f t="array" ref="C52">+INDEX(Table_4[[Departamento]:[Municipio]],FINAL!$B52,1)</f>
        <v>Atlántida</v>
      </c>
      <c r="D52" s="75" t="str" cm="1">
        <f t="array" ref="D52">+INDEX(Table_4[[Departamento]:[Municipio]],FINAL!$B52,4)</f>
        <v>La Ceiba</v>
      </c>
      <c r="E52" s="75" t="str" cm="1">
        <f t="array" ref="E52">+INDEX(Table_4[[Departamento]:[Municipio]],FINAL!$B52,3)</f>
        <v>0101</v>
      </c>
      <c r="F52" s="102">
        <v>43943</v>
      </c>
      <c r="G52" s="77" t="str">
        <f>+CONSOLIDADO[[#This Row],[Codigo Municipio]]&amp;CONSOLIDADO[[#This Row],[Fecha]]</f>
        <v>010143943</v>
      </c>
      <c r="H52" s="78">
        <f>+IFERROR(VLOOKUP($G52,TDAcumula!$C$2:$E$2027,3,0),0)</f>
        <v>0</v>
      </c>
      <c r="I52" s="79">
        <f t="shared" si="0"/>
        <v>15</v>
      </c>
      <c r="J52" s="80">
        <f>+IF(CONSOLIDADO[[#This Row],[Codigo Municipio]]=E51,CONSOLIDADO[[#This Row],[Fallecidos Diarios]]+J51,CONSOLIDADO[[#This Row],[Fallecidos Diarios]])</f>
        <v>2</v>
      </c>
      <c r="K52" s="81">
        <f t="shared" si="1"/>
        <v>2</v>
      </c>
      <c r="L52" s="82">
        <f>+IF(CONSOLIDADO[[#This Row],[Codigo Municipio]]=E51,CONSOLIDADO[[#This Row],[Recuperados Diarios]]+L51,CONSOLIDADO[[#This Row],[Recuperados Diarios]])</f>
        <v>11</v>
      </c>
      <c r="M52" s="83" cm="1">
        <f t="array" ref="M52">+IFERROR(IF(CONSOLIDADO[[#This Row],[Día]]&lt;14,0,INDEX(CONSOLIDADO[Casos Diarios],ROW()-14,1)),0)</f>
        <v>0</v>
      </c>
      <c r="N52" s="78">
        <f>+IF(CONSOLIDADO[[#This Row],[Clave]]="710143893",1,IF(OR(CONSOLIDADO[[#This Row],[Casos Acumulados]]&gt;0,CONSOLIDADO[[#This Row],[Muertes]]&gt;0),N51+1,I52))</f>
        <v>44</v>
      </c>
      <c r="O52" s="75">
        <f>+IFERROR(VLOOKUP($G52,TDMuertes!$C$2:$E$534,3,0),0)</f>
        <v>0</v>
      </c>
      <c r="P52" s="100" t="str">
        <f t="shared" ca="1" si="5"/>
        <v>ON</v>
      </c>
      <c r="Q52" s="84">
        <f>+IFERROR(VLOOKUP(CONSOLIDADO[[#This Row],[Codigo Municipio]],TDDia!$A$4:$B$394,2,0),0)</f>
        <v>59</v>
      </c>
    </row>
    <row r="53" spans="2:17" ht="14.4" x14ac:dyDescent="0.3">
      <c r="B53">
        <f t="shared" si="3"/>
        <v>1</v>
      </c>
      <c r="C53" s="75" t="str" cm="1">
        <f t="array" ref="C53">+INDEX(Table_4[[Departamento]:[Municipio]],FINAL!$B53,1)</f>
        <v>Atlántida</v>
      </c>
      <c r="D53" s="75" t="str" cm="1">
        <f t="array" ref="D53">+INDEX(Table_4[[Departamento]:[Municipio]],FINAL!$B53,4)</f>
        <v>La Ceiba</v>
      </c>
      <c r="E53" s="75" t="str" cm="1">
        <f t="array" ref="E53">+INDEX(Table_4[[Departamento]:[Municipio]],FINAL!$B53,3)</f>
        <v>0101</v>
      </c>
      <c r="F53" s="102">
        <v>43944</v>
      </c>
      <c r="G53" s="77" t="str">
        <f>+CONSOLIDADO[[#This Row],[Codigo Municipio]]&amp;CONSOLIDADO[[#This Row],[Fecha]]</f>
        <v>010143944</v>
      </c>
      <c r="H53" s="78">
        <f>+IFERROR(VLOOKUP($G53,TDAcumula!$C$2:$E$2027,3,0),0)</f>
        <v>0</v>
      </c>
      <c r="I53" s="79">
        <f t="shared" si="0"/>
        <v>15</v>
      </c>
      <c r="J53" s="80">
        <f>+IF(CONSOLIDADO[[#This Row],[Codigo Municipio]]=E52,CONSOLIDADO[[#This Row],[Fallecidos Diarios]]+J52,CONSOLIDADO[[#This Row],[Fallecidos Diarios]])</f>
        <v>2</v>
      </c>
      <c r="K53" s="81">
        <f t="shared" si="1"/>
        <v>2</v>
      </c>
      <c r="L53" s="82">
        <f>+IF(CONSOLIDADO[[#This Row],[Codigo Municipio]]=E52,CONSOLIDADO[[#This Row],[Recuperados Diarios]]+L52,CONSOLIDADO[[#This Row],[Recuperados Diarios]])</f>
        <v>11</v>
      </c>
      <c r="M53" s="83" cm="1">
        <f t="array" ref="M53">+IFERROR(IF(CONSOLIDADO[[#This Row],[Día]]&lt;14,0,INDEX(CONSOLIDADO[Casos Diarios],ROW()-14,1)),0)</f>
        <v>0</v>
      </c>
      <c r="N53" s="78">
        <f>+IF(CONSOLIDADO[[#This Row],[Clave]]="710143893",1,IF(OR(CONSOLIDADO[[#This Row],[Casos Acumulados]]&gt;0,CONSOLIDADO[[#This Row],[Muertes]]&gt;0),N52+1,I53))</f>
        <v>45</v>
      </c>
      <c r="O53" s="75">
        <f>+IFERROR(VLOOKUP($G53,TDMuertes!$C$2:$E$534,3,0),0)</f>
        <v>0</v>
      </c>
      <c r="P53" s="100" t="str">
        <f t="shared" ca="1" si="5"/>
        <v>ON</v>
      </c>
      <c r="Q53" s="84">
        <f>+IFERROR(VLOOKUP(CONSOLIDADO[[#This Row],[Codigo Municipio]],TDDia!$A$4:$B$394,2,0),0)</f>
        <v>59</v>
      </c>
    </row>
    <row r="54" spans="2:17" ht="14.4" x14ac:dyDescent="0.3">
      <c r="B54">
        <f t="shared" si="3"/>
        <v>1</v>
      </c>
      <c r="C54" s="75" t="str" cm="1">
        <f t="array" ref="C54">+INDEX(Table_4[[Departamento]:[Municipio]],FINAL!$B54,1)</f>
        <v>Atlántida</v>
      </c>
      <c r="D54" s="75" t="str" cm="1">
        <f t="array" ref="D54">+INDEX(Table_4[[Departamento]:[Municipio]],FINAL!$B54,4)</f>
        <v>La Ceiba</v>
      </c>
      <c r="E54" s="75" t="str" cm="1">
        <f t="array" ref="E54">+INDEX(Table_4[[Departamento]:[Municipio]],FINAL!$B54,3)</f>
        <v>0101</v>
      </c>
      <c r="F54" s="102">
        <v>43945</v>
      </c>
      <c r="G54" s="77" t="str">
        <f>+CONSOLIDADO[[#This Row],[Codigo Municipio]]&amp;CONSOLIDADO[[#This Row],[Fecha]]</f>
        <v>010143945</v>
      </c>
      <c r="H54" s="78">
        <f>+IFERROR(VLOOKUP($G54,TDAcumula!$C$2:$E$2027,3,0),0)</f>
        <v>0</v>
      </c>
      <c r="I54" s="79">
        <f t="shared" si="0"/>
        <v>15</v>
      </c>
      <c r="J54" s="80">
        <f>+IF(CONSOLIDADO[[#This Row],[Codigo Municipio]]=E53,CONSOLIDADO[[#This Row],[Fallecidos Diarios]]+J53,CONSOLIDADO[[#This Row],[Fallecidos Diarios]])</f>
        <v>2</v>
      </c>
      <c r="K54" s="81">
        <f t="shared" si="1"/>
        <v>2</v>
      </c>
      <c r="L54" s="82">
        <f>+IF(CONSOLIDADO[[#This Row],[Codigo Municipio]]=E53,CONSOLIDADO[[#This Row],[Recuperados Diarios]]+L53,CONSOLIDADO[[#This Row],[Recuperados Diarios]])</f>
        <v>11</v>
      </c>
      <c r="M54" s="83" cm="1">
        <f t="array" ref="M54">+IFERROR(IF(CONSOLIDADO[[#This Row],[Día]]&lt;14,0,INDEX(CONSOLIDADO[Casos Diarios],ROW()-14,1)),0)</f>
        <v>0</v>
      </c>
      <c r="N54" s="78">
        <f>+IF(CONSOLIDADO[[#This Row],[Clave]]="710143893",1,IF(OR(CONSOLIDADO[[#This Row],[Casos Acumulados]]&gt;0,CONSOLIDADO[[#This Row],[Muertes]]&gt;0),N53+1,I54))</f>
        <v>46</v>
      </c>
      <c r="O54" s="75">
        <f>+IFERROR(VLOOKUP($G54,TDMuertes!$C$2:$E$534,3,0),0)</f>
        <v>0</v>
      </c>
      <c r="P54" s="100" t="str">
        <f t="shared" ca="1" si="5"/>
        <v>ON</v>
      </c>
      <c r="Q54" s="84">
        <f>+IFERROR(VLOOKUP(CONSOLIDADO[[#This Row],[Codigo Municipio]],TDDia!$A$4:$B$394,2,0),0)</f>
        <v>59</v>
      </c>
    </row>
    <row r="55" spans="2:17" ht="14.4" x14ac:dyDescent="0.3">
      <c r="B55">
        <f t="shared" si="3"/>
        <v>1</v>
      </c>
      <c r="C55" s="75" t="str" cm="1">
        <f t="array" ref="C55">+INDEX(Table_4[[Departamento]:[Municipio]],FINAL!$B55,1)</f>
        <v>Atlántida</v>
      </c>
      <c r="D55" s="75" t="str" cm="1">
        <f t="array" ref="D55">+INDEX(Table_4[[Departamento]:[Municipio]],FINAL!$B55,4)</f>
        <v>La Ceiba</v>
      </c>
      <c r="E55" s="75" t="str" cm="1">
        <f t="array" ref="E55">+INDEX(Table_4[[Departamento]:[Municipio]],FINAL!$B55,3)</f>
        <v>0101</v>
      </c>
      <c r="F55" s="102">
        <v>43946</v>
      </c>
      <c r="G55" s="77" t="str">
        <f>+CONSOLIDADO[[#This Row],[Codigo Municipio]]&amp;CONSOLIDADO[[#This Row],[Fecha]]</f>
        <v>010143946</v>
      </c>
      <c r="H55" s="78">
        <f>+IFERROR(VLOOKUP($G55,TDAcumula!$C$2:$E$2027,3,0),0)</f>
        <v>0</v>
      </c>
      <c r="I55" s="79">
        <f t="shared" si="0"/>
        <v>15</v>
      </c>
      <c r="J55" s="80">
        <f>+IF(CONSOLIDADO[[#This Row],[Codigo Municipio]]=E54,CONSOLIDADO[[#This Row],[Fallecidos Diarios]]+J54,CONSOLIDADO[[#This Row],[Fallecidos Diarios]])</f>
        <v>2</v>
      </c>
      <c r="K55" s="81">
        <f t="shared" si="1"/>
        <v>2</v>
      </c>
      <c r="L55" s="82">
        <f>+IF(CONSOLIDADO[[#This Row],[Codigo Municipio]]=E54,CONSOLIDADO[[#This Row],[Recuperados Diarios]]+L54,CONSOLIDADO[[#This Row],[Recuperados Diarios]])</f>
        <v>11</v>
      </c>
      <c r="M55" s="83" cm="1">
        <f t="array" ref="M55">+IFERROR(IF(CONSOLIDADO[[#This Row],[Día]]&lt;14,0,INDEX(CONSOLIDADO[Casos Diarios],ROW()-14,1)),0)</f>
        <v>0</v>
      </c>
      <c r="N55" s="78">
        <f>+IF(CONSOLIDADO[[#This Row],[Clave]]="710143893",1,IF(OR(CONSOLIDADO[[#This Row],[Casos Acumulados]]&gt;0,CONSOLIDADO[[#This Row],[Muertes]]&gt;0),N54+1,I55))</f>
        <v>47</v>
      </c>
      <c r="O55" s="75">
        <f>+IFERROR(VLOOKUP($G55,TDMuertes!$C$2:$E$534,3,0),0)</f>
        <v>0</v>
      </c>
      <c r="P55" s="100" t="str">
        <f t="shared" ca="1" si="5"/>
        <v>ON</v>
      </c>
      <c r="Q55" s="84">
        <f>+IFERROR(VLOOKUP(CONSOLIDADO[[#This Row],[Codigo Municipio]],TDDia!$A$4:$B$394,2,0),0)</f>
        <v>59</v>
      </c>
    </row>
    <row r="56" spans="2:17" ht="14.4" x14ac:dyDescent="0.3">
      <c r="B56">
        <f t="shared" si="3"/>
        <v>1</v>
      </c>
      <c r="C56" s="75" t="str" cm="1">
        <f t="array" ref="C56">+INDEX(Table_4[[Departamento]:[Municipio]],FINAL!$B56,1)</f>
        <v>Atlántida</v>
      </c>
      <c r="D56" s="75" t="str" cm="1">
        <f t="array" ref="D56">+INDEX(Table_4[[Departamento]:[Municipio]],FINAL!$B56,4)</f>
        <v>La Ceiba</v>
      </c>
      <c r="E56" s="75" t="str" cm="1">
        <f t="array" ref="E56">+INDEX(Table_4[[Departamento]:[Municipio]],FINAL!$B56,3)</f>
        <v>0101</v>
      </c>
      <c r="F56" s="102">
        <v>43947</v>
      </c>
      <c r="G56" s="77" t="str">
        <f>+CONSOLIDADO[[#This Row],[Codigo Municipio]]&amp;CONSOLIDADO[[#This Row],[Fecha]]</f>
        <v>010143947</v>
      </c>
      <c r="H56" s="78">
        <f>+IFERROR(VLOOKUP($G56,TDAcumula!$C$2:$E$2027,3,0),0)</f>
        <v>1</v>
      </c>
      <c r="I56" s="79">
        <f t="shared" si="0"/>
        <v>16</v>
      </c>
      <c r="J56" s="80">
        <f>+IF(CONSOLIDADO[[#This Row],[Codigo Municipio]]=E55,CONSOLIDADO[[#This Row],[Fallecidos Diarios]]+J55,CONSOLIDADO[[#This Row],[Fallecidos Diarios]])</f>
        <v>2</v>
      </c>
      <c r="K56" s="81">
        <f t="shared" si="1"/>
        <v>3</v>
      </c>
      <c r="L56" s="82">
        <f>+IF(CONSOLIDADO[[#This Row],[Codigo Municipio]]=E55,CONSOLIDADO[[#This Row],[Recuperados Diarios]]+L55,CONSOLIDADO[[#This Row],[Recuperados Diarios]])</f>
        <v>11</v>
      </c>
      <c r="M56" s="83" cm="1">
        <f t="array" ref="M56">+IFERROR(IF(CONSOLIDADO[[#This Row],[Día]]&lt;14,0,INDEX(CONSOLIDADO[Casos Diarios],ROW()-14,1)),0)</f>
        <v>0</v>
      </c>
      <c r="N56" s="78">
        <f>+IF(CONSOLIDADO[[#This Row],[Clave]]="710143893",1,IF(OR(CONSOLIDADO[[#This Row],[Casos Acumulados]]&gt;0,CONSOLIDADO[[#This Row],[Muertes]]&gt;0),N55+1,I56))</f>
        <v>48</v>
      </c>
      <c r="O56" s="75">
        <f>+IFERROR(VLOOKUP($G56,TDMuertes!$C$2:$E$534,3,0),0)</f>
        <v>0</v>
      </c>
      <c r="P56" s="100" t="str">
        <f t="shared" ca="1" si="5"/>
        <v>ON</v>
      </c>
      <c r="Q56" s="84">
        <f>+IFERROR(VLOOKUP(CONSOLIDADO[[#This Row],[Codigo Municipio]],TDDia!$A$4:$B$394,2,0),0)</f>
        <v>59</v>
      </c>
    </row>
    <row r="57" spans="2:17" ht="14.4" x14ac:dyDescent="0.3">
      <c r="B57">
        <f t="shared" si="3"/>
        <v>1</v>
      </c>
      <c r="C57" s="75" t="str" cm="1">
        <f t="array" ref="C57">+INDEX(Table_4[[Departamento]:[Municipio]],FINAL!$B57,1)</f>
        <v>Atlántida</v>
      </c>
      <c r="D57" s="75" t="str" cm="1">
        <f t="array" ref="D57">+INDEX(Table_4[[Departamento]:[Municipio]],FINAL!$B57,4)</f>
        <v>La Ceiba</v>
      </c>
      <c r="E57" s="75" t="str" cm="1">
        <f t="array" ref="E57">+INDEX(Table_4[[Departamento]:[Municipio]],FINAL!$B57,3)</f>
        <v>0101</v>
      </c>
      <c r="F57" s="102">
        <v>43948</v>
      </c>
      <c r="G57" s="77" t="str">
        <f>+CONSOLIDADO[[#This Row],[Codigo Municipio]]&amp;CONSOLIDADO[[#This Row],[Fecha]]</f>
        <v>010143948</v>
      </c>
      <c r="H57" s="78">
        <f>+IFERROR(VLOOKUP($G57,TDAcumula!$C$2:$E$2027,3,0),0)</f>
        <v>0</v>
      </c>
      <c r="I57" s="79">
        <f t="shared" si="0"/>
        <v>16</v>
      </c>
      <c r="J57" s="80">
        <f>+IF(CONSOLIDADO[[#This Row],[Codigo Municipio]]=E56,CONSOLIDADO[[#This Row],[Fallecidos Diarios]]+J56,CONSOLIDADO[[#This Row],[Fallecidos Diarios]])</f>
        <v>2</v>
      </c>
      <c r="K57" s="81">
        <f t="shared" si="1"/>
        <v>1</v>
      </c>
      <c r="L57" s="82">
        <f>+IF(CONSOLIDADO[[#This Row],[Codigo Municipio]]=E56,CONSOLIDADO[[#This Row],[Recuperados Diarios]]+L56,CONSOLIDADO[[#This Row],[Recuperados Diarios]])</f>
        <v>13</v>
      </c>
      <c r="M57" s="83" cm="1">
        <f t="array" ref="M57">+IFERROR(IF(CONSOLIDADO[[#This Row],[Día]]&lt;14,0,INDEX(CONSOLIDADO[Casos Diarios],ROW()-14,1)),0)</f>
        <v>2</v>
      </c>
      <c r="N57" s="78">
        <f>+IF(CONSOLIDADO[[#This Row],[Clave]]="710143893",1,IF(OR(CONSOLIDADO[[#This Row],[Casos Acumulados]]&gt;0,CONSOLIDADO[[#This Row],[Muertes]]&gt;0),N56+1,I57))</f>
        <v>49</v>
      </c>
      <c r="O57" s="75">
        <f>+IFERROR(VLOOKUP($G57,TDMuertes!$C$2:$E$534,3,0),0)</f>
        <v>0</v>
      </c>
      <c r="P57" s="100" t="str">
        <f t="shared" ca="1" si="5"/>
        <v>ON</v>
      </c>
      <c r="Q57" s="84">
        <f>+IFERROR(VLOOKUP(CONSOLIDADO[[#This Row],[Codigo Municipio]],TDDia!$A$4:$B$394,2,0),0)</f>
        <v>59</v>
      </c>
    </row>
    <row r="58" spans="2:17" ht="14.4" x14ac:dyDescent="0.3">
      <c r="B58">
        <f t="shared" si="3"/>
        <v>1</v>
      </c>
      <c r="C58" s="75" t="str" cm="1">
        <f t="array" ref="C58">+INDEX(Table_4[[Departamento]:[Municipio]],FINAL!$B58,1)</f>
        <v>Atlántida</v>
      </c>
      <c r="D58" s="75" t="str" cm="1">
        <f t="array" ref="D58">+INDEX(Table_4[[Departamento]:[Municipio]],FINAL!$B58,4)</f>
        <v>La Ceiba</v>
      </c>
      <c r="E58" s="75" t="str" cm="1">
        <f t="array" ref="E58">+INDEX(Table_4[[Departamento]:[Municipio]],FINAL!$B58,3)</f>
        <v>0101</v>
      </c>
      <c r="F58" s="102">
        <v>43949</v>
      </c>
      <c r="G58" s="77" t="str">
        <f>+CONSOLIDADO[[#This Row],[Codigo Municipio]]&amp;CONSOLIDADO[[#This Row],[Fecha]]</f>
        <v>010143949</v>
      </c>
      <c r="H58" s="78">
        <f>+IFERROR(VLOOKUP($G58,TDAcumula!$C$2:$E$2027,3,0),0)</f>
        <v>1</v>
      </c>
      <c r="I58" s="79">
        <f t="shared" si="0"/>
        <v>17</v>
      </c>
      <c r="J58" s="80">
        <f>+IF(CONSOLIDADO[[#This Row],[Codigo Municipio]]=E57,CONSOLIDADO[[#This Row],[Fallecidos Diarios]]+J57,CONSOLIDADO[[#This Row],[Fallecidos Diarios]])</f>
        <v>2</v>
      </c>
      <c r="K58" s="81">
        <f t="shared" si="1"/>
        <v>2</v>
      </c>
      <c r="L58" s="82">
        <f>+IF(CONSOLIDADO[[#This Row],[Codigo Municipio]]=E57,CONSOLIDADO[[#This Row],[Recuperados Diarios]]+L57,CONSOLIDADO[[#This Row],[Recuperados Diarios]])</f>
        <v>13</v>
      </c>
      <c r="M58" s="83" cm="1">
        <f t="array" ref="M58">+IFERROR(IF(CONSOLIDADO[[#This Row],[Día]]&lt;14,0,INDEX(CONSOLIDADO[Casos Diarios],ROW()-14,1)),0)</f>
        <v>0</v>
      </c>
      <c r="N58" s="78">
        <f>+IF(CONSOLIDADO[[#This Row],[Clave]]="710143893",1,IF(OR(CONSOLIDADO[[#This Row],[Casos Acumulados]]&gt;0,CONSOLIDADO[[#This Row],[Muertes]]&gt;0),N57+1,I58))</f>
        <v>50</v>
      </c>
      <c r="O58" s="75">
        <f>+IFERROR(VLOOKUP($G58,TDMuertes!$C$2:$E$534,3,0),0)</f>
        <v>0</v>
      </c>
      <c r="P58" s="100" t="str">
        <f t="shared" ca="1" si="5"/>
        <v>ON</v>
      </c>
      <c r="Q58" s="84">
        <f>+IFERROR(VLOOKUP(CONSOLIDADO[[#This Row],[Codigo Municipio]],TDDia!$A$4:$B$394,2,0),0)</f>
        <v>59</v>
      </c>
    </row>
    <row r="59" spans="2:17" ht="14.4" x14ac:dyDescent="0.3">
      <c r="B59">
        <f t="shared" si="3"/>
        <v>1</v>
      </c>
      <c r="C59" s="75" t="str" cm="1">
        <f t="array" ref="C59">+INDEX(Table_4[[Departamento]:[Municipio]],FINAL!$B59,1)</f>
        <v>Atlántida</v>
      </c>
      <c r="D59" s="75" t="str" cm="1">
        <f t="array" ref="D59">+INDEX(Table_4[[Departamento]:[Municipio]],FINAL!$B59,4)</f>
        <v>La Ceiba</v>
      </c>
      <c r="E59" s="75" t="str" cm="1">
        <f t="array" ref="E59">+INDEX(Table_4[[Departamento]:[Municipio]],FINAL!$B59,3)</f>
        <v>0101</v>
      </c>
      <c r="F59" s="102">
        <v>43950</v>
      </c>
      <c r="G59" s="77" t="str">
        <f>+CONSOLIDADO[[#This Row],[Codigo Municipio]]&amp;CONSOLIDADO[[#This Row],[Fecha]]</f>
        <v>010143950</v>
      </c>
      <c r="H59" s="78">
        <f>+IFERROR(VLOOKUP($G59,TDAcumula!$C$2:$E$2027,3,0),0)</f>
        <v>0</v>
      </c>
      <c r="I59" s="79">
        <f t="shared" si="0"/>
        <v>17</v>
      </c>
      <c r="J59" s="80">
        <f>+IF(CONSOLIDADO[[#This Row],[Codigo Municipio]]=E58,CONSOLIDADO[[#This Row],[Fallecidos Diarios]]+J58,CONSOLIDADO[[#This Row],[Fallecidos Diarios]])</f>
        <v>2</v>
      </c>
      <c r="K59" s="81">
        <f t="shared" si="1"/>
        <v>0</v>
      </c>
      <c r="L59" s="82">
        <f>+IF(CONSOLIDADO[[#This Row],[Codigo Municipio]]=E58,CONSOLIDADO[[#This Row],[Recuperados Diarios]]+L58,CONSOLIDADO[[#This Row],[Recuperados Diarios]])</f>
        <v>15</v>
      </c>
      <c r="M59" s="83" cm="1">
        <f t="array" ref="M59">+IFERROR(IF(CONSOLIDADO[[#This Row],[Día]]&lt;14,0,INDEX(CONSOLIDADO[Casos Diarios],ROW()-14,1)),0)</f>
        <v>2</v>
      </c>
      <c r="N59" s="78">
        <f>+IF(CONSOLIDADO[[#This Row],[Clave]]="710143893",1,IF(OR(CONSOLIDADO[[#This Row],[Casos Acumulados]]&gt;0,CONSOLIDADO[[#This Row],[Muertes]]&gt;0),N58+1,I59))</f>
        <v>51</v>
      </c>
      <c r="O59" s="75">
        <f>+IFERROR(VLOOKUP($G59,TDMuertes!$C$2:$E$534,3,0),0)</f>
        <v>0</v>
      </c>
      <c r="P59" s="100" t="str">
        <f t="shared" ca="1" si="5"/>
        <v>ON</v>
      </c>
      <c r="Q59" s="84">
        <f>+IFERROR(VLOOKUP(CONSOLIDADO[[#This Row],[Codigo Municipio]],TDDia!$A$4:$B$394,2,0),0)</f>
        <v>59</v>
      </c>
    </row>
    <row r="60" spans="2:17" ht="14.4" x14ac:dyDescent="0.3">
      <c r="B60">
        <f t="shared" si="3"/>
        <v>1</v>
      </c>
      <c r="C60" s="75" t="str" cm="1">
        <f t="array" ref="C60">+INDEX(Table_4[[Departamento]:[Municipio]],FINAL!$B60,1)</f>
        <v>Atlántida</v>
      </c>
      <c r="D60" s="75" t="str" cm="1">
        <f t="array" ref="D60">+INDEX(Table_4[[Departamento]:[Municipio]],FINAL!$B60,4)</f>
        <v>La Ceiba</v>
      </c>
      <c r="E60" s="75" t="str" cm="1">
        <f t="array" ref="E60">+INDEX(Table_4[[Departamento]:[Municipio]],FINAL!$B60,3)</f>
        <v>0101</v>
      </c>
      <c r="F60" s="102">
        <v>43951</v>
      </c>
      <c r="G60" s="77" t="str">
        <f>+CONSOLIDADO[[#This Row],[Codigo Municipio]]&amp;CONSOLIDADO[[#This Row],[Fecha]]</f>
        <v>010143951</v>
      </c>
      <c r="H60" s="78">
        <f>+IFERROR(VLOOKUP($G60,TDAcumula!$C$2:$E$2027,3,0),0)</f>
        <v>5</v>
      </c>
      <c r="I60" s="79">
        <f t="shared" si="0"/>
        <v>22</v>
      </c>
      <c r="J60" s="80">
        <f>+IF(CONSOLIDADO[[#This Row],[Codigo Municipio]]=E59,CONSOLIDADO[[#This Row],[Fallecidos Diarios]]+J59,CONSOLIDADO[[#This Row],[Fallecidos Diarios]])</f>
        <v>2</v>
      </c>
      <c r="K60" s="81">
        <f t="shared" si="1"/>
        <v>5</v>
      </c>
      <c r="L60" s="82">
        <f>+IF(CONSOLIDADO[[#This Row],[Codigo Municipio]]=E59,CONSOLIDADO[[#This Row],[Recuperados Diarios]]+L59,CONSOLIDADO[[#This Row],[Recuperados Diarios]])</f>
        <v>15</v>
      </c>
      <c r="M60" s="83" cm="1">
        <f t="array" ref="M60">+IFERROR(IF(CONSOLIDADO[[#This Row],[Día]]&lt;14,0,INDEX(CONSOLIDADO[Casos Diarios],ROW()-14,1)),0)</f>
        <v>0</v>
      </c>
      <c r="N60" s="78">
        <f>+IF(CONSOLIDADO[[#This Row],[Clave]]="710143893",1,IF(OR(CONSOLIDADO[[#This Row],[Casos Acumulados]]&gt;0,CONSOLIDADO[[#This Row],[Muertes]]&gt;0),N59+1,I60))</f>
        <v>52</v>
      </c>
      <c r="O60" s="75">
        <f>+IFERROR(VLOOKUP($G60,TDMuertes!$C$2:$E$534,3,0),0)</f>
        <v>0</v>
      </c>
      <c r="P60" s="100" t="str">
        <f t="shared" ca="1" si="5"/>
        <v>ON</v>
      </c>
      <c r="Q60" s="84">
        <f>+IFERROR(VLOOKUP(CONSOLIDADO[[#This Row],[Codigo Municipio]],TDDia!$A$4:$B$394,2,0),0)</f>
        <v>59</v>
      </c>
    </row>
    <row r="61" spans="2:17" ht="14.4" x14ac:dyDescent="0.3">
      <c r="B61">
        <f t="shared" si="3"/>
        <v>1</v>
      </c>
      <c r="C61" s="75" t="str" cm="1">
        <f t="array" ref="C61">+INDEX(Table_4[[Departamento]:[Municipio]],FINAL!$B61,1)</f>
        <v>Atlántida</v>
      </c>
      <c r="D61" s="75" t="str" cm="1">
        <f t="array" ref="D61">+INDEX(Table_4[[Departamento]:[Municipio]],FINAL!$B61,4)</f>
        <v>La Ceiba</v>
      </c>
      <c r="E61" s="75" t="str" cm="1">
        <f t="array" ref="E61">+INDEX(Table_4[[Departamento]:[Municipio]],FINAL!$B61,3)</f>
        <v>0101</v>
      </c>
      <c r="F61" s="102">
        <v>43952</v>
      </c>
      <c r="G61" s="77" t="str">
        <f>+CONSOLIDADO[[#This Row],[Codigo Municipio]]&amp;CONSOLIDADO[[#This Row],[Fecha]]</f>
        <v>010143952</v>
      </c>
      <c r="H61" s="78">
        <f>+IFERROR(VLOOKUP($G61,TDAcumula!$C$2:$E$2027,3,0),0)</f>
        <v>0</v>
      </c>
      <c r="I61" s="79">
        <f t="shared" si="0"/>
        <v>22</v>
      </c>
      <c r="J61" s="80">
        <f>+IF(CONSOLIDADO[[#This Row],[Codigo Municipio]]=E60,CONSOLIDADO[[#This Row],[Fallecidos Diarios]]+J60,CONSOLIDADO[[#This Row],[Fallecidos Diarios]])</f>
        <v>2</v>
      </c>
      <c r="K61" s="81">
        <f t="shared" si="1"/>
        <v>5</v>
      </c>
      <c r="L61" s="82">
        <f>+IF(CONSOLIDADO[[#This Row],[Codigo Municipio]]=E60,CONSOLIDADO[[#This Row],[Recuperados Diarios]]+L60,CONSOLIDADO[[#This Row],[Recuperados Diarios]])</f>
        <v>15</v>
      </c>
      <c r="M61" s="83" cm="1">
        <f t="array" ref="M61">+IFERROR(IF(CONSOLIDADO[[#This Row],[Día]]&lt;14,0,INDEX(CONSOLIDADO[Casos Diarios],ROW()-14,1)),0)</f>
        <v>0</v>
      </c>
      <c r="N61" s="78">
        <f>+IF(CONSOLIDADO[[#This Row],[Clave]]="710143893",1,IF(OR(CONSOLIDADO[[#This Row],[Casos Acumulados]]&gt;0,CONSOLIDADO[[#This Row],[Muertes]]&gt;0),N60+1,I61))</f>
        <v>53</v>
      </c>
      <c r="O61" s="75">
        <f>+IFERROR(VLOOKUP($G61,TDMuertes!$C$2:$E$534,3,0),0)</f>
        <v>0</v>
      </c>
      <c r="P61" s="100" t="str">
        <f t="shared" ca="1" si="5"/>
        <v>ON</v>
      </c>
      <c r="Q61" s="84">
        <f>+IFERROR(VLOOKUP(CONSOLIDADO[[#This Row],[Codigo Municipio]],TDDia!$A$4:$B$394,2,0),0)</f>
        <v>59</v>
      </c>
    </row>
    <row r="62" spans="2:17" ht="14.4" x14ac:dyDescent="0.3">
      <c r="B62">
        <f t="shared" si="3"/>
        <v>1</v>
      </c>
      <c r="C62" s="75" t="str" cm="1">
        <f t="array" ref="C62">+INDEX(Table_4[[Departamento]:[Municipio]],FINAL!$B62,1)</f>
        <v>Atlántida</v>
      </c>
      <c r="D62" s="75" t="str" cm="1">
        <f t="array" ref="D62">+INDEX(Table_4[[Departamento]:[Municipio]],FINAL!$B62,4)</f>
        <v>La Ceiba</v>
      </c>
      <c r="E62" s="75" t="str" cm="1">
        <f t="array" ref="E62">+INDEX(Table_4[[Departamento]:[Municipio]],FINAL!$B62,3)</f>
        <v>0101</v>
      </c>
      <c r="F62" s="102">
        <v>43953</v>
      </c>
      <c r="G62" s="77" t="str">
        <f>+CONSOLIDADO[[#This Row],[Codigo Municipio]]&amp;CONSOLIDADO[[#This Row],[Fecha]]</f>
        <v>010143953</v>
      </c>
      <c r="H62" s="78">
        <f>+IFERROR(VLOOKUP($G62,TDAcumula!$C$2:$E$2027,3,0),0)</f>
        <v>0</v>
      </c>
      <c r="I62" s="79">
        <f t="shared" si="0"/>
        <v>22</v>
      </c>
      <c r="J62" s="80">
        <f>+IF(CONSOLIDADO[[#This Row],[Codigo Municipio]]=E61,CONSOLIDADO[[#This Row],[Fallecidos Diarios]]+J61,CONSOLIDADO[[#This Row],[Fallecidos Diarios]])</f>
        <v>3</v>
      </c>
      <c r="K62" s="81">
        <f t="shared" si="1"/>
        <v>4</v>
      </c>
      <c r="L62" s="82">
        <f>+IF(CONSOLIDADO[[#This Row],[Codigo Municipio]]=E61,CONSOLIDADO[[#This Row],[Recuperados Diarios]]+L61,CONSOLIDADO[[#This Row],[Recuperados Diarios]])</f>
        <v>15</v>
      </c>
      <c r="M62" s="83" cm="1">
        <f t="array" ref="M62">+IFERROR(IF(CONSOLIDADO[[#This Row],[Día]]&lt;14,0,INDEX(CONSOLIDADO[Casos Diarios],ROW()-14,1)),0)</f>
        <v>0</v>
      </c>
      <c r="N62" s="78">
        <f>+IF(CONSOLIDADO[[#This Row],[Clave]]="710143893",1,IF(OR(CONSOLIDADO[[#This Row],[Casos Acumulados]]&gt;0,CONSOLIDADO[[#This Row],[Muertes]]&gt;0),N61+1,I62))</f>
        <v>54</v>
      </c>
      <c r="O62" s="75">
        <f>+IFERROR(VLOOKUP($G62,TDMuertes!$C$2:$E$534,3,0),0)</f>
        <v>1</v>
      </c>
      <c r="P62" s="100" t="str">
        <f t="shared" ca="1" si="5"/>
        <v>ON</v>
      </c>
      <c r="Q62" s="84">
        <f>+IFERROR(VLOOKUP(CONSOLIDADO[[#This Row],[Codigo Municipio]],TDDia!$A$4:$B$394,2,0),0)</f>
        <v>59</v>
      </c>
    </row>
    <row r="63" spans="2:17" ht="14.4" x14ac:dyDescent="0.3">
      <c r="B63">
        <f t="shared" si="3"/>
        <v>1</v>
      </c>
      <c r="C63" s="75" t="str" cm="1">
        <f t="array" ref="C63">+INDEX(Table_4[[Departamento]:[Municipio]],FINAL!$B63,1)</f>
        <v>Atlántida</v>
      </c>
      <c r="D63" s="75" t="str" cm="1">
        <f t="array" ref="D63">+INDEX(Table_4[[Departamento]:[Municipio]],FINAL!$B63,4)</f>
        <v>La Ceiba</v>
      </c>
      <c r="E63" s="75" t="str" cm="1">
        <f t="array" ref="E63">+INDEX(Table_4[[Departamento]:[Municipio]],FINAL!$B63,3)</f>
        <v>0101</v>
      </c>
      <c r="F63" s="102">
        <v>43954</v>
      </c>
      <c r="G63" s="77" t="str">
        <f>+CONSOLIDADO[[#This Row],[Codigo Municipio]]&amp;CONSOLIDADO[[#This Row],[Fecha]]</f>
        <v>010143954</v>
      </c>
      <c r="H63" s="78">
        <f>+IFERROR(VLOOKUP($G63,TDAcumula!$C$2:$E$2027,3,0),0)</f>
        <v>0</v>
      </c>
      <c r="I63" s="79">
        <f t="shared" si="0"/>
        <v>22</v>
      </c>
      <c r="J63" s="80">
        <f>+IF(CONSOLIDADO[[#This Row],[Codigo Municipio]]=E62,CONSOLIDADO[[#This Row],[Fallecidos Diarios]]+J62,CONSOLIDADO[[#This Row],[Fallecidos Diarios]])</f>
        <v>3</v>
      </c>
      <c r="K63" s="81">
        <f t="shared" si="1"/>
        <v>4</v>
      </c>
      <c r="L63" s="82">
        <f>+IF(CONSOLIDADO[[#This Row],[Codigo Municipio]]=E62,CONSOLIDADO[[#This Row],[Recuperados Diarios]]+L62,CONSOLIDADO[[#This Row],[Recuperados Diarios]])</f>
        <v>15</v>
      </c>
      <c r="M63" s="83" cm="1">
        <f t="array" ref="M63">+IFERROR(IF(CONSOLIDADO[[#This Row],[Día]]&lt;14,0,INDEX(CONSOLIDADO[Casos Diarios],ROW()-14,1)),0)</f>
        <v>0</v>
      </c>
      <c r="N63" s="78">
        <f>+IF(CONSOLIDADO[[#This Row],[Clave]]="710143893",1,IF(OR(CONSOLIDADO[[#This Row],[Casos Acumulados]]&gt;0,CONSOLIDADO[[#This Row],[Muertes]]&gt;0),N62+1,I63))</f>
        <v>55</v>
      </c>
      <c r="O63" s="75">
        <f>+IFERROR(VLOOKUP($G63,TDMuertes!$C$2:$E$534,3,0),0)</f>
        <v>0</v>
      </c>
      <c r="P63" s="100" t="str">
        <f t="shared" ca="1" si="5"/>
        <v>ON</v>
      </c>
      <c r="Q63" s="84">
        <f>+IFERROR(VLOOKUP(CONSOLIDADO[[#This Row],[Codigo Municipio]],TDDia!$A$4:$B$394,2,0),0)</f>
        <v>59</v>
      </c>
    </row>
    <row r="64" spans="2:17" ht="14.4" x14ac:dyDescent="0.3">
      <c r="B64">
        <f t="shared" si="3"/>
        <v>1</v>
      </c>
      <c r="C64" s="75" t="str" cm="1">
        <f t="array" ref="C64">+INDEX(Table_4[[Departamento]:[Municipio]],FINAL!$B64,1)</f>
        <v>Atlántida</v>
      </c>
      <c r="D64" s="75" t="str" cm="1">
        <f t="array" ref="D64">+INDEX(Table_4[[Departamento]:[Municipio]],FINAL!$B64,4)</f>
        <v>La Ceiba</v>
      </c>
      <c r="E64" s="75" t="str" cm="1">
        <f t="array" ref="E64">+INDEX(Table_4[[Departamento]:[Municipio]],FINAL!$B64,3)</f>
        <v>0101</v>
      </c>
      <c r="F64" s="102">
        <v>43955</v>
      </c>
      <c r="G64" s="77" t="str">
        <f>+CONSOLIDADO[[#This Row],[Codigo Municipio]]&amp;CONSOLIDADO[[#This Row],[Fecha]]</f>
        <v>010143955</v>
      </c>
      <c r="H64" s="78">
        <f>+IFERROR(VLOOKUP($G64,TDAcumula!$C$2:$E$2027,3,0),0)</f>
        <v>0</v>
      </c>
      <c r="I64" s="79">
        <f t="shared" si="0"/>
        <v>22</v>
      </c>
      <c r="J64" s="80">
        <f>+IF(CONSOLIDADO[[#This Row],[Codigo Municipio]]=E63,CONSOLIDADO[[#This Row],[Fallecidos Diarios]]+J63,CONSOLIDADO[[#This Row],[Fallecidos Diarios]])</f>
        <v>3</v>
      </c>
      <c r="K64" s="81">
        <f t="shared" si="1"/>
        <v>4</v>
      </c>
      <c r="L64" s="82">
        <f>+IF(CONSOLIDADO[[#This Row],[Codigo Municipio]]=E63,CONSOLIDADO[[#This Row],[Recuperados Diarios]]+L63,CONSOLIDADO[[#This Row],[Recuperados Diarios]])</f>
        <v>15</v>
      </c>
      <c r="M64" s="83" cm="1">
        <f t="array" ref="M64">+IFERROR(IF(CONSOLIDADO[[#This Row],[Día]]&lt;14,0,INDEX(CONSOLIDADO[Casos Diarios],ROW()-14,1)),0)</f>
        <v>0</v>
      </c>
      <c r="N64" s="78">
        <f>+IF(CONSOLIDADO[[#This Row],[Clave]]="710143893",1,IF(OR(CONSOLIDADO[[#This Row],[Casos Acumulados]]&gt;0,CONSOLIDADO[[#This Row],[Muertes]]&gt;0),N63+1,I64))</f>
        <v>56</v>
      </c>
      <c r="O64" s="75">
        <f>+IFERROR(VLOOKUP($G64,TDMuertes!$C$2:$E$534,3,0),0)</f>
        <v>0</v>
      </c>
      <c r="P64" s="100" t="str">
        <f t="shared" ca="1" si="5"/>
        <v>ON</v>
      </c>
      <c r="Q64" s="84">
        <f>+IFERROR(VLOOKUP(CONSOLIDADO[[#This Row],[Codigo Municipio]],TDDia!$A$4:$B$394,2,0),0)</f>
        <v>59</v>
      </c>
    </row>
    <row r="65" spans="2:17" ht="14.4" x14ac:dyDescent="0.3">
      <c r="B65">
        <f t="shared" si="3"/>
        <v>1</v>
      </c>
      <c r="C65" s="75" t="str" cm="1">
        <f t="array" ref="C65">+INDEX(Table_4[[Departamento]:[Municipio]],FINAL!$B65,1)</f>
        <v>Atlántida</v>
      </c>
      <c r="D65" s="75" t="str" cm="1">
        <f t="array" ref="D65">+INDEX(Table_4[[Departamento]:[Municipio]],FINAL!$B65,4)</f>
        <v>La Ceiba</v>
      </c>
      <c r="E65" s="75" t="str" cm="1">
        <f t="array" ref="E65">+INDEX(Table_4[[Departamento]:[Municipio]],FINAL!$B65,3)</f>
        <v>0101</v>
      </c>
      <c r="F65" s="102">
        <v>43956</v>
      </c>
      <c r="G65" s="77" t="str">
        <f>+CONSOLIDADO[[#This Row],[Codigo Municipio]]&amp;CONSOLIDADO[[#This Row],[Fecha]]</f>
        <v>010143956</v>
      </c>
      <c r="H65" s="78">
        <f>+IFERROR(VLOOKUP($G65,TDAcumula!$C$2:$E$2027,3,0),0)</f>
        <v>0</v>
      </c>
      <c r="I65" s="79">
        <f t="shared" si="0"/>
        <v>22</v>
      </c>
      <c r="J65" s="80">
        <f>+IF(CONSOLIDADO[[#This Row],[Codigo Municipio]]=E64,CONSOLIDADO[[#This Row],[Fallecidos Diarios]]+J64,CONSOLIDADO[[#This Row],[Fallecidos Diarios]])</f>
        <v>3</v>
      </c>
      <c r="K65" s="81">
        <f t="shared" si="1"/>
        <v>4</v>
      </c>
      <c r="L65" s="82">
        <f>+IF(CONSOLIDADO[[#This Row],[Codigo Municipio]]=E64,CONSOLIDADO[[#This Row],[Recuperados Diarios]]+L64,CONSOLIDADO[[#This Row],[Recuperados Diarios]])</f>
        <v>15</v>
      </c>
      <c r="M65" s="83" cm="1">
        <f t="array" ref="M65">+IFERROR(IF(CONSOLIDADO[[#This Row],[Día]]&lt;14,0,INDEX(CONSOLIDADO[Casos Diarios],ROW()-14,1)),0)</f>
        <v>0</v>
      </c>
      <c r="N65" s="78">
        <f>+IF(CONSOLIDADO[[#This Row],[Clave]]="710143893",1,IF(OR(CONSOLIDADO[[#This Row],[Casos Acumulados]]&gt;0,CONSOLIDADO[[#This Row],[Muertes]]&gt;0),N64+1,I65))</f>
        <v>57</v>
      </c>
      <c r="O65" s="75">
        <f>+IFERROR(VLOOKUP($G65,TDMuertes!$C$2:$E$534,3,0),0)</f>
        <v>0</v>
      </c>
      <c r="P65" s="100" t="str">
        <f t="shared" ca="1" si="5"/>
        <v>ON</v>
      </c>
      <c r="Q65" s="84">
        <f>+IFERROR(VLOOKUP(CONSOLIDADO[[#This Row],[Codigo Municipio]],TDDia!$A$4:$B$394,2,0),0)</f>
        <v>59</v>
      </c>
    </row>
    <row r="66" spans="2:17" ht="14.4" x14ac:dyDescent="0.3">
      <c r="B66">
        <f t="shared" si="3"/>
        <v>1</v>
      </c>
      <c r="C66" s="75" t="str" cm="1">
        <f t="array" ref="C66">+INDEX(Table_4[[Departamento]:[Municipio]],FINAL!$B66,1)</f>
        <v>Atlántida</v>
      </c>
      <c r="D66" s="75" t="str" cm="1">
        <f t="array" ref="D66">+INDEX(Table_4[[Departamento]:[Municipio]],FINAL!$B66,4)</f>
        <v>La Ceiba</v>
      </c>
      <c r="E66" s="75" t="str" cm="1">
        <f t="array" ref="E66">+INDEX(Table_4[[Departamento]:[Municipio]],FINAL!$B66,3)</f>
        <v>0101</v>
      </c>
      <c r="F66" s="102">
        <v>43957</v>
      </c>
      <c r="G66" s="77" t="str">
        <f>+CONSOLIDADO[[#This Row],[Codigo Municipio]]&amp;CONSOLIDADO[[#This Row],[Fecha]]</f>
        <v>010143957</v>
      </c>
      <c r="H66" s="78">
        <f>+IFERROR(VLOOKUP($G66,TDAcumula!$C$2:$E$2027,3,0),0)</f>
        <v>0</v>
      </c>
      <c r="I66" s="79">
        <f t="shared" si="0"/>
        <v>22</v>
      </c>
      <c r="J66" s="80">
        <f>+IF(CONSOLIDADO[[#This Row],[Codigo Municipio]]=E65,CONSOLIDADO[[#This Row],[Fallecidos Diarios]]+J65,CONSOLIDADO[[#This Row],[Fallecidos Diarios]])</f>
        <v>3</v>
      </c>
      <c r="K66" s="81">
        <f t="shared" si="1"/>
        <v>4</v>
      </c>
      <c r="L66" s="82">
        <f>+IF(CONSOLIDADO[[#This Row],[Codigo Municipio]]=E65,CONSOLIDADO[[#This Row],[Recuperados Diarios]]+L65,CONSOLIDADO[[#This Row],[Recuperados Diarios]])</f>
        <v>15</v>
      </c>
      <c r="M66" s="83" cm="1">
        <f t="array" ref="M66">+IFERROR(IF(CONSOLIDADO[[#This Row],[Día]]&lt;14,0,INDEX(CONSOLIDADO[Casos Diarios],ROW()-14,1)),0)</f>
        <v>0</v>
      </c>
      <c r="N66" s="78">
        <f>+IF(CONSOLIDADO[[#This Row],[Clave]]="710143893",1,IF(OR(CONSOLIDADO[[#This Row],[Casos Acumulados]]&gt;0,CONSOLIDADO[[#This Row],[Muertes]]&gt;0),N65+1,I66))</f>
        <v>58</v>
      </c>
      <c r="O66" s="75">
        <f>+IFERROR(VLOOKUP($G66,TDMuertes!$C$2:$E$534,3,0),0)</f>
        <v>0</v>
      </c>
      <c r="P66" s="100" t="str">
        <f t="shared" ca="1" si="5"/>
        <v>ON</v>
      </c>
      <c r="Q66" s="84">
        <f>+IFERROR(VLOOKUP(CONSOLIDADO[[#This Row],[Codigo Municipio]],TDDia!$A$4:$B$394,2,0),0)</f>
        <v>59</v>
      </c>
    </row>
    <row r="67" spans="2:17" ht="14.4" x14ac:dyDescent="0.3">
      <c r="B67">
        <f t="shared" si="3"/>
        <v>1</v>
      </c>
      <c r="C67" s="75" t="str" cm="1">
        <f t="array" ref="C67">+INDEX(Table_4[[Departamento]:[Municipio]],FINAL!$B67,1)</f>
        <v>Atlántida</v>
      </c>
      <c r="D67" s="75" t="str" cm="1">
        <f t="array" ref="D67">+INDEX(Table_4[[Departamento]:[Municipio]],FINAL!$B67,4)</f>
        <v>La Ceiba</v>
      </c>
      <c r="E67" s="75" t="str" cm="1">
        <f t="array" ref="E67">+INDEX(Table_4[[Departamento]:[Municipio]],FINAL!$B67,3)</f>
        <v>0101</v>
      </c>
      <c r="F67" s="102">
        <v>43958</v>
      </c>
      <c r="G67" s="77" t="str">
        <f>+CONSOLIDADO[[#This Row],[Codigo Municipio]]&amp;CONSOLIDADO[[#This Row],[Fecha]]</f>
        <v>010143958</v>
      </c>
      <c r="H67" s="78">
        <f>+IFERROR(VLOOKUP($G67,TDAcumula!$C$2:$E$2027,3,0),0)</f>
        <v>0</v>
      </c>
      <c r="I67" s="79">
        <f t="shared" ref="I67:I130" si="6">+IF(E67=E66,H67+I66,H67)</f>
        <v>22</v>
      </c>
      <c r="J67" s="80">
        <f>+IF(CONSOLIDADO[[#This Row],[Codigo Municipio]]=E66,CONSOLIDADO[[#This Row],[Fallecidos Diarios]]+J66,CONSOLIDADO[[#This Row],[Fallecidos Diarios]])</f>
        <v>3</v>
      </c>
      <c r="K67" s="81">
        <f t="shared" ref="K67:K130" si="7">+IF(I67-J67-L67&lt;0,0,I67-J67-L67)</f>
        <v>4</v>
      </c>
      <c r="L67" s="82">
        <f>+IF(CONSOLIDADO[[#This Row],[Codigo Municipio]]=E66,CONSOLIDADO[[#This Row],[Recuperados Diarios]]+L66,CONSOLIDADO[[#This Row],[Recuperados Diarios]])</f>
        <v>15</v>
      </c>
      <c r="M67" s="83" cm="1">
        <f t="array" ref="M67">+IFERROR(IF(CONSOLIDADO[[#This Row],[Día]]&lt;14,0,INDEX(CONSOLIDADO[Casos Diarios],ROW()-14,1)),0)</f>
        <v>0</v>
      </c>
      <c r="N67" s="78">
        <f>+IF(CONSOLIDADO[[#This Row],[Clave]]="710143893",1,IF(OR(CONSOLIDADO[[#This Row],[Casos Acumulados]]&gt;0,CONSOLIDADO[[#This Row],[Muertes]]&gt;0),N66+1,I67))</f>
        <v>59</v>
      </c>
      <c r="O67" s="75">
        <f>+IFERROR(VLOOKUP($G67,TDMuertes!$C$2:$E$534,3,0),0)</f>
        <v>0</v>
      </c>
      <c r="P67" s="100" t="str">
        <f t="shared" ca="1" si="5"/>
        <v>ON</v>
      </c>
      <c r="Q67" s="84">
        <f>+IFERROR(VLOOKUP(CONSOLIDADO[[#This Row],[Codigo Municipio]],TDDia!$A$4:$B$394,2,0),0)</f>
        <v>59</v>
      </c>
    </row>
    <row r="68" spans="2:17" ht="14.4" x14ac:dyDescent="0.3">
      <c r="B68">
        <f t="shared" ref="B68:B131" si="8">+IF(F67=44085,B67+1,B67)</f>
        <v>1</v>
      </c>
      <c r="C68" s="75" t="str" cm="1">
        <f t="array" ref="C68">+INDEX(Table_4[[Departamento]:[Municipio]],FINAL!$B68,1)</f>
        <v>Atlántida</v>
      </c>
      <c r="D68" s="75" t="str" cm="1">
        <f t="array" ref="D68">+INDEX(Table_4[[Departamento]:[Municipio]],FINAL!$B68,4)</f>
        <v>La Ceiba</v>
      </c>
      <c r="E68" s="75" t="str" cm="1">
        <f t="array" ref="E68">+INDEX(Table_4[[Departamento]:[Municipio]],FINAL!$B68,3)</f>
        <v>0101</v>
      </c>
      <c r="F68" s="102">
        <v>43959</v>
      </c>
      <c r="G68" s="77" t="str">
        <f>+CONSOLIDADO[[#This Row],[Codigo Municipio]]&amp;CONSOLIDADO[[#This Row],[Fecha]]</f>
        <v>010143959</v>
      </c>
      <c r="H68" s="78">
        <f>+IFERROR(VLOOKUP($G68,TDAcumula!$C$2:$E$2027,3,0),0)</f>
        <v>0</v>
      </c>
      <c r="I68" s="79">
        <f t="shared" si="6"/>
        <v>22</v>
      </c>
      <c r="J68" s="80">
        <f>+IF(CONSOLIDADO[[#This Row],[Codigo Municipio]]=E67,CONSOLIDADO[[#This Row],[Fallecidos Diarios]]+J67,CONSOLIDADO[[#This Row],[Fallecidos Diarios]])</f>
        <v>3</v>
      </c>
      <c r="K68" s="81">
        <f t="shared" si="7"/>
        <v>4</v>
      </c>
      <c r="L68" s="82">
        <f>+IF(CONSOLIDADO[[#This Row],[Codigo Municipio]]=E67,CONSOLIDADO[[#This Row],[Recuperados Diarios]]+L67,CONSOLIDADO[[#This Row],[Recuperados Diarios]])</f>
        <v>15</v>
      </c>
      <c r="M68" s="83" cm="1">
        <f t="array" ref="M68">+IFERROR(IF(CONSOLIDADO[[#This Row],[Día]]&lt;14,0,INDEX(CONSOLIDADO[Casos Diarios],ROW()-14,1)),0)</f>
        <v>0</v>
      </c>
      <c r="N68" s="78">
        <f>+IF(CONSOLIDADO[[#This Row],[Clave]]="710143893",1,IF(OR(CONSOLIDADO[[#This Row],[Casos Acumulados]]&gt;0,CONSOLIDADO[[#This Row],[Muertes]]&gt;0),N67+1,I68))</f>
        <v>60</v>
      </c>
      <c r="O68" s="75">
        <f>+IFERROR(VLOOKUP($G68,TDMuertes!$C$2:$E$534,3,0),0)</f>
        <v>0</v>
      </c>
      <c r="P68" s="100" t="str">
        <f t="shared" ca="1" si="5"/>
        <v>OUT TIME</v>
      </c>
      <c r="Q68" s="84">
        <f>+IFERROR(VLOOKUP(CONSOLIDADO[[#This Row],[Codigo Municipio]],TDDia!$A$4:$B$394,2,0),0)</f>
        <v>59</v>
      </c>
    </row>
    <row r="69" spans="2:17" ht="14.4" x14ac:dyDescent="0.3">
      <c r="B69">
        <f t="shared" si="8"/>
        <v>1</v>
      </c>
      <c r="C69" s="75" t="str" cm="1">
        <f t="array" ref="C69">+INDEX(Table_4[[Departamento]:[Municipio]],FINAL!$B69,1)</f>
        <v>Atlántida</v>
      </c>
      <c r="D69" s="75" t="str" cm="1">
        <f t="array" ref="D69">+INDEX(Table_4[[Departamento]:[Municipio]],FINAL!$B69,4)</f>
        <v>La Ceiba</v>
      </c>
      <c r="E69" s="75" t="str" cm="1">
        <f t="array" ref="E69">+INDEX(Table_4[[Departamento]:[Municipio]],FINAL!$B69,3)</f>
        <v>0101</v>
      </c>
      <c r="F69" s="102">
        <v>43960</v>
      </c>
      <c r="G69" s="77" t="str">
        <f>+CONSOLIDADO[[#This Row],[Codigo Municipio]]&amp;CONSOLIDADO[[#This Row],[Fecha]]</f>
        <v>010143960</v>
      </c>
      <c r="H69" s="78">
        <f>+IFERROR(VLOOKUP($G69,TDAcumula!$C$2:$E$2027,3,0),0)</f>
        <v>0</v>
      </c>
      <c r="I69" s="79">
        <f t="shared" si="6"/>
        <v>22</v>
      </c>
      <c r="J69" s="80">
        <f>+IF(CONSOLIDADO[[#This Row],[Codigo Municipio]]=E68,CONSOLIDADO[[#This Row],[Fallecidos Diarios]]+J68,CONSOLIDADO[[#This Row],[Fallecidos Diarios]])</f>
        <v>3</v>
      </c>
      <c r="K69" s="81">
        <f t="shared" si="7"/>
        <v>3</v>
      </c>
      <c r="L69" s="82">
        <f>+IF(CONSOLIDADO[[#This Row],[Codigo Municipio]]=E68,CONSOLIDADO[[#This Row],[Recuperados Diarios]]+L68,CONSOLIDADO[[#This Row],[Recuperados Diarios]])</f>
        <v>16</v>
      </c>
      <c r="M69" s="83" cm="1">
        <f t="array" ref="M69">+IFERROR(IF(CONSOLIDADO[[#This Row],[Día]]&lt;14,0,INDEX(CONSOLIDADO[Casos Diarios],ROW()-14,1)),0)</f>
        <v>1</v>
      </c>
      <c r="N69" s="78">
        <f>+IF(CONSOLIDADO[[#This Row],[Clave]]="710143893",1,IF(OR(CONSOLIDADO[[#This Row],[Casos Acumulados]]&gt;0,CONSOLIDADO[[#This Row],[Muertes]]&gt;0),N68+1,I69))</f>
        <v>61</v>
      </c>
      <c r="O69" s="75">
        <f>+IFERROR(VLOOKUP($G69,TDMuertes!$C$2:$E$534,3,0),0)</f>
        <v>0</v>
      </c>
      <c r="P69" s="100" t="str">
        <f t="shared" ca="1" si="5"/>
        <v>OUT TIME</v>
      </c>
      <c r="Q69" s="84">
        <f>+IFERROR(VLOOKUP(CONSOLIDADO[[#This Row],[Codigo Municipio]],TDDia!$A$4:$B$394,2,0),0)</f>
        <v>59</v>
      </c>
    </row>
    <row r="70" spans="2:17" ht="14.4" x14ac:dyDescent="0.3">
      <c r="B70">
        <f t="shared" si="8"/>
        <v>1</v>
      </c>
      <c r="C70" s="75" t="str" cm="1">
        <f t="array" ref="C70">+INDEX(Table_4[[Departamento]:[Municipio]],FINAL!$B70,1)</f>
        <v>Atlántida</v>
      </c>
      <c r="D70" s="75" t="str" cm="1">
        <f t="array" ref="D70">+INDEX(Table_4[[Departamento]:[Municipio]],FINAL!$B70,4)</f>
        <v>La Ceiba</v>
      </c>
      <c r="E70" s="75" t="str" cm="1">
        <f t="array" ref="E70">+INDEX(Table_4[[Departamento]:[Municipio]],FINAL!$B70,3)</f>
        <v>0101</v>
      </c>
      <c r="F70" s="102">
        <v>43961</v>
      </c>
      <c r="G70" s="77" t="str">
        <f>+CONSOLIDADO[[#This Row],[Codigo Municipio]]&amp;CONSOLIDADO[[#This Row],[Fecha]]</f>
        <v>010143961</v>
      </c>
      <c r="H70" s="78">
        <f>+IFERROR(VLOOKUP($G70,TDAcumula!$C$2:$E$2027,3,0),0)</f>
        <v>0</v>
      </c>
      <c r="I70" s="79">
        <f t="shared" si="6"/>
        <v>22</v>
      </c>
      <c r="J70" s="80">
        <f>+IF(CONSOLIDADO[[#This Row],[Codigo Municipio]]=E69,CONSOLIDADO[[#This Row],[Fallecidos Diarios]]+J69,CONSOLIDADO[[#This Row],[Fallecidos Diarios]])</f>
        <v>3</v>
      </c>
      <c r="K70" s="81">
        <f t="shared" si="7"/>
        <v>3</v>
      </c>
      <c r="L70" s="82">
        <f>+IF(CONSOLIDADO[[#This Row],[Codigo Municipio]]=E69,CONSOLIDADO[[#This Row],[Recuperados Diarios]]+L69,CONSOLIDADO[[#This Row],[Recuperados Diarios]])</f>
        <v>16</v>
      </c>
      <c r="M70" s="83" cm="1">
        <f t="array" ref="M70">+IFERROR(IF(CONSOLIDADO[[#This Row],[Día]]&lt;14,0,INDEX(CONSOLIDADO[Casos Diarios],ROW()-14,1)),0)</f>
        <v>0</v>
      </c>
      <c r="N70" s="78">
        <f>+IF(CONSOLIDADO[[#This Row],[Clave]]="710143893",1,IF(OR(CONSOLIDADO[[#This Row],[Casos Acumulados]]&gt;0,CONSOLIDADO[[#This Row],[Muertes]]&gt;0),N69+1,I70))</f>
        <v>62</v>
      </c>
      <c r="O70" s="75">
        <f>+IFERROR(VLOOKUP($G70,TDMuertes!$C$2:$E$534,3,0),0)</f>
        <v>0</v>
      </c>
      <c r="P70" s="100" t="str">
        <f t="shared" ca="1" si="5"/>
        <v>OUT TIME</v>
      </c>
      <c r="Q70" s="84">
        <f>+IFERROR(VLOOKUP(CONSOLIDADO[[#This Row],[Codigo Municipio]],TDDia!$A$4:$B$394,2,0),0)</f>
        <v>59</v>
      </c>
    </row>
    <row r="71" spans="2:17" ht="14.4" x14ac:dyDescent="0.3">
      <c r="B71">
        <f t="shared" si="8"/>
        <v>1</v>
      </c>
      <c r="C71" s="75" t="str" cm="1">
        <f t="array" ref="C71">+INDEX(Table_4[[Departamento]:[Municipio]],FINAL!$B71,1)</f>
        <v>Atlántida</v>
      </c>
      <c r="D71" s="75" t="str" cm="1">
        <f t="array" ref="D71">+INDEX(Table_4[[Departamento]:[Municipio]],FINAL!$B71,4)</f>
        <v>La Ceiba</v>
      </c>
      <c r="E71" s="75" t="str" cm="1">
        <f t="array" ref="E71">+INDEX(Table_4[[Departamento]:[Municipio]],FINAL!$B71,3)</f>
        <v>0101</v>
      </c>
      <c r="F71" s="102">
        <v>43962</v>
      </c>
      <c r="G71" s="77" t="str">
        <f>+CONSOLIDADO[[#This Row],[Codigo Municipio]]&amp;CONSOLIDADO[[#This Row],[Fecha]]</f>
        <v>010143962</v>
      </c>
      <c r="H71" s="78">
        <f>+IFERROR(VLOOKUP($G71,TDAcumula!$C$2:$E$2027,3,0),0)</f>
        <v>0</v>
      </c>
      <c r="I71" s="79">
        <f t="shared" si="6"/>
        <v>22</v>
      </c>
      <c r="J71" s="80">
        <f>+IF(CONSOLIDADO[[#This Row],[Codigo Municipio]]=E70,CONSOLIDADO[[#This Row],[Fallecidos Diarios]]+J70,CONSOLIDADO[[#This Row],[Fallecidos Diarios]])</f>
        <v>3</v>
      </c>
      <c r="K71" s="81">
        <f t="shared" si="7"/>
        <v>2</v>
      </c>
      <c r="L71" s="82">
        <f>+IF(CONSOLIDADO[[#This Row],[Codigo Municipio]]=E70,CONSOLIDADO[[#This Row],[Recuperados Diarios]]+L70,CONSOLIDADO[[#This Row],[Recuperados Diarios]])</f>
        <v>17</v>
      </c>
      <c r="M71" s="83" cm="1">
        <f t="array" ref="M71">+IFERROR(IF(CONSOLIDADO[[#This Row],[Día]]&lt;14,0,INDEX(CONSOLIDADO[Casos Diarios],ROW()-14,1)),0)</f>
        <v>1</v>
      </c>
      <c r="N71" s="78">
        <f>+IF(CONSOLIDADO[[#This Row],[Clave]]="710143893",1,IF(OR(CONSOLIDADO[[#This Row],[Casos Acumulados]]&gt;0,CONSOLIDADO[[#This Row],[Muertes]]&gt;0),N70+1,I71))</f>
        <v>63</v>
      </c>
      <c r="O71" s="75">
        <f>+IFERROR(VLOOKUP($G71,TDMuertes!$C$2:$E$534,3,0),0)</f>
        <v>0</v>
      </c>
      <c r="P71" s="100" t="str">
        <f t="shared" ca="1" si="5"/>
        <v>OUT TIME</v>
      </c>
      <c r="Q71" s="84">
        <f>+IFERROR(VLOOKUP(CONSOLIDADO[[#This Row],[Codigo Municipio]],TDDia!$A$4:$B$394,2,0),0)</f>
        <v>59</v>
      </c>
    </row>
    <row r="72" spans="2:17" ht="14.4" x14ac:dyDescent="0.3">
      <c r="B72">
        <f t="shared" si="8"/>
        <v>1</v>
      </c>
      <c r="C72" s="75" t="str" cm="1">
        <f t="array" ref="C72">+INDEX(Table_4[[Departamento]:[Municipio]],FINAL!$B72,1)</f>
        <v>Atlántida</v>
      </c>
      <c r="D72" s="75" t="str" cm="1">
        <f t="array" ref="D72">+INDEX(Table_4[[Departamento]:[Municipio]],FINAL!$B72,4)</f>
        <v>La Ceiba</v>
      </c>
      <c r="E72" s="75" t="str" cm="1">
        <f t="array" ref="E72">+INDEX(Table_4[[Departamento]:[Municipio]],FINAL!$B72,3)</f>
        <v>0101</v>
      </c>
      <c r="F72" s="102">
        <v>43963</v>
      </c>
      <c r="G72" s="77" t="str">
        <f>+CONSOLIDADO[[#This Row],[Codigo Municipio]]&amp;CONSOLIDADO[[#This Row],[Fecha]]</f>
        <v>010143963</v>
      </c>
      <c r="H72" s="78">
        <f>+IFERROR(VLOOKUP($G72,TDAcumula!$C$2:$E$2027,3,0),0)</f>
        <v>0</v>
      </c>
      <c r="I72" s="79">
        <f t="shared" si="6"/>
        <v>22</v>
      </c>
      <c r="J72" s="80">
        <f>+IF(CONSOLIDADO[[#This Row],[Codigo Municipio]]=E71,CONSOLIDADO[[#This Row],[Fallecidos Diarios]]+J71,CONSOLIDADO[[#This Row],[Fallecidos Diarios]])</f>
        <v>3</v>
      </c>
      <c r="K72" s="81">
        <f t="shared" si="7"/>
        <v>2</v>
      </c>
      <c r="L72" s="82">
        <f>+IF(CONSOLIDADO[[#This Row],[Codigo Municipio]]=E71,CONSOLIDADO[[#This Row],[Recuperados Diarios]]+L71,CONSOLIDADO[[#This Row],[Recuperados Diarios]])</f>
        <v>17</v>
      </c>
      <c r="M72" s="83" cm="1">
        <f t="array" ref="M72">+IFERROR(IF(CONSOLIDADO[[#This Row],[Día]]&lt;14,0,INDEX(CONSOLIDADO[Casos Diarios],ROW()-14,1)),0)</f>
        <v>0</v>
      </c>
      <c r="N72" s="78">
        <f>+IF(CONSOLIDADO[[#This Row],[Clave]]="710143893",1,IF(OR(CONSOLIDADO[[#This Row],[Casos Acumulados]]&gt;0,CONSOLIDADO[[#This Row],[Muertes]]&gt;0),N71+1,I72))</f>
        <v>64</v>
      </c>
      <c r="O72" s="75">
        <f>+IFERROR(VLOOKUP($G72,TDMuertes!$C$2:$E$534,3,0),0)</f>
        <v>0</v>
      </c>
      <c r="P72" s="100" t="str">
        <f t="shared" ca="1" si="5"/>
        <v>OUT TIME</v>
      </c>
      <c r="Q72" s="84">
        <f>+IFERROR(VLOOKUP(CONSOLIDADO[[#This Row],[Codigo Municipio]],TDDia!$A$4:$B$394,2,0),0)</f>
        <v>59</v>
      </c>
    </row>
    <row r="73" spans="2:17" ht="14.4" x14ac:dyDescent="0.3">
      <c r="B73">
        <f t="shared" si="8"/>
        <v>1</v>
      </c>
      <c r="C73" s="75" t="str" cm="1">
        <f t="array" ref="C73">+INDEX(Table_4[[Departamento]:[Municipio]],FINAL!$B73,1)</f>
        <v>Atlántida</v>
      </c>
      <c r="D73" s="75" t="str" cm="1">
        <f t="array" ref="D73">+INDEX(Table_4[[Departamento]:[Municipio]],FINAL!$B73,4)</f>
        <v>La Ceiba</v>
      </c>
      <c r="E73" s="75" t="str" cm="1">
        <f t="array" ref="E73">+INDEX(Table_4[[Departamento]:[Municipio]],FINAL!$B73,3)</f>
        <v>0101</v>
      </c>
      <c r="F73" s="102">
        <v>43964</v>
      </c>
      <c r="G73" s="77" t="str">
        <f>+CONSOLIDADO[[#This Row],[Codigo Municipio]]&amp;CONSOLIDADO[[#This Row],[Fecha]]</f>
        <v>010143964</v>
      </c>
      <c r="H73" s="78">
        <f>+IFERROR(VLOOKUP($G73,TDAcumula!$C$2:$E$2027,3,0),0)</f>
        <v>0</v>
      </c>
      <c r="I73" s="79">
        <f t="shared" si="6"/>
        <v>22</v>
      </c>
      <c r="J73" s="80">
        <f>+IF(CONSOLIDADO[[#This Row],[Codigo Municipio]]=E72,CONSOLIDADO[[#This Row],[Fallecidos Diarios]]+J72,CONSOLIDADO[[#This Row],[Fallecidos Diarios]])</f>
        <v>3</v>
      </c>
      <c r="K73" s="81">
        <f t="shared" si="7"/>
        <v>0</v>
      </c>
      <c r="L73" s="82">
        <f>+IF(CONSOLIDADO[[#This Row],[Codigo Municipio]]=E72,CONSOLIDADO[[#This Row],[Recuperados Diarios]]+L72,CONSOLIDADO[[#This Row],[Recuperados Diarios]])</f>
        <v>22</v>
      </c>
      <c r="M73" s="83" cm="1">
        <f t="array" ref="M73">+IFERROR(IF(CONSOLIDADO[[#This Row],[Día]]&lt;14,0,INDEX(CONSOLIDADO[Casos Diarios],ROW()-14,1)),0)</f>
        <v>5</v>
      </c>
      <c r="N73" s="78">
        <f>+IF(CONSOLIDADO[[#This Row],[Clave]]="710143893",1,IF(OR(CONSOLIDADO[[#This Row],[Casos Acumulados]]&gt;0,CONSOLIDADO[[#This Row],[Muertes]]&gt;0),N72+1,I73))</f>
        <v>65</v>
      </c>
      <c r="O73" s="75">
        <f>+IFERROR(VLOOKUP($G73,TDMuertes!$C$2:$E$534,3,0),0)</f>
        <v>0</v>
      </c>
      <c r="P73" s="100" t="str">
        <f t="shared" ref="P73:P104" ca="1" si="9">+IF(N73=0,"OFF",IF(N73=1,"START",IF(AND(N73&gt;1,F73&lt;TODAY()+1),"ON","OUT TIME")))</f>
        <v>OUT TIME</v>
      </c>
      <c r="Q73" s="84">
        <f>+IFERROR(VLOOKUP(CONSOLIDADO[[#This Row],[Codigo Municipio]],TDDia!$A$4:$B$394,2,0),0)</f>
        <v>59</v>
      </c>
    </row>
    <row r="74" spans="2:17" ht="14.4" x14ac:dyDescent="0.3">
      <c r="B74">
        <f t="shared" si="8"/>
        <v>1</v>
      </c>
      <c r="C74" s="75" t="str" cm="1">
        <f t="array" ref="C74">+INDEX(Table_4[[Departamento]:[Municipio]],FINAL!$B74,1)</f>
        <v>Atlántida</v>
      </c>
      <c r="D74" s="75" t="str" cm="1">
        <f t="array" ref="D74">+INDEX(Table_4[[Departamento]:[Municipio]],FINAL!$B74,4)</f>
        <v>La Ceiba</v>
      </c>
      <c r="E74" s="75" t="str" cm="1">
        <f t="array" ref="E74">+INDEX(Table_4[[Departamento]:[Municipio]],FINAL!$B74,3)</f>
        <v>0101</v>
      </c>
      <c r="F74" s="102">
        <v>43965</v>
      </c>
      <c r="G74" s="77" t="str">
        <f>+CONSOLIDADO[[#This Row],[Codigo Municipio]]&amp;CONSOLIDADO[[#This Row],[Fecha]]</f>
        <v>010143965</v>
      </c>
      <c r="H74" s="78">
        <f>+IFERROR(VLOOKUP($G74,TDAcumula!$C$2:$E$2027,3,0),0)</f>
        <v>0</v>
      </c>
      <c r="I74" s="79">
        <f t="shared" si="6"/>
        <v>22</v>
      </c>
      <c r="J74" s="80">
        <f>+IF(CONSOLIDADO[[#This Row],[Codigo Municipio]]=E73,CONSOLIDADO[[#This Row],[Fallecidos Diarios]]+J73,CONSOLIDADO[[#This Row],[Fallecidos Diarios]])</f>
        <v>3</v>
      </c>
      <c r="K74" s="81">
        <f t="shared" si="7"/>
        <v>0</v>
      </c>
      <c r="L74" s="82">
        <f>+IF(CONSOLIDADO[[#This Row],[Codigo Municipio]]=E73,CONSOLIDADO[[#This Row],[Recuperados Diarios]]+L73,CONSOLIDADO[[#This Row],[Recuperados Diarios]])</f>
        <v>22</v>
      </c>
      <c r="M74" s="83" cm="1">
        <f t="array" ref="M74">+IFERROR(IF(CONSOLIDADO[[#This Row],[Día]]&lt;14,0,INDEX(CONSOLIDADO[Casos Diarios],ROW()-14,1)),0)</f>
        <v>0</v>
      </c>
      <c r="N74" s="78">
        <f>+IF(CONSOLIDADO[[#This Row],[Clave]]="710143893",1,IF(OR(CONSOLIDADO[[#This Row],[Casos Acumulados]]&gt;0,CONSOLIDADO[[#This Row],[Muertes]]&gt;0),N73+1,I74))</f>
        <v>66</v>
      </c>
      <c r="O74" s="75">
        <f>+IFERROR(VLOOKUP($G74,TDMuertes!$C$2:$E$534,3,0),0)</f>
        <v>0</v>
      </c>
      <c r="P74" s="100" t="str">
        <f t="shared" ca="1" si="9"/>
        <v>OUT TIME</v>
      </c>
      <c r="Q74" s="84">
        <f>+IFERROR(VLOOKUP(CONSOLIDADO[[#This Row],[Codigo Municipio]],TDDia!$A$4:$B$394,2,0),0)</f>
        <v>59</v>
      </c>
    </row>
    <row r="75" spans="2:17" ht="14.4" x14ac:dyDescent="0.3">
      <c r="B75">
        <f t="shared" si="8"/>
        <v>1</v>
      </c>
      <c r="C75" s="75" t="str" cm="1">
        <f t="array" ref="C75">+INDEX(Table_4[[Departamento]:[Municipio]],FINAL!$B75,1)</f>
        <v>Atlántida</v>
      </c>
      <c r="D75" s="75" t="str" cm="1">
        <f t="array" ref="D75">+INDEX(Table_4[[Departamento]:[Municipio]],FINAL!$B75,4)</f>
        <v>La Ceiba</v>
      </c>
      <c r="E75" s="75" t="str" cm="1">
        <f t="array" ref="E75">+INDEX(Table_4[[Departamento]:[Municipio]],FINAL!$B75,3)</f>
        <v>0101</v>
      </c>
      <c r="F75" s="102">
        <v>43966</v>
      </c>
      <c r="G75" s="77" t="str">
        <f>+CONSOLIDADO[[#This Row],[Codigo Municipio]]&amp;CONSOLIDADO[[#This Row],[Fecha]]</f>
        <v>010143966</v>
      </c>
      <c r="H75" s="78">
        <f>+IFERROR(VLOOKUP($G75,TDAcumula!$C$2:$E$2027,3,0),0)</f>
        <v>0</v>
      </c>
      <c r="I75" s="79">
        <f t="shared" si="6"/>
        <v>22</v>
      </c>
      <c r="J75" s="80">
        <f>+IF(CONSOLIDADO[[#This Row],[Codigo Municipio]]=E74,CONSOLIDADO[[#This Row],[Fallecidos Diarios]]+J74,CONSOLIDADO[[#This Row],[Fallecidos Diarios]])</f>
        <v>3</v>
      </c>
      <c r="K75" s="81">
        <f t="shared" si="7"/>
        <v>0</v>
      </c>
      <c r="L75" s="82">
        <f>+IF(CONSOLIDADO[[#This Row],[Codigo Municipio]]=E74,CONSOLIDADO[[#This Row],[Recuperados Diarios]]+L74,CONSOLIDADO[[#This Row],[Recuperados Diarios]])</f>
        <v>22</v>
      </c>
      <c r="M75" s="83" cm="1">
        <f t="array" ref="M75">+IFERROR(IF(CONSOLIDADO[[#This Row],[Día]]&lt;14,0,INDEX(CONSOLIDADO[Casos Diarios],ROW()-14,1)),0)</f>
        <v>0</v>
      </c>
      <c r="N75" s="78">
        <f>+IF(CONSOLIDADO[[#This Row],[Clave]]="710143893",1,IF(OR(CONSOLIDADO[[#This Row],[Casos Acumulados]]&gt;0,CONSOLIDADO[[#This Row],[Muertes]]&gt;0),N74+1,I75))</f>
        <v>67</v>
      </c>
      <c r="O75" s="75">
        <f>+IFERROR(VLOOKUP($G75,TDMuertes!$C$2:$E$534,3,0),0)</f>
        <v>0</v>
      </c>
      <c r="P75" s="100" t="str">
        <f t="shared" ca="1" si="9"/>
        <v>OUT TIME</v>
      </c>
      <c r="Q75" s="84">
        <f>+IFERROR(VLOOKUP(CONSOLIDADO[[#This Row],[Codigo Municipio]],TDDia!$A$4:$B$394,2,0),0)</f>
        <v>59</v>
      </c>
    </row>
    <row r="76" spans="2:17" ht="14.4" x14ac:dyDescent="0.3">
      <c r="B76">
        <f t="shared" si="8"/>
        <v>1</v>
      </c>
      <c r="C76" s="75" t="str" cm="1">
        <f t="array" ref="C76">+INDEX(Table_4[[Departamento]:[Municipio]],FINAL!$B76,1)</f>
        <v>Atlántida</v>
      </c>
      <c r="D76" s="75" t="str" cm="1">
        <f t="array" ref="D76">+INDEX(Table_4[[Departamento]:[Municipio]],FINAL!$B76,4)</f>
        <v>La Ceiba</v>
      </c>
      <c r="E76" s="75" t="str" cm="1">
        <f t="array" ref="E76">+INDEX(Table_4[[Departamento]:[Municipio]],FINAL!$B76,3)</f>
        <v>0101</v>
      </c>
      <c r="F76" s="102">
        <v>43967</v>
      </c>
      <c r="G76" s="77" t="str">
        <f>+CONSOLIDADO[[#This Row],[Codigo Municipio]]&amp;CONSOLIDADO[[#This Row],[Fecha]]</f>
        <v>010143967</v>
      </c>
      <c r="H76" s="78">
        <f>+IFERROR(VLOOKUP($G76,TDAcumula!$C$2:$E$2027,3,0),0)</f>
        <v>0</v>
      </c>
      <c r="I76" s="79">
        <f t="shared" si="6"/>
        <v>22</v>
      </c>
      <c r="J76" s="80">
        <f>+IF(CONSOLIDADO[[#This Row],[Codigo Municipio]]=E75,CONSOLIDADO[[#This Row],[Fallecidos Diarios]]+J75,CONSOLIDADO[[#This Row],[Fallecidos Diarios]])</f>
        <v>3</v>
      </c>
      <c r="K76" s="81">
        <f t="shared" si="7"/>
        <v>0</v>
      </c>
      <c r="L76" s="82">
        <f>+IF(CONSOLIDADO[[#This Row],[Codigo Municipio]]=E75,CONSOLIDADO[[#This Row],[Recuperados Diarios]]+L75,CONSOLIDADO[[#This Row],[Recuperados Diarios]])</f>
        <v>22</v>
      </c>
      <c r="M76" s="83" cm="1">
        <f t="array" ref="M76">+IFERROR(IF(CONSOLIDADO[[#This Row],[Día]]&lt;14,0,INDEX(CONSOLIDADO[Casos Diarios],ROW()-14,1)),0)</f>
        <v>0</v>
      </c>
      <c r="N76" s="78">
        <f>+IF(CONSOLIDADO[[#This Row],[Clave]]="710143893",1,IF(OR(CONSOLIDADO[[#This Row],[Casos Acumulados]]&gt;0,CONSOLIDADO[[#This Row],[Muertes]]&gt;0),N75+1,I76))</f>
        <v>68</v>
      </c>
      <c r="O76" s="75">
        <f>+IFERROR(VLOOKUP($G76,TDMuertes!$C$2:$E$534,3,0),0)</f>
        <v>0</v>
      </c>
      <c r="P76" s="100" t="str">
        <f t="shared" ca="1" si="9"/>
        <v>OUT TIME</v>
      </c>
      <c r="Q76" s="84">
        <f>+IFERROR(VLOOKUP(CONSOLIDADO[[#This Row],[Codigo Municipio]],TDDia!$A$4:$B$394,2,0),0)</f>
        <v>59</v>
      </c>
    </row>
    <row r="77" spans="2:17" ht="14.4" x14ac:dyDescent="0.3">
      <c r="B77">
        <f t="shared" si="8"/>
        <v>1</v>
      </c>
      <c r="C77" s="75" t="str" cm="1">
        <f t="array" ref="C77">+INDEX(Table_4[[Departamento]:[Municipio]],FINAL!$B77,1)</f>
        <v>Atlántida</v>
      </c>
      <c r="D77" s="75" t="str" cm="1">
        <f t="array" ref="D77">+INDEX(Table_4[[Departamento]:[Municipio]],FINAL!$B77,4)</f>
        <v>La Ceiba</v>
      </c>
      <c r="E77" s="75" t="str" cm="1">
        <f t="array" ref="E77">+INDEX(Table_4[[Departamento]:[Municipio]],FINAL!$B77,3)</f>
        <v>0101</v>
      </c>
      <c r="F77" s="102">
        <v>43968</v>
      </c>
      <c r="G77" s="77" t="str">
        <f>+CONSOLIDADO[[#This Row],[Codigo Municipio]]&amp;CONSOLIDADO[[#This Row],[Fecha]]</f>
        <v>010143968</v>
      </c>
      <c r="H77" s="78">
        <f>+IFERROR(VLOOKUP($G77,TDAcumula!$C$2:$E$2027,3,0),0)</f>
        <v>0</v>
      </c>
      <c r="I77" s="79">
        <f t="shared" si="6"/>
        <v>22</v>
      </c>
      <c r="J77" s="80">
        <f>+IF(CONSOLIDADO[[#This Row],[Codigo Municipio]]=E76,CONSOLIDADO[[#This Row],[Fallecidos Diarios]]+J76,CONSOLIDADO[[#This Row],[Fallecidos Diarios]])</f>
        <v>3</v>
      </c>
      <c r="K77" s="81">
        <f t="shared" si="7"/>
        <v>0</v>
      </c>
      <c r="L77" s="82">
        <f>+IF(CONSOLIDADO[[#This Row],[Codigo Municipio]]=E76,CONSOLIDADO[[#This Row],[Recuperados Diarios]]+L76,CONSOLIDADO[[#This Row],[Recuperados Diarios]])</f>
        <v>22</v>
      </c>
      <c r="M77" s="83" cm="1">
        <f t="array" ref="M77">+IFERROR(IF(CONSOLIDADO[[#This Row],[Día]]&lt;14,0,INDEX(CONSOLIDADO[Casos Diarios],ROW()-14,1)),0)</f>
        <v>0</v>
      </c>
      <c r="N77" s="78">
        <f>+IF(CONSOLIDADO[[#This Row],[Clave]]="710143893",1,IF(OR(CONSOLIDADO[[#This Row],[Casos Acumulados]]&gt;0,CONSOLIDADO[[#This Row],[Muertes]]&gt;0),N76+1,I77))</f>
        <v>69</v>
      </c>
      <c r="O77" s="75">
        <f>+IFERROR(VLOOKUP($G77,TDMuertes!$C$2:$E$534,3,0),0)</f>
        <v>0</v>
      </c>
      <c r="P77" s="100" t="str">
        <f t="shared" ca="1" si="9"/>
        <v>OUT TIME</v>
      </c>
      <c r="Q77" s="84">
        <f>+IFERROR(VLOOKUP(CONSOLIDADO[[#This Row],[Codigo Municipio]],TDDia!$A$4:$B$394,2,0),0)</f>
        <v>59</v>
      </c>
    </row>
    <row r="78" spans="2:17" ht="14.4" x14ac:dyDescent="0.3">
      <c r="B78">
        <f t="shared" si="8"/>
        <v>1</v>
      </c>
      <c r="C78" s="75" t="str" cm="1">
        <f t="array" ref="C78">+INDEX(Table_4[[Departamento]:[Municipio]],FINAL!$B78,1)</f>
        <v>Atlántida</v>
      </c>
      <c r="D78" s="75" t="str" cm="1">
        <f t="array" ref="D78">+INDEX(Table_4[[Departamento]:[Municipio]],FINAL!$B78,4)</f>
        <v>La Ceiba</v>
      </c>
      <c r="E78" s="75" t="str" cm="1">
        <f t="array" ref="E78">+INDEX(Table_4[[Departamento]:[Municipio]],FINAL!$B78,3)</f>
        <v>0101</v>
      </c>
      <c r="F78" s="102">
        <v>43969</v>
      </c>
      <c r="G78" s="77" t="str">
        <f>+CONSOLIDADO[[#This Row],[Codigo Municipio]]&amp;CONSOLIDADO[[#This Row],[Fecha]]</f>
        <v>010143969</v>
      </c>
      <c r="H78" s="78">
        <f>+IFERROR(VLOOKUP($G78,TDAcumula!$C$2:$E$2027,3,0),0)</f>
        <v>0</v>
      </c>
      <c r="I78" s="79">
        <f t="shared" si="6"/>
        <v>22</v>
      </c>
      <c r="J78" s="80">
        <f>+IF(CONSOLIDADO[[#This Row],[Codigo Municipio]]=E77,CONSOLIDADO[[#This Row],[Fallecidos Diarios]]+J77,CONSOLIDADO[[#This Row],[Fallecidos Diarios]])</f>
        <v>3</v>
      </c>
      <c r="K78" s="81">
        <f t="shared" si="7"/>
        <v>0</v>
      </c>
      <c r="L78" s="82">
        <f>+IF(CONSOLIDADO[[#This Row],[Codigo Municipio]]=E77,CONSOLIDADO[[#This Row],[Recuperados Diarios]]+L77,CONSOLIDADO[[#This Row],[Recuperados Diarios]])</f>
        <v>22</v>
      </c>
      <c r="M78" s="83" cm="1">
        <f t="array" ref="M78">+IFERROR(IF(CONSOLIDADO[[#This Row],[Día]]&lt;14,0,INDEX(CONSOLIDADO[Casos Diarios],ROW()-14,1)),0)</f>
        <v>0</v>
      </c>
      <c r="N78" s="78">
        <f>+IF(CONSOLIDADO[[#This Row],[Clave]]="710143893",1,IF(OR(CONSOLIDADO[[#This Row],[Casos Acumulados]]&gt;0,CONSOLIDADO[[#This Row],[Muertes]]&gt;0),N77+1,I78))</f>
        <v>70</v>
      </c>
      <c r="O78" s="75">
        <f>+IFERROR(VLOOKUP($G78,TDMuertes!$C$2:$E$534,3,0),0)</f>
        <v>0</v>
      </c>
      <c r="P78" s="100" t="str">
        <f t="shared" ca="1" si="9"/>
        <v>OUT TIME</v>
      </c>
      <c r="Q78" s="84">
        <f>+IFERROR(VLOOKUP(CONSOLIDADO[[#This Row],[Codigo Municipio]],TDDia!$A$4:$B$394,2,0),0)</f>
        <v>59</v>
      </c>
    </row>
    <row r="79" spans="2:17" ht="14.4" x14ac:dyDescent="0.3">
      <c r="B79">
        <f t="shared" si="8"/>
        <v>1</v>
      </c>
      <c r="C79" s="75" t="str" cm="1">
        <f t="array" ref="C79">+INDEX(Table_4[[Departamento]:[Municipio]],FINAL!$B79,1)</f>
        <v>Atlántida</v>
      </c>
      <c r="D79" s="75" t="str" cm="1">
        <f t="array" ref="D79">+INDEX(Table_4[[Departamento]:[Municipio]],FINAL!$B79,4)</f>
        <v>La Ceiba</v>
      </c>
      <c r="E79" s="75" t="str" cm="1">
        <f t="array" ref="E79">+INDEX(Table_4[[Departamento]:[Municipio]],FINAL!$B79,3)</f>
        <v>0101</v>
      </c>
      <c r="F79" s="102">
        <v>43970</v>
      </c>
      <c r="G79" s="77" t="str">
        <f>+CONSOLIDADO[[#This Row],[Codigo Municipio]]&amp;CONSOLIDADO[[#This Row],[Fecha]]</f>
        <v>010143970</v>
      </c>
      <c r="H79" s="78">
        <f>+IFERROR(VLOOKUP($G79,TDAcumula!$C$2:$E$2027,3,0),0)</f>
        <v>0</v>
      </c>
      <c r="I79" s="79">
        <f t="shared" si="6"/>
        <v>22</v>
      </c>
      <c r="J79" s="80">
        <f>+IF(CONSOLIDADO[[#This Row],[Codigo Municipio]]=E78,CONSOLIDADO[[#This Row],[Fallecidos Diarios]]+J78,CONSOLIDADO[[#This Row],[Fallecidos Diarios]])</f>
        <v>3</v>
      </c>
      <c r="K79" s="81">
        <f t="shared" si="7"/>
        <v>0</v>
      </c>
      <c r="L79" s="82">
        <f>+IF(CONSOLIDADO[[#This Row],[Codigo Municipio]]=E78,CONSOLIDADO[[#This Row],[Recuperados Diarios]]+L78,CONSOLIDADO[[#This Row],[Recuperados Diarios]])</f>
        <v>22</v>
      </c>
      <c r="M79" s="83" cm="1">
        <f t="array" ref="M79">+IFERROR(IF(CONSOLIDADO[[#This Row],[Día]]&lt;14,0,INDEX(CONSOLIDADO[Casos Diarios],ROW()-14,1)),0)</f>
        <v>0</v>
      </c>
      <c r="N79" s="78">
        <f>+IF(CONSOLIDADO[[#This Row],[Clave]]="710143893",1,IF(OR(CONSOLIDADO[[#This Row],[Casos Acumulados]]&gt;0,CONSOLIDADO[[#This Row],[Muertes]]&gt;0),N78+1,I79))</f>
        <v>71</v>
      </c>
      <c r="O79" s="75">
        <f>+IFERROR(VLOOKUP($G79,TDMuertes!$C$2:$E$534,3,0),0)</f>
        <v>0</v>
      </c>
      <c r="P79" s="100" t="str">
        <f t="shared" ca="1" si="9"/>
        <v>OUT TIME</v>
      </c>
      <c r="Q79" s="84">
        <f>+IFERROR(VLOOKUP(CONSOLIDADO[[#This Row],[Codigo Municipio]],TDDia!$A$4:$B$394,2,0),0)</f>
        <v>59</v>
      </c>
    </row>
    <row r="80" spans="2:17" ht="14.4" x14ac:dyDescent="0.3">
      <c r="B80">
        <f t="shared" si="8"/>
        <v>1</v>
      </c>
      <c r="C80" s="75" t="str" cm="1">
        <f t="array" ref="C80">+INDEX(Table_4[[Departamento]:[Municipio]],FINAL!$B80,1)</f>
        <v>Atlántida</v>
      </c>
      <c r="D80" s="75" t="str" cm="1">
        <f t="array" ref="D80">+INDEX(Table_4[[Departamento]:[Municipio]],FINAL!$B80,4)</f>
        <v>La Ceiba</v>
      </c>
      <c r="E80" s="75" t="str" cm="1">
        <f t="array" ref="E80">+INDEX(Table_4[[Departamento]:[Municipio]],FINAL!$B80,3)</f>
        <v>0101</v>
      </c>
      <c r="F80" s="102">
        <v>43971</v>
      </c>
      <c r="G80" s="77" t="str">
        <f>+CONSOLIDADO[[#This Row],[Codigo Municipio]]&amp;CONSOLIDADO[[#This Row],[Fecha]]</f>
        <v>010143971</v>
      </c>
      <c r="H80" s="78">
        <f>+IFERROR(VLOOKUP($G80,TDAcumula!$C$2:$E$2027,3,0),0)</f>
        <v>0</v>
      </c>
      <c r="I80" s="79">
        <f t="shared" si="6"/>
        <v>22</v>
      </c>
      <c r="J80" s="80">
        <f>+IF(CONSOLIDADO[[#This Row],[Codigo Municipio]]=E79,CONSOLIDADO[[#This Row],[Fallecidos Diarios]]+J79,CONSOLIDADO[[#This Row],[Fallecidos Diarios]])</f>
        <v>3</v>
      </c>
      <c r="K80" s="81">
        <f t="shared" si="7"/>
        <v>0</v>
      </c>
      <c r="L80" s="82">
        <f>+IF(CONSOLIDADO[[#This Row],[Codigo Municipio]]=E79,CONSOLIDADO[[#This Row],[Recuperados Diarios]]+L79,CONSOLIDADO[[#This Row],[Recuperados Diarios]])</f>
        <v>22</v>
      </c>
      <c r="M80" s="83" cm="1">
        <f t="array" ref="M80">+IFERROR(IF(CONSOLIDADO[[#This Row],[Día]]&lt;14,0,INDEX(CONSOLIDADO[Casos Diarios],ROW()-14,1)),0)</f>
        <v>0</v>
      </c>
      <c r="N80" s="78">
        <f>+IF(CONSOLIDADO[[#This Row],[Clave]]="710143893",1,IF(OR(CONSOLIDADO[[#This Row],[Casos Acumulados]]&gt;0,CONSOLIDADO[[#This Row],[Muertes]]&gt;0),N79+1,I80))</f>
        <v>72</v>
      </c>
      <c r="O80" s="75">
        <f>+IFERROR(VLOOKUP($G80,TDMuertes!$C$2:$E$534,3,0),0)</f>
        <v>0</v>
      </c>
      <c r="P80" s="100" t="str">
        <f t="shared" ca="1" si="9"/>
        <v>OUT TIME</v>
      </c>
      <c r="Q80" s="84">
        <f>+IFERROR(VLOOKUP(CONSOLIDADO[[#This Row],[Codigo Municipio]],TDDia!$A$4:$B$394,2,0),0)</f>
        <v>59</v>
      </c>
    </row>
    <row r="81" spans="2:17" ht="14.4" x14ac:dyDescent="0.3">
      <c r="B81">
        <f t="shared" si="8"/>
        <v>1</v>
      </c>
      <c r="C81" s="75" t="str" cm="1">
        <f t="array" ref="C81">+INDEX(Table_4[[Departamento]:[Municipio]],FINAL!$B81,1)</f>
        <v>Atlántida</v>
      </c>
      <c r="D81" s="75" t="str" cm="1">
        <f t="array" ref="D81">+INDEX(Table_4[[Departamento]:[Municipio]],FINAL!$B81,4)</f>
        <v>La Ceiba</v>
      </c>
      <c r="E81" s="75" t="str" cm="1">
        <f t="array" ref="E81">+INDEX(Table_4[[Departamento]:[Municipio]],FINAL!$B81,3)</f>
        <v>0101</v>
      </c>
      <c r="F81" s="102">
        <v>43972</v>
      </c>
      <c r="G81" s="77" t="str">
        <f>+CONSOLIDADO[[#This Row],[Codigo Municipio]]&amp;CONSOLIDADO[[#This Row],[Fecha]]</f>
        <v>010143972</v>
      </c>
      <c r="H81" s="78">
        <f>+IFERROR(VLOOKUP($G81,TDAcumula!$C$2:$E$2027,3,0),0)</f>
        <v>0</v>
      </c>
      <c r="I81" s="79">
        <f t="shared" si="6"/>
        <v>22</v>
      </c>
      <c r="J81" s="80">
        <f>+IF(CONSOLIDADO[[#This Row],[Codigo Municipio]]=E80,CONSOLIDADO[[#This Row],[Fallecidos Diarios]]+J80,CONSOLIDADO[[#This Row],[Fallecidos Diarios]])</f>
        <v>3</v>
      </c>
      <c r="K81" s="81">
        <f t="shared" si="7"/>
        <v>0</v>
      </c>
      <c r="L81" s="82">
        <f>+IF(CONSOLIDADO[[#This Row],[Codigo Municipio]]=E80,CONSOLIDADO[[#This Row],[Recuperados Diarios]]+L80,CONSOLIDADO[[#This Row],[Recuperados Diarios]])</f>
        <v>22</v>
      </c>
      <c r="M81" s="83" cm="1">
        <f t="array" ref="M81">+IFERROR(IF(CONSOLIDADO[[#This Row],[Día]]&lt;14,0,INDEX(CONSOLIDADO[Casos Diarios],ROW()-14,1)),0)</f>
        <v>0</v>
      </c>
      <c r="N81" s="78">
        <f>+IF(CONSOLIDADO[[#This Row],[Clave]]="710143893",1,IF(OR(CONSOLIDADO[[#This Row],[Casos Acumulados]]&gt;0,CONSOLIDADO[[#This Row],[Muertes]]&gt;0),N80+1,I81))</f>
        <v>73</v>
      </c>
      <c r="O81" s="75">
        <f>+IFERROR(VLOOKUP($G81,TDMuertes!$C$2:$E$534,3,0),0)</f>
        <v>0</v>
      </c>
      <c r="P81" s="100" t="str">
        <f t="shared" ca="1" si="9"/>
        <v>OUT TIME</v>
      </c>
      <c r="Q81" s="84">
        <f>+IFERROR(VLOOKUP(CONSOLIDADO[[#This Row],[Codigo Municipio]],TDDia!$A$4:$B$394,2,0),0)</f>
        <v>59</v>
      </c>
    </row>
    <row r="82" spans="2:17" ht="14.4" x14ac:dyDescent="0.3">
      <c r="B82">
        <f t="shared" si="8"/>
        <v>1</v>
      </c>
      <c r="C82" s="75" t="str" cm="1">
        <f t="array" ref="C82">+INDEX(Table_4[[Departamento]:[Municipio]],FINAL!$B82,1)</f>
        <v>Atlántida</v>
      </c>
      <c r="D82" s="75" t="str" cm="1">
        <f t="array" ref="D82">+INDEX(Table_4[[Departamento]:[Municipio]],FINAL!$B82,4)</f>
        <v>La Ceiba</v>
      </c>
      <c r="E82" s="75" t="str" cm="1">
        <f t="array" ref="E82">+INDEX(Table_4[[Departamento]:[Municipio]],FINAL!$B82,3)</f>
        <v>0101</v>
      </c>
      <c r="F82" s="102">
        <v>43973</v>
      </c>
      <c r="G82" s="77" t="str">
        <f>+CONSOLIDADO[[#This Row],[Codigo Municipio]]&amp;CONSOLIDADO[[#This Row],[Fecha]]</f>
        <v>010143973</v>
      </c>
      <c r="H82" s="78">
        <f>+IFERROR(VLOOKUP($G82,TDAcumula!$C$2:$E$2027,3,0),0)</f>
        <v>0</v>
      </c>
      <c r="I82" s="79">
        <f t="shared" si="6"/>
        <v>22</v>
      </c>
      <c r="J82" s="80">
        <f>+IF(CONSOLIDADO[[#This Row],[Codigo Municipio]]=E81,CONSOLIDADO[[#This Row],[Fallecidos Diarios]]+J81,CONSOLIDADO[[#This Row],[Fallecidos Diarios]])</f>
        <v>3</v>
      </c>
      <c r="K82" s="81">
        <f t="shared" si="7"/>
        <v>0</v>
      </c>
      <c r="L82" s="82">
        <f>+IF(CONSOLIDADO[[#This Row],[Codigo Municipio]]=E81,CONSOLIDADO[[#This Row],[Recuperados Diarios]]+L81,CONSOLIDADO[[#This Row],[Recuperados Diarios]])</f>
        <v>22</v>
      </c>
      <c r="M82" s="83" cm="1">
        <f t="array" ref="M82">+IFERROR(IF(CONSOLIDADO[[#This Row],[Día]]&lt;14,0,INDEX(CONSOLIDADO[Casos Diarios],ROW()-14,1)),0)</f>
        <v>0</v>
      </c>
      <c r="N82" s="78">
        <f>+IF(CONSOLIDADO[[#This Row],[Clave]]="710143893",1,IF(OR(CONSOLIDADO[[#This Row],[Casos Acumulados]]&gt;0,CONSOLIDADO[[#This Row],[Muertes]]&gt;0),N81+1,I82))</f>
        <v>74</v>
      </c>
      <c r="O82" s="75">
        <f>+IFERROR(VLOOKUP($G82,TDMuertes!$C$2:$E$534,3,0),0)</f>
        <v>0</v>
      </c>
      <c r="P82" s="100" t="str">
        <f t="shared" ca="1" si="9"/>
        <v>OUT TIME</v>
      </c>
      <c r="Q82" s="84">
        <f>+IFERROR(VLOOKUP(CONSOLIDADO[[#This Row],[Codigo Municipio]],TDDia!$A$4:$B$394,2,0),0)</f>
        <v>59</v>
      </c>
    </row>
    <row r="83" spans="2:17" ht="14.4" x14ac:dyDescent="0.3">
      <c r="B83">
        <f t="shared" si="8"/>
        <v>1</v>
      </c>
      <c r="C83" s="75" t="str" cm="1">
        <f t="array" ref="C83">+INDEX(Table_4[[Departamento]:[Municipio]],FINAL!$B83,1)</f>
        <v>Atlántida</v>
      </c>
      <c r="D83" s="75" t="str" cm="1">
        <f t="array" ref="D83">+INDEX(Table_4[[Departamento]:[Municipio]],FINAL!$B83,4)</f>
        <v>La Ceiba</v>
      </c>
      <c r="E83" s="75" t="str" cm="1">
        <f t="array" ref="E83">+INDEX(Table_4[[Departamento]:[Municipio]],FINAL!$B83,3)</f>
        <v>0101</v>
      </c>
      <c r="F83" s="102">
        <v>43974</v>
      </c>
      <c r="G83" s="77" t="str">
        <f>+CONSOLIDADO[[#This Row],[Codigo Municipio]]&amp;CONSOLIDADO[[#This Row],[Fecha]]</f>
        <v>010143974</v>
      </c>
      <c r="H83" s="78">
        <f>+IFERROR(VLOOKUP($G83,TDAcumula!$C$2:$E$2027,3,0),0)</f>
        <v>0</v>
      </c>
      <c r="I83" s="79">
        <f t="shared" si="6"/>
        <v>22</v>
      </c>
      <c r="J83" s="80">
        <f>+IF(CONSOLIDADO[[#This Row],[Codigo Municipio]]=E82,CONSOLIDADO[[#This Row],[Fallecidos Diarios]]+J82,CONSOLIDADO[[#This Row],[Fallecidos Diarios]])</f>
        <v>3</v>
      </c>
      <c r="K83" s="81">
        <f t="shared" si="7"/>
        <v>0</v>
      </c>
      <c r="L83" s="82">
        <f>+IF(CONSOLIDADO[[#This Row],[Codigo Municipio]]=E82,CONSOLIDADO[[#This Row],[Recuperados Diarios]]+L82,CONSOLIDADO[[#This Row],[Recuperados Diarios]])</f>
        <v>22</v>
      </c>
      <c r="M83" s="83" cm="1">
        <f t="array" ref="M83">+IFERROR(IF(CONSOLIDADO[[#This Row],[Día]]&lt;14,0,INDEX(CONSOLIDADO[Casos Diarios],ROW()-14,1)),0)</f>
        <v>0</v>
      </c>
      <c r="N83" s="78">
        <f>+IF(CONSOLIDADO[[#This Row],[Clave]]="710143893",1,IF(OR(CONSOLIDADO[[#This Row],[Casos Acumulados]]&gt;0,CONSOLIDADO[[#This Row],[Muertes]]&gt;0),N82+1,I83))</f>
        <v>75</v>
      </c>
      <c r="O83" s="75">
        <f>+IFERROR(VLOOKUP($G83,TDMuertes!$C$2:$E$534,3,0),0)</f>
        <v>0</v>
      </c>
      <c r="P83" s="100" t="str">
        <f t="shared" ca="1" si="9"/>
        <v>OUT TIME</v>
      </c>
      <c r="Q83" s="84">
        <f>+IFERROR(VLOOKUP(CONSOLIDADO[[#This Row],[Codigo Municipio]],TDDia!$A$4:$B$394,2,0),0)</f>
        <v>59</v>
      </c>
    </row>
    <row r="84" spans="2:17" ht="14.4" x14ac:dyDescent="0.3">
      <c r="B84">
        <f t="shared" si="8"/>
        <v>1</v>
      </c>
      <c r="C84" s="75" t="str" cm="1">
        <f t="array" ref="C84">+INDEX(Table_4[[Departamento]:[Municipio]],FINAL!$B84,1)</f>
        <v>Atlántida</v>
      </c>
      <c r="D84" s="75" t="str" cm="1">
        <f t="array" ref="D84">+INDEX(Table_4[[Departamento]:[Municipio]],FINAL!$B84,4)</f>
        <v>La Ceiba</v>
      </c>
      <c r="E84" s="75" t="str" cm="1">
        <f t="array" ref="E84">+INDEX(Table_4[[Departamento]:[Municipio]],FINAL!$B84,3)</f>
        <v>0101</v>
      </c>
      <c r="F84" s="102">
        <v>43975</v>
      </c>
      <c r="G84" s="77" t="str">
        <f>+CONSOLIDADO[[#This Row],[Codigo Municipio]]&amp;CONSOLIDADO[[#This Row],[Fecha]]</f>
        <v>010143975</v>
      </c>
      <c r="H84" s="78">
        <f>+IFERROR(VLOOKUP($G84,TDAcumula!$C$2:$E$2027,3,0),0)</f>
        <v>0</v>
      </c>
      <c r="I84" s="79">
        <f t="shared" si="6"/>
        <v>22</v>
      </c>
      <c r="J84" s="80">
        <f>+IF(CONSOLIDADO[[#This Row],[Codigo Municipio]]=E83,CONSOLIDADO[[#This Row],[Fallecidos Diarios]]+J83,CONSOLIDADO[[#This Row],[Fallecidos Diarios]])</f>
        <v>3</v>
      </c>
      <c r="K84" s="81">
        <f t="shared" si="7"/>
        <v>0</v>
      </c>
      <c r="L84" s="82">
        <f>+IF(CONSOLIDADO[[#This Row],[Codigo Municipio]]=E83,CONSOLIDADO[[#This Row],[Recuperados Diarios]]+L83,CONSOLIDADO[[#This Row],[Recuperados Diarios]])</f>
        <v>22</v>
      </c>
      <c r="M84" s="83" cm="1">
        <f t="array" ref="M84">+IFERROR(IF(CONSOLIDADO[[#This Row],[Día]]&lt;14,0,INDEX(CONSOLIDADO[Casos Diarios],ROW()-14,1)),0)</f>
        <v>0</v>
      </c>
      <c r="N84" s="78">
        <f>+IF(CONSOLIDADO[[#This Row],[Clave]]="710143893",1,IF(OR(CONSOLIDADO[[#This Row],[Casos Acumulados]]&gt;0,CONSOLIDADO[[#This Row],[Muertes]]&gt;0),N83+1,I84))</f>
        <v>76</v>
      </c>
      <c r="O84" s="75">
        <f>+IFERROR(VLOOKUP($G84,TDMuertes!$C$2:$E$534,3,0),0)</f>
        <v>0</v>
      </c>
      <c r="P84" s="100" t="str">
        <f t="shared" ca="1" si="9"/>
        <v>OUT TIME</v>
      </c>
      <c r="Q84" s="84">
        <f>+IFERROR(VLOOKUP(CONSOLIDADO[[#This Row],[Codigo Municipio]],TDDia!$A$4:$B$394,2,0),0)</f>
        <v>59</v>
      </c>
    </row>
    <row r="85" spans="2:17" ht="14.4" x14ac:dyDescent="0.3">
      <c r="B85">
        <f t="shared" si="8"/>
        <v>1</v>
      </c>
      <c r="C85" s="75" t="str" cm="1">
        <f t="array" ref="C85">+INDEX(Table_4[[Departamento]:[Municipio]],FINAL!$B85,1)</f>
        <v>Atlántida</v>
      </c>
      <c r="D85" s="75" t="str" cm="1">
        <f t="array" ref="D85">+INDEX(Table_4[[Departamento]:[Municipio]],FINAL!$B85,4)</f>
        <v>La Ceiba</v>
      </c>
      <c r="E85" s="75" t="str" cm="1">
        <f t="array" ref="E85">+INDEX(Table_4[[Departamento]:[Municipio]],FINAL!$B85,3)</f>
        <v>0101</v>
      </c>
      <c r="F85" s="102">
        <v>43976</v>
      </c>
      <c r="G85" s="77" t="str">
        <f>+CONSOLIDADO[[#This Row],[Codigo Municipio]]&amp;CONSOLIDADO[[#This Row],[Fecha]]</f>
        <v>010143976</v>
      </c>
      <c r="H85" s="78">
        <f>+IFERROR(VLOOKUP($G85,TDAcumula!$C$2:$E$2027,3,0),0)</f>
        <v>0</v>
      </c>
      <c r="I85" s="79">
        <f t="shared" si="6"/>
        <v>22</v>
      </c>
      <c r="J85" s="80">
        <f>+IF(CONSOLIDADO[[#This Row],[Codigo Municipio]]=E84,CONSOLIDADO[[#This Row],[Fallecidos Diarios]]+J84,CONSOLIDADO[[#This Row],[Fallecidos Diarios]])</f>
        <v>3</v>
      </c>
      <c r="K85" s="81">
        <f t="shared" si="7"/>
        <v>0</v>
      </c>
      <c r="L85" s="82">
        <f>+IF(CONSOLIDADO[[#This Row],[Codigo Municipio]]=E84,CONSOLIDADO[[#This Row],[Recuperados Diarios]]+L84,CONSOLIDADO[[#This Row],[Recuperados Diarios]])</f>
        <v>22</v>
      </c>
      <c r="M85" s="83" cm="1">
        <f t="array" ref="M85">+IFERROR(IF(CONSOLIDADO[[#This Row],[Día]]&lt;14,0,INDEX(CONSOLIDADO[Casos Diarios],ROW()-14,1)),0)</f>
        <v>0</v>
      </c>
      <c r="N85" s="78">
        <f>+IF(CONSOLIDADO[[#This Row],[Clave]]="710143893",1,IF(OR(CONSOLIDADO[[#This Row],[Casos Acumulados]]&gt;0,CONSOLIDADO[[#This Row],[Muertes]]&gt;0),N84+1,I85))</f>
        <v>77</v>
      </c>
      <c r="O85" s="75">
        <f>+IFERROR(VLOOKUP($G85,TDMuertes!$C$2:$E$534,3,0),0)</f>
        <v>0</v>
      </c>
      <c r="P85" s="100" t="str">
        <f t="shared" ca="1" si="9"/>
        <v>OUT TIME</v>
      </c>
      <c r="Q85" s="84">
        <f>+IFERROR(VLOOKUP(CONSOLIDADO[[#This Row],[Codigo Municipio]],TDDia!$A$4:$B$394,2,0),0)</f>
        <v>59</v>
      </c>
    </row>
    <row r="86" spans="2:17" ht="14.4" x14ac:dyDescent="0.3">
      <c r="B86">
        <f t="shared" si="8"/>
        <v>1</v>
      </c>
      <c r="C86" s="75" t="str" cm="1">
        <f t="array" ref="C86">+INDEX(Table_4[[Departamento]:[Municipio]],FINAL!$B86,1)</f>
        <v>Atlántida</v>
      </c>
      <c r="D86" s="75" t="str" cm="1">
        <f t="array" ref="D86">+INDEX(Table_4[[Departamento]:[Municipio]],FINAL!$B86,4)</f>
        <v>La Ceiba</v>
      </c>
      <c r="E86" s="75" t="str" cm="1">
        <f t="array" ref="E86">+INDEX(Table_4[[Departamento]:[Municipio]],FINAL!$B86,3)</f>
        <v>0101</v>
      </c>
      <c r="F86" s="102">
        <v>43977</v>
      </c>
      <c r="G86" s="77" t="str">
        <f>+CONSOLIDADO[[#This Row],[Codigo Municipio]]&amp;CONSOLIDADO[[#This Row],[Fecha]]</f>
        <v>010143977</v>
      </c>
      <c r="H86" s="78">
        <f>+IFERROR(VLOOKUP($G86,TDAcumula!$C$2:$E$2027,3,0),0)</f>
        <v>0</v>
      </c>
      <c r="I86" s="79">
        <f t="shared" si="6"/>
        <v>22</v>
      </c>
      <c r="J86" s="80">
        <f>+IF(CONSOLIDADO[[#This Row],[Codigo Municipio]]=E85,CONSOLIDADO[[#This Row],[Fallecidos Diarios]]+J85,CONSOLIDADO[[#This Row],[Fallecidos Diarios]])</f>
        <v>3</v>
      </c>
      <c r="K86" s="81">
        <f t="shared" si="7"/>
        <v>0</v>
      </c>
      <c r="L86" s="82">
        <f>+IF(CONSOLIDADO[[#This Row],[Codigo Municipio]]=E85,CONSOLIDADO[[#This Row],[Recuperados Diarios]]+L85,CONSOLIDADO[[#This Row],[Recuperados Diarios]])</f>
        <v>22</v>
      </c>
      <c r="M86" s="83" cm="1">
        <f t="array" ref="M86">+IFERROR(IF(CONSOLIDADO[[#This Row],[Día]]&lt;14,0,INDEX(CONSOLIDADO[Casos Diarios],ROW()-14,1)),0)</f>
        <v>0</v>
      </c>
      <c r="N86" s="78">
        <f>+IF(CONSOLIDADO[[#This Row],[Clave]]="710143893",1,IF(OR(CONSOLIDADO[[#This Row],[Casos Acumulados]]&gt;0,CONSOLIDADO[[#This Row],[Muertes]]&gt;0),N85+1,I86))</f>
        <v>78</v>
      </c>
      <c r="O86" s="75">
        <f>+IFERROR(VLOOKUP($G86,TDMuertes!$C$2:$E$534,3,0),0)</f>
        <v>0</v>
      </c>
      <c r="P86" s="100" t="str">
        <f t="shared" ca="1" si="9"/>
        <v>OUT TIME</v>
      </c>
      <c r="Q86" s="84">
        <f>+IFERROR(VLOOKUP(CONSOLIDADO[[#This Row],[Codigo Municipio]],TDDia!$A$4:$B$394,2,0),0)</f>
        <v>59</v>
      </c>
    </row>
    <row r="87" spans="2:17" ht="14.4" x14ac:dyDescent="0.3">
      <c r="B87">
        <f t="shared" si="8"/>
        <v>1</v>
      </c>
      <c r="C87" s="75" t="str" cm="1">
        <f t="array" ref="C87">+INDEX(Table_4[[Departamento]:[Municipio]],FINAL!$B87,1)</f>
        <v>Atlántida</v>
      </c>
      <c r="D87" s="75" t="str" cm="1">
        <f t="array" ref="D87">+INDEX(Table_4[[Departamento]:[Municipio]],FINAL!$B87,4)</f>
        <v>La Ceiba</v>
      </c>
      <c r="E87" s="75" t="str" cm="1">
        <f t="array" ref="E87">+INDEX(Table_4[[Departamento]:[Municipio]],FINAL!$B87,3)</f>
        <v>0101</v>
      </c>
      <c r="F87" s="102">
        <v>43978</v>
      </c>
      <c r="G87" s="77" t="str">
        <f>+CONSOLIDADO[[#This Row],[Codigo Municipio]]&amp;CONSOLIDADO[[#This Row],[Fecha]]</f>
        <v>010143978</v>
      </c>
      <c r="H87" s="78">
        <f>+IFERROR(VLOOKUP($G87,TDAcumula!$C$2:$E$2027,3,0),0)</f>
        <v>0</v>
      </c>
      <c r="I87" s="79">
        <f t="shared" si="6"/>
        <v>22</v>
      </c>
      <c r="J87" s="80">
        <f>+IF(CONSOLIDADO[[#This Row],[Codigo Municipio]]=E86,CONSOLIDADO[[#This Row],[Fallecidos Diarios]]+J86,CONSOLIDADO[[#This Row],[Fallecidos Diarios]])</f>
        <v>3</v>
      </c>
      <c r="K87" s="81">
        <f t="shared" si="7"/>
        <v>0</v>
      </c>
      <c r="L87" s="82">
        <f>+IF(CONSOLIDADO[[#This Row],[Codigo Municipio]]=E86,CONSOLIDADO[[#This Row],[Recuperados Diarios]]+L86,CONSOLIDADO[[#This Row],[Recuperados Diarios]])</f>
        <v>22</v>
      </c>
      <c r="M87" s="83" cm="1">
        <f t="array" ref="M87">+IFERROR(IF(CONSOLIDADO[[#This Row],[Día]]&lt;14,0,INDEX(CONSOLIDADO[Casos Diarios],ROW()-14,1)),0)</f>
        <v>0</v>
      </c>
      <c r="N87" s="78">
        <f>+IF(CONSOLIDADO[[#This Row],[Clave]]="710143893",1,IF(OR(CONSOLIDADO[[#This Row],[Casos Acumulados]]&gt;0,CONSOLIDADO[[#This Row],[Muertes]]&gt;0),N86+1,I87))</f>
        <v>79</v>
      </c>
      <c r="O87" s="75">
        <f>+IFERROR(VLOOKUP($G87,TDMuertes!$C$2:$E$534,3,0),0)</f>
        <v>0</v>
      </c>
      <c r="P87" s="100" t="str">
        <f t="shared" ca="1" si="9"/>
        <v>OUT TIME</v>
      </c>
      <c r="Q87" s="84">
        <f>+IFERROR(VLOOKUP(CONSOLIDADO[[#This Row],[Codigo Municipio]],TDDia!$A$4:$B$394,2,0),0)</f>
        <v>59</v>
      </c>
    </row>
    <row r="88" spans="2:17" ht="14.4" x14ac:dyDescent="0.3">
      <c r="B88">
        <f t="shared" si="8"/>
        <v>1</v>
      </c>
      <c r="C88" s="75" t="str" cm="1">
        <f t="array" ref="C88">+INDEX(Table_4[[Departamento]:[Municipio]],FINAL!$B88,1)</f>
        <v>Atlántida</v>
      </c>
      <c r="D88" s="75" t="str" cm="1">
        <f t="array" ref="D88">+INDEX(Table_4[[Departamento]:[Municipio]],FINAL!$B88,4)</f>
        <v>La Ceiba</v>
      </c>
      <c r="E88" s="75" t="str" cm="1">
        <f t="array" ref="E88">+INDEX(Table_4[[Departamento]:[Municipio]],FINAL!$B88,3)</f>
        <v>0101</v>
      </c>
      <c r="F88" s="102">
        <v>43979</v>
      </c>
      <c r="G88" s="77" t="str">
        <f>+CONSOLIDADO[[#This Row],[Codigo Municipio]]&amp;CONSOLIDADO[[#This Row],[Fecha]]</f>
        <v>010143979</v>
      </c>
      <c r="H88" s="78">
        <f>+IFERROR(VLOOKUP($G88,TDAcumula!$C$2:$E$2027,3,0),0)</f>
        <v>0</v>
      </c>
      <c r="I88" s="79">
        <f t="shared" si="6"/>
        <v>22</v>
      </c>
      <c r="J88" s="80">
        <f>+IF(CONSOLIDADO[[#This Row],[Codigo Municipio]]=E87,CONSOLIDADO[[#This Row],[Fallecidos Diarios]]+J87,CONSOLIDADO[[#This Row],[Fallecidos Diarios]])</f>
        <v>3</v>
      </c>
      <c r="K88" s="81">
        <f t="shared" si="7"/>
        <v>0</v>
      </c>
      <c r="L88" s="82">
        <f>+IF(CONSOLIDADO[[#This Row],[Codigo Municipio]]=E87,CONSOLIDADO[[#This Row],[Recuperados Diarios]]+L87,CONSOLIDADO[[#This Row],[Recuperados Diarios]])</f>
        <v>22</v>
      </c>
      <c r="M88" s="83" cm="1">
        <f t="array" ref="M88">+IFERROR(IF(CONSOLIDADO[[#This Row],[Día]]&lt;14,0,INDEX(CONSOLIDADO[Casos Diarios],ROW()-14,1)),0)</f>
        <v>0</v>
      </c>
      <c r="N88" s="78">
        <f>+IF(CONSOLIDADO[[#This Row],[Clave]]="710143893",1,IF(OR(CONSOLIDADO[[#This Row],[Casos Acumulados]]&gt;0,CONSOLIDADO[[#This Row],[Muertes]]&gt;0),N87+1,I88))</f>
        <v>80</v>
      </c>
      <c r="O88" s="75">
        <f>+IFERROR(VLOOKUP($G88,TDMuertes!$C$2:$E$534,3,0),0)</f>
        <v>0</v>
      </c>
      <c r="P88" s="100" t="str">
        <f t="shared" ca="1" si="9"/>
        <v>OUT TIME</v>
      </c>
      <c r="Q88" s="84">
        <f>+IFERROR(VLOOKUP(CONSOLIDADO[[#This Row],[Codigo Municipio]],TDDia!$A$4:$B$394,2,0),0)</f>
        <v>59</v>
      </c>
    </row>
    <row r="89" spans="2:17" ht="14.4" x14ac:dyDescent="0.3">
      <c r="B89">
        <f t="shared" si="8"/>
        <v>1</v>
      </c>
      <c r="C89" s="75" t="str" cm="1">
        <f t="array" ref="C89">+INDEX(Table_4[[Departamento]:[Municipio]],FINAL!$B89,1)</f>
        <v>Atlántida</v>
      </c>
      <c r="D89" s="75" t="str" cm="1">
        <f t="array" ref="D89">+INDEX(Table_4[[Departamento]:[Municipio]],FINAL!$B89,4)</f>
        <v>La Ceiba</v>
      </c>
      <c r="E89" s="75" t="str" cm="1">
        <f t="array" ref="E89">+INDEX(Table_4[[Departamento]:[Municipio]],FINAL!$B89,3)</f>
        <v>0101</v>
      </c>
      <c r="F89" s="102">
        <v>43980</v>
      </c>
      <c r="G89" s="77" t="str">
        <f>+CONSOLIDADO[[#This Row],[Codigo Municipio]]&amp;CONSOLIDADO[[#This Row],[Fecha]]</f>
        <v>010143980</v>
      </c>
      <c r="H89" s="78">
        <f>+IFERROR(VLOOKUP($G89,TDAcumula!$C$2:$E$2027,3,0),0)</f>
        <v>0</v>
      </c>
      <c r="I89" s="79">
        <f t="shared" si="6"/>
        <v>22</v>
      </c>
      <c r="J89" s="80">
        <f>+IF(CONSOLIDADO[[#This Row],[Codigo Municipio]]=E88,CONSOLIDADO[[#This Row],[Fallecidos Diarios]]+J88,CONSOLIDADO[[#This Row],[Fallecidos Diarios]])</f>
        <v>3</v>
      </c>
      <c r="K89" s="81">
        <f t="shared" si="7"/>
        <v>0</v>
      </c>
      <c r="L89" s="82">
        <f>+IF(CONSOLIDADO[[#This Row],[Codigo Municipio]]=E88,CONSOLIDADO[[#This Row],[Recuperados Diarios]]+L88,CONSOLIDADO[[#This Row],[Recuperados Diarios]])</f>
        <v>22</v>
      </c>
      <c r="M89" s="83" cm="1">
        <f t="array" ref="M89">+IFERROR(IF(CONSOLIDADO[[#This Row],[Día]]&lt;14,0,INDEX(CONSOLIDADO[Casos Diarios],ROW()-14,1)),0)</f>
        <v>0</v>
      </c>
      <c r="N89" s="78">
        <f>+IF(CONSOLIDADO[[#This Row],[Clave]]="710143893",1,IF(OR(CONSOLIDADO[[#This Row],[Casos Acumulados]]&gt;0,CONSOLIDADO[[#This Row],[Muertes]]&gt;0),N88+1,I89))</f>
        <v>81</v>
      </c>
      <c r="O89" s="75">
        <f>+IFERROR(VLOOKUP($G89,TDMuertes!$C$2:$E$534,3,0),0)</f>
        <v>0</v>
      </c>
      <c r="P89" s="100" t="str">
        <f t="shared" ca="1" si="9"/>
        <v>OUT TIME</v>
      </c>
      <c r="Q89" s="84">
        <f>+IFERROR(VLOOKUP(CONSOLIDADO[[#This Row],[Codigo Municipio]],TDDia!$A$4:$B$394,2,0),0)</f>
        <v>59</v>
      </c>
    </row>
    <row r="90" spans="2:17" ht="14.4" x14ac:dyDescent="0.3">
      <c r="B90">
        <f t="shared" si="8"/>
        <v>1</v>
      </c>
      <c r="C90" s="75" t="str" cm="1">
        <f t="array" ref="C90">+INDEX(Table_4[[Departamento]:[Municipio]],FINAL!$B90,1)</f>
        <v>Atlántida</v>
      </c>
      <c r="D90" s="75" t="str" cm="1">
        <f t="array" ref="D90">+INDEX(Table_4[[Departamento]:[Municipio]],FINAL!$B90,4)</f>
        <v>La Ceiba</v>
      </c>
      <c r="E90" s="75" t="str" cm="1">
        <f t="array" ref="E90">+INDEX(Table_4[[Departamento]:[Municipio]],FINAL!$B90,3)</f>
        <v>0101</v>
      </c>
      <c r="F90" s="102">
        <v>43981</v>
      </c>
      <c r="G90" s="77" t="str">
        <f>+CONSOLIDADO[[#This Row],[Codigo Municipio]]&amp;CONSOLIDADO[[#This Row],[Fecha]]</f>
        <v>010143981</v>
      </c>
      <c r="H90" s="78">
        <f>+IFERROR(VLOOKUP($G90,TDAcumula!$C$2:$E$2027,3,0),0)</f>
        <v>0</v>
      </c>
      <c r="I90" s="79">
        <f t="shared" si="6"/>
        <v>22</v>
      </c>
      <c r="J90" s="80">
        <f>+IF(CONSOLIDADO[[#This Row],[Codigo Municipio]]=E89,CONSOLIDADO[[#This Row],[Fallecidos Diarios]]+J89,CONSOLIDADO[[#This Row],[Fallecidos Diarios]])</f>
        <v>3</v>
      </c>
      <c r="K90" s="81">
        <f t="shared" si="7"/>
        <v>0</v>
      </c>
      <c r="L90" s="82">
        <f>+IF(CONSOLIDADO[[#This Row],[Codigo Municipio]]=E89,CONSOLIDADO[[#This Row],[Recuperados Diarios]]+L89,CONSOLIDADO[[#This Row],[Recuperados Diarios]])</f>
        <v>22</v>
      </c>
      <c r="M90" s="83" cm="1">
        <f t="array" ref="M90">+IFERROR(IF(CONSOLIDADO[[#This Row],[Día]]&lt;14,0,INDEX(CONSOLIDADO[Casos Diarios],ROW()-14,1)),0)</f>
        <v>0</v>
      </c>
      <c r="N90" s="78">
        <f>+IF(CONSOLIDADO[[#This Row],[Clave]]="710143893",1,IF(OR(CONSOLIDADO[[#This Row],[Casos Acumulados]]&gt;0,CONSOLIDADO[[#This Row],[Muertes]]&gt;0),N89+1,I90))</f>
        <v>82</v>
      </c>
      <c r="O90" s="75">
        <f>+IFERROR(VLOOKUP($G90,TDMuertes!$C$2:$E$534,3,0),0)</f>
        <v>0</v>
      </c>
      <c r="P90" s="100" t="str">
        <f t="shared" ca="1" si="9"/>
        <v>OUT TIME</v>
      </c>
      <c r="Q90" s="84">
        <f>+IFERROR(VLOOKUP(CONSOLIDADO[[#This Row],[Codigo Municipio]],TDDia!$A$4:$B$394,2,0),0)</f>
        <v>59</v>
      </c>
    </row>
    <row r="91" spans="2:17" ht="14.4" x14ac:dyDescent="0.3">
      <c r="B91">
        <f t="shared" si="8"/>
        <v>1</v>
      </c>
      <c r="C91" s="75" t="str" cm="1">
        <f t="array" ref="C91">+INDEX(Table_4[[Departamento]:[Municipio]],FINAL!$B91,1)</f>
        <v>Atlántida</v>
      </c>
      <c r="D91" s="75" t="str" cm="1">
        <f t="array" ref="D91">+INDEX(Table_4[[Departamento]:[Municipio]],FINAL!$B91,4)</f>
        <v>La Ceiba</v>
      </c>
      <c r="E91" s="75" t="str" cm="1">
        <f t="array" ref="E91">+INDEX(Table_4[[Departamento]:[Municipio]],FINAL!$B91,3)</f>
        <v>0101</v>
      </c>
      <c r="F91" s="102">
        <v>43982</v>
      </c>
      <c r="G91" s="77" t="str">
        <f>+CONSOLIDADO[[#This Row],[Codigo Municipio]]&amp;CONSOLIDADO[[#This Row],[Fecha]]</f>
        <v>010143982</v>
      </c>
      <c r="H91" s="78">
        <f>+IFERROR(VLOOKUP($G91,TDAcumula!$C$2:$E$2027,3,0),0)</f>
        <v>0</v>
      </c>
      <c r="I91" s="79">
        <f t="shared" si="6"/>
        <v>22</v>
      </c>
      <c r="J91" s="80">
        <f>+IF(CONSOLIDADO[[#This Row],[Codigo Municipio]]=E90,CONSOLIDADO[[#This Row],[Fallecidos Diarios]]+J90,CONSOLIDADO[[#This Row],[Fallecidos Diarios]])</f>
        <v>3</v>
      </c>
      <c r="K91" s="81">
        <f t="shared" si="7"/>
        <v>0</v>
      </c>
      <c r="L91" s="82">
        <f>+IF(CONSOLIDADO[[#This Row],[Codigo Municipio]]=E90,CONSOLIDADO[[#This Row],[Recuperados Diarios]]+L90,CONSOLIDADO[[#This Row],[Recuperados Diarios]])</f>
        <v>22</v>
      </c>
      <c r="M91" s="83" cm="1">
        <f t="array" ref="M91">+IFERROR(IF(CONSOLIDADO[[#This Row],[Día]]&lt;14,0,INDEX(CONSOLIDADO[Casos Diarios],ROW()-14,1)),0)</f>
        <v>0</v>
      </c>
      <c r="N91" s="78">
        <f>+IF(CONSOLIDADO[[#This Row],[Clave]]="710143893",1,IF(OR(CONSOLIDADO[[#This Row],[Casos Acumulados]]&gt;0,CONSOLIDADO[[#This Row],[Muertes]]&gt;0),N90+1,I91))</f>
        <v>83</v>
      </c>
      <c r="O91" s="75">
        <f>+IFERROR(VLOOKUP($G91,TDMuertes!$C$2:$E$534,3,0),0)</f>
        <v>0</v>
      </c>
      <c r="P91" s="100" t="str">
        <f t="shared" ca="1" si="9"/>
        <v>OUT TIME</v>
      </c>
      <c r="Q91" s="84">
        <f>+IFERROR(VLOOKUP(CONSOLIDADO[[#This Row],[Codigo Municipio]],TDDia!$A$4:$B$394,2,0),0)</f>
        <v>59</v>
      </c>
    </row>
    <row r="92" spans="2:17" ht="14.4" x14ac:dyDescent="0.3">
      <c r="B92">
        <f t="shared" si="8"/>
        <v>1</v>
      </c>
      <c r="C92" s="75" t="str" cm="1">
        <f t="array" ref="C92">+INDEX(Table_4[[Departamento]:[Municipio]],FINAL!$B92,1)</f>
        <v>Atlántida</v>
      </c>
      <c r="D92" s="75" t="str" cm="1">
        <f t="array" ref="D92">+INDEX(Table_4[[Departamento]:[Municipio]],FINAL!$B92,4)</f>
        <v>La Ceiba</v>
      </c>
      <c r="E92" s="75" t="str" cm="1">
        <f t="array" ref="E92">+INDEX(Table_4[[Departamento]:[Municipio]],FINAL!$B92,3)</f>
        <v>0101</v>
      </c>
      <c r="F92" s="102">
        <v>43983</v>
      </c>
      <c r="G92" s="77" t="str">
        <f>+CONSOLIDADO[[#This Row],[Codigo Municipio]]&amp;CONSOLIDADO[[#This Row],[Fecha]]</f>
        <v>010143983</v>
      </c>
      <c r="H92" s="78">
        <f>+IFERROR(VLOOKUP($G92,TDAcumula!$C$2:$E$2027,3,0),0)</f>
        <v>0</v>
      </c>
      <c r="I92" s="79">
        <f t="shared" si="6"/>
        <v>22</v>
      </c>
      <c r="J92" s="80">
        <f>+IF(CONSOLIDADO[[#This Row],[Codigo Municipio]]=E91,CONSOLIDADO[[#This Row],[Fallecidos Diarios]]+J91,CONSOLIDADO[[#This Row],[Fallecidos Diarios]])</f>
        <v>3</v>
      </c>
      <c r="K92" s="81">
        <f t="shared" si="7"/>
        <v>0</v>
      </c>
      <c r="L92" s="82">
        <f>+IF(CONSOLIDADO[[#This Row],[Codigo Municipio]]=E91,CONSOLIDADO[[#This Row],[Recuperados Diarios]]+L91,CONSOLIDADO[[#This Row],[Recuperados Diarios]])</f>
        <v>22</v>
      </c>
      <c r="M92" s="83" cm="1">
        <f t="array" ref="M92">+IFERROR(IF(CONSOLIDADO[[#This Row],[Día]]&lt;14,0,INDEX(CONSOLIDADO[Casos Diarios],ROW()-14,1)),0)</f>
        <v>0</v>
      </c>
      <c r="N92" s="78">
        <f>+IF(CONSOLIDADO[[#This Row],[Clave]]="710143893",1,IF(OR(CONSOLIDADO[[#This Row],[Casos Acumulados]]&gt;0,CONSOLIDADO[[#This Row],[Muertes]]&gt;0),N91+1,I92))</f>
        <v>84</v>
      </c>
      <c r="O92" s="75">
        <f>+IFERROR(VLOOKUP($G92,TDMuertes!$C$2:$E$534,3,0),0)</f>
        <v>0</v>
      </c>
      <c r="P92" s="100" t="str">
        <f t="shared" ca="1" si="9"/>
        <v>OUT TIME</v>
      </c>
      <c r="Q92" s="84">
        <f>+IFERROR(VLOOKUP(CONSOLIDADO[[#This Row],[Codigo Municipio]],TDDia!$A$4:$B$394,2,0),0)</f>
        <v>59</v>
      </c>
    </row>
    <row r="93" spans="2:17" ht="14.4" x14ac:dyDescent="0.3">
      <c r="B93">
        <f t="shared" si="8"/>
        <v>1</v>
      </c>
      <c r="C93" s="75" t="str" cm="1">
        <f t="array" ref="C93">+INDEX(Table_4[[Departamento]:[Municipio]],FINAL!$B93,1)</f>
        <v>Atlántida</v>
      </c>
      <c r="D93" s="75" t="str" cm="1">
        <f t="array" ref="D93">+INDEX(Table_4[[Departamento]:[Municipio]],FINAL!$B93,4)</f>
        <v>La Ceiba</v>
      </c>
      <c r="E93" s="75" t="str" cm="1">
        <f t="array" ref="E93">+INDEX(Table_4[[Departamento]:[Municipio]],FINAL!$B93,3)</f>
        <v>0101</v>
      </c>
      <c r="F93" s="102">
        <v>43984</v>
      </c>
      <c r="G93" s="77" t="str">
        <f>+CONSOLIDADO[[#This Row],[Codigo Municipio]]&amp;CONSOLIDADO[[#This Row],[Fecha]]</f>
        <v>010143984</v>
      </c>
      <c r="H93" s="78">
        <f>+IFERROR(VLOOKUP($G93,TDAcumula!$C$2:$E$2027,3,0),0)</f>
        <v>0</v>
      </c>
      <c r="I93" s="79">
        <f t="shared" si="6"/>
        <v>22</v>
      </c>
      <c r="J93" s="80">
        <f>+IF(CONSOLIDADO[[#This Row],[Codigo Municipio]]=E92,CONSOLIDADO[[#This Row],[Fallecidos Diarios]]+J92,CONSOLIDADO[[#This Row],[Fallecidos Diarios]])</f>
        <v>3</v>
      </c>
      <c r="K93" s="81">
        <f t="shared" si="7"/>
        <v>0</v>
      </c>
      <c r="L93" s="82">
        <f>+IF(CONSOLIDADO[[#This Row],[Codigo Municipio]]=E92,CONSOLIDADO[[#This Row],[Recuperados Diarios]]+L92,CONSOLIDADO[[#This Row],[Recuperados Diarios]])</f>
        <v>22</v>
      </c>
      <c r="M93" s="83" cm="1">
        <f t="array" ref="M93">+IFERROR(IF(CONSOLIDADO[[#This Row],[Día]]&lt;14,0,INDEX(CONSOLIDADO[Casos Diarios],ROW()-14,1)),0)</f>
        <v>0</v>
      </c>
      <c r="N93" s="78">
        <f>+IF(CONSOLIDADO[[#This Row],[Clave]]="710143893",1,IF(OR(CONSOLIDADO[[#This Row],[Casos Acumulados]]&gt;0,CONSOLIDADO[[#This Row],[Muertes]]&gt;0),N92+1,I93))</f>
        <v>85</v>
      </c>
      <c r="O93" s="75">
        <f>+IFERROR(VLOOKUP($G93,TDMuertes!$C$2:$E$534,3,0),0)</f>
        <v>0</v>
      </c>
      <c r="P93" s="100" t="str">
        <f t="shared" ca="1" si="9"/>
        <v>OUT TIME</v>
      </c>
      <c r="Q93" s="84">
        <f>+IFERROR(VLOOKUP(CONSOLIDADO[[#This Row],[Codigo Municipio]],TDDia!$A$4:$B$394,2,0),0)</f>
        <v>59</v>
      </c>
    </row>
    <row r="94" spans="2:17" ht="14.4" x14ac:dyDescent="0.3">
      <c r="B94">
        <f t="shared" si="8"/>
        <v>1</v>
      </c>
      <c r="C94" s="75" t="str" cm="1">
        <f t="array" ref="C94">+INDEX(Table_4[[Departamento]:[Municipio]],FINAL!$B94,1)</f>
        <v>Atlántida</v>
      </c>
      <c r="D94" s="75" t="str" cm="1">
        <f t="array" ref="D94">+INDEX(Table_4[[Departamento]:[Municipio]],FINAL!$B94,4)</f>
        <v>La Ceiba</v>
      </c>
      <c r="E94" s="75" t="str" cm="1">
        <f t="array" ref="E94">+INDEX(Table_4[[Departamento]:[Municipio]],FINAL!$B94,3)</f>
        <v>0101</v>
      </c>
      <c r="F94" s="102">
        <v>43985</v>
      </c>
      <c r="G94" s="77" t="str">
        <f>+CONSOLIDADO[[#This Row],[Codigo Municipio]]&amp;CONSOLIDADO[[#This Row],[Fecha]]</f>
        <v>010143985</v>
      </c>
      <c r="H94" s="78">
        <f>+IFERROR(VLOOKUP($G94,TDAcumula!$C$2:$E$2027,3,0),0)</f>
        <v>0</v>
      </c>
      <c r="I94" s="79">
        <f t="shared" si="6"/>
        <v>22</v>
      </c>
      <c r="J94" s="80">
        <f>+IF(CONSOLIDADO[[#This Row],[Codigo Municipio]]=E93,CONSOLIDADO[[#This Row],[Fallecidos Diarios]]+J93,CONSOLIDADO[[#This Row],[Fallecidos Diarios]])</f>
        <v>3</v>
      </c>
      <c r="K94" s="81">
        <f t="shared" si="7"/>
        <v>0</v>
      </c>
      <c r="L94" s="82">
        <f>+IF(CONSOLIDADO[[#This Row],[Codigo Municipio]]=E93,CONSOLIDADO[[#This Row],[Recuperados Diarios]]+L93,CONSOLIDADO[[#This Row],[Recuperados Diarios]])</f>
        <v>22</v>
      </c>
      <c r="M94" s="83" cm="1">
        <f t="array" ref="M94">+IFERROR(IF(CONSOLIDADO[[#This Row],[Día]]&lt;14,0,INDEX(CONSOLIDADO[Casos Diarios],ROW()-14,1)),0)</f>
        <v>0</v>
      </c>
      <c r="N94" s="78">
        <f>+IF(CONSOLIDADO[[#This Row],[Clave]]="710143893",1,IF(OR(CONSOLIDADO[[#This Row],[Casos Acumulados]]&gt;0,CONSOLIDADO[[#This Row],[Muertes]]&gt;0),N93+1,I94))</f>
        <v>86</v>
      </c>
      <c r="O94" s="75">
        <f>+IFERROR(VLOOKUP($G94,TDMuertes!$C$2:$E$534,3,0),0)</f>
        <v>0</v>
      </c>
      <c r="P94" s="100" t="str">
        <f t="shared" ca="1" si="9"/>
        <v>OUT TIME</v>
      </c>
      <c r="Q94" s="84">
        <f>+IFERROR(VLOOKUP(CONSOLIDADO[[#This Row],[Codigo Municipio]],TDDia!$A$4:$B$394,2,0),0)</f>
        <v>59</v>
      </c>
    </row>
    <row r="95" spans="2:17" ht="14.4" x14ac:dyDescent="0.3">
      <c r="B95">
        <f t="shared" si="8"/>
        <v>1</v>
      </c>
      <c r="C95" s="75" t="str" cm="1">
        <f t="array" ref="C95">+INDEX(Table_4[[Departamento]:[Municipio]],FINAL!$B95,1)</f>
        <v>Atlántida</v>
      </c>
      <c r="D95" s="75" t="str" cm="1">
        <f t="array" ref="D95">+INDEX(Table_4[[Departamento]:[Municipio]],FINAL!$B95,4)</f>
        <v>La Ceiba</v>
      </c>
      <c r="E95" s="75" t="str" cm="1">
        <f t="array" ref="E95">+INDEX(Table_4[[Departamento]:[Municipio]],FINAL!$B95,3)</f>
        <v>0101</v>
      </c>
      <c r="F95" s="102">
        <v>43986</v>
      </c>
      <c r="G95" s="77" t="str">
        <f>+CONSOLIDADO[[#This Row],[Codigo Municipio]]&amp;CONSOLIDADO[[#This Row],[Fecha]]</f>
        <v>010143986</v>
      </c>
      <c r="H95" s="78">
        <f>+IFERROR(VLOOKUP($G95,TDAcumula!$C$2:$E$2027,3,0),0)</f>
        <v>0</v>
      </c>
      <c r="I95" s="79">
        <f t="shared" si="6"/>
        <v>22</v>
      </c>
      <c r="J95" s="80">
        <f>+IF(CONSOLIDADO[[#This Row],[Codigo Municipio]]=E94,CONSOLIDADO[[#This Row],[Fallecidos Diarios]]+J94,CONSOLIDADO[[#This Row],[Fallecidos Diarios]])</f>
        <v>3</v>
      </c>
      <c r="K95" s="81">
        <f t="shared" si="7"/>
        <v>0</v>
      </c>
      <c r="L95" s="82">
        <f>+IF(CONSOLIDADO[[#This Row],[Codigo Municipio]]=E94,CONSOLIDADO[[#This Row],[Recuperados Diarios]]+L94,CONSOLIDADO[[#This Row],[Recuperados Diarios]])</f>
        <v>22</v>
      </c>
      <c r="M95" s="83" cm="1">
        <f t="array" ref="M95">+IFERROR(IF(CONSOLIDADO[[#This Row],[Día]]&lt;14,0,INDEX(CONSOLIDADO[Casos Diarios],ROW()-14,1)),0)</f>
        <v>0</v>
      </c>
      <c r="N95" s="78">
        <f>+IF(CONSOLIDADO[[#This Row],[Clave]]="710143893",1,IF(OR(CONSOLIDADO[[#This Row],[Casos Acumulados]]&gt;0,CONSOLIDADO[[#This Row],[Muertes]]&gt;0),N94+1,I95))</f>
        <v>87</v>
      </c>
      <c r="O95" s="75">
        <f>+IFERROR(VLOOKUP($G95,TDMuertes!$C$2:$E$534,3,0),0)</f>
        <v>0</v>
      </c>
      <c r="P95" s="100" t="str">
        <f t="shared" ca="1" si="9"/>
        <v>OUT TIME</v>
      </c>
      <c r="Q95" s="84">
        <f>+IFERROR(VLOOKUP(CONSOLIDADO[[#This Row],[Codigo Municipio]],TDDia!$A$4:$B$394,2,0),0)</f>
        <v>59</v>
      </c>
    </row>
    <row r="96" spans="2:17" ht="14.4" x14ac:dyDescent="0.3">
      <c r="B96">
        <f t="shared" si="8"/>
        <v>1</v>
      </c>
      <c r="C96" s="75" t="str" cm="1">
        <f t="array" ref="C96">+INDEX(Table_4[[Departamento]:[Municipio]],FINAL!$B96,1)</f>
        <v>Atlántida</v>
      </c>
      <c r="D96" s="75" t="str" cm="1">
        <f t="array" ref="D96">+INDEX(Table_4[[Departamento]:[Municipio]],FINAL!$B96,4)</f>
        <v>La Ceiba</v>
      </c>
      <c r="E96" s="75" t="str" cm="1">
        <f t="array" ref="E96">+INDEX(Table_4[[Departamento]:[Municipio]],FINAL!$B96,3)</f>
        <v>0101</v>
      </c>
      <c r="F96" s="102">
        <v>43987</v>
      </c>
      <c r="G96" s="77" t="str">
        <f>+CONSOLIDADO[[#This Row],[Codigo Municipio]]&amp;CONSOLIDADO[[#This Row],[Fecha]]</f>
        <v>010143987</v>
      </c>
      <c r="H96" s="78">
        <f>+IFERROR(VLOOKUP($G96,TDAcumula!$C$2:$E$2027,3,0),0)</f>
        <v>0</v>
      </c>
      <c r="I96" s="79">
        <f t="shared" si="6"/>
        <v>22</v>
      </c>
      <c r="J96" s="80">
        <f>+IF(CONSOLIDADO[[#This Row],[Codigo Municipio]]=E95,CONSOLIDADO[[#This Row],[Fallecidos Diarios]]+J95,CONSOLIDADO[[#This Row],[Fallecidos Diarios]])</f>
        <v>3</v>
      </c>
      <c r="K96" s="81">
        <f t="shared" si="7"/>
        <v>0</v>
      </c>
      <c r="L96" s="82">
        <f>+IF(CONSOLIDADO[[#This Row],[Codigo Municipio]]=E95,CONSOLIDADO[[#This Row],[Recuperados Diarios]]+L95,CONSOLIDADO[[#This Row],[Recuperados Diarios]])</f>
        <v>22</v>
      </c>
      <c r="M96" s="83" cm="1">
        <f t="array" ref="M96">+IFERROR(IF(CONSOLIDADO[[#This Row],[Día]]&lt;14,0,INDEX(CONSOLIDADO[Casos Diarios],ROW()-14,1)),0)</f>
        <v>0</v>
      </c>
      <c r="N96" s="78">
        <f>+IF(CONSOLIDADO[[#This Row],[Clave]]="710143893",1,IF(OR(CONSOLIDADO[[#This Row],[Casos Acumulados]]&gt;0,CONSOLIDADO[[#This Row],[Muertes]]&gt;0),N95+1,I96))</f>
        <v>88</v>
      </c>
      <c r="O96" s="75">
        <f>+IFERROR(VLOOKUP($G96,TDMuertes!$C$2:$E$534,3,0),0)</f>
        <v>0</v>
      </c>
      <c r="P96" s="100" t="str">
        <f t="shared" ca="1" si="9"/>
        <v>OUT TIME</v>
      </c>
      <c r="Q96" s="84">
        <f>+IFERROR(VLOOKUP(CONSOLIDADO[[#This Row],[Codigo Municipio]],TDDia!$A$4:$B$394,2,0),0)</f>
        <v>59</v>
      </c>
    </row>
    <row r="97" spans="2:17" ht="14.4" x14ac:dyDescent="0.3">
      <c r="B97">
        <f t="shared" si="8"/>
        <v>1</v>
      </c>
      <c r="C97" s="75" t="str" cm="1">
        <f t="array" ref="C97">+INDEX(Table_4[[Departamento]:[Municipio]],FINAL!$B97,1)</f>
        <v>Atlántida</v>
      </c>
      <c r="D97" s="75" t="str" cm="1">
        <f t="array" ref="D97">+INDEX(Table_4[[Departamento]:[Municipio]],FINAL!$B97,4)</f>
        <v>La Ceiba</v>
      </c>
      <c r="E97" s="75" t="str" cm="1">
        <f t="array" ref="E97">+INDEX(Table_4[[Departamento]:[Municipio]],FINAL!$B97,3)</f>
        <v>0101</v>
      </c>
      <c r="F97" s="102">
        <v>43988</v>
      </c>
      <c r="G97" s="77" t="str">
        <f>+CONSOLIDADO[[#This Row],[Codigo Municipio]]&amp;CONSOLIDADO[[#This Row],[Fecha]]</f>
        <v>010143988</v>
      </c>
      <c r="H97" s="78">
        <f>+IFERROR(VLOOKUP($G97,TDAcumula!$C$2:$E$2027,3,0),0)</f>
        <v>0</v>
      </c>
      <c r="I97" s="79">
        <f t="shared" si="6"/>
        <v>22</v>
      </c>
      <c r="J97" s="80">
        <f>+IF(CONSOLIDADO[[#This Row],[Codigo Municipio]]=E96,CONSOLIDADO[[#This Row],[Fallecidos Diarios]]+J96,CONSOLIDADO[[#This Row],[Fallecidos Diarios]])</f>
        <v>3</v>
      </c>
      <c r="K97" s="81">
        <f t="shared" si="7"/>
        <v>0</v>
      </c>
      <c r="L97" s="82">
        <f>+IF(CONSOLIDADO[[#This Row],[Codigo Municipio]]=E96,CONSOLIDADO[[#This Row],[Recuperados Diarios]]+L96,CONSOLIDADO[[#This Row],[Recuperados Diarios]])</f>
        <v>22</v>
      </c>
      <c r="M97" s="83" cm="1">
        <f t="array" ref="M97">+IFERROR(IF(CONSOLIDADO[[#This Row],[Día]]&lt;14,0,INDEX(CONSOLIDADO[Casos Diarios],ROW()-14,1)),0)</f>
        <v>0</v>
      </c>
      <c r="N97" s="78">
        <f>+IF(CONSOLIDADO[[#This Row],[Clave]]="710143893",1,IF(OR(CONSOLIDADO[[#This Row],[Casos Acumulados]]&gt;0,CONSOLIDADO[[#This Row],[Muertes]]&gt;0),N96+1,I97))</f>
        <v>89</v>
      </c>
      <c r="O97" s="75">
        <f>+IFERROR(VLOOKUP($G97,TDMuertes!$C$2:$E$534,3,0),0)</f>
        <v>0</v>
      </c>
      <c r="P97" s="100" t="str">
        <f t="shared" ca="1" si="9"/>
        <v>OUT TIME</v>
      </c>
      <c r="Q97" s="84">
        <f>+IFERROR(VLOOKUP(CONSOLIDADO[[#This Row],[Codigo Municipio]],TDDia!$A$4:$B$394,2,0),0)</f>
        <v>59</v>
      </c>
    </row>
    <row r="98" spans="2:17" ht="14.4" x14ac:dyDescent="0.3">
      <c r="B98">
        <f t="shared" si="8"/>
        <v>1</v>
      </c>
      <c r="C98" s="75" t="str" cm="1">
        <f t="array" ref="C98">+INDEX(Table_4[[Departamento]:[Municipio]],FINAL!$B98,1)</f>
        <v>Atlántida</v>
      </c>
      <c r="D98" s="75" t="str" cm="1">
        <f t="array" ref="D98">+INDEX(Table_4[[Departamento]:[Municipio]],FINAL!$B98,4)</f>
        <v>La Ceiba</v>
      </c>
      <c r="E98" s="75" t="str" cm="1">
        <f t="array" ref="E98">+INDEX(Table_4[[Departamento]:[Municipio]],FINAL!$B98,3)</f>
        <v>0101</v>
      </c>
      <c r="F98" s="102">
        <v>43989</v>
      </c>
      <c r="G98" s="77" t="str">
        <f>+CONSOLIDADO[[#This Row],[Codigo Municipio]]&amp;CONSOLIDADO[[#This Row],[Fecha]]</f>
        <v>010143989</v>
      </c>
      <c r="H98" s="78">
        <f>+IFERROR(VLOOKUP($G98,TDAcumula!$C$2:$E$2027,3,0),0)</f>
        <v>0</v>
      </c>
      <c r="I98" s="79">
        <f t="shared" si="6"/>
        <v>22</v>
      </c>
      <c r="J98" s="80">
        <f>+IF(CONSOLIDADO[[#This Row],[Codigo Municipio]]=E97,CONSOLIDADO[[#This Row],[Fallecidos Diarios]]+J97,CONSOLIDADO[[#This Row],[Fallecidos Diarios]])</f>
        <v>3</v>
      </c>
      <c r="K98" s="81">
        <f t="shared" si="7"/>
        <v>0</v>
      </c>
      <c r="L98" s="82">
        <f>+IF(CONSOLIDADO[[#This Row],[Codigo Municipio]]=E97,CONSOLIDADO[[#This Row],[Recuperados Diarios]]+L97,CONSOLIDADO[[#This Row],[Recuperados Diarios]])</f>
        <v>22</v>
      </c>
      <c r="M98" s="83" cm="1">
        <f t="array" ref="M98">+IFERROR(IF(CONSOLIDADO[[#This Row],[Día]]&lt;14,0,INDEX(CONSOLIDADO[Casos Diarios],ROW()-14,1)),0)</f>
        <v>0</v>
      </c>
      <c r="N98" s="78">
        <f>+IF(CONSOLIDADO[[#This Row],[Clave]]="710143893",1,IF(OR(CONSOLIDADO[[#This Row],[Casos Acumulados]]&gt;0,CONSOLIDADO[[#This Row],[Muertes]]&gt;0),N97+1,I98))</f>
        <v>90</v>
      </c>
      <c r="O98" s="75">
        <f>+IFERROR(VLOOKUP($G98,TDMuertes!$C$2:$E$534,3,0),0)</f>
        <v>0</v>
      </c>
      <c r="P98" s="100" t="str">
        <f t="shared" ca="1" si="9"/>
        <v>OUT TIME</v>
      </c>
      <c r="Q98" s="84">
        <f>+IFERROR(VLOOKUP(CONSOLIDADO[[#This Row],[Codigo Municipio]],TDDia!$A$4:$B$394,2,0),0)</f>
        <v>59</v>
      </c>
    </row>
    <row r="99" spans="2:17" ht="14.4" x14ac:dyDescent="0.3">
      <c r="B99">
        <f t="shared" si="8"/>
        <v>1</v>
      </c>
      <c r="C99" s="75" t="str" cm="1">
        <f t="array" ref="C99">+INDEX(Table_4[[Departamento]:[Municipio]],FINAL!$B99,1)</f>
        <v>Atlántida</v>
      </c>
      <c r="D99" s="75" t="str" cm="1">
        <f t="array" ref="D99">+INDEX(Table_4[[Departamento]:[Municipio]],FINAL!$B99,4)</f>
        <v>La Ceiba</v>
      </c>
      <c r="E99" s="75" t="str" cm="1">
        <f t="array" ref="E99">+INDEX(Table_4[[Departamento]:[Municipio]],FINAL!$B99,3)</f>
        <v>0101</v>
      </c>
      <c r="F99" s="102">
        <v>43990</v>
      </c>
      <c r="G99" s="77" t="str">
        <f>+CONSOLIDADO[[#This Row],[Codigo Municipio]]&amp;CONSOLIDADO[[#This Row],[Fecha]]</f>
        <v>010143990</v>
      </c>
      <c r="H99" s="78">
        <f>+IFERROR(VLOOKUP($G99,TDAcumula!$C$2:$E$2027,3,0),0)</f>
        <v>0</v>
      </c>
      <c r="I99" s="79">
        <f t="shared" si="6"/>
        <v>22</v>
      </c>
      <c r="J99" s="80">
        <f>+IF(CONSOLIDADO[[#This Row],[Codigo Municipio]]=E98,CONSOLIDADO[[#This Row],[Fallecidos Diarios]]+J98,CONSOLIDADO[[#This Row],[Fallecidos Diarios]])</f>
        <v>3</v>
      </c>
      <c r="K99" s="81">
        <f t="shared" si="7"/>
        <v>0</v>
      </c>
      <c r="L99" s="82">
        <f>+IF(CONSOLIDADO[[#This Row],[Codigo Municipio]]=E98,CONSOLIDADO[[#This Row],[Recuperados Diarios]]+L98,CONSOLIDADO[[#This Row],[Recuperados Diarios]])</f>
        <v>22</v>
      </c>
      <c r="M99" s="83" cm="1">
        <f t="array" ref="M99">+IFERROR(IF(CONSOLIDADO[[#This Row],[Día]]&lt;14,0,INDEX(CONSOLIDADO[Casos Diarios],ROW()-14,1)),0)</f>
        <v>0</v>
      </c>
      <c r="N99" s="78">
        <f>+IF(CONSOLIDADO[[#This Row],[Clave]]="710143893",1,IF(OR(CONSOLIDADO[[#This Row],[Casos Acumulados]]&gt;0,CONSOLIDADO[[#This Row],[Muertes]]&gt;0),N98+1,I99))</f>
        <v>91</v>
      </c>
      <c r="O99" s="75">
        <f>+IFERROR(VLOOKUP($G99,TDMuertes!$C$2:$E$534,3,0),0)</f>
        <v>0</v>
      </c>
      <c r="P99" s="100" t="str">
        <f t="shared" ca="1" si="9"/>
        <v>OUT TIME</v>
      </c>
      <c r="Q99" s="84">
        <f>+IFERROR(VLOOKUP(CONSOLIDADO[[#This Row],[Codigo Municipio]],TDDia!$A$4:$B$394,2,0),0)</f>
        <v>59</v>
      </c>
    </row>
    <row r="100" spans="2:17" ht="14.4" x14ac:dyDescent="0.3">
      <c r="B100">
        <f t="shared" si="8"/>
        <v>1</v>
      </c>
      <c r="C100" s="75" t="str" cm="1">
        <f t="array" ref="C100">+INDEX(Table_4[[Departamento]:[Municipio]],FINAL!$B100,1)</f>
        <v>Atlántida</v>
      </c>
      <c r="D100" s="75" t="str" cm="1">
        <f t="array" ref="D100">+INDEX(Table_4[[Departamento]:[Municipio]],FINAL!$B100,4)</f>
        <v>La Ceiba</v>
      </c>
      <c r="E100" s="75" t="str" cm="1">
        <f t="array" ref="E100">+INDEX(Table_4[[Departamento]:[Municipio]],FINAL!$B100,3)</f>
        <v>0101</v>
      </c>
      <c r="F100" s="102">
        <v>43991</v>
      </c>
      <c r="G100" s="77" t="str">
        <f>+CONSOLIDADO[[#This Row],[Codigo Municipio]]&amp;CONSOLIDADO[[#This Row],[Fecha]]</f>
        <v>010143991</v>
      </c>
      <c r="H100" s="78">
        <f>+IFERROR(VLOOKUP($G100,TDAcumula!$C$2:$E$2027,3,0),0)</f>
        <v>0</v>
      </c>
      <c r="I100" s="79">
        <f t="shared" si="6"/>
        <v>22</v>
      </c>
      <c r="J100" s="80">
        <f>+IF(CONSOLIDADO[[#This Row],[Codigo Municipio]]=E99,CONSOLIDADO[[#This Row],[Fallecidos Diarios]]+J99,CONSOLIDADO[[#This Row],[Fallecidos Diarios]])</f>
        <v>3</v>
      </c>
      <c r="K100" s="81">
        <f t="shared" si="7"/>
        <v>0</v>
      </c>
      <c r="L100" s="82">
        <f>+IF(CONSOLIDADO[[#This Row],[Codigo Municipio]]=E99,CONSOLIDADO[[#This Row],[Recuperados Diarios]]+L99,CONSOLIDADO[[#This Row],[Recuperados Diarios]])</f>
        <v>22</v>
      </c>
      <c r="M100" s="83" cm="1">
        <f t="array" ref="M100">+IFERROR(IF(CONSOLIDADO[[#This Row],[Día]]&lt;14,0,INDEX(CONSOLIDADO[Casos Diarios],ROW()-14,1)),0)</f>
        <v>0</v>
      </c>
      <c r="N100" s="78">
        <f>+IF(CONSOLIDADO[[#This Row],[Clave]]="710143893",1,IF(OR(CONSOLIDADO[[#This Row],[Casos Acumulados]]&gt;0,CONSOLIDADO[[#This Row],[Muertes]]&gt;0),N99+1,I100))</f>
        <v>92</v>
      </c>
      <c r="O100" s="75">
        <f>+IFERROR(VLOOKUP($G100,TDMuertes!$C$2:$E$534,3,0),0)</f>
        <v>0</v>
      </c>
      <c r="P100" s="100" t="str">
        <f t="shared" ca="1" si="9"/>
        <v>OUT TIME</v>
      </c>
      <c r="Q100" s="84">
        <f>+IFERROR(VLOOKUP(CONSOLIDADO[[#This Row],[Codigo Municipio]],TDDia!$A$4:$B$394,2,0),0)</f>
        <v>59</v>
      </c>
    </row>
    <row r="101" spans="2:17" ht="14.4" x14ac:dyDescent="0.3">
      <c r="B101">
        <f t="shared" si="8"/>
        <v>1</v>
      </c>
      <c r="C101" s="75" t="str" cm="1">
        <f t="array" ref="C101">+INDEX(Table_4[[Departamento]:[Municipio]],FINAL!$B101,1)</f>
        <v>Atlántida</v>
      </c>
      <c r="D101" s="75" t="str" cm="1">
        <f t="array" ref="D101">+INDEX(Table_4[[Departamento]:[Municipio]],FINAL!$B101,4)</f>
        <v>La Ceiba</v>
      </c>
      <c r="E101" s="75" t="str" cm="1">
        <f t="array" ref="E101">+INDEX(Table_4[[Departamento]:[Municipio]],FINAL!$B101,3)</f>
        <v>0101</v>
      </c>
      <c r="F101" s="102">
        <v>43992</v>
      </c>
      <c r="G101" s="77" t="str">
        <f>+CONSOLIDADO[[#This Row],[Codigo Municipio]]&amp;CONSOLIDADO[[#This Row],[Fecha]]</f>
        <v>010143992</v>
      </c>
      <c r="H101" s="78">
        <f>+IFERROR(VLOOKUP($G101,TDAcumula!$C$2:$E$2027,3,0),0)</f>
        <v>0</v>
      </c>
      <c r="I101" s="79">
        <f t="shared" si="6"/>
        <v>22</v>
      </c>
      <c r="J101" s="80">
        <f>+IF(CONSOLIDADO[[#This Row],[Codigo Municipio]]=E100,CONSOLIDADO[[#This Row],[Fallecidos Diarios]]+J100,CONSOLIDADO[[#This Row],[Fallecidos Diarios]])</f>
        <v>3</v>
      </c>
      <c r="K101" s="81">
        <f t="shared" si="7"/>
        <v>0</v>
      </c>
      <c r="L101" s="82">
        <f>+IF(CONSOLIDADO[[#This Row],[Codigo Municipio]]=E100,CONSOLIDADO[[#This Row],[Recuperados Diarios]]+L100,CONSOLIDADO[[#This Row],[Recuperados Diarios]])</f>
        <v>22</v>
      </c>
      <c r="M101" s="83" cm="1">
        <f t="array" ref="M101">+IFERROR(IF(CONSOLIDADO[[#This Row],[Día]]&lt;14,0,INDEX(CONSOLIDADO[Casos Diarios],ROW()-14,1)),0)</f>
        <v>0</v>
      </c>
      <c r="N101" s="78">
        <f>+IF(CONSOLIDADO[[#This Row],[Clave]]="710143893",1,IF(OR(CONSOLIDADO[[#This Row],[Casos Acumulados]]&gt;0,CONSOLIDADO[[#This Row],[Muertes]]&gt;0),N100+1,I101))</f>
        <v>93</v>
      </c>
      <c r="O101" s="75">
        <f>+IFERROR(VLOOKUP($G101,TDMuertes!$C$2:$E$534,3,0),0)</f>
        <v>0</v>
      </c>
      <c r="P101" s="100" t="str">
        <f t="shared" ca="1" si="9"/>
        <v>OUT TIME</v>
      </c>
      <c r="Q101" s="84">
        <f>+IFERROR(VLOOKUP(CONSOLIDADO[[#This Row],[Codigo Municipio]],TDDia!$A$4:$B$394,2,0),0)</f>
        <v>59</v>
      </c>
    </row>
    <row r="102" spans="2:17" ht="14.4" x14ac:dyDescent="0.3">
      <c r="B102">
        <f t="shared" si="8"/>
        <v>1</v>
      </c>
      <c r="C102" s="75" t="str" cm="1">
        <f t="array" ref="C102">+INDEX(Table_4[[Departamento]:[Municipio]],FINAL!$B102,1)</f>
        <v>Atlántida</v>
      </c>
      <c r="D102" s="75" t="str" cm="1">
        <f t="array" ref="D102">+INDEX(Table_4[[Departamento]:[Municipio]],FINAL!$B102,4)</f>
        <v>La Ceiba</v>
      </c>
      <c r="E102" s="75" t="str" cm="1">
        <f t="array" ref="E102">+INDEX(Table_4[[Departamento]:[Municipio]],FINAL!$B102,3)</f>
        <v>0101</v>
      </c>
      <c r="F102" s="102">
        <v>43993</v>
      </c>
      <c r="G102" s="77" t="str">
        <f>+CONSOLIDADO[[#This Row],[Codigo Municipio]]&amp;CONSOLIDADO[[#This Row],[Fecha]]</f>
        <v>010143993</v>
      </c>
      <c r="H102" s="78">
        <f>+IFERROR(VLOOKUP($G102,TDAcumula!$C$2:$E$2027,3,0),0)</f>
        <v>0</v>
      </c>
      <c r="I102" s="79">
        <f t="shared" si="6"/>
        <v>22</v>
      </c>
      <c r="J102" s="80">
        <f>+IF(CONSOLIDADO[[#This Row],[Codigo Municipio]]=E101,CONSOLIDADO[[#This Row],[Fallecidos Diarios]]+J101,CONSOLIDADO[[#This Row],[Fallecidos Diarios]])</f>
        <v>3</v>
      </c>
      <c r="K102" s="81">
        <f t="shared" si="7"/>
        <v>0</v>
      </c>
      <c r="L102" s="82">
        <f>+IF(CONSOLIDADO[[#This Row],[Codigo Municipio]]=E101,CONSOLIDADO[[#This Row],[Recuperados Diarios]]+L101,CONSOLIDADO[[#This Row],[Recuperados Diarios]])</f>
        <v>22</v>
      </c>
      <c r="M102" s="83" cm="1">
        <f t="array" ref="M102">+IFERROR(IF(CONSOLIDADO[[#This Row],[Día]]&lt;14,0,INDEX(CONSOLIDADO[Casos Diarios],ROW()-14,1)),0)</f>
        <v>0</v>
      </c>
      <c r="N102" s="78">
        <f>+IF(CONSOLIDADO[[#This Row],[Clave]]="710143893",1,IF(OR(CONSOLIDADO[[#This Row],[Casos Acumulados]]&gt;0,CONSOLIDADO[[#This Row],[Muertes]]&gt;0),N101+1,I102))</f>
        <v>94</v>
      </c>
      <c r="O102" s="75">
        <f>+IFERROR(VLOOKUP($G102,TDMuertes!$C$2:$E$534,3,0),0)</f>
        <v>0</v>
      </c>
      <c r="P102" s="100" t="str">
        <f t="shared" ca="1" si="9"/>
        <v>OUT TIME</v>
      </c>
      <c r="Q102" s="84">
        <f>+IFERROR(VLOOKUP(CONSOLIDADO[[#This Row],[Codigo Municipio]],TDDia!$A$4:$B$394,2,0),0)</f>
        <v>59</v>
      </c>
    </row>
    <row r="103" spans="2:17" ht="14.4" x14ac:dyDescent="0.3">
      <c r="B103">
        <f t="shared" si="8"/>
        <v>1</v>
      </c>
      <c r="C103" s="75" t="str" cm="1">
        <f t="array" ref="C103">+INDEX(Table_4[[Departamento]:[Municipio]],FINAL!$B103,1)</f>
        <v>Atlántida</v>
      </c>
      <c r="D103" s="75" t="str" cm="1">
        <f t="array" ref="D103">+INDEX(Table_4[[Departamento]:[Municipio]],FINAL!$B103,4)</f>
        <v>La Ceiba</v>
      </c>
      <c r="E103" s="75" t="str" cm="1">
        <f t="array" ref="E103">+INDEX(Table_4[[Departamento]:[Municipio]],FINAL!$B103,3)</f>
        <v>0101</v>
      </c>
      <c r="F103" s="102">
        <v>43994</v>
      </c>
      <c r="G103" s="77" t="str">
        <f>+CONSOLIDADO[[#This Row],[Codigo Municipio]]&amp;CONSOLIDADO[[#This Row],[Fecha]]</f>
        <v>010143994</v>
      </c>
      <c r="H103" s="78">
        <f>+IFERROR(VLOOKUP($G103,TDAcumula!$C$2:$E$2027,3,0),0)</f>
        <v>0</v>
      </c>
      <c r="I103" s="79">
        <f t="shared" si="6"/>
        <v>22</v>
      </c>
      <c r="J103" s="80">
        <f>+IF(CONSOLIDADO[[#This Row],[Codigo Municipio]]=E102,CONSOLIDADO[[#This Row],[Fallecidos Diarios]]+J102,CONSOLIDADO[[#This Row],[Fallecidos Diarios]])</f>
        <v>3</v>
      </c>
      <c r="K103" s="81">
        <f t="shared" si="7"/>
        <v>0</v>
      </c>
      <c r="L103" s="82">
        <f>+IF(CONSOLIDADO[[#This Row],[Codigo Municipio]]=E102,CONSOLIDADO[[#This Row],[Recuperados Diarios]]+L102,CONSOLIDADO[[#This Row],[Recuperados Diarios]])</f>
        <v>22</v>
      </c>
      <c r="M103" s="83" cm="1">
        <f t="array" ref="M103">+IFERROR(IF(CONSOLIDADO[[#This Row],[Día]]&lt;14,0,INDEX(CONSOLIDADO[Casos Diarios],ROW()-14,1)),0)</f>
        <v>0</v>
      </c>
      <c r="N103" s="78">
        <f>+IF(CONSOLIDADO[[#This Row],[Clave]]="710143893",1,IF(OR(CONSOLIDADO[[#This Row],[Casos Acumulados]]&gt;0,CONSOLIDADO[[#This Row],[Muertes]]&gt;0),N102+1,I103))</f>
        <v>95</v>
      </c>
      <c r="O103" s="75">
        <f>+IFERROR(VLOOKUP($G103,TDMuertes!$C$2:$E$534,3,0),0)</f>
        <v>0</v>
      </c>
      <c r="P103" s="100" t="str">
        <f t="shared" ca="1" si="9"/>
        <v>OUT TIME</v>
      </c>
      <c r="Q103" s="84">
        <f>+IFERROR(VLOOKUP(CONSOLIDADO[[#This Row],[Codigo Municipio]],TDDia!$A$4:$B$394,2,0),0)</f>
        <v>59</v>
      </c>
    </row>
    <row r="104" spans="2:17" ht="14.4" x14ac:dyDescent="0.3">
      <c r="B104">
        <f t="shared" si="8"/>
        <v>1</v>
      </c>
      <c r="C104" s="75" t="str" cm="1">
        <f t="array" ref="C104">+INDEX(Table_4[[Departamento]:[Municipio]],FINAL!$B104,1)</f>
        <v>Atlántida</v>
      </c>
      <c r="D104" s="75" t="str" cm="1">
        <f t="array" ref="D104">+INDEX(Table_4[[Departamento]:[Municipio]],FINAL!$B104,4)</f>
        <v>La Ceiba</v>
      </c>
      <c r="E104" s="75" t="str" cm="1">
        <f t="array" ref="E104">+INDEX(Table_4[[Departamento]:[Municipio]],FINAL!$B104,3)</f>
        <v>0101</v>
      </c>
      <c r="F104" s="102">
        <v>43995</v>
      </c>
      <c r="G104" s="77" t="str">
        <f>+CONSOLIDADO[[#This Row],[Codigo Municipio]]&amp;CONSOLIDADO[[#This Row],[Fecha]]</f>
        <v>010143995</v>
      </c>
      <c r="H104" s="78">
        <f>+IFERROR(VLOOKUP($G104,TDAcumula!$C$2:$E$2027,3,0),0)</f>
        <v>0</v>
      </c>
      <c r="I104" s="79">
        <f t="shared" si="6"/>
        <v>22</v>
      </c>
      <c r="J104" s="80">
        <f>+IF(CONSOLIDADO[[#This Row],[Codigo Municipio]]=E103,CONSOLIDADO[[#This Row],[Fallecidos Diarios]]+J103,CONSOLIDADO[[#This Row],[Fallecidos Diarios]])</f>
        <v>3</v>
      </c>
      <c r="K104" s="81">
        <f t="shared" si="7"/>
        <v>0</v>
      </c>
      <c r="L104" s="82">
        <f>+IF(CONSOLIDADO[[#This Row],[Codigo Municipio]]=E103,CONSOLIDADO[[#This Row],[Recuperados Diarios]]+L103,CONSOLIDADO[[#This Row],[Recuperados Diarios]])</f>
        <v>22</v>
      </c>
      <c r="M104" s="83" cm="1">
        <f t="array" ref="M104">+IFERROR(IF(CONSOLIDADO[[#This Row],[Día]]&lt;14,0,INDEX(CONSOLIDADO[Casos Diarios],ROW()-14,1)),0)</f>
        <v>0</v>
      </c>
      <c r="N104" s="78">
        <f>+IF(CONSOLIDADO[[#This Row],[Clave]]="710143893",1,IF(OR(CONSOLIDADO[[#This Row],[Casos Acumulados]]&gt;0,CONSOLIDADO[[#This Row],[Muertes]]&gt;0),N103+1,I104))</f>
        <v>96</v>
      </c>
      <c r="O104" s="75">
        <f>+IFERROR(VLOOKUP($G104,TDMuertes!$C$2:$E$534,3,0),0)</f>
        <v>0</v>
      </c>
      <c r="P104" s="100" t="str">
        <f t="shared" ca="1" si="9"/>
        <v>OUT TIME</v>
      </c>
      <c r="Q104" s="84">
        <f>+IFERROR(VLOOKUP(CONSOLIDADO[[#This Row],[Codigo Municipio]],TDDia!$A$4:$B$394,2,0),0)</f>
        <v>59</v>
      </c>
    </row>
    <row r="105" spans="2:17" ht="14.4" x14ac:dyDescent="0.3">
      <c r="B105">
        <f t="shared" si="8"/>
        <v>1</v>
      </c>
      <c r="C105" s="75" t="str" cm="1">
        <f t="array" ref="C105">+INDEX(Table_4[[Departamento]:[Municipio]],FINAL!$B105,1)</f>
        <v>Atlántida</v>
      </c>
      <c r="D105" s="75" t="str" cm="1">
        <f t="array" ref="D105">+INDEX(Table_4[[Departamento]:[Municipio]],FINAL!$B105,4)</f>
        <v>La Ceiba</v>
      </c>
      <c r="E105" s="75" t="str" cm="1">
        <f t="array" ref="E105">+INDEX(Table_4[[Departamento]:[Municipio]],FINAL!$B105,3)</f>
        <v>0101</v>
      </c>
      <c r="F105" s="102">
        <v>43996</v>
      </c>
      <c r="G105" s="77" t="str">
        <f>+CONSOLIDADO[[#This Row],[Codigo Municipio]]&amp;CONSOLIDADO[[#This Row],[Fecha]]</f>
        <v>010143996</v>
      </c>
      <c r="H105" s="78">
        <f>+IFERROR(VLOOKUP($G105,TDAcumula!$C$2:$E$2027,3,0),0)</f>
        <v>0</v>
      </c>
      <c r="I105" s="79">
        <f t="shared" si="6"/>
        <v>22</v>
      </c>
      <c r="J105" s="80">
        <f>+IF(CONSOLIDADO[[#This Row],[Codigo Municipio]]=E104,CONSOLIDADO[[#This Row],[Fallecidos Diarios]]+J104,CONSOLIDADO[[#This Row],[Fallecidos Diarios]])</f>
        <v>3</v>
      </c>
      <c r="K105" s="81">
        <f t="shared" si="7"/>
        <v>0</v>
      </c>
      <c r="L105" s="82">
        <f>+IF(CONSOLIDADO[[#This Row],[Codigo Municipio]]=E104,CONSOLIDADO[[#This Row],[Recuperados Diarios]]+L104,CONSOLIDADO[[#This Row],[Recuperados Diarios]])</f>
        <v>22</v>
      </c>
      <c r="M105" s="83" cm="1">
        <f t="array" ref="M105">+IFERROR(IF(CONSOLIDADO[[#This Row],[Día]]&lt;14,0,INDEX(CONSOLIDADO[Casos Diarios],ROW()-14,1)),0)</f>
        <v>0</v>
      </c>
      <c r="N105" s="78">
        <f>+IF(CONSOLIDADO[[#This Row],[Clave]]="710143893",1,IF(OR(CONSOLIDADO[[#This Row],[Casos Acumulados]]&gt;0,CONSOLIDADO[[#This Row],[Muertes]]&gt;0),N104+1,I105))</f>
        <v>97</v>
      </c>
      <c r="O105" s="75">
        <f>+IFERROR(VLOOKUP($G105,TDMuertes!$C$2:$E$534,3,0),0)</f>
        <v>0</v>
      </c>
      <c r="P105" s="100" t="str">
        <f t="shared" ref="P105:P136" ca="1" si="10">+IF(N105=0,"OFF",IF(N105=1,"START",IF(AND(N105&gt;1,F105&lt;TODAY()+1),"ON","OUT TIME")))</f>
        <v>OUT TIME</v>
      </c>
      <c r="Q105" s="84">
        <f>+IFERROR(VLOOKUP(CONSOLIDADO[[#This Row],[Codigo Municipio]],TDDia!$A$4:$B$394,2,0),0)</f>
        <v>59</v>
      </c>
    </row>
    <row r="106" spans="2:17" ht="14.4" x14ac:dyDescent="0.3">
      <c r="B106">
        <f t="shared" si="8"/>
        <v>1</v>
      </c>
      <c r="C106" s="75" t="str" cm="1">
        <f t="array" ref="C106">+INDEX(Table_4[[Departamento]:[Municipio]],FINAL!$B106,1)</f>
        <v>Atlántida</v>
      </c>
      <c r="D106" s="75" t="str" cm="1">
        <f t="array" ref="D106">+INDEX(Table_4[[Departamento]:[Municipio]],FINAL!$B106,4)</f>
        <v>La Ceiba</v>
      </c>
      <c r="E106" s="75" t="str" cm="1">
        <f t="array" ref="E106">+INDEX(Table_4[[Departamento]:[Municipio]],FINAL!$B106,3)</f>
        <v>0101</v>
      </c>
      <c r="F106" s="102">
        <v>43997</v>
      </c>
      <c r="G106" s="77" t="str">
        <f>+CONSOLIDADO[[#This Row],[Codigo Municipio]]&amp;CONSOLIDADO[[#This Row],[Fecha]]</f>
        <v>010143997</v>
      </c>
      <c r="H106" s="78">
        <f>+IFERROR(VLOOKUP($G106,TDAcumula!$C$2:$E$2027,3,0),0)</f>
        <v>0</v>
      </c>
      <c r="I106" s="79">
        <f t="shared" si="6"/>
        <v>22</v>
      </c>
      <c r="J106" s="80">
        <f>+IF(CONSOLIDADO[[#This Row],[Codigo Municipio]]=E105,CONSOLIDADO[[#This Row],[Fallecidos Diarios]]+J105,CONSOLIDADO[[#This Row],[Fallecidos Diarios]])</f>
        <v>3</v>
      </c>
      <c r="K106" s="81">
        <f t="shared" si="7"/>
        <v>0</v>
      </c>
      <c r="L106" s="82">
        <f>+IF(CONSOLIDADO[[#This Row],[Codigo Municipio]]=E105,CONSOLIDADO[[#This Row],[Recuperados Diarios]]+L105,CONSOLIDADO[[#This Row],[Recuperados Diarios]])</f>
        <v>22</v>
      </c>
      <c r="M106" s="83" cm="1">
        <f t="array" ref="M106">+IFERROR(IF(CONSOLIDADO[[#This Row],[Día]]&lt;14,0,INDEX(CONSOLIDADO[Casos Diarios],ROW()-14,1)),0)</f>
        <v>0</v>
      </c>
      <c r="N106" s="78">
        <f>+IF(CONSOLIDADO[[#This Row],[Clave]]="710143893",1,IF(OR(CONSOLIDADO[[#This Row],[Casos Acumulados]]&gt;0,CONSOLIDADO[[#This Row],[Muertes]]&gt;0),N105+1,I106))</f>
        <v>98</v>
      </c>
      <c r="O106" s="75">
        <f>+IFERROR(VLOOKUP($G106,TDMuertes!$C$2:$E$534,3,0),0)</f>
        <v>0</v>
      </c>
      <c r="P106" s="100" t="str">
        <f t="shared" ca="1" si="10"/>
        <v>OUT TIME</v>
      </c>
      <c r="Q106" s="84">
        <f>+IFERROR(VLOOKUP(CONSOLIDADO[[#This Row],[Codigo Municipio]],TDDia!$A$4:$B$394,2,0),0)</f>
        <v>59</v>
      </c>
    </row>
    <row r="107" spans="2:17" ht="14.4" x14ac:dyDescent="0.3">
      <c r="B107">
        <f t="shared" si="8"/>
        <v>1</v>
      </c>
      <c r="C107" s="75" t="str" cm="1">
        <f t="array" ref="C107">+INDEX(Table_4[[Departamento]:[Municipio]],FINAL!$B107,1)</f>
        <v>Atlántida</v>
      </c>
      <c r="D107" s="75" t="str" cm="1">
        <f t="array" ref="D107">+INDEX(Table_4[[Departamento]:[Municipio]],FINAL!$B107,4)</f>
        <v>La Ceiba</v>
      </c>
      <c r="E107" s="75" t="str" cm="1">
        <f t="array" ref="E107">+INDEX(Table_4[[Departamento]:[Municipio]],FINAL!$B107,3)</f>
        <v>0101</v>
      </c>
      <c r="F107" s="102">
        <v>43998</v>
      </c>
      <c r="G107" s="77" t="str">
        <f>+CONSOLIDADO[[#This Row],[Codigo Municipio]]&amp;CONSOLIDADO[[#This Row],[Fecha]]</f>
        <v>010143998</v>
      </c>
      <c r="H107" s="78">
        <f>+IFERROR(VLOOKUP($G107,TDAcumula!$C$2:$E$2027,3,0),0)</f>
        <v>0</v>
      </c>
      <c r="I107" s="79">
        <f t="shared" si="6"/>
        <v>22</v>
      </c>
      <c r="J107" s="80">
        <f>+IF(CONSOLIDADO[[#This Row],[Codigo Municipio]]=E106,CONSOLIDADO[[#This Row],[Fallecidos Diarios]]+J106,CONSOLIDADO[[#This Row],[Fallecidos Diarios]])</f>
        <v>3</v>
      </c>
      <c r="K107" s="81">
        <f t="shared" si="7"/>
        <v>0</v>
      </c>
      <c r="L107" s="82">
        <f>+IF(CONSOLIDADO[[#This Row],[Codigo Municipio]]=E106,CONSOLIDADO[[#This Row],[Recuperados Diarios]]+L106,CONSOLIDADO[[#This Row],[Recuperados Diarios]])</f>
        <v>22</v>
      </c>
      <c r="M107" s="83" cm="1">
        <f t="array" ref="M107">+IFERROR(IF(CONSOLIDADO[[#This Row],[Día]]&lt;14,0,INDEX(CONSOLIDADO[Casos Diarios],ROW()-14,1)),0)</f>
        <v>0</v>
      </c>
      <c r="N107" s="78">
        <f>+IF(CONSOLIDADO[[#This Row],[Clave]]="710143893",1,IF(OR(CONSOLIDADO[[#This Row],[Casos Acumulados]]&gt;0,CONSOLIDADO[[#This Row],[Muertes]]&gt;0),N106+1,I107))</f>
        <v>99</v>
      </c>
      <c r="O107" s="75">
        <f>+IFERROR(VLOOKUP($G107,TDMuertes!$C$2:$E$534,3,0),0)</f>
        <v>0</v>
      </c>
      <c r="P107" s="100" t="str">
        <f t="shared" ca="1" si="10"/>
        <v>OUT TIME</v>
      </c>
      <c r="Q107" s="84">
        <f>+IFERROR(VLOOKUP(CONSOLIDADO[[#This Row],[Codigo Municipio]],TDDia!$A$4:$B$394,2,0),0)</f>
        <v>59</v>
      </c>
    </row>
    <row r="108" spans="2:17" ht="14.4" x14ac:dyDescent="0.3">
      <c r="B108">
        <f t="shared" si="8"/>
        <v>1</v>
      </c>
      <c r="C108" s="75" t="str" cm="1">
        <f t="array" ref="C108">+INDEX(Table_4[[Departamento]:[Municipio]],FINAL!$B108,1)</f>
        <v>Atlántida</v>
      </c>
      <c r="D108" s="75" t="str" cm="1">
        <f t="array" ref="D108">+INDEX(Table_4[[Departamento]:[Municipio]],FINAL!$B108,4)</f>
        <v>La Ceiba</v>
      </c>
      <c r="E108" s="75" t="str" cm="1">
        <f t="array" ref="E108">+INDEX(Table_4[[Departamento]:[Municipio]],FINAL!$B108,3)</f>
        <v>0101</v>
      </c>
      <c r="F108" s="102">
        <v>43999</v>
      </c>
      <c r="G108" s="77" t="str">
        <f>+CONSOLIDADO[[#This Row],[Codigo Municipio]]&amp;CONSOLIDADO[[#This Row],[Fecha]]</f>
        <v>010143999</v>
      </c>
      <c r="H108" s="78">
        <f>+IFERROR(VLOOKUP($G108,TDAcumula!$C$2:$E$2027,3,0),0)</f>
        <v>0</v>
      </c>
      <c r="I108" s="79">
        <f t="shared" si="6"/>
        <v>22</v>
      </c>
      <c r="J108" s="80">
        <f>+IF(CONSOLIDADO[[#This Row],[Codigo Municipio]]=E107,CONSOLIDADO[[#This Row],[Fallecidos Diarios]]+J107,CONSOLIDADO[[#This Row],[Fallecidos Diarios]])</f>
        <v>3</v>
      </c>
      <c r="K108" s="81">
        <f t="shared" si="7"/>
        <v>0</v>
      </c>
      <c r="L108" s="82">
        <f>+IF(CONSOLIDADO[[#This Row],[Codigo Municipio]]=E107,CONSOLIDADO[[#This Row],[Recuperados Diarios]]+L107,CONSOLIDADO[[#This Row],[Recuperados Diarios]])</f>
        <v>22</v>
      </c>
      <c r="M108" s="83" cm="1">
        <f t="array" ref="M108">+IFERROR(IF(CONSOLIDADO[[#This Row],[Día]]&lt;14,0,INDEX(CONSOLIDADO[Casos Diarios],ROW()-14,1)),0)</f>
        <v>0</v>
      </c>
      <c r="N108" s="78">
        <f>+IF(CONSOLIDADO[[#This Row],[Clave]]="710143893",1,IF(OR(CONSOLIDADO[[#This Row],[Casos Acumulados]]&gt;0,CONSOLIDADO[[#This Row],[Muertes]]&gt;0),N107+1,I108))</f>
        <v>100</v>
      </c>
      <c r="O108" s="75">
        <f>+IFERROR(VLOOKUP($G108,TDMuertes!$C$2:$E$534,3,0),0)</f>
        <v>0</v>
      </c>
      <c r="P108" s="100" t="str">
        <f t="shared" ca="1" si="10"/>
        <v>OUT TIME</v>
      </c>
      <c r="Q108" s="84">
        <f>+IFERROR(VLOOKUP(CONSOLIDADO[[#This Row],[Codigo Municipio]],TDDia!$A$4:$B$394,2,0),0)</f>
        <v>59</v>
      </c>
    </row>
    <row r="109" spans="2:17" ht="14.4" x14ac:dyDescent="0.3">
      <c r="B109">
        <f t="shared" si="8"/>
        <v>1</v>
      </c>
      <c r="C109" s="75" t="str" cm="1">
        <f t="array" ref="C109">+INDEX(Table_4[[Departamento]:[Municipio]],FINAL!$B109,1)</f>
        <v>Atlántida</v>
      </c>
      <c r="D109" s="75" t="str" cm="1">
        <f t="array" ref="D109">+INDEX(Table_4[[Departamento]:[Municipio]],FINAL!$B109,4)</f>
        <v>La Ceiba</v>
      </c>
      <c r="E109" s="75" t="str" cm="1">
        <f t="array" ref="E109">+INDEX(Table_4[[Departamento]:[Municipio]],FINAL!$B109,3)</f>
        <v>0101</v>
      </c>
      <c r="F109" s="102">
        <v>44000</v>
      </c>
      <c r="G109" s="77" t="str">
        <f>+CONSOLIDADO[[#This Row],[Codigo Municipio]]&amp;CONSOLIDADO[[#This Row],[Fecha]]</f>
        <v>010144000</v>
      </c>
      <c r="H109" s="78">
        <f>+IFERROR(VLOOKUP($G109,TDAcumula!$C$2:$E$2027,3,0),0)</f>
        <v>0</v>
      </c>
      <c r="I109" s="79">
        <f t="shared" si="6"/>
        <v>22</v>
      </c>
      <c r="J109" s="80">
        <f>+IF(CONSOLIDADO[[#This Row],[Codigo Municipio]]=E108,CONSOLIDADO[[#This Row],[Fallecidos Diarios]]+J108,CONSOLIDADO[[#This Row],[Fallecidos Diarios]])</f>
        <v>3</v>
      </c>
      <c r="K109" s="81">
        <f t="shared" si="7"/>
        <v>0</v>
      </c>
      <c r="L109" s="82">
        <f>+IF(CONSOLIDADO[[#This Row],[Codigo Municipio]]=E108,CONSOLIDADO[[#This Row],[Recuperados Diarios]]+L108,CONSOLIDADO[[#This Row],[Recuperados Diarios]])</f>
        <v>22</v>
      </c>
      <c r="M109" s="83" cm="1">
        <f t="array" ref="M109">+IFERROR(IF(CONSOLIDADO[[#This Row],[Día]]&lt;14,0,INDEX(CONSOLIDADO[Casos Diarios],ROW()-14,1)),0)</f>
        <v>0</v>
      </c>
      <c r="N109" s="78">
        <f>+IF(CONSOLIDADO[[#This Row],[Clave]]="710143893",1,IF(OR(CONSOLIDADO[[#This Row],[Casos Acumulados]]&gt;0,CONSOLIDADO[[#This Row],[Muertes]]&gt;0),N108+1,I109))</f>
        <v>101</v>
      </c>
      <c r="O109" s="75">
        <f>+IFERROR(VLOOKUP($G109,TDMuertes!$C$2:$E$534,3,0),0)</f>
        <v>0</v>
      </c>
      <c r="P109" s="100" t="str">
        <f t="shared" ca="1" si="10"/>
        <v>OUT TIME</v>
      </c>
      <c r="Q109" s="84">
        <f>+IFERROR(VLOOKUP(CONSOLIDADO[[#This Row],[Codigo Municipio]],TDDia!$A$4:$B$394,2,0),0)</f>
        <v>59</v>
      </c>
    </row>
    <row r="110" spans="2:17" ht="14.4" x14ac:dyDescent="0.3">
      <c r="B110">
        <f t="shared" si="8"/>
        <v>1</v>
      </c>
      <c r="C110" s="75" t="str" cm="1">
        <f t="array" ref="C110">+INDEX(Table_4[[Departamento]:[Municipio]],FINAL!$B110,1)</f>
        <v>Atlántida</v>
      </c>
      <c r="D110" s="75" t="str" cm="1">
        <f t="array" ref="D110">+INDEX(Table_4[[Departamento]:[Municipio]],FINAL!$B110,4)</f>
        <v>La Ceiba</v>
      </c>
      <c r="E110" s="75" t="str" cm="1">
        <f t="array" ref="E110">+INDEX(Table_4[[Departamento]:[Municipio]],FINAL!$B110,3)</f>
        <v>0101</v>
      </c>
      <c r="F110" s="102">
        <v>44001</v>
      </c>
      <c r="G110" s="77" t="str">
        <f>+CONSOLIDADO[[#This Row],[Codigo Municipio]]&amp;CONSOLIDADO[[#This Row],[Fecha]]</f>
        <v>010144001</v>
      </c>
      <c r="H110" s="78">
        <f>+IFERROR(VLOOKUP($G110,TDAcumula!$C$2:$E$2027,3,0),0)</f>
        <v>0</v>
      </c>
      <c r="I110" s="79">
        <f t="shared" si="6"/>
        <v>22</v>
      </c>
      <c r="J110" s="80">
        <f>+IF(CONSOLIDADO[[#This Row],[Codigo Municipio]]=E109,CONSOLIDADO[[#This Row],[Fallecidos Diarios]]+J109,CONSOLIDADO[[#This Row],[Fallecidos Diarios]])</f>
        <v>3</v>
      </c>
      <c r="K110" s="81">
        <f t="shared" si="7"/>
        <v>0</v>
      </c>
      <c r="L110" s="82">
        <f>+IF(CONSOLIDADO[[#This Row],[Codigo Municipio]]=E109,CONSOLIDADO[[#This Row],[Recuperados Diarios]]+L109,CONSOLIDADO[[#This Row],[Recuperados Diarios]])</f>
        <v>22</v>
      </c>
      <c r="M110" s="83" cm="1">
        <f t="array" ref="M110">+IFERROR(IF(CONSOLIDADO[[#This Row],[Día]]&lt;14,0,INDEX(CONSOLIDADO[Casos Diarios],ROW()-14,1)),0)</f>
        <v>0</v>
      </c>
      <c r="N110" s="78">
        <f>+IF(CONSOLIDADO[[#This Row],[Clave]]="710143893",1,IF(OR(CONSOLIDADO[[#This Row],[Casos Acumulados]]&gt;0,CONSOLIDADO[[#This Row],[Muertes]]&gt;0),N109+1,I110))</f>
        <v>102</v>
      </c>
      <c r="O110" s="75">
        <f>+IFERROR(VLOOKUP($G110,TDMuertes!$C$2:$E$534,3,0),0)</f>
        <v>0</v>
      </c>
      <c r="P110" s="100" t="str">
        <f t="shared" ca="1" si="10"/>
        <v>OUT TIME</v>
      </c>
      <c r="Q110" s="84">
        <f>+IFERROR(VLOOKUP(CONSOLIDADO[[#This Row],[Codigo Municipio]],TDDia!$A$4:$B$394,2,0),0)</f>
        <v>59</v>
      </c>
    </row>
    <row r="111" spans="2:17" ht="14.4" x14ac:dyDescent="0.3">
      <c r="B111">
        <f t="shared" si="8"/>
        <v>1</v>
      </c>
      <c r="C111" s="75" t="str" cm="1">
        <f t="array" ref="C111">+INDEX(Table_4[[Departamento]:[Municipio]],FINAL!$B111,1)</f>
        <v>Atlántida</v>
      </c>
      <c r="D111" s="75" t="str" cm="1">
        <f t="array" ref="D111">+INDEX(Table_4[[Departamento]:[Municipio]],FINAL!$B111,4)</f>
        <v>La Ceiba</v>
      </c>
      <c r="E111" s="75" t="str" cm="1">
        <f t="array" ref="E111">+INDEX(Table_4[[Departamento]:[Municipio]],FINAL!$B111,3)</f>
        <v>0101</v>
      </c>
      <c r="F111" s="102">
        <v>44002</v>
      </c>
      <c r="G111" s="77" t="str">
        <f>+CONSOLIDADO[[#This Row],[Codigo Municipio]]&amp;CONSOLIDADO[[#This Row],[Fecha]]</f>
        <v>010144002</v>
      </c>
      <c r="H111" s="78">
        <f>+IFERROR(VLOOKUP($G111,TDAcumula!$C$2:$E$2027,3,0),0)</f>
        <v>0</v>
      </c>
      <c r="I111" s="79">
        <f t="shared" si="6"/>
        <v>22</v>
      </c>
      <c r="J111" s="80">
        <f>+IF(CONSOLIDADO[[#This Row],[Codigo Municipio]]=E110,CONSOLIDADO[[#This Row],[Fallecidos Diarios]]+J110,CONSOLIDADO[[#This Row],[Fallecidos Diarios]])</f>
        <v>3</v>
      </c>
      <c r="K111" s="81">
        <f t="shared" si="7"/>
        <v>0</v>
      </c>
      <c r="L111" s="82">
        <f>+IF(CONSOLIDADO[[#This Row],[Codigo Municipio]]=E110,CONSOLIDADO[[#This Row],[Recuperados Diarios]]+L110,CONSOLIDADO[[#This Row],[Recuperados Diarios]])</f>
        <v>22</v>
      </c>
      <c r="M111" s="83" cm="1">
        <f t="array" ref="M111">+IFERROR(IF(CONSOLIDADO[[#This Row],[Día]]&lt;14,0,INDEX(CONSOLIDADO[Casos Diarios],ROW()-14,1)),0)</f>
        <v>0</v>
      </c>
      <c r="N111" s="78">
        <f>+IF(CONSOLIDADO[[#This Row],[Clave]]="710143893",1,IF(OR(CONSOLIDADO[[#This Row],[Casos Acumulados]]&gt;0,CONSOLIDADO[[#This Row],[Muertes]]&gt;0),N110+1,I111))</f>
        <v>103</v>
      </c>
      <c r="O111" s="75">
        <f>+IFERROR(VLOOKUP($G111,TDMuertes!$C$2:$E$534,3,0),0)</f>
        <v>0</v>
      </c>
      <c r="P111" s="100" t="str">
        <f t="shared" ca="1" si="10"/>
        <v>OUT TIME</v>
      </c>
      <c r="Q111" s="84">
        <f>+IFERROR(VLOOKUP(CONSOLIDADO[[#This Row],[Codigo Municipio]],TDDia!$A$4:$B$394,2,0),0)</f>
        <v>59</v>
      </c>
    </row>
    <row r="112" spans="2:17" ht="14.4" x14ac:dyDescent="0.3">
      <c r="B112">
        <f t="shared" si="8"/>
        <v>1</v>
      </c>
      <c r="C112" s="75" t="str" cm="1">
        <f t="array" ref="C112">+INDEX(Table_4[[Departamento]:[Municipio]],FINAL!$B112,1)</f>
        <v>Atlántida</v>
      </c>
      <c r="D112" s="75" t="str" cm="1">
        <f t="array" ref="D112">+INDEX(Table_4[[Departamento]:[Municipio]],FINAL!$B112,4)</f>
        <v>La Ceiba</v>
      </c>
      <c r="E112" s="75" t="str" cm="1">
        <f t="array" ref="E112">+INDEX(Table_4[[Departamento]:[Municipio]],FINAL!$B112,3)</f>
        <v>0101</v>
      </c>
      <c r="F112" s="102">
        <v>44003</v>
      </c>
      <c r="G112" s="77" t="str">
        <f>+CONSOLIDADO[[#This Row],[Codigo Municipio]]&amp;CONSOLIDADO[[#This Row],[Fecha]]</f>
        <v>010144003</v>
      </c>
      <c r="H112" s="78">
        <f>+IFERROR(VLOOKUP($G112,TDAcumula!$C$2:$E$2027,3,0),0)</f>
        <v>0</v>
      </c>
      <c r="I112" s="79">
        <f t="shared" si="6"/>
        <v>22</v>
      </c>
      <c r="J112" s="80">
        <f>+IF(CONSOLIDADO[[#This Row],[Codigo Municipio]]=E111,CONSOLIDADO[[#This Row],[Fallecidos Diarios]]+J111,CONSOLIDADO[[#This Row],[Fallecidos Diarios]])</f>
        <v>3</v>
      </c>
      <c r="K112" s="81">
        <f t="shared" si="7"/>
        <v>0</v>
      </c>
      <c r="L112" s="82">
        <f>+IF(CONSOLIDADO[[#This Row],[Codigo Municipio]]=E111,CONSOLIDADO[[#This Row],[Recuperados Diarios]]+L111,CONSOLIDADO[[#This Row],[Recuperados Diarios]])</f>
        <v>22</v>
      </c>
      <c r="M112" s="83" cm="1">
        <f t="array" ref="M112">+IFERROR(IF(CONSOLIDADO[[#This Row],[Día]]&lt;14,0,INDEX(CONSOLIDADO[Casos Diarios],ROW()-14,1)),0)</f>
        <v>0</v>
      </c>
      <c r="N112" s="78">
        <f>+IF(CONSOLIDADO[[#This Row],[Clave]]="710143893",1,IF(OR(CONSOLIDADO[[#This Row],[Casos Acumulados]]&gt;0,CONSOLIDADO[[#This Row],[Muertes]]&gt;0),N111+1,I112))</f>
        <v>104</v>
      </c>
      <c r="O112" s="75">
        <f>+IFERROR(VLOOKUP($G112,TDMuertes!$C$2:$E$534,3,0),0)</f>
        <v>0</v>
      </c>
      <c r="P112" s="100" t="str">
        <f t="shared" ca="1" si="10"/>
        <v>OUT TIME</v>
      </c>
      <c r="Q112" s="84">
        <f>+IFERROR(VLOOKUP(CONSOLIDADO[[#This Row],[Codigo Municipio]],TDDia!$A$4:$B$394,2,0),0)</f>
        <v>59</v>
      </c>
    </row>
    <row r="113" spans="2:17" ht="14.4" x14ac:dyDescent="0.3">
      <c r="B113">
        <f t="shared" si="8"/>
        <v>1</v>
      </c>
      <c r="C113" s="75" t="str" cm="1">
        <f t="array" ref="C113">+INDEX(Table_4[[Departamento]:[Municipio]],FINAL!$B113,1)</f>
        <v>Atlántida</v>
      </c>
      <c r="D113" s="75" t="str" cm="1">
        <f t="array" ref="D113">+INDEX(Table_4[[Departamento]:[Municipio]],FINAL!$B113,4)</f>
        <v>La Ceiba</v>
      </c>
      <c r="E113" s="75" t="str" cm="1">
        <f t="array" ref="E113">+INDEX(Table_4[[Departamento]:[Municipio]],FINAL!$B113,3)</f>
        <v>0101</v>
      </c>
      <c r="F113" s="102">
        <v>44004</v>
      </c>
      <c r="G113" s="77" t="str">
        <f>+CONSOLIDADO[[#This Row],[Codigo Municipio]]&amp;CONSOLIDADO[[#This Row],[Fecha]]</f>
        <v>010144004</v>
      </c>
      <c r="H113" s="78">
        <f>+IFERROR(VLOOKUP($G113,TDAcumula!$C$2:$E$2027,3,0),0)</f>
        <v>0</v>
      </c>
      <c r="I113" s="79">
        <f t="shared" si="6"/>
        <v>22</v>
      </c>
      <c r="J113" s="80">
        <f>+IF(CONSOLIDADO[[#This Row],[Codigo Municipio]]=E112,CONSOLIDADO[[#This Row],[Fallecidos Diarios]]+J112,CONSOLIDADO[[#This Row],[Fallecidos Diarios]])</f>
        <v>3</v>
      </c>
      <c r="K113" s="81">
        <f t="shared" si="7"/>
        <v>0</v>
      </c>
      <c r="L113" s="82">
        <f>+IF(CONSOLIDADO[[#This Row],[Codigo Municipio]]=E112,CONSOLIDADO[[#This Row],[Recuperados Diarios]]+L112,CONSOLIDADO[[#This Row],[Recuperados Diarios]])</f>
        <v>22</v>
      </c>
      <c r="M113" s="83" cm="1">
        <f t="array" ref="M113">+IFERROR(IF(CONSOLIDADO[[#This Row],[Día]]&lt;14,0,INDEX(CONSOLIDADO[Casos Diarios],ROW()-14,1)),0)</f>
        <v>0</v>
      </c>
      <c r="N113" s="78">
        <f>+IF(CONSOLIDADO[[#This Row],[Clave]]="710143893",1,IF(OR(CONSOLIDADO[[#This Row],[Casos Acumulados]]&gt;0,CONSOLIDADO[[#This Row],[Muertes]]&gt;0),N112+1,I113))</f>
        <v>105</v>
      </c>
      <c r="O113" s="75">
        <f>+IFERROR(VLOOKUP($G113,TDMuertes!$C$2:$E$534,3,0),0)</f>
        <v>0</v>
      </c>
      <c r="P113" s="100" t="str">
        <f t="shared" ca="1" si="10"/>
        <v>OUT TIME</v>
      </c>
      <c r="Q113" s="84">
        <f>+IFERROR(VLOOKUP(CONSOLIDADO[[#This Row],[Codigo Municipio]],TDDia!$A$4:$B$394,2,0),0)</f>
        <v>59</v>
      </c>
    </row>
    <row r="114" spans="2:17" ht="14.4" x14ac:dyDescent="0.3">
      <c r="B114">
        <f t="shared" si="8"/>
        <v>1</v>
      </c>
      <c r="C114" s="75" t="str" cm="1">
        <f t="array" ref="C114">+INDEX(Table_4[[Departamento]:[Municipio]],FINAL!$B114,1)</f>
        <v>Atlántida</v>
      </c>
      <c r="D114" s="75" t="str" cm="1">
        <f t="array" ref="D114">+INDEX(Table_4[[Departamento]:[Municipio]],FINAL!$B114,4)</f>
        <v>La Ceiba</v>
      </c>
      <c r="E114" s="75" t="str" cm="1">
        <f t="array" ref="E114">+INDEX(Table_4[[Departamento]:[Municipio]],FINAL!$B114,3)</f>
        <v>0101</v>
      </c>
      <c r="F114" s="102">
        <v>44005</v>
      </c>
      <c r="G114" s="77" t="str">
        <f>+CONSOLIDADO[[#This Row],[Codigo Municipio]]&amp;CONSOLIDADO[[#This Row],[Fecha]]</f>
        <v>010144005</v>
      </c>
      <c r="H114" s="78">
        <f>+IFERROR(VLOOKUP($G114,TDAcumula!$C$2:$E$2027,3,0),0)</f>
        <v>0</v>
      </c>
      <c r="I114" s="79">
        <f t="shared" si="6"/>
        <v>22</v>
      </c>
      <c r="J114" s="80">
        <f>+IF(CONSOLIDADO[[#This Row],[Codigo Municipio]]=E113,CONSOLIDADO[[#This Row],[Fallecidos Diarios]]+J113,CONSOLIDADO[[#This Row],[Fallecidos Diarios]])</f>
        <v>3</v>
      </c>
      <c r="K114" s="81">
        <f t="shared" si="7"/>
        <v>0</v>
      </c>
      <c r="L114" s="82">
        <f>+IF(CONSOLIDADO[[#This Row],[Codigo Municipio]]=E113,CONSOLIDADO[[#This Row],[Recuperados Diarios]]+L113,CONSOLIDADO[[#This Row],[Recuperados Diarios]])</f>
        <v>22</v>
      </c>
      <c r="M114" s="83" cm="1">
        <f t="array" ref="M114">+IFERROR(IF(CONSOLIDADO[[#This Row],[Día]]&lt;14,0,INDEX(CONSOLIDADO[Casos Diarios],ROW()-14,1)),0)</f>
        <v>0</v>
      </c>
      <c r="N114" s="78">
        <f>+IF(CONSOLIDADO[[#This Row],[Clave]]="710143893",1,IF(OR(CONSOLIDADO[[#This Row],[Casos Acumulados]]&gt;0,CONSOLIDADO[[#This Row],[Muertes]]&gt;0),N113+1,I114))</f>
        <v>106</v>
      </c>
      <c r="O114" s="75">
        <f>+IFERROR(VLOOKUP($G114,TDMuertes!$C$2:$E$534,3,0),0)</f>
        <v>0</v>
      </c>
      <c r="P114" s="100" t="str">
        <f t="shared" ca="1" si="10"/>
        <v>OUT TIME</v>
      </c>
      <c r="Q114" s="84">
        <f>+IFERROR(VLOOKUP(CONSOLIDADO[[#This Row],[Codigo Municipio]],TDDia!$A$4:$B$394,2,0),0)</f>
        <v>59</v>
      </c>
    </row>
    <row r="115" spans="2:17" ht="14.4" x14ac:dyDescent="0.3">
      <c r="B115">
        <f t="shared" si="8"/>
        <v>1</v>
      </c>
      <c r="C115" s="75" t="str" cm="1">
        <f t="array" ref="C115">+INDEX(Table_4[[Departamento]:[Municipio]],FINAL!$B115,1)</f>
        <v>Atlántida</v>
      </c>
      <c r="D115" s="75" t="str" cm="1">
        <f t="array" ref="D115">+INDEX(Table_4[[Departamento]:[Municipio]],FINAL!$B115,4)</f>
        <v>La Ceiba</v>
      </c>
      <c r="E115" s="75" t="str" cm="1">
        <f t="array" ref="E115">+INDEX(Table_4[[Departamento]:[Municipio]],FINAL!$B115,3)</f>
        <v>0101</v>
      </c>
      <c r="F115" s="102">
        <v>44006</v>
      </c>
      <c r="G115" s="77" t="str">
        <f>+CONSOLIDADO[[#This Row],[Codigo Municipio]]&amp;CONSOLIDADO[[#This Row],[Fecha]]</f>
        <v>010144006</v>
      </c>
      <c r="H115" s="78">
        <f>+IFERROR(VLOOKUP($G115,TDAcumula!$C$2:$E$2027,3,0),0)</f>
        <v>0</v>
      </c>
      <c r="I115" s="79">
        <f t="shared" si="6"/>
        <v>22</v>
      </c>
      <c r="J115" s="80">
        <f>+IF(CONSOLIDADO[[#This Row],[Codigo Municipio]]=E114,CONSOLIDADO[[#This Row],[Fallecidos Diarios]]+J114,CONSOLIDADO[[#This Row],[Fallecidos Diarios]])</f>
        <v>3</v>
      </c>
      <c r="K115" s="81">
        <f t="shared" si="7"/>
        <v>0</v>
      </c>
      <c r="L115" s="82">
        <f>+IF(CONSOLIDADO[[#This Row],[Codigo Municipio]]=E114,CONSOLIDADO[[#This Row],[Recuperados Diarios]]+L114,CONSOLIDADO[[#This Row],[Recuperados Diarios]])</f>
        <v>22</v>
      </c>
      <c r="M115" s="83" cm="1">
        <f t="array" ref="M115">+IFERROR(IF(CONSOLIDADO[[#This Row],[Día]]&lt;14,0,INDEX(CONSOLIDADO[Casos Diarios],ROW()-14,1)),0)</f>
        <v>0</v>
      </c>
      <c r="N115" s="78">
        <f>+IF(CONSOLIDADO[[#This Row],[Clave]]="710143893",1,IF(OR(CONSOLIDADO[[#This Row],[Casos Acumulados]]&gt;0,CONSOLIDADO[[#This Row],[Muertes]]&gt;0),N114+1,I115))</f>
        <v>107</v>
      </c>
      <c r="O115" s="75">
        <f>+IFERROR(VLOOKUP($G115,TDMuertes!$C$2:$E$534,3,0),0)</f>
        <v>0</v>
      </c>
      <c r="P115" s="100" t="str">
        <f t="shared" ca="1" si="10"/>
        <v>OUT TIME</v>
      </c>
      <c r="Q115" s="84">
        <f>+IFERROR(VLOOKUP(CONSOLIDADO[[#This Row],[Codigo Municipio]],TDDia!$A$4:$B$394,2,0),0)</f>
        <v>59</v>
      </c>
    </row>
    <row r="116" spans="2:17" ht="14.4" x14ac:dyDescent="0.3">
      <c r="B116">
        <f t="shared" si="8"/>
        <v>1</v>
      </c>
      <c r="C116" s="75" t="str" cm="1">
        <f t="array" ref="C116">+INDEX(Table_4[[Departamento]:[Municipio]],FINAL!$B116,1)</f>
        <v>Atlántida</v>
      </c>
      <c r="D116" s="75" t="str" cm="1">
        <f t="array" ref="D116">+INDEX(Table_4[[Departamento]:[Municipio]],FINAL!$B116,4)</f>
        <v>La Ceiba</v>
      </c>
      <c r="E116" s="75" t="str" cm="1">
        <f t="array" ref="E116">+INDEX(Table_4[[Departamento]:[Municipio]],FINAL!$B116,3)</f>
        <v>0101</v>
      </c>
      <c r="F116" s="102">
        <v>44007</v>
      </c>
      <c r="G116" s="77" t="str">
        <f>+CONSOLIDADO[[#This Row],[Codigo Municipio]]&amp;CONSOLIDADO[[#This Row],[Fecha]]</f>
        <v>010144007</v>
      </c>
      <c r="H116" s="78">
        <f>+IFERROR(VLOOKUP($G116,TDAcumula!$C$2:$E$2027,3,0),0)</f>
        <v>0</v>
      </c>
      <c r="I116" s="79">
        <f t="shared" si="6"/>
        <v>22</v>
      </c>
      <c r="J116" s="80">
        <f>+IF(CONSOLIDADO[[#This Row],[Codigo Municipio]]=E115,CONSOLIDADO[[#This Row],[Fallecidos Diarios]]+J115,CONSOLIDADO[[#This Row],[Fallecidos Diarios]])</f>
        <v>3</v>
      </c>
      <c r="K116" s="81">
        <f t="shared" si="7"/>
        <v>0</v>
      </c>
      <c r="L116" s="82">
        <f>+IF(CONSOLIDADO[[#This Row],[Codigo Municipio]]=E115,CONSOLIDADO[[#This Row],[Recuperados Diarios]]+L115,CONSOLIDADO[[#This Row],[Recuperados Diarios]])</f>
        <v>22</v>
      </c>
      <c r="M116" s="83" cm="1">
        <f t="array" ref="M116">+IFERROR(IF(CONSOLIDADO[[#This Row],[Día]]&lt;14,0,INDEX(CONSOLIDADO[Casos Diarios],ROW()-14,1)),0)</f>
        <v>0</v>
      </c>
      <c r="N116" s="78">
        <f>+IF(CONSOLIDADO[[#This Row],[Clave]]="710143893",1,IF(OR(CONSOLIDADO[[#This Row],[Casos Acumulados]]&gt;0,CONSOLIDADO[[#This Row],[Muertes]]&gt;0),N115+1,I116))</f>
        <v>108</v>
      </c>
      <c r="O116" s="75">
        <f>+IFERROR(VLOOKUP($G116,TDMuertes!$C$2:$E$534,3,0),0)</f>
        <v>0</v>
      </c>
      <c r="P116" s="100" t="str">
        <f t="shared" ca="1" si="10"/>
        <v>OUT TIME</v>
      </c>
      <c r="Q116" s="84">
        <f>+IFERROR(VLOOKUP(CONSOLIDADO[[#This Row],[Codigo Municipio]],TDDia!$A$4:$B$394,2,0),0)</f>
        <v>59</v>
      </c>
    </row>
    <row r="117" spans="2:17" ht="14.4" x14ac:dyDescent="0.3">
      <c r="B117">
        <f t="shared" si="8"/>
        <v>1</v>
      </c>
      <c r="C117" s="75" t="str" cm="1">
        <f t="array" ref="C117">+INDEX(Table_4[[Departamento]:[Municipio]],FINAL!$B117,1)</f>
        <v>Atlántida</v>
      </c>
      <c r="D117" s="75" t="str" cm="1">
        <f t="array" ref="D117">+INDEX(Table_4[[Departamento]:[Municipio]],FINAL!$B117,4)</f>
        <v>La Ceiba</v>
      </c>
      <c r="E117" s="75" t="str" cm="1">
        <f t="array" ref="E117">+INDEX(Table_4[[Departamento]:[Municipio]],FINAL!$B117,3)</f>
        <v>0101</v>
      </c>
      <c r="F117" s="102">
        <v>44008</v>
      </c>
      <c r="G117" s="77" t="str">
        <f>+CONSOLIDADO[[#This Row],[Codigo Municipio]]&amp;CONSOLIDADO[[#This Row],[Fecha]]</f>
        <v>010144008</v>
      </c>
      <c r="H117" s="78">
        <f>+IFERROR(VLOOKUP($G117,TDAcumula!$C$2:$E$2027,3,0),0)</f>
        <v>0</v>
      </c>
      <c r="I117" s="79">
        <f t="shared" si="6"/>
        <v>22</v>
      </c>
      <c r="J117" s="80">
        <f>+IF(CONSOLIDADO[[#This Row],[Codigo Municipio]]=E116,CONSOLIDADO[[#This Row],[Fallecidos Diarios]]+J116,CONSOLIDADO[[#This Row],[Fallecidos Diarios]])</f>
        <v>3</v>
      </c>
      <c r="K117" s="81">
        <f t="shared" si="7"/>
        <v>0</v>
      </c>
      <c r="L117" s="82">
        <f>+IF(CONSOLIDADO[[#This Row],[Codigo Municipio]]=E116,CONSOLIDADO[[#This Row],[Recuperados Diarios]]+L116,CONSOLIDADO[[#This Row],[Recuperados Diarios]])</f>
        <v>22</v>
      </c>
      <c r="M117" s="83" cm="1">
        <f t="array" ref="M117">+IFERROR(IF(CONSOLIDADO[[#This Row],[Día]]&lt;14,0,INDEX(CONSOLIDADO[Casos Diarios],ROW()-14,1)),0)</f>
        <v>0</v>
      </c>
      <c r="N117" s="78">
        <f>+IF(CONSOLIDADO[[#This Row],[Clave]]="710143893",1,IF(OR(CONSOLIDADO[[#This Row],[Casos Acumulados]]&gt;0,CONSOLIDADO[[#This Row],[Muertes]]&gt;0),N116+1,I117))</f>
        <v>109</v>
      </c>
      <c r="O117" s="75">
        <f>+IFERROR(VLOOKUP($G117,TDMuertes!$C$2:$E$534,3,0),0)</f>
        <v>0</v>
      </c>
      <c r="P117" s="100" t="str">
        <f t="shared" ca="1" si="10"/>
        <v>OUT TIME</v>
      </c>
      <c r="Q117" s="84">
        <f>+IFERROR(VLOOKUP(CONSOLIDADO[[#This Row],[Codigo Municipio]],TDDia!$A$4:$B$394,2,0),0)</f>
        <v>59</v>
      </c>
    </row>
    <row r="118" spans="2:17" ht="14.4" x14ac:dyDescent="0.3">
      <c r="B118">
        <f t="shared" si="8"/>
        <v>1</v>
      </c>
      <c r="C118" s="75" t="str" cm="1">
        <f t="array" ref="C118">+INDEX(Table_4[[Departamento]:[Municipio]],FINAL!$B118,1)</f>
        <v>Atlántida</v>
      </c>
      <c r="D118" s="75" t="str" cm="1">
        <f t="array" ref="D118">+INDEX(Table_4[[Departamento]:[Municipio]],FINAL!$B118,4)</f>
        <v>La Ceiba</v>
      </c>
      <c r="E118" s="75" t="str" cm="1">
        <f t="array" ref="E118">+INDEX(Table_4[[Departamento]:[Municipio]],FINAL!$B118,3)</f>
        <v>0101</v>
      </c>
      <c r="F118" s="102">
        <v>44009</v>
      </c>
      <c r="G118" s="77" t="str">
        <f>+CONSOLIDADO[[#This Row],[Codigo Municipio]]&amp;CONSOLIDADO[[#This Row],[Fecha]]</f>
        <v>010144009</v>
      </c>
      <c r="H118" s="78">
        <f>+IFERROR(VLOOKUP($G118,TDAcumula!$C$2:$E$2027,3,0),0)</f>
        <v>0</v>
      </c>
      <c r="I118" s="79">
        <f t="shared" si="6"/>
        <v>22</v>
      </c>
      <c r="J118" s="80">
        <f>+IF(CONSOLIDADO[[#This Row],[Codigo Municipio]]=E117,CONSOLIDADO[[#This Row],[Fallecidos Diarios]]+J117,CONSOLIDADO[[#This Row],[Fallecidos Diarios]])</f>
        <v>3</v>
      </c>
      <c r="K118" s="81">
        <f t="shared" si="7"/>
        <v>0</v>
      </c>
      <c r="L118" s="82">
        <f>+IF(CONSOLIDADO[[#This Row],[Codigo Municipio]]=E117,CONSOLIDADO[[#This Row],[Recuperados Diarios]]+L117,CONSOLIDADO[[#This Row],[Recuperados Diarios]])</f>
        <v>22</v>
      </c>
      <c r="M118" s="83" cm="1">
        <f t="array" ref="M118">+IFERROR(IF(CONSOLIDADO[[#This Row],[Día]]&lt;14,0,INDEX(CONSOLIDADO[Casos Diarios],ROW()-14,1)),0)</f>
        <v>0</v>
      </c>
      <c r="N118" s="78">
        <f>+IF(CONSOLIDADO[[#This Row],[Clave]]="710143893",1,IF(OR(CONSOLIDADO[[#This Row],[Casos Acumulados]]&gt;0,CONSOLIDADO[[#This Row],[Muertes]]&gt;0),N117+1,I118))</f>
        <v>110</v>
      </c>
      <c r="O118" s="75">
        <f>+IFERROR(VLOOKUP($G118,TDMuertes!$C$2:$E$534,3,0),0)</f>
        <v>0</v>
      </c>
      <c r="P118" s="100" t="str">
        <f t="shared" ca="1" si="10"/>
        <v>OUT TIME</v>
      </c>
      <c r="Q118" s="84">
        <f>+IFERROR(VLOOKUP(CONSOLIDADO[[#This Row],[Codigo Municipio]],TDDia!$A$4:$B$394,2,0),0)</f>
        <v>59</v>
      </c>
    </row>
    <row r="119" spans="2:17" ht="14.4" x14ac:dyDescent="0.3">
      <c r="B119">
        <f t="shared" si="8"/>
        <v>1</v>
      </c>
      <c r="C119" s="75" t="str" cm="1">
        <f t="array" ref="C119">+INDEX(Table_4[[Departamento]:[Municipio]],FINAL!$B119,1)</f>
        <v>Atlántida</v>
      </c>
      <c r="D119" s="75" t="str" cm="1">
        <f t="array" ref="D119">+INDEX(Table_4[[Departamento]:[Municipio]],FINAL!$B119,4)</f>
        <v>La Ceiba</v>
      </c>
      <c r="E119" s="75" t="str" cm="1">
        <f t="array" ref="E119">+INDEX(Table_4[[Departamento]:[Municipio]],FINAL!$B119,3)</f>
        <v>0101</v>
      </c>
      <c r="F119" s="102">
        <v>44010</v>
      </c>
      <c r="G119" s="77" t="str">
        <f>+CONSOLIDADO[[#This Row],[Codigo Municipio]]&amp;CONSOLIDADO[[#This Row],[Fecha]]</f>
        <v>010144010</v>
      </c>
      <c r="H119" s="78">
        <f>+IFERROR(VLOOKUP($G119,TDAcumula!$C$2:$E$2027,3,0),0)</f>
        <v>0</v>
      </c>
      <c r="I119" s="79">
        <f t="shared" si="6"/>
        <v>22</v>
      </c>
      <c r="J119" s="80">
        <f>+IF(CONSOLIDADO[[#This Row],[Codigo Municipio]]=E118,CONSOLIDADO[[#This Row],[Fallecidos Diarios]]+J118,CONSOLIDADO[[#This Row],[Fallecidos Diarios]])</f>
        <v>3</v>
      </c>
      <c r="K119" s="81">
        <f t="shared" si="7"/>
        <v>0</v>
      </c>
      <c r="L119" s="82">
        <f>+IF(CONSOLIDADO[[#This Row],[Codigo Municipio]]=E118,CONSOLIDADO[[#This Row],[Recuperados Diarios]]+L118,CONSOLIDADO[[#This Row],[Recuperados Diarios]])</f>
        <v>22</v>
      </c>
      <c r="M119" s="83" cm="1">
        <f t="array" ref="M119">+IFERROR(IF(CONSOLIDADO[[#This Row],[Día]]&lt;14,0,INDEX(CONSOLIDADO[Casos Diarios],ROW()-14,1)),0)</f>
        <v>0</v>
      </c>
      <c r="N119" s="78">
        <f>+IF(CONSOLIDADO[[#This Row],[Clave]]="710143893",1,IF(OR(CONSOLIDADO[[#This Row],[Casos Acumulados]]&gt;0,CONSOLIDADO[[#This Row],[Muertes]]&gt;0),N118+1,I119))</f>
        <v>111</v>
      </c>
      <c r="O119" s="75">
        <f>+IFERROR(VLOOKUP($G119,TDMuertes!$C$2:$E$534,3,0),0)</f>
        <v>0</v>
      </c>
      <c r="P119" s="100" t="str">
        <f t="shared" ca="1" si="10"/>
        <v>OUT TIME</v>
      </c>
      <c r="Q119" s="84">
        <f>+IFERROR(VLOOKUP(CONSOLIDADO[[#This Row],[Codigo Municipio]],TDDia!$A$4:$B$394,2,0),0)</f>
        <v>59</v>
      </c>
    </row>
    <row r="120" spans="2:17" ht="14.4" x14ac:dyDescent="0.3">
      <c r="B120">
        <f t="shared" si="8"/>
        <v>1</v>
      </c>
      <c r="C120" s="75" t="str" cm="1">
        <f t="array" ref="C120">+INDEX(Table_4[[Departamento]:[Municipio]],FINAL!$B120,1)</f>
        <v>Atlántida</v>
      </c>
      <c r="D120" s="75" t="str" cm="1">
        <f t="array" ref="D120">+INDEX(Table_4[[Departamento]:[Municipio]],FINAL!$B120,4)</f>
        <v>La Ceiba</v>
      </c>
      <c r="E120" s="75" t="str" cm="1">
        <f t="array" ref="E120">+INDEX(Table_4[[Departamento]:[Municipio]],FINAL!$B120,3)</f>
        <v>0101</v>
      </c>
      <c r="F120" s="102">
        <v>44011</v>
      </c>
      <c r="G120" s="77" t="str">
        <f>+CONSOLIDADO[[#This Row],[Codigo Municipio]]&amp;CONSOLIDADO[[#This Row],[Fecha]]</f>
        <v>010144011</v>
      </c>
      <c r="H120" s="78">
        <f>+IFERROR(VLOOKUP($G120,TDAcumula!$C$2:$E$2027,3,0),0)</f>
        <v>0</v>
      </c>
      <c r="I120" s="79">
        <f t="shared" si="6"/>
        <v>22</v>
      </c>
      <c r="J120" s="80">
        <f>+IF(CONSOLIDADO[[#This Row],[Codigo Municipio]]=E119,CONSOLIDADO[[#This Row],[Fallecidos Diarios]]+J119,CONSOLIDADO[[#This Row],[Fallecidos Diarios]])</f>
        <v>3</v>
      </c>
      <c r="K120" s="81">
        <f t="shared" si="7"/>
        <v>0</v>
      </c>
      <c r="L120" s="82">
        <f>+IF(CONSOLIDADO[[#This Row],[Codigo Municipio]]=E119,CONSOLIDADO[[#This Row],[Recuperados Diarios]]+L119,CONSOLIDADO[[#This Row],[Recuperados Diarios]])</f>
        <v>22</v>
      </c>
      <c r="M120" s="83" cm="1">
        <f t="array" ref="M120">+IFERROR(IF(CONSOLIDADO[[#This Row],[Día]]&lt;14,0,INDEX(CONSOLIDADO[Casos Diarios],ROW()-14,1)),0)</f>
        <v>0</v>
      </c>
      <c r="N120" s="78">
        <f>+IF(CONSOLIDADO[[#This Row],[Clave]]="710143893",1,IF(OR(CONSOLIDADO[[#This Row],[Casos Acumulados]]&gt;0,CONSOLIDADO[[#This Row],[Muertes]]&gt;0),N119+1,I120))</f>
        <v>112</v>
      </c>
      <c r="O120" s="75">
        <f>+IFERROR(VLOOKUP($G120,TDMuertes!$C$2:$E$534,3,0),0)</f>
        <v>0</v>
      </c>
      <c r="P120" s="100" t="str">
        <f t="shared" ca="1" si="10"/>
        <v>OUT TIME</v>
      </c>
      <c r="Q120" s="84">
        <f>+IFERROR(VLOOKUP(CONSOLIDADO[[#This Row],[Codigo Municipio]],TDDia!$A$4:$B$394,2,0),0)</f>
        <v>59</v>
      </c>
    </row>
    <row r="121" spans="2:17" ht="14.4" x14ac:dyDescent="0.3">
      <c r="B121">
        <f t="shared" si="8"/>
        <v>1</v>
      </c>
      <c r="C121" s="75" t="str" cm="1">
        <f t="array" ref="C121">+INDEX(Table_4[[Departamento]:[Municipio]],FINAL!$B121,1)</f>
        <v>Atlántida</v>
      </c>
      <c r="D121" s="75" t="str" cm="1">
        <f t="array" ref="D121">+INDEX(Table_4[[Departamento]:[Municipio]],FINAL!$B121,4)</f>
        <v>La Ceiba</v>
      </c>
      <c r="E121" s="75" t="str" cm="1">
        <f t="array" ref="E121">+INDEX(Table_4[[Departamento]:[Municipio]],FINAL!$B121,3)</f>
        <v>0101</v>
      </c>
      <c r="F121" s="102">
        <v>44012</v>
      </c>
      <c r="G121" s="77" t="str">
        <f>+CONSOLIDADO[[#This Row],[Codigo Municipio]]&amp;CONSOLIDADO[[#This Row],[Fecha]]</f>
        <v>010144012</v>
      </c>
      <c r="H121" s="78">
        <f>+IFERROR(VLOOKUP($G121,TDAcumula!$C$2:$E$2027,3,0),0)</f>
        <v>0</v>
      </c>
      <c r="I121" s="79">
        <f t="shared" si="6"/>
        <v>22</v>
      </c>
      <c r="J121" s="80">
        <f>+IF(CONSOLIDADO[[#This Row],[Codigo Municipio]]=E120,CONSOLIDADO[[#This Row],[Fallecidos Diarios]]+J120,CONSOLIDADO[[#This Row],[Fallecidos Diarios]])</f>
        <v>3</v>
      </c>
      <c r="K121" s="81">
        <f t="shared" si="7"/>
        <v>0</v>
      </c>
      <c r="L121" s="82">
        <f>+IF(CONSOLIDADO[[#This Row],[Codigo Municipio]]=E120,CONSOLIDADO[[#This Row],[Recuperados Diarios]]+L120,CONSOLIDADO[[#This Row],[Recuperados Diarios]])</f>
        <v>22</v>
      </c>
      <c r="M121" s="83" cm="1">
        <f t="array" ref="M121">+IFERROR(IF(CONSOLIDADO[[#This Row],[Día]]&lt;14,0,INDEX(CONSOLIDADO[Casos Diarios],ROW()-14,1)),0)</f>
        <v>0</v>
      </c>
      <c r="N121" s="78">
        <f>+IF(CONSOLIDADO[[#This Row],[Clave]]="710143893",1,IF(OR(CONSOLIDADO[[#This Row],[Casos Acumulados]]&gt;0,CONSOLIDADO[[#This Row],[Muertes]]&gt;0),N120+1,I121))</f>
        <v>113</v>
      </c>
      <c r="O121" s="75">
        <f>+IFERROR(VLOOKUP($G121,TDMuertes!$C$2:$E$534,3,0),0)</f>
        <v>0</v>
      </c>
      <c r="P121" s="100" t="str">
        <f t="shared" ca="1" si="10"/>
        <v>OUT TIME</v>
      </c>
      <c r="Q121" s="84">
        <f>+IFERROR(VLOOKUP(CONSOLIDADO[[#This Row],[Codigo Municipio]],TDDia!$A$4:$B$394,2,0),0)</f>
        <v>59</v>
      </c>
    </row>
    <row r="122" spans="2:17" ht="14.4" x14ac:dyDescent="0.3">
      <c r="B122">
        <f t="shared" si="8"/>
        <v>1</v>
      </c>
      <c r="C122" s="75" t="str" cm="1">
        <f t="array" ref="C122">+INDEX(Table_4[[Departamento]:[Municipio]],FINAL!$B122,1)</f>
        <v>Atlántida</v>
      </c>
      <c r="D122" s="75" t="str" cm="1">
        <f t="array" ref="D122">+INDEX(Table_4[[Departamento]:[Municipio]],FINAL!$B122,4)</f>
        <v>La Ceiba</v>
      </c>
      <c r="E122" s="75" t="str" cm="1">
        <f t="array" ref="E122">+INDEX(Table_4[[Departamento]:[Municipio]],FINAL!$B122,3)</f>
        <v>0101</v>
      </c>
      <c r="F122" s="102">
        <v>44013</v>
      </c>
      <c r="G122" s="77" t="str">
        <f>+CONSOLIDADO[[#This Row],[Codigo Municipio]]&amp;CONSOLIDADO[[#This Row],[Fecha]]</f>
        <v>010144013</v>
      </c>
      <c r="H122" s="78">
        <f>+IFERROR(VLOOKUP($G122,TDAcumula!$C$2:$E$2027,3,0),0)</f>
        <v>0</v>
      </c>
      <c r="I122" s="79">
        <f t="shared" si="6"/>
        <v>22</v>
      </c>
      <c r="J122" s="80">
        <f>+IF(CONSOLIDADO[[#This Row],[Codigo Municipio]]=E121,CONSOLIDADO[[#This Row],[Fallecidos Diarios]]+J121,CONSOLIDADO[[#This Row],[Fallecidos Diarios]])</f>
        <v>3</v>
      </c>
      <c r="K122" s="81">
        <f t="shared" si="7"/>
        <v>0</v>
      </c>
      <c r="L122" s="82">
        <f>+IF(CONSOLIDADO[[#This Row],[Codigo Municipio]]=E121,CONSOLIDADO[[#This Row],[Recuperados Diarios]]+L121,CONSOLIDADO[[#This Row],[Recuperados Diarios]])</f>
        <v>22</v>
      </c>
      <c r="M122" s="83" cm="1">
        <f t="array" ref="M122">+IFERROR(IF(CONSOLIDADO[[#This Row],[Día]]&lt;14,0,INDEX(CONSOLIDADO[Casos Diarios],ROW()-14,1)),0)</f>
        <v>0</v>
      </c>
      <c r="N122" s="78">
        <f>+IF(CONSOLIDADO[[#This Row],[Clave]]="710143893",1,IF(OR(CONSOLIDADO[[#This Row],[Casos Acumulados]]&gt;0,CONSOLIDADO[[#This Row],[Muertes]]&gt;0),N121+1,I122))</f>
        <v>114</v>
      </c>
      <c r="O122" s="75">
        <f>+IFERROR(VLOOKUP($G122,TDMuertes!$C$2:$E$534,3,0),0)</f>
        <v>0</v>
      </c>
      <c r="P122" s="100" t="str">
        <f t="shared" ca="1" si="10"/>
        <v>OUT TIME</v>
      </c>
      <c r="Q122" s="84">
        <f>+IFERROR(VLOOKUP(CONSOLIDADO[[#This Row],[Codigo Municipio]],TDDia!$A$4:$B$394,2,0),0)</f>
        <v>59</v>
      </c>
    </row>
    <row r="123" spans="2:17" ht="14.4" x14ac:dyDescent="0.3">
      <c r="B123">
        <f t="shared" si="8"/>
        <v>1</v>
      </c>
      <c r="C123" s="75" t="str" cm="1">
        <f t="array" ref="C123">+INDEX(Table_4[[Departamento]:[Municipio]],FINAL!$B123,1)</f>
        <v>Atlántida</v>
      </c>
      <c r="D123" s="75" t="str" cm="1">
        <f t="array" ref="D123">+INDEX(Table_4[[Departamento]:[Municipio]],FINAL!$B123,4)</f>
        <v>La Ceiba</v>
      </c>
      <c r="E123" s="75" t="str" cm="1">
        <f t="array" ref="E123">+INDEX(Table_4[[Departamento]:[Municipio]],FINAL!$B123,3)</f>
        <v>0101</v>
      </c>
      <c r="F123" s="102">
        <v>44014</v>
      </c>
      <c r="G123" s="77" t="str">
        <f>+CONSOLIDADO[[#This Row],[Codigo Municipio]]&amp;CONSOLIDADO[[#This Row],[Fecha]]</f>
        <v>010144014</v>
      </c>
      <c r="H123" s="78">
        <f>+IFERROR(VLOOKUP($G123,TDAcumula!$C$2:$E$2027,3,0),0)</f>
        <v>0</v>
      </c>
      <c r="I123" s="79">
        <f t="shared" si="6"/>
        <v>22</v>
      </c>
      <c r="J123" s="80">
        <f>+IF(CONSOLIDADO[[#This Row],[Codigo Municipio]]=E122,CONSOLIDADO[[#This Row],[Fallecidos Diarios]]+J122,CONSOLIDADO[[#This Row],[Fallecidos Diarios]])</f>
        <v>3</v>
      </c>
      <c r="K123" s="81">
        <f t="shared" si="7"/>
        <v>0</v>
      </c>
      <c r="L123" s="82">
        <f>+IF(CONSOLIDADO[[#This Row],[Codigo Municipio]]=E122,CONSOLIDADO[[#This Row],[Recuperados Diarios]]+L122,CONSOLIDADO[[#This Row],[Recuperados Diarios]])</f>
        <v>22</v>
      </c>
      <c r="M123" s="83" cm="1">
        <f t="array" ref="M123">+IFERROR(IF(CONSOLIDADO[[#This Row],[Día]]&lt;14,0,INDEX(CONSOLIDADO[Casos Diarios],ROW()-14,1)),0)</f>
        <v>0</v>
      </c>
      <c r="N123" s="78">
        <f>+IF(CONSOLIDADO[[#This Row],[Clave]]="710143893",1,IF(OR(CONSOLIDADO[[#This Row],[Casos Acumulados]]&gt;0,CONSOLIDADO[[#This Row],[Muertes]]&gt;0),N122+1,I123))</f>
        <v>115</v>
      </c>
      <c r="O123" s="75">
        <f>+IFERROR(VLOOKUP($G123,TDMuertes!$C$2:$E$534,3,0),0)</f>
        <v>0</v>
      </c>
      <c r="P123" s="100" t="str">
        <f t="shared" ca="1" si="10"/>
        <v>OUT TIME</v>
      </c>
      <c r="Q123" s="84">
        <f>+IFERROR(VLOOKUP(CONSOLIDADO[[#This Row],[Codigo Municipio]],TDDia!$A$4:$B$394,2,0),0)</f>
        <v>59</v>
      </c>
    </row>
    <row r="124" spans="2:17" ht="14.4" x14ac:dyDescent="0.3">
      <c r="B124">
        <f t="shared" si="8"/>
        <v>1</v>
      </c>
      <c r="C124" s="75" t="str" cm="1">
        <f t="array" ref="C124">+INDEX(Table_4[[Departamento]:[Municipio]],FINAL!$B124,1)</f>
        <v>Atlántida</v>
      </c>
      <c r="D124" s="75" t="str" cm="1">
        <f t="array" ref="D124">+INDEX(Table_4[[Departamento]:[Municipio]],FINAL!$B124,4)</f>
        <v>La Ceiba</v>
      </c>
      <c r="E124" s="75" t="str" cm="1">
        <f t="array" ref="E124">+INDEX(Table_4[[Departamento]:[Municipio]],FINAL!$B124,3)</f>
        <v>0101</v>
      </c>
      <c r="F124" s="102">
        <v>44015</v>
      </c>
      <c r="G124" s="77" t="str">
        <f>+CONSOLIDADO[[#This Row],[Codigo Municipio]]&amp;CONSOLIDADO[[#This Row],[Fecha]]</f>
        <v>010144015</v>
      </c>
      <c r="H124" s="78">
        <f>+IFERROR(VLOOKUP($G124,TDAcumula!$C$2:$E$2027,3,0),0)</f>
        <v>0</v>
      </c>
      <c r="I124" s="79">
        <f t="shared" si="6"/>
        <v>22</v>
      </c>
      <c r="J124" s="80">
        <f>+IF(CONSOLIDADO[[#This Row],[Codigo Municipio]]=E123,CONSOLIDADO[[#This Row],[Fallecidos Diarios]]+J123,CONSOLIDADO[[#This Row],[Fallecidos Diarios]])</f>
        <v>3</v>
      </c>
      <c r="K124" s="81">
        <f t="shared" si="7"/>
        <v>0</v>
      </c>
      <c r="L124" s="82">
        <f>+IF(CONSOLIDADO[[#This Row],[Codigo Municipio]]=E123,CONSOLIDADO[[#This Row],[Recuperados Diarios]]+L123,CONSOLIDADO[[#This Row],[Recuperados Diarios]])</f>
        <v>22</v>
      </c>
      <c r="M124" s="83" cm="1">
        <f t="array" ref="M124">+IFERROR(IF(CONSOLIDADO[[#This Row],[Día]]&lt;14,0,INDEX(CONSOLIDADO[Casos Diarios],ROW()-14,1)),0)</f>
        <v>0</v>
      </c>
      <c r="N124" s="78">
        <f>+IF(CONSOLIDADO[[#This Row],[Clave]]="710143893",1,IF(OR(CONSOLIDADO[[#This Row],[Casos Acumulados]]&gt;0,CONSOLIDADO[[#This Row],[Muertes]]&gt;0),N123+1,I124))</f>
        <v>116</v>
      </c>
      <c r="O124" s="75">
        <f>+IFERROR(VLOOKUP($G124,TDMuertes!$C$2:$E$534,3,0),0)</f>
        <v>0</v>
      </c>
      <c r="P124" s="100" t="str">
        <f t="shared" ca="1" si="10"/>
        <v>OUT TIME</v>
      </c>
      <c r="Q124" s="84">
        <f>+IFERROR(VLOOKUP(CONSOLIDADO[[#This Row],[Codigo Municipio]],TDDia!$A$4:$B$394,2,0),0)</f>
        <v>59</v>
      </c>
    </row>
    <row r="125" spans="2:17" ht="14.4" x14ac:dyDescent="0.3">
      <c r="B125">
        <f t="shared" si="8"/>
        <v>1</v>
      </c>
      <c r="C125" s="75" t="str" cm="1">
        <f t="array" ref="C125">+INDEX(Table_4[[Departamento]:[Municipio]],FINAL!$B125,1)</f>
        <v>Atlántida</v>
      </c>
      <c r="D125" s="75" t="str" cm="1">
        <f t="array" ref="D125">+INDEX(Table_4[[Departamento]:[Municipio]],FINAL!$B125,4)</f>
        <v>La Ceiba</v>
      </c>
      <c r="E125" s="75" t="str" cm="1">
        <f t="array" ref="E125">+INDEX(Table_4[[Departamento]:[Municipio]],FINAL!$B125,3)</f>
        <v>0101</v>
      </c>
      <c r="F125" s="102">
        <v>44016</v>
      </c>
      <c r="G125" s="77" t="str">
        <f>+CONSOLIDADO[[#This Row],[Codigo Municipio]]&amp;CONSOLIDADO[[#This Row],[Fecha]]</f>
        <v>010144016</v>
      </c>
      <c r="H125" s="78">
        <f>+IFERROR(VLOOKUP($G125,TDAcumula!$C$2:$E$2027,3,0),0)</f>
        <v>0</v>
      </c>
      <c r="I125" s="79">
        <f t="shared" si="6"/>
        <v>22</v>
      </c>
      <c r="J125" s="80">
        <f>+IF(CONSOLIDADO[[#This Row],[Codigo Municipio]]=E124,CONSOLIDADO[[#This Row],[Fallecidos Diarios]]+J124,CONSOLIDADO[[#This Row],[Fallecidos Diarios]])</f>
        <v>3</v>
      </c>
      <c r="K125" s="81">
        <f t="shared" si="7"/>
        <v>0</v>
      </c>
      <c r="L125" s="82">
        <f>+IF(CONSOLIDADO[[#This Row],[Codigo Municipio]]=E124,CONSOLIDADO[[#This Row],[Recuperados Diarios]]+L124,CONSOLIDADO[[#This Row],[Recuperados Diarios]])</f>
        <v>22</v>
      </c>
      <c r="M125" s="83" cm="1">
        <f t="array" ref="M125">+IFERROR(IF(CONSOLIDADO[[#This Row],[Día]]&lt;14,0,INDEX(CONSOLIDADO[Casos Diarios],ROW()-14,1)),0)</f>
        <v>0</v>
      </c>
      <c r="N125" s="78">
        <f>+IF(CONSOLIDADO[[#This Row],[Clave]]="710143893",1,IF(OR(CONSOLIDADO[[#This Row],[Casos Acumulados]]&gt;0,CONSOLIDADO[[#This Row],[Muertes]]&gt;0),N124+1,I125))</f>
        <v>117</v>
      </c>
      <c r="O125" s="75">
        <f>+IFERROR(VLOOKUP($G125,TDMuertes!$C$2:$E$534,3,0),0)</f>
        <v>0</v>
      </c>
      <c r="P125" s="100" t="str">
        <f t="shared" ca="1" si="10"/>
        <v>OUT TIME</v>
      </c>
      <c r="Q125" s="84">
        <f>+IFERROR(VLOOKUP(CONSOLIDADO[[#This Row],[Codigo Municipio]],TDDia!$A$4:$B$394,2,0),0)</f>
        <v>59</v>
      </c>
    </row>
    <row r="126" spans="2:17" ht="14.4" x14ac:dyDescent="0.3">
      <c r="B126">
        <f t="shared" si="8"/>
        <v>1</v>
      </c>
      <c r="C126" s="75" t="str" cm="1">
        <f t="array" ref="C126">+INDEX(Table_4[[Departamento]:[Municipio]],FINAL!$B126,1)</f>
        <v>Atlántida</v>
      </c>
      <c r="D126" s="75" t="str" cm="1">
        <f t="array" ref="D126">+INDEX(Table_4[[Departamento]:[Municipio]],FINAL!$B126,4)</f>
        <v>La Ceiba</v>
      </c>
      <c r="E126" s="75" t="str" cm="1">
        <f t="array" ref="E126">+INDEX(Table_4[[Departamento]:[Municipio]],FINAL!$B126,3)</f>
        <v>0101</v>
      </c>
      <c r="F126" s="102">
        <v>44017</v>
      </c>
      <c r="G126" s="77" t="str">
        <f>+CONSOLIDADO[[#This Row],[Codigo Municipio]]&amp;CONSOLIDADO[[#This Row],[Fecha]]</f>
        <v>010144017</v>
      </c>
      <c r="H126" s="78">
        <f>+IFERROR(VLOOKUP($G126,TDAcumula!$C$2:$E$2027,3,0),0)</f>
        <v>0</v>
      </c>
      <c r="I126" s="79">
        <f t="shared" si="6"/>
        <v>22</v>
      </c>
      <c r="J126" s="80">
        <f>+IF(CONSOLIDADO[[#This Row],[Codigo Municipio]]=E125,CONSOLIDADO[[#This Row],[Fallecidos Diarios]]+J125,CONSOLIDADO[[#This Row],[Fallecidos Diarios]])</f>
        <v>3</v>
      </c>
      <c r="K126" s="81">
        <f t="shared" si="7"/>
        <v>0</v>
      </c>
      <c r="L126" s="82">
        <f>+IF(CONSOLIDADO[[#This Row],[Codigo Municipio]]=E125,CONSOLIDADO[[#This Row],[Recuperados Diarios]]+L125,CONSOLIDADO[[#This Row],[Recuperados Diarios]])</f>
        <v>22</v>
      </c>
      <c r="M126" s="83" cm="1">
        <f t="array" ref="M126">+IFERROR(IF(CONSOLIDADO[[#This Row],[Día]]&lt;14,0,INDEX(CONSOLIDADO[Casos Diarios],ROW()-14,1)),0)</f>
        <v>0</v>
      </c>
      <c r="N126" s="78">
        <f>+IF(CONSOLIDADO[[#This Row],[Clave]]="710143893",1,IF(OR(CONSOLIDADO[[#This Row],[Casos Acumulados]]&gt;0,CONSOLIDADO[[#This Row],[Muertes]]&gt;0),N125+1,I126))</f>
        <v>118</v>
      </c>
      <c r="O126" s="75">
        <f>+IFERROR(VLOOKUP($G126,TDMuertes!$C$2:$E$534,3,0),0)</f>
        <v>0</v>
      </c>
      <c r="P126" s="100" t="str">
        <f t="shared" ca="1" si="10"/>
        <v>OUT TIME</v>
      </c>
      <c r="Q126" s="84">
        <f>+IFERROR(VLOOKUP(CONSOLIDADO[[#This Row],[Codigo Municipio]],TDDia!$A$4:$B$394,2,0),0)</f>
        <v>59</v>
      </c>
    </row>
    <row r="127" spans="2:17" ht="14.4" x14ac:dyDescent="0.3">
      <c r="B127">
        <f t="shared" si="8"/>
        <v>1</v>
      </c>
      <c r="C127" s="75" t="str" cm="1">
        <f t="array" ref="C127">+INDEX(Table_4[[Departamento]:[Municipio]],FINAL!$B127,1)</f>
        <v>Atlántida</v>
      </c>
      <c r="D127" s="75" t="str" cm="1">
        <f t="array" ref="D127">+INDEX(Table_4[[Departamento]:[Municipio]],FINAL!$B127,4)</f>
        <v>La Ceiba</v>
      </c>
      <c r="E127" s="75" t="str" cm="1">
        <f t="array" ref="E127">+INDEX(Table_4[[Departamento]:[Municipio]],FINAL!$B127,3)</f>
        <v>0101</v>
      </c>
      <c r="F127" s="102">
        <v>44018</v>
      </c>
      <c r="G127" s="77" t="str">
        <f>+CONSOLIDADO[[#This Row],[Codigo Municipio]]&amp;CONSOLIDADO[[#This Row],[Fecha]]</f>
        <v>010144018</v>
      </c>
      <c r="H127" s="78">
        <f>+IFERROR(VLOOKUP($G127,TDAcumula!$C$2:$E$2027,3,0),0)</f>
        <v>0</v>
      </c>
      <c r="I127" s="79">
        <f t="shared" si="6"/>
        <v>22</v>
      </c>
      <c r="J127" s="80">
        <f>+IF(CONSOLIDADO[[#This Row],[Codigo Municipio]]=E126,CONSOLIDADO[[#This Row],[Fallecidos Diarios]]+J126,CONSOLIDADO[[#This Row],[Fallecidos Diarios]])</f>
        <v>3</v>
      </c>
      <c r="K127" s="81">
        <f t="shared" si="7"/>
        <v>0</v>
      </c>
      <c r="L127" s="82">
        <f>+IF(CONSOLIDADO[[#This Row],[Codigo Municipio]]=E126,CONSOLIDADO[[#This Row],[Recuperados Diarios]]+L126,CONSOLIDADO[[#This Row],[Recuperados Diarios]])</f>
        <v>22</v>
      </c>
      <c r="M127" s="83" cm="1">
        <f t="array" ref="M127">+IFERROR(IF(CONSOLIDADO[[#This Row],[Día]]&lt;14,0,INDEX(CONSOLIDADO[Casos Diarios],ROW()-14,1)),0)</f>
        <v>0</v>
      </c>
      <c r="N127" s="78">
        <f>+IF(CONSOLIDADO[[#This Row],[Clave]]="710143893",1,IF(OR(CONSOLIDADO[[#This Row],[Casos Acumulados]]&gt;0,CONSOLIDADO[[#This Row],[Muertes]]&gt;0),N126+1,I127))</f>
        <v>119</v>
      </c>
      <c r="O127" s="75">
        <f>+IFERROR(VLOOKUP($G127,TDMuertes!$C$2:$E$534,3,0),0)</f>
        <v>0</v>
      </c>
      <c r="P127" s="100" t="str">
        <f t="shared" ca="1" si="10"/>
        <v>OUT TIME</v>
      </c>
      <c r="Q127" s="84">
        <f>+IFERROR(VLOOKUP(CONSOLIDADO[[#This Row],[Codigo Municipio]],TDDia!$A$4:$B$394,2,0),0)</f>
        <v>59</v>
      </c>
    </row>
    <row r="128" spans="2:17" ht="14.4" x14ac:dyDescent="0.3">
      <c r="B128">
        <f t="shared" si="8"/>
        <v>1</v>
      </c>
      <c r="C128" s="75" t="str" cm="1">
        <f t="array" ref="C128">+INDEX(Table_4[[Departamento]:[Municipio]],FINAL!$B128,1)</f>
        <v>Atlántida</v>
      </c>
      <c r="D128" s="75" t="str" cm="1">
        <f t="array" ref="D128">+INDEX(Table_4[[Departamento]:[Municipio]],FINAL!$B128,4)</f>
        <v>La Ceiba</v>
      </c>
      <c r="E128" s="75" t="str" cm="1">
        <f t="array" ref="E128">+INDEX(Table_4[[Departamento]:[Municipio]],FINAL!$B128,3)</f>
        <v>0101</v>
      </c>
      <c r="F128" s="102">
        <v>44019</v>
      </c>
      <c r="G128" s="77" t="str">
        <f>+CONSOLIDADO[[#This Row],[Codigo Municipio]]&amp;CONSOLIDADO[[#This Row],[Fecha]]</f>
        <v>010144019</v>
      </c>
      <c r="H128" s="78">
        <f>+IFERROR(VLOOKUP($G128,TDAcumula!$C$2:$E$2027,3,0),0)</f>
        <v>0</v>
      </c>
      <c r="I128" s="79">
        <f t="shared" si="6"/>
        <v>22</v>
      </c>
      <c r="J128" s="80">
        <f>+IF(CONSOLIDADO[[#This Row],[Codigo Municipio]]=E127,CONSOLIDADO[[#This Row],[Fallecidos Diarios]]+J127,CONSOLIDADO[[#This Row],[Fallecidos Diarios]])</f>
        <v>3</v>
      </c>
      <c r="K128" s="81">
        <f t="shared" si="7"/>
        <v>0</v>
      </c>
      <c r="L128" s="82">
        <f>+IF(CONSOLIDADO[[#This Row],[Codigo Municipio]]=E127,CONSOLIDADO[[#This Row],[Recuperados Diarios]]+L127,CONSOLIDADO[[#This Row],[Recuperados Diarios]])</f>
        <v>22</v>
      </c>
      <c r="M128" s="83" cm="1">
        <f t="array" ref="M128">+IFERROR(IF(CONSOLIDADO[[#This Row],[Día]]&lt;14,0,INDEX(CONSOLIDADO[Casos Diarios],ROW()-14,1)),0)</f>
        <v>0</v>
      </c>
      <c r="N128" s="78">
        <f>+IF(CONSOLIDADO[[#This Row],[Clave]]="710143893",1,IF(OR(CONSOLIDADO[[#This Row],[Casos Acumulados]]&gt;0,CONSOLIDADO[[#This Row],[Muertes]]&gt;0),N127+1,I128))</f>
        <v>120</v>
      </c>
      <c r="O128" s="75">
        <f>+IFERROR(VLOOKUP($G128,TDMuertes!$C$2:$E$534,3,0),0)</f>
        <v>0</v>
      </c>
      <c r="P128" s="100" t="str">
        <f t="shared" ca="1" si="10"/>
        <v>OUT TIME</v>
      </c>
      <c r="Q128" s="84">
        <f>+IFERROR(VLOOKUP(CONSOLIDADO[[#This Row],[Codigo Municipio]],TDDia!$A$4:$B$394,2,0),0)</f>
        <v>59</v>
      </c>
    </row>
    <row r="129" spans="2:17" ht="14.4" x14ac:dyDescent="0.3">
      <c r="B129">
        <f t="shared" si="8"/>
        <v>1</v>
      </c>
      <c r="C129" s="75" t="str" cm="1">
        <f t="array" ref="C129">+INDEX(Table_4[[Departamento]:[Municipio]],FINAL!$B129,1)</f>
        <v>Atlántida</v>
      </c>
      <c r="D129" s="75" t="str" cm="1">
        <f t="array" ref="D129">+INDEX(Table_4[[Departamento]:[Municipio]],FINAL!$B129,4)</f>
        <v>La Ceiba</v>
      </c>
      <c r="E129" s="75" t="str" cm="1">
        <f t="array" ref="E129">+INDEX(Table_4[[Departamento]:[Municipio]],FINAL!$B129,3)</f>
        <v>0101</v>
      </c>
      <c r="F129" s="102">
        <v>44020</v>
      </c>
      <c r="G129" s="77" t="str">
        <f>+CONSOLIDADO[[#This Row],[Codigo Municipio]]&amp;CONSOLIDADO[[#This Row],[Fecha]]</f>
        <v>010144020</v>
      </c>
      <c r="H129" s="78">
        <f>+IFERROR(VLOOKUP($G129,TDAcumula!$C$2:$E$2027,3,0),0)</f>
        <v>0</v>
      </c>
      <c r="I129" s="79">
        <f t="shared" si="6"/>
        <v>22</v>
      </c>
      <c r="J129" s="80">
        <f>+IF(CONSOLIDADO[[#This Row],[Codigo Municipio]]=E128,CONSOLIDADO[[#This Row],[Fallecidos Diarios]]+J128,CONSOLIDADO[[#This Row],[Fallecidos Diarios]])</f>
        <v>3</v>
      </c>
      <c r="K129" s="81">
        <f t="shared" si="7"/>
        <v>0</v>
      </c>
      <c r="L129" s="82">
        <f>+IF(CONSOLIDADO[[#This Row],[Codigo Municipio]]=E128,CONSOLIDADO[[#This Row],[Recuperados Diarios]]+L128,CONSOLIDADO[[#This Row],[Recuperados Diarios]])</f>
        <v>22</v>
      </c>
      <c r="M129" s="83" cm="1">
        <f t="array" ref="M129">+IFERROR(IF(CONSOLIDADO[[#This Row],[Día]]&lt;14,0,INDEX(CONSOLIDADO[Casos Diarios],ROW()-14,1)),0)</f>
        <v>0</v>
      </c>
      <c r="N129" s="78">
        <f>+IF(CONSOLIDADO[[#This Row],[Clave]]="710143893",1,IF(OR(CONSOLIDADO[[#This Row],[Casos Acumulados]]&gt;0,CONSOLIDADO[[#This Row],[Muertes]]&gt;0),N128+1,I129))</f>
        <v>121</v>
      </c>
      <c r="O129" s="75">
        <f>+IFERROR(VLOOKUP($G129,TDMuertes!$C$2:$E$534,3,0),0)</f>
        <v>0</v>
      </c>
      <c r="P129" s="100" t="str">
        <f t="shared" ca="1" si="10"/>
        <v>OUT TIME</v>
      </c>
      <c r="Q129" s="84">
        <f>+IFERROR(VLOOKUP(CONSOLIDADO[[#This Row],[Codigo Municipio]],TDDia!$A$4:$B$394,2,0),0)</f>
        <v>59</v>
      </c>
    </row>
    <row r="130" spans="2:17" ht="14.4" x14ac:dyDescent="0.3">
      <c r="B130">
        <f t="shared" si="8"/>
        <v>1</v>
      </c>
      <c r="C130" s="75" t="str" cm="1">
        <f t="array" ref="C130">+INDEX(Table_4[[Departamento]:[Municipio]],FINAL!$B130,1)</f>
        <v>Atlántida</v>
      </c>
      <c r="D130" s="75" t="str" cm="1">
        <f t="array" ref="D130">+INDEX(Table_4[[Departamento]:[Municipio]],FINAL!$B130,4)</f>
        <v>La Ceiba</v>
      </c>
      <c r="E130" s="75" t="str" cm="1">
        <f t="array" ref="E130">+INDEX(Table_4[[Departamento]:[Municipio]],FINAL!$B130,3)</f>
        <v>0101</v>
      </c>
      <c r="F130" s="102">
        <v>44021</v>
      </c>
      <c r="G130" s="77" t="str">
        <f>+CONSOLIDADO[[#This Row],[Codigo Municipio]]&amp;CONSOLIDADO[[#This Row],[Fecha]]</f>
        <v>010144021</v>
      </c>
      <c r="H130" s="78">
        <f>+IFERROR(VLOOKUP($G130,TDAcumula!$C$2:$E$2027,3,0),0)</f>
        <v>0</v>
      </c>
      <c r="I130" s="79">
        <f t="shared" si="6"/>
        <v>22</v>
      </c>
      <c r="J130" s="80">
        <f>+IF(CONSOLIDADO[[#This Row],[Codigo Municipio]]=E129,CONSOLIDADO[[#This Row],[Fallecidos Diarios]]+J129,CONSOLIDADO[[#This Row],[Fallecidos Diarios]])</f>
        <v>3</v>
      </c>
      <c r="K130" s="81">
        <f t="shared" si="7"/>
        <v>0</v>
      </c>
      <c r="L130" s="82">
        <f>+IF(CONSOLIDADO[[#This Row],[Codigo Municipio]]=E129,CONSOLIDADO[[#This Row],[Recuperados Diarios]]+L129,CONSOLIDADO[[#This Row],[Recuperados Diarios]])</f>
        <v>22</v>
      </c>
      <c r="M130" s="83" cm="1">
        <f t="array" ref="M130">+IFERROR(IF(CONSOLIDADO[[#This Row],[Día]]&lt;14,0,INDEX(CONSOLIDADO[Casos Diarios],ROW()-14,1)),0)</f>
        <v>0</v>
      </c>
      <c r="N130" s="78">
        <f>+IF(CONSOLIDADO[[#This Row],[Clave]]="710143893",1,IF(OR(CONSOLIDADO[[#This Row],[Casos Acumulados]]&gt;0,CONSOLIDADO[[#This Row],[Muertes]]&gt;0),N129+1,I130))</f>
        <v>122</v>
      </c>
      <c r="O130" s="75">
        <f>+IFERROR(VLOOKUP($G130,TDMuertes!$C$2:$E$534,3,0),0)</f>
        <v>0</v>
      </c>
      <c r="P130" s="100" t="str">
        <f t="shared" ca="1" si="10"/>
        <v>OUT TIME</v>
      </c>
      <c r="Q130" s="84">
        <f>+IFERROR(VLOOKUP(CONSOLIDADO[[#This Row],[Codigo Municipio]],TDDia!$A$4:$B$394,2,0),0)</f>
        <v>59</v>
      </c>
    </row>
    <row r="131" spans="2:17" ht="14.4" x14ac:dyDescent="0.3">
      <c r="B131">
        <f t="shared" si="8"/>
        <v>1</v>
      </c>
      <c r="C131" s="75" t="str" cm="1">
        <f t="array" ref="C131">+INDEX(Table_4[[Departamento]:[Municipio]],FINAL!$B131,1)</f>
        <v>Atlántida</v>
      </c>
      <c r="D131" s="75" t="str" cm="1">
        <f t="array" ref="D131">+INDEX(Table_4[[Departamento]:[Municipio]],FINAL!$B131,4)</f>
        <v>La Ceiba</v>
      </c>
      <c r="E131" s="75" t="str" cm="1">
        <f t="array" ref="E131">+INDEX(Table_4[[Departamento]:[Municipio]],FINAL!$B131,3)</f>
        <v>0101</v>
      </c>
      <c r="F131" s="102">
        <v>44022</v>
      </c>
      <c r="G131" s="77" t="str">
        <f>+CONSOLIDADO[[#This Row],[Codigo Municipio]]&amp;CONSOLIDADO[[#This Row],[Fecha]]</f>
        <v>010144022</v>
      </c>
      <c r="H131" s="78">
        <f>+IFERROR(VLOOKUP($G131,TDAcumula!$C$2:$E$2027,3,0),0)</f>
        <v>0</v>
      </c>
      <c r="I131" s="79">
        <f t="shared" ref="I131:I194" si="11">+IF(E131=E130,H131+I130,H131)</f>
        <v>22</v>
      </c>
      <c r="J131" s="80">
        <f>+IF(CONSOLIDADO[[#This Row],[Codigo Municipio]]=E130,CONSOLIDADO[[#This Row],[Fallecidos Diarios]]+J130,CONSOLIDADO[[#This Row],[Fallecidos Diarios]])</f>
        <v>3</v>
      </c>
      <c r="K131" s="81">
        <f t="shared" ref="K131:K194" si="12">+IF(I131-J131-L131&lt;0,0,I131-J131-L131)</f>
        <v>0</v>
      </c>
      <c r="L131" s="82">
        <f>+IF(CONSOLIDADO[[#This Row],[Codigo Municipio]]=E130,CONSOLIDADO[[#This Row],[Recuperados Diarios]]+L130,CONSOLIDADO[[#This Row],[Recuperados Diarios]])</f>
        <v>22</v>
      </c>
      <c r="M131" s="83" cm="1">
        <f t="array" ref="M131">+IFERROR(IF(CONSOLIDADO[[#This Row],[Día]]&lt;14,0,INDEX(CONSOLIDADO[Casos Diarios],ROW()-14,1)),0)</f>
        <v>0</v>
      </c>
      <c r="N131" s="78">
        <f>+IF(CONSOLIDADO[[#This Row],[Clave]]="710143893",1,IF(OR(CONSOLIDADO[[#This Row],[Casos Acumulados]]&gt;0,CONSOLIDADO[[#This Row],[Muertes]]&gt;0),N130+1,I131))</f>
        <v>123</v>
      </c>
      <c r="O131" s="75">
        <f>+IFERROR(VLOOKUP($G131,TDMuertes!$C$2:$E$534,3,0),0)</f>
        <v>0</v>
      </c>
      <c r="P131" s="100" t="str">
        <f t="shared" ca="1" si="10"/>
        <v>OUT TIME</v>
      </c>
      <c r="Q131" s="84">
        <f>+IFERROR(VLOOKUP(CONSOLIDADO[[#This Row],[Codigo Municipio]],TDDia!$A$4:$B$394,2,0),0)</f>
        <v>59</v>
      </c>
    </row>
    <row r="132" spans="2:17" ht="14.4" x14ac:dyDescent="0.3">
      <c r="B132">
        <f t="shared" ref="B132:B196" si="13">+IF(F131=44085,B131+1,B131)</f>
        <v>1</v>
      </c>
      <c r="C132" s="75" t="str" cm="1">
        <f t="array" ref="C132">+INDEX(Table_4[[Departamento]:[Municipio]],FINAL!$B132,1)</f>
        <v>Atlántida</v>
      </c>
      <c r="D132" s="75" t="str" cm="1">
        <f t="array" ref="D132">+INDEX(Table_4[[Departamento]:[Municipio]],FINAL!$B132,4)</f>
        <v>La Ceiba</v>
      </c>
      <c r="E132" s="75" t="str" cm="1">
        <f t="array" ref="E132">+INDEX(Table_4[[Departamento]:[Municipio]],FINAL!$B132,3)</f>
        <v>0101</v>
      </c>
      <c r="F132" s="102">
        <v>44023</v>
      </c>
      <c r="G132" s="77" t="str">
        <f>+CONSOLIDADO[[#This Row],[Codigo Municipio]]&amp;CONSOLIDADO[[#This Row],[Fecha]]</f>
        <v>010144023</v>
      </c>
      <c r="H132" s="78">
        <f>+IFERROR(VLOOKUP($G132,TDAcumula!$C$2:$E$2027,3,0),0)</f>
        <v>0</v>
      </c>
      <c r="I132" s="79">
        <f t="shared" si="11"/>
        <v>22</v>
      </c>
      <c r="J132" s="80">
        <f>+IF(CONSOLIDADO[[#This Row],[Codigo Municipio]]=E131,CONSOLIDADO[[#This Row],[Fallecidos Diarios]]+J131,CONSOLIDADO[[#This Row],[Fallecidos Diarios]])</f>
        <v>3</v>
      </c>
      <c r="K132" s="81">
        <f t="shared" si="12"/>
        <v>0</v>
      </c>
      <c r="L132" s="82">
        <f>+IF(CONSOLIDADO[[#This Row],[Codigo Municipio]]=E131,CONSOLIDADO[[#This Row],[Recuperados Diarios]]+L131,CONSOLIDADO[[#This Row],[Recuperados Diarios]])</f>
        <v>22</v>
      </c>
      <c r="M132" s="83" cm="1">
        <f t="array" ref="M132">+IFERROR(IF(CONSOLIDADO[[#This Row],[Día]]&lt;14,0,INDEX(CONSOLIDADO[Casos Diarios],ROW()-14,1)),0)</f>
        <v>0</v>
      </c>
      <c r="N132" s="78">
        <f>+IF(CONSOLIDADO[[#This Row],[Clave]]="710143893",1,IF(OR(CONSOLIDADO[[#This Row],[Casos Acumulados]]&gt;0,CONSOLIDADO[[#This Row],[Muertes]]&gt;0),N131+1,I132))</f>
        <v>124</v>
      </c>
      <c r="O132" s="75">
        <f>+IFERROR(VLOOKUP($G132,TDMuertes!$C$2:$E$534,3,0),0)</f>
        <v>0</v>
      </c>
      <c r="P132" s="100" t="str">
        <f t="shared" ca="1" si="10"/>
        <v>OUT TIME</v>
      </c>
      <c r="Q132" s="84">
        <f>+IFERROR(VLOOKUP(CONSOLIDADO[[#This Row],[Codigo Municipio]],TDDia!$A$4:$B$394,2,0),0)</f>
        <v>59</v>
      </c>
    </row>
    <row r="133" spans="2:17" ht="14.4" x14ac:dyDescent="0.3">
      <c r="B133">
        <f t="shared" si="13"/>
        <v>1</v>
      </c>
      <c r="C133" s="75" t="str" cm="1">
        <f t="array" ref="C133">+INDEX(Table_4[[Departamento]:[Municipio]],FINAL!$B133,1)</f>
        <v>Atlántida</v>
      </c>
      <c r="D133" s="75" t="str" cm="1">
        <f t="array" ref="D133">+INDEX(Table_4[[Departamento]:[Municipio]],FINAL!$B133,4)</f>
        <v>La Ceiba</v>
      </c>
      <c r="E133" s="75" t="str" cm="1">
        <f t="array" ref="E133">+INDEX(Table_4[[Departamento]:[Municipio]],FINAL!$B133,3)</f>
        <v>0101</v>
      </c>
      <c r="F133" s="102">
        <v>44024</v>
      </c>
      <c r="G133" s="77" t="str">
        <f>+CONSOLIDADO[[#This Row],[Codigo Municipio]]&amp;CONSOLIDADO[[#This Row],[Fecha]]</f>
        <v>010144024</v>
      </c>
      <c r="H133" s="78">
        <f>+IFERROR(VLOOKUP($G133,TDAcumula!$C$2:$E$2027,3,0),0)</f>
        <v>0</v>
      </c>
      <c r="I133" s="79">
        <f t="shared" si="11"/>
        <v>22</v>
      </c>
      <c r="J133" s="80">
        <f>+IF(CONSOLIDADO[[#This Row],[Codigo Municipio]]=E132,CONSOLIDADO[[#This Row],[Fallecidos Diarios]]+J132,CONSOLIDADO[[#This Row],[Fallecidos Diarios]])</f>
        <v>3</v>
      </c>
      <c r="K133" s="81">
        <f t="shared" si="12"/>
        <v>0</v>
      </c>
      <c r="L133" s="82">
        <f>+IF(CONSOLIDADO[[#This Row],[Codigo Municipio]]=E132,CONSOLIDADO[[#This Row],[Recuperados Diarios]]+L132,CONSOLIDADO[[#This Row],[Recuperados Diarios]])</f>
        <v>22</v>
      </c>
      <c r="M133" s="83" cm="1">
        <f t="array" ref="M133">+IFERROR(IF(CONSOLIDADO[[#This Row],[Día]]&lt;14,0,INDEX(CONSOLIDADO[Casos Diarios],ROW()-14,1)),0)</f>
        <v>0</v>
      </c>
      <c r="N133" s="78">
        <f>+IF(CONSOLIDADO[[#This Row],[Clave]]="710143893",1,IF(OR(CONSOLIDADO[[#This Row],[Casos Acumulados]]&gt;0,CONSOLIDADO[[#This Row],[Muertes]]&gt;0),N132+1,I133))</f>
        <v>125</v>
      </c>
      <c r="O133" s="75">
        <f>+IFERROR(VLOOKUP($G133,TDMuertes!$C$2:$E$534,3,0),0)</f>
        <v>0</v>
      </c>
      <c r="P133" s="100" t="str">
        <f t="shared" ca="1" si="10"/>
        <v>OUT TIME</v>
      </c>
      <c r="Q133" s="84">
        <f>+IFERROR(VLOOKUP(CONSOLIDADO[[#This Row],[Codigo Municipio]],TDDia!$A$4:$B$394,2,0),0)</f>
        <v>59</v>
      </c>
    </row>
    <row r="134" spans="2:17" ht="14.4" x14ac:dyDescent="0.3">
      <c r="B134">
        <f t="shared" si="13"/>
        <v>1</v>
      </c>
      <c r="C134" s="75" t="str" cm="1">
        <f t="array" ref="C134">+INDEX(Table_4[[Departamento]:[Municipio]],FINAL!$B134,1)</f>
        <v>Atlántida</v>
      </c>
      <c r="D134" s="75" t="str" cm="1">
        <f t="array" ref="D134">+INDEX(Table_4[[Departamento]:[Municipio]],FINAL!$B134,4)</f>
        <v>La Ceiba</v>
      </c>
      <c r="E134" s="75" t="str" cm="1">
        <f t="array" ref="E134">+INDEX(Table_4[[Departamento]:[Municipio]],FINAL!$B134,3)</f>
        <v>0101</v>
      </c>
      <c r="F134" s="102">
        <v>44025</v>
      </c>
      <c r="G134" s="77" t="str">
        <f>+CONSOLIDADO[[#This Row],[Codigo Municipio]]&amp;CONSOLIDADO[[#This Row],[Fecha]]</f>
        <v>010144025</v>
      </c>
      <c r="H134" s="78">
        <f>+IFERROR(VLOOKUP($G134,TDAcumula!$C$2:$E$2027,3,0),0)</f>
        <v>0</v>
      </c>
      <c r="I134" s="79">
        <f t="shared" si="11"/>
        <v>22</v>
      </c>
      <c r="J134" s="80">
        <f>+IF(CONSOLIDADO[[#This Row],[Codigo Municipio]]=E133,CONSOLIDADO[[#This Row],[Fallecidos Diarios]]+J133,CONSOLIDADO[[#This Row],[Fallecidos Diarios]])</f>
        <v>3</v>
      </c>
      <c r="K134" s="81">
        <f t="shared" si="12"/>
        <v>0</v>
      </c>
      <c r="L134" s="82">
        <f>+IF(CONSOLIDADO[[#This Row],[Codigo Municipio]]=E133,CONSOLIDADO[[#This Row],[Recuperados Diarios]]+L133,CONSOLIDADO[[#This Row],[Recuperados Diarios]])</f>
        <v>22</v>
      </c>
      <c r="M134" s="83" cm="1">
        <f t="array" ref="M134">+IFERROR(IF(CONSOLIDADO[[#This Row],[Día]]&lt;14,0,INDEX(CONSOLIDADO[Casos Diarios],ROW()-14,1)),0)</f>
        <v>0</v>
      </c>
      <c r="N134" s="78">
        <f>+IF(CONSOLIDADO[[#This Row],[Clave]]="710143893",1,IF(OR(CONSOLIDADO[[#This Row],[Casos Acumulados]]&gt;0,CONSOLIDADO[[#This Row],[Muertes]]&gt;0),N133+1,I134))</f>
        <v>126</v>
      </c>
      <c r="O134" s="75">
        <f>+IFERROR(VLOOKUP($G134,TDMuertes!$C$2:$E$534,3,0),0)</f>
        <v>0</v>
      </c>
      <c r="P134" s="100" t="str">
        <f t="shared" ca="1" si="10"/>
        <v>OUT TIME</v>
      </c>
      <c r="Q134" s="84">
        <f>+IFERROR(VLOOKUP(CONSOLIDADO[[#This Row],[Codigo Municipio]],TDDia!$A$4:$B$394,2,0),0)</f>
        <v>59</v>
      </c>
    </row>
    <row r="135" spans="2:17" ht="14.4" x14ac:dyDescent="0.3">
      <c r="B135">
        <f t="shared" si="13"/>
        <v>1</v>
      </c>
      <c r="C135" s="75" t="str" cm="1">
        <f t="array" ref="C135">+INDEX(Table_4[[Departamento]:[Municipio]],FINAL!$B135,1)</f>
        <v>Atlántida</v>
      </c>
      <c r="D135" s="75" t="str" cm="1">
        <f t="array" ref="D135">+INDEX(Table_4[[Departamento]:[Municipio]],FINAL!$B135,4)</f>
        <v>La Ceiba</v>
      </c>
      <c r="E135" s="75" t="str" cm="1">
        <f t="array" ref="E135">+INDEX(Table_4[[Departamento]:[Municipio]],FINAL!$B135,3)</f>
        <v>0101</v>
      </c>
      <c r="F135" s="102">
        <v>44026</v>
      </c>
      <c r="G135" s="77" t="str">
        <f>+CONSOLIDADO[[#This Row],[Codigo Municipio]]&amp;CONSOLIDADO[[#This Row],[Fecha]]</f>
        <v>010144026</v>
      </c>
      <c r="H135" s="78">
        <f>+IFERROR(VLOOKUP($G135,TDAcumula!$C$2:$E$2027,3,0),0)</f>
        <v>0</v>
      </c>
      <c r="I135" s="79">
        <f t="shared" si="11"/>
        <v>22</v>
      </c>
      <c r="J135" s="80">
        <f>+IF(CONSOLIDADO[[#This Row],[Codigo Municipio]]=E134,CONSOLIDADO[[#This Row],[Fallecidos Diarios]]+J134,CONSOLIDADO[[#This Row],[Fallecidos Diarios]])</f>
        <v>3</v>
      </c>
      <c r="K135" s="81">
        <f t="shared" si="12"/>
        <v>0</v>
      </c>
      <c r="L135" s="82">
        <f>+IF(CONSOLIDADO[[#This Row],[Codigo Municipio]]=E134,CONSOLIDADO[[#This Row],[Recuperados Diarios]]+L134,CONSOLIDADO[[#This Row],[Recuperados Diarios]])</f>
        <v>22</v>
      </c>
      <c r="M135" s="83" cm="1">
        <f t="array" ref="M135">+IFERROR(IF(CONSOLIDADO[[#This Row],[Día]]&lt;14,0,INDEX(CONSOLIDADO[Casos Diarios],ROW()-14,1)),0)</f>
        <v>0</v>
      </c>
      <c r="N135" s="78">
        <f>+IF(CONSOLIDADO[[#This Row],[Clave]]="710143893",1,IF(OR(CONSOLIDADO[[#This Row],[Casos Acumulados]]&gt;0,CONSOLIDADO[[#This Row],[Muertes]]&gt;0),N134+1,I135))</f>
        <v>127</v>
      </c>
      <c r="O135" s="75">
        <f>+IFERROR(VLOOKUP($G135,TDMuertes!$C$2:$E$534,3,0),0)</f>
        <v>0</v>
      </c>
      <c r="P135" s="100" t="str">
        <f t="shared" ca="1" si="10"/>
        <v>OUT TIME</v>
      </c>
      <c r="Q135" s="84">
        <f>+IFERROR(VLOOKUP(CONSOLIDADO[[#This Row],[Codigo Municipio]],TDDia!$A$4:$B$394,2,0),0)</f>
        <v>59</v>
      </c>
    </row>
    <row r="136" spans="2:17" ht="14.4" x14ac:dyDescent="0.3">
      <c r="B136">
        <f t="shared" si="13"/>
        <v>1</v>
      </c>
      <c r="C136" s="75" t="str" cm="1">
        <f t="array" ref="C136">+INDEX(Table_4[[Departamento]:[Municipio]],FINAL!$B136,1)</f>
        <v>Atlántida</v>
      </c>
      <c r="D136" s="75" t="str" cm="1">
        <f t="array" ref="D136">+INDEX(Table_4[[Departamento]:[Municipio]],FINAL!$B136,4)</f>
        <v>La Ceiba</v>
      </c>
      <c r="E136" s="75" t="str" cm="1">
        <f t="array" ref="E136">+INDEX(Table_4[[Departamento]:[Municipio]],FINAL!$B136,3)</f>
        <v>0101</v>
      </c>
      <c r="F136" s="102">
        <v>44027</v>
      </c>
      <c r="G136" s="77" t="str">
        <f>+CONSOLIDADO[[#This Row],[Codigo Municipio]]&amp;CONSOLIDADO[[#This Row],[Fecha]]</f>
        <v>010144027</v>
      </c>
      <c r="H136" s="78">
        <f>+IFERROR(VLOOKUP($G136,TDAcumula!$C$2:$E$2027,3,0),0)</f>
        <v>0</v>
      </c>
      <c r="I136" s="79">
        <f t="shared" si="11"/>
        <v>22</v>
      </c>
      <c r="J136" s="80">
        <f>+IF(CONSOLIDADO[[#This Row],[Codigo Municipio]]=E135,CONSOLIDADO[[#This Row],[Fallecidos Diarios]]+J135,CONSOLIDADO[[#This Row],[Fallecidos Diarios]])</f>
        <v>3</v>
      </c>
      <c r="K136" s="81">
        <f t="shared" si="12"/>
        <v>0</v>
      </c>
      <c r="L136" s="82">
        <f>+IF(CONSOLIDADO[[#This Row],[Codigo Municipio]]=E135,CONSOLIDADO[[#This Row],[Recuperados Diarios]]+L135,CONSOLIDADO[[#This Row],[Recuperados Diarios]])</f>
        <v>22</v>
      </c>
      <c r="M136" s="83" cm="1">
        <f t="array" ref="M136">+IFERROR(IF(CONSOLIDADO[[#This Row],[Día]]&lt;14,0,INDEX(CONSOLIDADO[Casos Diarios],ROW()-14,1)),0)</f>
        <v>0</v>
      </c>
      <c r="N136" s="78">
        <f>+IF(CONSOLIDADO[[#This Row],[Clave]]="710143893",1,IF(OR(CONSOLIDADO[[#This Row],[Casos Acumulados]]&gt;0,CONSOLIDADO[[#This Row],[Muertes]]&gt;0),N135+1,I136))</f>
        <v>128</v>
      </c>
      <c r="O136" s="75">
        <f>+IFERROR(VLOOKUP($G136,TDMuertes!$C$2:$E$534,3,0),0)</f>
        <v>0</v>
      </c>
      <c r="P136" s="100" t="str">
        <f t="shared" ca="1" si="10"/>
        <v>OUT TIME</v>
      </c>
      <c r="Q136" s="84">
        <f>+IFERROR(VLOOKUP(CONSOLIDADO[[#This Row],[Codigo Municipio]],TDDia!$A$4:$B$394,2,0),0)</f>
        <v>59</v>
      </c>
    </row>
    <row r="137" spans="2:17" ht="14.4" x14ac:dyDescent="0.3">
      <c r="B137">
        <f t="shared" si="13"/>
        <v>1</v>
      </c>
      <c r="C137" s="75" t="str" cm="1">
        <f t="array" ref="C137">+INDEX(Table_4[[Departamento]:[Municipio]],FINAL!$B137,1)</f>
        <v>Atlántida</v>
      </c>
      <c r="D137" s="75" t="str" cm="1">
        <f t="array" ref="D137">+INDEX(Table_4[[Departamento]:[Municipio]],FINAL!$B137,4)</f>
        <v>La Ceiba</v>
      </c>
      <c r="E137" s="75" t="str" cm="1">
        <f t="array" ref="E137">+INDEX(Table_4[[Departamento]:[Municipio]],FINAL!$B137,3)</f>
        <v>0101</v>
      </c>
      <c r="F137" s="102">
        <v>44028</v>
      </c>
      <c r="G137" s="77" t="str">
        <f>+CONSOLIDADO[[#This Row],[Codigo Municipio]]&amp;CONSOLIDADO[[#This Row],[Fecha]]</f>
        <v>010144028</v>
      </c>
      <c r="H137" s="78">
        <f>+IFERROR(VLOOKUP($G137,TDAcumula!$C$2:$E$2027,3,0),0)</f>
        <v>0</v>
      </c>
      <c r="I137" s="79">
        <f t="shared" si="11"/>
        <v>22</v>
      </c>
      <c r="J137" s="80">
        <f>+IF(CONSOLIDADO[[#This Row],[Codigo Municipio]]=E136,CONSOLIDADO[[#This Row],[Fallecidos Diarios]]+J136,CONSOLIDADO[[#This Row],[Fallecidos Diarios]])</f>
        <v>3</v>
      </c>
      <c r="K137" s="81">
        <f t="shared" si="12"/>
        <v>0</v>
      </c>
      <c r="L137" s="82">
        <f>+IF(CONSOLIDADO[[#This Row],[Codigo Municipio]]=E136,CONSOLIDADO[[#This Row],[Recuperados Diarios]]+L136,CONSOLIDADO[[#This Row],[Recuperados Diarios]])</f>
        <v>22</v>
      </c>
      <c r="M137" s="83" cm="1">
        <f t="array" ref="M137">+IFERROR(IF(CONSOLIDADO[[#This Row],[Día]]&lt;14,0,INDEX(CONSOLIDADO[Casos Diarios],ROW()-14,1)),0)</f>
        <v>0</v>
      </c>
      <c r="N137" s="78">
        <f>+IF(CONSOLIDADO[[#This Row],[Clave]]="710143893",1,IF(OR(CONSOLIDADO[[#This Row],[Casos Acumulados]]&gt;0,CONSOLIDADO[[#This Row],[Muertes]]&gt;0),N136+1,I137))</f>
        <v>129</v>
      </c>
      <c r="O137" s="75">
        <f>+IFERROR(VLOOKUP($G137,TDMuertes!$C$2:$E$534,3,0),0)</f>
        <v>0</v>
      </c>
      <c r="P137" s="100" t="str">
        <f t="shared" ref="P137:P168" ca="1" si="14">+IF(N137=0,"OFF",IF(N137=1,"START",IF(AND(N137&gt;1,F137&lt;TODAY()+1),"ON","OUT TIME")))</f>
        <v>OUT TIME</v>
      </c>
      <c r="Q137" s="84">
        <f>+IFERROR(VLOOKUP(CONSOLIDADO[[#This Row],[Codigo Municipio]],TDDia!$A$4:$B$394,2,0),0)</f>
        <v>59</v>
      </c>
    </row>
    <row r="138" spans="2:17" ht="14.4" x14ac:dyDescent="0.3">
      <c r="B138">
        <f t="shared" si="13"/>
        <v>1</v>
      </c>
      <c r="C138" s="75" t="str" cm="1">
        <f t="array" ref="C138">+INDEX(Table_4[[Departamento]:[Municipio]],FINAL!$B138,1)</f>
        <v>Atlántida</v>
      </c>
      <c r="D138" s="75" t="str" cm="1">
        <f t="array" ref="D138">+INDEX(Table_4[[Departamento]:[Municipio]],FINAL!$B138,4)</f>
        <v>La Ceiba</v>
      </c>
      <c r="E138" s="75" t="str" cm="1">
        <f t="array" ref="E138">+INDEX(Table_4[[Departamento]:[Municipio]],FINAL!$B138,3)</f>
        <v>0101</v>
      </c>
      <c r="F138" s="102">
        <v>44029</v>
      </c>
      <c r="G138" s="77" t="str">
        <f>+CONSOLIDADO[[#This Row],[Codigo Municipio]]&amp;CONSOLIDADO[[#This Row],[Fecha]]</f>
        <v>010144029</v>
      </c>
      <c r="H138" s="78">
        <f>+IFERROR(VLOOKUP($G138,TDAcumula!$C$2:$E$2027,3,0),0)</f>
        <v>0</v>
      </c>
      <c r="I138" s="79">
        <f t="shared" si="11"/>
        <v>22</v>
      </c>
      <c r="J138" s="80">
        <f>+IF(CONSOLIDADO[[#This Row],[Codigo Municipio]]=E137,CONSOLIDADO[[#This Row],[Fallecidos Diarios]]+J137,CONSOLIDADO[[#This Row],[Fallecidos Diarios]])</f>
        <v>3</v>
      </c>
      <c r="K138" s="81">
        <f t="shared" si="12"/>
        <v>0</v>
      </c>
      <c r="L138" s="82">
        <f>+IF(CONSOLIDADO[[#This Row],[Codigo Municipio]]=E137,CONSOLIDADO[[#This Row],[Recuperados Diarios]]+L137,CONSOLIDADO[[#This Row],[Recuperados Diarios]])</f>
        <v>22</v>
      </c>
      <c r="M138" s="83" cm="1">
        <f t="array" ref="M138">+IFERROR(IF(CONSOLIDADO[[#This Row],[Día]]&lt;14,0,INDEX(CONSOLIDADO[Casos Diarios],ROW()-14,1)),0)</f>
        <v>0</v>
      </c>
      <c r="N138" s="78">
        <f>+IF(CONSOLIDADO[[#This Row],[Clave]]="710143893",1,IF(OR(CONSOLIDADO[[#This Row],[Casos Acumulados]]&gt;0,CONSOLIDADO[[#This Row],[Muertes]]&gt;0),N137+1,I138))</f>
        <v>130</v>
      </c>
      <c r="O138" s="75">
        <f>+IFERROR(VLOOKUP($G138,TDMuertes!$C$2:$E$534,3,0),0)</f>
        <v>0</v>
      </c>
      <c r="P138" s="100" t="str">
        <f t="shared" ca="1" si="14"/>
        <v>OUT TIME</v>
      </c>
      <c r="Q138" s="84">
        <f>+IFERROR(VLOOKUP(CONSOLIDADO[[#This Row],[Codigo Municipio]],TDDia!$A$4:$B$394,2,0),0)</f>
        <v>59</v>
      </c>
    </row>
    <row r="139" spans="2:17" ht="14.4" x14ac:dyDescent="0.3">
      <c r="B139">
        <f t="shared" si="13"/>
        <v>1</v>
      </c>
      <c r="C139" s="75" t="str" cm="1">
        <f t="array" ref="C139">+INDEX(Table_4[[Departamento]:[Municipio]],FINAL!$B139,1)</f>
        <v>Atlántida</v>
      </c>
      <c r="D139" s="75" t="str" cm="1">
        <f t="array" ref="D139">+INDEX(Table_4[[Departamento]:[Municipio]],FINAL!$B139,4)</f>
        <v>La Ceiba</v>
      </c>
      <c r="E139" s="75" t="str" cm="1">
        <f t="array" ref="E139">+INDEX(Table_4[[Departamento]:[Municipio]],FINAL!$B139,3)</f>
        <v>0101</v>
      </c>
      <c r="F139" s="102">
        <v>44030</v>
      </c>
      <c r="G139" s="77" t="str">
        <f>+CONSOLIDADO[[#This Row],[Codigo Municipio]]&amp;CONSOLIDADO[[#This Row],[Fecha]]</f>
        <v>010144030</v>
      </c>
      <c r="H139" s="78">
        <f>+IFERROR(VLOOKUP($G139,TDAcumula!$C$2:$E$2027,3,0),0)</f>
        <v>0</v>
      </c>
      <c r="I139" s="79">
        <f t="shared" si="11"/>
        <v>22</v>
      </c>
      <c r="J139" s="80">
        <f>+IF(CONSOLIDADO[[#This Row],[Codigo Municipio]]=E138,CONSOLIDADO[[#This Row],[Fallecidos Diarios]]+J138,CONSOLIDADO[[#This Row],[Fallecidos Diarios]])</f>
        <v>3</v>
      </c>
      <c r="K139" s="81">
        <f t="shared" si="12"/>
        <v>0</v>
      </c>
      <c r="L139" s="82">
        <f>+IF(CONSOLIDADO[[#This Row],[Codigo Municipio]]=E138,CONSOLIDADO[[#This Row],[Recuperados Diarios]]+L138,CONSOLIDADO[[#This Row],[Recuperados Diarios]])</f>
        <v>22</v>
      </c>
      <c r="M139" s="83" cm="1">
        <f t="array" ref="M139">+IFERROR(IF(CONSOLIDADO[[#This Row],[Día]]&lt;14,0,INDEX(CONSOLIDADO[Casos Diarios],ROW()-14,1)),0)</f>
        <v>0</v>
      </c>
      <c r="N139" s="78">
        <f>+IF(CONSOLIDADO[[#This Row],[Clave]]="710143893",1,IF(OR(CONSOLIDADO[[#This Row],[Casos Acumulados]]&gt;0,CONSOLIDADO[[#This Row],[Muertes]]&gt;0),N138+1,I139))</f>
        <v>131</v>
      </c>
      <c r="O139" s="75">
        <f>+IFERROR(VLOOKUP($G139,TDMuertes!$C$2:$E$534,3,0),0)</f>
        <v>0</v>
      </c>
      <c r="P139" s="100" t="str">
        <f t="shared" ca="1" si="14"/>
        <v>OUT TIME</v>
      </c>
      <c r="Q139" s="84">
        <f>+IFERROR(VLOOKUP(CONSOLIDADO[[#This Row],[Codigo Municipio]],TDDia!$A$4:$B$394,2,0),0)</f>
        <v>59</v>
      </c>
    </row>
    <row r="140" spans="2:17" ht="14.4" x14ac:dyDescent="0.3">
      <c r="B140">
        <f t="shared" si="13"/>
        <v>1</v>
      </c>
      <c r="C140" s="75" t="str" cm="1">
        <f t="array" ref="C140">+INDEX(Table_4[[Departamento]:[Municipio]],FINAL!$B140,1)</f>
        <v>Atlántida</v>
      </c>
      <c r="D140" s="75" t="str" cm="1">
        <f t="array" ref="D140">+INDEX(Table_4[[Departamento]:[Municipio]],FINAL!$B140,4)</f>
        <v>La Ceiba</v>
      </c>
      <c r="E140" s="75" t="str" cm="1">
        <f t="array" ref="E140">+INDEX(Table_4[[Departamento]:[Municipio]],FINAL!$B140,3)</f>
        <v>0101</v>
      </c>
      <c r="F140" s="102">
        <v>44031</v>
      </c>
      <c r="G140" s="77" t="str">
        <f>+CONSOLIDADO[[#This Row],[Codigo Municipio]]&amp;CONSOLIDADO[[#This Row],[Fecha]]</f>
        <v>010144031</v>
      </c>
      <c r="H140" s="78">
        <f>+IFERROR(VLOOKUP($G140,TDAcumula!$C$2:$E$2027,3,0),0)</f>
        <v>0</v>
      </c>
      <c r="I140" s="79">
        <f t="shared" si="11"/>
        <v>22</v>
      </c>
      <c r="J140" s="80">
        <f>+IF(CONSOLIDADO[[#This Row],[Codigo Municipio]]=E139,CONSOLIDADO[[#This Row],[Fallecidos Diarios]]+J139,CONSOLIDADO[[#This Row],[Fallecidos Diarios]])</f>
        <v>3</v>
      </c>
      <c r="K140" s="81">
        <f t="shared" si="12"/>
        <v>0</v>
      </c>
      <c r="L140" s="82">
        <f>+IF(CONSOLIDADO[[#This Row],[Codigo Municipio]]=E139,CONSOLIDADO[[#This Row],[Recuperados Diarios]]+L139,CONSOLIDADO[[#This Row],[Recuperados Diarios]])</f>
        <v>22</v>
      </c>
      <c r="M140" s="83" cm="1">
        <f t="array" ref="M140">+IFERROR(IF(CONSOLIDADO[[#This Row],[Día]]&lt;14,0,INDEX(CONSOLIDADO[Casos Diarios],ROW()-14,1)),0)</f>
        <v>0</v>
      </c>
      <c r="N140" s="78">
        <f>+IF(CONSOLIDADO[[#This Row],[Clave]]="710143893",1,IF(OR(CONSOLIDADO[[#This Row],[Casos Acumulados]]&gt;0,CONSOLIDADO[[#This Row],[Muertes]]&gt;0),N139+1,I140))</f>
        <v>132</v>
      </c>
      <c r="O140" s="75">
        <f>+IFERROR(VLOOKUP($G140,TDMuertes!$C$2:$E$534,3,0),0)</f>
        <v>0</v>
      </c>
      <c r="P140" s="100" t="str">
        <f t="shared" ca="1" si="14"/>
        <v>OUT TIME</v>
      </c>
      <c r="Q140" s="84">
        <f>+IFERROR(VLOOKUP(CONSOLIDADO[[#This Row],[Codigo Municipio]],TDDia!$A$4:$B$394,2,0),0)</f>
        <v>59</v>
      </c>
    </row>
    <row r="141" spans="2:17" ht="14.4" x14ac:dyDescent="0.3">
      <c r="B141">
        <f t="shared" si="13"/>
        <v>1</v>
      </c>
      <c r="C141" s="75" t="str" cm="1">
        <f t="array" ref="C141">+INDEX(Table_4[[Departamento]:[Municipio]],FINAL!$B141,1)</f>
        <v>Atlántida</v>
      </c>
      <c r="D141" s="75" t="str" cm="1">
        <f t="array" ref="D141">+INDEX(Table_4[[Departamento]:[Municipio]],FINAL!$B141,4)</f>
        <v>La Ceiba</v>
      </c>
      <c r="E141" s="75" t="str" cm="1">
        <f t="array" ref="E141">+INDEX(Table_4[[Departamento]:[Municipio]],FINAL!$B141,3)</f>
        <v>0101</v>
      </c>
      <c r="F141" s="102">
        <v>44032</v>
      </c>
      <c r="G141" s="77" t="str">
        <f>+CONSOLIDADO[[#This Row],[Codigo Municipio]]&amp;CONSOLIDADO[[#This Row],[Fecha]]</f>
        <v>010144032</v>
      </c>
      <c r="H141" s="78">
        <f>+IFERROR(VLOOKUP($G141,TDAcumula!$C$2:$E$2027,3,0),0)</f>
        <v>0</v>
      </c>
      <c r="I141" s="79">
        <f t="shared" si="11"/>
        <v>22</v>
      </c>
      <c r="J141" s="80">
        <f>+IF(CONSOLIDADO[[#This Row],[Codigo Municipio]]=E140,CONSOLIDADO[[#This Row],[Fallecidos Diarios]]+J140,CONSOLIDADO[[#This Row],[Fallecidos Diarios]])</f>
        <v>3</v>
      </c>
      <c r="K141" s="81">
        <f t="shared" si="12"/>
        <v>0</v>
      </c>
      <c r="L141" s="82">
        <f>+IF(CONSOLIDADO[[#This Row],[Codigo Municipio]]=E140,CONSOLIDADO[[#This Row],[Recuperados Diarios]]+L140,CONSOLIDADO[[#This Row],[Recuperados Diarios]])</f>
        <v>22</v>
      </c>
      <c r="M141" s="83" cm="1">
        <f t="array" ref="M141">+IFERROR(IF(CONSOLIDADO[[#This Row],[Día]]&lt;14,0,INDEX(CONSOLIDADO[Casos Diarios],ROW()-14,1)),0)</f>
        <v>0</v>
      </c>
      <c r="N141" s="78">
        <f>+IF(CONSOLIDADO[[#This Row],[Clave]]="710143893",1,IF(OR(CONSOLIDADO[[#This Row],[Casos Acumulados]]&gt;0,CONSOLIDADO[[#This Row],[Muertes]]&gt;0),N140+1,I141))</f>
        <v>133</v>
      </c>
      <c r="O141" s="75">
        <f>+IFERROR(VLOOKUP($G141,TDMuertes!$C$2:$E$534,3,0),0)</f>
        <v>0</v>
      </c>
      <c r="P141" s="100" t="str">
        <f t="shared" ca="1" si="14"/>
        <v>OUT TIME</v>
      </c>
      <c r="Q141" s="84">
        <f>+IFERROR(VLOOKUP(CONSOLIDADO[[#This Row],[Codigo Municipio]],TDDia!$A$4:$B$394,2,0),0)</f>
        <v>59</v>
      </c>
    </row>
    <row r="142" spans="2:17" ht="14.4" x14ac:dyDescent="0.3">
      <c r="B142">
        <f t="shared" si="13"/>
        <v>1</v>
      </c>
      <c r="C142" s="75" t="str" cm="1">
        <f t="array" ref="C142">+INDEX(Table_4[[Departamento]:[Municipio]],FINAL!$B142,1)</f>
        <v>Atlántida</v>
      </c>
      <c r="D142" s="75" t="str" cm="1">
        <f t="array" ref="D142">+INDEX(Table_4[[Departamento]:[Municipio]],FINAL!$B142,4)</f>
        <v>La Ceiba</v>
      </c>
      <c r="E142" s="75" t="str" cm="1">
        <f t="array" ref="E142">+INDEX(Table_4[[Departamento]:[Municipio]],FINAL!$B142,3)</f>
        <v>0101</v>
      </c>
      <c r="F142" s="102">
        <v>44033</v>
      </c>
      <c r="G142" s="77" t="str">
        <f>+CONSOLIDADO[[#This Row],[Codigo Municipio]]&amp;CONSOLIDADO[[#This Row],[Fecha]]</f>
        <v>010144033</v>
      </c>
      <c r="H142" s="78">
        <f>+IFERROR(VLOOKUP($G142,TDAcumula!$C$2:$E$2027,3,0),0)</f>
        <v>0</v>
      </c>
      <c r="I142" s="79">
        <f t="shared" si="11"/>
        <v>22</v>
      </c>
      <c r="J142" s="80">
        <f>+IF(CONSOLIDADO[[#This Row],[Codigo Municipio]]=E141,CONSOLIDADO[[#This Row],[Fallecidos Diarios]]+J141,CONSOLIDADO[[#This Row],[Fallecidos Diarios]])</f>
        <v>3</v>
      </c>
      <c r="K142" s="81">
        <f t="shared" si="12"/>
        <v>0</v>
      </c>
      <c r="L142" s="82">
        <f>+IF(CONSOLIDADO[[#This Row],[Codigo Municipio]]=E141,CONSOLIDADO[[#This Row],[Recuperados Diarios]]+L141,CONSOLIDADO[[#This Row],[Recuperados Diarios]])</f>
        <v>22</v>
      </c>
      <c r="M142" s="83" cm="1">
        <f t="array" ref="M142">+IFERROR(IF(CONSOLIDADO[[#This Row],[Día]]&lt;14,0,INDEX(CONSOLIDADO[Casos Diarios],ROW()-14,1)),0)</f>
        <v>0</v>
      </c>
      <c r="N142" s="78">
        <f>+IF(CONSOLIDADO[[#This Row],[Clave]]="710143893",1,IF(OR(CONSOLIDADO[[#This Row],[Casos Acumulados]]&gt;0,CONSOLIDADO[[#This Row],[Muertes]]&gt;0),N141+1,I142))</f>
        <v>134</v>
      </c>
      <c r="O142" s="75">
        <f>+IFERROR(VLOOKUP($G142,TDMuertes!$C$2:$E$534,3,0),0)</f>
        <v>0</v>
      </c>
      <c r="P142" s="100" t="str">
        <f t="shared" ca="1" si="14"/>
        <v>OUT TIME</v>
      </c>
      <c r="Q142" s="84">
        <f>+IFERROR(VLOOKUP(CONSOLIDADO[[#This Row],[Codigo Municipio]],TDDia!$A$4:$B$394,2,0),0)</f>
        <v>59</v>
      </c>
    </row>
    <row r="143" spans="2:17" ht="14.4" x14ac:dyDescent="0.3">
      <c r="B143">
        <f t="shared" si="13"/>
        <v>1</v>
      </c>
      <c r="C143" s="75" t="str" cm="1">
        <f t="array" ref="C143">+INDEX(Table_4[[Departamento]:[Municipio]],FINAL!$B143,1)</f>
        <v>Atlántida</v>
      </c>
      <c r="D143" s="75" t="str" cm="1">
        <f t="array" ref="D143">+INDEX(Table_4[[Departamento]:[Municipio]],FINAL!$B143,4)</f>
        <v>La Ceiba</v>
      </c>
      <c r="E143" s="75" t="str" cm="1">
        <f t="array" ref="E143">+INDEX(Table_4[[Departamento]:[Municipio]],FINAL!$B143,3)</f>
        <v>0101</v>
      </c>
      <c r="F143" s="102">
        <v>44034</v>
      </c>
      <c r="G143" s="77" t="str">
        <f>+CONSOLIDADO[[#This Row],[Codigo Municipio]]&amp;CONSOLIDADO[[#This Row],[Fecha]]</f>
        <v>010144034</v>
      </c>
      <c r="H143" s="78">
        <f>+IFERROR(VLOOKUP($G143,TDAcumula!$C$2:$E$2027,3,0),0)</f>
        <v>0</v>
      </c>
      <c r="I143" s="79">
        <f t="shared" si="11"/>
        <v>22</v>
      </c>
      <c r="J143" s="80">
        <f>+IF(CONSOLIDADO[[#This Row],[Codigo Municipio]]=E142,CONSOLIDADO[[#This Row],[Fallecidos Diarios]]+J142,CONSOLIDADO[[#This Row],[Fallecidos Diarios]])</f>
        <v>3</v>
      </c>
      <c r="K143" s="81">
        <f t="shared" si="12"/>
        <v>0</v>
      </c>
      <c r="L143" s="82">
        <f>+IF(CONSOLIDADO[[#This Row],[Codigo Municipio]]=E142,CONSOLIDADO[[#This Row],[Recuperados Diarios]]+L142,CONSOLIDADO[[#This Row],[Recuperados Diarios]])</f>
        <v>22</v>
      </c>
      <c r="M143" s="83" cm="1">
        <f t="array" ref="M143">+IFERROR(IF(CONSOLIDADO[[#This Row],[Día]]&lt;14,0,INDEX(CONSOLIDADO[Casos Diarios],ROW()-14,1)),0)</f>
        <v>0</v>
      </c>
      <c r="N143" s="78">
        <f>+IF(CONSOLIDADO[[#This Row],[Clave]]="710143893",1,IF(OR(CONSOLIDADO[[#This Row],[Casos Acumulados]]&gt;0,CONSOLIDADO[[#This Row],[Muertes]]&gt;0),N142+1,I143))</f>
        <v>135</v>
      </c>
      <c r="O143" s="75">
        <f>+IFERROR(VLOOKUP($G143,TDMuertes!$C$2:$E$534,3,0),0)</f>
        <v>0</v>
      </c>
      <c r="P143" s="100" t="str">
        <f t="shared" ca="1" si="14"/>
        <v>OUT TIME</v>
      </c>
      <c r="Q143" s="84">
        <f>+IFERROR(VLOOKUP(CONSOLIDADO[[#This Row],[Codigo Municipio]],TDDia!$A$4:$B$394,2,0),0)</f>
        <v>59</v>
      </c>
    </row>
    <row r="144" spans="2:17" ht="14.4" x14ac:dyDescent="0.3">
      <c r="B144">
        <f t="shared" si="13"/>
        <v>1</v>
      </c>
      <c r="C144" s="75" t="str" cm="1">
        <f t="array" ref="C144">+INDEX(Table_4[[Departamento]:[Municipio]],FINAL!$B144,1)</f>
        <v>Atlántida</v>
      </c>
      <c r="D144" s="75" t="str" cm="1">
        <f t="array" ref="D144">+INDEX(Table_4[[Departamento]:[Municipio]],FINAL!$B144,4)</f>
        <v>La Ceiba</v>
      </c>
      <c r="E144" s="75" t="str" cm="1">
        <f t="array" ref="E144">+INDEX(Table_4[[Departamento]:[Municipio]],FINAL!$B144,3)</f>
        <v>0101</v>
      </c>
      <c r="F144" s="102">
        <v>44035</v>
      </c>
      <c r="G144" s="77" t="str">
        <f>+CONSOLIDADO[[#This Row],[Codigo Municipio]]&amp;CONSOLIDADO[[#This Row],[Fecha]]</f>
        <v>010144035</v>
      </c>
      <c r="H144" s="78">
        <f>+IFERROR(VLOOKUP($G144,TDAcumula!$C$2:$E$2027,3,0),0)</f>
        <v>0</v>
      </c>
      <c r="I144" s="79">
        <f t="shared" si="11"/>
        <v>22</v>
      </c>
      <c r="J144" s="80">
        <f>+IF(CONSOLIDADO[[#This Row],[Codigo Municipio]]=E143,CONSOLIDADO[[#This Row],[Fallecidos Diarios]]+J143,CONSOLIDADO[[#This Row],[Fallecidos Diarios]])</f>
        <v>3</v>
      </c>
      <c r="K144" s="81">
        <f t="shared" si="12"/>
        <v>0</v>
      </c>
      <c r="L144" s="82">
        <f>+IF(CONSOLIDADO[[#This Row],[Codigo Municipio]]=E143,CONSOLIDADO[[#This Row],[Recuperados Diarios]]+L143,CONSOLIDADO[[#This Row],[Recuperados Diarios]])</f>
        <v>22</v>
      </c>
      <c r="M144" s="83" cm="1">
        <f t="array" ref="M144">+IFERROR(IF(CONSOLIDADO[[#This Row],[Día]]&lt;14,0,INDEX(CONSOLIDADO[Casos Diarios],ROW()-14,1)),0)</f>
        <v>0</v>
      </c>
      <c r="N144" s="78">
        <f>+IF(CONSOLIDADO[[#This Row],[Clave]]="710143893",1,IF(OR(CONSOLIDADO[[#This Row],[Casos Acumulados]]&gt;0,CONSOLIDADO[[#This Row],[Muertes]]&gt;0),N143+1,I144))</f>
        <v>136</v>
      </c>
      <c r="O144" s="75">
        <f>+IFERROR(VLOOKUP($G144,TDMuertes!$C$2:$E$534,3,0),0)</f>
        <v>0</v>
      </c>
      <c r="P144" s="100" t="str">
        <f t="shared" ca="1" si="14"/>
        <v>OUT TIME</v>
      </c>
      <c r="Q144" s="84">
        <f>+IFERROR(VLOOKUP(CONSOLIDADO[[#This Row],[Codigo Municipio]],TDDia!$A$4:$B$394,2,0),0)</f>
        <v>59</v>
      </c>
    </row>
    <row r="145" spans="2:17" ht="14.4" x14ac:dyDescent="0.3">
      <c r="B145">
        <f t="shared" si="13"/>
        <v>1</v>
      </c>
      <c r="C145" s="75" t="str" cm="1">
        <f t="array" ref="C145">+INDEX(Table_4[[Departamento]:[Municipio]],FINAL!$B145,1)</f>
        <v>Atlántida</v>
      </c>
      <c r="D145" s="75" t="str" cm="1">
        <f t="array" ref="D145">+INDEX(Table_4[[Departamento]:[Municipio]],FINAL!$B145,4)</f>
        <v>La Ceiba</v>
      </c>
      <c r="E145" s="75" t="str" cm="1">
        <f t="array" ref="E145">+INDEX(Table_4[[Departamento]:[Municipio]],FINAL!$B145,3)</f>
        <v>0101</v>
      </c>
      <c r="F145" s="102">
        <v>44036</v>
      </c>
      <c r="G145" s="77" t="str">
        <f>+CONSOLIDADO[[#This Row],[Codigo Municipio]]&amp;CONSOLIDADO[[#This Row],[Fecha]]</f>
        <v>010144036</v>
      </c>
      <c r="H145" s="78">
        <f>+IFERROR(VLOOKUP($G145,TDAcumula!$C$2:$E$2027,3,0),0)</f>
        <v>0</v>
      </c>
      <c r="I145" s="79">
        <f t="shared" si="11"/>
        <v>22</v>
      </c>
      <c r="J145" s="80">
        <f>+IF(CONSOLIDADO[[#This Row],[Codigo Municipio]]=E144,CONSOLIDADO[[#This Row],[Fallecidos Diarios]]+J144,CONSOLIDADO[[#This Row],[Fallecidos Diarios]])</f>
        <v>3</v>
      </c>
      <c r="K145" s="81">
        <f t="shared" si="12"/>
        <v>0</v>
      </c>
      <c r="L145" s="82">
        <f>+IF(CONSOLIDADO[[#This Row],[Codigo Municipio]]=E144,CONSOLIDADO[[#This Row],[Recuperados Diarios]]+L144,CONSOLIDADO[[#This Row],[Recuperados Diarios]])</f>
        <v>22</v>
      </c>
      <c r="M145" s="83" cm="1">
        <f t="array" ref="M145">+IFERROR(IF(CONSOLIDADO[[#This Row],[Día]]&lt;14,0,INDEX(CONSOLIDADO[Casos Diarios],ROW()-14,1)),0)</f>
        <v>0</v>
      </c>
      <c r="N145" s="78">
        <f>+IF(CONSOLIDADO[[#This Row],[Clave]]="710143893",1,IF(OR(CONSOLIDADO[[#This Row],[Casos Acumulados]]&gt;0,CONSOLIDADO[[#This Row],[Muertes]]&gt;0),N144+1,I145))</f>
        <v>137</v>
      </c>
      <c r="O145" s="75">
        <f>+IFERROR(VLOOKUP($G145,TDMuertes!$C$2:$E$534,3,0),0)</f>
        <v>0</v>
      </c>
      <c r="P145" s="100" t="str">
        <f t="shared" ca="1" si="14"/>
        <v>OUT TIME</v>
      </c>
      <c r="Q145" s="84">
        <f>+IFERROR(VLOOKUP(CONSOLIDADO[[#This Row],[Codigo Municipio]],TDDia!$A$4:$B$394,2,0),0)</f>
        <v>59</v>
      </c>
    </row>
    <row r="146" spans="2:17" ht="14.4" x14ac:dyDescent="0.3">
      <c r="B146">
        <f t="shared" si="13"/>
        <v>1</v>
      </c>
      <c r="C146" s="75" t="str" cm="1">
        <f t="array" ref="C146">+INDEX(Table_4[[Departamento]:[Municipio]],FINAL!$B146,1)</f>
        <v>Atlántida</v>
      </c>
      <c r="D146" s="75" t="str" cm="1">
        <f t="array" ref="D146">+INDEX(Table_4[[Departamento]:[Municipio]],FINAL!$B146,4)</f>
        <v>La Ceiba</v>
      </c>
      <c r="E146" s="75" t="str" cm="1">
        <f t="array" ref="E146">+INDEX(Table_4[[Departamento]:[Municipio]],FINAL!$B146,3)</f>
        <v>0101</v>
      </c>
      <c r="F146" s="102">
        <v>44037</v>
      </c>
      <c r="G146" s="77" t="str">
        <f>+CONSOLIDADO[[#This Row],[Codigo Municipio]]&amp;CONSOLIDADO[[#This Row],[Fecha]]</f>
        <v>010144037</v>
      </c>
      <c r="H146" s="78">
        <f>+IFERROR(VLOOKUP($G146,TDAcumula!$C$2:$E$2027,3,0),0)</f>
        <v>0</v>
      </c>
      <c r="I146" s="79">
        <f t="shared" si="11"/>
        <v>22</v>
      </c>
      <c r="J146" s="80">
        <f>+IF(CONSOLIDADO[[#This Row],[Codigo Municipio]]=E145,CONSOLIDADO[[#This Row],[Fallecidos Diarios]]+J145,CONSOLIDADO[[#This Row],[Fallecidos Diarios]])</f>
        <v>3</v>
      </c>
      <c r="K146" s="81">
        <f t="shared" si="12"/>
        <v>0</v>
      </c>
      <c r="L146" s="82">
        <f>+IF(CONSOLIDADO[[#This Row],[Codigo Municipio]]=E145,CONSOLIDADO[[#This Row],[Recuperados Diarios]]+L145,CONSOLIDADO[[#This Row],[Recuperados Diarios]])</f>
        <v>22</v>
      </c>
      <c r="M146" s="83" cm="1">
        <f t="array" ref="M146">+IFERROR(IF(CONSOLIDADO[[#This Row],[Día]]&lt;14,0,INDEX(CONSOLIDADO[Casos Diarios],ROW()-14,1)),0)</f>
        <v>0</v>
      </c>
      <c r="N146" s="78">
        <f>+IF(CONSOLIDADO[[#This Row],[Clave]]="710143893",1,IF(OR(CONSOLIDADO[[#This Row],[Casos Acumulados]]&gt;0,CONSOLIDADO[[#This Row],[Muertes]]&gt;0),N145+1,I146))</f>
        <v>138</v>
      </c>
      <c r="O146" s="75">
        <f>+IFERROR(VLOOKUP($G146,TDMuertes!$C$2:$E$534,3,0),0)</f>
        <v>0</v>
      </c>
      <c r="P146" s="100" t="str">
        <f t="shared" ca="1" si="14"/>
        <v>OUT TIME</v>
      </c>
      <c r="Q146" s="84">
        <f>+IFERROR(VLOOKUP(CONSOLIDADO[[#This Row],[Codigo Municipio]],TDDia!$A$4:$B$394,2,0),0)</f>
        <v>59</v>
      </c>
    </row>
    <row r="147" spans="2:17" ht="14.4" x14ac:dyDescent="0.3">
      <c r="B147">
        <f t="shared" si="13"/>
        <v>1</v>
      </c>
      <c r="C147" s="75" t="str" cm="1">
        <f t="array" ref="C147">+INDEX(Table_4[[Departamento]:[Municipio]],FINAL!$B147,1)</f>
        <v>Atlántida</v>
      </c>
      <c r="D147" s="75" t="str" cm="1">
        <f t="array" ref="D147">+INDEX(Table_4[[Departamento]:[Municipio]],FINAL!$B147,4)</f>
        <v>La Ceiba</v>
      </c>
      <c r="E147" s="75" t="str" cm="1">
        <f t="array" ref="E147">+INDEX(Table_4[[Departamento]:[Municipio]],FINAL!$B147,3)</f>
        <v>0101</v>
      </c>
      <c r="F147" s="102">
        <v>44038</v>
      </c>
      <c r="G147" s="77" t="str">
        <f>+CONSOLIDADO[[#This Row],[Codigo Municipio]]&amp;CONSOLIDADO[[#This Row],[Fecha]]</f>
        <v>010144038</v>
      </c>
      <c r="H147" s="78">
        <f>+IFERROR(VLOOKUP($G147,TDAcumula!$C$2:$E$2027,3,0),0)</f>
        <v>0</v>
      </c>
      <c r="I147" s="79">
        <f t="shared" si="11"/>
        <v>22</v>
      </c>
      <c r="J147" s="80">
        <f>+IF(CONSOLIDADO[[#This Row],[Codigo Municipio]]=E146,CONSOLIDADO[[#This Row],[Fallecidos Diarios]]+J146,CONSOLIDADO[[#This Row],[Fallecidos Diarios]])</f>
        <v>3</v>
      </c>
      <c r="K147" s="81">
        <f t="shared" si="12"/>
        <v>0</v>
      </c>
      <c r="L147" s="82">
        <f>+IF(CONSOLIDADO[[#This Row],[Codigo Municipio]]=E146,CONSOLIDADO[[#This Row],[Recuperados Diarios]]+L146,CONSOLIDADO[[#This Row],[Recuperados Diarios]])</f>
        <v>22</v>
      </c>
      <c r="M147" s="83" cm="1">
        <f t="array" ref="M147">+IFERROR(IF(CONSOLIDADO[[#This Row],[Día]]&lt;14,0,INDEX(CONSOLIDADO[Casos Diarios],ROW()-14,1)),0)</f>
        <v>0</v>
      </c>
      <c r="N147" s="78">
        <f>+IF(CONSOLIDADO[[#This Row],[Clave]]="710143893",1,IF(OR(CONSOLIDADO[[#This Row],[Casos Acumulados]]&gt;0,CONSOLIDADO[[#This Row],[Muertes]]&gt;0),N146+1,I147))</f>
        <v>139</v>
      </c>
      <c r="O147" s="75">
        <f>+IFERROR(VLOOKUP($G147,TDMuertes!$C$2:$E$534,3,0),0)</f>
        <v>0</v>
      </c>
      <c r="P147" s="100" t="str">
        <f t="shared" ca="1" si="14"/>
        <v>OUT TIME</v>
      </c>
      <c r="Q147" s="84">
        <f>+IFERROR(VLOOKUP(CONSOLIDADO[[#This Row],[Codigo Municipio]],TDDia!$A$4:$B$394,2,0),0)</f>
        <v>59</v>
      </c>
    </row>
    <row r="148" spans="2:17" ht="14.4" x14ac:dyDescent="0.3">
      <c r="B148">
        <f t="shared" si="13"/>
        <v>1</v>
      </c>
      <c r="C148" s="75" t="str" cm="1">
        <f t="array" ref="C148">+INDEX(Table_4[[Departamento]:[Municipio]],FINAL!$B148,1)</f>
        <v>Atlántida</v>
      </c>
      <c r="D148" s="75" t="str" cm="1">
        <f t="array" ref="D148">+INDEX(Table_4[[Departamento]:[Municipio]],FINAL!$B148,4)</f>
        <v>La Ceiba</v>
      </c>
      <c r="E148" s="75" t="str" cm="1">
        <f t="array" ref="E148">+INDEX(Table_4[[Departamento]:[Municipio]],FINAL!$B148,3)</f>
        <v>0101</v>
      </c>
      <c r="F148" s="102">
        <v>44039</v>
      </c>
      <c r="G148" s="77" t="str">
        <f>+CONSOLIDADO[[#This Row],[Codigo Municipio]]&amp;CONSOLIDADO[[#This Row],[Fecha]]</f>
        <v>010144039</v>
      </c>
      <c r="H148" s="78">
        <f>+IFERROR(VLOOKUP($G148,TDAcumula!$C$2:$E$2027,3,0),0)</f>
        <v>0</v>
      </c>
      <c r="I148" s="79">
        <f t="shared" si="11"/>
        <v>22</v>
      </c>
      <c r="J148" s="80">
        <f>+IF(CONSOLIDADO[[#This Row],[Codigo Municipio]]=E147,CONSOLIDADO[[#This Row],[Fallecidos Diarios]]+J147,CONSOLIDADO[[#This Row],[Fallecidos Diarios]])</f>
        <v>3</v>
      </c>
      <c r="K148" s="81">
        <f t="shared" si="12"/>
        <v>0</v>
      </c>
      <c r="L148" s="82">
        <f>+IF(CONSOLIDADO[[#This Row],[Codigo Municipio]]=E147,CONSOLIDADO[[#This Row],[Recuperados Diarios]]+L147,CONSOLIDADO[[#This Row],[Recuperados Diarios]])</f>
        <v>22</v>
      </c>
      <c r="M148" s="83" cm="1">
        <f t="array" ref="M148">+IFERROR(IF(CONSOLIDADO[[#This Row],[Día]]&lt;14,0,INDEX(CONSOLIDADO[Casos Diarios],ROW()-14,1)),0)</f>
        <v>0</v>
      </c>
      <c r="N148" s="78">
        <f>+IF(CONSOLIDADO[[#This Row],[Clave]]="710143893",1,IF(OR(CONSOLIDADO[[#This Row],[Casos Acumulados]]&gt;0,CONSOLIDADO[[#This Row],[Muertes]]&gt;0),N147+1,I148))</f>
        <v>140</v>
      </c>
      <c r="O148" s="75">
        <f>+IFERROR(VLOOKUP($G148,TDMuertes!$C$2:$E$534,3,0),0)</f>
        <v>0</v>
      </c>
      <c r="P148" s="100" t="str">
        <f t="shared" ca="1" si="14"/>
        <v>OUT TIME</v>
      </c>
      <c r="Q148" s="84">
        <f>+IFERROR(VLOOKUP(CONSOLIDADO[[#This Row],[Codigo Municipio]],TDDia!$A$4:$B$394,2,0),0)</f>
        <v>59</v>
      </c>
    </row>
    <row r="149" spans="2:17" ht="14.4" x14ac:dyDescent="0.3">
      <c r="B149">
        <f t="shared" si="13"/>
        <v>1</v>
      </c>
      <c r="C149" s="75" t="str" cm="1">
        <f t="array" ref="C149">+INDEX(Table_4[[Departamento]:[Municipio]],FINAL!$B149,1)</f>
        <v>Atlántida</v>
      </c>
      <c r="D149" s="75" t="str" cm="1">
        <f t="array" ref="D149">+INDEX(Table_4[[Departamento]:[Municipio]],FINAL!$B149,4)</f>
        <v>La Ceiba</v>
      </c>
      <c r="E149" s="75" t="str" cm="1">
        <f t="array" ref="E149">+INDEX(Table_4[[Departamento]:[Municipio]],FINAL!$B149,3)</f>
        <v>0101</v>
      </c>
      <c r="F149" s="102">
        <v>44040</v>
      </c>
      <c r="G149" s="77" t="str">
        <f>+CONSOLIDADO[[#This Row],[Codigo Municipio]]&amp;CONSOLIDADO[[#This Row],[Fecha]]</f>
        <v>010144040</v>
      </c>
      <c r="H149" s="78">
        <f>+IFERROR(VLOOKUP($G149,TDAcumula!$C$2:$E$2027,3,0),0)</f>
        <v>0</v>
      </c>
      <c r="I149" s="79">
        <f t="shared" si="11"/>
        <v>22</v>
      </c>
      <c r="J149" s="80">
        <f>+IF(CONSOLIDADO[[#This Row],[Codigo Municipio]]=E148,CONSOLIDADO[[#This Row],[Fallecidos Diarios]]+J148,CONSOLIDADO[[#This Row],[Fallecidos Diarios]])</f>
        <v>3</v>
      </c>
      <c r="K149" s="81">
        <f t="shared" si="12"/>
        <v>0</v>
      </c>
      <c r="L149" s="82">
        <f>+IF(CONSOLIDADO[[#This Row],[Codigo Municipio]]=E148,CONSOLIDADO[[#This Row],[Recuperados Diarios]]+L148,CONSOLIDADO[[#This Row],[Recuperados Diarios]])</f>
        <v>22</v>
      </c>
      <c r="M149" s="83" cm="1">
        <f t="array" ref="M149">+IFERROR(IF(CONSOLIDADO[[#This Row],[Día]]&lt;14,0,INDEX(CONSOLIDADO[Casos Diarios],ROW()-14,1)),0)</f>
        <v>0</v>
      </c>
      <c r="N149" s="78">
        <f>+IF(CONSOLIDADO[[#This Row],[Clave]]="710143893",1,IF(OR(CONSOLIDADO[[#This Row],[Casos Acumulados]]&gt;0,CONSOLIDADO[[#This Row],[Muertes]]&gt;0),N148+1,I149))</f>
        <v>141</v>
      </c>
      <c r="O149" s="75">
        <f>+IFERROR(VLOOKUP($G149,TDMuertes!$C$2:$E$534,3,0),0)</f>
        <v>0</v>
      </c>
      <c r="P149" s="100" t="str">
        <f t="shared" ca="1" si="14"/>
        <v>OUT TIME</v>
      </c>
      <c r="Q149" s="84">
        <f>+IFERROR(VLOOKUP(CONSOLIDADO[[#This Row],[Codigo Municipio]],TDDia!$A$4:$B$394,2,0),0)</f>
        <v>59</v>
      </c>
    </row>
    <row r="150" spans="2:17" ht="14.4" x14ac:dyDescent="0.3">
      <c r="B150">
        <f t="shared" si="13"/>
        <v>1</v>
      </c>
      <c r="C150" s="75" t="str" cm="1">
        <f t="array" ref="C150">+INDEX(Table_4[[Departamento]:[Municipio]],FINAL!$B150,1)</f>
        <v>Atlántida</v>
      </c>
      <c r="D150" s="75" t="str" cm="1">
        <f t="array" ref="D150">+INDEX(Table_4[[Departamento]:[Municipio]],FINAL!$B150,4)</f>
        <v>La Ceiba</v>
      </c>
      <c r="E150" s="75" t="str" cm="1">
        <f t="array" ref="E150">+INDEX(Table_4[[Departamento]:[Municipio]],FINAL!$B150,3)</f>
        <v>0101</v>
      </c>
      <c r="F150" s="102">
        <v>44041</v>
      </c>
      <c r="G150" s="77" t="str">
        <f>+CONSOLIDADO[[#This Row],[Codigo Municipio]]&amp;CONSOLIDADO[[#This Row],[Fecha]]</f>
        <v>010144041</v>
      </c>
      <c r="H150" s="78">
        <f>+IFERROR(VLOOKUP($G150,TDAcumula!$C$2:$E$2027,3,0),0)</f>
        <v>0</v>
      </c>
      <c r="I150" s="79">
        <f t="shared" si="11"/>
        <v>22</v>
      </c>
      <c r="J150" s="80">
        <f>+IF(CONSOLIDADO[[#This Row],[Codigo Municipio]]=E149,CONSOLIDADO[[#This Row],[Fallecidos Diarios]]+J149,CONSOLIDADO[[#This Row],[Fallecidos Diarios]])</f>
        <v>3</v>
      </c>
      <c r="K150" s="81">
        <f t="shared" si="12"/>
        <v>0</v>
      </c>
      <c r="L150" s="82">
        <f>+IF(CONSOLIDADO[[#This Row],[Codigo Municipio]]=E149,CONSOLIDADO[[#This Row],[Recuperados Diarios]]+L149,CONSOLIDADO[[#This Row],[Recuperados Diarios]])</f>
        <v>22</v>
      </c>
      <c r="M150" s="83" cm="1">
        <f t="array" ref="M150">+IFERROR(IF(CONSOLIDADO[[#This Row],[Día]]&lt;14,0,INDEX(CONSOLIDADO[Casos Diarios],ROW()-14,1)),0)</f>
        <v>0</v>
      </c>
      <c r="N150" s="78">
        <f>+IF(CONSOLIDADO[[#This Row],[Clave]]="710143893",1,IF(OR(CONSOLIDADO[[#This Row],[Casos Acumulados]]&gt;0,CONSOLIDADO[[#This Row],[Muertes]]&gt;0),N149+1,I150))</f>
        <v>142</v>
      </c>
      <c r="O150" s="75">
        <f>+IFERROR(VLOOKUP($G150,TDMuertes!$C$2:$E$534,3,0),0)</f>
        <v>0</v>
      </c>
      <c r="P150" s="100" t="str">
        <f t="shared" ca="1" si="14"/>
        <v>OUT TIME</v>
      </c>
      <c r="Q150" s="84">
        <f>+IFERROR(VLOOKUP(CONSOLIDADO[[#This Row],[Codigo Municipio]],TDDia!$A$4:$B$394,2,0),0)</f>
        <v>59</v>
      </c>
    </row>
    <row r="151" spans="2:17" ht="14.4" x14ac:dyDescent="0.3">
      <c r="B151">
        <f t="shared" si="13"/>
        <v>1</v>
      </c>
      <c r="C151" s="75" t="str" cm="1">
        <f t="array" ref="C151">+INDEX(Table_4[[Departamento]:[Municipio]],FINAL!$B151,1)</f>
        <v>Atlántida</v>
      </c>
      <c r="D151" s="75" t="str" cm="1">
        <f t="array" ref="D151">+INDEX(Table_4[[Departamento]:[Municipio]],FINAL!$B151,4)</f>
        <v>La Ceiba</v>
      </c>
      <c r="E151" s="75" t="str" cm="1">
        <f t="array" ref="E151">+INDEX(Table_4[[Departamento]:[Municipio]],FINAL!$B151,3)</f>
        <v>0101</v>
      </c>
      <c r="F151" s="102">
        <v>44042</v>
      </c>
      <c r="G151" s="77" t="str">
        <f>+CONSOLIDADO[[#This Row],[Codigo Municipio]]&amp;CONSOLIDADO[[#This Row],[Fecha]]</f>
        <v>010144042</v>
      </c>
      <c r="H151" s="78">
        <f>+IFERROR(VLOOKUP($G151,TDAcumula!$C$2:$E$2027,3,0),0)</f>
        <v>0</v>
      </c>
      <c r="I151" s="79">
        <f t="shared" si="11"/>
        <v>22</v>
      </c>
      <c r="J151" s="80">
        <f>+IF(CONSOLIDADO[[#This Row],[Codigo Municipio]]=E150,CONSOLIDADO[[#This Row],[Fallecidos Diarios]]+J150,CONSOLIDADO[[#This Row],[Fallecidos Diarios]])</f>
        <v>3</v>
      </c>
      <c r="K151" s="81">
        <f t="shared" si="12"/>
        <v>0</v>
      </c>
      <c r="L151" s="82">
        <f>+IF(CONSOLIDADO[[#This Row],[Codigo Municipio]]=E150,CONSOLIDADO[[#This Row],[Recuperados Diarios]]+L150,CONSOLIDADO[[#This Row],[Recuperados Diarios]])</f>
        <v>22</v>
      </c>
      <c r="M151" s="83" cm="1">
        <f t="array" ref="M151">+IFERROR(IF(CONSOLIDADO[[#This Row],[Día]]&lt;14,0,INDEX(CONSOLIDADO[Casos Diarios],ROW()-14,1)),0)</f>
        <v>0</v>
      </c>
      <c r="N151" s="78">
        <f>+IF(CONSOLIDADO[[#This Row],[Clave]]="710143893",1,IF(OR(CONSOLIDADO[[#This Row],[Casos Acumulados]]&gt;0,CONSOLIDADO[[#This Row],[Muertes]]&gt;0),N150+1,I151))</f>
        <v>143</v>
      </c>
      <c r="O151" s="75">
        <f>+IFERROR(VLOOKUP($G151,TDMuertes!$C$2:$E$534,3,0),0)</f>
        <v>0</v>
      </c>
      <c r="P151" s="100" t="str">
        <f t="shared" ca="1" si="14"/>
        <v>OUT TIME</v>
      </c>
      <c r="Q151" s="84">
        <f>+IFERROR(VLOOKUP(CONSOLIDADO[[#This Row],[Codigo Municipio]],TDDia!$A$4:$B$394,2,0),0)</f>
        <v>59</v>
      </c>
    </row>
    <row r="152" spans="2:17" ht="14.4" x14ac:dyDescent="0.3">
      <c r="B152">
        <f t="shared" si="13"/>
        <v>1</v>
      </c>
      <c r="C152" s="75" t="str" cm="1">
        <f t="array" ref="C152">+INDEX(Table_4[[Departamento]:[Municipio]],FINAL!$B152,1)</f>
        <v>Atlántida</v>
      </c>
      <c r="D152" s="75" t="str" cm="1">
        <f t="array" ref="D152">+INDEX(Table_4[[Departamento]:[Municipio]],FINAL!$B152,4)</f>
        <v>La Ceiba</v>
      </c>
      <c r="E152" s="75" t="str" cm="1">
        <f t="array" ref="E152">+INDEX(Table_4[[Departamento]:[Municipio]],FINAL!$B152,3)</f>
        <v>0101</v>
      </c>
      <c r="F152" s="102">
        <v>44043</v>
      </c>
      <c r="G152" s="77" t="str">
        <f>+CONSOLIDADO[[#This Row],[Codigo Municipio]]&amp;CONSOLIDADO[[#This Row],[Fecha]]</f>
        <v>010144043</v>
      </c>
      <c r="H152" s="78">
        <f>+IFERROR(VLOOKUP($G152,TDAcumula!$C$2:$E$2027,3,0),0)</f>
        <v>0</v>
      </c>
      <c r="I152" s="79">
        <f t="shared" si="11"/>
        <v>22</v>
      </c>
      <c r="J152" s="80">
        <f>+IF(CONSOLIDADO[[#This Row],[Codigo Municipio]]=E151,CONSOLIDADO[[#This Row],[Fallecidos Diarios]]+J151,CONSOLIDADO[[#This Row],[Fallecidos Diarios]])</f>
        <v>3</v>
      </c>
      <c r="K152" s="81">
        <f t="shared" si="12"/>
        <v>0</v>
      </c>
      <c r="L152" s="82">
        <f>+IF(CONSOLIDADO[[#This Row],[Codigo Municipio]]=E151,CONSOLIDADO[[#This Row],[Recuperados Diarios]]+L151,CONSOLIDADO[[#This Row],[Recuperados Diarios]])</f>
        <v>22</v>
      </c>
      <c r="M152" s="83" cm="1">
        <f t="array" ref="M152">+IFERROR(IF(CONSOLIDADO[[#This Row],[Día]]&lt;14,0,INDEX(CONSOLIDADO[Casos Diarios],ROW()-14,1)),0)</f>
        <v>0</v>
      </c>
      <c r="N152" s="78">
        <f>+IF(CONSOLIDADO[[#This Row],[Clave]]="710143893",1,IF(OR(CONSOLIDADO[[#This Row],[Casos Acumulados]]&gt;0,CONSOLIDADO[[#This Row],[Muertes]]&gt;0),N151+1,I152))</f>
        <v>144</v>
      </c>
      <c r="O152" s="75">
        <f>+IFERROR(VLOOKUP($G152,TDMuertes!$C$2:$E$534,3,0),0)</f>
        <v>0</v>
      </c>
      <c r="P152" s="100" t="str">
        <f t="shared" ca="1" si="14"/>
        <v>OUT TIME</v>
      </c>
      <c r="Q152" s="84">
        <f>+IFERROR(VLOOKUP(CONSOLIDADO[[#This Row],[Codigo Municipio]],TDDia!$A$4:$B$394,2,0),0)</f>
        <v>59</v>
      </c>
    </row>
    <row r="153" spans="2:17" ht="14.4" x14ac:dyDescent="0.3">
      <c r="B153">
        <f t="shared" si="13"/>
        <v>1</v>
      </c>
      <c r="C153" s="75" t="str" cm="1">
        <f t="array" ref="C153">+INDEX(Table_4[[Departamento]:[Municipio]],FINAL!$B153,1)</f>
        <v>Atlántida</v>
      </c>
      <c r="D153" s="75" t="str" cm="1">
        <f t="array" ref="D153">+INDEX(Table_4[[Departamento]:[Municipio]],FINAL!$B153,4)</f>
        <v>La Ceiba</v>
      </c>
      <c r="E153" s="75" t="str" cm="1">
        <f t="array" ref="E153">+INDEX(Table_4[[Departamento]:[Municipio]],FINAL!$B153,3)</f>
        <v>0101</v>
      </c>
      <c r="F153" s="102">
        <v>44044</v>
      </c>
      <c r="G153" s="77" t="str">
        <f>+CONSOLIDADO[[#This Row],[Codigo Municipio]]&amp;CONSOLIDADO[[#This Row],[Fecha]]</f>
        <v>010144044</v>
      </c>
      <c r="H153" s="78">
        <f>+IFERROR(VLOOKUP($G153,TDAcumula!$C$2:$E$2027,3,0),0)</f>
        <v>0</v>
      </c>
      <c r="I153" s="79">
        <f t="shared" si="11"/>
        <v>22</v>
      </c>
      <c r="J153" s="80">
        <f>+IF(CONSOLIDADO[[#This Row],[Codigo Municipio]]=E152,CONSOLIDADO[[#This Row],[Fallecidos Diarios]]+J152,CONSOLIDADO[[#This Row],[Fallecidos Diarios]])</f>
        <v>3</v>
      </c>
      <c r="K153" s="81">
        <f t="shared" si="12"/>
        <v>0</v>
      </c>
      <c r="L153" s="82">
        <f>+IF(CONSOLIDADO[[#This Row],[Codigo Municipio]]=E152,CONSOLIDADO[[#This Row],[Recuperados Diarios]]+L152,CONSOLIDADO[[#This Row],[Recuperados Diarios]])</f>
        <v>22</v>
      </c>
      <c r="M153" s="83" cm="1">
        <f t="array" ref="M153">+IFERROR(IF(CONSOLIDADO[[#This Row],[Día]]&lt;14,0,INDEX(CONSOLIDADO[Casos Diarios],ROW()-14,1)),0)</f>
        <v>0</v>
      </c>
      <c r="N153" s="78">
        <f>+IF(CONSOLIDADO[[#This Row],[Clave]]="710143893",1,IF(OR(CONSOLIDADO[[#This Row],[Casos Acumulados]]&gt;0,CONSOLIDADO[[#This Row],[Muertes]]&gt;0),N152+1,I153))</f>
        <v>145</v>
      </c>
      <c r="O153" s="75">
        <f>+IFERROR(VLOOKUP($G153,TDMuertes!$C$2:$E$534,3,0),0)</f>
        <v>0</v>
      </c>
      <c r="P153" s="100" t="str">
        <f t="shared" ca="1" si="14"/>
        <v>OUT TIME</v>
      </c>
      <c r="Q153" s="84">
        <f>+IFERROR(VLOOKUP(CONSOLIDADO[[#This Row],[Codigo Municipio]],TDDia!$A$4:$B$394,2,0),0)</f>
        <v>59</v>
      </c>
    </row>
    <row r="154" spans="2:17" ht="14.4" x14ac:dyDescent="0.3">
      <c r="B154">
        <f t="shared" si="13"/>
        <v>1</v>
      </c>
      <c r="C154" s="75" t="str" cm="1">
        <f t="array" ref="C154">+INDEX(Table_4[[Departamento]:[Municipio]],FINAL!$B154,1)</f>
        <v>Atlántida</v>
      </c>
      <c r="D154" s="75" t="str" cm="1">
        <f t="array" ref="D154">+INDEX(Table_4[[Departamento]:[Municipio]],FINAL!$B154,4)</f>
        <v>La Ceiba</v>
      </c>
      <c r="E154" s="75" t="str" cm="1">
        <f t="array" ref="E154">+INDEX(Table_4[[Departamento]:[Municipio]],FINAL!$B154,3)</f>
        <v>0101</v>
      </c>
      <c r="F154" s="102">
        <v>44045</v>
      </c>
      <c r="G154" s="77" t="str">
        <f>+CONSOLIDADO[[#This Row],[Codigo Municipio]]&amp;CONSOLIDADO[[#This Row],[Fecha]]</f>
        <v>010144045</v>
      </c>
      <c r="H154" s="78">
        <f>+IFERROR(VLOOKUP($G154,TDAcumula!$C$2:$E$2027,3,0),0)</f>
        <v>0</v>
      </c>
      <c r="I154" s="79">
        <f t="shared" si="11"/>
        <v>22</v>
      </c>
      <c r="J154" s="80">
        <f>+IF(CONSOLIDADO[[#This Row],[Codigo Municipio]]=E153,CONSOLIDADO[[#This Row],[Fallecidos Diarios]]+J153,CONSOLIDADO[[#This Row],[Fallecidos Diarios]])</f>
        <v>3</v>
      </c>
      <c r="K154" s="81">
        <f t="shared" si="12"/>
        <v>0</v>
      </c>
      <c r="L154" s="82">
        <f>+IF(CONSOLIDADO[[#This Row],[Codigo Municipio]]=E153,CONSOLIDADO[[#This Row],[Recuperados Diarios]]+L153,CONSOLIDADO[[#This Row],[Recuperados Diarios]])</f>
        <v>22</v>
      </c>
      <c r="M154" s="83" cm="1">
        <f t="array" ref="M154">+IFERROR(IF(CONSOLIDADO[[#This Row],[Día]]&lt;14,0,INDEX(CONSOLIDADO[Casos Diarios],ROW()-14,1)),0)</f>
        <v>0</v>
      </c>
      <c r="N154" s="78">
        <f>+IF(CONSOLIDADO[[#This Row],[Clave]]="710143893",1,IF(OR(CONSOLIDADO[[#This Row],[Casos Acumulados]]&gt;0,CONSOLIDADO[[#This Row],[Muertes]]&gt;0),N153+1,I154))</f>
        <v>146</v>
      </c>
      <c r="O154" s="75">
        <f>+IFERROR(VLOOKUP($G154,TDMuertes!$C$2:$E$534,3,0),0)</f>
        <v>0</v>
      </c>
      <c r="P154" s="100" t="str">
        <f t="shared" ca="1" si="14"/>
        <v>OUT TIME</v>
      </c>
      <c r="Q154" s="84">
        <f>+IFERROR(VLOOKUP(CONSOLIDADO[[#This Row],[Codigo Municipio]],TDDia!$A$4:$B$394,2,0),0)</f>
        <v>59</v>
      </c>
    </row>
    <row r="155" spans="2:17" ht="14.4" x14ac:dyDescent="0.3">
      <c r="B155">
        <f t="shared" si="13"/>
        <v>1</v>
      </c>
      <c r="C155" s="75" t="str" cm="1">
        <f t="array" ref="C155">+INDEX(Table_4[[Departamento]:[Municipio]],FINAL!$B155,1)</f>
        <v>Atlántida</v>
      </c>
      <c r="D155" s="75" t="str" cm="1">
        <f t="array" ref="D155">+INDEX(Table_4[[Departamento]:[Municipio]],FINAL!$B155,4)</f>
        <v>La Ceiba</v>
      </c>
      <c r="E155" s="75" t="str" cm="1">
        <f t="array" ref="E155">+INDEX(Table_4[[Departamento]:[Municipio]],FINAL!$B155,3)</f>
        <v>0101</v>
      </c>
      <c r="F155" s="102">
        <v>44046</v>
      </c>
      <c r="G155" s="77" t="str">
        <f>+CONSOLIDADO[[#This Row],[Codigo Municipio]]&amp;CONSOLIDADO[[#This Row],[Fecha]]</f>
        <v>010144046</v>
      </c>
      <c r="H155" s="78">
        <f>+IFERROR(VLOOKUP($G155,TDAcumula!$C$2:$E$2027,3,0),0)</f>
        <v>0</v>
      </c>
      <c r="I155" s="79">
        <f t="shared" si="11"/>
        <v>22</v>
      </c>
      <c r="J155" s="80">
        <f>+IF(CONSOLIDADO[[#This Row],[Codigo Municipio]]=E154,CONSOLIDADO[[#This Row],[Fallecidos Diarios]]+J154,CONSOLIDADO[[#This Row],[Fallecidos Diarios]])</f>
        <v>3</v>
      </c>
      <c r="K155" s="81">
        <f t="shared" si="12"/>
        <v>0</v>
      </c>
      <c r="L155" s="82">
        <f>+IF(CONSOLIDADO[[#This Row],[Codigo Municipio]]=E154,CONSOLIDADO[[#This Row],[Recuperados Diarios]]+L154,CONSOLIDADO[[#This Row],[Recuperados Diarios]])</f>
        <v>22</v>
      </c>
      <c r="M155" s="83" cm="1">
        <f t="array" ref="M155">+IFERROR(IF(CONSOLIDADO[[#This Row],[Día]]&lt;14,0,INDEX(CONSOLIDADO[Casos Diarios],ROW()-14,1)),0)</f>
        <v>0</v>
      </c>
      <c r="N155" s="78">
        <f>+IF(CONSOLIDADO[[#This Row],[Clave]]="710143893",1,IF(OR(CONSOLIDADO[[#This Row],[Casos Acumulados]]&gt;0,CONSOLIDADO[[#This Row],[Muertes]]&gt;0),N154+1,I155))</f>
        <v>147</v>
      </c>
      <c r="O155" s="75">
        <f>+IFERROR(VLOOKUP($G155,TDMuertes!$C$2:$E$534,3,0),0)</f>
        <v>0</v>
      </c>
      <c r="P155" s="100" t="str">
        <f t="shared" ca="1" si="14"/>
        <v>OUT TIME</v>
      </c>
      <c r="Q155" s="84">
        <f>+IFERROR(VLOOKUP(CONSOLIDADO[[#This Row],[Codigo Municipio]],TDDia!$A$4:$B$394,2,0),0)</f>
        <v>59</v>
      </c>
    </row>
    <row r="156" spans="2:17" ht="14.4" x14ac:dyDescent="0.3">
      <c r="B156">
        <f t="shared" si="13"/>
        <v>1</v>
      </c>
      <c r="C156" s="75" t="str" cm="1">
        <f t="array" ref="C156">+INDEX(Table_4[[Departamento]:[Municipio]],FINAL!$B156,1)</f>
        <v>Atlántida</v>
      </c>
      <c r="D156" s="75" t="str" cm="1">
        <f t="array" ref="D156">+INDEX(Table_4[[Departamento]:[Municipio]],FINAL!$B156,4)</f>
        <v>La Ceiba</v>
      </c>
      <c r="E156" s="75" t="str" cm="1">
        <f t="array" ref="E156">+INDEX(Table_4[[Departamento]:[Municipio]],FINAL!$B156,3)</f>
        <v>0101</v>
      </c>
      <c r="F156" s="102">
        <v>44047</v>
      </c>
      <c r="G156" s="77" t="str">
        <f>+CONSOLIDADO[[#This Row],[Codigo Municipio]]&amp;CONSOLIDADO[[#This Row],[Fecha]]</f>
        <v>010144047</v>
      </c>
      <c r="H156" s="78">
        <f>+IFERROR(VLOOKUP($G156,TDAcumula!$C$2:$E$2027,3,0),0)</f>
        <v>0</v>
      </c>
      <c r="I156" s="79">
        <f t="shared" si="11"/>
        <v>22</v>
      </c>
      <c r="J156" s="80">
        <f>+IF(CONSOLIDADO[[#This Row],[Codigo Municipio]]=E155,CONSOLIDADO[[#This Row],[Fallecidos Diarios]]+J155,CONSOLIDADO[[#This Row],[Fallecidos Diarios]])</f>
        <v>3</v>
      </c>
      <c r="K156" s="81">
        <f t="shared" si="12"/>
        <v>0</v>
      </c>
      <c r="L156" s="82">
        <f>+IF(CONSOLIDADO[[#This Row],[Codigo Municipio]]=E155,CONSOLIDADO[[#This Row],[Recuperados Diarios]]+L155,CONSOLIDADO[[#This Row],[Recuperados Diarios]])</f>
        <v>22</v>
      </c>
      <c r="M156" s="83" cm="1">
        <f t="array" ref="M156">+IFERROR(IF(CONSOLIDADO[[#This Row],[Día]]&lt;14,0,INDEX(CONSOLIDADO[Casos Diarios],ROW()-14,1)),0)</f>
        <v>0</v>
      </c>
      <c r="N156" s="78">
        <f>+IF(CONSOLIDADO[[#This Row],[Clave]]="710143893",1,IF(OR(CONSOLIDADO[[#This Row],[Casos Acumulados]]&gt;0,CONSOLIDADO[[#This Row],[Muertes]]&gt;0),N155+1,I156))</f>
        <v>148</v>
      </c>
      <c r="O156" s="75">
        <f>+IFERROR(VLOOKUP($G156,TDMuertes!$C$2:$E$534,3,0),0)</f>
        <v>0</v>
      </c>
      <c r="P156" s="100" t="str">
        <f t="shared" ca="1" si="14"/>
        <v>OUT TIME</v>
      </c>
      <c r="Q156" s="84">
        <f>+IFERROR(VLOOKUP(CONSOLIDADO[[#This Row],[Codigo Municipio]],TDDia!$A$4:$B$394,2,0),0)</f>
        <v>59</v>
      </c>
    </row>
    <row r="157" spans="2:17" ht="14.4" x14ac:dyDescent="0.3">
      <c r="B157">
        <f t="shared" si="13"/>
        <v>1</v>
      </c>
      <c r="C157" s="75" t="str" cm="1">
        <f t="array" ref="C157">+INDEX(Table_4[[Departamento]:[Municipio]],FINAL!$B157,1)</f>
        <v>Atlántida</v>
      </c>
      <c r="D157" s="75" t="str" cm="1">
        <f t="array" ref="D157">+INDEX(Table_4[[Departamento]:[Municipio]],FINAL!$B157,4)</f>
        <v>La Ceiba</v>
      </c>
      <c r="E157" s="75" t="str" cm="1">
        <f t="array" ref="E157">+INDEX(Table_4[[Departamento]:[Municipio]],FINAL!$B157,3)</f>
        <v>0101</v>
      </c>
      <c r="F157" s="102">
        <v>44048</v>
      </c>
      <c r="G157" s="77" t="str">
        <f>+CONSOLIDADO[[#This Row],[Codigo Municipio]]&amp;CONSOLIDADO[[#This Row],[Fecha]]</f>
        <v>010144048</v>
      </c>
      <c r="H157" s="78">
        <f>+IFERROR(VLOOKUP($G157,TDAcumula!$C$2:$E$2027,3,0),0)</f>
        <v>0</v>
      </c>
      <c r="I157" s="79">
        <f t="shared" si="11"/>
        <v>22</v>
      </c>
      <c r="J157" s="80">
        <f>+IF(CONSOLIDADO[[#This Row],[Codigo Municipio]]=E156,CONSOLIDADO[[#This Row],[Fallecidos Diarios]]+J156,CONSOLIDADO[[#This Row],[Fallecidos Diarios]])</f>
        <v>3</v>
      </c>
      <c r="K157" s="81">
        <f t="shared" si="12"/>
        <v>0</v>
      </c>
      <c r="L157" s="82">
        <f>+IF(CONSOLIDADO[[#This Row],[Codigo Municipio]]=E156,CONSOLIDADO[[#This Row],[Recuperados Diarios]]+L156,CONSOLIDADO[[#This Row],[Recuperados Diarios]])</f>
        <v>22</v>
      </c>
      <c r="M157" s="83" cm="1">
        <f t="array" ref="M157">+IFERROR(IF(CONSOLIDADO[[#This Row],[Día]]&lt;14,0,INDEX(CONSOLIDADO[Casos Diarios],ROW()-14,1)),0)</f>
        <v>0</v>
      </c>
      <c r="N157" s="78">
        <f>+IF(CONSOLIDADO[[#This Row],[Clave]]="710143893",1,IF(OR(CONSOLIDADO[[#This Row],[Casos Acumulados]]&gt;0,CONSOLIDADO[[#This Row],[Muertes]]&gt;0),N156+1,I157))</f>
        <v>149</v>
      </c>
      <c r="O157" s="75">
        <f>+IFERROR(VLOOKUP($G157,TDMuertes!$C$2:$E$534,3,0),0)</f>
        <v>0</v>
      </c>
      <c r="P157" s="100" t="str">
        <f t="shared" ca="1" si="14"/>
        <v>OUT TIME</v>
      </c>
      <c r="Q157" s="84">
        <f>+IFERROR(VLOOKUP(CONSOLIDADO[[#This Row],[Codigo Municipio]],TDDia!$A$4:$B$394,2,0),0)</f>
        <v>59</v>
      </c>
    </row>
    <row r="158" spans="2:17" ht="14.4" x14ac:dyDescent="0.3">
      <c r="B158">
        <f t="shared" si="13"/>
        <v>1</v>
      </c>
      <c r="C158" s="75" t="str" cm="1">
        <f t="array" ref="C158">+INDEX(Table_4[[Departamento]:[Municipio]],FINAL!$B158,1)</f>
        <v>Atlántida</v>
      </c>
      <c r="D158" s="75" t="str" cm="1">
        <f t="array" ref="D158">+INDEX(Table_4[[Departamento]:[Municipio]],FINAL!$B158,4)</f>
        <v>La Ceiba</v>
      </c>
      <c r="E158" s="75" t="str" cm="1">
        <f t="array" ref="E158">+INDEX(Table_4[[Departamento]:[Municipio]],FINAL!$B158,3)</f>
        <v>0101</v>
      </c>
      <c r="F158" s="102">
        <v>44049</v>
      </c>
      <c r="G158" s="77" t="str">
        <f>+CONSOLIDADO[[#This Row],[Codigo Municipio]]&amp;CONSOLIDADO[[#This Row],[Fecha]]</f>
        <v>010144049</v>
      </c>
      <c r="H158" s="78">
        <f>+IFERROR(VLOOKUP($G158,TDAcumula!$C$2:$E$2027,3,0),0)</f>
        <v>0</v>
      </c>
      <c r="I158" s="79">
        <f t="shared" si="11"/>
        <v>22</v>
      </c>
      <c r="J158" s="80">
        <f>+IF(CONSOLIDADO[[#This Row],[Codigo Municipio]]=E157,CONSOLIDADO[[#This Row],[Fallecidos Diarios]]+J157,CONSOLIDADO[[#This Row],[Fallecidos Diarios]])</f>
        <v>3</v>
      </c>
      <c r="K158" s="81">
        <f t="shared" si="12"/>
        <v>0</v>
      </c>
      <c r="L158" s="82">
        <f>+IF(CONSOLIDADO[[#This Row],[Codigo Municipio]]=E157,CONSOLIDADO[[#This Row],[Recuperados Diarios]]+L157,CONSOLIDADO[[#This Row],[Recuperados Diarios]])</f>
        <v>22</v>
      </c>
      <c r="M158" s="83" cm="1">
        <f t="array" ref="M158">+IFERROR(IF(CONSOLIDADO[[#This Row],[Día]]&lt;14,0,INDEX(CONSOLIDADO[Casos Diarios],ROW()-14,1)),0)</f>
        <v>0</v>
      </c>
      <c r="N158" s="78">
        <f>+IF(CONSOLIDADO[[#This Row],[Clave]]="710143893",1,IF(OR(CONSOLIDADO[[#This Row],[Casos Acumulados]]&gt;0,CONSOLIDADO[[#This Row],[Muertes]]&gt;0),N157+1,I158))</f>
        <v>150</v>
      </c>
      <c r="O158" s="75">
        <f>+IFERROR(VLOOKUP($G158,TDMuertes!$C$2:$E$534,3,0),0)</f>
        <v>0</v>
      </c>
      <c r="P158" s="100" t="str">
        <f t="shared" ca="1" si="14"/>
        <v>OUT TIME</v>
      </c>
      <c r="Q158" s="84">
        <f>+IFERROR(VLOOKUP(CONSOLIDADO[[#This Row],[Codigo Municipio]],TDDia!$A$4:$B$394,2,0),0)</f>
        <v>59</v>
      </c>
    </row>
    <row r="159" spans="2:17" ht="14.4" x14ac:dyDescent="0.3">
      <c r="B159">
        <f t="shared" si="13"/>
        <v>1</v>
      </c>
      <c r="C159" s="75" t="str" cm="1">
        <f t="array" ref="C159">+INDEX(Table_4[[Departamento]:[Municipio]],FINAL!$B159,1)</f>
        <v>Atlántida</v>
      </c>
      <c r="D159" s="75" t="str" cm="1">
        <f t="array" ref="D159">+INDEX(Table_4[[Departamento]:[Municipio]],FINAL!$B159,4)</f>
        <v>La Ceiba</v>
      </c>
      <c r="E159" s="75" t="str" cm="1">
        <f t="array" ref="E159">+INDEX(Table_4[[Departamento]:[Municipio]],FINAL!$B159,3)</f>
        <v>0101</v>
      </c>
      <c r="F159" s="102">
        <v>44050</v>
      </c>
      <c r="G159" s="77" t="str">
        <f>+CONSOLIDADO[[#This Row],[Codigo Municipio]]&amp;CONSOLIDADO[[#This Row],[Fecha]]</f>
        <v>010144050</v>
      </c>
      <c r="H159" s="78">
        <f>+IFERROR(VLOOKUP($G159,TDAcumula!$C$2:$E$2027,3,0),0)</f>
        <v>0</v>
      </c>
      <c r="I159" s="79">
        <f t="shared" si="11"/>
        <v>22</v>
      </c>
      <c r="J159" s="80">
        <f>+IF(CONSOLIDADO[[#This Row],[Codigo Municipio]]=E158,CONSOLIDADO[[#This Row],[Fallecidos Diarios]]+J158,CONSOLIDADO[[#This Row],[Fallecidos Diarios]])</f>
        <v>3</v>
      </c>
      <c r="K159" s="81">
        <f t="shared" si="12"/>
        <v>0</v>
      </c>
      <c r="L159" s="82">
        <f>+IF(CONSOLIDADO[[#This Row],[Codigo Municipio]]=E158,CONSOLIDADO[[#This Row],[Recuperados Diarios]]+L158,CONSOLIDADO[[#This Row],[Recuperados Diarios]])</f>
        <v>22</v>
      </c>
      <c r="M159" s="83" cm="1">
        <f t="array" ref="M159">+IFERROR(IF(CONSOLIDADO[[#This Row],[Día]]&lt;14,0,INDEX(CONSOLIDADO[Casos Diarios],ROW()-14,1)),0)</f>
        <v>0</v>
      </c>
      <c r="N159" s="78">
        <f>+IF(CONSOLIDADO[[#This Row],[Clave]]="710143893",1,IF(OR(CONSOLIDADO[[#This Row],[Casos Acumulados]]&gt;0,CONSOLIDADO[[#This Row],[Muertes]]&gt;0),N158+1,I159))</f>
        <v>151</v>
      </c>
      <c r="O159" s="75">
        <f>+IFERROR(VLOOKUP($G159,TDMuertes!$C$2:$E$534,3,0),0)</f>
        <v>0</v>
      </c>
      <c r="P159" s="100" t="str">
        <f t="shared" ca="1" si="14"/>
        <v>OUT TIME</v>
      </c>
      <c r="Q159" s="84">
        <f>+IFERROR(VLOOKUP(CONSOLIDADO[[#This Row],[Codigo Municipio]],TDDia!$A$4:$B$394,2,0),0)</f>
        <v>59</v>
      </c>
    </row>
    <row r="160" spans="2:17" ht="14.4" x14ac:dyDescent="0.3">
      <c r="B160">
        <f t="shared" si="13"/>
        <v>1</v>
      </c>
      <c r="C160" s="75" t="str" cm="1">
        <f t="array" ref="C160">+INDEX(Table_4[[Departamento]:[Municipio]],FINAL!$B160,1)</f>
        <v>Atlántida</v>
      </c>
      <c r="D160" s="75" t="str" cm="1">
        <f t="array" ref="D160">+INDEX(Table_4[[Departamento]:[Municipio]],FINAL!$B160,4)</f>
        <v>La Ceiba</v>
      </c>
      <c r="E160" s="75" t="str" cm="1">
        <f t="array" ref="E160">+INDEX(Table_4[[Departamento]:[Municipio]],FINAL!$B160,3)</f>
        <v>0101</v>
      </c>
      <c r="F160" s="102">
        <v>44051</v>
      </c>
      <c r="G160" s="77" t="str">
        <f>+CONSOLIDADO[[#This Row],[Codigo Municipio]]&amp;CONSOLIDADO[[#This Row],[Fecha]]</f>
        <v>010144051</v>
      </c>
      <c r="H160" s="78">
        <f>+IFERROR(VLOOKUP($G160,TDAcumula!$C$2:$E$2027,3,0),0)</f>
        <v>0</v>
      </c>
      <c r="I160" s="79">
        <f t="shared" si="11"/>
        <v>22</v>
      </c>
      <c r="J160" s="80">
        <f>+IF(CONSOLIDADO[[#This Row],[Codigo Municipio]]=E159,CONSOLIDADO[[#This Row],[Fallecidos Diarios]]+J159,CONSOLIDADO[[#This Row],[Fallecidos Diarios]])</f>
        <v>3</v>
      </c>
      <c r="K160" s="81">
        <f t="shared" si="12"/>
        <v>0</v>
      </c>
      <c r="L160" s="82">
        <f>+IF(CONSOLIDADO[[#This Row],[Codigo Municipio]]=E159,CONSOLIDADO[[#This Row],[Recuperados Diarios]]+L159,CONSOLIDADO[[#This Row],[Recuperados Diarios]])</f>
        <v>22</v>
      </c>
      <c r="M160" s="83" cm="1">
        <f t="array" ref="M160">+IFERROR(IF(CONSOLIDADO[[#This Row],[Día]]&lt;14,0,INDEX(CONSOLIDADO[Casos Diarios],ROW()-14,1)),0)</f>
        <v>0</v>
      </c>
      <c r="N160" s="78">
        <f>+IF(CONSOLIDADO[[#This Row],[Clave]]="710143893",1,IF(OR(CONSOLIDADO[[#This Row],[Casos Acumulados]]&gt;0,CONSOLIDADO[[#This Row],[Muertes]]&gt;0),N159+1,I160))</f>
        <v>152</v>
      </c>
      <c r="O160" s="75">
        <f>+IFERROR(VLOOKUP($G160,TDMuertes!$C$2:$E$534,3,0),0)</f>
        <v>0</v>
      </c>
      <c r="P160" s="100" t="str">
        <f t="shared" ca="1" si="14"/>
        <v>OUT TIME</v>
      </c>
      <c r="Q160" s="84">
        <f>+IFERROR(VLOOKUP(CONSOLIDADO[[#This Row],[Codigo Municipio]],TDDia!$A$4:$B$394,2,0),0)</f>
        <v>59</v>
      </c>
    </row>
    <row r="161" spans="2:17" ht="14.4" x14ac:dyDescent="0.3">
      <c r="B161">
        <f t="shared" si="13"/>
        <v>1</v>
      </c>
      <c r="C161" s="75" t="str" cm="1">
        <f t="array" ref="C161">+INDEX(Table_4[[Departamento]:[Municipio]],FINAL!$B161,1)</f>
        <v>Atlántida</v>
      </c>
      <c r="D161" s="75" t="str" cm="1">
        <f t="array" ref="D161">+INDEX(Table_4[[Departamento]:[Municipio]],FINAL!$B161,4)</f>
        <v>La Ceiba</v>
      </c>
      <c r="E161" s="75" t="str" cm="1">
        <f t="array" ref="E161">+INDEX(Table_4[[Departamento]:[Municipio]],FINAL!$B161,3)</f>
        <v>0101</v>
      </c>
      <c r="F161" s="102">
        <v>44052</v>
      </c>
      <c r="G161" s="77" t="str">
        <f>+CONSOLIDADO[[#This Row],[Codigo Municipio]]&amp;CONSOLIDADO[[#This Row],[Fecha]]</f>
        <v>010144052</v>
      </c>
      <c r="H161" s="78">
        <f>+IFERROR(VLOOKUP($G161,TDAcumula!$C$2:$E$2027,3,0),0)</f>
        <v>0</v>
      </c>
      <c r="I161" s="79">
        <f t="shared" si="11"/>
        <v>22</v>
      </c>
      <c r="J161" s="80">
        <f>+IF(CONSOLIDADO[[#This Row],[Codigo Municipio]]=E160,CONSOLIDADO[[#This Row],[Fallecidos Diarios]]+J160,CONSOLIDADO[[#This Row],[Fallecidos Diarios]])</f>
        <v>3</v>
      </c>
      <c r="K161" s="81">
        <f t="shared" si="12"/>
        <v>0</v>
      </c>
      <c r="L161" s="82">
        <f>+IF(CONSOLIDADO[[#This Row],[Codigo Municipio]]=E160,CONSOLIDADO[[#This Row],[Recuperados Diarios]]+L160,CONSOLIDADO[[#This Row],[Recuperados Diarios]])</f>
        <v>22</v>
      </c>
      <c r="M161" s="83" cm="1">
        <f t="array" ref="M161">+IFERROR(IF(CONSOLIDADO[[#This Row],[Día]]&lt;14,0,INDEX(CONSOLIDADO[Casos Diarios],ROW()-14,1)),0)</f>
        <v>0</v>
      </c>
      <c r="N161" s="78">
        <f>+IF(CONSOLIDADO[[#This Row],[Clave]]="710143893",1,IF(OR(CONSOLIDADO[[#This Row],[Casos Acumulados]]&gt;0,CONSOLIDADO[[#This Row],[Muertes]]&gt;0),N160+1,I161))</f>
        <v>153</v>
      </c>
      <c r="O161" s="75">
        <f>+IFERROR(VLOOKUP($G161,TDMuertes!$C$2:$E$534,3,0),0)</f>
        <v>0</v>
      </c>
      <c r="P161" s="100" t="str">
        <f t="shared" ca="1" si="14"/>
        <v>OUT TIME</v>
      </c>
      <c r="Q161" s="84">
        <f>+IFERROR(VLOOKUP(CONSOLIDADO[[#This Row],[Codigo Municipio]],TDDia!$A$4:$B$394,2,0),0)</f>
        <v>59</v>
      </c>
    </row>
    <row r="162" spans="2:17" ht="14.4" x14ac:dyDescent="0.3">
      <c r="B162">
        <f t="shared" si="13"/>
        <v>1</v>
      </c>
      <c r="C162" s="75" t="str" cm="1">
        <f t="array" ref="C162">+INDEX(Table_4[[Departamento]:[Municipio]],FINAL!$B162,1)</f>
        <v>Atlántida</v>
      </c>
      <c r="D162" s="75" t="str" cm="1">
        <f t="array" ref="D162">+INDEX(Table_4[[Departamento]:[Municipio]],FINAL!$B162,4)</f>
        <v>La Ceiba</v>
      </c>
      <c r="E162" s="75" t="str" cm="1">
        <f t="array" ref="E162">+INDEX(Table_4[[Departamento]:[Municipio]],FINAL!$B162,3)</f>
        <v>0101</v>
      </c>
      <c r="F162" s="102">
        <v>44053</v>
      </c>
      <c r="G162" s="77" t="str">
        <f>+CONSOLIDADO[[#This Row],[Codigo Municipio]]&amp;CONSOLIDADO[[#This Row],[Fecha]]</f>
        <v>010144053</v>
      </c>
      <c r="H162" s="78">
        <f>+IFERROR(VLOOKUP($G162,TDAcumula!$C$2:$E$2027,3,0),0)</f>
        <v>0</v>
      </c>
      <c r="I162" s="79">
        <f t="shared" si="11"/>
        <v>22</v>
      </c>
      <c r="J162" s="80">
        <f>+IF(CONSOLIDADO[[#This Row],[Codigo Municipio]]=E161,CONSOLIDADO[[#This Row],[Fallecidos Diarios]]+J161,CONSOLIDADO[[#This Row],[Fallecidos Diarios]])</f>
        <v>3</v>
      </c>
      <c r="K162" s="81">
        <f t="shared" si="12"/>
        <v>0</v>
      </c>
      <c r="L162" s="82">
        <f>+IF(CONSOLIDADO[[#This Row],[Codigo Municipio]]=E161,CONSOLIDADO[[#This Row],[Recuperados Diarios]]+L161,CONSOLIDADO[[#This Row],[Recuperados Diarios]])</f>
        <v>22</v>
      </c>
      <c r="M162" s="83" cm="1">
        <f t="array" ref="M162">+IFERROR(IF(CONSOLIDADO[[#This Row],[Día]]&lt;14,0,INDEX(CONSOLIDADO[Casos Diarios],ROW()-14,1)),0)</f>
        <v>0</v>
      </c>
      <c r="N162" s="78">
        <f>+IF(CONSOLIDADO[[#This Row],[Clave]]="710143893",1,IF(OR(CONSOLIDADO[[#This Row],[Casos Acumulados]]&gt;0,CONSOLIDADO[[#This Row],[Muertes]]&gt;0),N161+1,I162))</f>
        <v>154</v>
      </c>
      <c r="O162" s="75">
        <f>+IFERROR(VLOOKUP($G162,TDMuertes!$C$2:$E$534,3,0),0)</f>
        <v>0</v>
      </c>
      <c r="P162" s="100" t="str">
        <f t="shared" ca="1" si="14"/>
        <v>OUT TIME</v>
      </c>
      <c r="Q162" s="84">
        <f>+IFERROR(VLOOKUP(CONSOLIDADO[[#This Row],[Codigo Municipio]],TDDia!$A$4:$B$394,2,0),0)</f>
        <v>59</v>
      </c>
    </row>
    <row r="163" spans="2:17" ht="14.4" x14ac:dyDescent="0.3">
      <c r="B163">
        <f t="shared" si="13"/>
        <v>1</v>
      </c>
      <c r="C163" s="75" t="str" cm="1">
        <f t="array" ref="C163">+INDEX(Table_4[[Departamento]:[Municipio]],FINAL!$B163,1)</f>
        <v>Atlántida</v>
      </c>
      <c r="D163" s="75" t="str" cm="1">
        <f t="array" ref="D163">+INDEX(Table_4[[Departamento]:[Municipio]],FINAL!$B163,4)</f>
        <v>La Ceiba</v>
      </c>
      <c r="E163" s="75" t="str" cm="1">
        <f t="array" ref="E163">+INDEX(Table_4[[Departamento]:[Municipio]],FINAL!$B163,3)</f>
        <v>0101</v>
      </c>
      <c r="F163" s="102">
        <v>44054</v>
      </c>
      <c r="G163" s="77" t="str">
        <f>+CONSOLIDADO[[#This Row],[Codigo Municipio]]&amp;CONSOLIDADO[[#This Row],[Fecha]]</f>
        <v>010144054</v>
      </c>
      <c r="H163" s="78">
        <f>+IFERROR(VLOOKUP($G163,TDAcumula!$C$2:$E$2027,3,0),0)</f>
        <v>0</v>
      </c>
      <c r="I163" s="79">
        <f t="shared" si="11"/>
        <v>22</v>
      </c>
      <c r="J163" s="80">
        <f>+IF(CONSOLIDADO[[#This Row],[Codigo Municipio]]=E162,CONSOLIDADO[[#This Row],[Fallecidos Diarios]]+J162,CONSOLIDADO[[#This Row],[Fallecidos Diarios]])</f>
        <v>3</v>
      </c>
      <c r="K163" s="81">
        <f t="shared" si="12"/>
        <v>0</v>
      </c>
      <c r="L163" s="82">
        <f>+IF(CONSOLIDADO[[#This Row],[Codigo Municipio]]=E162,CONSOLIDADO[[#This Row],[Recuperados Diarios]]+L162,CONSOLIDADO[[#This Row],[Recuperados Diarios]])</f>
        <v>22</v>
      </c>
      <c r="M163" s="83" cm="1">
        <f t="array" ref="M163">+IFERROR(IF(CONSOLIDADO[[#This Row],[Día]]&lt;14,0,INDEX(CONSOLIDADO[Casos Diarios],ROW()-14,1)),0)</f>
        <v>0</v>
      </c>
      <c r="N163" s="78">
        <f>+IF(CONSOLIDADO[[#This Row],[Clave]]="710143893",1,IF(OR(CONSOLIDADO[[#This Row],[Casos Acumulados]]&gt;0,CONSOLIDADO[[#This Row],[Muertes]]&gt;0),N162+1,I163))</f>
        <v>155</v>
      </c>
      <c r="O163" s="75">
        <f>+IFERROR(VLOOKUP($G163,TDMuertes!$C$2:$E$534,3,0),0)</f>
        <v>0</v>
      </c>
      <c r="P163" s="100" t="str">
        <f t="shared" ca="1" si="14"/>
        <v>OUT TIME</v>
      </c>
      <c r="Q163" s="84">
        <f>+IFERROR(VLOOKUP(CONSOLIDADO[[#This Row],[Codigo Municipio]],TDDia!$A$4:$B$394,2,0),0)</f>
        <v>59</v>
      </c>
    </row>
    <row r="164" spans="2:17" ht="14.4" x14ac:dyDescent="0.3">
      <c r="B164">
        <f t="shared" si="13"/>
        <v>1</v>
      </c>
      <c r="C164" s="75" t="str" cm="1">
        <f t="array" ref="C164">+INDEX(Table_4[[Departamento]:[Municipio]],FINAL!$B164,1)</f>
        <v>Atlántida</v>
      </c>
      <c r="D164" s="75" t="str" cm="1">
        <f t="array" ref="D164">+INDEX(Table_4[[Departamento]:[Municipio]],FINAL!$B164,4)</f>
        <v>La Ceiba</v>
      </c>
      <c r="E164" s="75" t="str" cm="1">
        <f t="array" ref="E164">+INDEX(Table_4[[Departamento]:[Municipio]],FINAL!$B164,3)</f>
        <v>0101</v>
      </c>
      <c r="F164" s="102">
        <v>44055</v>
      </c>
      <c r="G164" s="77" t="str">
        <f>+CONSOLIDADO[[#This Row],[Codigo Municipio]]&amp;CONSOLIDADO[[#This Row],[Fecha]]</f>
        <v>010144055</v>
      </c>
      <c r="H164" s="78">
        <f>+IFERROR(VLOOKUP($G164,TDAcumula!$C$2:$E$2027,3,0),0)</f>
        <v>0</v>
      </c>
      <c r="I164" s="79">
        <f t="shared" si="11"/>
        <v>22</v>
      </c>
      <c r="J164" s="80">
        <f>+IF(CONSOLIDADO[[#This Row],[Codigo Municipio]]=E163,CONSOLIDADO[[#This Row],[Fallecidos Diarios]]+J163,CONSOLIDADO[[#This Row],[Fallecidos Diarios]])</f>
        <v>3</v>
      </c>
      <c r="K164" s="81">
        <f t="shared" si="12"/>
        <v>0</v>
      </c>
      <c r="L164" s="82">
        <f>+IF(CONSOLIDADO[[#This Row],[Codigo Municipio]]=E163,CONSOLIDADO[[#This Row],[Recuperados Diarios]]+L163,CONSOLIDADO[[#This Row],[Recuperados Diarios]])</f>
        <v>22</v>
      </c>
      <c r="M164" s="83" cm="1">
        <f t="array" ref="M164">+IFERROR(IF(CONSOLIDADO[[#This Row],[Día]]&lt;14,0,INDEX(CONSOLIDADO[Casos Diarios],ROW()-14,1)),0)</f>
        <v>0</v>
      </c>
      <c r="N164" s="78">
        <f>+IF(CONSOLIDADO[[#This Row],[Clave]]="710143893",1,IF(OR(CONSOLIDADO[[#This Row],[Casos Acumulados]]&gt;0,CONSOLIDADO[[#This Row],[Muertes]]&gt;0),N163+1,I164))</f>
        <v>156</v>
      </c>
      <c r="O164" s="75">
        <f>+IFERROR(VLOOKUP($G164,TDMuertes!$C$2:$E$534,3,0),0)</f>
        <v>0</v>
      </c>
      <c r="P164" s="100" t="str">
        <f t="shared" ca="1" si="14"/>
        <v>OUT TIME</v>
      </c>
      <c r="Q164" s="84">
        <f>+IFERROR(VLOOKUP(CONSOLIDADO[[#This Row],[Codigo Municipio]],TDDia!$A$4:$B$394,2,0),0)</f>
        <v>59</v>
      </c>
    </row>
    <row r="165" spans="2:17" ht="14.4" x14ac:dyDescent="0.3">
      <c r="B165">
        <f t="shared" si="13"/>
        <v>1</v>
      </c>
      <c r="C165" s="75" t="str" cm="1">
        <f t="array" ref="C165">+INDEX(Table_4[[Departamento]:[Municipio]],FINAL!$B165,1)</f>
        <v>Atlántida</v>
      </c>
      <c r="D165" s="75" t="str" cm="1">
        <f t="array" ref="D165">+INDEX(Table_4[[Departamento]:[Municipio]],FINAL!$B165,4)</f>
        <v>La Ceiba</v>
      </c>
      <c r="E165" s="75" t="str" cm="1">
        <f t="array" ref="E165">+INDEX(Table_4[[Departamento]:[Municipio]],FINAL!$B165,3)</f>
        <v>0101</v>
      </c>
      <c r="F165" s="102">
        <v>44056</v>
      </c>
      <c r="G165" s="77" t="str">
        <f>+CONSOLIDADO[[#This Row],[Codigo Municipio]]&amp;CONSOLIDADO[[#This Row],[Fecha]]</f>
        <v>010144056</v>
      </c>
      <c r="H165" s="78">
        <f>+IFERROR(VLOOKUP($G165,TDAcumula!$C$2:$E$2027,3,0),0)</f>
        <v>0</v>
      </c>
      <c r="I165" s="79">
        <f t="shared" si="11"/>
        <v>22</v>
      </c>
      <c r="J165" s="80">
        <f>+IF(CONSOLIDADO[[#This Row],[Codigo Municipio]]=E164,CONSOLIDADO[[#This Row],[Fallecidos Diarios]]+J164,CONSOLIDADO[[#This Row],[Fallecidos Diarios]])</f>
        <v>3</v>
      </c>
      <c r="K165" s="81">
        <f t="shared" si="12"/>
        <v>0</v>
      </c>
      <c r="L165" s="82">
        <f>+IF(CONSOLIDADO[[#This Row],[Codigo Municipio]]=E164,CONSOLIDADO[[#This Row],[Recuperados Diarios]]+L164,CONSOLIDADO[[#This Row],[Recuperados Diarios]])</f>
        <v>22</v>
      </c>
      <c r="M165" s="83" cm="1">
        <f t="array" ref="M165">+IFERROR(IF(CONSOLIDADO[[#This Row],[Día]]&lt;14,0,INDEX(CONSOLIDADO[Casos Diarios],ROW()-14,1)),0)</f>
        <v>0</v>
      </c>
      <c r="N165" s="78">
        <f>+IF(CONSOLIDADO[[#This Row],[Clave]]="710143893",1,IF(OR(CONSOLIDADO[[#This Row],[Casos Acumulados]]&gt;0,CONSOLIDADO[[#This Row],[Muertes]]&gt;0),N164+1,I165))</f>
        <v>157</v>
      </c>
      <c r="O165" s="75">
        <f>+IFERROR(VLOOKUP($G165,TDMuertes!$C$2:$E$534,3,0),0)</f>
        <v>0</v>
      </c>
      <c r="P165" s="100" t="str">
        <f t="shared" ca="1" si="14"/>
        <v>OUT TIME</v>
      </c>
      <c r="Q165" s="84">
        <f>+IFERROR(VLOOKUP(CONSOLIDADO[[#This Row],[Codigo Municipio]],TDDia!$A$4:$B$394,2,0),0)</f>
        <v>59</v>
      </c>
    </row>
    <row r="166" spans="2:17" ht="14.4" x14ac:dyDescent="0.3">
      <c r="B166">
        <f t="shared" si="13"/>
        <v>1</v>
      </c>
      <c r="C166" s="75" t="str" cm="1">
        <f t="array" ref="C166">+INDEX(Table_4[[Departamento]:[Municipio]],FINAL!$B166,1)</f>
        <v>Atlántida</v>
      </c>
      <c r="D166" s="75" t="str" cm="1">
        <f t="array" ref="D166">+INDEX(Table_4[[Departamento]:[Municipio]],FINAL!$B166,4)</f>
        <v>La Ceiba</v>
      </c>
      <c r="E166" s="75" t="str" cm="1">
        <f t="array" ref="E166">+INDEX(Table_4[[Departamento]:[Municipio]],FINAL!$B166,3)</f>
        <v>0101</v>
      </c>
      <c r="F166" s="102">
        <v>44057</v>
      </c>
      <c r="G166" s="77" t="str">
        <f>+CONSOLIDADO[[#This Row],[Codigo Municipio]]&amp;CONSOLIDADO[[#This Row],[Fecha]]</f>
        <v>010144057</v>
      </c>
      <c r="H166" s="78">
        <f>+IFERROR(VLOOKUP($G166,TDAcumula!$C$2:$E$2027,3,0),0)</f>
        <v>0</v>
      </c>
      <c r="I166" s="79">
        <f t="shared" si="11"/>
        <v>22</v>
      </c>
      <c r="J166" s="80">
        <f>+IF(CONSOLIDADO[[#This Row],[Codigo Municipio]]=E165,CONSOLIDADO[[#This Row],[Fallecidos Diarios]]+J165,CONSOLIDADO[[#This Row],[Fallecidos Diarios]])</f>
        <v>3</v>
      </c>
      <c r="K166" s="81">
        <f t="shared" si="12"/>
        <v>0</v>
      </c>
      <c r="L166" s="82">
        <f>+IF(CONSOLIDADO[[#This Row],[Codigo Municipio]]=E165,CONSOLIDADO[[#This Row],[Recuperados Diarios]]+L165,CONSOLIDADO[[#This Row],[Recuperados Diarios]])</f>
        <v>22</v>
      </c>
      <c r="M166" s="83" cm="1">
        <f t="array" ref="M166">+IFERROR(IF(CONSOLIDADO[[#This Row],[Día]]&lt;14,0,INDEX(CONSOLIDADO[Casos Diarios],ROW()-14,1)),0)</f>
        <v>0</v>
      </c>
      <c r="N166" s="78">
        <f>+IF(CONSOLIDADO[[#This Row],[Clave]]="710143893",1,IF(OR(CONSOLIDADO[[#This Row],[Casos Acumulados]]&gt;0,CONSOLIDADO[[#This Row],[Muertes]]&gt;0),N165+1,I166))</f>
        <v>158</v>
      </c>
      <c r="O166" s="75">
        <f>+IFERROR(VLOOKUP($G166,TDMuertes!$C$2:$E$534,3,0),0)</f>
        <v>0</v>
      </c>
      <c r="P166" s="100" t="str">
        <f t="shared" ca="1" si="14"/>
        <v>OUT TIME</v>
      </c>
      <c r="Q166" s="84">
        <f>+IFERROR(VLOOKUP(CONSOLIDADO[[#This Row],[Codigo Municipio]],TDDia!$A$4:$B$394,2,0),0)</f>
        <v>59</v>
      </c>
    </row>
    <row r="167" spans="2:17" ht="14.4" x14ac:dyDescent="0.3">
      <c r="B167">
        <f t="shared" si="13"/>
        <v>1</v>
      </c>
      <c r="C167" s="75" t="str" cm="1">
        <f t="array" ref="C167">+INDEX(Table_4[[Departamento]:[Municipio]],FINAL!$B167,1)</f>
        <v>Atlántida</v>
      </c>
      <c r="D167" s="75" t="str" cm="1">
        <f t="array" ref="D167">+INDEX(Table_4[[Departamento]:[Municipio]],FINAL!$B167,4)</f>
        <v>La Ceiba</v>
      </c>
      <c r="E167" s="75" t="str" cm="1">
        <f t="array" ref="E167">+INDEX(Table_4[[Departamento]:[Municipio]],FINAL!$B167,3)</f>
        <v>0101</v>
      </c>
      <c r="F167" s="102">
        <v>44058</v>
      </c>
      <c r="G167" s="77" t="str">
        <f>+CONSOLIDADO[[#This Row],[Codigo Municipio]]&amp;CONSOLIDADO[[#This Row],[Fecha]]</f>
        <v>010144058</v>
      </c>
      <c r="H167" s="78">
        <f>+IFERROR(VLOOKUP($G167,TDAcumula!$C$2:$E$2027,3,0),0)</f>
        <v>0</v>
      </c>
      <c r="I167" s="79">
        <f t="shared" si="11"/>
        <v>22</v>
      </c>
      <c r="J167" s="80">
        <f>+IF(CONSOLIDADO[[#This Row],[Codigo Municipio]]=E166,CONSOLIDADO[[#This Row],[Fallecidos Diarios]]+J166,CONSOLIDADO[[#This Row],[Fallecidos Diarios]])</f>
        <v>3</v>
      </c>
      <c r="K167" s="81">
        <f t="shared" si="12"/>
        <v>0</v>
      </c>
      <c r="L167" s="82">
        <f>+IF(CONSOLIDADO[[#This Row],[Codigo Municipio]]=E166,CONSOLIDADO[[#This Row],[Recuperados Diarios]]+L166,CONSOLIDADO[[#This Row],[Recuperados Diarios]])</f>
        <v>22</v>
      </c>
      <c r="M167" s="83" cm="1">
        <f t="array" ref="M167">+IFERROR(IF(CONSOLIDADO[[#This Row],[Día]]&lt;14,0,INDEX(CONSOLIDADO[Casos Diarios],ROW()-14,1)),0)</f>
        <v>0</v>
      </c>
      <c r="N167" s="78">
        <f>+IF(CONSOLIDADO[[#This Row],[Clave]]="710143893",1,IF(OR(CONSOLIDADO[[#This Row],[Casos Acumulados]]&gt;0,CONSOLIDADO[[#This Row],[Muertes]]&gt;0),N166+1,I167))</f>
        <v>159</v>
      </c>
      <c r="O167" s="75">
        <f>+IFERROR(VLOOKUP($G167,TDMuertes!$C$2:$E$534,3,0),0)</f>
        <v>0</v>
      </c>
      <c r="P167" s="100" t="str">
        <f t="shared" ca="1" si="14"/>
        <v>OUT TIME</v>
      </c>
      <c r="Q167" s="84">
        <f>+IFERROR(VLOOKUP(CONSOLIDADO[[#This Row],[Codigo Municipio]],TDDia!$A$4:$B$394,2,0),0)</f>
        <v>59</v>
      </c>
    </row>
    <row r="168" spans="2:17" ht="14.4" x14ac:dyDescent="0.3">
      <c r="B168">
        <f t="shared" si="13"/>
        <v>1</v>
      </c>
      <c r="C168" s="75" t="str" cm="1">
        <f t="array" ref="C168">+INDEX(Table_4[[Departamento]:[Municipio]],FINAL!$B168,1)</f>
        <v>Atlántida</v>
      </c>
      <c r="D168" s="75" t="str" cm="1">
        <f t="array" ref="D168">+INDEX(Table_4[[Departamento]:[Municipio]],FINAL!$B168,4)</f>
        <v>La Ceiba</v>
      </c>
      <c r="E168" s="75" t="str" cm="1">
        <f t="array" ref="E168">+INDEX(Table_4[[Departamento]:[Municipio]],FINAL!$B168,3)</f>
        <v>0101</v>
      </c>
      <c r="F168" s="102">
        <v>44059</v>
      </c>
      <c r="G168" s="77" t="str">
        <f>+CONSOLIDADO[[#This Row],[Codigo Municipio]]&amp;CONSOLIDADO[[#This Row],[Fecha]]</f>
        <v>010144059</v>
      </c>
      <c r="H168" s="78">
        <f>+IFERROR(VLOOKUP($G168,TDAcumula!$C$2:$E$2027,3,0),0)</f>
        <v>0</v>
      </c>
      <c r="I168" s="79">
        <f t="shared" si="11"/>
        <v>22</v>
      </c>
      <c r="J168" s="80">
        <f>+IF(CONSOLIDADO[[#This Row],[Codigo Municipio]]=E167,CONSOLIDADO[[#This Row],[Fallecidos Diarios]]+J167,CONSOLIDADO[[#This Row],[Fallecidos Diarios]])</f>
        <v>3</v>
      </c>
      <c r="K168" s="81">
        <f t="shared" si="12"/>
        <v>0</v>
      </c>
      <c r="L168" s="82">
        <f>+IF(CONSOLIDADO[[#This Row],[Codigo Municipio]]=E167,CONSOLIDADO[[#This Row],[Recuperados Diarios]]+L167,CONSOLIDADO[[#This Row],[Recuperados Diarios]])</f>
        <v>22</v>
      </c>
      <c r="M168" s="83" cm="1">
        <f t="array" ref="M168">+IFERROR(IF(CONSOLIDADO[[#This Row],[Día]]&lt;14,0,INDEX(CONSOLIDADO[Casos Diarios],ROW()-14,1)),0)</f>
        <v>0</v>
      </c>
      <c r="N168" s="78">
        <f>+IF(CONSOLIDADO[[#This Row],[Clave]]="710143893",1,IF(OR(CONSOLIDADO[[#This Row],[Casos Acumulados]]&gt;0,CONSOLIDADO[[#This Row],[Muertes]]&gt;0),N167+1,I168))</f>
        <v>160</v>
      </c>
      <c r="O168" s="75">
        <f>+IFERROR(VLOOKUP($G168,TDMuertes!$C$2:$E$534,3,0),0)</f>
        <v>0</v>
      </c>
      <c r="P168" s="100" t="str">
        <f t="shared" ca="1" si="14"/>
        <v>OUT TIME</v>
      </c>
      <c r="Q168" s="84">
        <f>+IFERROR(VLOOKUP(CONSOLIDADO[[#This Row],[Codigo Municipio]],TDDia!$A$4:$B$394,2,0),0)</f>
        <v>59</v>
      </c>
    </row>
    <row r="169" spans="2:17" ht="14.4" x14ac:dyDescent="0.3">
      <c r="B169">
        <f t="shared" si="13"/>
        <v>1</v>
      </c>
      <c r="C169" s="75" t="str" cm="1">
        <f t="array" ref="C169">+INDEX(Table_4[[Departamento]:[Municipio]],FINAL!$B169,1)</f>
        <v>Atlántida</v>
      </c>
      <c r="D169" s="75" t="str" cm="1">
        <f t="array" ref="D169">+INDEX(Table_4[[Departamento]:[Municipio]],FINAL!$B169,4)</f>
        <v>La Ceiba</v>
      </c>
      <c r="E169" s="75" t="str" cm="1">
        <f t="array" ref="E169">+INDEX(Table_4[[Departamento]:[Municipio]],FINAL!$B169,3)</f>
        <v>0101</v>
      </c>
      <c r="F169" s="102">
        <v>44060</v>
      </c>
      <c r="G169" s="77" t="str">
        <f>+CONSOLIDADO[[#This Row],[Codigo Municipio]]&amp;CONSOLIDADO[[#This Row],[Fecha]]</f>
        <v>010144060</v>
      </c>
      <c r="H169" s="78">
        <f>+IFERROR(VLOOKUP($G169,TDAcumula!$C$2:$E$2027,3,0),0)</f>
        <v>0</v>
      </c>
      <c r="I169" s="79">
        <f t="shared" si="11"/>
        <v>22</v>
      </c>
      <c r="J169" s="80">
        <f>+IF(CONSOLIDADO[[#This Row],[Codigo Municipio]]=E168,CONSOLIDADO[[#This Row],[Fallecidos Diarios]]+J168,CONSOLIDADO[[#This Row],[Fallecidos Diarios]])</f>
        <v>3</v>
      </c>
      <c r="K169" s="81">
        <f t="shared" si="12"/>
        <v>0</v>
      </c>
      <c r="L169" s="82">
        <f>+IF(CONSOLIDADO[[#This Row],[Codigo Municipio]]=E168,CONSOLIDADO[[#This Row],[Recuperados Diarios]]+L168,CONSOLIDADO[[#This Row],[Recuperados Diarios]])</f>
        <v>22</v>
      </c>
      <c r="M169" s="83" cm="1">
        <f t="array" ref="M169">+IFERROR(IF(CONSOLIDADO[[#This Row],[Día]]&lt;14,0,INDEX(CONSOLIDADO[Casos Diarios],ROW()-14,1)),0)</f>
        <v>0</v>
      </c>
      <c r="N169" s="78">
        <f>+IF(CONSOLIDADO[[#This Row],[Clave]]="710143893",1,IF(OR(CONSOLIDADO[[#This Row],[Casos Acumulados]]&gt;0,CONSOLIDADO[[#This Row],[Muertes]]&gt;0),N168+1,I169))</f>
        <v>161</v>
      </c>
      <c r="O169" s="75">
        <f>+IFERROR(VLOOKUP($G169,TDMuertes!$C$2:$E$534,3,0),0)</f>
        <v>0</v>
      </c>
      <c r="P169" s="100" t="str">
        <f t="shared" ref="P169:P194" ca="1" si="15">+IF(N169=0,"OFF",IF(N169=1,"START",IF(AND(N169&gt;1,F169&lt;TODAY()+1),"ON","OUT TIME")))</f>
        <v>OUT TIME</v>
      </c>
      <c r="Q169" s="84">
        <f>+IFERROR(VLOOKUP(CONSOLIDADO[[#This Row],[Codigo Municipio]],TDDia!$A$4:$B$394,2,0),0)</f>
        <v>59</v>
      </c>
    </row>
    <row r="170" spans="2:17" ht="14.4" x14ac:dyDescent="0.3">
      <c r="B170">
        <f t="shared" si="13"/>
        <v>1</v>
      </c>
      <c r="C170" s="75" t="str" cm="1">
        <f t="array" ref="C170">+INDEX(Table_4[[Departamento]:[Municipio]],FINAL!$B170,1)</f>
        <v>Atlántida</v>
      </c>
      <c r="D170" s="75" t="str" cm="1">
        <f t="array" ref="D170">+INDEX(Table_4[[Departamento]:[Municipio]],FINAL!$B170,4)</f>
        <v>La Ceiba</v>
      </c>
      <c r="E170" s="75" t="str" cm="1">
        <f t="array" ref="E170">+INDEX(Table_4[[Departamento]:[Municipio]],FINAL!$B170,3)</f>
        <v>0101</v>
      </c>
      <c r="F170" s="102">
        <v>44061</v>
      </c>
      <c r="G170" s="77" t="str">
        <f>+CONSOLIDADO[[#This Row],[Codigo Municipio]]&amp;CONSOLIDADO[[#This Row],[Fecha]]</f>
        <v>010144061</v>
      </c>
      <c r="H170" s="78">
        <f>+IFERROR(VLOOKUP($G170,TDAcumula!$C$2:$E$2027,3,0),0)</f>
        <v>0</v>
      </c>
      <c r="I170" s="79">
        <f t="shared" si="11"/>
        <v>22</v>
      </c>
      <c r="J170" s="80">
        <f>+IF(CONSOLIDADO[[#This Row],[Codigo Municipio]]=E169,CONSOLIDADO[[#This Row],[Fallecidos Diarios]]+J169,CONSOLIDADO[[#This Row],[Fallecidos Diarios]])</f>
        <v>3</v>
      </c>
      <c r="K170" s="81">
        <f t="shared" si="12"/>
        <v>0</v>
      </c>
      <c r="L170" s="82">
        <f>+IF(CONSOLIDADO[[#This Row],[Codigo Municipio]]=E169,CONSOLIDADO[[#This Row],[Recuperados Diarios]]+L169,CONSOLIDADO[[#This Row],[Recuperados Diarios]])</f>
        <v>22</v>
      </c>
      <c r="M170" s="83" cm="1">
        <f t="array" ref="M170">+IFERROR(IF(CONSOLIDADO[[#This Row],[Día]]&lt;14,0,INDEX(CONSOLIDADO[Casos Diarios],ROW()-14,1)),0)</f>
        <v>0</v>
      </c>
      <c r="N170" s="78">
        <f>+IF(CONSOLIDADO[[#This Row],[Clave]]="710143893",1,IF(OR(CONSOLIDADO[[#This Row],[Casos Acumulados]]&gt;0,CONSOLIDADO[[#This Row],[Muertes]]&gt;0),N169+1,I170))</f>
        <v>162</v>
      </c>
      <c r="O170" s="75">
        <f>+IFERROR(VLOOKUP($G170,TDMuertes!$C$2:$E$534,3,0),0)</f>
        <v>0</v>
      </c>
      <c r="P170" s="100" t="str">
        <f t="shared" ca="1" si="15"/>
        <v>OUT TIME</v>
      </c>
      <c r="Q170" s="84">
        <f>+IFERROR(VLOOKUP(CONSOLIDADO[[#This Row],[Codigo Municipio]],TDDia!$A$4:$B$394,2,0),0)</f>
        <v>59</v>
      </c>
    </row>
    <row r="171" spans="2:17" ht="14.4" x14ac:dyDescent="0.3">
      <c r="B171">
        <f t="shared" si="13"/>
        <v>1</v>
      </c>
      <c r="C171" s="75" t="str" cm="1">
        <f t="array" ref="C171">+INDEX(Table_4[[Departamento]:[Municipio]],FINAL!$B171,1)</f>
        <v>Atlántida</v>
      </c>
      <c r="D171" s="75" t="str" cm="1">
        <f t="array" ref="D171">+INDEX(Table_4[[Departamento]:[Municipio]],FINAL!$B171,4)</f>
        <v>La Ceiba</v>
      </c>
      <c r="E171" s="75" t="str" cm="1">
        <f t="array" ref="E171">+INDEX(Table_4[[Departamento]:[Municipio]],FINAL!$B171,3)</f>
        <v>0101</v>
      </c>
      <c r="F171" s="102">
        <v>44062</v>
      </c>
      <c r="G171" s="77" t="str">
        <f>+CONSOLIDADO[[#This Row],[Codigo Municipio]]&amp;CONSOLIDADO[[#This Row],[Fecha]]</f>
        <v>010144062</v>
      </c>
      <c r="H171" s="78">
        <f>+IFERROR(VLOOKUP($G171,TDAcumula!$C$2:$E$2027,3,0),0)</f>
        <v>0</v>
      </c>
      <c r="I171" s="79">
        <f t="shared" si="11"/>
        <v>22</v>
      </c>
      <c r="J171" s="80">
        <f>+IF(CONSOLIDADO[[#This Row],[Codigo Municipio]]=E170,CONSOLIDADO[[#This Row],[Fallecidos Diarios]]+J170,CONSOLIDADO[[#This Row],[Fallecidos Diarios]])</f>
        <v>3</v>
      </c>
      <c r="K171" s="81">
        <f t="shared" si="12"/>
        <v>0</v>
      </c>
      <c r="L171" s="82">
        <f>+IF(CONSOLIDADO[[#This Row],[Codigo Municipio]]=E170,CONSOLIDADO[[#This Row],[Recuperados Diarios]]+L170,CONSOLIDADO[[#This Row],[Recuperados Diarios]])</f>
        <v>22</v>
      </c>
      <c r="M171" s="83" cm="1">
        <f t="array" ref="M171">+IFERROR(IF(CONSOLIDADO[[#This Row],[Día]]&lt;14,0,INDEX(CONSOLIDADO[Casos Diarios],ROW()-14,1)),0)</f>
        <v>0</v>
      </c>
      <c r="N171" s="78">
        <f>+IF(CONSOLIDADO[[#This Row],[Clave]]="710143893",1,IF(OR(CONSOLIDADO[[#This Row],[Casos Acumulados]]&gt;0,CONSOLIDADO[[#This Row],[Muertes]]&gt;0),N170+1,I171))</f>
        <v>163</v>
      </c>
      <c r="O171" s="75">
        <f>+IFERROR(VLOOKUP($G171,TDMuertes!$C$2:$E$534,3,0),0)</f>
        <v>0</v>
      </c>
      <c r="P171" s="100" t="str">
        <f t="shared" ca="1" si="15"/>
        <v>OUT TIME</v>
      </c>
      <c r="Q171" s="84">
        <f>+IFERROR(VLOOKUP(CONSOLIDADO[[#This Row],[Codigo Municipio]],TDDia!$A$4:$B$394,2,0),0)</f>
        <v>59</v>
      </c>
    </row>
    <row r="172" spans="2:17" ht="14.4" x14ac:dyDescent="0.3">
      <c r="B172">
        <f t="shared" si="13"/>
        <v>1</v>
      </c>
      <c r="C172" s="75" t="str" cm="1">
        <f t="array" ref="C172">+INDEX(Table_4[[Departamento]:[Municipio]],FINAL!$B172,1)</f>
        <v>Atlántida</v>
      </c>
      <c r="D172" s="75" t="str" cm="1">
        <f t="array" ref="D172">+INDEX(Table_4[[Departamento]:[Municipio]],FINAL!$B172,4)</f>
        <v>La Ceiba</v>
      </c>
      <c r="E172" s="75" t="str" cm="1">
        <f t="array" ref="E172">+INDEX(Table_4[[Departamento]:[Municipio]],FINAL!$B172,3)</f>
        <v>0101</v>
      </c>
      <c r="F172" s="102">
        <v>44063</v>
      </c>
      <c r="G172" s="77" t="str">
        <f>+CONSOLIDADO[[#This Row],[Codigo Municipio]]&amp;CONSOLIDADO[[#This Row],[Fecha]]</f>
        <v>010144063</v>
      </c>
      <c r="H172" s="78">
        <f>+IFERROR(VLOOKUP($G172,TDAcumula!$C$2:$E$2027,3,0),0)</f>
        <v>0</v>
      </c>
      <c r="I172" s="79">
        <f t="shared" si="11"/>
        <v>22</v>
      </c>
      <c r="J172" s="80">
        <f>+IF(CONSOLIDADO[[#This Row],[Codigo Municipio]]=E171,CONSOLIDADO[[#This Row],[Fallecidos Diarios]]+J171,CONSOLIDADO[[#This Row],[Fallecidos Diarios]])</f>
        <v>3</v>
      </c>
      <c r="K172" s="81">
        <f t="shared" si="12"/>
        <v>0</v>
      </c>
      <c r="L172" s="82">
        <f>+IF(CONSOLIDADO[[#This Row],[Codigo Municipio]]=E171,CONSOLIDADO[[#This Row],[Recuperados Diarios]]+L171,CONSOLIDADO[[#This Row],[Recuperados Diarios]])</f>
        <v>22</v>
      </c>
      <c r="M172" s="83" cm="1">
        <f t="array" ref="M172">+IFERROR(IF(CONSOLIDADO[[#This Row],[Día]]&lt;14,0,INDEX(CONSOLIDADO[Casos Diarios],ROW()-14,1)),0)</f>
        <v>0</v>
      </c>
      <c r="N172" s="78">
        <f>+IF(CONSOLIDADO[[#This Row],[Clave]]="710143893",1,IF(OR(CONSOLIDADO[[#This Row],[Casos Acumulados]]&gt;0,CONSOLIDADO[[#This Row],[Muertes]]&gt;0),N171+1,I172))</f>
        <v>164</v>
      </c>
      <c r="O172" s="75">
        <f>+IFERROR(VLOOKUP($G172,TDMuertes!$C$2:$E$534,3,0),0)</f>
        <v>0</v>
      </c>
      <c r="P172" s="100" t="str">
        <f t="shared" ca="1" si="15"/>
        <v>OUT TIME</v>
      </c>
      <c r="Q172" s="84">
        <f>+IFERROR(VLOOKUP(CONSOLIDADO[[#This Row],[Codigo Municipio]],TDDia!$A$4:$B$394,2,0),0)</f>
        <v>59</v>
      </c>
    </row>
    <row r="173" spans="2:17" ht="14.4" x14ac:dyDescent="0.3">
      <c r="B173">
        <f t="shared" si="13"/>
        <v>1</v>
      </c>
      <c r="C173" s="75" t="str" cm="1">
        <f t="array" ref="C173">+INDEX(Table_4[[Departamento]:[Municipio]],FINAL!$B173,1)</f>
        <v>Atlántida</v>
      </c>
      <c r="D173" s="75" t="str" cm="1">
        <f t="array" ref="D173">+INDEX(Table_4[[Departamento]:[Municipio]],FINAL!$B173,4)</f>
        <v>La Ceiba</v>
      </c>
      <c r="E173" s="75" t="str" cm="1">
        <f t="array" ref="E173">+INDEX(Table_4[[Departamento]:[Municipio]],FINAL!$B173,3)</f>
        <v>0101</v>
      </c>
      <c r="F173" s="102">
        <v>44064</v>
      </c>
      <c r="G173" s="77" t="str">
        <f>+CONSOLIDADO[[#This Row],[Codigo Municipio]]&amp;CONSOLIDADO[[#This Row],[Fecha]]</f>
        <v>010144064</v>
      </c>
      <c r="H173" s="78">
        <f>+IFERROR(VLOOKUP($G173,TDAcumula!$C$2:$E$2027,3,0),0)</f>
        <v>0</v>
      </c>
      <c r="I173" s="79">
        <f t="shared" si="11"/>
        <v>22</v>
      </c>
      <c r="J173" s="80">
        <f>+IF(CONSOLIDADO[[#This Row],[Codigo Municipio]]=E172,CONSOLIDADO[[#This Row],[Fallecidos Diarios]]+J172,CONSOLIDADO[[#This Row],[Fallecidos Diarios]])</f>
        <v>3</v>
      </c>
      <c r="K173" s="81">
        <f t="shared" si="12"/>
        <v>0</v>
      </c>
      <c r="L173" s="82">
        <f>+IF(CONSOLIDADO[[#This Row],[Codigo Municipio]]=E172,CONSOLIDADO[[#This Row],[Recuperados Diarios]]+L172,CONSOLIDADO[[#This Row],[Recuperados Diarios]])</f>
        <v>22</v>
      </c>
      <c r="M173" s="83" cm="1">
        <f t="array" ref="M173">+IFERROR(IF(CONSOLIDADO[[#This Row],[Día]]&lt;14,0,INDEX(CONSOLIDADO[Casos Diarios],ROW()-14,1)),0)</f>
        <v>0</v>
      </c>
      <c r="N173" s="78">
        <f>+IF(CONSOLIDADO[[#This Row],[Clave]]="710143893",1,IF(OR(CONSOLIDADO[[#This Row],[Casos Acumulados]]&gt;0,CONSOLIDADO[[#This Row],[Muertes]]&gt;0),N172+1,I173))</f>
        <v>165</v>
      </c>
      <c r="O173" s="75">
        <f>+IFERROR(VLOOKUP($G173,TDMuertes!$C$2:$E$534,3,0),0)</f>
        <v>0</v>
      </c>
      <c r="P173" s="100" t="str">
        <f t="shared" ca="1" si="15"/>
        <v>OUT TIME</v>
      </c>
      <c r="Q173" s="84">
        <f>+IFERROR(VLOOKUP(CONSOLIDADO[[#This Row],[Codigo Municipio]],TDDia!$A$4:$B$394,2,0),0)</f>
        <v>59</v>
      </c>
    </row>
    <row r="174" spans="2:17" ht="14.4" x14ac:dyDescent="0.3">
      <c r="B174">
        <f t="shared" si="13"/>
        <v>1</v>
      </c>
      <c r="C174" s="75" t="str" cm="1">
        <f t="array" ref="C174">+INDEX(Table_4[[Departamento]:[Municipio]],FINAL!$B174,1)</f>
        <v>Atlántida</v>
      </c>
      <c r="D174" s="75" t="str" cm="1">
        <f t="array" ref="D174">+INDEX(Table_4[[Departamento]:[Municipio]],FINAL!$B174,4)</f>
        <v>La Ceiba</v>
      </c>
      <c r="E174" s="75" t="str" cm="1">
        <f t="array" ref="E174">+INDEX(Table_4[[Departamento]:[Municipio]],FINAL!$B174,3)</f>
        <v>0101</v>
      </c>
      <c r="F174" s="102">
        <v>44065</v>
      </c>
      <c r="G174" s="77" t="str">
        <f>+CONSOLIDADO[[#This Row],[Codigo Municipio]]&amp;CONSOLIDADO[[#This Row],[Fecha]]</f>
        <v>010144065</v>
      </c>
      <c r="H174" s="78">
        <f>+IFERROR(VLOOKUP($G174,TDAcumula!$C$2:$E$2027,3,0),0)</f>
        <v>0</v>
      </c>
      <c r="I174" s="79">
        <f t="shared" si="11"/>
        <v>22</v>
      </c>
      <c r="J174" s="80">
        <f>+IF(CONSOLIDADO[[#This Row],[Codigo Municipio]]=E173,CONSOLIDADO[[#This Row],[Fallecidos Diarios]]+J173,CONSOLIDADO[[#This Row],[Fallecidos Diarios]])</f>
        <v>3</v>
      </c>
      <c r="K174" s="81">
        <f t="shared" si="12"/>
        <v>0</v>
      </c>
      <c r="L174" s="82">
        <f>+IF(CONSOLIDADO[[#This Row],[Codigo Municipio]]=E173,CONSOLIDADO[[#This Row],[Recuperados Diarios]]+L173,CONSOLIDADO[[#This Row],[Recuperados Diarios]])</f>
        <v>22</v>
      </c>
      <c r="M174" s="83" cm="1">
        <f t="array" ref="M174">+IFERROR(IF(CONSOLIDADO[[#This Row],[Día]]&lt;14,0,INDEX(CONSOLIDADO[Casos Diarios],ROW()-14,1)),0)</f>
        <v>0</v>
      </c>
      <c r="N174" s="78">
        <f>+IF(CONSOLIDADO[[#This Row],[Clave]]="710143893",1,IF(OR(CONSOLIDADO[[#This Row],[Casos Acumulados]]&gt;0,CONSOLIDADO[[#This Row],[Muertes]]&gt;0),N173+1,I174))</f>
        <v>166</v>
      </c>
      <c r="O174" s="75">
        <f>+IFERROR(VLOOKUP($G174,TDMuertes!$C$2:$E$534,3,0),0)</f>
        <v>0</v>
      </c>
      <c r="P174" s="100" t="str">
        <f t="shared" ca="1" si="15"/>
        <v>OUT TIME</v>
      </c>
      <c r="Q174" s="84">
        <f>+IFERROR(VLOOKUP(CONSOLIDADO[[#This Row],[Codigo Municipio]],TDDia!$A$4:$B$394,2,0),0)</f>
        <v>59</v>
      </c>
    </row>
    <row r="175" spans="2:17" ht="14.4" x14ac:dyDescent="0.3">
      <c r="B175">
        <f t="shared" si="13"/>
        <v>1</v>
      </c>
      <c r="C175" s="75" t="str" cm="1">
        <f t="array" ref="C175">+INDEX(Table_4[[Departamento]:[Municipio]],FINAL!$B175,1)</f>
        <v>Atlántida</v>
      </c>
      <c r="D175" s="75" t="str" cm="1">
        <f t="array" ref="D175">+INDEX(Table_4[[Departamento]:[Municipio]],FINAL!$B175,4)</f>
        <v>La Ceiba</v>
      </c>
      <c r="E175" s="75" t="str" cm="1">
        <f t="array" ref="E175">+INDEX(Table_4[[Departamento]:[Municipio]],FINAL!$B175,3)</f>
        <v>0101</v>
      </c>
      <c r="F175" s="102">
        <v>44066</v>
      </c>
      <c r="G175" s="77" t="str">
        <f>+CONSOLIDADO[[#This Row],[Codigo Municipio]]&amp;CONSOLIDADO[[#This Row],[Fecha]]</f>
        <v>010144066</v>
      </c>
      <c r="H175" s="78">
        <f>+IFERROR(VLOOKUP($G175,TDAcumula!$C$2:$E$2027,3,0),0)</f>
        <v>0</v>
      </c>
      <c r="I175" s="79">
        <f t="shared" si="11"/>
        <v>22</v>
      </c>
      <c r="J175" s="80">
        <f>+IF(CONSOLIDADO[[#This Row],[Codigo Municipio]]=E174,CONSOLIDADO[[#This Row],[Fallecidos Diarios]]+J174,CONSOLIDADO[[#This Row],[Fallecidos Diarios]])</f>
        <v>3</v>
      </c>
      <c r="K175" s="81">
        <f t="shared" si="12"/>
        <v>0</v>
      </c>
      <c r="L175" s="82">
        <f>+IF(CONSOLIDADO[[#This Row],[Codigo Municipio]]=E174,CONSOLIDADO[[#This Row],[Recuperados Diarios]]+L174,CONSOLIDADO[[#This Row],[Recuperados Diarios]])</f>
        <v>22</v>
      </c>
      <c r="M175" s="83" cm="1">
        <f t="array" ref="M175">+IFERROR(IF(CONSOLIDADO[[#This Row],[Día]]&lt;14,0,INDEX(CONSOLIDADO[Casos Diarios],ROW()-14,1)),0)</f>
        <v>0</v>
      </c>
      <c r="N175" s="78">
        <f>+IF(CONSOLIDADO[[#This Row],[Clave]]="710143893",1,IF(OR(CONSOLIDADO[[#This Row],[Casos Acumulados]]&gt;0,CONSOLIDADO[[#This Row],[Muertes]]&gt;0),N174+1,I175))</f>
        <v>167</v>
      </c>
      <c r="O175" s="75">
        <f>+IFERROR(VLOOKUP($G175,TDMuertes!$C$2:$E$534,3,0),0)</f>
        <v>0</v>
      </c>
      <c r="P175" s="100" t="str">
        <f t="shared" ca="1" si="15"/>
        <v>OUT TIME</v>
      </c>
      <c r="Q175" s="84">
        <f>+IFERROR(VLOOKUP(CONSOLIDADO[[#This Row],[Codigo Municipio]],TDDia!$A$4:$B$394,2,0),0)</f>
        <v>59</v>
      </c>
    </row>
    <row r="176" spans="2:17" ht="14.4" x14ac:dyDescent="0.3">
      <c r="B176">
        <f t="shared" si="13"/>
        <v>1</v>
      </c>
      <c r="C176" s="75" t="str" cm="1">
        <f t="array" ref="C176">+INDEX(Table_4[[Departamento]:[Municipio]],FINAL!$B176,1)</f>
        <v>Atlántida</v>
      </c>
      <c r="D176" s="75" t="str" cm="1">
        <f t="array" ref="D176">+INDEX(Table_4[[Departamento]:[Municipio]],FINAL!$B176,4)</f>
        <v>La Ceiba</v>
      </c>
      <c r="E176" s="75" t="str" cm="1">
        <f t="array" ref="E176">+INDEX(Table_4[[Departamento]:[Municipio]],FINAL!$B176,3)</f>
        <v>0101</v>
      </c>
      <c r="F176" s="102">
        <v>44067</v>
      </c>
      <c r="G176" s="77" t="str">
        <f>+CONSOLIDADO[[#This Row],[Codigo Municipio]]&amp;CONSOLIDADO[[#This Row],[Fecha]]</f>
        <v>010144067</v>
      </c>
      <c r="H176" s="78">
        <f>+IFERROR(VLOOKUP($G176,TDAcumula!$C$2:$E$2027,3,0),0)</f>
        <v>0</v>
      </c>
      <c r="I176" s="79">
        <f t="shared" si="11"/>
        <v>22</v>
      </c>
      <c r="J176" s="80">
        <f>+IF(CONSOLIDADO[[#This Row],[Codigo Municipio]]=E175,CONSOLIDADO[[#This Row],[Fallecidos Diarios]]+J175,CONSOLIDADO[[#This Row],[Fallecidos Diarios]])</f>
        <v>3</v>
      </c>
      <c r="K176" s="81">
        <f t="shared" si="12"/>
        <v>0</v>
      </c>
      <c r="L176" s="82">
        <f>+IF(CONSOLIDADO[[#This Row],[Codigo Municipio]]=E175,CONSOLIDADO[[#This Row],[Recuperados Diarios]]+L175,CONSOLIDADO[[#This Row],[Recuperados Diarios]])</f>
        <v>22</v>
      </c>
      <c r="M176" s="83" cm="1">
        <f t="array" ref="M176">+IFERROR(IF(CONSOLIDADO[[#This Row],[Día]]&lt;14,0,INDEX(CONSOLIDADO[Casos Diarios],ROW()-14,1)),0)</f>
        <v>0</v>
      </c>
      <c r="N176" s="78">
        <f>+IF(CONSOLIDADO[[#This Row],[Clave]]="710143893",1,IF(OR(CONSOLIDADO[[#This Row],[Casos Acumulados]]&gt;0,CONSOLIDADO[[#This Row],[Muertes]]&gt;0),N175+1,I176))</f>
        <v>168</v>
      </c>
      <c r="O176" s="75">
        <f>+IFERROR(VLOOKUP($G176,TDMuertes!$C$2:$E$534,3,0),0)</f>
        <v>0</v>
      </c>
      <c r="P176" s="100" t="str">
        <f t="shared" ca="1" si="15"/>
        <v>OUT TIME</v>
      </c>
      <c r="Q176" s="84">
        <f>+IFERROR(VLOOKUP(CONSOLIDADO[[#This Row],[Codigo Municipio]],TDDia!$A$4:$B$394,2,0),0)</f>
        <v>59</v>
      </c>
    </row>
    <row r="177" spans="2:17" ht="14.4" x14ac:dyDescent="0.3">
      <c r="B177">
        <f t="shared" si="13"/>
        <v>1</v>
      </c>
      <c r="C177" s="75" t="str" cm="1">
        <f t="array" ref="C177">+INDEX(Table_4[[Departamento]:[Municipio]],FINAL!$B177,1)</f>
        <v>Atlántida</v>
      </c>
      <c r="D177" s="75" t="str" cm="1">
        <f t="array" ref="D177">+INDEX(Table_4[[Departamento]:[Municipio]],FINAL!$B177,4)</f>
        <v>La Ceiba</v>
      </c>
      <c r="E177" s="75" t="str" cm="1">
        <f t="array" ref="E177">+INDEX(Table_4[[Departamento]:[Municipio]],FINAL!$B177,3)</f>
        <v>0101</v>
      </c>
      <c r="F177" s="102">
        <v>44068</v>
      </c>
      <c r="G177" s="77" t="str">
        <f>+CONSOLIDADO[[#This Row],[Codigo Municipio]]&amp;CONSOLIDADO[[#This Row],[Fecha]]</f>
        <v>010144068</v>
      </c>
      <c r="H177" s="78">
        <f>+IFERROR(VLOOKUP($G177,TDAcumula!$C$2:$E$2027,3,0),0)</f>
        <v>0</v>
      </c>
      <c r="I177" s="79">
        <f t="shared" si="11"/>
        <v>22</v>
      </c>
      <c r="J177" s="80">
        <f>+IF(CONSOLIDADO[[#This Row],[Codigo Municipio]]=E176,CONSOLIDADO[[#This Row],[Fallecidos Diarios]]+J176,CONSOLIDADO[[#This Row],[Fallecidos Diarios]])</f>
        <v>3</v>
      </c>
      <c r="K177" s="81">
        <f t="shared" si="12"/>
        <v>0</v>
      </c>
      <c r="L177" s="82">
        <f>+IF(CONSOLIDADO[[#This Row],[Codigo Municipio]]=E176,CONSOLIDADO[[#This Row],[Recuperados Diarios]]+L176,CONSOLIDADO[[#This Row],[Recuperados Diarios]])</f>
        <v>22</v>
      </c>
      <c r="M177" s="83" cm="1">
        <f t="array" ref="M177">+IFERROR(IF(CONSOLIDADO[[#This Row],[Día]]&lt;14,0,INDEX(CONSOLIDADO[Casos Diarios],ROW()-14,1)),0)</f>
        <v>0</v>
      </c>
      <c r="N177" s="78">
        <f>+IF(CONSOLIDADO[[#This Row],[Clave]]="710143893",1,IF(OR(CONSOLIDADO[[#This Row],[Casos Acumulados]]&gt;0,CONSOLIDADO[[#This Row],[Muertes]]&gt;0),N176+1,I177))</f>
        <v>169</v>
      </c>
      <c r="O177" s="75">
        <f>+IFERROR(VLOOKUP($G177,TDMuertes!$C$2:$E$534,3,0),0)</f>
        <v>0</v>
      </c>
      <c r="P177" s="100" t="str">
        <f t="shared" ca="1" si="15"/>
        <v>OUT TIME</v>
      </c>
      <c r="Q177" s="84">
        <f>+IFERROR(VLOOKUP(CONSOLIDADO[[#This Row],[Codigo Municipio]],TDDia!$A$4:$B$394,2,0),0)</f>
        <v>59</v>
      </c>
    </row>
    <row r="178" spans="2:17" ht="14.4" x14ac:dyDescent="0.3">
      <c r="B178">
        <f t="shared" si="13"/>
        <v>1</v>
      </c>
      <c r="C178" s="75" t="str" cm="1">
        <f t="array" ref="C178">+INDEX(Table_4[[Departamento]:[Municipio]],FINAL!$B178,1)</f>
        <v>Atlántida</v>
      </c>
      <c r="D178" s="75" t="str" cm="1">
        <f t="array" ref="D178">+INDEX(Table_4[[Departamento]:[Municipio]],FINAL!$B178,4)</f>
        <v>La Ceiba</v>
      </c>
      <c r="E178" s="75" t="str" cm="1">
        <f t="array" ref="E178">+INDEX(Table_4[[Departamento]:[Municipio]],FINAL!$B178,3)</f>
        <v>0101</v>
      </c>
      <c r="F178" s="102">
        <v>44069</v>
      </c>
      <c r="G178" s="77" t="str">
        <f>+CONSOLIDADO[[#This Row],[Codigo Municipio]]&amp;CONSOLIDADO[[#This Row],[Fecha]]</f>
        <v>010144069</v>
      </c>
      <c r="H178" s="78">
        <f>+IFERROR(VLOOKUP($G178,TDAcumula!$C$2:$E$2027,3,0),0)</f>
        <v>0</v>
      </c>
      <c r="I178" s="79">
        <f t="shared" si="11"/>
        <v>22</v>
      </c>
      <c r="J178" s="80">
        <f>+IF(CONSOLIDADO[[#This Row],[Codigo Municipio]]=E177,CONSOLIDADO[[#This Row],[Fallecidos Diarios]]+J177,CONSOLIDADO[[#This Row],[Fallecidos Diarios]])</f>
        <v>3</v>
      </c>
      <c r="K178" s="81">
        <f t="shared" si="12"/>
        <v>0</v>
      </c>
      <c r="L178" s="82">
        <f>+IF(CONSOLIDADO[[#This Row],[Codigo Municipio]]=E177,CONSOLIDADO[[#This Row],[Recuperados Diarios]]+L177,CONSOLIDADO[[#This Row],[Recuperados Diarios]])</f>
        <v>22</v>
      </c>
      <c r="M178" s="83" cm="1">
        <f t="array" ref="M178">+IFERROR(IF(CONSOLIDADO[[#This Row],[Día]]&lt;14,0,INDEX(CONSOLIDADO[Casos Diarios],ROW()-14,1)),0)</f>
        <v>0</v>
      </c>
      <c r="N178" s="78">
        <f>+IF(CONSOLIDADO[[#This Row],[Clave]]="710143893",1,IF(OR(CONSOLIDADO[[#This Row],[Casos Acumulados]]&gt;0,CONSOLIDADO[[#This Row],[Muertes]]&gt;0),N177+1,I178))</f>
        <v>170</v>
      </c>
      <c r="O178" s="75">
        <f>+IFERROR(VLOOKUP($G178,TDMuertes!$C$2:$E$534,3,0),0)</f>
        <v>0</v>
      </c>
      <c r="P178" s="100" t="str">
        <f t="shared" ca="1" si="15"/>
        <v>OUT TIME</v>
      </c>
      <c r="Q178" s="84">
        <f>+IFERROR(VLOOKUP(CONSOLIDADO[[#This Row],[Codigo Municipio]],TDDia!$A$4:$B$394,2,0),0)</f>
        <v>59</v>
      </c>
    </row>
    <row r="179" spans="2:17" ht="14.4" x14ac:dyDescent="0.3">
      <c r="B179">
        <f t="shared" si="13"/>
        <v>1</v>
      </c>
      <c r="C179" s="75" t="str" cm="1">
        <f t="array" ref="C179">+INDEX(Table_4[[Departamento]:[Municipio]],FINAL!$B179,1)</f>
        <v>Atlántida</v>
      </c>
      <c r="D179" s="75" t="str" cm="1">
        <f t="array" ref="D179">+INDEX(Table_4[[Departamento]:[Municipio]],FINAL!$B179,4)</f>
        <v>La Ceiba</v>
      </c>
      <c r="E179" s="75" t="str" cm="1">
        <f t="array" ref="E179">+INDEX(Table_4[[Departamento]:[Municipio]],FINAL!$B179,3)</f>
        <v>0101</v>
      </c>
      <c r="F179" s="102">
        <v>44070</v>
      </c>
      <c r="G179" s="77" t="str">
        <f>+CONSOLIDADO[[#This Row],[Codigo Municipio]]&amp;CONSOLIDADO[[#This Row],[Fecha]]</f>
        <v>010144070</v>
      </c>
      <c r="H179" s="78">
        <f>+IFERROR(VLOOKUP($G179,TDAcumula!$C$2:$E$2027,3,0),0)</f>
        <v>0</v>
      </c>
      <c r="I179" s="79">
        <f t="shared" si="11"/>
        <v>22</v>
      </c>
      <c r="J179" s="80">
        <f>+IF(CONSOLIDADO[[#This Row],[Codigo Municipio]]=E178,CONSOLIDADO[[#This Row],[Fallecidos Diarios]]+J178,CONSOLIDADO[[#This Row],[Fallecidos Diarios]])</f>
        <v>3</v>
      </c>
      <c r="K179" s="81">
        <f t="shared" si="12"/>
        <v>0</v>
      </c>
      <c r="L179" s="82">
        <f>+IF(CONSOLIDADO[[#This Row],[Codigo Municipio]]=E178,CONSOLIDADO[[#This Row],[Recuperados Diarios]]+L178,CONSOLIDADO[[#This Row],[Recuperados Diarios]])</f>
        <v>22</v>
      </c>
      <c r="M179" s="83" cm="1">
        <f t="array" ref="M179">+IFERROR(IF(CONSOLIDADO[[#This Row],[Día]]&lt;14,0,INDEX(CONSOLIDADO[Casos Diarios],ROW()-14,1)),0)</f>
        <v>0</v>
      </c>
      <c r="N179" s="78">
        <f>+IF(CONSOLIDADO[[#This Row],[Clave]]="710143893",1,IF(OR(CONSOLIDADO[[#This Row],[Casos Acumulados]]&gt;0,CONSOLIDADO[[#This Row],[Muertes]]&gt;0),N178+1,I179))</f>
        <v>171</v>
      </c>
      <c r="O179" s="75">
        <f>+IFERROR(VLOOKUP($G179,TDMuertes!$C$2:$E$534,3,0),0)</f>
        <v>0</v>
      </c>
      <c r="P179" s="100" t="str">
        <f t="shared" ca="1" si="15"/>
        <v>OUT TIME</v>
      </c>
      <c r="Q179" s="84">
        <f>+IFERROR(VLOOKUP(CONSOLIDADO[[#This Row],[Codigo Municipio]],TDDia!$A$4:$B$394,2,0),0)</f>
        <v>59</v>
      </c>
    </row>
    <row r="180" spans="2:17" ht="14.4" x14ac:dyDescent="0.3">
      <c r="B180">
        <f t="shared" si="13"/>
        <v>1</v>
      </c>
      <c r="C180" s="75" t="str" cm="1">
        <f t="array" ref="C180">+INDEX(Table_4[[Departamento]:[Municipio]],FINAL!$B180,1)</f>
        <v>Atlántida</v>
      </c>
      <c r="D180" s="75" t="str" cm="1">
        <f t="array" ref="D180">+INDEX(Table_4[[Departamento]:[Municipio]],FINAL!$B180,4)</f>
        <v>La Ceiba</v>
      </c>
      <c r="E180" s="75" t="str" cm="1">
        <f t="array" ref="E180">+INDEX(Table_4[[Departamento]:[Municipio]],FINAL!$B180,3)</f>
        <v>0101</v>
      </c>
      <c r="F180" s="102">
        <v>44071</v>
      </c>
      <c r="G180" s="77" t="str">
        <f>+CONSOLIDADO[[#This Row],[Codigo Municipio]]&amp;CONSOLIDADO[[#This Row],[Fecha]]</f>
        <v>010144071</v>
      </c>
      <c r="H180" s="78">
        <f>+IFERROR(VLOOKUP($G180,TDAcumula!$C$2:$E$2027,3,0),0)</f>
        <v>0</v>
      </c>
      <c r="I180" s="79">
        <f t="shared" si="11"/>
        <v>22</v>
      </c>
      <c r="J180" s="80">
        <f>+IF(CONSOLIDADO[[#This Row],[Codigo Municipio]]=E179,CONSOLIDADO[[#This Row],[Fallecidos Diarios]]+J179,CONSOLIDADO[[#This Row],[Fallecidos Diarios]])</f>
        <v>3</v>
      </c>
      <c r="K180" s="81">
        <f t="shared" si="12"/>
        <v>0</v>
      </c>
      <c r="L180" s="82">
        <f>+IF(CONSOLIDADO[[#This Row],[Codigo Municipio]]=E179,CONSOLIDADO[[#This Row],[Recuperados Diarios]]+L179,CONSOLIDADO[[#This Row],[Recuperados Diarios]])</f>
        <v>22</v>
      </c>
      <c r="M180" s="83" cm="1">
        <f t="array" ref="M180">+IFERROR(IF(CONSOLIDADO[[#This Row],[Día]]&lt;14,0,INDEX(CONSOLIDADO[Casos Diarios],ROW()-14,1)),0)</f>
        <v>0</v>
      </c>
      <c r="N180" s="78">
        <f>+IF(CONSOLIDADO[[#This Row],[Clave]]="710143893",1,IF(OR(CONSOLIDADO[[#This Row],[Casos Acumulados]]&gt;0,CONSOLIDADO[[#This Row],[Muertes]]&gt;0),N179+1,I180))</f>
        <v>172</v>
      </c>
      <c r="O180" s="75">
        <f>+IFERROR(VLOOKUP($G180,TDMuertes!$C$2:$E$534,3,0),0)</f>
        <v>0</v>
      </c>
      <c r="P180" s="100" t="str">
        <f t="shared" ca="1" si="15"/>
        <v>OUT TIME</v>
      </c>
      <c r="Q180" s="84">
        <f>+IFERROR(VLOOKUP(CONSOLIDADO[[#This Row],[Codigo Municipio]],TDDia!$A$4:$B$394,2,0),0)</f>
        <v>59</v>
      </c>
    </row>
    <row r="181" spans="2:17" ht="14.4" x14ac:dyDescent="0.3">
      <c r="B181">
        <f t="shared" si="13"/>
        <v>1</v>
      </c>
      <c r="C181" s="75" t="str" cm="1">
        <f t="array" ref="C181">+INDEX(Table_4[[Departamento]:[Municipio]],FINAL!$B181,1)</f>
        <v>Atlántida</v>
      </c>
      <c r="D181" s="75" t="str" cm="1">
        <f t="array" ref="D181">+INDEX(Table_4[[Departamento]:[Municipio]],FINAL!$B181,4)</f>
        <v>La Ceiba</v>
      </c>
      <c r="E181" s="75" t="str" cm="1">
        <f t="array" ref="E181">+INDEX(Table_4[[Departamento]:[Municipio]],FINAL!$B181,3)</f>
        <v>0101</v>
      </c>
      <c r="F181" s="102">
        <v>44072</v>
      </c>
      <c r="G181" s="77" t="str">
        <f>+CONSOLIDADO[[#This Row],[Codigo Municipio]]&amp;CONSOLIDADO[[#This Row],[Fecha]]</f>
        <v>010144072</v>
      </c>
      <c r="H181" s="78">
        <f>+IFERROR(VLOOKUP($G181,TDAcumula!$C$2:$E$2027,3,0),0)</f>
        <v>0</v>
      </c>
      <c r="I181" s="79">
        <f t="shared" si="11"/>
        <v>22</v>
      </c>
      <c r="J181" s="80">
        <f>+IF(CONSOLIDADO[[#This Row],[Codigo Municipio]]=E180,CONSOLIDADO[[#This Row],[Fallecidos Diarios]]+J180,CONSOLIDADO[[#This Row],[Fallecidos Diarios]])</f>
        <v>3</v>
      </c>
      <c r="K181" s="81">
        <f t="shared" si="12"/>
        <v>0</v>
      </c>
      <c r="L181" s="82">
        <f>+IF(CONSOLIDADO[[#This Row],[Codigo Municipio]]=E180,CONSOLIDADO[[#This Row],[Recuperados Diarios]]+L180,CONSOLIDADO[[#This Row],[Recuperados Diarios]])</f>
        <v>22</v>
      </c>
      <c r="M181" s="83" cm="1">
        <f t="array" ref="M181">+IFERROR(IF(CONSOLIDADO[[#This Row],[Día]]&lt;14,0,INDEX(CONSOLIDADO[Casos Diarios],ROW()-14,1)),0)</f>
        <v>0</v>
      </c>
      <c r="N181" s="78">
        <f>+IF(CONSOLIDADO[[#This Row],[Clave]]="710143893",1,IF(OR(CONSOLIDADO[[#This Row],[Casos Acumulados]]&gt;0,CONSOLIDADO[[#This Row],[Muertes]]&gt;0),N180+1,I181))</f>
        <v>173</v>
      </c>
      <c r="O181" s="75">
        <f>+IFERROR(VLOOKUP($G181,TDMuertes!$C$2:$E$534,3,0),0)</f>
        <v>0</v>
      </c>
      <c r="P181" s="100" t="str">
        <f t="shared" ca="1" si="15"/>
        <v>OUT TIME</v>
      </c>
      <c r="Q181" s="84">
        <f>+IFERROR(VLOOKUP(CONSOLIDADO[[#This Row],[Codigo Municipio]],TDDia!$A$4:$B$394,2,0),0)</f>
        <v>59</v>
      </c>
    </row>
    <row r="182" spans="2:17" ht="14.4" x14ac:dyDescent="0.3">
      <c r="B182">
        <f t="shared" si="13"/>
        <v>1</v>
      </c>
      <c r="C182" s="75" t="str" cm="1">
        <f t="array" ref="C182">+INDEX(Table_4[[Departamento]:[Municipio]],FINAL!$B182,1)</f>
        <v>Atlántida</v>
      </c>
      <c r="D182" s="75" t="str" cm="1">
        <f t="array" ref="D182">+INDEX(Table_4[[Departamento]:[Municipio]],FINAL!$B182,4)</f>
        <v>La Ceiba</v>
      </c>
      <c r="E182" s="75" t="str" cm="1">
        <f t="array" ref="E182">+INDEX(Table_4[[Departamento]:[Municipio]],FINAL!$B182,3)</f>
        <v>0101</v>
      </c>
      <c r="F182" s="102">
        <v>44073</v>
      </c>
      <c r="G182" s="77" t="str">
        <f>+CONSOLIDADO[[#This Row],[Codigo Municipio]]&amp;CONSOLIDADO[[#This Row],[Fecha]]</f>
        <v>010144073</v>
      </c>
      <c r="H182" s="78">
        <f>+IFERROR(VLOOKUP($G182,TDAcumula!$C$2:$E$2027,3,0),0)</f>
        <v>0</v>
      </c>
      <c r="I182" s="79">
        <f t="shared" si="11"/>
        <v>22</v>
      </c>
      <c r="J182" s="80">
        <f>+IF(CONSOLIDADO[[#This Row],[Codigo Municipio]]=E181,CONSOLIDADO[[#This Row],[Fallecidos Diarios]]+J181,CONSOLIDADO[[#This Row],[Fallecidos Diarios]])</f>
        <v>3</v>
      </c>
      <c r="K182" s="81">
        <f t="shared" si="12"/>
        <v>0</v>
      </c>
      <c r="L182" s="82">
        <f>+IF(CONSOLIDADO[[#This Row],[Codigo Municipio]]=E181,CONSOLIDADO[[#This Row],[Recuperados Diarios]]+L181,CONSOLIDADO[[#This Row],[Recuperados Diarios]])</f>
        <v>22</v>
      </c>
      <c r="M182" s="83" cm="1">
        <f t="array" ref="M182">+IFERROR(IF(CONSOLIDADO[[#This Row],[Día]]&lt;14,0,INDEX(CONSOLIDADO[Casos Diarios],ROW()-14,1)),0)</f>
        <v>0</v>
      </c>
      <c r="N182" s="78">
        <f>+IF(CONSOLIDADO[[#This Row],[Clave]]="710143893",1,IF(OR(CONSOLIDADO[[#This Row],[Casos Acumulados]]&gt;0,CONSOLIDADO[[#This Row],[Muertes]]&gt;0),N181+1,I182))</f>
        <v>174</v>
      </c>
      <c r="O182" s="75">
        <f>+IFERROR(VLOOKUP($G182,TDMuertes!$C$2:$E$534,3,0),0)</f>
        <v>0</v>
      </c>
      <c r="P182" s="100" t="str">
        <f t="shared" ca="1" si="15"/>
        <v>OUT TIME</v>
      </c>
      <c r="Q182" s="84">
        <f>+IFERROR(VLOOKUP(CONSOLIDADO[[#This Row],[Codigo Municipio]],TDDia!$A$4:$B$394,2,0),0)</f>
        <v>59</v>
      </c>
    </row>
    <row r="183" spans="2:17" ht="14.4" x14ac:dyDescent="0.3">
      <c r="B183">
        <f t="shared" si="13"/>
        <v>1</v>
      </c>
      <c r="C183" s="75" t="str" cm="1">
        <f t="array" ref="C183">+INDEX(Table_4[[Departamento]:[Municipio]],FINAL!$B183,1)</f>
        <v>Atlántida</v>
      </c>
      <c r="D183" s="75" t="str" cm="1">
        <f t="array" ref="D183">+INDEX(Table_4[[Departamento]:[Municipio]],FINAL!$B183,4)</f>
        <v>La Ceiba</v>
      </c>
      <c r="E183" s="75" t="str" cm="1">
        <f t="array" ref="E183">+INDEX(Table_4[[Departamento]:[Municipio]],FINAL!$B183,3)</f>
        <v>0101</v>
      </c>
      <c r="F183" s="102">
        <v>44074</v>
      </c>
      <c r="G183" s="77" t="str">
        <f>+CONSOLIDADO[[#This Row],[Codigo Municipio]]&amp;CONSOLIDADO[[#This Row],[Fecha]]</f>
        <v>010144074</v>
      </c>
      <c r="H183" s="78">
        <f>+IFERROR(VLOOKUP($G183,TDAcumula!$C$2:$E$2027,3,0),0)</f>
        <v>0</v>
      </c>
      <c r="I183" s="79">
        <f t="shared" si="11"/>
        <v>22</v>
      </c>
      <c r="J183" s="80">
        <f>+IF(CONSOLIDADO[[#This Row],[Codigo Municipio]]=E182,CONSOLIDADO[[#This Row],[Fallecidos Diarios]]+J182,CONSOLIDADO[[#This Row],[Fallecidos Diarios]])</f>
        <v>3</v>
      </c>
      <c r="K183" s="81">
        <f t="shared" si="12"/>
        <v>0</v>
      </c>
      <c r="L183" s="82">
        <f>+IF(CONSOLIDADO[[#This Row],[Codigo Municipio]]=E182,CONSOLIDADO[[#This Row],[Recuperados Diarios]]+L182,CONSOLIDADO[[#This Row],[Recuperados Diarios]])</f>
        <v>22</v>
      </c>
      <c r="M183" s="83" cm="1">
        <f t="array" ref="M183">+IFERROR(IF(CONSOLIDADO[[#This Row],[Día]]&lt;14,0,INDEX(CONSOLIDADO[Casos Diarios],ROW()-14,1)),0)</f>
        <v>0</v>
      </c>
      <c r="N183" s="78">
        <f>+IF(CONSOLIDADO[[#This Row],[Clave]]="710143893",1,IF(OR(CONSOLIDADO[[#This Row],[Casos Acumulados]]&gt;0,CONSOLIDADO[[#This Row],[Muertes]]&gt;0),N182+1,I183))</f>
        <v>175</v>
      </c>
      <c r="O183" s="75">
        <f>+IFERROR(VLOOKUP($G183,TDMuertes!$C$2:$E$534,3,0),0)</f>
        <v>0</v>
      </c>
      <c r="P183" s="100" t="str">
        <f t="shared" ca="1" si="15"/>
        <v>OUT TIME</v>
      </c>
      <c r="Q183" s="84">
        <f>+IFERROR(VLOOKUP(CONSOLIDADO[[#This Row],[Codigo Municipio]],TDDia!$A$4:$B$394,2,0),0)</f>
        <v>59</v>
      </c>
    </row>
    <row r="184" spans="2:17" ht="14.4" x14ac:dyDescent="0.3">
      <c r="B184">
        <f t="shared" si="13"/>
        <v>1</v>
      </c>
      <c r="C184" s="75" t="str" cm="1">
        <f t="array" ref="C184">+INDEX(Table_4[[Departamento]:[Municipio]],FINAL!$B184,1)</f>
        <v>Atlántida</v>
      </c>
      <c r="D184" s="75" t="str" cm="1">
        <f t="array" ref="D184">+INDEX(Table_4[[Departamento]:[Municipio]],FINAL!$B184,4)</f>
        <v>La Ceiba</v>
      </c>
      <c r="E184" s="75" t="str" cm="1">
        <f t="array" ref="E184">+INDEX(Table_4[[Departamento]:[Municipio]],FINAL!$B184,3)</f>
        <v>0101</v>
      </c>
      <c r="F184" s="102">
        <v>44075</v>
      </c>
      <c r="G184" s="77" t="str">
        <f>+CONSOLIDADO[[#This Row],[Codigo Municipio]]&amp;CONSOLIDADO[[#This Row],[Fecha]]</f>
        <v>010144075</v>
      </c>
      <c r="H184" s="78">
        <f>+IFERROR(VLOOKUP($G184,TDAcumula!$C$2:$E$2027,3,0),0)</f>
        <v>0</v>
      </c>
      <c r="I184" s="79">
        <f t="shared" si="11"/>
        <v>22</v>
      </c>
      <c r="J184" s="80">
        <f>+IF(CONSOLIDADO[[#This Row],[Codigo Municipio]]=E183,CONSOLIDADO[[#This Row],[Fallecidos Diarios]]+J183,CONSOLIDADO[[#This Row],[Fallecidos Diarios]])</f>
        <v>3</v>
      </c>
      <c r="K184" s="81">
        <f t="shared" si="12"/>
        <v>0</v>
      </c>
      <c r="L184" s="82">
        <f>+IF(CONSOLIDADO[[#This Row],[Codigo Municipio]]=E183,CONSOLIDADO[[#This Row],[Recuperados Diarios]]+L183,CONSOLIDADO[[#This Row],[Recuperados Diarios]])</f>
        <v>22</v>
      </c>
      <c r="M184" s="83" cm="1">
        <f t="array" ref="M184">+IFERROR(IF(CONSOLIDADO[[#This Row],[Día]]&lt;14,0,INDEX(CONSOLIDADO[Casos Diarios],ROW()-14,1)),0)</f>
        <v>0</v>
      </c>
      <c r="N184" s="78">
        <f>+IF(CONSOLIDADO[[#This Row],[Clave]]="710143893",1,IF(OR(CONSOLIDADO[[#This Row],[Casos Acumulados]]&gt;0,CONSOLIDADO[[#This Row],[Muertes]]&gt;0),N183+1,I184))</f>
        <v>176</v>
      </c>
      <c r="O184" s="75">
        <f>+IFERROR(VLOOKUP($G184,TDMuertes!$C$2:$E$534,3,0),0)</f>
        <v>0</v>
      </c>
      <c r="P184" s="100" t="str">
        <f t="shared" ca="1" si="15"/>
        <v>OUT TIME</v>
      </c>
      <c r="Q184" s="84">
        <f>+IFERROR(VLOOKUP(CONSOLIDADO[[#This Row],[Codigo Municipio]],TDDia!$A$4:$B$394,2,0),0)</f>
        <v>59</v>
      </c>
    </row>
    <row r="185" spans="2:17" ht="14.4" x14ac:dyDescent="0.3">
      <c r="B185">
        <f t="shared" si="13"/>
        <v>1</v>
      </c>
      <c r="C185" s="75" t="str" cm="1">
        <f t="array" ref="C185">+INDEX(Table_4[[Departamento]:[Municipio]],FINAL!$B185,1)</f>
        <v>Atlántida</v>
      </c>
      <c r="D185" s="75" t="str" cm="1">
        <f t="array" ref="D185">+INDEX(Table_4[[Departamento]:[Municipio]],FINAL!$B185,4)</f>
        <v>La Ceiba</v>
      </c>
      <c r="E185" s="75" t="str" cm="1">
        <f t="array" ref="E185">+INDEX(Table_4[[Departamento]:[Municipio]],FINAL!$B185,3)</f>
        <v>0101</v>
      </c>
      <c r="F185" s="102">
        <v>44076</v>
      </c>
      <c r="G185" s="77" t="str">
        <f>+CONSOLIDADO[[#This Row],[Codigo Municipio]]&amp;CONSOLIDADO[[#This Row],[Fecha]]</f>
        <v>010144076</v>
      </c>
      <c r="H185" s="78">
        <f>+IFERROR(VLOOKUP($G185,TDAcumula!$C$2:$E$2027,3,0),0)</f>
        <v>0</v>
      </c>
      <c r="I185" s="79">
        <f t="shared" si="11"/>
        <v>22</v>
      </c>
      <c r="J185" s="80">
        <f>+IF(CONSOLIDADO[[#This Row],[Codigo Municipio]]=E184,CONSOLIDADO[[#This Row],[Fallecidos Diarios]]+J184,CONSOLIDADO[[#This Row],[Fallecidos Diarios]])</f>
        <v>3</v>
      </c>
      <c r="K185" s="81">
        <f t="shared" si="12"/>
        <v>0</v>
      </c>
      <c r="L185" s="82">
        <f>+IF(CONSOLIDADO[[#This Row],[Codigo Municipio]]=E184,CONSOLIDADO[[#This Row],[Recuperados Diarios]]+L184,CONSOLIDADO[[#This Row],[Recuperados Diarios]])</f>
        <v>22</v>
      </c>
      <c r="M185" s="83" cm="1">
        <f t="array" ref="M185">+IFERROR(IF(CONSOLIDADO[[#This Row],[Día]]&lt;14,0,INDEX(CONSOLIDADO[Casos Diarios],ROW()-14,1)),0)</f>
        <v>0</v>
      </c>
      <c r="N185" s="78">
        <f>+IF(CONSOLIDADO[[#This Row],[Clave]]="710143893",1,IF(OR(CONSOLIDADO[[#This Row],[Casos Acumulados]]&gt;0,CONSOLIDADO[[#This Row],[Muertes]]&gt;0),N184+1,I185))</f>
        <v>177</v>
      </c>
      <c r="O185" s="75">
        <f>+IFERROR(VLOOKUP($G185,TDMuertes!$C$2:$E$534,3,0),0)</f>
        <v>0</v>
      </c>
      <c r="P185" s="100" t="str">
        <f t="shared" ca="1" si="15"/>
        <v>OUT TIME</v>
      </c>
      <c r="Q185" s="84">
        <f>+IFERROR(VLOOKUP(CONSOLIDADO[[#This Row],[Codigo Municipio]],TDDia!$A$4:$B$394,2,0),0)</f>
        <v>59</v>
      </c>
    </row>
    <row r="186" spans="2:17" ht="14.4" x14ac:dyDescent="0.3">
      <c r="B186">
        <f t="shared" si="13"/>
        <v>1</v>
      </c>
      <c r="C186" s="75" t="str" cm="1">
        <f t="array" ref="C186">+INDEX(Table_4[[Departamento]:[Municipio]],FINAL!$B186,1)</f>
        <v>Atlántida</v>
      </c>
      <c r="D186" s="75" t="str" cm="1">
        <f t="array" ref="D186">+INDEX(Table_4[[Departamento]:[Municipio]],FINAL!$B186,4)</f>
        <v>La Ceiba</v>
      </c>
      <c r="E186" s="75" t="str" cm="1">
        <f t="array" ref="E186">+INDEX(Table_4[[Departamento]:[Municipio]],FINAL!$B186,3)</f>
        <v>0101</v>
      </c>
      <c r="F186" s="102">
        <v>44077</v>
      </c>
      <c r="G186" s="77" t="str">
        <f>+CONSOLIDADO[[#This Row],[Codigo Municipio]]&amp;CONSOLIDADO[[#This Row],[Fecha]]</f>
        <v>010144077</v>
      </c>
      <c r="H186" s="78">
        <f>+IFERROR(VLOOKUP($G186,TDAcumula!$C$2:$E$2027,3,0),0)</f>
        <v>0</v>
      </c>
      <c r="I186" s="79">
        <f t="shared" si="11"/>
        <v>22</v>
      </c>
      <c r="J186" s="80">
        <f>+IF(CONSOLIDADO[[#This Row],[Codigo Municipio]]=E185,CONSOLIDADO[[#This Row],[Fallecidos Diarios]]+J185,CONSOLIDADO[[#This Row],[Fallecidos Diarios]])</f>
        <v>3</v>
      </c>
      <c r="K186" s="81">
        <f t="shared" si="12"/>
        <v>0</v>
      </c>
      <c r="L186" s="82">
        <f>+IF(CONSOLIDADO[[#This Row],[Codigo Municipio]]=E185,CONSOLIDADO[[#This Row],[Recuperados Diarios]]+L185,CONSOLIDADO[[#This Row],[Recuperados Diarios]])</f>
        <v>22</v>
      </c>
      <c r="M186" s="83" cm="1">
        <f t="array" ref="M186">+IFERROR(IF(CONSOLIDADO[[#This Row],[Día]]&lt;14,0,INDEX(CONSOLIDADO[Casos Diarios],ROW()-14,1)),0)</f>
        <v>0</v>
      </c>
      <c r="N186" s="78">
        <f>+IF(CONSOLIDADO[[#This Row],[Clave]]="710143893",1,IF(OR(CONSOLIDADO[[#This Row],[Casos Acumulados]]&gt;0,CONSOLIDADO[[#This Row],[Muertes]]&gt;0),N185+1,I186))</f>
        <v>178</v>
      </c>
      <c r="O186" s="75">
        <f>+IFERROR(VLOOKUP($G186,TDMuertes!$C$2:$E$534,3,0),0)</f>
        <v>0</v>
      </c>
      <c r="P186" s="100" t="str">
        <f t="shared" ca="1" si="15"/>
        <v>OUT TIME</v>
      </c>
      <c r="Q186" s="84">
        <f>+IFERROR(VLOOKUP(CONSOLIDADO[[#This Row],[Codigo Municipio]],TDDia!$A$4:$B$394,2,0),0)</f>
        <v>59</v>
      </c>
    </row>
    <row r="187" spans="2:17" ht="14.4" x14ac:dyDescent="0.3">
      <c r="B187">
        <f t="shared" si="13"/>
        <v>1</v>
      </c>
      <c r="C187" s="75" t="str" cm="1">
        <f t="array" ref="C187">+INDEX(Table_4[[Departamento]:[Municipio]],FINAL!$B187,1)</f>
        <v>Atlántida</v>
      </c>
      <c r="D187" s="75" t="str" cm="1">
        <f t="array" ref="D187">+INDEX(Table_4[[Departamento]:[Municipio]],FINAL!$B187,4)</f>
        <v>La Ceiba</v>
      </c>
      <c r="E187" s="75" t="str" cm="1">
        <f t="array" ref="E187">+INDEX(Table_4[[Departamento]:[Municipio]],FINAL!$B187,3)</f>
        <v>0101</v>
      </c>
      <c r="F187" s="102">
        <v>44078</v>
      </c>
      <c r="G187" s="77" t="str">
        <f>+CONSOLIDADO[[#This Row],[Codigo Municipio]]&amp;CONSOLIDADO[[#This Row],[Fecha]]</f>
        <v>010144078</v>
      </c>
      <c r="H187" s="78">
        <f>+IFERROR(VLOOKUP($G187,TDAcumula!$C$2:$E$2027,3,0),0)</f>
        <v>0</v>
      </c>
      <c r="I187" s="79">
        <f t="shared" si="11"/>
        <v>22</v>
      </c>
      <c r="J187" s="80">
        <f>+IF(CONSOLIDADO[[#This Row],[Codigo Municipio]]=E186,CONSOLIDADO[[#This Row],[Fallecidos Diarios]]+J186,CONSOLIDADO[[#This Row],[Fallecidos Diarios]])</f>
        <v>3</v>
      </c>
      <c r="K187" s="81">
        <f t="shared" si="12"/>
        <v>0</v>
      </c>
      <c r="L187" s="82">
        <f>+IF(CONSOLIDADO[[#This Row],[Codigo Municipio]]=E186,CONSOLIDADO[[#This Row],[Recuperados Diarios]]+L186,CONSOLIDADO[[#This Row],[Recuperados Diarios]])</f>
        <v>22</v>
      </c>
      <c r="M187" s="83" cm="1">
        <f t="array" ref="M187">+IFERROR(IF(CONSOLIDADO[[#This Row],[Día]]&lt;14,0,INDEX(CONSOLIDADO[Casos Diarios],ROW()-14,1)),0)</f>
        <v>0</v>
      </c>
      <c r="N187" s="78">
        <f>+IF(CONSOLIDADO[[#This Row],[Clave]]="710143893",1,IF(OR(CONSOLIDADO[[#This Row],[Casos Acumulados]]&gt;0,CONSOLIDADO[[#This Row],[Muertes]]&gt;0),N186+1,I187))</f>
        <v>179</v>
      </c>
      <c r="O187" s="75">
        <f>+IFERROR(VLOOKUP($G187,TDMuertes!$C$2:$E$534,3,0),0)</f>
        <v>0</v>
      </c>
      <c r="P187" s="100" t="str">
        <f t="shared" ca="1" si="15"/>
        <v>OUT TIME</v>
      </c>
      <c r="Q187" s="84">
        <f>+IFERROR(VLOOKUP(CONSOLIDADO[[#This Row],[Codigo Municipio]],TDDia!$A$4:$B$394,2,0),0)</f>
        <v>59</v>
      </c>
    </row>
    <row r="188" spans="2:17" ht="14.4" x14ac:dyDescent="0.3">
      <c r="B188">
        <f t="shared" si="13"/>
        <v>1</v>
      </c>
      <c r="C188" s="75" t="str" cm="1">
        <f t="array" ref="C188">+INDEX(Table_4[[Departamento]:[Municipio]],FINAL!$B188,1)</f>
        <v>Atlántida</v>
      </c>
      <c r="D188" s="75" t="str" cm="1">
        <f t="array" ref="D188">+INDEX(Table_4[[Departamento]:[Municipio]],FINAL!$B188,4)</f>
        <v>La Ceiba</v>
      </c>
      <c r="E188" s="75" t="str" cm="1">
        <f t="array" ref="E188">+INDEX(Table_4[[Departamento]:[Municipio]],FINAL!$B188,3)</f>
        <v>0101</v>
      </c>
      <c r="F188" s="102">
        <v>44079</v>
      </c>
      <c r="G188" s="77" t="str">
        <f>+CONSOLIDADO[[#This Row],[Codigo Municipio]]&amp;CONSOLIDADO[[#This Row],[Fecha]]</f>
        <v>010144079</v>
      </c>
      <c r="H188" s="78">
        <f>+IFERROR(VLOOKUP($G188,TDAcumula!$C$2:$E$2027,3,0),0)</f>
        <v>0</v>
      </c>
      <c r="I188" s="79">
        <f t="shared" si="11"/>
        <v>22</v>
      </c>
      <c r="J188" s="80">
        <f>+IF(CONSOLIDADO[[#This Row],[Codigo Municipio]]=E187,CONSOLIDADO[[#This Row],[Fallecidos Diarios]]+J187,CONSOLIDADO[[#This Row],[Fallecidos Diarios]])</f>
        <v>3</v>
      </c>
      <c r="K188" s="81">
        <f t="shared" si="12"/>
        <v>0</v>
      </c>
      <c r="L188" s="82">
        <f>+IF(CONSOLIDADO[[#This Row],[Codigo Municipio]]=E187,CONSOLIDADO[[#This Row],[Recuperados Diarios]]+L187,CONSOLIDADO[[#This Row],[Recuperados Diarios]])</f>
        <v>22</v>
      </c>
      <c r="M188" s="83" cm="1">
        <f t="array" ref="M188">+IFERROR(IF(CONSOLIDADO[[#This Row],[Día]]&lt;14,0,INDEX(CONSOLIDADO[Casos Diarios],ROW()-14,1)),0)</f>
        <v>0</v>
      </c>
      <c r="N188" s="78">
        <f>+IF(CONSOLIDADO[[#This Row],[Clave]]="710143893",1,IF(OR(CONSOLIDADO[[#This Row],[Casos Acumulados]]&gt;0,CONSOLIDADO[[#This Row],[Muertes]]&gt;0),N187+1,I188))</f>
        <v>180</v>
      </c>
      <c r="O188" s="75">
        <f>+IFERROR(VLOOKUP($G188,TDMuertes!$C$2:$E$534,3,0),0)</f>
        <v>0</v>
      </c>
      <c r="P188" s="100" t="str">
        <f t="shared" ca="1" si="15"/>
        <v>OUT TIME</v>
      </c>
      <c r="Q188" s="84">
        <f>+IFERROR(VLOOKUP(CONSOLIDADO[[#This Row],[Codigo Municipio]],TDDia!$A$4:$B$394,2,0),0)</f>
        <v>59</v>
      </c>
    </row>
    <row r="189" spans="2:17" ht="14.4" x14ac:dyDescent="0.3">
      <c r="B189">
        <f t="shared" si="13"/>
        <v>1</v>
      </c>
      <c r="C189" s="75" t="str" cm="1">
        <f t="array" ref="C189">+INDEX(Table_4[[Departamento]:[Municipio]],FINAL!$B189,1)</f>
        <v>Atlántida</v>
      </c>
      <c r="D189" s="75" t="str" cm="1">
        <f t="array" ref="D189">+INDEX(Table_4[[Departamento]:[Municipio]],FINAL!$B189,4)</f>
        <v>La Ceiba</v>
      </c>
      <c r="E189" s="75" t="str" cm="1">
        <f t="array" ref="E189">+INDEX(Table_4[[Departamento]:[Municipio]],FINAL!$B189,3)</f>
        <v>0101</v>
      </c>
      <c r="F189" s="102">
        <v>44080</v>
      </c>
      <c r="G189" s="77" t="str">
        <f>+CONSOLIDADO[[#This Row],[Codigo Municipio]]&amp;CONSOLIDADO[[#This Row],[Fecha]]</f>
        <v>010144080</v>
      </c>
      <c r="H189" s="78">
        <f>+IFERROR(VLOOKUP($G189,TDAcumula!$C$2:$E$2027,3,0),0)</f>
        <v>0</v>
      </c>
      <c r="I189" s="79">
        <f t="shared" si="11"/>
        <v>22</v>
      </c>
      <c r="J189" s="80">
        <f>+IF(CONSOLIDADO[[#This Row],[Codigo Municipio]]=E188,CONSOLIDADO[[#This Row],[Fallecidos Diarios]]+J188,CONSOLIDADO[[#This Row],[Fallecidos Diarios]])</f>
        <v>3</v>
      </c>
      <c r="K189" s="81">
        <f t="shared" si="12"/>
        <v>0</v>
      </c>
      <c r="L189" s="82">
        <f>+IF(CONSOLIDADO[[#This Row],[Codigo Municipio]]=E188,CONSOLIDADO[[#This Row],[Recuperados Diarios]]+L188,CONSOLIDADO[[#This Row],[Recuperados Diarios]])</f>
        <v>22</v>
      </c>
      <c r="M189" s="83" cm="1">
        <f t="array" ref="M189">+IFERROR(IF(CONSOLIDADO[[#This Row],[Día]]&lt;14,0,INDEX(CONSOLIDADO[Casos Diarios],ROW()-14,1)),0)</f>
        <v>0</v>
      </c>
      <c r="N189" s="78">
        <f>+IF(CONSOLIDADO[[#This Row],[Clave]]="710143893",1,IF(OR(CONSOLIDADO[[#This Row],[Casos Acumulados]]&gt;0,CONSOLIDADO[[#This Row],[Muertes]]&gt;0),N188+1,I189))</f>
        <v>181</v>
      </c>
      <c r="O189" s="75">
        <f>+IFERROR(VLOOKUP($G189,TDMuertes!$C$2:$E$534,3,0),0)</f>
        <v>0</v>
      </c>
      <c r="P189" s="100" t="str">
        <f t="shared" ca="1" si="15"/>
        <v>OUT TIME</v>
      </c>
      <c r="Q189" s="84">
        <f>+IFERROR(VLOOKUP(CONSOLIDADO[[#This Row],[Codigo Municipio]],TDDia!$A$4:$B$394,2,0),0)</f>
        <v>59</v>
      </c>
    </row>
    <row r="190" spans="2:17" ht="14.4" x14ac:dyDescent="0.3">
      <c r="B190">
        <f t="shared" si="13"/>
        <v>1</v>
      </c>
      <c r="C190" s="75" t="str" cm="1">
        <f t="array" ref="C190">+INDEX(Table_4[[Departamento]:[Municipio]],FINAL!$B190,1)</f>
        <v>Atlántida</v>
      </c>
      <c r="D190" s="75" t="str" cm="1">
        <f t="array" ref="D190">+INDEX(Table_4[[Departamento]:[Municipio]],FINAL!$B190,4)</f>
        <v>La Ceiba</v>
      </c>
      <c r="E190" s="75" t="str" cm="1">
        <f t="array" ref="E190">+INDEX(Table_4[[Departamento]:[Municipio]],FINAL!$B190,3)</f>
        <v>0101</v>
      </c>
      <c r="F190" s="102">
        <v>44081</v>
      </c>
      <c r="G190" s="77" t="str">
        <f>+CONSOLIDADO[[#This Row],[Codigo Municipio]]&amp;CONSOLIDADO[[#This Row],[Fecha]]</f>
        <v>010144081</v>
      </c>
      <c r="H190" s="78">
        <f>+IFERROR(VLOOKUP($G190,TDAcumula!$C$2:$E$2027,3,0),0)</f>
        <v>0</v>
      </c>
      <c r="I190" s="79">
        <f t="shared" si="11"/>
        <v>22</v>
      </c>
      <c r="J190" s="80">
        <f>+IF(CONSOLIDADO[[#This Row],[Codigo Municipio]]=E189,CONSOLIDADO[[#This Row],[Fallecidos Diarios]]+J189,CONSOLIDADO[[#This Row],[Fallecidos Diarios]])</f>
        <v>3</v>
      </c>
      <c r="K190" s="81">
        <f t="shared" si="12"/>
        <v>0</v>
      </c>
      <c r="L190" s="82">
        <f>+IF(CONSOLIDADO[[#This Row],[Codigo Municipio]]=E189,CONSOLIDADO[[#This Row],[Recuperados Diarios]]+L189,CONSOLIDADO[[#This Row],[Recuperados Diarios]])</f>
        <v>22</v>
      </c>
      <c r="M190" s="83" cm="1">
        <f t="array" ref="M190">+IFERROR(IF(CONSOLIDADO[[#This Row],[Día]]&lt;14,0,INDEX(CONSOLIDADO[Casos Diarios],ROW()-14,1)),0)</f>
        <v>0</v>
      </c>
      <c r="N190" s="78">
        <f>+IF(CONSOLIDADO[[#This Row],[Clave]]="710143893",1,IF(OR(CONSOLIDADO[[#This Row],[Casos Acumulados]]&gt;0,CONSOLIDADO[[#This Row],[Muertes]]&gt;0),N189+1,I190))</f>
        <v>182</v>
      </c>
      <c r="O190" s="75">
        <f>+IFERROR(VLOOKUP($G190,TDMuertes!$C$2:$E$534,3,0),0)</f>
        <v>0</v>
      </c>
      <c r="P190" s="100" t="str">
        <f t="shared" ca="1" si="15"/>
        <v>OUT TIME</v>
      </c>
      <c r="Q190" s="84">
        <f>+IFERROR(VLOOKUP(CONSOLIDADO[[#This Row],[Codigo Municipio]],TDDia!$A$4:$B$394,2,0),0)</f>
        <v>59</v>
      </c>
    </row>
    <row r="191" spans="2:17" ht="14.4" x14ac:dyDescent="0.3">
      <c r="B191">
        <f t="shared" si="13"/>
        <v>1</v>
      </c>
      <c r="C191" s="75" t="str" cm="1">
        <f t="array" ref="C191">+INDEX(Table_4[[Departamento]:[Municipio]],FINAL!$B191,1)</f>
        <v>Atlántida</v>
      </c>
      <c r="D191" s="75" t="str" cm="1">
        <f t="array" ref="D191">+INDEX(Table_4[[Departamento]:[Municipio]],FINAL!$B191,4)</f>
        <v>La Ceiba</v>
      </c>
      <c r="E191" s="75" t="str" cm="1">
        <f t="array" ref="E191">+INDEX(Table_4[[Departamento]:[Municipio]],FINAL!$B191,3)</f>
        <v>0101</v>
      </c>
      <c r="F191" s="102">
        <v>44082</v>
      </c>
      <c r="G191" s="77" t="str">
        <f>+CONSOLIDADO[[#This Row],[Codigo Municipio]]&amp;CONSOLIDADO[[#This Row],[Fecha]]</f>
        <v>010144082</v>
      </c>
      <c r="H191" s="78">
        <f>+IFERROR(VLOOKUP($G191,TDAcumula!$C$2:$E$2027,3,0),0)</f>
        <v>0</v>
      </c>
      <c r="I191" s="79">
        <f t="shared" si="11"/>
        <v>22</v>
      </c>
      <c r="J191" s="80">
        <f>+IF(CONSOLIDADO[[#This Row],[Codigo Municipio]]=E190,CONSOLIDADO[[#This Row],[Fallecidos Diarios]]+J190,CONSOLIDADO[[#This Row],[Fallecidos Diarios]])</f>
        <v>3</v>
      </c>
      <c r="K191" s="81">
        <f t="shared" si="12"/>
        <v>0</v>
      </c>
      <c r="L191" s="82">
        <f>+IF(CONSOLIDADO[[#This Row],[Codigo Municipio]]=E190,CONSOLIDADO[[#This Row],[Recuperados Diarios]]+L190,CONSOLIDADO[[#This Row],[Recuperados Diarios]])</f>
        <v>22</v>
      </c>
      <c r="M191" s="83" cm="1">
        <f t="array" ref="M191">+IFERROR(IF(CONSOLIDADO[[#This Row],[Día]]&lt;14,0,INDEX(CONSOLIDADO[Casos Diarios],ROW()-14,1)),0)</f>
        <v>0</v>
      </c>
      <c r="N191" s="78">
        <f>+IF(CONSOLIDADO[[#This Row],[Clave]]="710143893",1,IF(OR(CONSOLIDADO[[#This Row],[Casos Acumulados]]&gt;0,CONSOLIDADO[[#This Row],[Muertes]]&gt;0),N190+1,I191))</f>
        <v>183</v>
      </c>
      <c r="O191" s="75">
        <f>+IFERROR(VLOOKUP($G191,TDMuertes!$C$2:$E$534,3,0),0)</f>
        <v>0</v>
      </c>
      <c r="P191" s="100" t="str">
        <f t="shared" ca="1" si="15"/>
        <v>OUT TIME</v>
      </c>
      <c r="Q191" s="84">
        <f>+IFERROR(VLOOKUP(CONSOLIDADO[[#This Row],[Codigo Municipio]],TDDia!$A$4:$B$394,2,0),0)</f>
        <v>59</v>
      </c>
    </row>
    <row r="192" spans="2:17" ht="14.4" x14ac:dyDescent="0.3">
      <c r="B192">
        <f t="shared" si="13"/>
        <v>1</v>
      </c>
      <c r="C192" s="75" t="str" cm="1">
        <f t="array" ref="C192">+INDEX(Table_4[[Departamento]:[Municipio]],FINAL!$B192,1)</f>
        <v>Atlántida</v>
      </c>
      <c r="D192" s="75" t="str" cm="1">
        <f t="array" ref="D192">+INDEX(Table_4[[Departamento]:[Municipio]],FINAL!$B192,4)</f>
        <v>La Ceiba</v>
      </c>
      <c r="E192" s="75" t="str" cm="1">
        <f t="array" ref="E192">+INDEX(Table_4[[Departamento]:[Municipio]],FINAL!$B192,3)</f>
        <v>0101</v>
      </c>
      <c r="F192" s="102">
        <v>44083</v>
      </c>
      <c r="G192" s="77" t="str">
        <f>+CONSOLIDADO[[#This Row],[Codigo Municipio]]&amp;CONSOLIDADO[[#This Row],[Fecha]]</f>
        <v>010144083</v>
      </c>
      <c r="H192" s="78">
        <f>+IFERROR(VLOOKUP($G192,TDAcumula!$C$2:$E$2027,3,0),0)</f>
        <v>0</v>
      </c>
      <c r="I192" s="79">
        <f t="shared" si="11"/>
        <v>22</v>
      </c>
      <c r="J192" s="80">
        <f>+IF(CONSOLIDADO[[#This Row],[Codigo Municipio]]=E191,CONSOLIDADO[[#This Row],[Fallecidos Diarios]]+J191,CONSOLIDADO[[#This Row],[Fallecidos Diarios]])</f>
        <v>3</v>
      </c>
      <c r="K192" s="81">
        <f t="shared" si="12"/>
        <v>0</v>
      </c>
      <c r="L192" s="82">
        <f>+IF(CONSOLIDADO[[#This Row],[Codigo Municipio]]=E191,CONSOLIDADO[[#This Row],[Recuperados Diarios]]+L191,CONSOLIDADO[[#This Row],[Recuperados Diarios]])</f>
        <v>22</v>
      </c>
      <c r="M192" s="83" cm="1">
        <f t="array" ref="M192">+IFERROR(IF(CONSOLIDADO[[#This Row],[Día]]&lt;14,0,INDEX(CONSOLIDADO[Casos Diarios],ROW()-14,1)),0)</f>
        <v>0</v>
      </c>
      <c r="N192" s="78">
        <f>+IF(CONSOLIDADO[[#This Row],[Clave]]="710143893",1,IF(OR(CONSOLIDADO[[#This Row],[Casos Acumulados]]&gt;0,CONSOLIDADO[[#This Row],[Muertes]]&gt;0),N191+1,I192))</f>
        <v>184</v>
      </c>
      <c r="O192" s="75">
        <f>+IFERROR(VLOOKUP($G192,TDMuertes!$C$2:$E$534,3,0),0)</f>
        <v>0</v>
      </c>
      <c r="P192" s="100" t="str">
        <f t="shared" ca="1" si="15"/>
        <v>OUT TIME</v>
      </c>
      <c r="Q192" s="84">
        <f>+IFERROR(VLOOKUP(CONSOLIDADO[[#This Row],[Codigo Municipio]],TDDia!$A$4:$B$394,2,0),0)</f>
        <v>59</v>
      </c>
    </row>
    <row r="193" spans="1:17" ht="14.4" x14ac:dyDescent="0.3">
      <c r="B193">
        <f t="shared" si="13"/>
        <v>1</v>
      </c>
      <c r="C193" s="75" t="str" cm="1">
        <f t="array" ref="C193">+INDEX(Table_4[[Departamento]:[Municipio]],FINAL!$B193,1)</f>
        <v>Atlántida</v>
      </c>
      <c r="D193" s="75" t="str" cm="1">
        <f t="array" ref="D193">+INDEX(Table_4[[Departamento]:[Municipio]],FINAL!$B193,4)</f>
        <v>La Ceiba</v>
      </c>
      <c r="E193" s="75" t="str" cm="1">
        <f t="array" ref="E193">+INDEX(Table_4[[Departamento]:[Municipio]],FINAL!$B193,3)</f>
        <v>0101</v>
      </c>
      <c r="F193" s="102">
        <v>44084</v>
      </c>
      <c r="G193" s="77" t="str">
        <f>+CONSOLIDADO[[#This Row],[Codigo Municipio]]&amp;CONSOLIDADO[[#This Row],[Fecha]]</f>
        <v>010144084</v>
      </c>
      <c r="H193" s="78">
        <f>+IFERROR(VLOOKUP($G193,TDAcumula!$C$2:$E$2027,3,0),0)</f>
        <v>0</v>
      </c>
      <c r="I193" s="79">
        <f t="shared" si="11"/>
        <v>22</v>
      </c>
      <c r="J193" s="80">
        <f>+IF(CONSOLIDADO[[#This Row],[Codigo Municipio]]=E192,CONSOLIDADO[[#This Row],[Fallecidos Diarios]]+J192,CONSOLIDADO[[#This Row],[Fallecidos Diarios]])</f>
        <v>3</v>
      </c>
      <c r="K193" s="81">
        <f t="shared" si="12"/>
        <v>0</v>
      </c>
      <c r="L193" s="82">
        <f>+IF(CONSOLIDADO[[#This Row],[Codigo Municipio]]=E192,CONSOLIDADO[[#This Row],[Recuperados Diarios]]+L192,CONSOLIDADO[[#This Row],[Recuperados Diarios]])</f>
        <v>22</v>
      </c>
      <c r="M193" s="83" cm="1">
        <f t="array" ref="M193">+IFERROR(IF(CONSOLIDADO[[#This Row],[Día]]&lt;14,0,INDEX(CONSOLIDADO[Casos Diarios],ROW()-14,1)),0)</f>
        <v>0</v>
      </c>
      <c r="N193" s="78">
        <f>+IF(CONSOLIDADO[[#This Row],[Clave]]="710143893",1,IF(OR(CONSOLIDADO[[#This Row],[Casos Acumulados]]&gt;0,CONSOLIDADO[[#This Row],[Muertes]]&gt;0),N192+1,I193))</f>
        <v>185</v>
      </c>
      <c r="O193" s="75">
        <f>+IFERROR(VLOOKUP($G193,TDMuertes!$C$2:$E$534,3,0),0)</f>
        <v>0</v>
      </c>
      <c r="P193" s="100" t="str">
        <f t="shared" ca="1" si="15"/>
        <v>OUT TIME</v>
      </c>
      <c r="Q193" s="84">
        <f>+IFERROR(VLOOKUP(CONSOLIDADO[[#This Row],[Codigo Municipio]],TDDia!$A$4:$B$394,2,0),0)</f>
        <v>59</v>
      </c>
    </row>
    <row r="194" spans="1:17" ht="14.4" x14ac:dyDescent="0.3">
      <c r="A194" s="76"/>
      <c r="B194">
        <f t="shared" si="13"/>
        <v>1</v>
      </c>
      <c r="C194" s="75" t="str" cm="1">
        <f t="array" ref="C194">+INDEX(Table_4[[Departamento]:[Municipio]],FINAL!$B194,1)</f>
        <v>Atlántida</v>
      </c>
      <c r="D194" s="75" t="str" cm="1">
        <f t="array" ref="D194">+INDEX(Table_4[[Departamento]:[Municipio]],FINAL!$B194,4)</f>
        <v>La Ceiba</v>
      </c>
      <c r="E194" s="75" t="str" cm="1">
        <f t="array" ref="E194">+INDEX(Table_4[[Departamento]:[Municipio]],FINAL!$B194,3)</f>
        <v>0101</v>
      </c>
      <c r="F194" s="102">
        <v>44085</v>
      </c>
      <c r="G194" s="77" t="str">
        <f>+CONSOLIDADO[[#This Row],[Codigo Municipio]]&amp;CONSOLIDADO[[#This Row],[Fecha]]</f>
        <v>010144085</v>
      </c>
      <c r="H194" s="78">
        <f>+IFERROR(VLOOKUP($G194,TDAcumula!$C$2:$E$2027,3,0),0)</f>
        <v>0</v>
      </c>
      <c r="I194" s="79">
        <f t="shared" si="11"/>
        <v>22</v>
      </c>
      <c r="J194" s="80">
        <f>+IF(CONSOLIDADO[[#This Row],[Codigo Municipio]]=E193,CONSOLIDADO[[#This Row],[Fallecidos Diarios]]+J193,CONSOLIDADO[[#This Row],[Fallecidos Diarios]])</f>
        <v>3</v>
      </c>
      <c r="K194" s="81">
        <f t="shared" si="12"/>
        <v>0</v>
      </c>
      <c r="L194" s="82">
        <f>+IF(CONSOLIDADO[[#This Row],[Codigo Municipio]]=E193,CONSOLIDADO[[#This Row],[Recuperados Diarios]]+L193,CONSOLIDADO[[#This Row],[Recuperados Diarios]])</f>
        <v>22</v>
      </c>
      <c r="M194" s="83" cm="1">
        <f t="array" ref="M194">+IFERROR(IF(CONSOLIDADO[[#This Row],[Día]]&lt;14,0,INDEX(CONSOLIDADO[Casos Diarios],ROW()-14,1)),0)</f>
        <v>0</v>
      </c>
      <c r="N194" s="78">
        <f>+IF(CONSOLIDADO[[#This Row],[Clave]]="710143893",1,IF(OR(CONSOLIDADO[[#This Row],[Casos Acumulados]]&gt;0,CONSOLIDADO[[#This Row],[Muertes]]&gt;0),N193+1,I194))</f>
        <v>186</v>
      </c>
      <c r="O194" s="75">
        <f>+IFERROR(VLOOKUP($G194,TDMuertes!$C$2:$E$534,3,0),0)</f>
        <v>0</v>
      </c>
      <c r="P194" s="100" t="str">
        <f t="shared" ca="1" si="15"/>
        <v>OUT TIME</v>
      </c>
      <c r="Q194" s="84">
        <f>+IFERROR(VLOOKUP(CONSOLIDADO[[#This Row],[Codigo Municipio]],TDDia!$A$4:$B$394,2,0),0)</f>
        <v>59</v>
      </c>
    </row>
    <row r="195" spans="1:17" ht="14.4" x14ac:dyDescent="0.3">
      <c r="B195">
        <f t="shared" si="13"/>
        <v>2</v>
      </c>
      <c r="C195" s="75" t="str" cm="1">
        <f t="array" ref="C195">+INDEX(Table_4[[Departamento]:[Municipio]],FINAL!$B195,1)</f>
        <v>Atlántida</v>
      </c>
      <c r="D195" s="75" t="str" cm="1">
        <f t="array" ref="D195">+INDEX(Table_4[[Departamento]:[Municipio]],FINAL!$B195,4)</f>
        <v>El Porvenir</v>
      </c>
      <c r="E195" s="75" t="str" cm="1">
        <f t="array" ref="E195">+INDEX(Table_4[[Departamento]:[Municipio]],FINAL!$B195,3)</f>
        <v>0102</v>
      </c>
      <c r="F195" s="102">
        <f>+F2</f>
        <v>43893</v>
      </c>
      <c r="G195" s="77" t="str">
        <f>+CONSOLIDADO[[#This Row],[Codigo Municipio]]&amp;CONSOLIDADO[[#This Row],[Fecha]]</f>
        <v>010243893</v>
      </c>
      <c r="H195" s="78">
        <f>+IFERROR(VLOOKUP($G195,TDAcumula!$C$2:$E$2027,3,0),0)</f>
        <v>0</v>
      </c>
      <c r="I195" s="79">
        <f t="shared" ref="I195" si="16">+IF(E195=E194,H195+I194,H195)</f>
        <v>0</v>
      </c>
      <c r="J195" s="80">
        <f>+IF(CONSOLIDADO[[#This Row],[Codigo Municipio]]=E194,CONSOLIDADO[[#This Row],[Fallecidos Diarios]]+J194,CONSOLIDADO[[#This Row],[Fallecidos Diarios]])</f>
        <v>0</v>
      </c>
      <c r="K195" s="81">
        <f t="shared" ref="K195" si="17">+IF(I195-J195-L195&lt;0,0,I195-J195-L195)</f>
        <v>0</v>
      </c>
      <c r="L195" s="82">
        <f>+IF(CONSOLIDADO[[#This Row],[Codigo Municipio]]=E194,CONSOLIDADO[[#This Row],[Recuperados Diarios]]+L194,CONSOLIDADO[[#This Row],[Recuperados Diarios]])</f>
        <v>0</v>
      </c>
      <c r="M195" s="83" cm="1">
        <f t="array" ref="M195">+IFERROR(IF(CONSOLIDADO[[#This Row],[Día]]&lt;14,0,INDEX(CONSOLIDADO[Casos Diarios],ROW()-14,1)),0)</f>
        <v>0</v>
      </c>
      <c r="N195" s="78">
        <f>+IF(CONSOLIDADO[[#This Row],[Clave]]="710143893",1,IF(OR(CONSOLIDADO[[#This Row],[Casos Acumulados]]&gt;0,CONSOLIDADO[[#This Row],[Muertes]]&gt;0),N194+1,I195))</f>
        <v>0</v>
      </c>
      <c r="O195" s="75">
        <f>+IFERROR(VLOOKUP($G195,TDMuertes!$C$2:$E$534,3,0),0)</f>
        <v>0</v>
      </c>
      <c r="P195" s="100" t="str">
        <f t="shared" ref="P195" ca="1" si="18">+IF(N195=0,"OFF",IF(N195=1,"START",IF(AND(N195&gt;1,F195&lt;TODAY()+1),"ON","OUT TIME")))</f>
        <v>OFF</v>
      </c>
      <c r="Q195" s="84">
        <f>+IFERROR(VLOOKUP(CONSOLIDADO[[#This Row],[Codigo Municipio]],TDDia!$A$4:$B$394,2,0),0)</f>
        <v>0</v>
      </c>
    </row>
    <row r="196" spans="1:17" ht="14.4" x14ac:dyDescent="0.3">
      <c r="B196">
        <f t="shared" si="13"/>
        <v>2</v>
      </c>
      <c r="C196" s="75" t="str" cm="1">
        <f t="array" ref="C196">+INDEX(Table_4[[Departamento]:[Municipio]],FINAL!$B196,1)</f>
        <v>Atlántida</v>
      </c>
      <c r="D196" s="75" t="str" cm="1">
        <f t="array" ref="D196">+INDEX(Table_4[[Departamento]:[Municipio]],FINAL!$B196,4)</f>
        <v>El Porvenir</v>
      </c>
      <c r="E196" s="75" t="str" cm="1">
        <f t="array" ref="E196">+INDEX(Table_4[[Departamento]:[Municipio]],FINAL!$B196,3)</f>
        <v>0102</v>
      </c>
      <c r="F196" s="102">
        <f t="shared" ref="F196:F259" si="19">+F3</f>
        <v>43894</v>
      </c>
      <c r="G196" s="77" t="str">
        <f>+CONSOLIDADO[[#This Row],[Codigo Municipio]]&amp;CONSOLIDADO[[#This Row],[Fecha]]</f>
        <v>010243894</v>
      </c>
      <c r="H196" s="78">
        <f>+IFERROR(VLOOKUP($G196,TDAcumula!$C$2:$E$2027,3,0),0)</f>
        <v>0</v>
      </c>
      <c r="I196" s="79">
        <f t="shared" ref="I196:I259" si="20">+IF(E196=E195,H196+I195,H196)</f>
        <v>0</v>
      </c>
      <c r="J196" s="80">
        <f>+IF(CONSOLIDADO[[#This Row],[Codigo Municipio]]=E195,CONSOLIDADO[[#This Row],[Fallecidos Diarios]]+J195,CONSOLIDADO[[#This Row],[Fallecidos Diarios]])</f>
        <v>0</v>
      </c>
      <c r="K196" s="81">
        <f t="shared" ref="K196:K259" si="21">+IF(I196-J196-L196&lt;0,0,I196-J196-L196)</f>
        <v>0</v>
      </c>
      <c r="L196" s="82">
        <f>+IF(CONSOLIDADO[[#This Row],[Codigo Municipio]]=E195,CONSOLIDADO[[#This Row],[Recuperados Diarios]]+L195,CONSOLIDADO[[#This Row],[Recuperados Diarios]])</f>
        <v>0</v>
      </c>
      <c r="M196" s="83" cm="1">
        <f t="array" ref="M196">+IFERROR(IF(CONSOLIDADO[[#This Row],[Día]]&lt;14,0,INDEX(CONSOLIDADO[Casos Diarios],ROW()-14,1)),0)</f>
        <v>0</v>
      </c>
      <c r="N196" s="78">
        <f>+IF(CONSOLIDADO[[#This Row],[Clave]]="710143893",1,IF(OR(CONSOLIDADO[[#This Row],[Casos Acumulados]]&gt;0,CONSOLIDADO[[#This Row],[Muertes]]&gt;0),N195+1,I196))</f>
        <v>0</v>
      </c>
      <c r="O196" s="75">
        <f>+IFERROR(VLOOKUP($G196,TDMuertes!$C$2:$E$534,3,0),0)</f>
        <v>0</v>
      </c>
      <c r="P196" s="100" t="str">
        <f t="shared" ref="P196:P259" ca="1" si="22">+IF(N196=0,"OFF",IF(N196=1,"START",IF(AND(N196&gt;1,F196&lt;TODAY()+1),"ON","OUT TIME")))</f>
        <v>OFF</v>
      </c>
      <c r="Q196" s="84">
        <f>+IFERROR(VLOOKUP(CONSOLIDADO[[#This Row],[Codigo Municipio]],TDDia!$A$4:$B$394,2,0),0)</f>
        <v>0</v>
      </c>
    </row>
    <row r="197" spans="1:17" ht="14.4" x14ac:dyDescent="0.3">
      <c r="B197">
        <f t="shared" ref="B197:B260" si="23">+IF(F196=44085,B196+1,B196)</f>
        <v>2</v>
      </c>
      <c r="C197" s="75" t="str" cm="1">
        <f t="array" ref="C197">+INDEX(Table_4[[Departamento]:[Municipio]],FINAL!$B197,1)</f>
        <v>Atlántida</v>
      </c>
      <c r="D197" s="75" t="str" cm="1">
        <f t="array" ref="D197">+INDEX(Table_4[[Departamento]:[Municipio]],FINAL!$B197,4)</f>
        <v>El Porvenir</v>
      </c>
      <c r="E197" s="75" t="str" cm="1">
        <f t="array" ref="E197">+INDEX(Table_4[[Departamento]:[Municipio]],FINAL!$B197,3)</f>
        <v>0102</v>
      </c>
      <c r="F197" s="102">
        <f t="shared" si="19"/>
        <v>43895</v>
      </c>
      <c r="G197" s="77" t="str">
        <f>+CONSOLIDADO[[#This Row],[Codigo Municipio]]&amp;CONSOLIDADO[[#This Row],[Fecha]]</f>
        <v>010243895</v>
      </c>
      <c r="H197" s="78">
        <f>+IFERROR(VLOOKUP($G197,TDAcumula!$C$2:$E$2027,3,0),0)</f>
        <v>0</v>
      </c>
      <c r="I197" s="79">
        <f t="shared" si="20"/>
        <v>0</v>
      </c>
      <c r="J197" s="80">
        <f>+IF(CONSOLIDADO[[#This Row],[Codigo Municipio]]=E196,CONSOLIDADO[[#This Row],[Fallecidos Diarios]]+J196,CONSOLIDADO[[#This Row],[Fallecidos Diarios]])</f>
        <v>0</v>
      </c>
      <c r="K197" s="81">
        <f t="shared" si="21"/>
        <v>0</v>
      </c>
      <c r="L197" s="82">
        <f>+IF(CONSOLIDADO[[#This Row],[Codigo Municipio]]=E196,CONSOLIDADO[[#This Row],[Recuperados Diarios]]+L196,CONSOLIDADO[[#This Row],[Recuperados Diarios]])</f>
        <v>0</v>
      </c>
      <c r="M197" s="83" cm="1">
        <f t="array" ref="M197">+IFERROR(IF(CONSOLIDADO[[#This Row],[Día]]&lt;14,0,INDEX(CONSOLIDADO[Casos Diarios],ROW()-14,1)),0)</f>
        <v>0</v>
      </c>
      <c r="N197" s="78">
        <f>+IF(CONSOLIDADO[[#This Row],[Clave]]="710143893",1,IF(OR(CONSOLIDADO[[#This Row],[Casos Acumulados]]&gt;0,CONSOLIDADO[[#This Row],[Muertes]]&gt;0),N196+1,I197))</f>
        <v>0</v>
      </c>
      <c r="O197" s="75">
        <f>+IFERROR(VLOOKUP($G197,TDMuertes!$C$2:$E$534,3,0),0)</f>
        <v>0</v>
      </c>
      <c r="P197" s="100" t="str">
        <f t="shared" ca="1" si="22"/>
        <v>OFF</v>
      </c>
      <c r="Q197" s="84">
        <f>+IFERROR(VLOOKUP(CONSOLIDADO[[#This Row],[Codigo Municipio]],TDDia!$A$4:$B$394,2,0),0)</f>
        <v>0</v>
      </c>
    </row>
    <row r="198" spans="1:17" ht="14.4" x14ac:dyDescent="0.3">
      <c r="B198">
        <f t="shared" si="23"/>
        <v>2</v>
      </c>
      <c r="C198" s="75" t="str" cm="1">
        <f t="array" ref="C198">+INDEX(Table_4[[Departamento]:[Municipio]],FINAL!$B198,1)</f>
        <v>Atlántida</v>
      </c>
      <c r="D198" s="75" t="str" cm="1">
        <f t="array" ref="D198">+INDEX(Table_4[[Departamento]:[Municipio]],FINAL!$B198,4)</f>
        <v>El Porvenir</v>
      </c>
      <c r="E198" s="75" t="str" cm="1">
        <f t="array" ref="E198">+INDEX(Table_4[[Departamento]:[Municipio]],FINAL!$B198,3)</f>
        <v>0102</v>
      </c>
      <c r="F198" s="102">
        <f t="shared" si="19"/>
        <v>43896</v>
      </c>
      <c r="G198" s="77" t="str">
        <f>+CONSOLIDADO[[#This Row],[Codigo Municipio]]&amp;CONSOLIDADO[[#This Row],[Fecha]]</f>
        <v>010243896</v>
      </c>
      <c r="H198" s="78">
        <f>+IFERROR(VLOOKUP($G198,TDAcumula!$C$2:$E$2027,3,0),0)</f>
        <v>0</v>
      </c>
      <c r="I198" s="79">
        <f t="shared" si="20"/>
        <v>0</v>
      </c>
      <c r="J198" s="80">
        <f>+IF(CONSOLIDADO[[#This Row],[Codigo Municipio]]=E197,CONSOLIDADO[[#This Row],[Fallecidos Diarios]]+J197,CONSOLIDADO[[#This Row],[Fallecidos Diarios]])</f>
        <v>0</v>
      </c>
      <c r="K198" s="81">
        <f t="shared" si="21"/>
        <v>0</v>
      </c>
      <c r="L198" s="82">
        <f>+IF(CONSOLIDADO[[#This Row],[Codigo Municipio]]=E197,CONSOLIDADO[[#This Row],[Recuperados Diarios]]+L197,CONSOLIDADO[[#This Row],[Recuperados Diarios]])</f>
        <v>0</v>
      </c>
      <c r="M198" s="83" cm="1">
        <f t="array" ref="M198">+IFERROR(IF(CONSOLIDADO[[#This Row],[Día]]&lt;14,0,INDEX(CONSOLIDADO[Casos Diarios],ROW()-14,1)),0)</f>
        <v>0</v>
      </c>
      <c r="N198" s="78">
        <f>+IF(CONSOLIDADO[[#This Row],[Clave]]="710143893",1,IF(OR(CONSOLIDADO[[#This Row],[Casos Acumulados]]&gt;0,CONSOLIDADO[[#This Row],[Muertes]]&gt;0),N197+1,I198))</f>
        <v>0</v>
      </c>
      <c r="O198" s="75">
        <f>+IFERROR(VLOOKUP($G198,TDMuertes!$C$2:$E$534,3,0),0)</f>
        <v>0</v>
      </c>
      <c r="P198" s="100" t="str">
        <f t="shared" ca="1" si="22"/>
        <v>OFF</v>
      </c>
      <c r="Q198" s="84">
        <f>+IFERROR(VLOOKUP(CONSOLIDADO[[#This Row],[Codigo Municipio]],TDDia!$A$4:$B$394,2,0),0)</f>
        <v>0</v>
      </c>
    </row>
    <row r="199" spans="1:17" ht="14.4" x14ac:dyDescent="0.3">
      <c r="B199">
        <f t="shared" si="23"/>
        <v>2</v>
      </c>
      <c r="C199" s="75" t="str" cm="1">
        <f t="array" ref="C199">+INDEX(Table_4[[Departamento]:[Municipio]],FINAL!$B199,1)</f>
        <v>Atlántida</v>
      </c>
      <c r="D199" s="75" t="str" cm="1">
        <f t="array" ref="D199">+INDEX(Table_4[[Departamento]:[Municipio]],FINAL!$B199,4)</f>
        <v>El Porvenir</v>
      </c>
      <c r="E199" s="75" t="str" cm="1">
        <f t="array" ref="E199">+INDEX(Table_4[[Departamento]:[Municipio]],FINAL!$B199,3)</f>
        <v>0102</v>
      </c>
      <c r="F199" s="102">
        <f t="shared" si="19"/>
        <v>43897</v>
      </c>
      <c r="G199" s="77" t="str">
        <f>+CONSOLIDADO[[#This Row],[Codigo Municipio]]&amp;CONSOLIDADO[[#This Row],[Fecha]]</f>
        <v>010243897</v>
      </c>
      <c r="H199" s="78">
        <f>+IFERROR(VLOOKUP($G199,TDAcumula!$C$2:$E$2027,3,0),0)</f>
        <v>0</v>
      </c>
      <c r="I199" s="79">
        <f t="shared" si="20"/>
        <v>0</v>
      </c>
      <c r="J199" s="80">
        <f>+IF(CONSOLIDADO[[#This Row],[Codigo Municipio]]=E198,CONSOLIDADO[[#This Row],[Fallecidos Diarios]]+J198,CONSOLIDADO[[#This Row],[Fallecidos Diarios]])</f>
        <v>0</v>
      </c>
      <c r="K199" s="81">
        <f t="shared" si="21"/>
        <v>0</v>
      </c>
      <c r="L199" s="82">
        <f>+IF(CONSOLIDADO[[#This Row],[Codigo Municipio]]=E198,CONSOLIDADO[[#This Row],[Recuperados Diarios]]+L198,CONSOLIDADO[[#This Row],[Recuperados Diarios]])</f>
        <v>0</v>
      </c>
      <c r="M199" s="83" cm="1">
        <f t="array" ref="M199">+IFERROR(IF(CONSOLIDADO[[#This Row],[Día]]&lt;14,0,INDEX(CONSOLIDADO[Casos Diarios],ROW()-14,1)),0)</f>
        <v>0</v>
      </c>
      <c r="N199" s="78">
        <f>+IF(CONSOLIDADO[[#This Row],[Clave]]="710143893",1,IF(OR(CONSOLIDADO[[#This Row],[Casos Acumulados]]&gt;0,CONSOLIDADO[[#This Row],[Muertes]]&gt;0),N198+1,I199))</f>
        <v>0</v>
      </c>
      <c r="O199" s="75">
        <f>+IFERROR(VLOOKUP($G199,TDMuertes!$C$2:$E$534,3,0),0)</f>
        <v>0</v>
      </c>
      <c r="P199" s="100" t="str">
        <f t="shared" ca="1" si="22"/>
        <v>OFF</v>
      </c>
      <c r="Q199" s="84">
        <f>+IFERROR(VLOOKUP(CONSOLIDADO[[#This Row],[Codigo Municipio]],TDDia!$A$4:$B$394,2,0),0)</f>
        <v>0</v>
      </c>
    </row>
    <row r="200" spans="1:17" ht="14.4" x14ac:dyDescent="0.3">
      <c r="B200">
        <f t="shared" si="23"/>
        <v>2</v>
      </c>
      <c r="C200" s="75" t="str" cm="1">
        <f t="array" ref="C200">+INDEX(Table_4[[Departamento]:[Municipio]],FINAL!$B200,1)</f>
        <v>Atlántida</v>
      </c>
      <c r="D200" s="75" t="str" cm="1">
        <f t="array" ref="D200">+INDEX(Table_4[[Departamento]:[Municipio]],FINAL!$B200,4)</f>
        <v>El Porvenir</v>
      </c>
      <c r="E200" s="75" t="str" cm="1">
        <f t="array" ref="E200">+INDEX(Table_4[[Departamento]:[Municipio]],FINAL!$B200,3)</f>
        <v>0102</v>
      </c>
      <c r="F200" s="102">
        <f t="shared" si="19"/>
        <v>43898</v>
      </c>
      <c r="G200" s="77" t="str">
        <f>+CONSOLIDADO[[#This Row],[Codigo Municipio]]&amp;CONSOLIDADO[[#This Row],[Fecha]]</f>
        <v>010243898</v>
      </c>
      <c r="H200" s="78">
        <f>+IFERROR(VLOOKUP($G200,TDAcumula!$C$2:$E$2027,3,0),0)</f>
        <v>0</v>
      </c>
      <c r="I200" s="79">
        <f t="shared" si="20"/>
        <v>0</v>
      </c>
      <c r="J200" s="80">
        <f>+IF(CONSOLIDADO[[#This Row],[Codigo Municipio]]=E199,CONSOLIDADO[[#This Row],[Fallecidos Diarios]]+J199,CONSOLIDADO[[#This Row],[Fallecidos Diarios]])</f>
        <v>0</v>
      </c>
      <c r="K200" s="81">
        <f t="shared" si="21"/>
        <v>0</v>
      </c>
      <c r="L200" s="82">
        <f>+IF(CONSOLIDADO[[#This Row],[Codigo Municipio]]=E199,CONSOLIDADO[[#This Row],[Recuperados Diarios]]+L199,CONSOLIDADO[[#This Row],[Recuperados Diarios]])</f>
        <v>0</v>
      </c>
      <c r="M200" s="83" cm="1">
        <f t="array" ref="M200">+IFERROR(IF(CONSOLIDADO[[#This Row],[Día]]&lt;14,0,INDEX(CONSOLIDADO[Casos Diarios],ROW()-14,1)),0)</f>
        <v>0</v>
      </c>
      <c r="N200" s="78">
        <f>+IF(CONSOLIDADO[[#This Row],[Clave]]="710143893",1,IF(OR(CONSOLIDADO[[#This Row],[Casos Acumulados]]&gt;0,CONSOLIDADO[[#This Row],[Muertes]]&gt;0),N199+1,I200))</f>
        <v>0</v>
      </c>
      <c r="O200" s="75">
        <f>+IFERROR(VLOOKUP($G200,TDMuertes!$C$2:$E$534,3,0),0)</f>
        <v>0</v>
      </c>
      <c r="P200" s="100" t="str">
        <f t="shared" ca="1" si="22"/>
        <v>OFF</v>
      </c>
      <c r="Q200" s="84">
        <f>+IFERROR(VLOOKUP(CONSOLIDADO[[#This Row],[Codigo Municipio]],TDDia!$A$4:$B$394,2,0),0)</f>
        <v>0</v>
      </c>
    </row>
    <row r="201" spans="1:17" ht="14.4" x14ac:dyDescent="0.3">
      <c r="B201">
        <f t="shared" si="23"/>
        <v>2</v>
      </c>
      <c r="C201" s="75" t="str" cm="1">
        <f t="array" ref="C201">+INDEX(Table_4[[Departamento]:[Municipio]],FINAL!$B201,1)</f>
        <v>Atlántida</v>
      </c>
      <c r="D201" s="75" t="str" cm="1">
        <f t="array" ref="D201">+INDEX(Table_4[[Departamento]:[Municipio]],FINAL!$B201,4)</f>
        <v>El Porvenir</v>
      </c>
      <c r="E201" s="75" t="str" cm="1">
        <f t="array" ref="E201">+INDEX(Table_4[[Departamento]:[Municipio]],FINAL!$B201,3)</f>
        <v>0102</v>
      </c>
      <c r="F201" s="102">
        <f t="shared" si="19"/>
        <v>43899</v>
      </c>
      <c r="G201" s="77" t="str">
        <f>+CONSOLIDADO[[#This Row],[Codigo Municipio]]&amp;CONSOLIDADO[[#This Row],[Fecha]]</f>
        <v>010243899</v>
      </c>
      <c r="H201" s="78">
        <f>+IFERROR(VLOOKUP($G201,TDAcumula!$C$2:$E$2027,3,0),0)</f>
        <v>0</v>
      </c>
      <c r="I201" s="79">
        <f t="shared" si="20"/>
        <v>0</v>
      </c>
      <c r="J201" s="80">
        <f>+IF(CONSOLIDADO[[#This Row],[Codigo Municipio]]=E200,CONSOLIDADO[[#This Row],[Fallecidos Diarios]]+J200,CONSOLIDADO[[#This Row],[Fallecidos Diarios]])</f>
        <v>0</v>
      </c>
      <c r="K201" s="81">
        <f t="shared" si="21"/>
        <v>0</v>
      </c>
      <c r="L201" s="82">
        <f>+IF(CONSOLIDADO[[#This Row],[Codigo Municipio]]=E200,CONSOLIDADO[[#This Row],[Recuperados Diarios]]+L200,CONSOLIDADO[[#This Row],[Recuperados Diarios]])</f>
        <v>0</v>
      </c>
      <c r="M201" s="83" cm="1">
        <f t="array" ref="M201">+IFERROR(IF(CONSOLIDADO[[#This Row],[Día]]&lt;14,0,INDEX(CONSOLIDADO[Casos Diarios],ROW()-14,1)),0)</f>
        <v>0</v>
      </c>
      <c r="N201" s="78">
        <f>+IF(CONSOLIDADO[[#This Row],[Clave]]="710143893",1,IF(OR(CONSOLIDADO[[#This Row],[Casos Acumulados]]&gt;0,CONSOLIDADO[[#This Row],[Muertes]]&gt;0),N200+1,I201))</f>
        <v>0</v>
      </c>
      <c r="O201" s="75">
        <f>+IFERROR(VLOOKUP($G201,TDMuertes!$C$2:$E$534,3,0),0)</f>
        <v>0</v>
      </c>
      <c r="P201" s="100" t="str">
        <f t="shared" ca="1" si="22"/>
        <v>OFF</v>
      </c>
      <c r="Q201" s="84">
        <f>+IFERROR(VLOOKUP(CONSOLIDADO[[#This Row],[Codigo Municipio]],TDDia!$A$4:$B$394,2,0),0)</f>
        <v>0</v>
      </c>
    </row>
    <row r="202" spans="1:17" ht="14.4" x14ac:dyDescent="0.3">
      <c r="B202">
        <f t="shared" si="23"/>
        <v>2</v>
      </c>
      <c r="C202" s="75" t="str" cm="1">
        <f t="array" ref="C202">+INDEX(Table_4[[Departamento]:[Municipio]],FINAL!$B202,1)</f>
        <v>Atlántida</v>
      </c>
      <c r="D202" s="75" t="str" cm="1">
        <f t="array" ref="D202">+INDEX(Table_4[[Departamento]:[Municipio]],FINAL!$B202,4)</f>
        <v>El Porvenir</v>
      </c>
      <c r="E202" s="75" t="str" cm="1">
        <f t="array" ref="E202">+INDEX(Table_4[[Departamento]:[Municipio]],FINAL!$B202,3)</f>
        <v>0102</v>
      </c>
      <c r="F202" s="102">
        <f t="shared" si="19"/>
        <v>43900</v>
      </c>
      <c r="G202" s="77" t="str">
        <f>+CONSOLIDADO[[#This Row],[Codigo Municipio]]&amp;CONSOLIDADO[[#This Row],[Fecha]]</f>
        <v>010243900</v>
      </c>
      <c r="H202" s="78">
        <f>+IFERROR(VLOOKUP($G202,TDAcumula!$C$2:$E$2027,3,0),0)</f>
        <v>0</v>
      </c>
      <c r="I202" s="79">
        <f t="shared" si="20"/>
        <v>0</v>
      </c>
      <c r="J202" s="80">
        <f>+IF(CONSOLIDADO[[#This Row],[Codigo Municipio]]=E201,CONSOLIDADO[[#This Row],[Fallecidos Diarios]]+J201,CONSOLIDADO[[#This Row],[Fallecidos Diarios]])</f>
        <v>0</v>
      </c>
      <c r="K202" s="81">
        <f t="shared" si="21"/>
        <v>0</v>
      </c>
      <c r="L202" s="82">
        <f>+IF(CONSOLIDADO[[#This Row],[Codigo Municipio]]=E201,CONSOLIDADO[[#This Row],[Recuperados Diarios]]+L201,CONSOLIDADO[[#This Row],[Recuperados Diarios]])</f>
        <v>0</v>
      </c>
      <c r="M202" s="83" cm="1">
        <f t="array" ref="M202">+IFERROR(IF(CONSOLIDADO[[#This Row],[Día]]&lt;14,0,INDEX(CONSOLIDADO[Casos Diarios],ROW()-14,1)),0)</f>
        <v>0</v>
      </c>
      <c r="N202" s="78">
        <f>+IF(CONSOLIDADO[[#This Row],[Clave]]="710143893",1,IF(OR(CONSOLIDADO[[#This Row],[Casos Acumulados]]&gt;0,CONSOLIDADO[[#This Row],[Muertes]]&gt;0),N201+1,I202))</f>
        <v>0</v>
      </c>
      <c r="O202" s="75">
        <f>+IFERROR(VLOOKUP($G202,TDMuertes!$C$2:$E$534,3,0),0)</f>
        <v>0</v>
      </c>
      <c r="P202" s="100" t="str">
        <f t="shared" ca="1" si="22"/>
        <v>OFF</v>
      </c>
      <c r="Q202" s="84">
        <f>+IFERROR(VLOOKUP(CONSOLIDADO[[#This Row],[Codigo Municipio]],TDDia!$A$4:$B$394,2,0),0)</f>
        <v>0</v>
      </c>
    </row>
    <row r="203" spans="1:17" ht="14.4" x14ac:dyDescent="0.3">
      <c r="B203">
        <f t="shared" si="23"/>
        <v>2</v>
      </c>
      <c r="C203" s="75" t="str" cm="1">
        <f t="array" ref="C203">+INDEX(Table_4[[Departamento]:[Municipio]],FINAL!$B203,1)</f>
        <v>Atlántida</v>
      </c>
      <c r="D203" s="75" t="str" cm="1">
        <f t="array" ref="D203">+INDEX(Table_4[[Departamento]:[Municipio]],FINAL!$B203,4)</f>
        <v>El Porvenir</v>
      </c>
      <c r="E203" s="75" t="str" cm="1">
        <f t="array" ref="E203">+INDEX(Table_4[[Departamento]:[Municipio]],FINAL!$B203,3)</f>
        <v>0102</v>
      </c>
      <c r="F203" s="102">
        <f t="shared" si="19"/>
        <v>43901</v>
      </c>
      <c r="G203" s="77" t="str">
        <f>+CONSOLIDADO[[#This Row],[Codigo Municipio]]&amp;CONSOLIDADO[[#This Row],[Fecha]]</f>
        <v>010243901</v>
      </c>
      <c r="H203" s="78">
        <f>+IFERROR(VLOOKUP($G203,TDAcumula!$C$2:$E$2027,3,0),0)</f>
        <v>0</v>
      </c>
      <c r="I203" s="79">
        <f t="shared" si="20"/>
        <v>0</v>
      </c>
      <c r="J203" s="80">
        <f>+IF(CONSOLIDADO[[#This Row],[Codigo Municipio]]=E202,CONSOLIDADO[[#This Row],[Fallecidos Diarios]]+J202,CONSOLIDADO[[#This Row],[Fallecidos Diarios]])</f>
        <v>0</v>
      </c>
      <c r="K203" s="81">
        <f t="shared" si="21"/>
        <v>0</v>
      </c>
      <c r="L203" s="82">
        <f>+IF(CONSOLIDADO[[#This Row],[Codigo Municipio]]=E202,CONSOLIDADO[[#This Row],[Recuperados Diarios]]+L202,CONSOLIDADO[[#This Row],[Recuperados Diarios]])</f>
        <v>0</v>
      </c>
      <c r="M203" s="83" cm="1">
        <f t="array" ref="M203">+IFERROR(IF(CONSOLIDADO[[#This Row],[Día]]&lt;14,0,INDEX(CONSOLIDADO[Casos Diarios],ROW()-14,1)),0)</f>
        <v>0</v>
      </c>
      <c r="N203" s="78">
        <f>+IF(CONSOLIDADO[[#This Row],[Clave]]="710143893",1,IF(OR(CONSOLIDADO[[#This Row],[Casos Acumulados]]&gt;0,CONSOLIDADO[[#This Row],[Muertes]]&gt;0),N202+1,I203))</f>
        <v>0</v>
      </c>
      <c r="O203" s="75">
        <f>+IFERROR(VLOOKUP($G203,TDMuertes!$C$2:$E$534,3,0),0)</f>
        <v>0</v>
      </c>
      <c r="P203" s="100" t="str">
        <f t="shared" ca="1" si="22"/>
        <v>OFF</v>
      </c>
      <c r="Q203" s="84">
        <f>+IFERROR(VLOOKUP(CONSOLIDADO[[#This Row],[Codigo Municipio]],TDDia!$A$4:$B$394,2,0),0)</f>
        <v>0</v>
      </c>
    </row>
    <row r="204" spans="1:17" ht="14.4" x14ac:dyDescent="0.3">
      <c r="B204">
        <f t="shared" si="23"/>
        <v>2</v>
      </c>
      <c r="C204" s="75" t="str" cm="1">
        <f t="array" ref="C204">+INDEX(Table_4[[Departamento]:[Municipio]],FINAL!$B204,1)</f>
        <v>Atlántida</v>
      </c>
      <c r="D204" s="75" t="str" cm="1">
        <f t="array" ref="D204">+INDEX(Table_4[[Departamento]:[Municipio]],FINAL!$B204,4)</f>
        <v>El Porvenir</v>
      </c>
      <c r="E204" s="75" t="str" cm="1">
        <f t="array" ref="E204">+INDEX(Table_4[[Departamento]:[Municipio]],FINAL!$B204,3)</f>
        <v>0102</v>
      </c>
      <c r="F204" s="102">
        <f t="shared" si="19"/>
        <v>43902</v>
      </c>
      <c r="G204" s="77" t="str">
        <f>+CONSOLIDADO[[#This Row],[Codigo Municipio]]&amp;CONSOLIDADO[[#This Row],[Fecha]]</f>
        <v>010243902</v>
      </c>
      <c r="H204" s="78">
        <f>+IFERROR(VLOOKUP($G204,TDAcumula!$C$2:$E$2027,3,0),0)</f>
        <v>0</v>
      </c>
      <c r="I204" s="79">
        <f t="shared" si="20"/>
        <v>0</v>
      </c>
      <c r="J204" s="80">
        <f>+IF(CONSOLIDADO[[#This Row],[Codigo Municipio]]=E203,CONSOLIDADO[[#This Row],[Fallecidos Diarios]]+J203,CONSOLIDADO[[#This Row],[Fallecidos Diarios]])</f>
        <v>0</v>
      </c>
      <c r="K204" s="81">
        <f t="shared" si="21"/>
        <v>0</v>
      </c>
      <c r="L204" s="82">
        <f>+IF(CONSOLIDADO[[#This Row],[Codigo Municipio]]=E203,CONSOLIDADO[[#This Row],[Recuperados Diarios]]+L203,CONSOLIDADO[[#This Row],[Recuperados Diarios]])</f>
        <v>0</v>
      </c>
      <c r="M204" s="83" cm="1">
        <f t="array" ref="M204">+IFERROR(IF(CONSOLIDADO[[#This Row],[Día]]&lt;14,0,INDEX(CONSOLIDADO[Casos Diarios],ROW()-14,1)),0)</f>
        <v>0</v>
      </c>
      <c r="N204" s="78">
        <f>+IF(CONSOLIDADO[[#This Row],[Clave]]="710143893",1,IF(OR(CONSOLIDADO[[#This Row],[Casos Acumulados]]&gt;0,CONSOLIDADO[[#This Row],[Muertes]]&gt;0),N203+1,I204))</f>
        <v>0</v>
      </c>
      <c r="O204" s="75">
        <f>+IFERROR(VLOOKUP($G204,TDMuertes!$C$2:$E$534,3,0),0)</f>
        <v>0</v>
      </c>
      <c r="P204" s="100" t="str">
        <f t="shared" ca="1" si="22"/>
        <v>OFF</v>
      </c>
      <c r="Q204" s="84">
        <f>+IFERROR(VLOOKUP(CONSOLIDADO[[#This Row],[Codigo Municipio]],TDDia!$A$4:$B$394,2,0),0)</f>
        <v>0</v>
      </c>
    </row>
    <row r="205" spans="1:17" ht="14.4" x14ac:dyDescent="0.3">
      <c r="B205">
        <f t="shared" si="23"/>
        <v>2</v>
      </c>
      <c r="C205" s="75" t="str" cm="1">
        <f t="array" ref="C205">+INDEX(Table_4[[Departamento]:[Municipio]],FINAL!$B205,1)</f>
        <v>Atlántida</v>
      </c>
      <c r="D205" s="75" t="str" cm="1">
        <f t="array" ref="D205">+INDEX(Table_4[[Departamento]:[Municipio]],FINAL!$B205,4)</f>
        <v>El Porvenir</v>
      </c>
      <c r="E205" s="75" t="str" cm="1">
        <f t="array" ref="E205">+INDEX(Table_4[[Departamento]:[Municipio]],FINAL!$B205,3)</f>
        <v>0102</v>
      </c>
      <c r="F205" s="102">
        <f t="shared" si="19"/>
        <v>43903</v>
      </c>
      <c r="G205" s="77" t="str">
        <f>+CONSOLIDADO[[#This Row],[Codigo Municipio]]&amp;CONSOLIDADO[[#This Row],[Fecha]]</f>
        <v>010243903</v>
      </c>
      <c r="H205" s="78">
        <f>+IFERROR(VLOOKUP($G205,TDAcumula!$C$2:$E$2027,3,0),0)</f>
        <v>0</v>
      </c>
      <c r="I205" s="79">
        <f t="shared" si="20"/>
        <v>0</v>
      </c>
      <c r="J205" s="80">
        <f>+IF(CONSOLIDADO[[#This Row],[Codigo Municipio]]=E204,CONSOLIDADO[[#This Row],[Fallecidos Diarios]]+J204,CONSOLIDADO[[#This Row],[Fallecidos Diarios]])</f>
        <v>0</v>
      </c>
      <c r="K205" s="81">
        <f t="shared" si="21"/>
        <v>0</v>
      </c>
      <c r="L205" s="82">
        <f>+IF(CONSOLIDADO[[#This Row],[Codigo Municipio]]=E204,CONSOLIDADO[[#This Row],[Recuperados Diarios]]+L204,CONSOLIDADO[[#This Row],[Recuperados Diarios]])</f>
        <v>0</v>
      </c>
      <c r="M205" s="83" cm="1">
        <f t="array" ref="M205">+IFERROR(IF(CONSOLIDADO[[#This Row],[Día]]&lt;14,0,INDEX(CONSOLIDADO[Casos Diarios],ROW()-14,1)),0)</f>
        <v>0</v>
      </c>
      <c r="N205" s="78">
        <f>+IF(CONSOLIDADO[[#This Row],[Clave]]="710143893",1,IF(OR(CONSOLIDADO[[#This Row],[Casos Acumulados]]&gt;0,CONSOLIDADO[[#This Row],[Muertes]]&gt;0),N204+1,I205))</f>
        <v>0</v>
      </c>
      <c r="O205" s="75">
        <f>+IFERROR(VLOOKUP($G205,TDMuertes!$C$2:$E$534,3,0),0)</f>
        <v>0</v>
      </c>
      <c r="P205" s="100" t="str">
        <f t="shared" ca="1" si="22"/>
        <v>OFF</v>
      </c>
      <c r="Q205" s="84">
        <f>+IFERROR(VLOOKUP(CONSOLIDADO[[#This Row],[Codigo Municipio]],TDDia!$A$4:$B$394,2,0),0)</f>
        <v>0</v>
      </c>
    </row>
    <row r="206" spans="1:17" ht="14.4" x14ac:dyDescent="0.3">
      <c r="B206">
        <f t="shared" si="23"/>
        <v>2</v>
      </c>
      <c r="C206" s="75" t="str" cm="1">
        <f t="array" ref="C206">+INDEX(Table_4[[Departamento]:[Municipio]],FINAL!$B206,1)</f>
        <v>Atlántida</v>
      </c>
      <c r="D206" s="75" t="str" cm="1">
        <f t="array" ref="D206">+INDEX(Table_4[[Departamento]:[Municipio]],FINAL!$B206,4)</f>
        <v>El Porvenir</v>
      </c>
      <c r="E206" s="75" t="str" cm="1">
        <f t="array" ref="E206">+INDEX(Table_4[[Departamento]:[Municipio]],FINAL!$B206,3)</f>
        <v>0102</v>
      </c>
      <c r="F206" s="102">
        <f t="shared" si="19"/>
        <v>43904</v>
      </c>
      <c r="G206" s="77" t="str">
        <f>+CONSOLIDADO[[#This Row],[Codigo Municipio]]&amp;CONSOLIDADO[[#This Row],[Fecha]]</f>
        <v>010243904</v>
      </c>
      <c r="H206" s="78">
        <f>+IFERROR(VLOOKUP($G206,TDAcumula!$C$2:$E$2027,3,0),0)</f>
        <v>0</v>
      </c>
      <c r="I206" s="79">
        <f t="shared" si="20"/>
        <v>0</v>
      </c>
      <c r="J206" s="80">
        <f>+IF(CONSOLIDADO[[#This Row],[Codigo Municipio]]=E205,CONSOLIDADO[[#This Row],[Fallecidos Diarios]]+J205,CONSOLIDADO[[#This Row],[Fallecidos Diarios]])</f>
        <v>0</v>
      </c>
      <c r="K206" s="81">
        <f t="shared" si="21"/>
        <v>0</v>
      </c>
      <c r="L206" s="82">
        <f>+IF(CONSOLIDADO[[#This Row],[Codigo Municipio]]=E205,CONSOLIDADO[[#This Row],[Recuperados Diarios]]+L205,CONSOLIDADO[[#This Row],[Recuperados Diarios]])</f>
        <v>0</v>
      </c>
      <c r="M206" s="83" cm="1">
        <f t="array" ref="M206">+IFERROR(IF(CONSOLIDADO[[#This Row],[Día]]&lt;14,0,INDEX(CONSOLIDADO[Casos Diarios],ROW()-14,1)),0)</f>
        <v>0</v>
      </c>
      <c r="N206" s="78">
        <f>+IF(CONSOLIDADO[[#This Row],[Clave]]="710143893",1,IF(OR(CONSOLIDADO[[#This Row],[Casos Acumulados]]&gt;0,CONSOLIDADO[[#This Row],[Muertes]]&gt;0),N205+1,I206))</f>
        <v>0</v>
      </c>
      <c r="O206" s="75">
        <f>+IFERROR(VLOOKUP($G206,TDMuertes!$C$2:$E$534,3,0),0)</f>
        <v>0</v>
      </c>
      <c r="P206" s="100" t="str">
        <f t="shared" ca="1" si="22"/>
        <v>OFF</v>
      </c>
      <c r="Q206" s="84">
        <f>+IFERROR(VLOOKUP(CONSOLIDADO[[#This Row],[Codigo Municipio]],TDDia!$A$4:$B$394,2,0),0)</f>
        <v>0</v>
      </c>
    </row>
    <row r="207" spans="1:17" ht="14.4" x14ac:dyDescent="0.3">
      <c r="B207">
        <f t="shared" si="23"/>
        <v>2</v>
      </c>
      <c r="C207" s="75" t="str" cm="1">
        <f t="array" ref="C207">+INDEX(Table_4[[Departamento]:[Municipio]],FINAL!$B207,1)</f>
        <v>Atlántida</v>
      </c>
      <c r="D207" s="75" t="str" cm="1">
        <f t="array" ref="D207">+INDEX(Table_4[[Departamento]:[Municipio]],FINAL!$B207,4)</f>
        <v>El Porvenir</v>
      </c>
      <c r="E207" s="75" t="str" cm="1">
        <f t="array" ref="E207">+INDEX(Table_4[[Departamento]:[Municipio]],FINAL!$B207,3)</f>
        <v>0102</v>
      </c>
      <c r="F207" s="102">
        <f t="shared" si="19"/>
        <v>43905</v>
      </c>
      <c r="G207" s="77" t="str">
        <f>+CONSOLIDADO[[#This Row],[Codigo Municipio]]&amp;CONSOLIDADO[[#This Row],[Fecha]]</f>
        <v>010243905</v>
      </c>
      <c r="H207" s="78">
        <f>+IFERROR(VLOOKUP($G207,TDAcumula!$C$2:$E$2027,3,0),0)</f>
        <v>0</v>
      </c>
      <c r="I207" s="79">
        <f t="shared" si="20"/>
        <v>0</v>
      </c>
      <c r="J207" s="80">
        <f>+IF(CONSOLIDADO[[#This Row],[Codigo Municipio]]=E206,CONSOLIDADO[[#This Row],[Fallecidos Diarios]]+J206,CONSOLIDADO[[#This Row],[Fallecidos Diarios]])</f>
        <v>0</v>
      </c>
      <c r="K207" s="81">
        <f t="shared" si="21"/>
        <v>0</v>
      </c>
      <c r="L207" s="82">
        <f>+IF(CONSOLIDADO[[#This Row],[Codigo Municipio]]=E206,CONSOLIDADO[[#This Row],[Recuperados Diarios]]+L206,CONSOLIDADO[[#This Row],[Recuperados Diarios]])</f>
        <v>0</v>
      </c>
      <c r="M207" s="83" cm="1">
        <f t="array" ref="M207">+IFERROR(IF(CONSOLIDADO[[#This Row],[Día]]&lt;14,0,INDEX(CONSOLIDADO[Casos Diarios],ROW()-14,1)),0)</f>
        <v>0</v>
      </c>
      <c r="N207" s="78">
        <f>+IF(CONSOLIDADO[[#This Row],[Clave]]="710143893",1,IF(OR(CONSOLIDADO[[#This Row],[Casos Acumulados]]&gt;0,CONSOLIDADO[[#This Row],[Muertes]]&gt;0),N206+1,I207))</f>
        <v>0</v>
      </c>
      <c r="O207" s="75">
        <f>+IFERROR(VLOOKUP($G207,TDMuertes!$C$2:$E$534,3,0),0)</f>
        <v>0</v>
      </c>
      <c r="P207" s="100" t="str">
        <f t="shared" ca="1" si="22"/>
        <v>OFF</v>
      </c>
      <c r="Q207" s="84">
        <f>+IFERROR(VLOOKUP(CONSOLIDADO[[#This Row],[Codigo Municipio]],TDDia!$A$4:$B$394,2,0),0)</f>
        <v>0</v>
      </c>
    </row>
    <row r="208" spans="1:17" ht="14.4" x14ac:dyDescent="0.3">
      <c r="B208">
        <f t="shared" si="23"/>
        <v>2</v>
      </c>
      <c r="C208" s="75" t="str" cm="1">
        <f t="array" ref="C208">+INDEX(Table_4[[Departamento]:[Municipio]],FINAL!$B208,1)</f>
        <v>Atlántida</v>
      </c>
      <c r="D208" s="75" t="str" cm="1">
        <f t="array" ref="D208">+INDEX(Table_4[[Departamento]:[Municipio]],FINAL!$B208,4)</f>
        <v>El Porvenir</v>
      </c>
      <c r="E208" s="75" t="str" cm="1">
        <f t="array" ref="E208">+INDEX(Table_4[[Departamento]:[Municipio]],FINAL!$B208,3)</f>
        <v>0102</v>
      </c>
      <c r="F208" s="102">
        <f t="shared" si="19"/>
        <v>43906</v>
      </c>
      <c r="G208" s="77" t="str">
        <f>+CONSOLIDADO[[#This Row],[Codigo Municipio]]&amp;CONSOLIDADO[[#This Row],[Fecha]]</f>
        <v>010243906</v>
      </c>
      <c r="H208" s="78">
        <f>+IFERROR(VLOOKUP($G208,TDAcumula!$C$2:$E$2027,3,0),0)</f>
        <v>0</v>
      </c>
      <c r="I208" s="79">
        <f t="shared" si="20"/>
        <v>0</v>
      </c>
      <c r="J208" s="80">
        <f>+IF(CONSOLIDADO[[#This Row],[Codigo Municipio]]=E207,CONSOLIDADO[[#This Row],[Fallecidos Diarios]]+J207,CONSOLIDADO[[#This Row],[Fallecidos Diarios]])</f>
        <v>0</v>
      </c>
      <c r="K208" s="81">
        <f t="shared" si="21"/>
        <v>0</v>
      </c>
      <c r="L208" s="82">
        <f>+IF(CONSOLIDADO[[#This Row],[Codigo Municipio]]=E207,CONSOLIDADO[[#This Row],[Recuperados Diarios]]+L207,CONSOLIDADO[[#This Row],[Recuperados Diarios]])</f>
        <v>0</v>
      </c>
      <c r="M208" s="83" cm="1">
        <f t="array" ref="M208">+IFERROR(IF(CONSOLIDADO[[#This Row],[Día]]&lt;14,0,INDEX(CONSOLIDADO[Casos Diarios],ROW()-14,1)),0)</f>
        <v>0</v>
      </c>
      <c r="N208" s="78">
        <f>+IF(CONSOLIDADO[[#This Row],[Clave]]="710143893",1,IF(OR(CONSOLIDADO[[#This Row],[Casos Acumulados]]&gt;0,CONSOLIDADO[[#This Row],[Muertes]]&gt;0),N207+1,I208))</f>
        <v>0</v>
      </c>
      <c r="O208" s="75">
        <f>+IFERROR(VLOOKUP($G208,TDMuertes!$C$2:$E$534,3,0),0)</f>
        <v>0</v>
      </c>
      <c r="P208" s="100" t="str">
        <f t="shared" ca="1" si="22"/>
        <v>OFF</v>
      </c>
      <c r="Q208" s="84">
        <f>+IFERROR(VLOOKUP(CONSOLIDADO[[#This Row],[Codigo Municipio]],TDDia!$A$4:$B$394,2,0),0)</f>
        <v>0</v>
      </c>
    </row>
    <row r="209" spans="2:17" ht="14.4" x14ac:dyDescent="0.3">
      <c r="B209">
        <f t="shared" si="23"/>
        <v>2</v>
      </c>
      <c r="C209" s="75" t="str" cm="1">
        <f t="array" ref="C209">+INDEX(Table_4[[Departamento]:[Municipio]],FINAL!$B209,1)</f>
        <v>Atlántida</v>
      </c>
      <c r="D209" s="75" t="str" cm="1">
        <f t="array" ref="D209">+INDEX(Table_4[[Departamento]:[Municipio]],FINAL!$B209,4)</f>
        <v>El Porvenir</v>
      </c>
      <c r="E209" s="75" t="str" cm="1">
        <f t="array" ref="E209">+INDEX(Table_4[[Departamento]:[Municipio]],FINAL!$B209,3)</f>
        <v>0102</v>
      </c>
      <c r="F209" s="102">
        <f t="shared" si="19"/>
        <v>43907</v>
      </c>
      <c r="G209" s="77" t="str">
        <f>+CONSOLIDADO[[#This Row],[Codigo Municipio]]&amp;CONSOLIDADO[[#This Row],[Fecha]]</f>
        <v>010243907</v>
      </c>
      <c r="H209" s="78">
        <f>+IFERROR(VLOOKUP($G209,TDAcumula!$C$2:$E$2027,3,0),0)</f>
        <v>0</v>
      </c>
      <c r="I209" s="79">
        <f t="shared" si="20"/>
        <v>0</v>
      </c>
      <c r="J209" s="80">
        <f>+IF(CONSOLIDADO[[#This Row],[Codigo Municipio]]=E208,CONSOLIDADO[[#This Row],[Fallecidos Diarios]]+J208,CONSOLIDADO[[#This Row],[Fallecidos Diarios]])</f>
        <v>0</v>
      </c>
      <c r="K209" s="81">
        <f t="shared" si="21"/>
        <v>0</v>
      </c>
      <c r="L209" s="82">
        <f>+IF(CONSOLIDADO[[#This Row],[Codigo Municipio]]=E208,CONSOLIDADO[[#This Row],[Recuperados Diarios]]+L208,CONSOLIDADO[[#This Row],[Recuperados Diarios]])</f>
        <v>0</v>
      </c>
      <c r="M209" s="83" cm="1">
        <f t="array" ref="M209">+IFERROR(IF(CONSOLIDADO[[#This Row],[Día]]&lt;14,0,INDEX(CONSOLIDADO[Casos Diarios],ROW()-14,1)),0)</f>
        <v>0</v>
      </c>
      <c r="N209" s="78">
        <f>+IF(CONSOLIDADO[[#This Row],[Clave]]="710143893",1,IF(OR(CONSOLIDADO[[#This Row],[Casos Acumulados]]&gt;0,CONSOLIDADO[[#This Row],[Muertes]]&gt;0),N208+1,I209))</f>
        <v>0</v>
      </c>
      <c r="O209" s="75">
        <f>+IFERROR(VLOOKUP($G209,TDMuertes!$C$2:$E$534,3,0),0)</f>
        <v>0</v>
      </c>
      <c r="P209" s="100" t="str">
        <f t="shared" ca="1" si="22"/>
        <v>OFF</v>
      </c>
      <c r="Q209" s="84">
        <f>+IFERROR(VLOOKUP(CONSOLIDADO[[#This Row],[Codigo Municipio]],TDDia!$A$4:$B$394,2,0),0)</f>
        <v>0</v>
      </c>
    </row>
    <row r="210" spans="2:17" ht="14.4" x14ac:dyDescent="0.3">
      <c r="B210">
        <f t="shared" si="23"/>
        <v>2</v>
      </c>
      <c r="C210" s="75" t="str" cm="1">
        <f t="array" ref="C210">+INDEX(Table_4[[Departamento]:[Municipio]],FINAL!$B210,1)</f>
        <v>Atlántida</v>
      </c>
      <c r="D210" s="75" t="str" cm="1">
        <f t="array" ref="D210">+INDEX(Table_4[[Departamento]:[Municipio]],FINAL!$B210,4)</f>
        <v>El Porvenir</v>
      </c>
      <c r="E210" s="75" t="str" cm="1">
        <f t="array" ref="E210">+INDEX(Table_4[[Departamento]:[Municipio]],FINAL!$B210,3)</f>
        <v>0102</v>
      </c>
      <c r="F210" s="102">
        <f t="shared" si="19"/>
        <v>43908</v>
      </c>
      <c r="G210" s="77" t="str">
        <f>+CONSOLIDADO[[#This Row],[Codigo Municipio]]&amp;CONSOLIDADO[[#This Row],[Fecha]]</f>
        <v>010243908</v>
      </c>
      <c r="H210" s="78">
        <f>+IFERROR(VLOOKUP($G210,TDAcumula!$C$2:$E$2027,3,0),0)</f>
        <v>0</v>
      </c>
      <c r="I210" s="79">
        <f t="shared" si="20"/>
        <v>0</v>
      </c>
      <c r="J210" s="80">
        <f>+IF(CONSOLIDADO[[#This Row],[Codigo Municipio]]=E209,CONSOLIDADO[[#This Row],[Fallecidos Diarios]]+J209,CONSOLIDADO[[#This Row],[Fallecidos Diarios]])</f>
        <v>0</v>
      </c>
      <c r="K210" s="81">
        <f t="shared" si="21"/>
        <v>0</v>
      </c>
      <c r="L210" s="82">
        <f>+IF(CONSOLIDADO[[#This Row],[Codigo Municipio]]=E209,CONSOLIDADO[[#This Row],[Recuperados Diarios]]+L209,CONSOLIDADO[[#This Row],[Recuperados Diarios]])</f>
        <v>0</v>
      </c>
      <c r="M210" s="83" cm="1">
        <f t="array" ref="M210">+IFERROR(IF(CONSOLIDADO[[#This Row],[Día]]&lt;14,0,INDEX(CONSOLIDADO[Casos Diarios],ROW()-14,1)),0)</f>
        <v>0</v>
      </c>
      <c r="N210" s="78">
        <f>+IF(CONSOLIDADO[[#This Row],[Clave]]="710143893",1,IF(OR(CONSOLIDADO[[#This Row],[Casos Acumulados]]&gt;0,CONSOLIDADO[[#This Row],[Muertes]]&gt;0),N209+1,I210))</f>
        <v>0</v>
      </c>
      <c r="O210" s="75">
        <f>+IFERROR(VLOOKUP($G210,TDMuertes!$C$2:$E$534,3,0),0)</f>
        <v>0</v>
      </c>
      <c r="P210" s="100" t="str">
        <f t="shared" ca="1" si="22"/>
        <v>OFF</v>
      </c>
      <c r="Q210" s="84">
        <f>+IFERROR(VLOOKUP(CONSOLIDADO[[#This Row],[Codigo Municipio]],TDDia!$A$4:$B$394,2,0),0)</f>
        <v>0</v>
      </c>
    </row>
    <row r="211" spans="2:17" ht="14.4" x14ac:dyDescent="0.3">
      <c r="B211">
        <f t="shared" si="23"/>
        <v>2</v>
      </c>
      <c r="C211" s="75" t="str" cm="1">
        <f t="array" ref="C211">+INDEX(Table_4[[Departamento]:[Municipio]],FINAL!$B211,1)</f>
        <v>Atlántida</v>
      </c>
      <c r="D211" s="75" t="str" cm="1">
        <f t="array" ref="D211">+INDEX(Table_4[[Departamento]:[Municipio]],FINAL!$B211,4)</f>
        <v>El Porvenir</v>
      </c>
      <c r="E211" s="75" t="str" cm="1">
        <f t="array" ref="E211">+INDEX(Table_4[[Departamento]:[Municipio]],FINAL!$B211,3)</f>
        <v>0102</v>
      </c>
      <c r="F211" s="102">
        <f t="shared" si="19"/>
        <v>43909</v>
      </c>
      <c r="G211" s="77" t="str">
        <f>+CONSOLIDADO[[#This Row],[Codigo Municipio]]&amp;CONSOLIDADO[[#This Row],[Fecha]]</f>
        <v>010243909</v>
      </c>
      <c r="H211" s="78">
        <f>+IFERROR(VLOOKUP($G211,TDAcumula!$C$2:$E$2027,3,0),0)</f>
        <v>0</v>
      </c>
      <c r="I211" s="79">
        <f t="shared" si="20"/>
        <v>0</v>
      </c>
      <c r="J211" s="80">
        <f>+IF(CONSOLIDADO[[#This Row],[Codigo Municipio]]=E210,CONSOLIDADO[[#This Row],[Fallecidos Diarios]]+J210,CONSOLIDADO[[#This Row],[Fallecidos Diarios]])</f>
        <v>0</v>
      </c>
      <c r="K211" s="81">
        <f t="shared" si="21"/>
        <v>0</v>
      </c>
      <c r="L211" s="82">
        <f>+IF(CONSOLIDADO[[#This Row],[Codigo Municipio]]=E210,CONSOLIDADO[[#This Row],[Recuperados Diarios]]+L210,CONSOLIDADO[[#This Row],[Recuperados Diarios]])</f>
        <v>0</v>
      </c>
      <c r="M211" s="83" cm="1">
        <f t="array" ref="M211">+IFERROR(IF(CONSOLIDADO[[#This Row],[Día]]&lt;14,0,INDEX(CONSOLIDADO[Casos Diarios],ROW()-14,1)),0)</f>
        <v>0</v>
      </c>
      <c r="N211" s="78">
        <f>+IF(CONSOLIDADO[[#This Row],[Clave]]="710143893",1,IF(OR(CONSOLIDADO[[#This Row],[Casos Acumulados]]&gt;0,CONSOLIDADO[[#This Row],[Muertes]]&gt;0),N210+1,I211))</f>
        <v>0</v>
      </c>
      <c r="O211" s="75">
        <f>+IFERROR(VLOOKUP($G211,TDMuertes!$C$2:$E$534,3,0),0)</f>
        <v>0</v>
      </c>
      <c r="P211" s="100" t="str">
        <f t="shared" ca="1" si="22"/>
        <v>OFF</v>
      </c>
      <c r="Q211" s="84">
        <f>+IFERROR(VLOOKUP(CONSOLIDADO[[#This Row],[Codigo Municipio]],TDDia!$A$4:$B$394,2,0),0)</f>
        <v>0</v>
      </c>
    </row>
    <row r="212" spans="2:17" ht="14.4" x14ac:dyDescent="0.3">
      <c r="B212">
        <f t="shared" si="23"/>
        <v>2</v>
      </c>
      <c r="C212" s="75" t="str" cm="1">
        <f t="array" ref="C212">+INDEX(Table_4[[Departamento]:[Municipio]],FINAL!$B212,1)</f>
        <v>Atlántida</v>
      </c>
      <c r="D212" s="75" t="str" cm="1">
        <f t="array" ref="D212">+INDEX(Table_4[[Departamento]:[Municipio]],FINAL!$B212,4)</f>
        <v>El Porvenir</v>
      </c>
      <c r="E212" s="75" t="str" cm="1">
        <f t="array" ref="E212">+INDEX(Table_4[[Departamento]:[Municipio]],FINAL!$B212,3)</f>
        <v>0102</v>
      </c>
      <c r="F212" s="102">
        <f t="shared" si="19"/>
        <v>43910</v>
      </c>
      <c r="G212" s="77" t="str">
        <f>+CONSOLIDADO[[#This Row],[Codigo Municipio]]&amp;CONSOLIDADO[[#This Row],[Fecha]]</f>
        <v>010243910</v>
      </c>
      <c r="H212" s="78">
        <f>+IFERROR(VLOOKUP($G212,TDAcumula!$C$2:$E$2027,3,0),0)</f>
        <v>0</v>
      </c>
      <c r="I212" s="79">
        <f t="shared" si="20"/>
        <v>0</v>
      </c>
      <c r="J212" s="80">
        <f>+IF(CONSOLIDADO[[#This Row],[Codigo Municipio]]=E211,CONSOLIDADO[[#This Row],[Fallecidos Diarios]]+J211,CONSOLIDADO[[#This Row],[Fallecidos Diarios]])</f>
        <v>0</v>
      </c>
      <c r="K212" s="81">
        <f t="shared" si="21"/>
        <v>0</v>
      </c>
      <c r="L212" s="82">
        <f>+IF(CONSOLIDADO[[#This Row],[Codigo Municipio]]=E211,CONSOLIDADO[[#This Row],[Recuperados Diarios]]+L211,CONSOLIDADO[[#This Row],[Recuperados Diarios]])</f>
        <v>0</v>
      </c>
      <c r="M212" s="83" cm="1">
        <f t="array" ref="M212">+IFERROR(IF(CONSOLIDADO[[#This Row],[Día]]&lt;14,0,INDEX(CONSOLIDADO[Casos Diarios],ROW()-14,1)),0)</f>
        <v>0</v>
      </c>
      <c r="N212" s="78">
        <f>+IF(CONSOLIDADO[[#This Row],[Clave]]="710143893",1,IF(OR(CONSOLIDADO[[#This Row],[Casos Acumulados]]&gt;0,CONSOLIDADO[[#This Row],[Muertes]]&gt;0),N211+1,I212))</f>
        <v>0</v>
      </c>
      <c r="O212" s="75">
        <f>+IFERROR(VLOOKUP($G212,TDMuertes!$C$2:$E$534,3,0),0)</f>
        <v>0</v>
      </c>
      <c r="P212" s="100" t="str">
        <f t="shared" ca="1" si="22"/>
        <v>OFF</v>
      </c>
      <c r="Q212" s="84">
        <f>+IFERROR(VLOOKUP(CONSOLIDADO[[#This Row],[Codigo Municipio]],TDDia!$A$4:$B$394,2,0),0)</f>
        <v>0</v>
      </c>
    </row>
    <row r="213" spans="2:17" ht="14.4" x14ac:dyDescent="0.3">
      <c r="B213">
        <f t="shared" si="23"/>
        <v>2</v>
      </c>
      <c r="C213" s="75" t="str" cm="1">
        <f t="array" ref="C213">+INDEX(Table_4[[Departamento]:[Municipio]],FINAL!$B213,1)</f>
        <v>Atlántida</v>
      </c>
      <c r="D213" s="75" t="str" cm="1">
        <f t="array" ref="D213">+INDEX(Table_4[[Departamento]:[Municipio]],FINAL!$B213,4)</f>
        <v>El Porvenir</v>
      </c>
      <c r="E213" s="75" t="str" cm="1">
        <f t="array" ref="E213">+INDEX(Table_4[[Departamento]:[Municipio]],FINAL!$B213,3)</f>
        <v>0102</v>
      </c>
      <c r="F213" s="102">
        <f t="shared" si="19"/>
        <v>43911</v>
      </c>
      <c r="G213" s="77" t="str">
        <f>+CONSOLIDADO[[#This Row],[Codigo Municipio]]&amp;CONSOLIDADO[[#This Row],[Fecha]]</f>
        <v>010243911</v>
      </c>
      <c r="H213" s="78">
        <f>+IFERROR(VLOOKUP($G213,TDAcumula!$C$2:$E$2027,3,0),0)</f>
        <v>0</v>
      </c>
      <c r="I213" s="79">
        <f t="shared" si="20"/>
        <v>0</v>
      </c>
      <c r="J213" s="80">
        <f>+IF(CONSOLIDADO[[#This Row],[Codigo Municipio]]=E212,CONSOLIDADO[[#This Row],[Fallecidos Diarios]]+J212,CONSOLIDADO[[#This Row],[Fallecidos Diarios]])</f>
        <v>0</v>
      </c>
      <c r="K213" s="81">
        <f t="shared" si="21"/>
        <v>0</v>
      </c>
      <c r="L213" s="82">
        <f>+IF(CONSOLIDADO[[#This Row],[Codigo Municipio]]=E212,CONSOLIDADO[[#This Row],[Recuperados Diarios]]+L212,CONSOLIDADO[[#This Row],[Recuperados Diarios]])</f>
        <v>0</v>
      </c>
      <c r="M213" s="83" cm="1">
        <f t="array" ref="M213">+IFERROR(IF(CONSOLIDADO[[#This Row],[Día]]&lt;14,0,INDEX(CONSOLIDADO[Casos Diarios],ROW()-14,1)),0)</f>
        <v>0</v>
      </c>
      <c r="N213" s="78">
        <f>+IF(CONSOLIDADO[[#This Row],[Clave]]="710143893",1,IF(OR(CONSOLIDADO[[#This Row],[Casos Acumulados]]&gt;0,CONSOLIDADO[[#This Row],[Muertes]]&gt;0),N212+1,I213))</f>
        <v>0</v>
      </c>
      <c r="O213" s="75">
        <f>+IFERROR(VLOOKUP($G213,TDMuertes!$C$2:$E$534,3,0),0)</f>
        <v>0</v>
      </c>
      <c r="P213" s="100" t="str">
        <f t="shared" ca="1" si="22"/>
        <v>OFF</v>
      </c>
      <c r="Q213" s="84">
        <f>+IFERROR(VLOOKUP(CONSOLIDADO[[#This Row],[Codigo Municipio]],TDDia!$A$4:$B$394,2,0),0)</f>
        <v>0</v>
      </c>
    </row>
    <row r="214" spans="2:17" ht="14.4" x14ac:dyDescent="0.3">
      <c r="B214">
        <f t="shared" si="23"/>
        <v>2</v>
      </c>
      <c r="C214" s="75" t="str" cm="1">
        <f t="array" ref="C214">+INDEX(Table_4[[Departamento]:[Municipio]],FINAL!$B214,1)</f>
        <v>Atlántida</v>
      </c>
      <c r="D214" s="75" t="str" cm="1">
        <f t="array" ref="D214">+INDEX(Table_4[[Departamento]:[Municipio]],FINAL!$B214,4)</f>
        <v>El Porvenir</v>
      </c>
      <c r="E214" s="75" t="str" cm="1">
        <f t="array" ref="E214">+INDEX(Table_4[[Departamento]:[Municipio]],FINAL!$B214,3)</f>
        <v>0102</v>
      </c>
      <c r="F214" s="102">
        <f t="shared" si="19"/>
        <v>43912</v>
      </c>
      <c r="G214" s="77" t="str">
        <f>+CONSOLIDADO[[#This Row],[Codigo Municipio]]&amp;CONSOLIDADO[[#This Row],[Fecha]]</f>
        <v>010243912</v>
      </c>
      <c r="H214" s="78">
        <f>+IFERROR(VLOOKUP($G214,TDAcumula!$C$2:$E$2027,3,0),0)</f>
        <v>0</v>
      </c>
      <c r="I214" s="79">
        <f t="shared" si="20"/>
        <v>0</v>
      </c>
      <c r="J214" s="80">
        <f>+IF(CONSOLIDADO[[#This Row],[Codigo Municipio]]=E213,CONSOLIDADO[[#This Row],[Fallecidos Diarios]]+J213,CONSOLIDADO[[#This Row],[Fallecidos Diarios]])</f>
        <v>0</v>
      </c>
      <c r="K214" s="81">
        <f t="shared" si="21"/>
        <v>0</v>
      </c>
      <c r="L214" s="82">
        <f>+IF(CONSOLIDADO[[#This Row],[Codigo Municipio]]=E213,CONSOLIDADO[[#This Row],[Recuperados Diarios]]+L213,CONSOLIDADO[[#This Row],[Recuperados Diarios]])</f>
        <v>0</v>
      </c>
      <c r="M214" s="83" cm="1">
        <f t="array" ref="M214">+IFERROR(IF(CONSOLIDADO[[#This Row],[Día]]&lt;14,0,INDEX(CONSOLIDADO[Casos Diarios],ROW()-14,1)),0)</f>
        <v>0</v>
      </c>
      <c r="N214" s="78">
        <f>+IF(CONSOLIDADO[[#This Row],[Clave]]="710143893",1,IF(OR(CONSOLIDADO[[#This Row],[Casos Acumulados]]&gt;0,CONSOLIDADO[[#This Row],[Muertes]]&gt;0),N213+1,I214))</f>
        <v>0</v>
      </c>
      <c r="O214" s="75">
        <f>+IFERROR(VLOOKUP($G214,TDMuertes!$C$2:$E$534,3,0),0)</f>
        <v>0</v>
      </c>
      <c r="P214" s="100" t="str">
        <f t="shared" ca="1" si="22"/>
        <v>OFF</v>
      </c>
      <c r="Q214" s="84">
        <f>+IFERROR(VLOOKUP(CONSOLIDADO[[#This Row],[Codigo Municipio]],TDDia!$A$4:$B$394,2,0),0)</f>
        <v>0</v>
      </c>
    </row>
    <row r="215" spans="2:17" ht="14.4" x14ac:dyDescent="0.3">
      <c r="B215">
        <f t="shared" si="23"/>
        <v>2</v>
      </c>
      <c r="C215" s="75" t="str" cm="1">
        <f t="array" ref="C215">+INDEX(Table_4[[Departamento]:[Municipio]],FINAL!$B215,1)</f>
        <v>Atlántida</v>
      </c>
      <c r="D215" s="75" t="str" cm="1">
        <f t="array" ref="D215">+INDEX(Table_4[[Departamento]:[Municipio]],FINAL!$B215,4)</f>
        <v>El Porvenir</v>
      </c>
      <c r="E215" s="75" t="str" cm="1">
        <f t="array" ref="E215">+INDEX(Table_4[[Departamento]:[Municipio]],FINAL!$B215,3)</f>
        <v>0102</v>
      </c>
      <c r="F215" s="102">
        <f t="shared" si="19"/>
        <v>43913</v>
      </c>
      <c r="G215" s="77" t="str">
        <f>+CONSOLIDADO[[#This Row],[Codigo Municipio]]&amp;CONSOLIDADO[[#This Row],[Fecha]]</f>
        <v>010243913</v>
      </c>
      <c r="H215" s="78">
        <f>+IFERROR(VLOOKUP($G215,TDAcumula!$C$2:$E$2027,3,0),0)</f>
        <v>0</v>
      </c>
      <c r="I215" s="79">
        <f t="shared" si="20"/>
        <v>0</v>
      </c>
      <c r="J215" s="80">
        <f>+IF(CONSOLIDADO[[#This Row],[Codigo Municipio]]=E214,CONSOLIDADO[[#This Row],[Fallecidos Diarios]]+J214,CONSOLIDADO[[#This Row],[Fallecidos Diarios]])</f>
        <v>0</v>
      </c>
      <c r="K215" s="81">
        <f t="shared" si="21"/>
        <v>0</v>
      </c>
      <c r="L215" s="82">
        <f>+IF(CONSOLIDADO[[#This Row],[Codigo Municipio]]=E214,CONSOLIDADO[[#This Row],[Recuperados Diarios]]+L214,CONSOLIDADO[[#This Row],[Recuperados Diarios]])</f>
        <v>0</v>
      </c>
      <c r="M215" s="83" cm="1">
        <f t="array" ref="M215">+IFERROR(IF(CONSOLIDADO[[#This Row],[Día]]&lt;14,0,INDEX(CONSOLIDADO[Casos Diarios],ROW()-14,1)),0)</f>
        <v>0</v>
      </c>
      <c r="N215" s="78">
        <f>+IF(CONSOLIDADO[[#This Row],[Clave]]="710143893",1,IF(OR(CONSOLIDADO[[#This Row],[Casos Acumulados]]&gt;0,CONSOLIDADO[[#This Row],[Muertes]]&gt;0),N214+1,I215))</f>
        <v>0</v>
      </c>
      <c r="O215" s="75">
        <f>+IFERROR(VLOOKUP($G215,TDMuertes!$C$2:$E$534,3,0),0)</f>
        <v>0</v>
      </c>
      <c r="P215" s="100" t="str">
        <f t="shared" ca="1" si="22"/>
        <v>OFF</v>
      </c>
      <c r="Q215" s="84">
        <f>+IFERROR(VLOOKUP(CONSOLIDADO[[#This Row],[Codigo Municipio]],TDDia!$A$4:$B$394,2,0),0)</f>
        <v>0</v>
      </c>
    </row>
    <row r="216" spans="2:17" ht="14.4" x14ac:dyDescent="0.3">
      <c r="B216">
        <f t="shared" si="23"/>
        <v>2</v>
      </c>
      <c r="C216" s="75" t="str" cm="1">
        <f t="array" ref="C216">+INDEX(Table_4[[Departamento]:[Municipio]],FINAL!$B216,1)</f>
        <v>Atlántida</v>
      </c>
      <c r="D216" s="75" t="str" cm="1">
        <f t="array" ref="D216">+INDEX(Table_4[[Departamento]:[Municipio]],FINAL!$B216,4)</f>
        <v>El Porvenir</v>
      </c>
      <c r="E216" s="75" t="str" cm="1">
        <f t="array" ref="E216">+INDEX(Table_4[[Departamento]:[Municipio]],FINAL!$B216,3)</f>
        <v>0102</v>
      </c>
      <c r="F216" s="102">
        <f t="shared" si="19"/>
        <v>43914</v>
      </c>
      <c r="G216" s="77" t="str">
        <f>+CONSOLIDADO[[#This Row],[Codigo Municipio]]&amp;CONSOLIDADO[[#This Row],[Fecha]]</f>
        <v>010243914</v>
      </c>
      <c r="H216" s="78">
        <f>+IFERROR(VLOOKUP($G216,TDAcumula!$C$2:$E$2027,3,0),0)</f>
        <v>0</v>
      </c>
      <c r="I216" s="79">
        <f t="shared" si="20"/>
        <v>0</v>
      </c>
      <c r="J216" s="80">
        <f>+IF(CONSOLIDADO[[#This Row],[Codigo Municipio]]=E215,CONSOLIDADO[[#This Row],[Fallecidos Diarios]]+J215,CONSOLIDADO[[#This Row],[Fallecidos Diarios]])</f>
        <v>0</v>
      </c>
      <c r="K216" s="81">
        <f t="shared" si="21"/>
        <v>0</v>
      </c>
      <c r="L216" s="82">
        <f>+IF(CONSOLIDADO[[#This Row],[Codigo Municipio]]=E215,CONSOLIDADO[[#This Row],[Recuperados Diarios]]+L215,CONSOLIDADO[[#This Row],[Recuperados Diarios]])</f>
        <v>0</v>
      </c>
      <c r="M216" s="83" cm="1">
        <f t="array" ref="M216">+IFERROR(IF(CONSOLIDADO[[#This Row],[Día]]&lt;14,0,INDEX(CONSOLIDADO[Casos Diarios],ROW()-14,1)),0)</f>
        <v>0</v>
      </c>
      <c r="N216" s="78">
        <f>+IF(CONSOLIDADO[[#This Row],[Clave]]="710143893",1,IF(OR(CONSOLIDADO[[#This Row],[Casos Acumulados]]&gt;0,CONSOLIDADO[[#This Row],[Muertes]]&gt;0),N215+1,I216))</f>
        <v>0</v>
      </c>
      <c r="O216" s="75">
        <f>+IFERROR(VLOOKUP($G216,TDMuertes!$C$2:$E$534,3,0),0)</f>
        <v>0</v>
      </c>
      <c r="P216" s="100" t="str">
        <f t="shared" ca="1" si="22"/>
        <v>OFF</v>
      </c>
      <c r="Q216" s="84">
        <f>+IFERROR(VLOOKUP(CONSOLIDADO[[#This Row],[Codigo Municipio]],TDDia!$A$4:$B$394,2,0),0)</f>
        <v>0</v>
      </c>
    </row>
    <row r="217" spans="2:17" ht="14.4" x14ac:dyDescent="0.3">
      <c r="B217">
        <f t="shared" si="23"/>
        <v>2</v>
      </c>
      <c r="C217" s="75" t="str" cm="1">
        <f t="array" ref="C217">+INDEX(Table_4[[Departamento]:[Municipio]],FINAL!$B217,1)</f>
        <v>Atlántida</v>
      </c>
      <c r="D217" s="75" t="str" cm="1">
        <f t="array" ref="D217">+INDEX(Table_4[[Departamento]:[Municipio]],FINAL!$B217,4)</f>
        <v>El Porvenir</v>
      </c>
      <c r="E217" s="75" t="str" cm="1">
        <f t="array" ref="E217">+INDEX(Table_4[[Departamento]:[Municipio]],FINAL!$B217,3)</f>
        <v>0102</v>
      </c>
      <c r="F217" s="102">
        <f t="shared" si="19"/>
        <v>43915</v>
      </c>
      <c r="G217" s="77" t="str">
        <f>+CONSOLIDADO[[#This Row],[Codigo Municipio]]&amp;CONSOLIDADO[[#This Row],[Fecha]]</f>
        <v>010243915</v>
      </c>
      <c r="H217" s="78">
        <f>+IFERROR(VLOOKUP($G217,TDAcumula!$C$2:$E$2027,3,0),0)</f>
        <v>0</v>
      </c>
      <c r="I217" s="79">
        <f t="shared" si="20"/>
        <v>0</v>
      </c>
      <c r="J217" s="80">
        <f>+IF(CONSOLIDADO[[#This Row],[Codigo Municipio]]=E216,CONSOLIDADO[[#This Row],[Fallecidos Diarios]]+J216,CONSOLIDADO[[#This Row],[Fallecidos Diarios]])</f>
        <v>0</v>
      </c>
      <c r="K217" s="81">
        <f t="shared" si="21"/>
        <v>0</v>
      </c>
      <c r="L217" s="82">
        <f>+IF(CONSOLIDADO[[#This Row],[Codigo Municipio]]=E216,CONSOLIDADO[[#This Row],[Recuperados Diarios]]+L216,CONSOLIDADO[[#This Row],[Recuperados Diarios]])</f>
        <v>0</v>
      </c>
      <c r="M217" s="83" cm="1">
        <f t="array" ref="M217">+IFERROR(IF(CONSOLIDADO[[#This Row],[Día]]&lt;14,0,INDEX(CONSOLIDADO[Casos Diarios],ROW()-14,1)),0)</f>
        <v>0</v>
      </c>
      <c r="N217" s="78">
        <f>+IF(CONSOLIDADO[[#This Row],[Clave]]="710143893",1,IF(OR(CONSOLIDADO[[#This Row],[Casos Acumulados]]&gt;0,CONSOLIDADO[[#This Row],[Muertes]]&gt;0),N216+1,I217))</f>
        <v>0</v>
      </c>
      <c r="O217" s="75">
        <f>+IFERROR(VLOOKUP($G217,TDMuertes!$C$2:$E$534,3,0),0)</f>
        <v>0</v>
      </c>
      <c r="P217" s="100" t="str">
        <f t="shared" ca="1" si="22"/>
        <v>OFF</v>
      </c>
      <c r="Q217" s="84">
        <f>+IFERROR(VLOOKUP(CONSOLIDADO[[#This Row],[Codigo Municipio]],TDDia!$A$4:$B$394,2,0),0)</f>
        <v>0</v>
      </c>
    </row>
    <row r="218" spans="2:17" ht="14.4" x14ac:dyDescent="0.3">
      <c r="B218">
        <f t="shared" si="23"/>
        <v>2</v>
      </c>
      <c r="C218" s="75" t="str" cm="1">
        <f t="array" ref="C218">+INDEX(Table_4[[Departamento]:[Municipio]],FINAL!$B218,1)</f>
        <v>Atlántida</v>
      </c>
      <c r="D218" s="75" t="str" cm="1">
        <f t="array" ref="D218">+INDEX(Table_4[[Departamento]:[Municipio]],FINAL!$B218,4)</f>
        <v>El Porvenir</v>
      </c>
      <c r="E218" s="75" t="str" cm="1">
        <f t="array" ref="E218">+INDEX(Table_4[[Departamento]:[Municipio]],FINAL!$B218,3)</f>
        <v>0102</v>
      </c>
      <c r="F218" s="102">
        <f t="shared" si="19"/>
        <v>43916</v>
      </c>
      <c r="G218" s="77" t="str">
        <f>+CONSOLIDADO[[#This Row],[Codigo Municipio]]&amp;CONSOLIDADO[[#This Row],[Fecha]]</f>
        <v>010243916</v>
      </c>
      <c r="H218" s="78">
        <f>+IFERROR(VLOOKUP($G218,TDAcumula!$C$2:$E$2027,3,0),0)</f>
        <v>0</v>
      </c>
      <c r="I218" s="79">
        <f t="shared" si="20"/>
        <v>0</v>
      </c>
      <c r="J218" s="80">
        <f>+IF(CONSOLIDADO[[#This Row],[Codigo Municipio]]=E217,CONSOLIDADO[[#This Row],[Fallecidos Diarios]]+J217,CONSOLIDADO[[#This Row],[Fallecidos Diarios]])</f>
        <v>0</v>
      </c>
      <c r="K218" s="81">
        <f t="shared" si="21"/>
        <v>0</v>
      </c>
      <c r="L218" s="82">
        <f>+IF(CONSOLIDADO[[#This Row],[Codigo Municipio]]=E217,CONSOLIDADO[[#This Row],[Recuperados Diarios]]+L217,CONSOLIDADO[[#This Row],[Recuperados Diarios]])</f>
        <v>0</v>
      </c>
      <c r="M218" s="83" cm="1">
        <f t="array" ref="M218">+IFERROR(IF(CONSOLIDADO[[#This Row],[Día]]&lt;14,0,INDEX(CONSOLIDADO[Casos Diarios],ROW()-14,1)),0)</f>
        <v>0</v>
      </c>
      <c r="N218" s="78">
        <f>+IF(CONSOLIDADO[[#This Row],[Clave]]="710143893",1,IF(OR(CONSOLIDADO[[#This Row],[Casos Acumulados]]&gt;0,CONSOLIDADO[[#This Row],[Muertes]]&gt;0),N217+1,I218))</f>
        <v>0</v>
      </c>
      <c r="O218" s="75">
        <f>+IFERROR(VLOOKUP($G218,TDMuertes!$C$2:$E$534,3,0),0)</f>
        <v>0</v>
      </c>
      <c r="P218" s="100" t="str">
        <f t="shared" ca="1" si="22"/>
        <v>OFF</v>
      </c>
      <c r="Q218" s="84">
        <f>+IFERROR(VLOOKUP(CONSOLIDADO[[#This Row],[Codigo Municipio]],TDDia!$A$4:$B$394,2,0),0)</f>
        <v>0</v>
      </c>
    </row>
    <row r="219" spans="2:17" ht="14.4" x14ac:dyDescent="0.3">
      <c r="B219">
        <f t="shared" si="23"/>
        <v>2</v>
      </c>
      <c r="C219" s="75" t="str" cm="1">
        <f t="array" ref="C219">+INDEX(Table_4[[Departamento]:[Municipio]],FINAL!$B219,1)</f>
        <v>Atlántida</v>
      </c>
      <c r="D219" s="75" t="str" cm="1">
        <f t="array" ref="D219">+INDEX(Table_4[[Departamento]:[Municipio]],FINAL!$B219,4)</f>
        <v>El Porvenir</v>
      </c>
      <c r="E219" s="75" t="str" cm="1">
        <f t="array" ref="E219">+INDEX(Table_4[[Departamento]:[Municipio]],FINAL!$B219,3)</f>
        <v>0102</v>
      </c>
      <c r="F219" s="102">
        <f t="shared" si="19"/>
        <v>43917</v>
      </c>
      <c r="G219" s="77" t="str">
        <f>+CONSOLIDADO[[#This Row],[Codigo Municipio]]&amp;CONSOLIDADO[[#This Row],[Fecha]]</f>
        <v>010243917</v>
      </c>
      <c r="H219" s="78">
        <f>+IFERROR(VLOOKUP($G219,TDAcumula!$C$2:$E$2027,3,0),0)</f>
        <v>0</v>
      </c>
      <c r="I219" s="79">
        <f t="shared" si="20"/>
        <v>0</v>
      </c>
      <c r="J219" s="80">
        <f>+IF(CONSOLIDADO[[#This Row],[Codigo Municipio]]=E218,CONSOLIDADO[[#This Row],[Fallecidos Diarios]]+J218,CONSOLIDADO[[#This Row],[Fallecidos Diarios]])</f>
        <v>0</v>
      </c>
      <c r="K219" s="81">
        <f t="shared" si="21"/>
        <v>0</v>
      </c>
      <c r="L219" s="82">
        <f>+IF(CONSOLIDADO[[#This Row],[Codigo Municipio]]=E218,CONSOLIDADO[[#This Row],[Recuperados Diarios]]+L218,CONSOLIDADO[[#This Row],[Recuperados Diarios]])</f>
        <v>0</v>
      </c>
      <c r="M219" s="83" cm="1">
        <f t="array" ref="M219">+IFERROR(IF(CONSOLIDADO[[#This Row],[Día]]&lt;14,0,INDEX(CONSOLIDADO[Casos Diarios],ROW()-14,1)),0)</f>
        <v>0</v>
      </c>
      <c r="N219" s="78">
        <f>+IF(CONSOLIDADO[[#This Row],[Clave]]="710143893",1,IF(OR(CONSOLIDADO[[#This Row],[Casos Acumulados]]&gt;0,CONSOLIDADO[[#This Row],[Muertes]]&gt;0),N218+1,I219))</f>
        <v>0</v>
      </c>
      <c r="O219" s="75">
        <f>+IFERROR(VLOOKUP($G219,TDMuertes!$C$2:$E$534,3,0),0)</f>
        <v>0</v>
      </c>
      <c r="P219" s="100" t="str">
        <f t="shared" ca="1" si="22"/>
        <v>OFF</v>
      </c>
      <c r="Q219" s="84">
        <f>+IFERROR(VLOOKUP(CONSOLIDADO[[#This Row],[Codigo Municipio]],TDDia!$A$4:$B$394,2,0),0)</f>
        <v>0</v>
      </c>
    </row>
    <row r="220" spans="2:17" ht="14.4" x14ac:dyDescent="0.3">
      <c r="B220">
        <f t="shared" si="23"/>
        <v>2</v>
      </c>
      <c r="C220" s="75" t="str" cm="1">
        <f t="array" ref="C220">+INDEX(Table_4[[Departamento]:[Municipio]],FINAL!$B220,1)</f>
        <v>Atlántida</v>
      </c>
      <c r="D220" s="75" t="str" cm="1">
        <f t="array" ref="D220">+INDEX(Table_4[[Departamento]:[Municipio]],FINAL!$B220,4)</f>
        <v>El Porvenir</v>
      </c>
      <c r="E220" s="75" t="str" cm="1">
        <f t="array" ref="E220">+INDEX(Table_4[[Departamento]:[Municipio]],FINAL!$B220,3)</f>
        <v>0102</v>
      </c>
      <c r="F220" s="102">
        <f t="shared" si="19"/>
        <v>43918</v>
      </c>
      <c r="G220" s="77" t="str">
        <f>+CONSOLIDADO[[#This Row],[Codigo Municipio]]&amp;CONSOLIDADO[[#This Row],[Fecha]]</f>
        <v>010243918</v>
      </c>
      <c r="H220" s="78">
        <f>+IFERROR(VLOOKUP($G220,TDAcumula!$C$2:$E$2027,3,0),0)</f>
        <v>0</v>
      </c>
      <c r="I220" s="79">
        <f t="shared" si="20"/>
        <v>0</v>
      </c>
      <c r="J220" s="80">
        <f>+IF(CONSOLIDADO[[#This Row],[Codigo Municipio]]=E219,CONSOLIDADO[[#This Row],[Fallecidos Diarios]]+J219,CONSOLIDADO[[#This Row],[Fallecidos Diarios]])</f>
        <v>0</v>
      </c>
      <c r="K220" s="81">
        <f t="shared" si="21"/>
        <v>0</v>
      </c>
      <c r="L220" s="82">
        <f>+IF(CONSOLIDADO[[#This Row],[Codigo Municipio]]=E219,CONSOLIDADO[[#This Row],[Recuperados Diarios]]+L219,CONSOLIDADO[[#This Row],[Recuperados Diarios]])</f>
        <v>0</v>
      </c>
      <c r="M220" s="83" cm="1">
        <f t="array" ref="M220">+IFERROR(IF(CONSOLIDADO[[#This Row],[Día]]&lt;14,0,INDEX(CONSOLIDADO[Casos Diarios],ROW()-14,1)),0)</f>
        <v>0</v>
      </c>
      <c r="N220" s="78">
        <f>+IF(CONSOLIDADO[[#This Row],[Clave]]="710143893",1,IF(OR(CONSOLIDADO[[#This Row],[Casos Acumulados]]&gt;0,CONSOLIDADO[[#This Row],[Muertes]]&gt;0),N219+1,I220))</f>
        <v>0</v>
      </c>
      <c r="O220" s="75">
        <f>+IFERROR(VLOOKUP($G220,TDMuertes!$C$2:$E$534,3,0),0)</f>
        <v>0</v>
      </c>
      <c r="P220" s="100" t="str">
        <f t="shared" ca="1" si="22"/>
        <v>OFF</v>
      </c>
      <c r="Q220" s="84">
        <f>+IFERROR(VLOOKUP(CONSOLIDADO[[#This Row],[Codigo Municipio]],TDDia!$A$4:$B$394,2,0),0)</f>
        <v>0</v>
      </c>
    </row>
    <row r="221" spans="2:17" ht="14.4" x14ac:dyDescent="0.3">
      <c r="B221">
        <f t="shared" si="23"/>
        <v>2</v>
      </c>
      <c r="C221" s="75" t="str" cm="1">
        <f t="array" ref="C221">+INDEX(Table_4[[Departamento]:[Municipio]],FINAL!$B221,1)</f>
        <v>Atlántida</v>
      </c>
      <c r="D221" s="75" t="str" cm="1">
        <f t="array" ref="D221">+INDEX(Table_4[[Departamento]:[Municipio]],FINAL!$B221,4)</f>
        <v>El Porvenir</v>
      </c>
      <c r="E221" s="75" t="str" cm="1">
        <f t="array" ref="E221">+INDEX(Table_4[[Departamento]:[Municipio]],FINAL!$B221,3)</f>
        <v>0102</v>
      </c>
      <c r="F221" s="102">
        <f t="shared" si="19"/>
        <v>43919</v>
      </c>
      <c r="G221" s="77" t="str">
        <f>+CONSOLIDADO[[#This Row],[Codigo Municipio]]&amp;CONSOLIDADO[[#This Row],[Fecha]]</f>
        <v>010243919</v>
      </c>
      <c r="H221" s="78">
        <f>+IFERROR(VLOOKUP($G221,TDAcumula!$C$2:$E$2027,3,0),0)</f>
        <v>0</v>
      </c>
      <c r="I221" s="79">
        <f t="shared" si="20"/>
        <v>0</v>
      </c>
      <c r="J221" s="80">
        <f>+IF(CONSOLIDADO[[#This Row],[Codigo Municipio]]=E220,CONSOLIDADO[[#This Row],[Fallecidos Diarios]]+J220,CONSOLIDADO[[#This Row],[Fallecidos Diarios]])</f>
        <v>0</v>
      </c>
      <c r="K221" s="81">
        <f t="shared" si="21"/>
        <v>0</v>
      </c>
      <c r="L221" s="82">
        <f>+IF(CONSOLIDADO[[#This Row],[Codigo Municipio]]=E220,CONSOLIDADO[[#This Row],[Recuperados Diarios]]+L220,CONSOLIDADO[[#This Row],[Recuperados Diarios]])</f>
        <v>0</v>
      </c>
      <c r="M221" s="83" cm="1">
        <f t="array" ref="M221">+IFERROR(IF(CONSOLIDADO[[#This Row],[Día]]&lt;14,0,INDEX(CONSOLIDADO[Casos Diarios],ROW()-14,1)),0)</f>
        <v>0</v>
      </c>
      <c r="N221" s="78">
        <f>+IF(CONSOLIDADO[[#This Row],[Clave]]="710143893",1,IF(OR(CONSOLIDADO[[#This Row],[Casos Acumulados]]&gt;0,CONSOLIDADO[[#This Row],[Muertes]]&gt;0),N220+1,I221))</f>
        <v>0</v>
      </c>
      <c r="O221" s="75">
        <f>+IFERROR(VLOOKUP($G221,TDMuertes!$C$2:$E$534,3,0),0)</f>
        <v>0</v>
      </c>
      <c r="P221" s="100" t="str">
        <f t="shared" ca="1" si="22"/>
        <v>OFF</v>
      </c>
      <c r="Q221" s="84">
        <f>+IFERROR(VLOOKUP(CONSOLIDADO[[#This Row],[Codigo Municipio]],TDDia!$A$4:$B$394,2,0),0)</f>
        <v>0</v>
      </c>
    </row>
    <row r="222" spans="2:17" ht="14.4" x14ac:dyDescent="0.3">
      <c r="B222">
        <f t="shared" si="23"/>
        <v>2</v>
      </c>
      <c r="C222" s="75" t="str" cm="1">
        <f t="array" ref="C222">+INDEX(Table_4[[Departamento]:[Municipio]],FINAL!$B222,1)</f>
        <v>Atlántida</v>
      </c>
      <c r="D222" s="75" t="str" cm="1">
        <f t="array" ref="D222">+INDEX(Table_4[[Departamento]:[Municipio]],FINAL!$B222,4)</f>
        <v>El Porvenir</v>
      </c>
      <c r="E222" s="75" t="str" cm="1">
        <f t="array" ref="E222">+INDEX(Table_4[[Departamento]:[Municipio]],FINAL!$B222,3)</f>
        <v>0102</v>
      </c>
      <c r="F222" s="102">
        <f t="shared" si="19"/>
        <v>43920</v>
      </c>
      <c r="G222" s="77" t="str">
        <f>+CONSOLIDADO[[#This Row],[Codigo Municipio]]&amp;CONSOLIDADO[[#This Row],[Fecha]]</f>
        <v>010243920</v>
      </c>
      <c r="H222" s="78">
        <f>+IFERROR(VLOOKUP($G222,TDAcumula!$C$2:$E$2027,3,0),0)</f>
        <v>0</v>
      </c>
      <c r="I222" s="79">
        <f t="shared" si="20"/>
        <v>0</v>
      </c>
      <c r="J222" s="80">
        <f>+IF(CONSOLIDADO[[#This Row],[Codigo Municipio]]=E221,CONSOLIDADO[[#This Row],[Fallecidos Diarios]]+J221,CONSOLIDADO[[#This Row],[Fallecidos Diarios]])</f>
        <v>0</v>
      </c>
      <c r="K222" s="81">
        <f t="shared" si="21"/>
        <v>0</v>
      </c>
      <c r="L222" s="82">
        <f>+IF(CONSOLIDADO[[#This Row],[Codigo Municipio]]=E221,CONSOLIDADO[[#This Row],[Recuperados Diarios]]+L221,CONSOLIDADO[[#This Row],[Recuperados Diarios]])</f>
        <v>0</v>
      </c>
      <c r="M222" s="83" cm="1">
        <f t="array" ref="M222">+IFERROR(IF(CONSOLIDADO[[#This Row],[Día]]&lt;14,0,INDEX(CONSOLIDADO[Casos Diarios],ROW()-14,1)),0)</f>
        <v>0</v>
      </c>
      <c r="N222" s="78">
        <f>+IF(CONSOLIDADO[[#This Row],[Clave]]="710143893",1,IF(OR(CONSOLIDADO[[#This Row],[Casos Acumulados]]&gt;0,CONSOLIDADO[[#This Row],[Muertes]]&gt;0),N221+1,I222))</f>
        <v>0</v>
      </c>
      <c r="O222" s="75">
        <f>+IFERROR(VLOOKUP($G222,TDMuertes!$C$2:$E$534,3,0),0)</f>
        <v>0</v>
      </c>
      <c r="P222" s="100" t="str">
        <f t="shared" ca="1" si="22"/>
        <v>OFF</v>
      </c>
      <c r="Q222" s="84">
        <f>+IFERROR(VLOOKUP(CONSOLIDADO[[#This Row],[Codigo Municipio]],TDDia!$A$4:$B$394,2,0),0)</f>
        <v>0</v>
      </c>
    </row>
    <row r="223" spans="2:17" ht="14.4" x14ac:dyDescent="0.3">
      <c r="B223">
        <f t="shared" si="23"/>
        <v>2</v>
      </c>
      <c r="C223" s="75" t="str" cm="1">
        <f t="array" ref="C223">+INDEX(Table_4[[Departamento]:[Municipio]],FINAL!$B223,1)</f>
        <v>Atlántida</v>
      </c>
      <c r="D223" s="75" t="str" cm="1">
        <f t="array" ref="D223">+INDEX(Table_4[[Departamento]:[Municipio]],FINAL!$B223,4)</f>
        <v>El Porvenir</v>
      </c>
      <c r="E223" s="75" t="str" cm="1">
        <f t="array" ref="E223">+INDEX(Table_4[[Departamento]:[Municipio]],FINAL!$B223,3)</f>
        <v>0102</v>
      </c>
      <c r="F223" s="102">
        <f t="shared" si="19"/>
        <v>43921</v>
      </c>
      <c r="G223" s="77" t="str">
        <f>+CONSOLIDADO[[#This Row],[Codigo Municipio]]&amp;CONSOLIDADO[[#This Row],[Fecha]]</f>
        <v>010243921</v>
      </c>
      <c r="H223" s="78">
        <f>+IFERROR(VLOOKUP($G223,TDAcumula!$C$2:$E$2027,3,0),0)</f>
        <v>0</v>
      </c>
      <c r="I223" s="79">
        <f t="shared" si="20"/>
        <v>0</v>
      </c>
      <c r="J223" s="80">
        <f>+IF(CONSOLIDADO[[#This Row],[Codigo Municipio]]=E222,CONSOLIDADO[[#This Row],[Fallecidos Diarios]]+J222,CONSOLIDADO[[#This Row],[Fallecidos Diarios]])</f>
        <v>0</v>
      </c>
      <c r="K223" s="81">
        <f t="shared" si="21"/>
        <v>0</v>
      </c>
      <c r="L223" s="82">
        <f>+IF(CONSOLIDADO[[#This Row],[Codigo Municipio]]=E222,CONSOLIDADO[[#This Row],[Recuperados Diarios]]+L222,CONSOLIDADO[[#This Row],[Recuperados Diarios]])</f>
        <v>0</v>
      </c>
      <c r="M223" s="83" cm="1">
        <f t="array" ref="M223">+IFERROR(IF(CONSOLIDADO[[#This Row],[Día]]&lt;14,0,INDEX(CONSOLIDADO[Casos Diarios],ROW()-14,1)),0)</f>
        <v>0</v>
      </c>
      <c r="N223" s="78">
        <f>+IF(CONSOLIDADO[[#This Row],[Clave]]="710143893",1,IF(OR(CONSOLIDADO[[#This Row],[Casos Acumulados]]&gt;0,CONSOLIDADO[[#This Row],[Muertes]]&gt;0),N222+1,I223))</f>
        <v>0</v>
      </c>
      <c r="O223" s="75">
        <f>+IFERROR(VLOOKUP($G223,TDMuertes!$C$2:$E$534,3,0),0)</f>
        <v>0</v>
      </c>
      <c r="P223" s="100" t="str">
        <f t="shared" ca="1" si="22"/>
        <v>OFF</v>
      </c>
      <c r="Q223" s="84">
        <f>+IFERROR(VLOOKUP(CONSOLIDADO[[#This Row],[Codigo Municipio]],TDDia!$A$4:$B$394,2,0),0)</f>
        <v>0</v>
      </c>
    </row>
    <row r="224" spans="2:17" ht="14.4" x14ac:dyDescent="0.3">
      <c r="B224">
        <f t="shared" si="23"/>
        <v>2</v>
      </c>
      <c r="C224" s="75" t="str" cm="1">
        <f t="array" ref="C224">+INDEX(Table_4[[Departamento]:[Municipio]],FINAL!$B224,1)</f>
        <v>Atlántida</v>
      </c>
      <c r="D224" s="75" t="str" cm="1">
        <f t="array" ref="D224">+INDEX(Table_4[[Departamento]:[Municipio]],FINAL!$B224,4)</f>
        <v>El Porvenir</v>
      </c>
      <c r="E224" s="75" t="str" cm="1">
        <f t="array" ref="E224">+INDEX(Table_4[[Departamento]:[Municipio]],FINAL!$B224,3)</f>
        <v>0102</v>
      </c>
      <c r="F224" s="102">
        <f t="shared" si="19"/>
        <v>43922</v>
      </c>
      <c r="G224" s="77" t="str">
        <f>+CONSOLIDADO[[#This Row],[Codigo Municipio]]&amp;CONSOLIDADO[[#This Row],[Fecha]]</f>
        <v>010243922</v>
      </c>
      <c r="H224" s="78">
        <f>+IFERROR(VLOOKUP($G224,TDAcumula!$C$2:$E$2027,3,0),0)</f>
        <v>0</v>
      </c>
      <c r="I224" s="79">
        <f t="shared" si="20"/>
        <v>0</v>
      </c>
      <c r="J224" s="80">
        <f>+IF(CONSOLIDADO[[#This Row],[Codigo Municipio]]=E223,CONSOLIDADO[[#This Row],[Fallecidos Diarios]]+J223,CONSOLIDADO[[#This Row],[Fallecidos Diarios]])</f>
        <v>0</v>
      </c>
      <c r="K224" s="81">
        <f t="shared" si="21"/>
        <v>0</v>
      </c>
      <c r="L224" s="82">
        <f>+IF(CONSOLIDADO[[#This Row],[Codigo Municipio]]=E223,CONSOLIDADO[[#This Row],[Recuperados Diarios]]+L223,CONSOLIDADO[[#This Row],[Recuperados Diarios]])</f>
        <v>0</v>
      </c>
      <c r="M224" s="83" cm="1">
        <f t="array" ref="M224">+IFERROR(IF(CONSOLIDADO[[#This Row],[Día]]&lt;14,0,INDEX(CONSOLIDADO[Casos Diarios],ROW()-14,1)),0)</f>
        <v>0</v>
      </c>
      <c r="N224" s="78">
        <f>+IF(CONSOLIDADO[[#This Row],[Clave]]="710143893",1,IF(OR(CONSOLIDADO[[#This Row],[Casos Acumulados]]&gt;0,CONSOLIDADO[[#This Row],[Muertes]]&gt;0),N223+1,I224))</f>
        <v>0</v>
      </c>
      <c r="O224" s="75">
        <f>+IFERROR(VLOOKUP($G224,TDMuertes!$C$2:$E$534,3,0),0)</f>
        <v>0</v>
      </c>
      <c r="P224" s="100" t="str">
        <f t="shared" ca="1" si="22"/>
        <v>OFF</v>
      </c>
      <c r="Q224" s="84">
        <f>+IFERROR(VLOOKUP(CONSOLIDADO[[#This Row],[Codigo Municipio]],TDDia!$A$4:$B$394,2,0),0)</f>
        <v>0</v>
      </c>
    </row>
    <row r="225" spans="2:17" ht="14.4" x14ac:dyDescent="0.3">
      <c r="B225">
        <f t="shared" si="23"/>
        <v>2</v>
      </c>
      <c r="C225" s="75" t="str" cm="1">
        <f t="array" ref="C225">+INDEX(Table_4[[Departamento]:[Municipio]],FINAL!$B225,1)</f>
        <v>Atlántida</v>
      </c>
      <c r="D225" s="75" t="str" cm="1">
        <f t="array" ref="D225">+INDEX(Table_4[[Departamento]:[Municipio]],FINAL!$B225,4)</f>
        <v>El Porvenir</v>
      </c>
      <c r="E225" s="75" t="str" cm="1">
        <f t="array" ref="E225">+INDEX(Table_4[[Departamento]:[Municipio]],FINAL!$B225,3)</f>
        <v>0102</v>
      </c>
      <c r="F225" s="102">
        <f t="shared" si="19"/>
        <v>43923</v>
      </c>
      <c r="G225" s="77" t="str">
        <f>+CONSOLIDADO[[#This Row],[Codigo Municipio]]&amp;CONSOLIDADO[[#This Row],[Fecha]]</f>
        <v>010243923</v>
      </c>
      <c r="H225" s="78">
        <f>+IFERROR(VLOOKUP($G225,TDAcumula!$C$2:$E$2027,3,0),0)</f>
        <v>0</v>
      </c>
      <c r="I225" s="79">
        <f t="shared" si="20"/>
        <v>0</v>
      </c>
      <c r="J225" s="80">
        <f>+IF(CONSOLIDADO[[#This Row],[Codigo Municipio]]=E224,CONSOLIDADO[[#This Row],[Fallecidos Diarios]]+J224,CONSOLIDADO[[#This Row],[Fallecidos Diarios]])</f>
        <v>0</v>
      </c>
      <c r="K225" s="81">
        <f t="shared" si="21"/>
        <v>0</v>
      </c>
      <c r="L225" s="82">
        <f>+IF(CONSOLIDADO[[#This Row],[Codigo Municipio]]=E224,CONSOLIDADO[[#This Row],[Recuperados Diarios]]+L224,CONSOLIDADO[[#This Row],[Recuperados Diarios]])</f>
        <v>0</v>
      </c>
      <c r="M225" s="83" cm="1">
        <f t="array" ref="M225">+IFERROR(IF(CONSOLIDADO[[#This Row],[Día]]&lt;14,0,INDEX(CONSOLIDADO[Casos Diarios],ROW()-14,1)),0)</f>
        <v>0</v>
      </c>
      <c r="N225" s="78">
        <f>+IF(CONSOLIDADO[[#This Row],[Clave]]="710143893",1,IF(OR(CONSOLIDADO[[#This Row],[Casos Acumulados]]&gt;0,CONSOLIDADO[[#This Row],[Muertes]]&gt;0),N224+1,I225))</f>
        <v>0</v>
      </c>
      <c r="O225" s="75">
        <f>+IFERROR(VLOOKUP($G225,TDMuertes!$C$2:$E$534,3,0),0)</f>
        <v>0</v>
      </c>
      <c r="P225" s="100" t="str">
        <f t="shared" ca="1" si="22"/>
        <v>OFF</v>
      </c>
      <c r="Q225" s="84">
        <f>+IFERROR(VLOOKUP(CONSOLIDADO[[#This Row],[Codigo Municipio]],TDDia!$A$4:$B$394,2,0),0)</f>
        <v>0</v>
      </c>
    </row>
    <row r="226" spans="2:17" ht="14.4" x14ac:dyDescent="0.3">
      <c r="B226">
        <f t="shared" si="23"/>
        <v>2</v>
      </c>
      <c r="C226" s="75" t="str" cm="1">
        <f t="array" ref="C226">+INDEX(Table_4[[Departamento]:[Municipio]],FINAL!$B226,1)</f>
        <v>Atlántida</v>
      </c>
      <c r="D226" s="75" t="str" cm="1">
        <f t="array" ref="D226">+INDEX(Table_4[[Departamento]:[Municipio]],FINAL!$B226,4)</f>
        <v>El Porvenir</v>
      </c>
      <c r="E226" s="75" t="str" cm="1">
        <f t="array" ref="E226">+INDEX(Table_4[[Departamento]:[Municipio]],FINAL!$B226,3)</f>
        <v>0102</v>
      </c>
      <c r="F226" s="102">
        <f t="shared" si="19"/>
        <v>43924</v>
      </c>
      <c r="G226" s="77" t="str">
        <f>+CONSOLIDADO[[#This Row],[Codigo Municipio]]&amp;CONSOLIDADO[[#This Row],[Fecha]]</f>
        <v>010243924</v>
      </c>
      <c r="H226" s="78">
        <f>+IFERROR(VLOOKUP($G226,TDAcumula!$C$2:$E$2027,3,0),0)</f>
        <v>0</v>
      </c>
      <c r="I226" s="79">
        <f t="shared" si="20"/>
        <v>0</v>
      </c>
      <c r="J226" s="80">
        <f>+IF(CONSOLIDADO[[#This Row],[Codigo Municipio]]=E225,CONSOLIDADO[[#This Row],[Fallecidos Diarios]]+J225,CONSOLIDADO[[#This Row],[Fallecidos Diarios]])</f>
        <v>0</v>
      </c>
      <c r="K226" s="81">
        <f t="shared" si="21"/>
        <v>0</v>
      </c>
      <c r="L226" s="82">
        <f>+IF(CONSOLIDADO[[#This Row],[Codigo Municipio]]=E225,CONSOLIDADO[[#This Row],[Recuperados Diarios]]+L225,CONSOLIDADO[[#This Row],[Recuperados Diarios]])</f>
        <v>0</v>
      </c>
      <c r="M226" s="83" cm="1">
        <f t="array" ref="M226">+IFERROR(IF(CONSOLIDADO[[#This Row],[Día]]&lt;14,0,INDEX(CONSOLIDADO[Casos Diarios],ROW()-14,1)),0)</f>
        <v>0</v>
      </c>
      <c r="N226" s="78">
        <f>+IF(CONSOLIDADO[[#This Row],[Clave]]="710143893",1,IF(OR(CONSOLIDADO[[#This Row],[Casos Acumulados]]&gt;0,CONSOLIDADO[[#This Row],[Muertes]]&gt;0),N225+1,I226))</f>
        <v>0</v>
      </c>
      <c r="O226" s="75">
        <f>+IFERROR(VLOOKUP($G226,TDMuertes!$C$2:$E$534,3,0),0)</f>
        <v>0</v>
      </c>
      <c r="P226" s="100" t="str">
        <f t="shared" ca="1" si="22"/>
        <v>OFF</v>
      </c>
      <c r="Q226" s="84">
        <f>+IFERROR(VLOOKUP(CONSOLIDADO[[#This Row],[Codigo Municipio]],TDDia!$A$4:$B$394,2,0),0)</f>
        <v>0</v>
      </c>
    </row>
    <row r="227" spans="2:17" ht="14.4" x14ac:dyDescent="0.3">
      <c r="B227">
        <f t="shared" si="23"/>
        <v>2</v>
      </c>
      <c r="C227" s="75" t="str" cm="1">
        <f t="array" ref="C227">+INDEX(Table_4[[Departamento]:[Municipio]],FINAL!$B227,1)</f>
        <v>Atlántida</v>
      </c>
      <c r="D227" s="75" t="str" cm="1">
        <f t="array" ref="D227">+INDEX(Table_4[[Departamento]:[Municipio]],FINAL!$B227,4)</f>
        <v>El Porvenir</v>
      </c>
      <c r="E227" s="75" t="str" cm="1">
        <f t="array" ref="E227">+INDEX(Table_4[[Departamento]:[Municipio]],FINAL!$B227,3)</f>
        <v>0102</v>
      </c>
      <c r="F227" s="102">
        <f t="shared" si="19"/>
        <v>43925</v>
      </c>
      <c r="G227" s="77" t="str">
        <f>+CONSOLIDADO[[#This Row],[Codigo Municipio]]&amp;CONSOLIDADO[[#This Row],[Fecha]]</f>
        <v>010243925</v>
      </c>
      <c r="H227" s="78">
        <f>+IFERROR(VLOOKUP($G227,TDAcumula!$C$2:$E$2027,3,0),0)</f>
        <v>0</v>
      </c>
      <c r="I227" s="79">
        <f t="shared" si="20"/>
        <v>0</v>
      </c>
      <c r="J227" s="80">
        <f>+IF(CONSOLIDADO[[#This Row],[Codigo Municipio]]=E226,CONSOLIDADO[[#This Row],[Fallecidos Diarios]]+J226,CONSOLIDADO[[#This Row],[Fallecidos Diarios]])</f>
        <v>0</v>
      </c>
      <c r="K227" s="81">
        <f t="shared" si="21"/>
        <v>0</v>
      </c>
      <c r="L227" s="82">
        <f>+IF(CONSOLIDADO[[#This Row],[Codigo Municipio]]=E226,CONSOLIDADO[[#This Row],[Recuperados Diarios]]+L226,CONSOLIDADO[[#This Row],[Recuperados Diarios]])</f>
        <v>0</v>
      </c>
      <c r="M227" s="83" cm="1">
        <f t="array" ref="M227">+IFERROR(IF(CONSOLIDADO[[#This Row],[Día]]&lt;14,0,INDEX(CONSOLIDADO[Casos Diarios],ROW()-14,1)),0)</f>
        <v>0</v>
      </c>
      <c r="N227" s="78">
        <f>+IF(CONSOLIDADO[[#This Row],[Clave]]="710143893",1,IF(OR(CONSOLIDADO[[#This Row],[Casos Acumulados]]&gt;0,CONSOLIDADO[[#This Row],[Muertes]]&gt;0),N226+1,I227))</f>
        <v>0</v>
      </c>
      <c r="O227" s="75">
        <f>+IFERROR(VLOOKUP($G227,TDMuertes!$C$2:$E$534,3,0),0)</f>
        <v>0</v>
      </c>
      <c r="P227" s="100" t="str">
        <f t="shared" ca="1" si="22"/>
        <v>OFF</v>
      </c>
      <c r="Q227" s="84">
        <f>+IFERROR(VLOOKUP(CONSOLIDADO[[#This Row],[Codigo Municipio]],TDDia!$A$4:$B$394,2,0),0)</f>
        <v>0</v>
      </c>
    </row>
    <row r="228" spans="2:17" ht="14.4" x14ac:dyDescent="0.3">
      <c r="B228">
        <f t="shared" si="23"/>
        <v>2</v>
      </c>
      <c r="C228" s="75" t="str" cm="1">
        <f t="array" ref="C228">+INDEX(Table_4[[Departamento]:[Municipio]],FINAL!$B228,1)</f>
        <v>Atlántida</v>
      </c>
      <c r="D228" s="75" t="str" cm="1">
        <f t="array" ref="D228">+INDEX(Table_4[[Departamento]:[Municipio]],FINAL!$B228,4)</f>
        <v>El Porvenir</v>
      </c>
      <c r="E228" s="75" t="str" cm="1">
        <f t="array" ref="E228">+INDEX(Table_4[[Departamento]:[Municipio]],FINAL!$B228,3)</f>
        <v>0102</v>
      </c>
      <c r="F228" s="102">
        <f t="shared" si="19"/>
        <v>43926</v>
      </c>
      <c r="G228" s="77" t="str">
        <f>+CONSOLIDADO[[#This Row],[Codigo Municipio]]&amp;CONSOLIDADO[[#This Row],[Fecha]]</f>
        <v>010243926</v>
      </c>
      <c r="H228" s="78">
        <f>+IFERROR(VLOOKUP($G228,TDAcumula!$C$2:$E$2027,3,0),0)</f>
        <v>0</v>
      </c>
      <c r="I228" s="79">
        <f t="shared" si="20"/>
        <v>0</v>
      </c>
      <c r="J228" s="80">
        <f>+IF(CONSOLIDADO[[#This Row],[Codigo Municipio]]=E227,CONSOLIDADO[[#This Row],[Fallecidos Diarios]]+J227,CONSOLIDADO[[#This Row],[Fallecidos Diarios]])</f>
        <v>0</v>
      </c>
      <c r="K228" s="81">
        <f t="shared" si="21"/>
        <v>0</v>
      </c>
      <c r="L228" s="82">
        <f>+IF(CONSOLIDADO[[#This Row],[Codigo Municipio]]=E227,CONSOLIDADO[[#This Row],[Recuperados Diarios]]+L227,CONSOLIDADO[[#This Row],[Recuperados Diarios]])</f>
        <v>0</v>
      </c>
      <c r="M228" s="83" cm="1">
        <f t="array" ref="M228">+IFERROR(IF(CONSOLIDADO[[#This Row],[Día]]&lt;14,0,INDEX(CONSOLIDADO[Casos Diarios],ROW()-14,1)),0)</f>
        <v>0</v>
      </c>
      <c r="N228" s="78">
        <f>+IF(CONSOLIDADO[[#This Row],[Clave]]="710143893",1,IF(OR(CONSOLIDADO[[#This Row],[Casos Acumulados]]&gt;0,CONSOLIDADO[[#This Row],[Muertes]]&gt;0),N227+1,I228))</f>
        <v>0</v>
      </c>
      <c r="O228" s="75">
        <f>+IFERROR(VLOOKUP($G228,TDMuertes!$C$2:$E$534,3,0),0)</f>
        <v>0</v>
      </c>
      <c r="P228" s="100" t="str">
        <f t="shared" ca="1" si="22"/>
        <v>OFF</v>
      </c>
      <c r="Q228" s="84">
        <f>+IFERROR(VLOOKUP(CONSOLIDADO[[#This Row],[Codigo Municipio]],TDDia!$A$4:$B$394,2,0),0)</f>
        <v>0</v>
      </c>
    </row>
    <row r="229" spans="2:17" ht="14.4" x14ac:dyDescent="0.3">
      <c r="B229">
        <f t="shared" si="23"/>
        <v>2</v>
      </c>
      <c r="C229" s="75" t="str" cm="1">
        <f t="array" ref="C229">+INDEX(Table_4[[Departamento]:[Municipio]],FINAL!$B229,1)</f>
        <v>Atlántida</v>
      </c>
      <c r="D229" s="75" t="str" cm="1">
        <f t="array" ref="D229">+INDEX(Table_4[[Departamento]:[Municipio]],FINAL!$B229,4)</f>
        <v>El Porvenir</v>
      </c>
      <c r="E229" s="75" t="str" cm="1">
        <f t="array" ref="E229">+INDEX(Table_4[[Departamento]:[Municipio]],FINAL!$B229,3)</f>
        <v>0102</v>
      </c>
      <c r="F229" s="102">
        <f t="shared" si="19"/>
        <v>43927</v>
      </c>
      <c r="G229" s="77" t="str">
        <f>+CONSOLIDADO[[#This Row],[Codigo Municipio]]&amp;CONSOLIDADO[[#This Row],[Fecha]]</f>
        <v>010243927</v>
      </c>
      <c r="H229" s="78">
        <f>+IFERROR(VLOOKUP($G229,TDAcumula!$C$2:$E$2027,3,0),0)</f>
        <v>0</v>
      </c>
      <c r="I229" s="79">
        <f t="shared" si="20"/>
        <v>0</v>
      </c>
      <c r="J229" s="80">
        <f>+IF(CONSOLIDADO[[#This Row],[Codigo Municipio]]=E228,CONSOLIDADO[[#This Row],[Fallecidos Diarios]]+J228,CONSOLIDADO[[#This Row],[Fallecidos Diarios]])</f>
        <v>0</v>
      </c>
      <c r="K229" s="81">
        <f t="shared" si="21"/>
        <v>0</v>
      </c>
      <c r="L229" s="82">
        <f>+IF(CONSOLIDADO[[#This Row],[Codigo Municipio]]=E228,CONSOLIDADO[[#This Row],[Recuperados Diarios]]+L228,CONSOLIDADO[[#This Row],[Recuperados Diarios]])</f>
        <v>0</v>
      </c>
      <c r="M229" s="83" cm="1">
        <f t="array" ref="M229">+IFERROR(IF(CONSOLIDADO[[#This Row],[Día]]&lt;14,0,INDEX(CONSOLIDADO[Casos Diarios],ROW()-14,1)),0)</f>
        <v>0</v>
      </c>
      <c r="N229" s="78">
        <f>+IF(CONSOLIDADO[[#This Row],[Clave]]="710143893",1,IF(OR(CONSOLIDADO[[#This Row],[Casos Acumulados]]&gt;0,CONSOLIDADO[[#This Row],[Muertes]]&gt;0),N228+1,I229))</f>
        <v>0</v>
      </c>
      <c r="O229" s="75">
        <f>+IFERROR(VLOOKUP($G229,TDMuertes!$C$2:$E$534,3,0),0)</f>
        <v>0</v>
      </c>
      <c r="P229" s="100" t="str">
        <f t="shared" ca="1" si="22"/>
        <v>OFF</v>
      </c>
      <c r="Q229" s="84">
        <f>+IFERROR(VLOOKUP(CONSOLIDADO[[#This Row],[Codigo Municipio]],TDDia!$A$4:$B$394,2,0),0)</f>
        <v>0</v>
      </c>
    </row>
    <row r="230" spans="2:17" ht="14.4" x14ac:dyDescent="0.3">
      <c r="B230">
        <f t="shared" si="23"/>
        <v>2</v>
      </c>
      <c r="C230" s="75" t="str" cm="1">
        <f t="array" ref="C230">+INDEX(Table_4[[Departamento]:[Municipio]],FINAL!$B230,1)</f>
        <v>Atlántida</v>
      </c>
      <c r="D230" s="75" t="str" cm="1">
        <f t="array" ref="D230">+INDEX(Table_4[[Departamento]:[Municipio]],FINAL!$B230,4)</f>
        <v>El Porvenir</v>
      </c>
      <c r="E230" s="75" t="str" cm="1">
        <f t="array" ref="E230">+INDEX(Table_4[[Departamento]:[Municipio]],FINAL!$B230,3)</f>
        <v>0102</v>
      </c>
      <c r="F230" s="102">
        <f t="shared" si="19"/>
        <v>43928</v>
      </c>
      <c r="G230" s="77" t="str">
        <f>+CONSOLIDADO[[#This Row],[Codigo Municipio]]&amp;CONSOLIDADO[[#This Row],[Fecha]]</f>
        <v>010243928</v>
      </c>
      <c r="H230" s="78">
        <f>+IFERROR(VLOOKUP($G230,TDAcumula!$C$2:$E$2027,3,0),0)</f>
        <v>0</v>
      </c>
      <c r="I230" s="79">
        <f t="shared" si="20"/>
        <v>0</v>
      </c>
      <c r="J230" s="80">
        <f>+IF(CONSOLIDADO[[#This Row],[Codigo Municipio]]=E229,CONSOLIDADO[[#This Row],[Fallecidos Diarios]]+J229,CONSOLIDADO[[#This Row],[Fallecidos Diarios]])</f>
        <v>0</v>
      </c>
      <c r="K230" s="81">
        <f t="shared" si="21"/>
        <v>0</v>
      </c>
      <c r="L230" s="82">
        <f>+IF(CONSOLIDADO[[#This Row],[Codigo Municipio]]=E229,CONSOLIDADO[[#This Row],[Recuperados Diarios]]+L229,CONSOLIDADO[[#This Row],[Recuperados Diarios]])</f>
        <v>0</v>
      </c>
      <c r="M230" s="83" cm="1">
        <f t="array" ref="M230">+IFERROR(IF(CONSOLIDADO[[#This Row],[Día]]&lt;14,0,INDEX(CONSOLIDADO[Casos Diarios],ROW()-14,1)),0)</f>
        <v>0</v>
      </c>
      <c r="N230" s="78">
        <f>+IF(CONSOLIDADO[[#This Row],[Clave]]="710143893",1,IF(OR(CONSOLIDADO[[#This Row],[Casos Acumulados]]&gt;0,CONSOLIDADO[[#This Row],[Muertes]]&gt;0),N229+1,I230))</f>
        <v>0</v>
      </c>
      <c r="O230" s="75">
        <f>+IFERROR(VLOOKUP($G230,TDMuertes!$C$2:$E$534,3,0),0)</f>
        <v>0</v>
      </c>
      <c r="P230" s="100" t="str">
        <f t="shared" ca="1" si="22"/>
        <v>OFF</v>
      </c>
      <c r="Q230" s="84">
        <f>+IFERROR(VLOOKUP(CONSOLIDADO[[#This Row],[Codigo Municipio]],TDDia!$A$4:$B$394,2,0),0)</f>
        <v>0</v>
      </c>
    </row>
    <row r="231" spans="2:17" ht="14.4" x14ac:dyDescent="0.3">
      <c r="B231">
        <f t="shared" si="23"/>
        <v>2</v>
      </c>
      <c r="C231" s="75" t="str" cm="1">
        <f t="array" ref="C231">+INDEX(Table_4[[Departamento]:[Municipio]],FINAL!$B231,1)</f>
        <v>Atlántida</v>
      </c>
      <c r="D231" s="75" t="str" cm="1">
        <f t="array" ref="D231">+INDEX(Table_4[[Departamento]:[Municipio]],FINAL!$B231,4)</f>
        <v>El Porvenir</v>
      </c>
      <c r="E231" s="75" t="str" cm="1">
        <f t="array" ref="E231">+INDEX(Table_4[[Departamento]:[Municipio]],FINAL!$B231,3)</f>
        <v>0102</v>
      </c>
      <c r="F231" s="102">
        <f t="shared" si="19"/>
        <v>43929</v>
      </c>
      <c r="G231" s="77" t="str">
        <f>+CONSOLIDADO[[#This Row],[Codigo Municipio]]&amp;CONSOLIDADO[[#This Row],[Fecha]]</f>
        <v>010243929</v>
      </c>
      <c r="H231" s="78">
        <f>+IFERROR(VLOOKUP($G231,TDAcumula!$C$2:$E$2027,3,0),0)</f>
        <v>0</v>
      </c>
      <c r="I231" s="79">
        <f t="shared" si="20"/>
        <v>0</v>
      </c>
      <c r="J231" s="80">
        <f>+IF(CONSOLIDADO[[#This Row],[Codigo Municipio]]=E230,CONSOLIDADO[[#This Row],[Fallecidos Diarios]]+J230,CONSOLIDADO[[#This Row],[Fallecidos Diarios]])</f>
        <v>0</v>
      </c>
      <c r="K231" s="81">
        <f t="shared" si="21"/>
        <v>0</v>
      </c>
      <c r="L231" s="82">
        <f>+IF(CONSOLIDADO[[#This Row],[Codigo Municipio]]=E230,CONSOLIDADO[[#This Row],[Recuperados Diarios]]+L230,CONSOLIDADO[[#This Row],[Recuperados Diarios]])</f>
        <v>0</v>
      </c>
      <c r="M231" s="83" cm="1">
        <f t="array" ref="M231">+IFERROR(IF(CONSOLIDADO[[#This Row],[Día]]&lt;14,0,INDEX(CONSOLIDADO[Casos Diarios],ROW()-14,1)),0)</f>
        <v>0</v>
      </c>
      <c r="N231" s="78">
        <f>+IF(CONSOLIDADO[[#This Row],[Clave]]="710143893",1,IF(OR(CONSOLIDADO[[#This Row],[Casos Acumulados]]&gt;0,CONSOLIDADO[[#This Row],[Muertes]]&gt;0),N230+1,I231))</f>
        <v>0</v>
      </c>
      <c r="O231" s="75">
        <f>+IFERROR(VLOOKUP($G231,TDMuertes!$C$2:$E$534,3,0),0)</f>
        <v>0</v>
      </c>
      <c r="P231" s="100" t="str">
        <f t="shared" ca="1" si="22"/>
        <v>OFF</v>
      </c>
      <c r="Q231" s="84">
        <f>+IFERROR(VLOOKUP(CONSOLIDADO[[#This Row],[Codigo Municipio]],TDDia!$A$4:$B$394,2,0),0)</f>
        <v>0</v>
      </c>
    </row>
    <row r="232" spans="2:17" ht="14.4" x14ac:dyDescent="0.3">
      <c r="B232">
        <f t="shared" si="23"/>
        <v>2</v>
      </c>
      <c r="C232" s="75" t="str" cm="1">
        <f t="array" ref="C232">+INDEX(Table_4[[Departamento]:[Municipio]],FINAL!$B232,1)</f>
        <v>Atlántida</v>
      </c>
      <c r="D232" s="75" t="str" cm="1">
        <f t="array" ref="D232">+INDEX(Table_4[[Departamento]:[Municipio]],FINAL!$B232,4)</f>
        <v>El Porvenir</v>
      </c>
      <c r="E232" s="75" t="str" cm="1">
        <f t="array" ref="E232">+INDEX(Table_4[[Departamento]:[Municipio]],FINAL!$B232,3)</f>
        <v>0102</v>
      </c>
      <c r="F232" s="102">
        <f t="shared" si="19"/>
        <v>43930</v>
      </c>
      <c r="G232" s="77" t="str">
        <f>+CONSOLIDADO[[#This Row],[Codigo Municipio]]&amp;CONSOLIDADO[[#This Row],[Fecha]]</f>
        <v>010243930</v>
      </c>
      <c r="H232" s="78">
        <f>+IFERROR(VLOOKUP($G232,TDAcumula!$C$2:$E$2027,3,0),0)</f>
        <v>0</v>
      </c>
      <c r="I232" s="79">
        <f t="shared" si="20"/>
        <v>0</v>
      </c>
      <c r="J232" s="80">
        <f>+IF(CONSOLIDADO[[#This Row],[Codigo Municipio]]=E231,CONSOLIDADO[[#This Row],[Fallecidos Diarios]]+J231,CONSOLIDADO[[#This Row],[Fallecidos Diarios]])</f>
        <v>0</v>
      </c>
      <c r="K232" s="81">
        <f t="shared" si="21"/>
        <v>0</v>
      </c>
      <c r="L232" s="82">
        <f>+IF(CONSOLIDADO[[#This Row],[Codigo Municipio]]=E231,CONSOLIDADO[[#This Row],[Recuperados Diarios]]+L231,CONSOLIDADO[[#This Row],[Recuperados Diarios]])</f>
        <v>0</v>
      </c>
      <c r="M232" s="83" cm="1">
        <f t="array" ref="M232">+IFERROR(IF(CONSOLIDADO[[#This Row],[Día]]&lt;14,0,INDEX(CONSOLIDADO[Casos Diarios],ROW()-14,1)),0)</f>
        <v>0</v>
      </c>
      <c r="N232" s="78">
        <f>+IF(CONSOLIDADO[[#This Row],[Clave]]="710143893",1,IF(OR(CONSOLIDADO[[#This Row],[Casos Acumulados]]&gt;0,CONSOLIDADO[[#This Row],[Muertes]]&gt;0),N231+1,I232))</f>
        <v>0</v>
      </c>
      <c r="O232" s="75">
        <f>+IFERROR(VLOOKUP($G232,TDMuertes!$C$2:$E$534,3,0),0)</f>
        <v>0</v>
      </c>
      <c r="P232" s="100" t="str">
        <f t="shared" ca="1" si="22"/>
        <v>OFF</v>
      </c>
      <c r="Q232" s="84">
        <f>+IFERROR(VLOOKUP(CONSOLIDADO[[#This Row],[Codigo Municipio]],TDDia!$A$4:$B$394,2,0),0)</f>
        <v>0</v>
      </c>
    </row>
    <row r="233" spans="2:17" ht="14.4" x14ac:dyDescent="0.3">
      <c r="B233">
        <f t="shared" si="23"/>
        <v>2</v>
      </c>
      <c r="C233" s="75" t="str" cm="1">
        <f t="array" ref="C233">+INDEX(Table_4[[Departamento]:[Municipio]],FINAL!$B233,1)</f>
        <v>Atlántida</v>
      </c>
      <c r="D233" s="75" t="str" cm="1">
        <f t="array" ref="D233">+INDEX(Table_4[[Departamento]:[Municipio]],FINAL!$B233,4)</f>
        <v>El Porvenir</v>
      </c>
      <c r="E233" s="75" t="str" cm="1">
        <f t="array" ref="E233">+INDEX(Table_4[[Departamento]:[Municipio]],FINAL!$B233,3)</f>
        <v>0102</v>
      </c>
      <c r="F233" s="102">
        <f t="shared" si="19"/>
        <v>43931</v>
      </c>
      <c r="G233" s="77" t="str">
        <f>+CONSOLIDADO[[#This Row],[Codigo Municipio]]&amp;CONSOLIDADO[[#This Row],[Fecha]]</f>
        <v>010243931</v>
      </c>
      <c r="H233" s="78">
        <f>+IFERROR(VLOOKUP($G233,TDAcumula!$C$2:$E$2027,3,0),0)</f>
        <v>0</v>
      </c>
      <c r="I233" s="79">
        <f t="shared" si="20"/>
        <v>0</v>
      </c>
      <c r="J233" s="80">
        <f>+IF(CONSOLIDADO[[#This Row],[Codigo Municipio]]=E232,CONSOLIDADO[[#This Row],[Fallecidos Diarios]]+J232,CONSOLIDADO[[#This Row],[Fallecidos Diarios]])</f>
        <v>0</v>
      </c>
      <c r="K233" s="81">
        <f t="shared" si="21"/>
        <v>0</v>
      </c>
      <c r="L233" s="82">
        <f>+IF(CONSOLIDADO[[#This Row],[Codigo Municipio]]=E232,CONSOLIDADO[[#This Row],[Recuperados Diarios]]+L232,CONSOLIDADO[[#This Row],[Recuperados Diarios]])</f>
        <v>0</v>
      </c>
      <c r="M233" s="83" cm="1">
        <f t="array" ref="M233">+IFERROR(IF(CONSOLIDADO[[#This Row],[Día]]&lt;14,0,INDEX(CONSOLIDADO[Casos Diarios],ROW()-14,1)),0)</f>
        <v>0</v>
      </c>
      <c r="N233" s="78">
        <f>+IF(CONSOLIDADO[[#This Row],[Clave]]="710143893",1,IF(OR(CONSOLIDADO[[#This Row],[Casos Acumulados]]&gt;0,CONSOLIDADO[[#This Row],[Muertes]]&gt;0),N232+1,I233))</f>
        <v>0</v>
      </c>
      <c r="O233" s="75">
        <f>+IFERROR(VLOOKUP($G233,TDMuertes!$C$2:$E$534,3,0),0)</f>
        <v>0</v>
      </c>
      <c r="P233" s="100" t="str">
        <f t="shared" ca="1" si="22"/>
        <v>OFF</v>
      </c>
      <c r="Q233" s="84">
        <f>+IFERROR(VLOOKUP(CONSOLIDADO[[#This Row],[Codigo Municipio]],TDDia!$A$4:$B$394,2,0),0)</f>
        <v>0</v>
      </c>
    </row>
    <row r="234" spans="2:17" ht="14.4" x14ac:dyDescent="0.3">
      <c r="B234">
        <f t="shared" si="23"/>
        <v>2</v>
      </c>
      <c r="C234" s="75" t="str" cm="1">
        <f t="array" ref="C234">+INDEX(Table_4[[Departamento]:[Municipio]],FINAL!$B234,1)</f>
        <v>Atlántida</v>
      </c>
      <c r="D234" s="75" t="str" cm="1">
        <f t="array" ref="D234">+INDEX(Table_4[[Departamento]:[Municipio]],FINAL!$B234,4)</f>
        <v>El Porvenir</v>
      </c>
      <c r="E234" s="75" t="str" cm="1">
        <f t="array" ref="E234">+INDEX(Table_4[[Departamento]:[Municipio]],FINAL!$B234,3)</f>
        <v>0102</v>
      </c>
      <c r="F234" s="102">
        <f t="shared" si="19"/>
        <v>43932</v>
      </c>
      <c r="G234" s="77" t="str">
        <f>+CONSOLIDADO[[#This Row],[Codigo Municipio]]&amp;CONSOLIDADO[[#This Row],[Fecha]]</f>
        <v>010243932</v>
      </c>
      <c r="H234" s="78">
        <f>+IFERROR(VLOOKUP($G234,TDAcumula!$C$2:$E$2027,3,0),0)</f>
        <v>0</v>
      </c>
      <c r="I234" s="79">
        <f t="shared" si="20"/>
        <v>0</v>
      </c>
      <c r="J234" s="80">
        <f>+IF(CONSOLIDADO[[#This Row],[Codigo Municipio]]=E233,CONSOLIDADO[[#This Row],[Fallecidos Diarios]]+J233,CONSOLIDADO[[#This Row],[Fallecidos Diarios]])</f>
        <v>0</v>
      </c>
      <c r="K234" s="81">
        <f t="shared" si="21"/>
        <v>0</v>
      </c>
      <c r="L234" s="82">
        <f>+IF(CONSOLIDADO[[#This Row],[Codigo Municipio]]=E233,CONSOLIDADO[[#This Row],[Recuperados Diarios]]+L233,CONSOLIDADO[[#This Row],[Recuperados Diarios]])</f>
        <v>0</v>
      </c>
      <c r="M234" s="83" cm="1">
        <f t="array" ref="M234">+IFERROR(IF(CONSOLIDADO[[#This Row],[Día]]&lt;14,0,INDEX(CONSOLIDADO[Casos Diarios],ROW()-14,1)),0)</f>
        <v>0</v>
      </c>
      <c r="N234" s="78">
        <f>+IF(CONSOLIDADO[[#This Row],[Clave]]="710143893",1,IF(OR(CONSOLIDADO[[#This Row],[Casos Acumulados]]&gt;0,CONSOLIDADO[[#This Row],[Muertes]]&gt;0),N233+1,I234))</f>
        <v>0</v>
      </c>
      <c r="O234" s="75">
        <f>+IFERROR(VLOOKUP($G234,TDMuertes!$C$2:$E$534,3,0),0)</f>
        <v>0</v>
      </c>
      <c r="P234" s="100" t="str">
        <f t="shared" ca="1" si="22"/>
        <v>OFF</v>
      </c>
      <c r="Q234" s="84">
        <f>+IFERROR(VLOOKUP(CONSOLIDADO[[#This Row],[Codigo Municipio]],TDDia!$A$4:$B$394,2,0),0)</f>
        <v>0</v>
      </c>
    </row>
    <row r="235" spans="2:17" ht="14.4" x14ac:dyDescent="0.3">
      <c r="B235">
        <f t="shared" si="23"/>
        <v>2</v>
      </c>
      <c r="C235" s="75" t="str" cm="1">
        <f t="array" ref="C235">+INDEX(Table_4[[Departamento]:[Municipio]],FINAL!$B235,1)</f>
        <v>Atlántida</v>
      </c>
      <c r="D235" s="75" t="str" cm="1">
        <f t="array" ref="D235">+INDEX(Table_4[[Departamento]:[Municipio]],FINAL!$B235,4)</f>
        <v>El Porvenir</v>
      </c>
      <c r="E235" s="75" t="str" cm="1">
        <f t="array" ref="E235">+INDEX(Table_4[[Departamento]:[Municipio]],FINAL!$B235,3)</f>
        <v>0102</v>
      </c>
      <c r="F235" s="102">
        <f t="shared" si="19"/>
        <v>43933</v>
      </c>
      <c r="G235" s="77" t="str">
        <f>+CONSOLIDADO[[#This Row],[Codigo Municipio]]&amp;CONSOLIDADO[[#This Row],[Fecha]]</f>
        <v>010243933</v>
      </c>
      <c r="H235" s="78">
        <f>+IFERROR(VLOOKUP($G235,TDAcumula!$C$2:$E$2027,3,0),0)</f>
        <v>0</v>
      </c>
      <c r="I235" s="79">
        <f t="shared" si="20"/>
        <v>0</v>
      </c>
      <c r="J235" s="80">
        <f>+IF(CONSOLIDADO[[#This Row],[Codigo Municipio]]=E234,CONSOLIDADO[[#This Row],[Fallecidos Diarios]]+J234,CONSOLIDADO[[#This Row],[Fallecidos Diarios]])</f>
        <v>0</v>
      </c>
      <c r="K235" s="81">
        <f t="shared" si="21"/>
        <v>0</v>
      </c>
      <c r="L235" s="82">
        <f>+IF(CONSOLIDADO[[#This Row],[Codigo Municipio]]=E234,CONSOLIDADO[[#This Row],[Recuperados Diarios]]+L234,CONSOLIDADO[[#This Row],[Recuperados Diarios]])</f>
        <v>0</v>
      </c>
      <c r="M235" s="83" cm="1">
        <f t="array" ref="M235">+IFERROR(IF(CONSOLIDADO[[#This Row],[Día]]&lt;14,0,INDEX(CONSOLIDADO[Casos Diarios],ROW()-14,1)),0)</f>
        <v>0</v>
      </c>
      <c r="N235" s="78">
        <f>+IF(CONSOLIDADO[[#This Row],[Clave]]="710143893",1,IF(OR(CONSOLIDADO[[#This Row],[Casos Acumulados]]&gt;0,CONSOLIDADO[[#This Row],[Muertes]]&gt;0),N234+1,I235))</f>
        <v>0</v>
      </c>
      <c r="O235" s="75">
        <f>+IFERROR(VLOOKUP($G235,TDMuertes!$C$2:$E$534,3,0),0)</f>
        <v>0</v>
      </c>
      <c r="P235" s="100" t="str">
        <f t="shared" ca="1" si="22"/>
        <v>OFF</v>
      </c>
      <c r="Q235" s="84">
        <f>+IFERROR(VLOOKUP(CONSOLIDADO[[#This Row],[Codigo Municipio]],TDDia!$A$4:$B$394,2,0),0)</f>
        <v>0</v>
      </c>
    </row>
    <row r="236" spans="2:17" ht="14.4" x14ac:dyDescent="0.3">
      <c r="B236">
        <f t="shared" si="23"/>
        <v>2</v>
      </c>
      <c r="C236" s="75" t="str" cm="1">
        <f t="array" ref="C236">+INDEX(Table_4[[Departamento]:[Municipio]],FINAL!$B236,1)</f>
        <v>Atlántida</v>
      </c>
      <c r="D236" s="75" t="str" cm="1">
        <f t="array" ref="D236">+INDEX(Table_4[[Departamento]:[Municipio]],FINAL!$B236,4)</f>
        <v>El Porvenir</v>
      </c>
      <c r="E236" s="75" t="str" cm="1">
        <f t="array" ref="E236">+INDEX(Table_4[[Departamento]:[Municipio]],FINAL!$B236,3)</f>
        <v>0102</v>
      </c>
      <c r="F236" s="102">
        <f t="shared" si="19"/>
        <v>43934</v>
      </c>
      <c r="G236" s="77" t="str">
        <f>+CONSOLIDADO[[#This Row],[Codigo Municipio]]&amp;CONSOLIDADO[[#This Row],[Fecha]]</f>
        <v>010243934</v>
      </c>
      <c r="H236" s="78">
        <f>+IFERROR(VLOOKUP($G236,TDAcumula!$C$2:$E$2027,3,0),0)</f>
        <v>0</v>
      </c>
      <c r="I236" s="79">
        <f t="shared" si="20"/>
        <v>0</v>
      </c>
      <c r="J236" s="80">
        <f>+IF(CONSOLIDADO[[#This Row],[Codigo Municipio]]=E235,CONSOLIDADO[[#This Row],[Fallecidos Diarios]]+J235,CONSOLIDADO[[#This Row],[Fallecidos Diarios]])</f>
        <v>0</v>
      </c>
      <c r="K236" s="81">
        <f t="shared" si="21"/>
        <v>0</v>
      </c>
      <c r="L236" s="82">
        <f>+IF(CONSOLIDADO[[#This Row],[Codigo Municipio]]=E235,CONSOLIDADO[[#This Row],[Recuperados Diarios]]+L235,CONSOLIDADO[[#This Row],[Recuperados Diarios]])</f>
        <v>0</v>
      </c>
      <c r="M236" s="83" cm="1">
        <f t="array" ref="M236">+IFERROR(IF(CONSOLIDADO[[#This Row],[Día]]&lt;14,0,INDEX(CONSOLIDADO[Casos Diarios],ROW()-14,1)),0)</f>
        <v>0</v>
      </c>
      <c r="N236" s="78">
        <f>+IF(CONSOLIDADO[[#This Row],[Clave]]="710143893",1,IF(OR(CONSOLIDADO[[#This Row],[Casos Acumulados]]&gt;0,CONSOLIDADO[[#This Row],[Muertes]]&gt;0),N235+1,I236))</f>
        <v>0</v>
      </c>
      <c r="O236" s="75">
        <f>+IFERROR(VLOOKUP($G236,TDMuertes!$C$2:$E$534,3,0),0)</f>
        <v>0</v>
      </c>
      <c r="P236" s="100" t="str">
        <f t="shared" ca="1" si="22"/>
        <v>OFF</v>
      </c>
      <c r="Q236" s="84">
        <f>+IFERROR(VLOOKUP(CONSOLIDADO[[#This Row],[Codigo Municipio]],TDDia!$A$4:$B$394,2,0),0)</f>
        <v>0</v>
      </c>
    </row>
    <row r="237" spans="2:17" ht="14.4" x14ac:dyDescent="0.3">
      <c r="B237">
        <f t="shared" si="23"/>
        <v>2</v>
      </c>
      <c r="C237" s="75" t="str" cm="1">
        <f t="array" ref="C237">+INDEX(Table_4[[Departamento]:[Municipio]],FINAL!$B237,1)</f>
        <v>Atlántida</v>
      </c>
      <c r="D237" s="75" t="str" cm="1">
        <f t="array" ref="D237">+INDEX(Table_4[[Departamento]:[Municipio]],FINAL!$B237,4)</f>
        <v>El Porvenir</v>
      </c>
      <c r="E237" s="75" t="str" cm="1">
        <f t="array" ref="E237">+INDEX(Table_4[[Departamento]:[Municipio]],FINAL!$B237,3)</f>
        <v>0102</v>
      </c>
      <c r="F237" s="102">
        <f t="shared" si="19"/>
        <v>43935</v>
      </c>
      <c r="G237" s="77" t="str">
        <f>+CONSOLIDADO[[#This Row],[Codigo Municipio]]&amp;CONSOLIDADO[[#This Row],[Fecha]]</f>
        <v>010243935</v>
      </c>
      <c r="H237" s="78">
        <f>+IFERROR(VLOOKUP($G237,TDAcumula!$C$2:$E$2027,3,0),0)</f>
        <v>0</v>
      </c>
      <c r="I237" s="79">
        <f t="shared" si="20"/>
        <v>0</v>
      </c>
      <c r="J237" s="80">
        <f>+IF(CONSOLIDADO[[#This Row],[Codigo Municipio]]=E236,CONSOLIDADO[[#This Row],[Fallecidos Diarios]]+J236,CONSOLIDADO[[#This Row],[Fallecidos Diarios]])</f>
        <v>0</v>
      </c>
      <c r="K237" s="81">
        <f t="shared" si="21"/>
        <v>0</v>
      </c>
      <c r="L237" s="82">
        <f>+IF(CONSOLIDADO[[#This Row],[Codigo Municipio]]=E236,CONSOLIDADO[[#This Row],[Recuperados Diarios]]+L236,CONSOLIDADO[[#This Row],[Recuperados Diarios]])</f>
        <v>0</v>
      </c>
      <c r="M237" s="83" cm="1">
        <f t="array" ref="M237">+IFERROR(IF(CONSOLIDADO[[#This Row],[Día]]&lt;14,0,INDEX(CONSOLIDADO[Casos Diarios],ROW()-14,1)),0)</f>
        <v>0</v>
      </c>
      <c r="N237" s="78">
        <f>+IF(CONSOLIDADO[[#This Row],[Clave]]="710143893",1,IF(OR(CONSOLIDADO[[#This Row],[Casos Acumulados]]&gt;0,CONSOLIDADO[[#This Row],[Muertes]]&gt;0),N236+1,I237))</f>
        <v>0</v>
      </c>
      <c r="O237" s="75">
        <f>+IFERROR(VLOOKUP($G237,TDMuertes!$C$2:$E$534,3,0),0)</f>
        <v>0</v>
      </c>
      <c r="P237" s="100" t="str">
        <f t="shared" ca="1" si="22"/>
        <v>OFF</v>
      </c>
      <c r="Q237" s="84">
        <f>+IFERROR(VLOOKUP(CONSOLIDADO[[#This Row],[Codigo Municipio]],TDDia!$A$4:$B$394,2,0),0)</f>
        <v>0</v>
      </c>
    </row>
    <row r="238" spans="2:17" ht="14.4" x14ac:dyDescent="0.3">
      <c r="B238">
        <f t="shared" si="23"/>
        <v>2</v>
      </c>
      <c r="C238" s="75" t="str" cm="1">
        <f t="array" ref="C238">+INDEX(Table_4[[Departamento]:[Municipio]],FINAL!$B238,1)</f>
        <v>Atlántida</v>
      </c>
      <c r="D238" s="75" t="str" cm="1">
        <f t="array" ref="D238">+INDEX(Table_4[[Departamento]:[Municipio]],FINAL!$B238,4)</f>
        <v>El Porvenir</v>
      </c>
      <c r="E238" s="75" t="str" cm="1">
        <f t="array" ref="E238">+INDEX(Table_4[[Departamento]:[Municipio]],FINAL!$B238,3)</f>
        <v>0102</v>
      </c>
      <c r="F238" s="102">
        <f t="shared" si="19"/>
        <v>43936</v>
      </c>
      <c r="G238" s="77" t="str">
        <f>+CONSOLIDADO[[#This Row],[Codigo Municipio]]&amp;CONSOLIDADO[[#This Row],[Fecha]]</f>
        <v>010243936</v>
      </c>
      <c r="H238" s="78">
        <f>+IFERROR(VLOOKUP($G238,TDAcumula!$C$2:$E$2027,3,0),0)</f>
        <v>0</v>
      </c>
      <c r="I238" s="79">
        <f t="shared" si="20"/>
        <v>0</v>
      </c>
      <c r="J238" s="80">
        <f>+IF(CONSOLIDADO[[#This Row],[Codigo Municipio]]=E237,CONSOLIDADO[[#This Row],[Fallecidos Diarios]]+J237,CONSOLIDADO[[#This Row],[Fallecidos Diarios]])</f>
        <v>0</v>
      </c>
      <c r="K238" s="81">
        <f t="shared" si="21"/>
        <v>0</v>
      </c>
      <c r="L238" s="82">
        <f>+IF(CONSOLIDADO[[#This Row],[Codigo Municipio]]=E237,CONSOLIDADO[[#This Row],[Recuperados Diarios]]+L237,CONSOLIDADO[[#This Row],[Recuperados Diarios]])</f>
        <v>0</v>
      </c>
      <c r="M238" s="83" cm="1">
        <f t="array" ref="M238">+IFERROR(IF(CONSOLIDADO[[#This Row],[Día]]&lt;14,0,INDEX(CONSOLIDADO[Casos Diarios],ROW()-14,1)),0)</f>
        <v>0</v>
      </c>
      <c r="N238" s="78">
        <f>+IF(CONSOLIDADO[[#This Row],[Clave]]="710143893",1,IF(OR(CONSOLIDADO[[#This Row],[Casos Acumulados]]&gt;0,CONSOLIDADO[[#This Row],[Muertes]]&gt;0),N237+1,I238))</f>
        <v>0</v>
      </c>
      <c r="O238" s="75">
        <f>+IFERROR(VLOOKUP($G238,TDMuertes!$C$2:$E$534,3,0),0)</f>
        <v>0</v>
      </c>
      <c r="P238" s="100" t="str">
        <f t="shared" ca="1" si="22"/>
        <v>OFF</v>
      </c>
      <c r="Q238" s="84">
        <f>+IFERROR(VLOOKUP(CONSOLIDADO[[#This Row],[Codigo Municipio]],TDDia!$A$4:$B$394,2,0),0)</f>
        <v>0</v>
      </c>
    </row>
    <row r="239" spans="2:17" ht="14.4" x14ac:dyDescent="0.3">
      <c r="B239">
        <f t="shared" si="23"/>
        <v>2</v>
      </c>
      <c r="C239" s="75" t="str" cm="1">
        <f t="array" ref="C239">+INDEX(Table_4[[Departamento]:[Municipio]],FINAL!$B239,1)</f>
        <v>Atlántida</v>
      </c>
      <c r="D239" s="75" t="str" cm="1">
        <f t="array" ref="D239">+INDEX(Table_4[[Departamento]:[Municipio]],FINAL!$B239,4)</f>
        <v>El Porvenir</v>
      </c>
      <c r="E239" s="75" t="str" cm="1">
        <f t="array" ref="E239">+INDEX(Table_4[[Departamento]:[Municipio]],FINAL!$B239,3)</f>
        <v>0102</v>
      </c>
      <c r="F239" s="102">
        <f t="shared" si="19"/>
        <v>43937</v>
      </c>
      <c r="G239" s="77" t="str">
        <f>+CONSOLIDADO[[#This Row],[Codigo Municipio]]&amp;CONSOLIDADO[[#This Row],[Fecha]]</f>
        <v>010243937</v>
      </c>
      <c r="H239" s="78">
        <f>+IFERROR(VLOOKUP($G239,TDAcumula!$C$2:$E$2027,3,0),0)</f>
        <v>0</v>
      </c>
      <c r="I239" s="79">
        <f t="shared" si="20"/>
        <v>0</v>
      </c>
      <c r="J239" s="80">
        <f>+IF(CONSOLIDADO[[#This Row],[Codigo Municipio]]=E238,CONSOLIDADO[[#This Row],[Fallecidos Diarios]]+J238,CONSOLIDADO[[#This Row],[Fallecidos Diarios]])</f>
        <v>0</v>
      </c>
      <c r="K239" s="81">
        <f t="shared" si="21"/>
        <v>0</v>
      </c>
      <c r="L239" s="82">
        <f>+IF(CONSOLIDADO[[#This Row],[Codigo Municipio]]=E238,CONSOLIDADO[[#This Row],[Recuperados Diarios]]+L238,CONSOLIDADO[[#This Row],[Recuperados Diarios]])</f>
        <v>0</v>
      </c>
      <c r="M239" s="83" cm="1">
        <f t="array" ref="M239">+IFERROR(IF(CONSOLIDADO[[#This Row],[Día]]&lt;14,0,INDEX(CONSOLIDADO[Casos Diarios],ROW()-14,1)),0)</f>
        <v>0</v>
      </c>
      <c r="N239" s="78">
        <f>+IF(CONSOLIDADO[[#This Row],[Clave]]="710143893",1,IF(OR(CONSOLIDADO[[#This Row],[Casos Acumulados]]&gt;0,CONSOLIDADO[[#This Row],[Muertes]]&gt;0),N238+1,I239))</f>
        <v>0</v>
      </c>
      <c r="O239" s="75">
        <f>+IFERROR(VLOOKUP($G239,TDMuertes!$C$2:$E$534,3,0),0)</f>
        <v>0</v>
      </c>
      <c r="P239" s="100" t="str">
        <f t="shared" ca="1" si="22"/>
        <v>OFF</v>
      </c>
      <c r="Q239" s="84">
        <f>+IFERROR(VLOOKUP(CONSOLIDADO[[#This Row],[Codigo Municipio]],TDDia!$A$4:$B$394,2,0),0)</f>
        <v>0</v>
      </c>
    </row>
    <row r="240" spans="2:17" ht="14.4" x14ac:dyDescent="0.3">
      <c r="B240">
        <f t="shared" si="23"/>
        <v>2</v>
      </c>
      <c r="C240" s="75" t="str" cm="1">
        <f t="array" ref="C240">+INDEX(Table_4[[Departamento]:[Municipio]],FINAL!$B240,1)</f>
        <v>Atlántida</v>
      </c>
      <c r="D240" s="75" t="str" cm="1">
        <f t="array" ref="D240">+INDEX(Table_4[[Departamento]:[Municipio]],FINAL!$B240,4)</f>
        <v>El Porvenir</v>
      </c>
      <c r="E240" s="75" t="str" cm="1">
        <f t="array" ref="E240">+INDEX(Table_4[[Departamento]:[Municipio]],FINAL!$B240,3)</f>
        <v>0102</v>
      </c>
      <c r="F240" s="102">
        <f t="shared" si="19"/>
        <v>43938</v>
      </c>
      <c r="G240" s="77" t="str">
        <f>+CONSOLIDADO[[#This Row],[Codigo Municipio]]&amp;CONSOLIDADO[[#This Row],[Fecha]]</f>
        <v>010243938</v>
      </c>
      <c r="H240" s="78">
        <f>+IFERROR(VLOOKUP($G240,TDAcumula!$C$2:$E$2027,3,0),0)</f>
        <v>0</v>
      </c>
      <c r="I240" s="79">
        <f t="shared" si="20"/>
        <v>0</v>
      </c>
      <c r="J240" s="80">
        <f>+IF(CONSOLIDADO[[#This Row],[Codigo Municipio]]=E239,CONSOLIDADO[[#This Row],[Fallecidos Diarios]]+J239,CONSOLIDADO[[#This Row],[Fallecidos Diarios]])</f>
        <v>0</v>
      </c>
      <c r="K240" s="81">
        <f t="shared" si="21"/>
        <v>0</v>
      </c>
      <c r="L240" s="82">
        <f>+IF(CONSOLIDADO[[#This Row],[Codigo Municipio]]=E239,CONSOLIDADO[[#This Row],[Recuperados Diarios]]+L239,CONSOLIDADO[[#This Row],[Recuperados Diarios]])</f>
        <v>0</v>
      </c>
      <c r="M240" s="83" cm="1">
        <f t="array" ref="M240">+IFERROR(IF(CONSOLIDADO[[#This Row],[Día]]&lt;14,0,INDEX(CONSOLIDADO[Casos Diarios],ROW()-14,1)),0)</f>
        <v>0</v>
      </c>
      <c r="N240" s="78">
        <f>+IF(CONSOLIDADO[[#This Row],[Clave]]="710143893",1,IF(OR(CONSOLIDADO[[#This Row],[Casos Acumulados]]&gt;0,CONSOLIDADO[[#This Row],[Muertes]]&gt;0),N239+1,I240))</f>
        <v>0</v>
      </c>
      <c r="O240" s="75">
        <f>+IFERROR(VLOOKUP($G240,TDMuertes!$C$2:$E$534,3,0),0)</f>
        <v>0</v>
      </c>
      <c r="P240" s="100" t="str">
        <f t="shared" ca="1" si="22"/>
        <v>OFF</v>
      </c>
      <c r="Q240" s="84">
        <f>+IFERROR(VLOOKUP(CONSOLIDADO[[#This Row],[Codigo Municipio]],TDDia!$A$4:$B$394,2,0),0)</f>
        <v>0</v>
      </c>
    </row>
    <row r="241" spans="2:17" ht="14.4" x14ac:dyDescent="0.3">
      <c r="B241">
        <f t="shared" si="23"/>
        <v>2</v>
      </c>
      <c r="C241" s="75" t="str" cm="1">
        <f t="array" ref="C241">+INDEX(Table_4[[Departamento]:[Municipio]],FINAL!$B241,1)</f>
        <v>Atlántida</v>
      </c>
      <c r="D241" s="75" t="str" cm="1">
        <f t="array" ref="D241">+INDEX(Table_4[[Departamento]:[Municipio]],FINAL!$B241,4)</f>
        <v>El Porvenir</v>
      </c>
      <c r="E241" s="75" t="str" cm="1">
        <f t="array" ref="E241">+INDEX(Table_4[[Departamento]:[Municipio]],FINAL!$B241,3)</f>
        <v>0102</v>
      </c>
      <c r="F241" s="102">
        <f t="shared" si="19"/>
        <v>43939</v>
      </c>
      <c r="G241" s="77" t="str">
        <f>+CONSOLIDADO[[#This Row],[Codigo Municipio]]&amp;CONSOLIDADO[[#This Row],[Fecha]]</f>
        <v>010243939</v>
      </c>
      <c r="H241" s="78">
        <f>+IFERROR(VLOOKUP($G241,TDAcumula!$C$2:$E$2027,3,0),0)</f>
        <v>0</v>
      </c>
      <c r="I241" s="79">
        <f t="shared" si="20"/>
        <v>0</v>
      </c>
      <c r="J241" s="80">
        <f>+IF(CONSOLIDADO[[#This Row],[Codigo Municipio]]=E240,CONSOLIDADO[[#This Row],[Fallecidos Diarios]]+J240,CONSOLIDADO[[#This Row],[Fallecidos Diarios]])</f>
        <v>0</v>
      </c>
      <c r="K241" s="81">
        <f t="shared" si="21"/>
        <v>0</v>
      </c>
      <c r="L241" s="82">
        <f>+IF(CONSOLIDADO[[#This Row],[Codigo Municipio]]=E240,CONSOLIDADO[[#This Row],[Recuperados Diarios]]+L240,CONSOLIDADO[[#This Row],[Recuperados Diarios]])</f>
        <v>0</v>
      </c>
      <c r="M241" s="83" cm="1">
        <f t="array" ref="M241">+IFERROR(IF(CONSOLIDADO[[#This Row],[Día]]&lt;14,0,INDEX(CONSOLIDADO[Casos Diarios],ROW()-14,1)),0)</f>
        <v>0</v>
      </c>
      <c r="N241" s="78">
        <f>+IF(CONSOLIDADO[[#This Row],[Clave]]="710143893",1,IF(OR(CONSOLIDADO[[#This Row],[Casos Acumulados]]&gt;0,CONSOLIDADO[[#This Row],[Muertes]]&gt;0),N240+1,I241))</f>
        <v>0</v>
      </c>
      <c r="O241" s="75">
        <f>+IFERROR(VLOOKUP($G241,TDMuertes!$C$2:$E$534,3,0),0)</f>
        <v>0</v>
      </c>
      <c r="P241" s="100" t="str">
        <f t="shared" ca="1" si="22"/>
        <v>OFF</v>
      </c>
      <c r="Q241" s="84">
        <f>+IFERROR(VLOOKUP(CONSOLIDADO[[#This Row],[Codigo Municipio]],TDDia!$A$4:$B$394,2,0),0)</f>
        <v>0</v>
      </c>
    </row>
    <row r="242" spans="2:17" ht="14.4" x14ac:dyDescent="0.3">
      <c r="B242">
        <f t="shared" si="23"/>
        <v>2</v>
      </c>
      <c r="C242" s="75" t="str" cm="1">
        <f t="array" ref="C242">+INDEX(Table_4[[Departamento]:[Municipio]],FINAL!$B242,1)</f>
        <v>Atlántida</v>
      </c>
      <c r="D242" s="75" t="str" cm="1">
        <f t="array" ref="D242">+INDEX(Table_4[[Departamento]:[Municipio]],FINAL!$B242,4)</f>
        <v>El Porvenir</v>
      </c>
      <c r="E242" s="75" t="str" cm="1">
        <f t="array" ref="E242">+INDEX(Table_4[[Departamento]:[Municipio]],FINAL!$B242,3)</f>
        <v>0102</v>
      </c>
      <c r="F242" s="102">
        <f t="shared" si="19"/>
        <v>43940</v>
      </c>
      <c r="G242" s="77" t="str">
        <f>+CONSOLIDADO[[#This Row],[Codigo Municipio]]&amp;CONSOLIDADO[[#This Row],[Fecha]]</f>
        <v>010243940</v>
      </c>
      <c r="H242" s="78">
        <f>+IFERROR(VLOOKUP($G242,TDAcumula!$C$2:$E$2027,3,0),0)</f>
        <v>0</v>
      </c>
      <c r="I242" s="79">
        <f t="shared" si="20"/>
        <v>0</v>
      </c>
      <c r="J242" s="80">
        <f>+IF(CONSOLIDADO[[#This Row],[Codigo Municipio]]=E241,CONSOLIDADO[[#This Row],[Fallecidos Diarios]]+J241,CONSOLIDADO[[#This Row],[Fallecidos Diarios]])</f>
        <v>0</v>
      </c>
      <c r="K242" s="81">
        <f t="shared" si="21"/>
        <v>0</v>
      </c>
      <c r="L242" s="82">
        <f>+IF(CONSOLIDADO[[#This Row],[Codigo Municipio]]=E241,CONSOLIDADO[[#This Row],[Recuperados Diarios]]+L241,CONSOLIDADO[[#This Row],[Recuperados Diarios]])</f>
        <v>0</v>
      </c>
      <c r="M242" s="83" cm="1">
        <f t="array" ref="M242">+IFERROR(IF(CONSOLIDADO[[#This Row],[Día]]&lt;14,0,INDEX(CONSOLIDADO[Casos Diarios],ROW()-14,1)),0)</f>
        <v>0</v>
      </c>
      <c r="N242" s="78">
        <f>+IF(CONSOLIDADO[[#This Row],[Clave]]="710143893",1,IF(OR(CONSOLIDADO[[#This Row],[Casos Acumulados]]&gt;0,CONSOLIDADO[[#This Row],[Muertes]]&gt;0),N241+1,I242))</f>
        <v>0</v>
      </c>
      <c r="O242" s="75">
        <f>+IFERROR(VLOOKUP($G242,TDMuertes!$C$2:$E$534,3,0),0)</f>
        <v>0</v>
      </c>
      <c r="P242" s="100" t="str">
        <f t="shared" ca="1" si="22"/>
        <v>OFF</v>
      </c>
      <c r="Q242" s="84">
        <f>+IFERROR(VLOOKUP(CONSOLIDADO[[#This Row],[Codigo Municipio]],TDDia!$A$4:$B$394,2,0),0)</f>
        <v>0</v>
      </c>
    </row>
    <row r="243" spans="2:17" ht="14.4" x14ac:dyDescent="0.3">
      <c r="B243">
        <f t="shared" si="23"/>
        <v>2</v>
      </c>
      <c r="C243" s="75" t="str" cm="1">
        <f t="array" ref="C243">+INDEX(Table_4[[Departamento]:[Municipio]],FINAL!$B243,1)</f>
        <v>Atlántida</v>
      </c>
      <c r="D243" s="75" t="str" cm="1">
        <f t="array" ref="D243">+INDEX(Table_4[[Departamento]:[Municipio]],FINAL!$B243,4)</f>
        <v>El Porvenir</v>
      </c>
      <c r="E243" s="75" t="str" cm="1">
        <f t="array" ref="E243">+INDEX(Table_4[[Departamento]:[Municipio]],FINAL!$B243,3)</f>
        <v>0102</v>
      </c>
      <c r="F243" s="102">
        <f t="shared" si="19"/>
        <v>43941</v>
      </c>
      <c r="G243" s="77" t="str">
        <f>+CONSOLIDADO[[#This Row],[Codigo Municipio]]&amp;CONSOLIDADO[[#This Row],[Fecha]]</f>
        <v>010243941</v>
      </c>
      <c r="H243" s="78">
        <f>+IFERROR(VLOOKUP($G243,TDAcumula!$C$2:$E$2027,3,0),0)</f>
        <v>0</v>
      </c>
      <c r="I243" s="79">
        <f t="shared" si="20"/>
        <v>0</v>
      </c>
      <c r="J243" s="80">
        <f>+IF(CONSOLIDADO[[#This Row],[Codigo Municipio]]=E242,CONSOLIDADO[[#This Row],[Fallecidos Diarios]]+J242,CONSOLIDADO[[#This Row],[Fallecidos Diarios]])</f>
        <v>0</v>
      </c>
      <c r="K243" s="81">
        <f t="shared" si="21"/>
        <v>0</v>
      </c>
      <c r="L243" s="82">
        <f>+IF(CONSOLIDADO[[#This Row],[Codigo Municipio]]=E242,CONSOLIDADO[[#This Row],[Recuperados Diarios]]+L242,CONSOLIDADO[[#This Row],[Recuperados Diarios]])</f>
        <v>0</v>
      </c>
      <c r="M243" s="83" cm="1">
        <f t="array" ref="M243">+IFERROR(IF(CONSOLIDADO[[#This Row],[Día]]&lt;14,0,INDEX(CONSOLIDADO[Casos Diarios],ROW()-14,1)),0)</f>
        <v>0</v>
      </c>
      <c r="N243" s="78">
        <f>+IF(CONSOLIDADO[[#This Row],[Clave]]="710143893",1,IF(OR(CONSOLIDADO[[#This Row],[Casos Acumulados]]&gt;0,CONSOLIDADO[[#This Row],[Muertes]]&gt;0),N242+1,I243))</f>
        <v>0</v>
      </c>
      <c r="O243" s="75">
        <f>+IFERROR(VLOOKUP($G243,TDMuertes!$C$2:$E$534,3,0),0)</f>
        <v>0</v>
      </c>
      <c r="P243" s="100" t="str">
        <f t="shared" ca="1" si="22"/>
        <v>OFF</v>
      </c>
      <c r="Q243" s="84">
        <f>+IFERROR(VLOOKUP(CONSOLIDADO[[#This Row],[Codigo Municipio]],TDDia!$A$4:$B$394,2,0),0)</f>
        <v>0</v>
      </c>
    </row>
    <row r="244" spans="2:17" ht="14.4" x14ac:dyDescent="0.3">
      <c r="B244">
        <f t="shared" si="23"/>
        <v>2</v>
      </c>
      <c r="C244" s="75" t="str" cm="1">
        <f t="array" ref="C244">+INDEX(Table_4[[Departamento]:[Municipio]],FINAL!$B244,1)</f>
        <v>Atlántida</v>
      </c>
      <c r="D244" s="75" t="str" cm="1">
        <f t="array" ref="D244">+INDEX(Table_4[[Departamento]:[Municipio]],FINAL!$B244,4)</f>
        <v>El Porvenir</v>
      </c>
      <c r="E244" s="75" t="str" cm="1">
        <f t="array" ref="E244">+INDEX(Table_4[[Departamento]:[Municipio]],FINAL!$B244,3)</f>
        <v>0102</v>
      </c>
      <c r="F244" s="102">
        <f t="shared" si="19"/>
        <v>43942</v>
      </c>
      <c r="G244" s="77" t="str">
        <f>+CONSOLIDADO[[#This Row],[Codigo Municipio]]&amp;CONSOLIDADO[[#This Row],[Fecha]]</f>
        <v>010243942</v>
      </c>
      <c r="H244" s="78">
        <f>+IFERROR(VLOOKUP($G244,TDAcumula!$C$2:$E$2027,3,0),0)</f>
        <v>0</v>
      </c>
      <c r="I244" s="79">
        <f t="shared" si="20"/>
        <v>0</v>
      </c>
      <c r="J244" s="80">
        <f>+IF(CONSOLIDADO[[#This Row],[Codigo Municipio]]=E243,CONSOLIDADO[[#This Row],[Fallecidos Diarios]]+J243,CONSOLIDADO[[#This Row],[Fallecidos Diarios]])</f>
        <v>0</v>
      </c>
      <c r="K244" s="81">
        <f t="shared" si="21"/>
        <v>0</v>
      </c>
      <c r="L244" s="82">
        <f>+IF(CONSOLIDADO[[#This Row],[Codigo Municipio]]=E243,CONSOLIDADO[[#This Row],[Recuperados Diarios]]+L243,CONSOLIDADO[[#This Row],[Recuperados Diarios]])</f>
        <v>0</v>
      </c>
      <c r="M244" s="83" cm="1">
        <f t="array" ref="M244">+IFERROR(IF(CONSOLIDADO[[#This Row],[Día]]&lt;14,0,INDEX(CONSOLIDADO[Casos Diarios],ROW()-14,1)),0)</f>
        <v>0</v>
      </c>
      <c r="N244" s="78">
        <f>+IF(CONSOLIDADO[[#This Row],[Clave]]="710143893",1,IF(OR(CONSOLIDADO[[#This Row],[Casos Acumulados]]&gt;0,CONSOLIDADO[[#This Row],[Muertes]]&gt;0),N243+1,I244))</f>
        <v>0</v>
      </c>
      <c r="O244" s="75">
        <f>+IFERROR(VLOOKUP($G244,TDMuertes!$C$2:$E$534,3,0),0)</f>
        <v>0</v>
      </c>
      <c r="P244" s="100" t="str">
        <f t="shared" ca="1" si="22"/>
        <v>OFF</v>
      </c>
      <c r="Q244" s="84">
        <f>+IFERROR(VLOOKUP(CONSOLIDADO[[#This Row],[Codigo Municipio]],TDDia!$A$4:$B$394,2,0),0)</f>
        <v>0</v>
      </c>
    </row>
    <row r="245" spans="2:17" ht="14.4" x14ac:dyDescent="0.3">
      <c r="B245">
        <f t="shared" si="23"/>
        <v>2</v>
      </c>
      <c r="C245" s="75" t="str" cm="1">
        <f t="array" ref="C245">+INDEX(Table_4[[Departamento]:[Municipio]],FINAL!$B245,1)</f>
        <v>Atlántida</v>
      </c>
      <c r="D245" s="75" t="str" cm="1">
        <f t="array" ref="D245">+INDEX(Table_4[[Departamento]:[Municipio]],FINAL!$B245,4)</f>
        <v>El Porvenir</v>
      </c>
      <c r="E245" s="75" t="str" cm="1">
        <f t="array" ref="E245">+INDEX(Table_4[[Departamento]:[Municipio]],FINAL!$B245,3)</f>
        <v>0102</v>
      </c>
      <c r="F245" s="102">
        <f t="shared" si="19"/>
        <v>43943</v>
      </c>
      <c r="G245" s="77" t="str">
        <f>+CONSOLIDADO[[#This Row],[Codigo Municipio]]&amp;CONSOLIDADO[[#This Row],[Fecha]]</f>
        <v>010243943</v>
      </c>
      <c r="H245" s="78">
        <f>+IFERROR(VLOOKUP($G245,TDAcumula!$C$2:$E$2027,3,0),0)</f>
        <v>0</v>
      </c>
      <c r="I245" s="79">
        <f t="shared" si="20"/>
        <v>0</v>
      </c>
      <c r="J245" s="80">
        <f>+IF(CONSOLIDADO[[#This Row],[Codigo Municipio]]=E244,CONSOLIDADO[[#This Row],[Fallecidos Diarios]]+J244,CONSOLIDADO[[#This Row],[Fallecidos Diarios]])</f>
        <v>0</v>
      </c>
      <c r="K245" s="81">
        <f t="shared" si="21"/>
        <v>0</v>
      </c>
      <c r="L245" s="82">
        <f>+IF(CONSOLIDADO[[#This Row],[Codigo Municipio]]=E244,CONSOLIDADO[[#This Row],[Recuperados Diarios]]+L244,CONSOLIDADO[[#This Row],[Recuperados Diarios]])</f>
        <v>0</v>
      </c>
      <c r="M245" s="83" cm="1">
        <f t="array" ref="M245">+IFERROR(IF(CONSOLIDADO[[#This Row],[Día]]&lt;14,0,INDEX(CONSOLIDADO[Casos Diarios],ROW()-14,1)),0)</f>
        <v>0</v>
      </c>
      <c r="N245" s="78">
        <f>+IF(CONSOLIDADO[[#This Row],[Clave]]="710143893",1,IF(OR(CONSOLIDADO[[#This Row],[Casos Acumulados]]&gt;0,CONSOLIDADO[[#This Row],[Muertes]]&gt;0),N244+1,I245))</f>
        <v>0</v>
      </c>
      <c r="O245" s="75">
        <f>+IFERROR(VLOOKUP($G245,TDMuertes!$C$2:$E$534,3,0),0)</f>
        <v>0</v>
      </c>
      <c r="P245" s="100" t="str">
        <f t="shared" ca="1" si="22"/>
        <v>OFF</v>
      </c>
      <c r="Q245" s="84">
        <f>+IFERROR(VLOOKUP(CONSOLIDADO[[#This Row],[Codigo Municipio]],TDDia!$A$4:$B$394,2,0),0)</f>
        <v>0</v>
      </c>
    </row>
    <row r="246" spans="2:17" ht="14.4" x14ac:dyDescent="0.3">
      <c r="B246">
        <f t="shared" si="23"/>
        <v>2</v>
      </c>
      <c r="C246" s="75" t="str" cm="1">
        <f t="array" ref="C246">+INDEX(Table_4[[Departamento]:[Municipio]],FINAL!$B246,1)</f>
        <v>Atlántida</v>
      </c>
      <c r="D246" s="75" t="str" cm="1">
        <f t="array" ref="D246">+INDEX(Table_4[[Departamento]:[Municipio]],FINAL!$B246,4)</f>
        <v>El Porvenir</v>
      </c>
      <c r="E246" s="75" t="str" cm="1">
        <f t="array" ref="E246">+INDEX(Table_4[[Departamento]:[Municipio]],FINAL!$B246,3)</f>
        <v>0102</v>
      </c>
      <c r="F246" s="102">
        <f t="shared" si="19"/>
        <v>43944</v>
      </c>
      <c r="G246" s="77" t="str">
        <f>+CONSOLIDADO[[#This Row],[Codigo Municipio]]&amp;CONSOLIDADO[[#This Row],[Fecha]]</f>
        <v>010243944</v>
      </c>
      <c r="H246" s="78">
        <f>+IFERROR(VLOOKUP($G246,TDAcumula!$C$2:$E$2027,3,0),0)</f>
        <v>0</v>
      </c>
      <c r="I246" s="79">
        <f t="shared" si="20"/>
        <v>0</v>
      </c>
      <c r="J246" s="80">
        <f>+IF(CONSOLIDADO[[#This Row],[Codigo Municipio]]=E245,CONSOLIDADO[[#This Row],[Fallecidos Diarios]]+J245,CONSOLIDADO[[#This Row],[Fallecidos Diarios]])</f>
        <v>0</v>
      </c>
      <c r="K246" s="81">
        <f t="shared" si="21"/>
        <v>0</v>
      </c>
      <c r="L246" s="82">
        <f>+IF(CONSOLIDADO[[#This Row],[Codigo Municipio]]=E245,CONSOLIDADO[[#This Row],[Recuperados Diarios]]+L245,CONSOLIDADO[[#This Row],[Recuperados Diarios]])</f>
        <v>0</v>
      </c>
      <c r="M246" s="83" cm="1">
        <f t="array" ref="M246">+IFERROR(IF(CONSOLIDADO[[#This Row],[Día]]&lt;14,0,INDEX(CONSOLIDADO[Casos Diarios],ROW()-14,1)),0)</f>
        <v>0</v>
      </c>
      <c r="N246" s="78">
        <f>+IF(CONSOLIDADO[[#This Row],[Clave]]="710143893",1,IF(OR(CONSOLIDADO[[#This Row],[Casos Acumulados]]&gt;0,CONSOLIDADO[[#This Row],[Muertes]]&gt;0),N245+1,I246))</f>
        <v>0</v>
      </c>
      <c r="O246" s="75">
        <f>+IFERROR(VLOOKUP($G246,TDMuertes!$C$2:$E$534,3,0),0)</f>
        <v>0</v>
      </c>
      <c r="P246" s="100" t="str">
        <f t="shared" ca="1" si="22"/>
        <v>OFF</v>
      </c>
      <c r="Q246" s="84">
        <f>+IFERROR(VLOOKUP(CONSOLIDADO[[#This Row],[Codigo Municipio]],TDDia!$A$4:$B$394,2,0),0)</f>
        <v>0</v>
      </c>
    </row>
    <row r="247" spans="2:17" ht="14.4" x14ac:dyDescent="0.3">
      <c r="B247">
        <f t="shared" si="23"/>
        <v>2</v>
      </c>
      <c r="C247" s="75" t="str" cm="1">
        <f t="array" ref="C247">+INDEX(Table_4[[Departamento]:[Municipio]],FINAL!$B247,1)</f>
        <v>Atlántida</v>
      </c>
      <c r="D247" s="75" t="str" cm="1">
        <f t="array" ref="D247">+INDEX(Table_4[[Departamento]:[Municipio]],FINAL!$B247,4)</f>
        <v>El Porvenir</v>
      </c>
      <c r="E247" s="75" t="str" cm="1">
        <f t="array" ref="E247">+INDEX(Table_4[[Departamento]:[Municipio]],FINAL!$B247,3)</f>
        <v>0102</v>
      </c>
      <c r="F247" s="102">
        <f t="shared" si="19"/>
        <v>43945</v>
      </c>
      <c r="G247" s="77" t="str">
        <f>+CONSOLIDADO[[#This Row],[Codigo Municipio]]&amp;CONSOLIDADO[[#This Row],[Fecha]]</f>
        <v>010243945</v>
      </c>
      <c r="H247" s="78">
        <f>+IFERROR(VLOOKUP($G247,TDAcumula!$C$2:$E$2027,3,0),0)</f>
        <v>0</v>
      </c>
      <c r="I247" s="79">
        <f t="shared" si="20"/>
        <v>0</v>
      </c>
      <c r="J247" s="80">
        <f>+IF(CONSOLIDADO[[#This Row],[Codigo Municipio]]=E246,CONSOLIDADO[[#This Row],[Fallecidos Diarios]]+J246,CONSOLIDADO[[#This Row],[Fallecidos Diarios]])</f>
        <v>0</v>
      </c>
      <c r="K247" s="81">
        <f t="shared" si="21"/>
        <v>0</v>
      </c>
      <c r="L247" s="82">
        <f>+IF(CONSOLIDADO[[#This Row],[Codigo Municipio]]=E246,CONSOLIDADO[[#This Row],[Recuperados Diarios]]+L246,CONSOLIDADO[[#This Row],[Recuperados Diarios]])</f>
        <v>0</v>
      </c>
      <c r="M247" s="83" cm="1">
        <f t="array" ref="M247">+IFERROR(IF(CONSOLIDADO[[#This Row],[Día]]&lt;14,0,INDEX(CONSOLIDADO[Casos Diarios],ROW()-14,1)),0)</f>
        <v>0</v>
      </c>
      <c r="N247" s="78">
        <f>+IF(CONSOLIDADO[[#This Row],[Clave]]="710143893",1,IF(OR(CONSOLIDADO[[#This Row],[Casos Acumulados]]&gt;0,CONSOLIDADO[[#This Row],[Muertes]]&gt;0),N246+1,I247))</f>
        <v>0</v>
      </c>
      <c r="O247" s="75">
        <f>+IFERROR(VLOOKUP($G247,TDMuertes!$C$2:$E$534,3,0),0)</f>
        <v>0</v>
      </c>
      <c r="P247" s="100" t="str">
        <f t="shared" ca="1" si="22"/>
        <v>OFF</v>
      </c>
      <c r="Q247" s="84">
        <f>+IFERROR(VLOOKUP(CONSOLIDADO[[#This Row],[Codigo Municipio]],TDDia!$A$4:$B$394,2,0),0)</f>
        <v>0</v>
      </c>
    </row>
    <row r="248" spans="2:17" ht="14.4" x14ac:dyDescent="0.3">
      <c r="B248">
        <f t="shared" si="23"/>
        <v>2</v>
      </c>
      <c r="C248" s="75" t="str" cm="1">
        <f t="array" ref="C248">+INDEX(Table_4[[Departamento]:[Municipio]],FINAL!$B248,1)</f>
        <v>Atlántida</v>
      </c>
      <c r="D248" s="75" t="str" cm="1">
        <f t="array" ref="D248">+INDEX(Table_4[[Departamento]:[Municipio]],FINAL!$B248,4)</f>
        <v>El Porvenir</v>
      </c>
      <c r="E248" s="75" t="str" cm="1">
        <f t="array" ref="E248">+INDEX(Table_4[[Departamento]:[Municipio]],FINAL!$B248,3)</f>
        <v>0102</v>
      </c>
      <c r="F248" s="102">
        <f t="shared" si="19"/>
        <v>43946</v>
      </c>
      <c r="G248" s="77" t="str">
        <f>+CONSOLIDADO[[#This Row],[Codigo Municipio]]&amp;CONSOLIDADO[[#This Row],[Fecha]]</f>
        <v>010243946</v>
      </c>
      <c r="H248" s="78">
        <f>+IFERROR(VLOOKUP($G248,TDAcumula!$C$2:$E$2027,3,0),0)</f>
        <v>0</v>
      </c>
      <c r="I248" s="79">
        <f t="shared" si="20"/>
        <v>0</v>
      </c>
      <c r="J248" s="80">
        <f>+IF(CONSOLIDADO[[#This Row],[Codigo Municipio]]=E247,CONSOLIDADO[[#This Row],[Fallecidos Diarios]]+J247,CONSOLIDADO[[#This Row],[Fallecidos Diarios]])</f>
        <v>0</v>
      </c>
      <c r="K248" s="81">
        <f t="shared" si="21"/>
        <v>0</v>
      </c>
      <c r="L248" s="82">
        <f>+IF(CONSOLIDADO[[#This Row],[Codigo Municipio]]=E247,CONSOLIDADO[[#This Row],[Recuperados Diarios]]+L247,CONSOLIDADO[[#This Row],[Recuperados Diarios]])</f>
        <v>0</v>
      </c>
      <c r="M248" s="83" cm="1">
        <f t="array" ref="M248">+IFERROR(IF(CONSOLIDADO[[#This Row],[Día]]&lt;14,0,INDEX(CONSOLIDADO[Casos Diarios],ROW()-14,1)),0)</f>
        <v>0</v>
      </c>
      <c r="N248" s="78">
        <f>+IF(CONSOLIDADO[[#This Row],[Clave]]="710143893",1,IF(OR(CONSOLIDADO[[#This Row],[Casos Acumulados]]&gt;0,CONSOLIDADO[[#This Row],[Muertes]]&gt;0),N247+1,I248))</f>
        <v>0</v>
      </c>
      <c r="O248" s="75">
        <f>+IFERROR(VLOOKUP($G248,TDMuertes!$C$2:$E$534,3,0),0)</f>
        <v>0</v>
      </c>
      <c r="P248" s="100" t="str">
        <f t="shared" ca="1" si="22"/>
        <v>OFF</v>
      </c>
      <c r="Q248" s="84">
        <f>+IFERROR(VLOOKUP(CONSOLIDADO[[#This Row],[Codigo Municipio]],TDDia!$A$4:$B$394,2,0),0)</f>
        <v>0</v>
      </c>
    </row>
    <row r="249" spans="2:17" ht="14.4" x14ac:dyDescent="0.3">
      <c r="B249">
        <f t="shared" si="23"/>
        <v>2</v>
      </c>
      <c r="C249" s="75" t="str" cm="1">
        <f t="array" ref="C249">+INDEX(Table_4[[Departamento]:[Municipio]],FINAL!$B249,1)</f>
        <v>Atlántida</v>
      </c>
      <c r="D249" s="75" t="str" cm="1">
        <f t="array" ref="D249">+INDEX(Table_4[[Departamento]:[Municipio]],FINAL!$B249,4)</f>
        <v>El Porvenir</v>
      </c>
      <c r="E249" s="75" t="str" cm="1">
        <f t="array" ref="E249">+INDEX(Table_4[[Departamento]:[Municipio]],FINAL!$B249,3)</f>
        <v>0102</v>
      </c>
      <c r="F249" s="102">
        <f t="shared" si="19"/>
        <v>43947</v>
      </c>
      <c r="G249" s="77" t="str">
        <f>+CONSOLIDADO[[#This Row],[Codigo Municipio]]&amp;CONSOLIDADO[[#This Row],[Fecha]]</f>
        <v>010243947</v>
      </c>
      <c r="H249" s="78">
        <f>+IFERROR(VLOOKUP($G249,TDAcumula!$C$2:$E$2027,3,0),0)</f>
        <v>0</v>
      </c>
      <c r="I249" s="79">
        <f t="shared" si="20"/>
        <v>0</v>
      </c>
      <c r="J249" s="80">
        <f>+IF(CONSOLIDADO[[#This Row],[Codigo Municipio]]=E248,CONSOLIDADO[[#This Row],[Fallecidos Diarios]]+J248,CONSOLIDADO[[#This Row],[Fallecidos Diarios]])</f>
        <v>0</v>
      </c>
      <c r="K249" s="81">
        <f t="shared" si="21"/>
        <v>0</v>
      </c>
      <c r="L249" s="82">
        <f>+IF(CONSOLIDADO[[#This Row],[Codigo Municipio]]=E248,CONSOLIDADO[[#This Row],[Recuperados Diarios]]+L248,CONSOLIDADO[[#This Row],[Recuperados Diarios]])</f>
        <v>0</v>
      </c>
      <c r="M249" s="83" cm="1">
        <f t="array" ref="M249">+IFERROR(IF(CONSOLIDADO[[#This Row],[Día]]&lt;14,0,INDEX(CONSOLIDADO[Casos Diarios],ROW()-14,1)),0)</f>
        <v>0</v>
      </c>
      <c r="N249" s="78">
        <f>+IF(CONSOLIDADO[[#This Row],[Clave]]="710143893",1,IF(OR(CONSOLIDADO[[#This Row],[Casos Acumulados]]&gt;0,CONSOLIDADO[[#This Row],[Muertes]]&gt;0),N248+1,I249))</f>
        <v>0</v>
      </c>
      <c r="O249" s="75">
        <f>+IFERROR(VLOOKUP($G249,TDMuertes!$C$2:$E$534,3,0),0)</f>
        <v>0</v>
      </c>
      <c r="P249" s="100" t="str">
        <f t="shared" ca="1" si="22"/>
        <v>OFF</v>
      </c>
      <c r="Q249" s="84">
        <f>+IFERROR(VLOOKUP(CONSOLIDADO[[#This Row],[Codigo Municipio]],TDDia!$A$4:$B$394,2,0),0)</f>
        <v>0</v>
      </c>
    </row>
    <row r="250" spans="2:17" ht="14.4" x14ac:dyDescent="0.3">
      <c r="B250">
        <f t="shared" si="23"/>
        <v>2</v>
      </c>
      <c r="C250" s="75" t="str" cm="1">
        <f t="array" ref="C250">+INDEX(Table_4[[Departamento]:[Municipio]],FINAL!$B250,1)</f>
        <v>Atlántida</v>
      </c>
      <c r="D250" s="75" t="str" cm="1">
        <f t="array" ref="D250">+INDEX(Table_4[[Departamento]:[Municipio]],FINAL!$B250,4)</f>
        <v>El Porvenir</v>
      </c>
      <c r="E250" s="75" t="str" cm="1">
        <f t="array" ref="E250">+INDEX(Table_4[[Departamento]:[Municipio]],FINAL!$B250,3)</f>
        <v>0102</v>
      </c>
      <c r="F250" s="102">
        <f t="shared" si="19"/>
        <v>43948</v>
      </c>
      <c r="G250" s="77" t="str">
        <f>+CONSOLIDADO[[#This Row],[Codigo Municipio]]&amp;CONSOLIDADO[[#This Row],[Fecha]]</f>
        <v>010243948</v>
      </c>
      <c r="H250" s="78">
        <f>+IFERROR(VLOOKUP($G250,TDAcumula!$C$2:$E$2027,3,0),0)</f>
        <v>0</v>
      </c>
      <c r="I250" s="79">
        <f t="shared" si="20"/>
        <v>0</v>
      </c>
      <c r="J250" s="80">
        <f>+IF(CONSOLIDADO[[#This Row],[Codigo Municipio]]=E249,CONSOLIDADO[[#This Row],[Fallecidos Diarios]]+J249,CONSOLIDADO[[#This Row],[Fallecidos Diarios]])</f>
        <v>0</v>
      </c>
      <c r="K250" s="81">
        <f t="shared" si="21"/>
        <v>0</v>
      </c>
      <c r="L250" s="82">
        <f>+IF(CONSOLIDADO[[#This Row],[Codigo Municipio]]=E249,CONSOLIDADO[[#This Row],[Recuperados Diarios]]+L249,CONSOLIDADO[[#This Row],[Recuperados Diarios]])</f>
        <v>0</v>
      </c>
      <c r="M250" s="83" cm="1">
        <f t="array" ref="M250">+IFERROR(IF(CONSOLIDADO[[#This Row],[Día]]&lt;14,0,INDEX(CONSOLIDADO[Casos Diarios],ROW()-14,1)),0)</f>
        <v>0</v>
      </c>
      <c r="N250" s="78">
        <f>+IF(CONSOLIDADO[[#This Row],[Clave]]="710143893",1,IF(OR(CONSOLIDADO[[#This Row],[Casos Acumulados]]&gt;0,CONSOLIDADO[[#This Row],[Muertes]]&gt;0),N249+1,I250))</f>
        <v>0</v>
      </c>
      <c r="O250" s="75">
        <f>+IFERROR(VLOOKUP($G250,TDMuertes!$C$2:$E$534,3,0),0)</f>
        <v>0</v>
      </c>
      <c r="P250" s="100" t="str">
        <f t="shared" ca="1" si="22"/>
        <v>OFF</v>
      </c>
      <c r="Q250" s="84">
        <f>+IFERROR(VLOOKUP(CONSOLIDADO[[#This Row],[Codigo Municipio]],TDDia!$A$4:$B$394,2,0),0)</f>
        <v>0</v>
      </c>
    </row>
    <row r="251" spans="2:17" ht="14.4" x14ac:dyDescent="0.3">
      <c r="B251">
        <f t="shared" si="23"/>
        <v>2</v>
      </c>
      <c r="C251" s="75" t="str" cm="1">
        <f t="array" ref="C251">+INDEX(Table_4[[Departamento]:[Municipio]],FINAL!$B251,1)</f>
        <v>Atlántida</v>
      </c>
      <c r="D251" s="75" t="str" cm="1">
        <f t="array" ref="D251">+INDEX(Table_4[[Departamento]:[Municipio]],FINAL!$B251,4)</f>
        <v>El Porvenir</v>
      </c>
      <c r="E251" s="75" t="str" cm="1">
        <f t="array" ref="E251">+INDEX(Table_4[[Departamento]:[Municipio]],FINAL!$B251,3)</f>
        <v>0102</v>
      </c>
      <c r="F251" s="102">
        <f t="shared" si="19"/>
        <v>43949</v>
      </c>
      <c r="G251" s="77" t="str">
        <f>+CONSOLIDADO[[#This Row],[Codigo Municipio]]&amp;CONSOLIDADO[[#This Row],[Fecha]]</f>
        <v>010243949</v>
      </c>
      <c r="H251" s="78">
        <f>+IFERROR(VLOOKUP($G251,TDAcumula!$C$2:$E$2027,3,0),0)</f>
        <v>0</v>
      </c>
      <c r="I251" s="79">
        <f t="shared" si="20"/>
        <v>0</v>
      </c>
      <c r="J251" s="80">
        <f>+IF(CONSOLIDADO[[#This Row],[Codigo Municipio]]=E250,CONSOLIDADO[[#This Row],[Fallecidos Diarios]]+J250,CONSOLIDADO[[#This Row],[Fallecidos Diarios]])</f>
        <v>0</v>
      </c>
      <c r="K251" s="81">
        <f t="shared" si="21"/>
        <v>0</v>
      </c>
      <c r="L251" s="82">
        <f>+IF(CONSOLIDADO[[#This Row],[Codigo Municipio]]=E250,CONSOLIDADO[[#This Row],[Recuperados Diarios]]+L250,CONSOLIDADO[[#This Row],[Recuperados Diarios]])</f>
        <v>0</v>
      </c>
      <c r="M251" s="83" cm="1">
        <f t="array" ref="M251">+IFERROR(IF(CONSOLIDADO[[#This Row],[Día]]&lt;14,0,INDEX(CONSOLIDADO[Casos Diarios],ROW()-14,1)),0)</f>
        <v>0</v>
      </c>
      <c r="N251" s="78">
        <f>+IF(CONSOLIDADO[[#This Row],[Clave]]="710143893",1,IF(OR(CONSOLIDADO[[#This Row],[Casos Acumulados]]&gt;0,CONSOLIDADO[[#This Row],[Muertes]]&gt;0),N250+1,I251))</f>
        <v>0</v>
      </c>
      <c r="O251" s="75">
        <f>+IFERROR(VLOOKUP($G251,TDMuertes!$C$2:$E$534,3,0),0)</f>
        <v>0</v>
      </c>
      <c r="P251" s="100" t="str">
        <f t="shared" ca="1" si="22"/>
        <v>OFF</v>
      </c>
      <c r="Q251" s="84">
        <f>+IFERROR(VLOOKUP(CONSOLIDADO[[#This Row],[Codigo Municipio]],TDDia!$A$4:$B$394,2,0),0)</f>
        <v>0</v>
      </c>
    </row>
    <row r="252" spans="2:17" ht="14.4" x14ac:dyDescent="0.3">
      <c r="B252">
        <f t="shared" si="23"/>
        <v>2</v>
      </c>
      <c r="C252" s="75" t="str" cm="1">
        <f t="array" ref="C252">+INDEX(Table_4[[Departamento]:[Municipio]],FINAL!$B252,1)</f>
        <v>Atlántida</v>
      </c>
      <c r="D252" s="75" t="str" cm="1">
        <f t="array" ref="D252">+INDEX(Table_4[[Departamento]:[Municipio]],FINAL!$B252,4)</f>
        <v>El Porvenir</v>
      </c>
      <c r="E252" s="75" t="str" cm="1">
        <f t="array" ref="E252">+INDEX(Table_4[[Departamento]:[Municipio]],FINAL!$B252,3)</f>
        <v>0102</v>
      </c>
      <c r="F252" s="102">
        <f t="shared" si="19"/>
        <v>43950</v>
      </c>
      <c r="G252" s="77" t="str">
        <f>+CONSOLIDADO[[#This Row],[Codigo Municipio]]&amp;CONSOLIDADO[[#This Row],[Fecha]]</f>
        <v>010243950</v>
      </c>
      <c r="H252" s="78">
        <f>+IFERROR(VLOOKUP($G252,TDAcumula!$C$2:$E$2027,3,0),0)</f>
        <v>0</v>
      </c>
      <c r="I252" s="79">
        <f t="shared" si="20"/>
        <v>0</v>
      </c>
      <c r="J252" s="80">
        <f>+IF(CONSOLIDADO[[#This Row],[Codigo Municipio]]=E251,CONSOLIDADO[[#This Row],[Fallecidos Diarios]]+J251,CONSOLIDADO[[#This Row],[Fallecidos Diarios]])</f>
        <v>0</v>
      </c>
      <c r="K252" s="81">
        <f t="shared" si="21"/>
        <v>0</v>
      </c>
      <c r="L252" s="82">
        <f>+IF(CONSOLIDADO[[#This Row],[Codigo Municipio]]=E251,CONSOLIDADO[[#This Row],[Recuperados Diarios]]+L251,CONSOLIDADO[[#This Row],[Recuperados Diarios]])</f>
        <v>0</v>
      </c>
      <c r="M252" s="83" cm="1">
        <f t="array" ref="M252">+IFERROR(IF(CONSOLIDADO[[#This Row],[Día]]&lt;14,0,INDEX(CONSOLIDADO[Casos Diarios],ROW()-14,1)),0)</f>
        <v>0</v>
      </c>
      <c r="N252" s="78">
        <f>+IF(CONSOLIDADO[[#This Row],[Clave]]="710143893",1,IF(OR(CONSOLIDADO[[#This Row],[Casos Acumulados]]&gt;0,CONSOLIDADO[[#This Row],[Muertes]]&gt;0),N251+1,I252))</f>
        <v>0</v>
      </c>
      <c r="O252" s="75">
        <f>+IFERROR(VLOOKUP($G252,TDMuertes!$C$2:$E$534,3,0),0)</f>
        <v>0</v>
      </c>
      <c r="P252" s="100" t="str">
        <f t="shared" ca="1" si="22"/>
        <v>OFF</v>
      </c>
      <c r="Q252" s="84">
        <f>+IFERROR(VLOOKUP(CONSOLIDADO[[#This Row],[Codigo Municipio]],TDDia!$A$4:$B$394,2,0),0)</f>
        <v>0</v>
      </c>
    </row>
    <row r="253" spans="2:17" ht="14.4" x14ac:dyDescent="0.3">
      <c r="B253">
        <f t="shared" si="23"/>
        <v>2</v>
      </c>
      <c r="C253" s="75" t="str" cm="1">
        <f t="array" ref="C253">+INDEX(Table_4[[Departamento]:[Municipio]],FINAL!$B253,1)</f>
        <v>Atlántida</v>
      </c>
      <c r="D253" s="75" t="str" cm="1">
        <f t="array" ref="D253">+INDEX(Table_4[[Departamento]:[Municipio]],FINAL!$B253,4)</f>
        <v>El Porvenir</v>
      </c>
      <c r="E253" s="75" t="str" cm="1">
        <f t="array" ref="E253">+INDEX(Table_4[[Departamento]:[Municipio]],FINAL!$B253,3)</f>
        <v>0102</v>
      </c>
      <c r="F253" s="102">
        <f t="shared" si="19"/>
        <v>43951</v>
      </c>
      <c r="G253" s="77" t="str">
        <f>+CONSOLIDADO[[#This Row],[Codigo Municipio]]&amp;CONSOLIDADO[[#This Row],[Fecha]]</f>
        <v>010243951</v>
      </c>
      <c r="H253" s="78">
        <f>+IFERROR(VLOOKUP($G253,TDAcumula!$C$2:$E$2027,3,0),0)</f>
        <v>0</v>
      </c>
      <c r="I253" s="79">
        <f t="shared" si="20"/>
        <v>0</v>
      </c>
      <c r="J253" s="80">
        <f>+IF(CONSOLIDADO[[#This Row],[Codigo Municipio]]=E252,CONSOLIDADO[[#This Row],[Fallecidos Diarios]]+J252,CONSOLIDADO[[#This Row],[Fallecidos Diarios]])</f>
        <v>0</v>
      </c>
      <c r="K253" s="81">
        <f t="shared" si="21"/>
        <v>0</v>
      </c>
      <c r="L253" s="82">
        <f>+IF(CONSOLIDADO[[#This Row],[Codigo Municipio]]=E252,CONSOLIDADO[[#This Row],[Recuperados Diarios]]+L252,CONSOLIDADO[[#This Row],[Recuperados Diarios]])</f>
        <v>0</v>
      </c>
      <c r="M253" s="83" cm="1">
        <f t="array" ref="M253">+IFERROR(IF(CONSOLIDADO[[#This Row],[Día]]&lt;14,0,INDEX(CONSOLIDADO[Casos Diarios],ROW()-14,1)),0)</f>
        <v>0</v>
      </c>
      <c r="N253" s="78">
        <f>+IF(CONSOLIDADO[[#This Row],[Clave]]="710143893",1,IF(OR(CONSOLIDADO[[#This Row],[Casos Acumulados]]&gt;0,CONSOLIDADO[[#This Row],[Muertes]]&gt;0),N252+1,I253))</f>
        <v>0</v>
      </c>
      <c r="O253" s="75">
        <f>+IFERROR(VLOOKUP($G253,TDMuertes!$C$2:$E$534,3,0),0)</f>
        <v>0</v>
      </c>
      <c r="P253" s="100" t="str">
        <f t="shared" ca="1" si="22"/>
        <v>OFF</v>
      </c>
      <c r="Q253" s="84">
        <f>+IFERROR(VLOOKUP(CONSOLIDADO[[#This Row],[Codigo Municipio]],TDDia!$A$4:$B$394,2,0),0)</f>
        <v>0</v>
      </c>
    </row>
    <row r="254" spans="2:17" ht="14.4" x14ac:dyDescent="0.3">
      <c r="B254">
        <f t="shared" si="23"/>
        <v>2</v>
      </c>
      <c r="C254" s="75" t="str" cm="1">
        <f t="array" ref="C254">+INDEX(Table_4[[Departamento]:[Municipio]],FINAL!$B254,1)</f>
        <v>Atlántida</v>
      </c>
      <c r="D254" s="75" t="str" cm="1">
        <f t="array" ref="D254">+INDEX(Table_4[[Departamento]:[Municipio]],FINAL!$B254,4)</f>
        <v>El Porvenir</v>
      </c>
      <c r="E254" s="75" t="str" cm="1">
        <f t="array" ref="E254">+INDEX(Table_4[[Departamento]:[Municipio]],FINAL!$B254,3)</f>
        <v>0102</v>
      </c>
      <c r="F254" s="102">
        <f t="shared" si="19"/>
        <v>43952</v>
      </c>
      <c r="G254" s="77" t="str">
        <f>+CONSOLIDADO[[#This Row],[Codigo Municipio]]&amp;CONSOLIDADO[[#This Row],[Fecha]]</f>
        <v>010243952</v>
      </c>
      <c r="H254" s="78">
        <f>+IFERROR(VLOOKUP($G254,TDAcumula!$C$2:$E$2027,3,0),0)</f>
        <v>0</v>
      </c>
      <c r="I254" s="79">
        <f t="shared" si="20"/>
        <v>0</v>
      </c>
      <c r="J254" s="80">
        <f>+IF(CONSOLIDADO[[#This Row],[Codigo Municipio]]=E253,CONSOLIDADO[[#This Row],[Fallecidos Diarios]]+J253,CONSOLIDADO[[#This Row],[Fallecidos Diarios]])</f>
        <v>0</v>
      </c>
      <c r="K254" s="81">
        <f t="shared" si="21"/>
        <v>0</v>
      </c>
      <c r="L254" s="82">
        <f>+IF(CONSOLIDADO[[#This Row],[Codigo Municipio]]=E253,CONSOLIDADO[[#This Row],[Recuperados Diarios]]+L253,CONSOLIDADO[[#This Row],[Recuperados Diarios]])</f>
        <v>0</v>
      </c>
      <c r="M254" s="83" cm="1">
        <f t="array" ref="M254">+IFERROR(IF(CONSOLIDADO[[#This Row],[Día]]&lt;14,0,INDEX(CONSOLIDADO[Casos Diarios],ROW()-14,1)),0)</f>
        <v>0</v>
      </c>
      <c r="N254" s="78">
        <f>+IF(CONSOLIDADO[[#This Row],[Clave]]="710143893",1,IF(OR(CONSOLIDADO[[#This Row],[Casos Acumulados]]&gt;0,CONSOLIDADO[[#This Row],[Muertes]]&gt;0),N253+1,I254))</f>
        <v>0</v>
      </c>
      <c r="O254" s="75">
        <f>+IFERROR(VLOOKUP($G254,TDMuertes!$C$2:$E$534,3,0),0)</f>
        <v>0</v>
      </c>
      <c r="P254" s="100" t="str">
        <f t="shared" ca="1" si="22"/>
        <v>OFF</v>
      </c>
      <c r="Q254" s="84">
        <f>+IFERROR(VLOOKUP(CONSOLIDADO[[#This Row],[Codigo Municipio]],TDDia!$A$4:$B$394,2,0),0)</f>
        <v>0</v>
      </c>
    </row>
    <row r="255" spans="2:17" ht="14.4" x14ac:dyDescent="0.3">
      <c r="B255">
        <f t="shared" si="23"/>
        <v>2</v>
      </c>
      <c r="C255" s="75" t="str" cm="1">
        <f t="array" ref="C255">+INDEX(Table_4[[Departamento]:[Municipio]],FINAL!$B255,1)</f>
        <v>Atlántida</v>
      </c>
      <c r="D255" s="75" t="str" cm="1">
        <f t="array" ref="D255">+INDEX(Table_4[[Departamento]:[Municipio]],FINAL!$B255,4)</f>
        <v>El Porvenir</v>
      </c>
      <c r="E255" s="75" t="str" cm="1">
        <f t="array" ref="E255">+INDEX(Table_4[[Departamento]:[Municipio]],FINAL!$B255,3)</f>
        <v>0102</v>
      </c>
      <c r="F255" s="102">
        <f t="shared" si="19"/>
        <v>43953</v>
      </c>
      <c r="G255" s="77" t="str">
        <f>+CONSOLIDADO[[#This Row],[Codigo Municipio]]&amp;CONSOLIDADO[[#This Row],[Fecha]]</f>
        <v>010243953</v>
      </c>
      <c r="H255" s="78">
        <f>+IFERROR(VLOOKUP($G255,TDAcumula!$C$2:$E$2027,3,0),0)</f>
        <v>0</v>
      </c>
      <c r="I255" s="79">
        <f t="shared" si="20"/>
        <v>0</v>
      </c>
      <c r="J255" s="80">
        <f>+IF(CONSOLIDADO[[#This Row],[Codigo Municipio]]=E254,CONSOLIDADO[[#This Row],[Fallecidos Diarios]]+J254,CONSOLIDADO[[#This Row],[Fallecidos Diarios]])</f>
        <v>0</v>
      </c>
      <c r="K255" s="81">
        <f t="shared" si="21"/>
        <v>0</v>
      </c>
      <c r="L255" s="82">
        <f>+IF(CONSOLIDADO[[#This Row],[Codigo Municipio]]=E254,CONSOLIDADO[[#This Row],[Recuperados Diarios]]+L254,CONSOLIDADO[[#This Row],[Recuperados Diarios]])</f>
        <v>0</v>
      </c>
      <c r="M255" s="83" cm="1">
        <f t="array" ref="M255">+IFERROR(IF(CONSOLIDADO[[#This Row],[Día]]&lt;14,0,INDEX(CONSOLIDADO[Casos Diarios],ROW()-14,1)),0)</f>
        <v>0</v>
      </c>
      <c r="N255" s="78">
        <f>+IF(CONSOLIDADO[[#This Row],[Clave]]="710143893",1,IF(OR(CONSOLIDADO[[#This Row],[Casos Acumulados]]&gt;0,CONSOLIDADO[[#This Row],[Muertes]]&gt;0),N254+1,I255))</f>
        <v>0</v>
      </c>
      <c r="O255" s="75">
        <f>+IFERROR(VLOOKUP($G255,TDMuertes!$C$2:$E$534,3,0),0)</f>
        <v>0</v>
      </c>
      <c r="P255" s="100" t="str">
        <f t="shared" ca="1" si="22"/>
        <v>OFF</v>
      </c>
      <c r="Q255" s="84">
        <f>+IFERROR(VLOOKUP(CONSOLIDADO[[#This Row],[Codigo Municipio]],TDDia!$A$4:$B$394,2,0),0)</f>
        <v>0</v>
      </c>
    </row>
    <row r="256" spans="2:17" ht="14.4" x14ac:dyDescent="0.3">
      <c r="B256">
        <f t="shared" si="23"/>
        <v>2</v>
      </c>
      <c r="C256" s="75" t="str" cm="1">
        <f t="array" ref="C256">+INDEX(Table_4[[Departamento]:[Municipio]],FINAL!$B256,1)</f>
        <v>Atlántida</v>
      </c>
      <c r="D256" s="75" t="str" cm="1">
        <f t="array" ref="D256">+INDEX(Table_4[[Departamento]:[Municipio]],FINAL!$B256,4)</f>
        <v>El Porvenir</v>
      </c>
      <c r="E256" s="75" t="str" cm="1">
        <f t="array" ref="E256">+INDEX(Table_4[[Departamento]:[Municipio]],FINAL!$B256,3)</f>
        <v>0102</v>
      </c>
      <c r="F256" s="102">
        <f t="shared" si="19"/>
        <v>43954</v>
      </c>
      <c r="G256" s="77" t="str">
        <f>+CONSOLIDADO[[#This Row],[Codigo Municipio]]&amp;CONSOLIDADO[[#This Row],[Fecha]]</f>
        <v>010243954</v>
      </c>
      <c r="H256" s="78">
        <f>+IFERROR(VLOOKUP($G256,TDAcumula!$C$2:$E$2027,3,0),0)</f>
        <v>0</v>
      </c>
      <c r="I256" s="79">
        <f t="shared" si="20"/>
        <v>0</v>
      </c>
      <c r="J256" s="80">
        <f>+IF(CONSOLIDADO[[#This Row],[Codigo Municipio]]=E255,CONSOLIDADO[[#This Row],[Fallecidos Diarios]]+J255,CONSOLIDADO[[#This Row],[Fallecidos Diarios]])</f>
        <v>0</v>
      </c>
      <c r="K256" s="81">
        <f t="shared" si="21"/>
        <v>0</v>
      </c>
      <c r="L256" s="82">
        <f>+IF(CONSOLIDADO[[#This Row],[Codigo Municipio]]=E255,CONSOLIDADO[[#This Row],[Recuperados Diarios]]+L255,CONSOLIDADO[[#This Row],[Recuperados Diarios]])</f>
        <v>0</v>
      </c>
      <c r="M256" s="83" cm="1">
        <f t="array" ref="M256">+IFERROR(IF(CONSOLIDADO[[#This Row],[Día]]&lt;14,0,INDEX(CONSOLIDADO[Casos Diarios],ROW()-14,1)),0)</f>
        <v>0</v>
      </c>
      <c r="N256" s="78">
        <f>+IF(CONSOLIDADO[[#This Row],[Clave]]="710143893",1,IF(OR(CONSOLIDADO[[#This Row],[Casos Acumulados]]&gt;0,CONSOLIDADO[[#This Row],[Muertes]]&gt;0),N255+1,I256))</f>
        <v>0</v>
      </c>
      <c r="O256" s="75">
        <f>+IFERROR(VLOOKUP($G256,TDMuertes!$C$2:$E$534,3,0),0)</f>
        <v>0</v>
      </c>
      <c r="P256" s="100" t="str">
        <f t="shared" ca="1" si="22"/>
        <v>OFF</v>
      </c>
      <c r="Q256" s="84">
        <f>+IFERROR(VLOOKUP(CONSOLIDADO[[#This Row],[Codigo Municipio]],TDDia!$A$4:$B$394,2,0),0)</f>
        <v>0</v>
      </c>
    </row>
    <row r="257" spans="2:17" ht="14.4" x14ac:dyDescent="0.3">
      <c r="B257">
        <f t="shared" si="23"/>
        <v>2</v>
      </c>
      <c r="C257" s="75" t="str" cm="1">
        <f t="array" ref="C257">+INDEX(Table_4[[Departamento]:[Municipio]],FINAL!$B257,1)</f>
        <v>Atlántida</v>
      </c>
      <c r="D257" s="75" t="str" cm="1">
        <f t="array" ref="D257">+INDEX(Table_4[[Departamento]:[Municipio]],FINAL!$B257,4)</f>
        <v>El Porvenir</v>
      </c>
      <c r="E257" s="75" t="str" cm="1">
        <f t="array" ref="E257">+INDEX(Table_4[[Departamento]:[Municipio]],FINAL!$B257,3)</f>
        <v>0102</v>
      </c>
      <c r="F257" s="102">
        <f t="shared" si="19"/>
        <v>43955</v>
      </c>
      <c r="G257" s="77" t="str">
        <f>+CONSOLIDADO[[#This Row],[Codigo Municipio]]&amp;CONSOLIDADO[[#This Row],[Fecha]]</f>
        <v>010243955</v>
      </c>
      <c r="H257" s="78">
        <f>+IFERROR(VLOOKUP($G257,TDAcumula!$C$2:$E$2027,3,0),0)</f>
        <v>0</v>
      </c>
      <c r="I257" s="79">
        <f t="shared" si="20"/>
        <v>0</v>
      </c>
      <c r="J257" s="80">
        <f>+IF(CONSOLIDADO[[#This Row],[Codigo Municipio]]=E256,CONSOLIDADO[[#This Row],[Fallecidos Diarios]]+J256,CONSOLIDADO[[#This Row],[Fallecidos Diarios]])</f>
        <v>0</v>
      </c>
      <c r="K257" s="81">
        <f t="shared" si="21"/>
        <v>0</v>
      </c>
      <c r="L257" s="82">
        <f>+IF(CONSOLIDADO[[#This Row],[Codigo Municipio]]=E256,CONSOLIDADO[[#This Row],[Recuperados Diarios]]+L256,CONSOLIDADO[[#This Row],[Recuperados Diarios]])</f>
        <v>0</v>
      </c>
      <c r="M257" s="83" cm="1">
        <f t="array" ref="M257">+IFERROR(IF(CONSOLIDADO[[#This Row],[Día]]&lt;14,0,INDEX(CONSOLIDADO[Casos Diarios],ROW()-14,1)),0)</f>
        <v>0</v>
      </c>
      <c r="N257" s="78">
        <f>+IF(CONSOLIDADO[[#This Row],[Clave]]="710143893",1,IF(OR(CONSOLIDADO[[#This Row],[Casos Acumulados]]&gt;0,CONSOLIDADO[[#This Row],[Muertes]]&gt;0),N256+1,I257))</f>
        <v>0</v>
      </c>
      <c r="O257" s="75">
        <f>+IFERROR(VLOOKUP($G257,TDMuertes!$C$2:$E$534,3,0),0)</f>
        <v>0</v>
      </c>
      <c r="P257" s="100" t="str">
        <f t="shared" ca="1" si="22"/>
        <v>OFF</v>
      </c>
      <c r="Q257" s="84">
        <f>+IFERROR(VLOOKUP(CONSOLIDADO[[#This Row],[Codigo Municipio]],TDDia!$A$4:$B$394,2,0),0)</f>
        <v>0</v>
      </c>
    </row>
    <row r="258" spans="2:17" ht="14.4" x14ac:dyDescent="0.3">
      <c r="B258">
        <f t="shared" si="23"/>
        <v>2</v>
      </c>
      <c r="C258" s="75" t="str" cm="1">
        <f t="array" ref="C258">+INDEX(Table_4[[Departamento]:[Municipio]],FINAL!$B258,1)</f>
        <v>Atlántida</v>
      </c>
      <c r="D258" s="75" t="str" cm="1">
        <f t="array" ref="D258">+INDEX(Table_4[[Departamento]:[Municipio]],FINAL!$B258,4)</f>
        <v>El Porvenir</v>
      </c>
      <c r="E258" s="75" t="str" cm="1">
        <f t="array" ref="E258">+INDEX(Table_4[[Departamento]:[Municipio]],FINAL!$B258,3)</f>
        <v>0102</v>
      </c>
      <c r="F258" s="102">
        <f t="shared" si="19"/>
        <v>43956</v>
      </c>
      <c r="G258" s="77" t="str">
        <f>+CONSOLIDADO[[#This Row],[Codigo Municipio]]&amp;CONSOLIDADO[[#This Row],[Fecha]]</f>
        <v>010243956</v>
      </c>
      <c r="H258" s="78">
        <f>+IFERROR(VLOOKUP($G258,TDAcumula!$C$2:$E$2027,3,0),0)</f>
        <v>0</v>
      </c>
      <c r="I258" s="79">
        <f t="shared" si="20"/>
        <v>0</v>
      </c>
      <c r="J258" s="80">
        <f>+IF(CONSOLIDADO[[#This Row],[Codigo Municipio]]=E257,CONSOLIDADO[[#This Row],[Fallecidos Diarios]]+J257,CONSOLIDADO[[#This Row],[Fallecidos Diarios]])</f>
        <v>0</v>
      </c>
      <c r="K258" s="81">
        <f t="shared" si="21"/>
        <v>0</v>
      </c>
      <c r="L258" s="82">
        <f>+IF(CONSOLIDADO[[#This Row],[Codigo Municipio]]=E257,CONSOLIDADO[[#This Row],[Recuperados Diarios]]+L257,CONSOLIDADO[[#This Row],[Recuperados Diarios]])</f>
        <v>0</v>
      </c>
      <c r="M258" s="83" cm="1">
        <f t="array" ref="M258">+IFERROR(IF(CONSOLIDADO[[#This Row],[Día]]&lt;14,0,INDEX(CONSOLIDADO[Casos Diarios],ROW()-14,1)),0)</f>
        <v>0</v>
      </c>
      <c r="N258" s="78">
        <f>+IF(CONSOLIDADO[[#This Row],[Clave]]="710143893",1,IF(OR(CONSOLIDADO[[#This Row],[Casos Acumulados]]&gt;0,CONSOLIDADO[[#This Row],[Muertes]]&gt;0),N257+1,I258))</f>
        <v>0</v>
      </c>
      <c r="O258" s="75">
        <f>+IFERROR(VLOOKUP($G258,TDMuertes!$C$2:$E$534,3,0),0)</f>
        <v>0</v>
      </c>
      <c r="P258" s="100" t="str">
        <f t="shared" ca="1" si="22"/>
        <v>OFF</v>
      </c>
      <c r="Q258" s="84">
        <f>+IFERROR(VLOOKUP(CONSOLIDADO[[#This Row],[Codigo Municipio]],TDDia!$A$4:$B$394,2,0),0)</f>
        <v>0</v>
      </c>
    </row>
    <row r="259" spans="2:17" ht="14.4" x14ac:dyDescent="0.3">
      <c r="B259">
        <f t="shared" si="23"/>
        <v>2</v>
      </c>
      <c r="C259" s="75" t="str" cm="1">
        <f t="array" ref="C259">+INDEX(Table_4[[Departamento]:[Municipio]],FINAL!$B259,1)</f>
        <v>Atlántida</v>
      </c>
      <c r="D259" s="75" t="str" cm="1">
        <f t="array" ref="D259">+INDEX(Table_4[[Departamento]:[Municipio]],FINAL!$B259,4)</f>
        <v>El Porvenir</v>
      </c>
      <c r="E259" s="75" t="str" cm="1">
        <f t="array" ref="E259">+INDEX(Table_4[[Departamento]:[Municipio]],FINAL!$B259,3)</f>
        <v>0102</v>
      </c>
      <c r="F259" s="102">
        <f t="shared" si="19"/>
        <v>43957</v>
      </c>
      <c r="G259" s="77" t="str">
        <f>+CONSOLIDADO[[#This Row],[Codigo Municipio]]&amp;CONSOLIDADO[[#This Row],[Fecha]]</f>
        <v>010243957</v>
      </c>
      <c r="H259" s="78">
        <f>+IFERROR(VLOOKUP($G259,TDAcumula!$C$2:$E$2027,3,0),0)</f>
        <v>0</v>
      </c>
      <c r="I259" s="79">
        <f t="shared" si="20"/>
        <v>0</v>
      </c>
      <c r="J259" s="80">
        <f>+IF(CONSOLIDADO[[#This Row],[Codigo Municipio]]=E258,CONSOLIDADO[[#This Row],[Fallecidos Diarios]]+J258,CONSOLIDADO[[#This Row],[Fallecidos Diarios]])</f>
        <v>0</v>
      </c>
      <c r="K259" s="81">
        <f t="shared" si="21"/>
        <v>0</v>
      </c>
      <c r="L259" s="82">
        <f>+IF(CONSOLIDADO[[#This Row],[Codigo Municipio]]=E258,CONSOLIDADO[[#This Row],[Recuperados Diarios]]+L258,CONSOLIDADO[[#This Row],[Recuperados Diarios]])</f>
        <v>0</v>
      </c>
      <c r="M259" s="83" cm="1">
        <f t="array" ref="M259">+IFERROR(IF(CONSOLIDADO[[#This Row],[Día]]&lt;14,0,INDEX(CONSOLIDADO[Casos Diarios],ROW()-14,1)),0)</f>
        <v>0</v>
      </c>
      <c r="N259" s="78">
        <f>+IF(CONSOLIDADO[[#This Row],[Clave]]="710143893",1,IF(OR(CONSOLIDADO[[#This Row],[Casos Acumulados]]&gt;0,CONSOLIDADO[[#This Row],[Muertes]]&gt;0),N258+1,I259))</f>
        <v>0</v>
      </c>
      <c r="O259" s="75">
        <f>+IFERROR(VLOOKUP($G259,TDMuertes!$C$2:$E$534,3,0),0)</f>
        <v>0</v>
      </c>
      <c r="P259" s="100" t="str">
        <f t="shared" ca="1" si="22"/>
        <v>OFF</v>
      </c>
      <c r="Q259" s="84">
        <f>+IFERROR(VLOOKUP(CONSOLIDADO[[#This Row],[Codigo Municipio]],TDDia!$A$4:$B$394,2,0),0)</f>
        <v>0</v>
      </c>
    </row>
    <row r="260" spans="2:17" ht="14.4" x14ac:dyDescent="0.3">
      <c r="B260">
        <f t="shared" si="23"/>
        <v>2</v>
      </c>
      <c r="C260" s="75" t="str" cm="1">
        <f t="array" ref="C260">+INDEX(Table_4[[Departamento]:[Municipio]],FINAL!$B260,1)</f>
        <v>Atlántida</v>
      </c>
      <c r="D260" s="75" t="str" cm="1">
        <f t="array" ref="D260">+INDEX(Table_4[[Departamento]:[Municipio]],FINAL!$B260,4)</f>
        <v>El Porvenir</v>
      </c>
      <c r="E260" s="75" t="str" cm="1">
        <f t="array" ref="E260">+INDEX(Table_4[[Departamento]:[Municipio]],FINAL!$B260,3)</f>
        <v>0102</v>
      </c>
      <c r="F260" s="102">
        <f t="shared" ref="F260:F323" si="24">+F67</f>
        <v>43958</v>
      </c>
      <c r="G260" s="77" t="str">
        <f>+CONSOLIDADO[[#This Row],[Codigo Municipio]]&amp;CONSOLIDADO[[#This Row],[Fecha]]</f>
        <v>010243958</v>
      </c>
      <c r="H260" s="78">
        <f>+IFERROR(VLOOKUP($G260,TDAcumula!$C$2:$E$2027,3,0),0)</f>
        <v>0</v>
      </c>
      <c r="I260" s="79">
        <f t="shared" ref="I260:I323" si="25">+IF(E260=E259,H260+I259,H260)</f>
        <v>0</v>
      </c>
      <c r="J260" s="80">
        <f>+IF(CONSOLIDADO[[#This Row],[Codigo Municipio]]=E259,CONSOLIDADO[[#This Row],[Fallecidos Diarios]]+J259,CONSOLIDADO[[#This Row],[Fallecidos Diarios]])</f>
        <v>0</v>
      </c>
      <c r="K260" s="81">
        <f t="shared" ref="K260:K323" si="26">+IF(I260-J260-L260&lt;0,0,I260-J260-L260)</f>
        <v>0</v>
      </c>
      <c r="L260" s="82">
        <f>+IF(CONSOLIDADO[[#This Row],[Codigo Municipio]]=E259,CONSOLIDADO[[#This Row],[Recuperados Diarios]]+L259,CONSOLIDADO[[#This Row],[Recuperados Diarios]])</f>
        <v>0</v>
      </c>
      <c r="M260" s="83" cm="1">
        <f t="array" ref="M260">+IFERROR(IF(CONSOLIDADO[[#This Row],[Día]]&lt;14,0,INDEX(CONSOLIDADO[Casos Diarios],ROW()-14,1)),0)</f>
        <v>0</v>
      </c>
      <c r="N260" s="78">
        <f>+IF(CONSOLIDADO[[#This Row],[Clave]]="710143893",1,IF(OR(CONSOLIDADO[[#This Row],[Casos Acumulados]]&gt;0,CONSOLIDADO[[#This Row],[Muertes]]&gt;0),N259+1,I260))</f>
        <v>0</v>
      </c>
      <c r="O260" s="75">
        <f>+IFERROR(VLOOKUP($G260,TDMuertes!$C$2:$E$534,3,0),0)</f>
        <v>0</v>
      </c>
      <c r="P260" s="100" t="str">
        <f t="shared" ref="P260:P323" ca="1" si="27">+IF(N260=0,"OFF",IF(N260=1,"START",IF(AND(N260&gt;1,F260&lt;TODAY()+1),"ON","OUT TIME")))</f>
        <v>OFF</v>
      </c>
      <c r="Q260" s="84">
        <f>+IFERROR(VLOOKUP(CONSOLIDADO[[#This Row],[Codigo Municipio]],TDDia!$A$4:$B$394,2,0),0)</f>
        <v>0</v>
      </c>
    </row>
    <row r="261" spans="2:17" ht="14.4" x14ac:dyDescent="0.3">
      <c r="B261">
        <f t="shared" ref="B261:B324" si="28">+IF(F260=44085,B260+1,B260)</f>
        <v>2</v>
      </c>
      <c r="C261" s="75" t="str" cm="1">
        <f t="array" ref="C261">+INDEX(Table_4[[Departamento]:[Municipio]],FINAL!$B261,1)</f>
        <v>Atlántida</v>
      </c>
      <c r="D261" s="75" t="str" cm="1">
        <f t="array" ref="D261">+INDEX(Table_4[[Departamento]:[Municipio]],FINAL!$B261,4)</f>
        <v>El Porvenir</v>
      </c>
      <c r="E261" s="75" t="str" cm="1">
        <f t="array" ref="E261">+INDEX(Table_4[[Departamento]:[Municipio]],FINAL!$B261,3)</f>
        <v>0102</v>
      </c>
      <c r="F261" s="102">
        <f t="shared" si="24"/>
        <v>43959</v>
      </c>
      <c r="G261" s="77" t="str">
        <f>+CONSOLIDADO[[#This Row],[Codigo Municipio]]&amp;CONSOLIDADO[[#This Row],[Fecha]]</f>
        <v>010243959</v>
      </c>
      <c r="H261" s="78">
        <f>+IFERROR(VLOOKUP($G261,TDAcumula!$C$2:$E$2027,3,0),0)</f>
        <v>0</v>
      </c>
      <c r="I261" s="79">
        <f t="shared" si="25"/>
        <v>0</v>
      </c>
      <c r="J261" s="80">
        <f>+IF(CONSOLIDADO[[#This Row],[Codigo Municipio]]=E260,CONSOLIDADO[[#This Row],[Fallecidos Diarios]]+J260,CONSOLIDADO[[#This Row],[Fallecidos Diarios]])</f>
        <v>0</v>
      </c>
      <c r="K261" s="81">
        <f t="shared" si="26"/>
        <v>0</v>
      </c>
      <c r="L261" s="82">
        <f>+IF(CONSOLIDADO[[#This Row],[Codigo Municipio]]=E260,CONSOLIDADO[[#This Row],[Recuperados Diarios]]+L260,CONSOLIDADO[[#This Row],[Recuperados Diarios]])</f>
        <v>0</v>
      </c>
      <c r="M261" s="83" cm="1">
        <f t="array" ref="M261">+IFERROR(IF(CONSOLIDADO[[#This Row],[Día]]&lt;14,0,INDEX(CONSOLIDADO[Casos Diarios],ROW()-14,1)),0)</f>
        <v>0</v>
      </c>
      <c r="N261" s="78">
        <f>+IF(CONSOLIDADO[[#This Row],[Clave]]="710143893",1,IF(OR(CONSOLIDADO[[#This Row],[Casos Acumulados]]&gt;0,CONSOLIDADO[[#This Row],[Muertes]]&gt;0),N260+1,I261))</f>
        <v>0</v>
      </c>
      <c r="O261" s="75">
        <f>+IFERROR(VLOOKUP($G261,TDMuertes!$C$2:$E$534,3,0),0)</f>
        <v>0</v>
      </c>
      <c r="P261" s="100" t="str">
        <f t="shared" ca="1" si="27"/>
        <v>OFF</v>
      </c>
      <c r="Q261" s="84">
        <f>+IFERROR(VLOOKUP(CONSOLIDADO[[#This Row],[Codigo Municipio]],TDDia!$A$4:$B$394,2,0),0)</f>
        <v>0</v>
      </c>
    </row>
    <row r="262" spans="2:17" ht="14.4" x14ac:dyDescent="0.3">
      <c r="B262">
        <f t="shared" si="28"/>
        <v>2</v>
      </c>
      <c r="C262" s="75" t="str" cm="1">
        <f t="array" ref="C262">+INDEX(Table_4[[Departamento]:[Municipio]],FINAL!$B262,1)</f>
        <v>Atlántida</v>
      </c>
      <c r="D262" s="75" t="str" cm="1">
        <f t="array" ref="D262">+INDEX(Table_4[[Departamento]:[Municipio]],FINAL!$B262,4)</f>
        <v>El Porvenir</v>
      </c>
      <c r="E262" s="75" t="str" cm="1">
        <f t="array" ref="E262">+INDEX(Table_4[[Departamento]:[Municipio]],FINAL!$B262,3)</f>
        <v>0102</v>
      </c>
      <c r="F262" s="102">
        <f t="shared" si="24"/>
        <v>43960</v>
      </c>
      <c r="G262" s="77" t="str">
        <f>+CONSOLIDADO[[#This Row],[Codigo Municipio]]&amp;CONSOLIDADO[[#This Row],[Fecha]]</f>
        <v>010243960</v>
      </c>
      <c r="H262" s="78">
        <f>+IFERROR(VLOOKUP($G262,TDAcumula!$C$2:$E$2027,3,0),0)</f>
        <v>0</v>
      </c>
      <c r="I262" s="79">
        <f t="shared" si="25"/>
        <v>0</v>
      </c>
      <c r="J262" s="80">
        <f>+IF(CONSOLIDADO[[#This Row],[Codigo Municipio]]=E261,CONSOLIDADO[[#This Row],[Fallecidos Diarios]]+J261,CONSOLIDADO[[#This Row],[Fallecidos Diarios]])</f>
        <v>0</v>
      </c>
      <c r="K262" s="81">
        <f t="shared" si="26"/>
        <v>0</v>
      </c>
      <c r="L262" s="82">
        <f>+IF(CONSOLIDADO[[#This Row],[Codigo Municipio]]=E261,CONSOLIDADO[[#This Row],[Recuperados Diarios]]+L261,CONSOLIDADO[[#This Row],[Recuperados Diarios]])</f>
        <v>0</v>
      </c>
      <c r="M262" s="83" cm="1">
        <f t="array" ref="M262">+IFERROR(IF(CONSOLIDADO[[#This Row],[Día]]&lt;14,0,INDEX(CONSOLIDADO[Casos Diarios],ROW()-14,1)),0)</f>
        <v>0</v>
      </c>
      <c r="N262" s="78">
        <f>+IF(CONSOLIDADO[[#This Row],[Clave]]="710143893",1,IF(OR(CONSOLIDADO[[#This Row],[Casos Acumulados]]&gt;0,CONSOLIDADO[[#This Row],[Muertes]]&gt;0),N261+1,I262))</f>
        <v>0</v>
      </c>
      <c r="O262" s="75">
        <f>+IFERROR(VLOOKUP($G262,TDMuertes!$C$2:$E$534,3,0),0)</f>
        <v>0</v>
      </c>
      <c r="P262" s="100" t="str">
        <f t="shared" ca="1" si="27"/>
        <v>OFF</v>
      </c>
      <c r="Q262" s="84">
        <f>+IFERROR(VLOOKUP(CONSOLIDADO[[#This Row],[Codigo Municipio]],TDDia!$A$4:$B$394,2,0),0)</f>
        <v>0</v>
      </c>
    </row>
    <row r="263" spans="2:17" ht="14.4" x14ac:dyDescent="0.3">
      <c r="B263">
        <f t="shared" si="28"/>
        <v>2</v>
      </c>
      <c r="C263" s="75" t="str" cm="1">
        <f t="array" ref="C263">+INDEX(Table_4[[Departamento]:[Municipio]],FINAL!$B263,1)</f>
        <v>Atlántida</v>
      </c>
      <c r="D263" s="75" t="str" cm="1">
        <f t="array" ref="D263">+INDEX(Table_4[[Departamento]:[Municipio]],FINAL!$B263,4)</f>
        <v>El Porvenir</v>
      </c>
      <c r="E263" s="75" t="str" cm="1">
        <f t="array" ref="E263">+INDEX(Table_4[[Departamento]:[Municipio]],FINAL!$B263,3)</f>
        <v>0102</v>
      </c>
      <c r="F263" s="102">
        <f t="shared" si="24"/>
        <v>43961</v>
      </c>
      <c r="G263" s="77" t="str">
        <f>+CONSOLIDADO[[#This Row],[Codigo Municipio]]&amp;CONSOLIDADO[[#This Row],[Fecha]]</f>
        <v>010243961</v>
      </c>
      <c r="H263" s="78">
        <f>+IFERROR(VLOOKUP($G263,TDAcumula!$C$2:$E$2027,3,0),0)</f>
        <v>0</v>
      </c>
      <c r="I263" s="79">
        <f t="shared" si="25"/>
        <v>0</v>
      </c>
      <c r="J263" s="80">
        <f>+IF(CONSOLIDADO[[#This Row],[Codigo Municipio]]=E262,CONSOLIDADO[[#This Row],[Fallecidos Diarios]]+J262,CONSOLIDADO[[#This Row],[Fallecidos Diarios]])</f>
        <v>0</v>
      </c>
      <c r="K263" s="81">
        <f t="shared" si="26"/>
        <v>0</v>
      </c>
      <c r="L263" s="82">
        <f>+IF(CONSOLIDADO[[#This Row],[Codigo Municipio]]=E262,CONSOLIDADO[[#This Row],[Recuperados Diarios]]+L262,CONSOLIDADO[[#This Row],[Recuperados Diarios]])</f>
        <v>0</v>
      </c>
      <c r="M263" s="83" cm="1">
        <f t="array" ref="M263">+IFERROR(IF(CONSOLIDADO[[#This Row],[Día]]&lt;14,0,INDEX(CONSOLIDADO[Casos Diarios],ROW()-14,1)),0)</f>
        <v>0</v>
      </c>
      <c r="N263" s="78">
        <f>+IF(CONSOLIDADO[[#This Row],[Clave]]="710143893",1,IF(OR(CONSOLIDADO[[#This Row],[Casos Acumulados]]&gt;0,CONSOLIDADO[[#This Row],[Muertes]]&gt;0),N262+1,I263))</f>
        <v>0</v>
      </c>
      <c r="O263" s="75">
        <f>+IFERROR(VLOOKUP($G263,TDMuertes!$C$2:$E$534,3,0),0)</f>
        <v>0</v>
      </c>
      <c r="P263" s="100" t="str">
        <f t="shared" ca="1" si="27"/>
        <v>OFF</v>
      </c>
      <c r="Q263" s="84">
        <f>+IFERROR(VLOOKUP(CONSOLIDADO[[#This Row],[Codigo Municipio]],TDDia!$A$4:$B$394,2,0),0)</f>
        <v>0</v>
      </c>
    </row>
    <row r="264" spans="2:17" ht="14.4" x14ac:dyDescent="0.3">
      <c r="B264">
        <f t="shared" si="28"/>
        <v>2</v>
      </c>
      <c r="C264" s="75" t="str" cm="1">
        <f t="array" ref="C264">+INDEX(Table_4[[Departamento]:[Municipio]],FINAL!$B264,1)</f>
        <v>Atlántida</v>
      </c>
      <c r="D264" s="75" t="str" cm="1">
        <f t="array" ref="D264">+INDEX(Table_4[[Departamento]:[Municipio]],FINAL!$B264,4)</f>
        <v>El Porvenir</v>
      </c>
      <c r="E264" s="75" t="str" cm="1">
        <f t="array" ref="E264">+INDEX(Table_4[[Departamento]:[Municipio]],FINAL!$B264,3)</f>
        <v>0102</v>
      </c>
      <c r="F264" s="102">
        <f t="shared" si="24"/>
        <v>43962</v>
      </c>
      <c r="G264" s="77" t="str">
        <f>+CONSOLIDADO[[#This Row],[Codigo Municipio]]&amp;CONSOLIDADO[[#This Row],[Fecha]]</f>
        <v>010243962</v>
      </c>
      <c r="H264" s="78">
        <f>+IFERROR(VLOOKUP($G264,TDAcumula!$C$2:$E$2027,3,0),0)</f>
        <v>0</v>
      </c>
      <c r="I264" s="79">
        <f t="shared" si="25"/>
        <v>0</v>
      </c>
      <c r="J264" s="80">
        <f>+IF(CONSOLIDADO[[#This Row],[Codigo Municipio]]=E263,CONSOLIDADO[[#This Row],[Fallecidos Diarios]]+J263,CONSOLIDADO[[#This Row],[Fallecidos Diarios]])</f>
        <v>0</v>
      </c>
      <c r="K264" s="81">
        <f t="shared" si="26"/>
        <v>0</v>
      </c>
      <c r="L264" s="82">
        <f>+IF(CONSOLIDADO[[#This Row],[Codigo Municipio]]=E263,CONSOLIDADO[[#This Row],[Recuperados Diarios]]+L263,CONSOLIDADO[[#This Row],[Recuperados Diarios]])</f>
        <v>0</v>
      </c>
      <c r="M264" s="83" cm="1">
        <f t="array" ref="M264">+IFERROR(IF(CONSOLIDADO[[#This Row],[Día]]&lt;14,0,INDEX(CONSOLIDADO[Casos Diarios],ROW()-14,1)),0)</f>
        <v>0</v>
      </c>
      <c r="N264" s="78">
        <f>+IF(CONSOLIDADO[[#This Row],[Clave]]="710143893",1,IF(OR(CONSOLIDADO[[#This Row],[Casos Acumulados]]&gt;0,CONSOLIDADO[[#This Row],[Muertes]]&gt;0),N263+1,I264))</f>
        <v>0</v>
      </c>
      <c r="O264" s="75">
        <f>+IFERROR(VLOOKUP($G264,TDMuertes!$C$2:$E$534,3,0),0)</f>
        <v>0</v>
      </c>
      <c r="P264" s="100" t="str">
        <f t="shared" ca="1" si="27"/>
        <v>OFF</v>
      </c>
      <c r="Q264" s="84">
        <f>+IFERROR(VLOOKUP(CONSOLIDADO[[#This Row],[Codigo Municipio]],TDDia!$A$4:$B$394,2,0),0)</f>
        <v>0</v>
      </c>
    </row>
    <row r="265" spans="2:17" ht="14.4" x14ac:dyDescent="0.3">
      <c r="B265">
        <f t="shared" si="28"/>
        <v>2</v>
      </c>
      <c r="C265" s="75" t="str" cm="1">
        <f t="array" ref="C265">+INDEX(Table_4[[Departamento]:[Municipio]],FINAL!$B265,1)</f>
        <v>Atlántida</v>
      </c>
      <c r="D265" s="75" t="str" cm="1">
        <f t="array" ref="D265">+INDEX(Table_4[[Departamento]:[Municipio]],FINAL!$B265,4)</f>
        <v>El Porvenir</v>
      </c>
      <c r="E265" s="75" t="str" cm="1">
        <f t="array" ref="E265">+INDEX(Table_4[[Departamento]:[Municipio]],FINAL!$B265,3)</f>
        <v>0102</v>
      </c>
      <c r="F265" s="102">
        <f t="shared" si="24"/>
        <v>43963</v>
      </c>
      <c r="G265" s="77" t="str">
        <f>+CONSOLIDADO[[#This Row],[Codigo Municipio]]&amp;CONSOLIDADO[[#This Row],[Fecha]]</f>
        <v>010243963</v>
      </c>
      <c r="H265" s="78">
        <f>+IFERROR(VLOOKUP($G265,TDAcumula!$C$2:$E$2027,3,0),0)</f>
        <v>0</v>
      </c>
      <c r="I265" s="79">
        <f t="shared" si="25"/>
        <v>0</v>
      </c>
      <c r="J265" s="80">
        <f>+IF(CONSOLIDADO[[#This Row],[Codigo Municipio]]=E264,CONSOLIDADO[[#This Row],[Fallecidos Diarios]]+J264,CONSOLIDADO[[#This Row],[Fallecidos Diarios]])</f>
        <v>0</v>
      </c>
      <c r="K265" s="81">
        <f t="shared" si="26"/>
        <v>0</v>
      </c>
      <c r="L265" s="82">
        <f>+IF(CONSOLIDADO[[#This Row],[Codigo Municipio]]=E264,CONSOLIDADO[[#This Row],[Recuperados Diarios]]+L264,CONSOLIDADO[[#This Row],[Recuperados Diarios]])</f>
        <v>0</v>
      </c>
      <c r="M265" s="83" cm="1">
        <f t="array" ref="M265">+IFERROR(IF(CONSOLIDADO[[#This Row],[Día]]&lt;14,0,INDEX(CONSOLIDADO[Casos Diarios],ROW()-14,1)),0)</f>
        <v>0</v>
      </c>
      <c r="N265" s="78">
        <f>+IF(CONSOLIDADO[[#This Row],[Clave]]="710143893",1,IF(OR(CONSOLIDADO[[#This Row],[Casos Acumulados]]&gt;0,CONSOLIDADO[[#This Row],[Muertes]]&gt;0),N264+1,I265))</f>
        <v>0</v>
      </c>
      <c r="O265" s="75">
        <f>+IFERROR(VLOOKUP($G265,TDMuertes!$C$2:$E$534,3,0),0)</f>
        <v>0</v>
      </c>
      <c r="P265" s="100" t="str">
        <f t="shared" ca="1" si="27"/>
        <v>OFF</v>
      </c>
      <c r="Q265" s="84">
        <f>+IFERROR(VLOOKUP(CONSOLIDADO[[#This Row],[Codigo Municipio]],TDDia!$A$4:$B$394,2,0),0)</f>
        <v>0</v>
      </c>
    </row>
    <row r="266" spans="2:17" ht="14.4" x14ac:dyDescent="0.3">
      <c r="B266">
        <f t="shared" si="28"/>
        <v>2</v>
      </c>
      <c r="C266" s="75" t="str" cm="1">
        <f t="array" ref="C266">+INDEX(Table_4[[Departamento]:[Municipio]],FINAL!$B266,1)</f>
        <v>Atlántida</v>
      </c>
      <c r="D266" s="75" t="str" cm="1">
        <f t="array" ref="D266">+INDEX(Table_4[[Departamento]:[Municipio]],FINAL!$B266,4)</f>
        <v>El Porvenir</v>
      </c>
      <c r="E266" s="75" t="str" cm="1">
        <f t="array" ref="E266">+INDEX(Table_4[[Departamento]:[Municipio]],FINAL!$B266,3)</f>
        <v>0102</v>
      </c>
      <c r="F266" s="102">
        <f t="shared" si="24"/>
        <v>43964</v>
      </c>
      <c r="G266" s="77" t="str">
        <f>+CONSOLIDADO[[#This Row],[Codigo Municipio]]&amp;CONSOLIDADO[[#This Row],[Fecha]]</f>
        <v>010243964</v>
      </c>
      <c r="H266" s="78">
        <f>+IFERROR(VLOOKUP($G266,TDAcumula!$C$2:$E$2027,3,0),0)</f>
        <v>0</v>
      </c>
      <c r="I266" s="79">
        <f t="shared" si="25"/>
        <v>0</v>
      </c>
      <c r="J266" s="80">
        <f>+IF(CONSOLIDADO[[#This Row],[Codigo Municipio]]=E265,CONSOLIDADO[[#This Row],[Fallecidos Diarios]]+J265,CONSOLIDADO[[#This Row],[Fallecidos Diarios]])</f>
        <v>0</v>
      </c>
      <c r="K266" s="81">
        <f t="shared" si="26"/>
        <v>0</v>
      </c>
      <c r="L266" s="82">
        <f>+IF(CONSOLIDADO[[#This Row],[Codigo Municipio]]=E265,CONSOLIDADO[[#This Row],[Recuperados Diarios]]+L265,CONSOLIDADO[[#This Row],[Recuperados Diarios]])</f>
        <v>0</v>
      </c>
      <c r="M266" s="83" cm="1">
        <f t="array" ref="M266">+IFERROR(IF(CONSOLIDADO[[#This Row],[Día]]&lt;14,0,INDEX(CONSOLIDADO[Casos Diarios],ROW()-14,1)),0)</f>
        <v>0</v>
      </c>
      <c r="N266" s="78">
        <f>+IF(CONSOLIDADO[[#This Row],[Clave]]="710143893",1,IF(OR(CONSOLIDADO[[#This Row],[Casos Acumulados]]&gt;0,CONSOLIDADO[[#This Row],[Muertes]]&gt;0),N265+1,I266))</f>
        <v>0</v>
      </c>
      <c r="O266" s="75">
        <f>+IFERROR(VLOOKUP($G266,TDMuertes!$C$2:$E$534,3,0),0)</f>
        <v>0</v>
      </c>
      <c r="P266" s="100" t="str">
        <f t="shared" ca="1" si="27"/>
        <v>OFF</v>
      </c>
      <c r="Q266" s="84">
        <f>+IFERROR(VLOOKUP(CONSOLIDADO[[#This Row],[Codigo Municipio]],TDDia!$A$4:$B$394,2,0),0)</f>
        <v>0</v>
      </c>
    </row>
    <row r="267" spans="2:17" ht="14.4" x14ac:dyDescent="0.3">
      <c r="B267">
        <f t="shared" si="28"/>
        <v>2</v>
      </c>
      <c r="C267" s="75" t="str" cm="1">
        <f t="array" ref="C267">+INDEX(Table_4[[Departamento]:[Municipio]],FINAL!$B267,1)</f>
        <v>Atlántida</v>
      </c>
      <c r="D267" s="75" t="str" cm="1">
        <f t="array" ref="D267">+INDEX(Table_4[[Departamento]:[Municipio]],FINAL!$B267,4)</f>
        <v>El Porvenir</v>
      </c>
      <c r="E267" s="75" t="str" cm="1">
        <f t="array" ref="E267">+INDEX(Table_4[[Departamento]:[Municipio]],FINAL!$B267,3)</f>
        <v>0102</v>
      </c>
      <c r="F267" s="102">
        <f t="shared" si="24"/>
        <v>43965</v>
      </c>
      <c r="G267" s="77" t="str">
        <f>+CONSOLIDADO[[#This Row],[Codigo Municipio]]&amp;CONSOLIDADO[[#This Row],[Fecha]]</f>
        <v>010243965</v>
      </c>
      <c r="H267" s="78">
        <f>+IFERROR(VLOOKUP($G267,TDAcumula!$C$2:$E$2027,3,0),0)</f>
        <v>0</v>
      </c>
      <c r="I267" s="79">
        <f t="shared" si="25"/>
        <v>0</v>
      </c>
      <c r="J267" s="80">
        <f>+IF(CONSOLIDADO[[#This Row],[Codigo Municipio]]=E266,CONSOLIDADO[[#This Row],[Fallecidos Diarios]]+J266,CONSOLIDADO[[#This Row],[Fallecidos Diarios]])</f>
        <v>0</v>
      </c>
      <c r="K267" s="81">
        <f t="shared" si="26"/>
        <v>0</v>
      </c>
      <c r="L267" s="82">
        <f>+IF(CONSOLIDADO[[#This Row],[Codigo Municipio]]=E266,CONSOLIDADO[[#This Row],[Recuperados Diarios]]+L266,CONSOLIDADO[[#This Row],[Recuperados Diarios]])</f>
        <v>0</v>
      </c>
      <c r="M267" s="83" cm="1">
        <f t="array" ref="M267">+IFERROR(IF(CONSOLIDADO[[#This Row],[Día]]&lt;14,0,INDEX(CONSOLIDADO[Casos Diarios],ROW()-14,1)),0)</f>
        <v>0</v>
      </c>
      <c r="N267" s="78">
        <f>+IF(CONSOLIDADO[[#This Row],[Clave]]="710143893",1,IF(OR(CONSOLIDADO[[#This Row],[Casos Acumulados]]&gt;0,CONSOLIDADO[[#This Row],[Muertes]]&gt;0),N266+1,I267))</f>
        <v>0</v>
      </c>
      <c r="O267" s="75">
        <f>+IFERROR(VLOOKUP($G267,TDMuertes!$C$2:$E$534,3,0),0)</f>
        <v>0</v>
      </c>
      <c r="P267" s="100" t="str">
        <f t="shared" ca="1" si="27"/>
        <v>OFF</v>
      </c>
      <c r="Q267" s="84">
        <f>+IFERROR(VLOOKUP(CONSOLIDADO[[#This Row],[Codigo Municipio]],TDDia!$A$4:$B$394,2,0),0)</f>
        <v>0</v>
      </c>
    </row>
    <row r="268" spans="2:17" ht="14.4" x14ac:dyDescent="0.3">
      <c r="B268">
        <f t="shared" si="28"/>
        <v>2</v>
      </c>
      <c r="C268" s="75" t="str" cm="1">
        <f t="array" ref="C268">+INDEX(Table_4[[Departamento]:[Municipio]],FINAL!$B268,1)</f>
        <v>Atlántida</v>
      </c>
      <c r="D268" s="75" t="str" cm="1">
        <f t="array" ref="D268">+INDEX(Table_4[[Departamento]:[Municipio]],FINAL!$B268,4)</f>
        <v>El Porvenir</v>
      </c>
      <c r="E268" s="75" t="str" cm="1">
        <f t="array" ref="E268">+INDEX(Table_4[[Departamento]:[Municipio]],FINAL!$B268,3)</f>
        <v>0102</v>
      </c>
      <c r="F268" s="102">
        <f t="shared" si="24"/>
        <v>43966</v>
      </c>
      <c r="G268" s="77" t="str">
        <f>+CONSOLIDADO[[#This Row],[Codigo Municipio]]&amp;CONSOLIDADO[[#This Row],[Fecha]]</f>
        <v>010243966</v>
      </c>
      <c r="H268" s="78">
        <f>+IFERROR(VLOOKUP($G268,TDAcumula!$C$2:$E$2027,3,0),0)</f>
        <v>0</v>
      </c>
      <c r="I268" s="79">
        <f t="shared" si="25"/>
        <v>0</v>
      </c>
      <c r="J268" s="80">
        <f>+IF(CONSOLIDADO[[#This Row],[Codigo Municipio]]=E267,CONSOLIDADO[[#This Row],[Fallecidos Diarios]]+J267,CONSOLIDADO[[#This Row],[Fallecidos Diarios]])</f>
        <v>0</v>
      </c>
      <c r="K268" s="81">
        <f t="shared" si="26"/>
        <v>0</v>
      </c>
      <c r="L268" s="82">
        <f>+IF(CONSOLIDADO[[#This Row],[Codigo Municipio]]=E267,CONSOLIDADO[[#This Row],[Recuperados Diarios]]+L267,CONSOLIDADO[[#This Row],[Recuperados Diarios]])</f>
        <v>0</v>
      </c>
      <c r="M268" s="83" cm="1">
        <f t="array" ref="M268">+IFERROR(IF(CONSOLIDADO[[#This Row],[Día]]&lt;14,0,INDEX(CONSOLIDADO[Casos Diarios],ROW()-14,1)),0)</f>
        <v>0</v>
      </c>
      <c r="N268" s="78">
        <f>+IF(CONSOLIDADO[[#This Row],[Clave]]="710143893",1,IF(OR(CONSOLIDADO[[#This Row],[Casos Acumulados]]&gt;0,CONSOLIDADO[[#This Row],[Muertes]]&gt;0),N267+1,I268))</f>
        <v>0</v>
      </c>
      <c r="O268" s="75">
        <f>+IFERROR(VLOOKUP($G268,TDMuertes!$C$2:$E$534,3,0),0)</f>
        <v>0</v>
      </c>
      <c r="P268" s="100" t="str">
        <f t="shared" ca="1" si="27"/>
        <v>OFF</v>
      </c>
      <c r="Q268" s="84">
        <f>+IFERROR(VLOOKUP(CONSOLIDADO[[#This Row],[Codigo Municipio]],TDDia!$A$4:$B$394,2,0),0)</f>
        <v>0</v>
      </c>
    </row>
    <row r="269" spans="2:17" ht="14.4" x14ac:dyDescent="0.3">
      <c r="B269">
        <f t="shared" si="28"/>
        <v>2</v>
      </c>
      <c r="C269" s="75" t="str" cm="1">
        <f t="array" ref="C269">+INDEX(Table_4[[Departamento]:[Municipio]],FINAL!$B269,1)</f>
        <v>Atlántida</v>
      </c>
      <c r="D269" s="75" t="str" cm="1">
        <f t="array" ref="D269">+INDEX(Table_4[[Departamento]:[Municipio]],FINAL!$B269,4)</f>
        <v>El Porvenir</v>
      </c>
      <c r="E269" s="75" t="str" cm="1">
        <f t="array" ref="E269">+INDEX(Table_4[[Departamento]:[Municipio]],FINAL!$B269,3)</f>
        <v>0102</v>
      </c>
      <c r="F269" s="102">
        <f t="shared" si="24"/>
        <v>43967</v>
      </c>
      <c r="G269" s="77" t="str">
        <f>+CONSOLIDADO[[#This Row],[Codigo Municipio]]&amp;CONSOLIDADO[[#This Row],[Fecha]]</f>
        <v>010243967</v>
      </c>
      <c r="H269" s="78">
        <f>+IFERROR(VLOOKUP($G269,TDAcumula!$C$2:$E$2027,3,0),0)</f>
        <v>0</v>
      </c>
      <c r="I269" s="79">
        <f t="shared" si="25"/>
        <v>0</v>
      </c>
      <c r="J269" s="80">
        <f>+IF(CONSOLIDADO[[#This Row],[Codigo Municipio]]=E268,CONSOLIDADO[[#This Row],[Fallecidos Diarios]]+J268,CONSOLIDADO[[#This Row],[Fallecidos Diarios]])</f>
        <v>0</v>
      </c>
      <c r="K269" s="81">
        <f t="shared" si="26"/>
        <v>0</v>
      </c>
      <c r="L269" s="82">
        <f>+IF(CONSOLIDADO[[#This Row],[Codigo Municipio]]=E268,CONSOLIDADO[[#This Row],[Recuperados Diarios]]+L268,CONSOLIDADO[[#This Row],[Recuperados Diarios]])</f>
        <v>0</v>
      </c>
      <c r="M269" s="83" cm="1">
        <f t="array" ref="M269">+IFERROR(IF(CONSOLIDADO[[#This Row],[Día]]&lt;14,0,INDEX(CONSOLIDADO[Casos Diarios],ROW()-14,1)),0)</f>
        <v>0</v>
      </c>
      <c r="N269" s="78">
        <f>+IF(CONSOLIDADO[[#This Row],[Clave]]="710143893",1,IF(OR(CONSOLIDADO[[#This Row],[Casos Acumulados]]&gt;0,CONSOLIDADO[[#This Row],[Muertes]]&gt;0),N268+1,I269))</f>
        <v>0</v>
      </c>
      <c r="O269" s="75">
        <f>+IFERROR(VLOOKUP($G269,TDMuertes!$C$2:$E$534,3,0),0)</f>
        <v>0</v>
      </c>
      <c r="P269" s="100" t="str">
        <f t="shared" ca="1" si="27"/>
        <v>OFF</v>
      </c>
      <c r="Q269" s="84">
        <f>+IFERROR(VLOOKUP(CONSOLIDADO[[#This Row],[Codigo Municipio]],TDDia!$A$4:$B$394,2,0),0)</f>
        <v>0</v>
      </c>
    </row>
    <row r="270" spans="2:17" ht="14.4" x14ac:dyDescent="0.3">
      <c r="B270">
        <f t="shared" si="28"/>
        <v>2</v>
      </c>
      <c r="C270" s="75" t="str" cm="1">
        <f t="array" ref="C270">+INDEX(Table_4[[Departamento]:[Municipio]],FINAL!$B270,1)</f>
        <v>Atlántida</v>
      </c>
      <c r="D270" s="75" t="str" cm="1">
        <f t="array" ref="D270">+INDEX(Table_4[[Departamento]:[Municipio]],FINAL!$B270,4)</f>
        <v>El Porvenir</v>
      </c>
      <c r="E270" s="75" t="str" cm="1">
        <f t="array" ref="E270">+INDEX(Table_4[[Departamento]:[Municipio]],FINAL!$B270,3)</f>
        <v>0102</v>
      </c>
      <c r="F270" s="102">
        <f t="shared" si="24"/>
        <v>43968</v>
      </c>
      <c r="G270" s="77" t="str">
        <f>+CONSOLIDADO[[#This Row],[Codigo Municipio]]&amp;CONSOLIDADO[[#This Row],[Fecha]]</f>
        <v>010243968</v>
      </c>
      <c r="H270" s="78">
        <f>+IFERROR(VLOOKUP($G270,TDAcumula!$C$2:$E$2027,3,0),0)</f>
        <v>0</v>
      </c>
      <c r="I270" s="79">
        <f t="shared" si="25"/>
        <v>0</v>
      </c>
      <c r="J270" s="80">
        <f>+IF(CONSOLIDADO[[#This Row],[Codigo Municipio]]=E269,CONSOLIDADO[[#This Row],[Fallecidos Diarios]]+J269,CONSOLIDADO[[#This Row],[Fallecidos Diarios]])</f>
        <v>0</v>
      </c>
      <c r="K270" s="81">
        <f t="shared" si="26"/>
        <v>0</v>
      </c>
      <c r="L270" s="82">
        <f>+IF(CONSOLIDADO[[#This Row],[Codigo Municipio]]=E269,CONSOLIDADO[[#This Row],[Recuperados Diarios]]+L269,CONSOLIDADO[[#This Row],[Recuperados Diarios]])</f>
        <v>0</v>
      </c>
      <c r="M270" s="83" cm="1">
        <f t="array" ref="M270">+IFERROR(IF(CONSOLIDADO[[#This Row],[Día]]&lt;14,0,INDEX(CONSOLIDADO[Casos Diarios],ROW()-14,1)),0)</f>
        <v>0</v>
      </c>
      <c r="N270" s="78">
        <f>+IF(CONSOLIDADO[[#This Row],[Clave]]="710143893",1,IF(OR(CONSOLIDADO[[#This Row],[Casos Acumulados]]&gt;0,CONSOLIDADO[[#This Row],[Muertes]]&gt;0),N269+1,I270))</f>
        <v>0</v>
      </c>
      <c r="O270" s="75">
        <f>+IFERROR(VLOOKUP($G270,TDMuertes!$C$2:$E$534,3,0),0)</f>
        <v>0</v>
      </c>
      <c r="P270" s="100" t="str">
        <f t="shared" ca="1" si="27"/>
        <v>OFF</v>
      </c>
      <c r="Q270" s="84">
        <f>+IFERROR(VLOOKUP(CONSOLIDADO[[#This Row],[Codigo Municipio]],TDDia!$A$4:$B$394,2,0),0)</f>
        <v>0</v>
      </c>
    </row>
    <row r="271" spans="2:17" ht="14.4" x14ac:dyDescent="0.3">
      <c r="B271">
        <f t="shared" si="28"/>
        <v>2</v>
      </c>
      <c r="C271" s="75" t="str" cm="1">
        <f t="array" ref="C271">+INDEX(Table_4[[Departamento]:[Municipio]],FINAL!$B271,1)</f>
        <v>Atlántida</v>
      </c>
      <c r="D271" s="75" t="str" cm="1">
        <f t="array" ref="D271">+INDEX(Table_4[[Departamento]:[Municipio]],FINAL!$B271,4)</f>
        <v>El Porvenir</v>
      </c>
      <c r="E271" s="75" t="str" cm="1">
        <f t="array" ref="E271">+INDEX(Table_4[[Departamento]:[Municipio]],FINAL!$B271,3)</f>
        <v>0102</v>
      </c>
      <c r="F271" s="102">
        <f t="shared" si="24"/>
        <v>43969</v>
      </c>
      <c r="G271" s="77" t="str">
        <f>+CONSOLIDADO[[#This Row],[Codigo Municipio]]&amp;CONSOLIDADO[[#This Row],[Fecha]]</f>
        <v>010243969</v>
      </c>
      <c r="H271" s="78">
        <f>+IFERROR(VLOOKUP($G271,TDAcumula!$C$2:$E$2027,3,0),0)</f>
        <v>0</v>
      </c>
      <c r="I271" s="79">
        <f t="shared" si="25"/>
        <v>0</v>
      </c>
      <c r="J271" s="80">
        <f>+IF(CONSOLIDADO[[#This Row],[Codigo Municipio]]=E270,CONSOLIDADO[[#This Row],[Fallecidos Diarios]]+J270,CONSOLIDADO[[#This Row],[Fallecidos Diarios]])</f>
        <v>0</v>
      </c>
      <c r="K271" s="81">
        <f t="shared" si="26"/>
        <v>0</v>
      </c>
      <c r="L271" s="82">
        <f>+IF(CONSOLIDADO[[#This Row],[Codigo Municipio]]=E270,CONSOLIDADO[[#This Row],[Recuperados Diarios]]+L270,CONSOLIDADO[[#This Row],[Recuperados Diarios]])</f>
        <v>0</v>
      </c>
      <c r="M271" s="83" cm="1">
        <f t="array" ref="M271">+IFERROR(IF(CONSOLIDADO[[#This Row],[Día]]&lt;14,0,INDEX(CONSOLIDADO[Casos Diarios],ROW()-14,1)),0)</f>
        <v>0</v>
      </c>
      <c r="N271" s="78">
        <f>+IF(CONSOLIDADO[[#This Row],[Clave]]="710143893",1,IF(OR(CONSOLIDADO[[#This Row],[Casos Acumulados]]&gt;0,CONSOLIDADO[[#This Row],[Muertes]]&gt;0),N270+1,I271))</f>
        <v>0</v>
      </c>
      <c r="O271" s="75">
        <f>+IFERROR(VLOOKUP($G271,TDMuertes!$C$2:$E$534,3,0),0)</f>
        <v>0</v>
      </c>
      <c r="P271" s="100" t="str">
        <f t="shared" ca="1" si="27"/>
        <v>OFF</v>
      </c>
      <c r="Q271" s="84">
        <f>+IFERROR(VLOOKUP(CONSOLIDADO[[#This Row],[Codigo Municipio]],TDDia!$A$4:$B$394,2,0),0)</f>
        <v>0</v>
      </c>
    </row>
    <row r="272" spans="2:17" ht="14.4" x14ac:dyDescent="0.3">
      <c r="B272">
        <f t="shared" si="28"/>
        <v>2</v>
      </c>
      <c r="C272" s="75" t="str" cm="1">
        <f t="array" ref="C272">+INDEX(Table_4[[Departamento]:[Municipio]],FINAL!$B272,1)</f>
        <v>Atlántida</v>
      </c>
      <c r="D272" s="75" t="str" cm="1">
        <f t="array" ref="D272">+INDEX(Table_4[[Departamento]:[Municipio]],FINAL!$B272,4)</f>
        <v>El Porvenir</v>
      </c>
      <c r="E272" s="75" t="str" cm="1">
        <f t="array" ref="E272">+INDEX(Table_4[[Departamento]:[Municipio]],FINAL!$B272,3)</f>
        <v>0102</v>
      </c>
      <c r="F272" s="102">
        <f t="shared" si="24"/>
        <v>43970</v>
      </c>
      <c r="G272" s="77" t="str">
        <f>+CONSOLIDADO[[#This Row],[Codigo Municipio]]&amp;CONSOLIDADO[[#This Row],[Fecha]]</f>
        <v>010243970</v>
      </c>
      <c r="H272" s="78">
        <f>+IFERROR(VLOOKUP($G272,TDAcumula!$C$2:$E$2027,3,0),0)</f>
        <v>0</v>
      </c>
      <c r="I272" s="79">
        <f t="shared" si="25"/>
        <v>0</v>
      </c>
      <c r="J272" s="80">
        <f>+IF(CONSOLIDADO[[#This Row],[Codigo Municipio]]=E271,CONSOLIDADO[[#This Row],[Fallecidos Diarios]]+J271,CONSOLIDADO[[#This Row],[Fallecidos Diarios]])</f>
        <v>0</v>
      </c>
      <c r="K272" s="81">
        <f t="shared" si="26"/>
        <v>0</v>
      </c>
      <c r="L272" s="82">
        <f>+IF(CONSOLIDADO[[#This Row],[Codigo Municipio]]=E271,CONSOLIDADO[[#This Row],[Recuperados Diarios]]+L271,CONSOLIDADO[[#This Row],[Recuperados Diarios]])</f>
        <v>0</v>
      </c>
      <c r="M272" s="83" cm="1">
        <f t="array" ref="M272">+IFERROR(IF(CONSOLIDADO[[#This Row],[Día]]&lt;14,0,INDEX(CONSOLIDADO[Casos Diarios],ROW()-14,1)),0)</f>
        <v>0</v>
      </c>
      <c r="N272" s="78">
        <f>+IF(CONSOLIDADO[[#This Row],[Clave]]="710143893",1,IF(OR(CONSOLIDADO[[#This Row],[Casos Acumulados]]&gt;0,CONSOLIDADO[[#This Row],[Muertes]]&gt;0),N271+1,I272))</f>
        <v>0</v>
      </c>
      <c r="O272" s="75">
        <f>+IFERROR(VLOOKUP($G272,TDMuertes!$C$2:$E$534,3,0),0)</f>
        <v>0</v>
      </c>
      <c r="P272" s="100" t="str">
        <f t="shared" ca="1" si="27"/>
        <v>OFF</v>
      </c>
      <c r="Q272" s="84">
        <f>+IFERROR(VLOOKUP(CONSOLIDADO[[#This Row],[Codigo Municipio]],TDDia!$A$4:$B$394,2,0),0)</f>
        <v>0</v>
      </c>
    </row>
    <row r="273" spans="2:17" ht="14.4" x14ac:dyDescent="0.3">
      <c r="B273">
        <f t="shared" si="28"/>
        <v>2</v>
      </c>
      <c r="C273" s="75" t="str" cm="1">
        <f t="array" ref="C273">+INDEX(Table_4[[Departamento]:[Municipio]],FINAL!$B273,1)</f>
        <v>Atlántida</v>
      </c>
      <c r="D273" s="75" t="str" cm="1">
        <f t="array" ref="D273">+INDEX(Table_4[[Departamento]:[Municipio]],FINAL!$B273,4)</f>
        <v>El Porvenir</v>
      </c>
      <c r="E273" s="75" t="str" cm="1">
        <f t="array" ref="E273">+INDEX(Table_4[[Departamento]:[Municipio]],FINAL!$B273,3)</f>
        <v>0102</v>
      </c>
      <c r="F273" s="102">
        <f t="shared" si="24"/>
        <v>43971</v>
      </c>
      <c r="G273" s="77" t="str">
        <f>+CONSOLIDADO[[#This Row],[Codigo Municipio]]&amp;CONSOLIDADO[[#This Row],[Fecha]]</f>
        <v>010243971</v>
      </c>
      <c r="H273" s="78">
        <f>+IFERROR(VLOOKUP($G273,TDAcumula!$C$2:$E$2027,3,0),0)</f>
        <v>0</v>
      </c>
      <c r="I273" s="79">
        <f t="shared" si="25"/>
        <v>0</v>
      </c>
      <c r="J273" s="80">
        <f>+IF(CONSOLIDADO[[#This Row],[Codigo Municipio]]=E272,CONSOLIDADO[[#This Row],[Fallecidos Diarios]]+J272,CONSOLIDADO[[#This Row],[Fallecidos Diarios]])</f>
        <v>0</v>
      </c>
      <c r="K273" s="81">
        <f t="shared" si="26"/>
        <v>0</v>
      </c>
      <c r="L273" s="82">
        <f>+IF(CONSOLIDADO[[#This Row],[Codigo Municipio]]=E272,CONSOLIDADO[[#This Row],[Recuperados Diarios]]+L272,CONSOLIDADO[[#This Row],[Recuperados Diarios]])</f>
        <v>0</v>
      </c>
      <c r="M273" s="83" cm="1">
        <f t="array" ref="M273">+IFERROR(IF(CONSOLIDADO[[#This Row],[Día]]&lt;14,0,INDEX(CONSOLIDADO[Casos Diarios],ROW()-14,1)),0)</f>
        <v>0</v>
      </c>
      <c r="N273" s="78">
        <f>+IF(CONSOLIDADO[[#This Row],[Clave]]="710143893",1,IF(OR(CONSOLIDADO[[#This Row],[Casos Acumulados]]&gt;0,CONSOLIDADO[[#This Row],[Muertes]]&gt;0),N272+1,I273))</f>
        <v>0</v>
      </c>
      <c r="O273" s="75">
        <f>+IFERROR(VLOOKUP($G273,TDMuertes!$C$2:$E$534,3,0),0)</f>
        <v>0</v>
      </c>
      <c r="P273" s="100" t="str">
        <f t="shared" ca="1" si="27"/>
        <v>OFF</v>
      </c>
      <c r="Q273" s="84">
        <f>+IFERROR(VLOOKUP(CONSOLIDADO[[#This Row],[Codigo Municipio]],TDDia!$A$4:$B$394,2,0),0)</f>
        <v>0</v>
      </c>
    </row>
    <row r="274" spans="2:17" ht="14.4" x14ac:dyDescent="0.3">
      <c r="B274">
        <f t="shared" si="28"/>
        <v>2</v>
      </c>
      <c r="C274" s="75" t="str" cm="1">
        <f t="array" ref="C274">+INDEX(Table_4[[Departamento]:[Municipio]],FINAL!$B274,1)</f>
        <v>Atlántida</v>
      </c>
      <c r="D274" s="75" t="str" cm="1">
        <f t="array" ref="D274">+INDEX(Table_4[[Departamento]:[Municipio]],FINAL!$B274,4)</f>
        <v>El Porvenir</v>
      </c>
      <c r="E274" s="75" t="str" cm="1">
        <f t="array" ref="E274">+INDEX(Table_4[[Departamento]:[Municipio]],FINAL!$B274,3)</f>
        <v>0102</v>
      </c>
      <c r="F274" s="102">
        <f t="shared" si="24"/>
        <v>43972</v>
      </c>
      <c r="G274" s="77" t="str">
        <f>+CONSOLIDADO[[#This Row],[Codigo Municipio]]&amp;CONSOLIDADO[[#This Row],[Fecha]]</f>
        <v>010243972</v>
      </c>
      <c r="H274" s="78">
        <f>+IFERROR(VLOOKUP($G274,TDAcumula!$C$2:$E$2027,3,0),0)</f>
        <v>0</v>
      </c>
      <c r="I274" s="79">
        <f t="shared" si="25"/>
        <v>0</v>
      </c>
      <c r="J274" s="80">
        <f>+IF(CONSOLIDADO[[#This Row],[Codigo Municipio]]=E273,CONSOLIDADO[[#This Row],[Fallecidos Diarios]]+J273,CONSOLIDADO[[#This Row],[Fallecidos Diarios]])</f>
        <v>0</v>
      </c>
      <c r="K274" s="81">
        <f t="shared" si="26"/>
        <v>0</v>
      </c>
      <c r="L274" s="82">
        <f>+IF(CONSOLIDADO[[#This Row],[Codigo Municipio]]=E273,CONSOLIDADO[[#This Row],[Recuperados Diarios]]+L273,CONSOLIDADO[[#This Row],[Recuperados Diarios]])</f>
        <v>0</v>
      </c>
      <c r="M274" s="83" cm="1">
        <f t="array" ref="M274">+IFERROR(IF(CONSOLIDADO[[#This Row],[Día]]&lt;14,0,INDEX(CONSOLIDADO[Casos Diarios],ROW()-14,1)),0)</f>
        <v>0</v>
      </c>
      <c r="N274" s="78">
        <f>+IF(CONSOLIDADO[[#This Row],[Clave]]="710143893",1,IF(OR(CONSOLIDADO[[#This Row],[Casos Acumulados]]&gt;0,CONSOLIDADO[[#This Row],[Muertes]]&gt;0),N273+1,I274))</f>
        <v>0</v>
      </c>
      <c r="O274" s="75">
        <f>+IFERROR(VLOOKUP($G274,TDMuertes!$C$2:$E$534,3,0),0)</f>
        <v>0</v>
      </c>
      <c r="P274" s="100" t="str">
        <f t="shared" ca="1" si="27"/>
        <v>OFF</v>
      </c>
      <c r="Q274" s="84">
        <f>+IFERROR(VLOOKUP(CONSOLIDADO[[#This Row],[Codigo Municipio]],TDDia!$A$4:$B$394,2,0),0)</f>
        <v>0</v>
      </c>
    </row>
    <row r="275" spans="2:17" ht="14.4" x14ac:dyDescent="0.3">
      <c r="B275">
        <f t="shared" si="28"/>
        <v>2</v>
      </c>
      <c r="C275" s="75" t="str" cm="1">
        <f t="array" ref="C275">+INDEX(Table_4[[Departamento]:[Municipio]],FINAL!$B275,1)</f>
        <v>Atlántida</v>
      </c>
      <c r="D275" s="75" t="str" cm="1">
        <f t="array" ref="D275">+INDEX(Table_4[[Departamento]:[Municipio]],FINAL!$B275,4)</f>
        <v>El Porvenir</v>
      </c>
      <c r="E275" s="75" t="str" cm="1">
        <f t="array" ref="E275">+INDEX(Table_4[[Departamento]:[Municipio]],FINAL!$B275,3)</f>
        <v>0102</v>
      </c>
      <c r="F275" s="102">
        <f t="shared" si="24"/>
        <v>43973</v>
      </c>
      <c r="G275" s="77" t="str">
        <f>+CONSOLIDADO[[#This Row],[Codigo Municipio]]&amp;CONSOLIDADO[[#This Row],[Fecha]]</f>
        <v>010243973</v>
      </c>
      <c r="H275" s="78">
        <f>+IFERROR(VLOOKUP($G275,TDAcumula!$C$2:$E$2027,3,0),0)</f>
        <v>0</v>
      </c>
      <c r="I275" s="79">
        <f t="shared" si="25"/>
        <v>0</v>
      </c>
      <c r="J275" s="80">
        <f>+IF(CONSOLIDADO[[#This Row],[Codigo Municipio]]=E274,CONSOLIDADO[[#This Row],[Fallecidos Diarios]]+J274,CONSOLIDADO[[#This Row],[Fallecidos Diarios]])</f>
        <v>0</v>
      </c>
      <c r="K275" s="81">
        <f t="shared" si="26"/>
        <v>0</v>
      </c>
      <c r="L275" s="82">
        <f>+IF(CONSOLIDADO[[#This Row],[Codigo Municipio]]=E274,CONSOLIDADO[[#This Row],[Recuperados Diarios]]+L274,CONSOLIDADO[[#This Row],[Recuperados Diarios]])</f>
        <v>0</v>
      </c>
      <c r="M275" s="83" cm="1">
        <f t="array" ref="M275">+IFERROR(IF(CONSOLIDADO[[#This Row],[Día]]&lt;14,0,INDEX(CONSOLIDADO[Casos Diarios],ROW()-14,1)),0)</f>
        <v>0</v>
      </c>
      <c r="N275" s="78">
        <f>+IF(CONSOLIDADO[[#This Row],[Clave]]="710143893",1,IF(OR(CONSOLIDADO[[#This Row],[Casos Acumulados]]&gt;0,CONSOLIDADO[[#This Row],[Muertes]]&gt;0),N274+1,I275))</f>
        <v>0</v>
      </c>
      <c r="O275" s="75">
        <f>+IFERROR(VLOOKUP($G275,TDMuertes!$C$2:$E$534,3,0),0)</f>
        <v>0</v>
      </c>
      <c r="P275" s="100" t="str">
        <f t="shared" ca="1" si="27"/>
        <v>OFF</v>
      </c>
      <c r="Q275" s="84">
        <f>+IFERROR(VLOOKUP(CONSOLIDADO[[#This Row],[Codigo Municipio]],TDDia!$A$4:$B$394,2,0),0)</f>
        <v>0</v>
      </c>
    </row>
    <row r="276" spans="2:17" ht="14.4" x14ac:dyDescent="0.3">
      <c r="B276">
        <f t="shared" si="28"/>
        <v>2</v>
      </c>
      <c r="C276" s="75" t="str" cm="1">
        <f t="array" ref="C276">+INDEX(Table_4[[Departamento]:[Municipio]],FINAL!$B276,1)</f>
        <v>Atlántida</v>
      </c>
      <c r="D276" s="75" t="str" cm="1">
        <f t="array" ref="D276">+INDEX(Table_4[[Departamento]:[Municipio]],FINAL!$B276,4)</f>
        <v>El Porvenir</v>
      </c>
      <c r="E276" s="75" t="str" cm="1">
        <f t="array" ref="E276">+INDEX(Table_4[[Departamento]:[Municipio]],FINAL!$B276,3)</f>
        <v>0102</v>
      </c>
      <c r="F276" s="102">
        <f t="shared" si="24"/>
        <v>43974</v>
      </c>
      <c r="G276" s="77" t="str">
        <f>+CONSOLIDADO[[#This Row],[Codigo Municipio]]&amp;CONSOLIDADO[[#This Row],[Fecha]]</f>
        <v>010243974</v>
      </c>
      <c r="H276" s="78">
        <f>+IFERROR(VLOOKUP($G276,TDAcumula!$C$2:$E$2027,3,0),0)</f>
        <v>0</v>
      </c>
      <c r="I276" s="79">
        <f t="shared" si="25"/>
        <v>0</v>
      </c>
      <c r="J276" s="80">
        <f>+IF(CONSOLIDADO[[#This Row],[Codigo Municipio]]=E275,CONSOLIDADO[[#This Row],[Fallecidos Diarios]]+J275,CONSOLIDADO[[#This Row],[Fallecidos Diarios]])</f>
        <v>0</v>
      </c>
      <c r="K276" s="81">
        <f t="shared" si="26"/>
        <v>0</v>
      </c>
      <c r="L276" s="82">
        <f>+IF(CONSOLIDADO[[#This Row],[Codigo Municipio]]=E275,CONSOLIDADO[[#This Row],[Recuperados Diarios]]+L275,CONSOLIDADO[[#This Row],[Recuperados Diarios]])</f>
        <v>0</v>
      </c>
      <c r="M276" s="83" cm="1">
        <f t="array" ref="M276">+IFERROR(IF(CONSOLIDADO[[#This Row],[Día]]&lt;14,0,INDEX(CONSOLIDADO[Casos Diarios],ROW()-14,1)),0)</f>
        <v>0</v>
      </c>
      <c r="N276" s="78">
        <f>+IF(CONSOLIDADO[[#This Row],[Clave]]="710143893",1,IF(OR(CONSOLIDADO[[#This Row],[Casos Acumulados]]&gt;0,CONSOLIDADO[[#This Row],[Muertes]]&gt;0),N275+1,I276))</f>
        <v>0</v>
      </c>
      <c r="O276" s="75">
        <f>+IFERROR(VLOOKUP($G276,TDMuertes!$C$2:$E$534,3,0),0)</f>
        <v>0</v>
      </c>
      <c r="P276" s="100" t="str">
        <f t="shared" ca="1" si="27"/>
        <v>OFF</v>
      </c>
      <c r="Q276" s="84">
        <f>+IFERROR(VLOOKUP(CONSOLIDADO[[#This Row],[Codigo Municipio]],TDDia!$A$4:$B$394,2,0),0)</f>
        <v>0</v>
      </c>
    </row>
    <row r="277" spans="2:17" ht="14.4" x14ac:dyDescent="0.3">
      <c r="B277">
        <f t="shared" si="28"/>
        <v>2</v>
      </c>
      <c r="C277" s="75" t="str" cm="1">
        <f t="array" ref="C277">+INDEX(Table_4[[Departamento]:[Municipio]],FINAL!$B277,1)</f>
        <v>Atlántida</v>
      </c>
      <c r="D277" s="75" t="str" cm="1">
        <f t="array" ref="D277">+INDEX(Table_4[[Departamento]:[Municipio]],FINAL!$B277,4)</f>
        <v>El Porvenir</v>
      </c>
      <c r="E277" s="75" t="str" cm="1">
        <f t="array" ref="E277">+INDEX(Table_4[[Departamento]:[Municipio]],FINAL!$B277,3)</f>
        <v>0102</v>
      </c>
      <c r="F277" s="102">
        <f t="shared" si="24"/>
        <v>43975</v>
      </c>
      <c r="G277" s="77" t="str">
        <f>+CONSOLIDADO[[#This Row],[Codigo Municipio]]&amp;CONSOLIDADO[[#This Row],[Fecha]]</f>
        <v>010243975</v>
      </c>
      <c r="H277" s="78">
        <f>+IFERROR(VLOOKUP($G277,TDAcumula!$C$2:$E$2027,3,0),0)</f>
        <v>0</v>
      </c>
      <c r="I277" s="79">
        <f t="shared" si="25"/>
        <v>0</v>
      </c>
      <c r="J277" s="80">
        <f>+IF(CONSOLIDADO[[#This Row],[Codigo Municipio]]=E276,CONSOLIDADO[[#This Row],[Fallecidos Diarios]]+J276,CONSOLIDADO[[#This Row],[Fallecidos Diarios]])</f>
        <v>0</v>
      </c>
      <c r="K277" s="81">
        <f t="shared" si="26"/>
        <v>0</v>
      </c>
      <c r="L277" s="82">
        <f>+IF(CONSOLIDADO[[#This Row],[Codigo Municipio]]=E276,CONSOLIDADO[[#This Row],[Recuperados Diarios]]+L276,CONSOLIDADO[[#This Row],[Recuperados Diarios]])</f>
        <v>0</v>
      </c>
      <c r="M277" s="83" cm="1">
        <f t="array" ref="M277">+IFERROR(IF(CONSOLIDADO[[#This Row],[Día]]&lt;14,0,INDEX(CONSOLIDADO[Casos Diarios],ROW()-14,1)),0)</f>
        <v>0</v>
      </c>
      <c r="N277" s="78">
        <f>+IF(CONSOLIDADO[[#This Row],[Clave]]="710143893",1,IF(OR(CONSOLIDADO[[#This Row],[Casos Acumulados]]&gt;0,CONSOLIDADO[[#This Row],[Muertes]]&gt;0),N276+1,I277))</f>
        <v>0</v>
      </c>
      <c r="O277" s="75">
        <f>+IFERROR(VLOOKUP($G277,TDMuertes!$C$2:$E$534,3,0),0)</f>
        <v>0</v>
      </c>
      <c r="P277" s="100" t="str">
        <f t="shared" ca="1" si="27"/>
        <v>OFF</v>
      </c>
      <c r="Q277" s="84">
        <f>+IFERROR(VLOOKUP(CONSOLIDADO[[#This Row],[Codigo Municipio]],TDDia!$A$4:$B$394,2,0),0)</f>
        <v>0</v>
      </c>
    </row>
    <row r="278" spans="2:17" ht="14.4" x14ac:dyDescent="0.3">
      <c r="B278">
        <f t="shared" si="28"/>
        <v>2</v>
      </c>
      <c r="C278" s="75" t="str" cm="1">
        <f t="array" ref="C278">+INDEX(Table_4[[Departamento]:[Municipio]],FINAL!$B278,1)</f>
        <v>Atlántida</v>
      </c>
      <c r="D278" s="75" t="str" cm="1">
        <f t="array" ref="D278">+INDEX(Table_4[[Departamento]:[Municipio]],FINAL!$B278,4)</f>
        <v>El Porvenir</v>
      </c>
      <c r="E278" s="75" t="str" cm="1">
        <f t="array" ref="E278">+INDEX(Table_4[[Departamento]:[Municipio]],FINAL!$B278,3)</f>
        <v>0102</v>
      </c>
      <c r="F278" s="102">
        <f t="shared" si="24"/>
        <v>43976</v>
      </c>
      <c r="G278" s="77" t="str">
        <f>+CONSOLIDADO[[#This Row],[Codigo Municipio]]&amp;CONSOLIDADO[[#This Row],[Fecha]]</f>
        <v>010243976</v>
      </c>
      <c r="H278" s="78">
        <f>+IFERROR(VLOOKUP($G278,TDAcumula!$C$2:$E$2027,3,0),0)</f>
        <v>0</v>
      </c>
      <c r="I278" s="79">
        <f t="shared" si="25"/>
        <v>0</v>
      </c>
      <c r="J278" s="80">
        <f>+IF(CONSOLIDADO[[#This Row],[Codigo Municipio]]=E277,CONSOLIDADO[[#This Row],[Fallecidos Diarios]]+J277,CONSOLIDADO[[#This Row],[Fallecidos Diarios]])</f>
        <v>0</v>
      </c>
      <c r="K278" s="81">
        <f t="shared" si="26"/>
        <v>0</v>
      </c>
      <c r="L278" s="82">
        <f>+IF(CONSOLIDADO[[#This Row],[Codigo Municipio]]=E277,CONSOLIDADO[[#This Row],[Recuperados Diarios]]+L277,CONSOLIDADO[[#This Row],[Recuperados Diarios]])</f>
        <v>0</v>
      </c>
      <c r="M278" s="83" cm="1">
        <f t="array" ref="M278">+IFERROR(IF(CONSOLIDADO[[#This Row],[Día]]&lt;14,0,INDEX(CONSOLIDADO[Casos Diarios],ROW()-14,1)),0)</f>
        <v>0</v>
      </c>
      <c r="N278" s="78">
        <f>+IF(CONSOLIDADO[[#This Row],[Clave]]="710143893",1,IF(OR(CONSOLIDADO[[#This Row],[Casos Acumulados]]&gt;0,CONSOLIDADO[[#This Row],[Muertes]]&gt;0),N277+1,I278))</f>
        <v>0</v>
      </c>
      <c r="O278" s="75">
        <f>+IFERROR(VLOOKUP($G278,TDMuertes!$C$2:$E$534,3,0),0)</f>
        <v>0</v>
      </c>
      <c r="P278" s="100" t="str">
        <f t="shared" ca="1" si="27"/>
        <v>OFF</v>
      </c>
      <c r="Q278" s="84">
        <f>+IFERROR(VLOOKUP(CONSOLIDADO[[#This Row],[Codigo Municipio]],TDDia!$A$4:$B$394,2,0),0)</f>
        <v>0</v>
      </c>
    </row>
    <row r="279" spans="2:17" ht="14.4" x14ac:dyDescent="0.3">
      <c r="B279">
        <f t="shared" si="28"/>
        <v>2</v>
      </c>
      <c r="C279" s="75" t="str" cm="1">
        <f t="array" ref="C279">+INDEX(Table_4[[Departamento]:[Municipio]],FINAL!$B279,1)</f>
        <v>Atlántida</v>
      </c>
      <c r="D279" s="75" t="str" cm="1">
        <f t="array" ref="D279">+INDEX(Table_4[[Departamento]:[Municipio]],FINAL!$B279,4)</f>
        <v>El Porvenir</v>
      </c>
      <c r="E279" s="75" t="str" cm="1">
        <f t="array" ref="E279">+INDEX(Table_4[[Departamento]:[Municipio]],FINAL!$B279,3)</f>
        <v>0102</v>
      </c>
      <c r="F279" s="102">
        <f t="shared" si="24"/>
        <v>43977</v>
      </c>
      <c r="G279" s="77" t="str">
        <f>+CONSOLIDADO[[#This Row],[Codigo Municipio]]&amp;CONSOLIDADO[[#This Row],[Fecha]]</f>
        <v>010243977</v>
      </c>
      <c r="H279" s="78">
        <f>+IFERROR(VLOOKUP($G279,TDAcumula!$C$2:$E$2027,3,0),0)</f>
        <v>0</v>
      </c>
      <c r="I279" s="79">
        <f t="shared" si="25"/>
        <v>0</v>
      </c>
      <c r="J279" s="80">
        <f>+IF(CONSOLIDADO[[#This Row],[Codigo Municipio]]=E278,CONSOLIDADO[[#This Row],[Fallecidos Diarios]]+J278,CONSOLIDADO[[#This Row],[Fallecidos Diarios]])</f>
        <v>0</v>
      </c>
      <c r="K279" s="81">
        <f t="shared" si="26"/>
        <v>0</v>
      </c>
      <c r="L279" s="82">
        <f>+IF(CONSOLIDADO[[#This Row],[Codigo Municipio]]=E278,CONSOLIDADO[[#This Row],[Recuperados Diarios]]+L278,CONSOLIDADO[[#This Row],[Recuperados Diarios]])</f>
        <v>0</v>
      </c>
      <c r="M279" s="83" cm="1">
        <f t="array" ref="M279">+IFERROR(IF(CONSOLIDADO[[#This Row],[Día]]&lt;14,0,INDEX(CONSOLIDADO[Casos Diarios],ROW()-14,1)),0)</f>
        <v>0</v>
      </c>
      <c r="N279" s="78">
        <f>+IF(CONSOLIDADO[[#This Row],[Clave]]="710143893",1,IF(OR(CONSOLIDADO[[#This Row],[Casos Acumulados]]&gt;0,CONSOLIDADO[[#This Row],[Muertes]]&gt;0),N278+1,I279))</f>
        <v>0</v>
      </c>
      <c r="O279" s="75">
        <f>+IFERROR(VLOOKUP($G279,TDMuertes!$C$2:$E$534,3,0),0)</f>
        <v>0</v>
      </c>
      <c r="P279" s="100" t="str">
        <f t="shared" ca="1" si="27"/>
        <v>OFF</v>
      </c>
      <c r="Q279" s="84">
        <f>+IFERROR(VLOOKUP(CONSOLIDADO[[#This Row],[Codigo Municipio]],TDDia!$A$4:$B$394,2,0),0)</f>
        <v>0</v>
      </c>
    </row>
    <row r="280" spans="2:17" ht="14.4" x14ac:dyDescent="0.3">
      <c r="B280">
        <f t="shared" si="28"/>
        <v>2</v>
      </c>
      <c r="C280" s="75" t="str" cm="1">
        <f t="array" ref="C280">+INDEX(Table_4[[Departamento]:[Municipio]],FINAL!$B280,1)</f>
        <v>Atlántida</v>
      </c>
      <c r="D280" s="75" t="str" cm="1">
        <f t="array" ref="D280">+INDEX(Table_4[[Departamento]:[Municipio]],FINAL!$B280,4)</f>
        <v>El Porvenir</v>
      </c>
      <c r="E280" s="75" t="str" cm="1">
        <f t="array" ref="E280">+INDEX(Table_4[[Departamento]:[Municipio]],FINAL!$B280,3)</f>
        <v>0102</v>
      </c>
      <c r="F280" s="102">
        <f t="shared" si="24"/>
        <v>43978</v>
      </c>
      <c r="G280" s="77" t="str">
        <f>+CONSOLIDADO[[#This Row],[Codigo Municipio]]&amp;CONSOLIDADO[[#This Row],[Fecha]]</f>
        <v>010243978</v>
      </c>
      <c r="H280" s="78">
        <f>+IFERROR(VLOOKUP($G280,TDAcumula!$C$2:$E$2027,3,0),0)</f>
        <v>0</v>
      </c>
      <c r="I280" s="79">
        <f t="shared" si="25"/>
        <v>0</v>
      </c>
      <c r="J280" s="80">
        <f>+IF(CONSOLIDADO[[#This Row],[Codigo Municipio]]=E279,CONSOLIDADO[[#This Row],[Fallecidos Diarios]]+J279,CONSOLIDADO[[#This Row],[Fallecidos Diarios]])</f>
        <v>0</v>
      </c>
      <c r="K280" s="81">
        <f t="shared" si="26"/>
        <v>0</v>
      </c>
      <c r="L280" s="82">
        <f>+IF(CONSOLIDADO[[#This Row],[Codigo Municipio]]=E279,CONSOLIDADO[[#This Row],[Recuperados Diarios]]+L279,CONSOLIDADO[[#This Row],[Recuperados Diarios]])</f>
        <v>0</v>
      </c>
      <c r="M280" s="83" cm="1">
        <f t="array" ref="M280">+IFERROR(IF(CONSOLIDADO[[#This Row],[Día]]&lt;14,0,INDEX(CONSOLIDADO[Casos Diarios],ROW()-14,1)),0)</f>
        <v>0</v>
      </c>
      <c r="N280" s="78">
        <f>+IF(CONSOLIDADO[[#This Row],[Clave]]="710143893",1,IF(OR(CONSOLIDADO[[#This Row],[Casos Acumulados]]&gt;0,CONSOLIDADO[[#This Row],[Muertes]]&gt;0),N279+1,I280))</f>
        <v>0</v>
      </c>
      <c r="O280" s="75">
        <f>+IFERROR(VLOOKUP($G280,TDMuertes!$C$2:$E$534,3,0),0)</f>
        <v>0</v>
      </c>
      <c r="P280" s="100" t="str">
        <f t="shared" ca="1" si="27"/>
        <v>OFF</v>
      </c>
      <c r="Q280" s="84">
        <f>+IFERROR(VLOOKUP(CONSOLIDADO[[#This Row],[Codigo Municipio]],TDDia!$A$4:$B$394,2,0),0)</f>
        <v>0</v>
      </c>
    </row>
    <row r="281" spans="2:17" ht="14.4" x14ac:dyDescent="0.3">
      <c r="B281">
        <f t="shared" si="28"/>
        <v>2</v>
      </c>
      <c r="C281" s="75" t="str" cm="1">
        <f t="array" ref="C281">+INDEX(Table_4[[Departamento]:[Municipio]],FINAL!$B281,1)</f>
        <v>Atlántida</v>
      </c>
      <c r="D281" s="75" t="str" cm="1">
        <f t="array" ref="D281">+INDEX(Table_4[[Departamento]:[Municipio]],FINAL!$B281,4)</f>
        <v>El Porvenir</v>
      </c>
      <c r="E281" s="75" t="str" cm="1">
        <f t="array" ref="E281">+INDEX(Table_4[[Departamento]:[Municipio]],FINAL!$B281,3)</f>
        <v>0102</v>
      </c>
      <c r="F281" s="102">
        <f t="shared" si="24"/>
        <v>43979</v>
      </c>
      <c r="G281" s="77" t="str">
        <f>+CONSOLIDADO[[#This Row],[Codigo Municipio]]&amp;CONSOLIDADO[[#This Row],[Fecha]]</f>
        <v>010243979</v>
      </c>
      <c r="H281" s="78">
        <f>+IFERROR(VLOOKUP($G281,TDAcumula!$C$2:$E$2027,3,0),0)</f>
        <v>0</v>
      </c>
      <c r="I281" s="79">
        <f t="shared" si="25"/>
        <v>0</v>
      </c>
      <c r="J281" s="80">
        <f>+IF(CONSOLIDADO[[#This Row],[Codigo Municipio]]=E280,CONSOLIDADO[[#This Row],[Fallecidos Diarios]]+J280,CONSOLIDADO[[#This Row],[Fallecidos Diarios]])</f>
        <v>0</v>
      </c>
      <c r="K281" s="81">
        <f t="shared" si="26"/>
        <v>0</v>
      </c>
      <c r="L281" s="82">
        <f>+IF(CONSOLIDADO[[#This Row],[Codigo Municipio]]=E280,CONSOLIDADO[[#This Row],[Recuperados Diarios]]+L280,CONSOLIDADO[[#This Row],[Recuperados Diarios]])</f>
        <v>0</v>
      </c>
      <c r="M281" s="83" cm="1">
        <f t="array" ref="M281">+IFERROR(IF(CONSOLIDADO[[#This Row],[Día]]&lt;14,0,INDEX(CONSOLIDADO[Casos Diarios],ROW()-14,1)),0)</f>
        <v>0</v>
      </c>
      <c r="N281" s="78">
        <f>+IF(CONSOLIDADO[[#This Row],[Clave]]="710143893",1,IF(OR(CONSOLIDADO[[#This Row],[Casos Acumulados]]&gt;0,CONSOLIDADO[[#This Row],[Muertes]]&gt;0),N280+1,I281))</f>
        <v>0</v>
      </c>
      <c r="O281" s="75">
        <f>+IFERROR(VLOOKUP($G281,TDMuertes!$C$2:$E$534,3,0),0)</f>
        <v>0</v>
      </c>
      <c r="P281" s="100" t="str">
        <f t="shared" ca="1" si="27"/>
        <v>OFF</v>
      </c>
      <c r="Q281" s="84">
        <f>+IFERROR(VLOOKUP(CONSOLIDADO[[#This Row],[Codigo Municipio]],TDDia!$A$4:$B$394,2,0),0)</f>
        <v>0</v>
      </c>
    </row>
    <row r="282" spans="2:17" ht="14.4" x14ac:dyDescent="0.3">
      <c r="B282">
        <f t="shared" si="28"/>
        <v>2</v>
      </c>
      <c r="C282" s="75" t="str" cm="1">
        <f t="array" ref="C282">+INDEX(Table_4[[Departamento]:[Municipio]],FINAL!$B282,1)</f>
        <v>Atlántida</v>
      </c>
      <c r="D282" s="75" t="str" cm="1">
        <f t="array" ref="D282">+INDEX(Table_4[[Departamento]:[Municipio]],FINAL!$B282,4)</f>
        <v>El Porvenir</v>
      </c>
      <c r="E282" s="75" t="str" cm="1">
        <f t="array" ref="E282">+INDEX(Table_4[[Departamento]:[Municipio]],FINAL!$B282,3)</f>
        <v>0102</v>
      </c>
      <c r="F282" s="102">
        <f t="shared" si="24"/>
        <v>43980</v>
      </c>
      <c r="G282" s="77" t="str">
        <f>+CONSOLIDADO[[#This Row],[Codigo Municipio]]&amp;CONSOLIDADO[[#This Row],[Fecha]]</f>
        <v>010243980</v>
      </c>
      <c r="H282" s="78">
        <f>+IFERROR(VLOOKUP($G282,TDAcumula!$C$2:$E$2027,3,0),0)</f>
        <v>0</v>
      </c>
      <c r="I282" s="79">
        <f t="shared" si="25"/>
        <v>0</v>
      </c>
      <c r="J282" s="80">
        <f>+IF(CONSOLIDADO[[#This Row],[Codigo Municipio]]=E281,CONSOLIDADO[[#This Row],[Fallecidos Diarios]]+J281,CONSOLIDADO[[#This Row],[Fallecidos Diarios]])</f>
        <v>0</v>
      </c>
      <c r="K282" s="81">
        <f t="shared" si="26"/>
        <v>0</v>
      </c>
      <c r="L282" s="82">
        <f>+IF(CONSOLIDADO[[#This Row],[Codigo Municipio]]=E281,CONSOLIDADO[[#This Row],[Recuperados Diarios]]+L281,CONSOLIDADO[[#This Row],[Recuperados Diarios]])</f>
        <v>0</v>
      </c>
      <c r="M282" s="83" cm="1">
        <f t="array" ref="M282">+IFERROR(IF(CONSOLIDADO[[#This Row],[Día]]&lt;14,0,INDEX(CONSOLIDADO[Casos Diarios],ROW()-14,1)),0)</f>
        <v>0</v>
      </c>
      <c r="N282" s="78">
        <f>+IF(CONSOLIDADO[[#This Row],[Clave]]="710143893",1,IF(OR(CONSOLIDADO[[#This Row],[Casos Acumulados]]&gt;0,CONSOLIDADO[[#This Row],[Muertes]]&gt;0),N281+1,I282))</f>
        <v>0</v>
      </c>
      <c r="O282" s="75">
        <f>+IFERROR(VLOOKUP($G282,TDMuertes!$C$2:$E$534,3,0),0)</f>
        <v>0</v>
      </c>
      <c r="P282" s="100" t="str">
        <f t="shared" ca="1" si="27"/>
        <v>OFF</v>
      </c>
      <c r="Q282" s="84">
        <f>+IFERROR(VLOOKUP(CONSOLIDADO[[#This Row],[Codigo Municipio]],TDDia!$A$4:$B$394,2,0),0)</f>
        <v>0</v>
      </c>
    </row>
    <row r="283" spans="2:17" ht="14.4" x14ac:dyDescent="0.3">
      <c r="B283">
        <f t="shared" si="28"/>
        <v>2</v>
      </c>
      <c r="C283" s="75" t="str" cm="1">
        <f t="array" ref="C283">+INDEX(Table_4[[Departamento]:[Municipio]],FINAL!$B283,1)</f>
        <v>Atlántida</v>
      </c>
      <c r="D283" s="75" t="str" cm="1">
        <f t="array" ref="D283">+INDEX(Table_4[[Departamento]:[Municipio]],FINAL!$B283,4)</f>
        <v>El Porvenir</v>
      </c>
      <c r="E283" s="75" t="str" cm="1">
        <f t="array" ref="E283">+INDEX(Table_4[[Departamento]:[Municipio]],FINAL!$B283,3)</f>
        <v>0102</v>
      </c>
      <c r="F283" s="102">
        <f t="shared" si="24"/>
        <v>43981</v>
      </c>
      <c r="G283" s="77" t="str">
        <f>+CONSOLIDADO[[#This Row],[Codigo Municipio]]&amp;CONSOLIDADO[[#This Row],[Fecha]]</f>
        <v>010243981</v>
      </c>
      <c r="H283" s="78">
        <f>+IFERROR(VLOOKUP($G283,TDAcumula!$C$2:$E$2027,3,0),0)</f>
        <v>0</v>
      </c>
      <c r="I283" s="79">
        <f t="shared" si="25"/>
        <v>0</v>
      </c>
      <c r="J283" s="80">
        <f>+IF(CONSOLIDADO[[#This Row],[Codigo Municipio]]=E282,CONSOLIDADO[[#This Row],[Fallecidos Diarios]]+J282,CONSOLIDADO[[#This Row],[Fallecidos Diarios]])</f>
        <v>0</v>
      </c>
      <c r="K283" s="81">
        <f t="shared" si="26"/>
        <v>0</v>
      </c>
      <c r="L283" s="82">
        <f>+IF(CONSOLIDADO[[#This Row],[Codigo Municipio]]=E282,CONSOLIDADO[[#This Row],[Recuperados Diarios]]+L282,CONSOLIDADO[[#This Row],[Recuperados Diarios]])</f>
        <v>0</v>
      </c>
      <c r="M283" s="83" cm="1">
        <f t="array" ref="M283">+IFERROR(IF(CONSOLIDADO[[#This Row],[Día]]&lt;14,0,INDEX(CONSOLIDADO[Casos Diarios],ROW()-14,1)),0)</f>
        <v>0</v>
      </c>
      <c r="N283" s="78">
        <f>+IF(CONSOLIDADO[[#This Row],[Clave]]="710143893",1,IF(OR(CONSOLIDADO[[#This Row],[Casos Acumulados]]&gt;0,CONSOLIDADO[[#This Row],[Muertes]]&gt;0),N282+1,I283))</f>
        <v>0</v>
      </c>
      <c r="O283" s="75">
        <f>+IFERROR(VLOOKUP($G283,TDMuertes!$C$2:$E$534,3,0),0)</f>
        <v>0</v>
      </c>
      <c r="P283" s="100" t="str">
        <f t="shared" ca="1" si="27"/>
        <v>OFF</v>
      </c>
      <c r="Q283" s="84">
        <f>+IFERROR(VLOOKUP(CONSOLIDADO[[#This Row],[Codigo Municipio]],TDDia!$A$4:$B$394,2,0),0)</f>
        <v>0</v>
      </c>
    </row>
    <row r="284" spans="2:17" ht="14.4" x14ac:dyDescent="0.3">
      <c r="B284">
        <f t="shared" si="28"/>
        <v>2</v>
      </c>
      <c r="C284" s="75" t="str" cm="1">
        <f t="array" ref="C284">+INDEX(Table_4[[Departamento]:[Municipio]],FINAL!$B284,1)</f>
        <v>Atlántida</v>
      </c>
      <c r="D284" s="75" t="str" cm="1">
        <f t="array" ref="D284">+INDEX(Table_4[[Departamento]:[Municipio]],FINAL!$B284,4)</f>
        <v>El Porvenir</v>
      </c>
      <c r="E284" s="75" t="str" cm="1">
        <f t="array" ref="E284">+INDEX(Table_4[[Departamento]:[Municipio]],FINAL!$B284,3)</f>
        <v>0102</v>
      </c>
      <c r="F284" s="102">
        <f t="shared" si="24"/>
        <v>43982</v>
      </c>
      <c r="G284" s="77" t="str">
        <f>+CONSOLIDADO[[#This Row],[Codigo Municipio]]&amp;CONSOLIDADO[[#This Row],[Fecha]]</f>
        <v>010243982</v>
      </c>
      <c r="H284" s="78">
        <f>+IFERROR(VLOOKUP($G284,TDAcumula!$C$2:$E$2027,3,0),0)</f>
        <v>0</v>
      </c>
      <c r="I284" s="79">
        <f t="shared" si="25"/>
        <v>0</v>
      </c>
      <c r="J284" s="80">
        <f>+IF(CONSOLIDADO[[#This Row],[Codigo Municipio]]=E283,CONSOLIDADO[[#This Row],[Fallecidos Diarios]]+J283,CONSOLIDADO[[#This Row],[Fallecidos Diarios]])</f>
        <v>0</v>
      </c>
      <c r="K284" s="81">
        <f t="shared" si="26"/>
        <v>0</v>
      </c>
      <c r="L284" s="82">
        <f>+IF(CONSOLIDADO[[#This Row],[Codigo Municipio]]=E283,CONSOLIDADO[[#This Row],[Recuperados Diarios]]+L283,CONSOLIDADO[[#This Row],[Recuperados Diarios]])</f>
        <v>0</v>
      </c>
      <c r="M284" s="83" cm="1">
        <f t="array" ref="M284">+IFERROR(IF(CONSOLIDADO[[#This Row],[Día]]&lt;14,0,INDEX(CONSOLIDADO[Casos Diarios],ROW()-14,1)),0)</f>
        <v>0</v>
      </c>
      <c r="N284" s="78">
        <f>+IF(CONSOLIDADO[[#This Row],[Clave]]="710143893",1,IF(OR(CONSOLIDADO[[#This Row],[Casos Acumulados]]&gt;0,CONSOLIDADO[[#This Row],[Muertes]]&gt;0),N283+1,I284))</f>
        <v>0</v>
      </c>
      <c r="O284" s="75">
        <f>+IFERROR(VLOOKUP($G284,TDMuertes!$C$2:$E$534,3,0),0)</f>
        <v>0</v>
      </c>
      <c r="P284" s="100" t="str">
        <f t="shared" ca="1" si="27"/>
        <v>OFF</v>
      </c>
      <c r="Q284" s="84">
        <f>+IFERROR(VLOOKUP(CONSOLIDADO[[#This Row],[Codigo Municipio]],TDDia!$A$4:$B$394,2,0),0)</f>
        <v>0</v>
      </c>
    </row>
    <row r="285" spans="2:17" ht="14.4" x14ac:dyDescent="0.3">
      <c r="B285">
        <f t="shared" si="28"/>
        <v>2</v>
      </c>
      <c r="C285" s="75" t="str" cm="1">
        <f t="array" ref="C285">+INDEX(Table_4[[Departamento]:[Municipio]],FINAL!$B285,1)</f>
        <v>Atlántida</v>
      </c>
      <c r="D285" s="75" t="str" cm="1">
        <f t="array" ref="D285">+INDEX(Table_4[[Departamento]:[Municipio]],FINAL!$B285,4)</f>
        <v>El Porvenir</v>
      </c>
      <c r="E285" s="75" t="str" cm="1">
        <f t="array" ref="E285">+INDEX(Table_4[[Departamento]:[Municipio]],FINAL!$B285,3)</f>
        <v>0102</v>
      </c>
      <c r="F285" s="102">
        <f t="shared" si="24"/>
        <v>43983</v>
      </c>
      <c r="G285" s="77" t="str">
        <f>+CONSOLIDADO[[#This Row],[Codigo Municipio]]&amp;CONSOLIDADO[[#This Row],[Fecha]]</f>
        <v>010243983</v>
      </c>
      <c r="H285" s="78">
        <f>+IFERROR(VLOOKUP($G285,TDAcumula!$C$2:$E$2027,3,0),0)</f>
        <v>0</v>
      </c>
      <c r="I285" s="79">
        <f t="shared" si="25"/>
        <v>0</v>
      </c>
      <c r="J285" s="80">
        <f>+IF(CONSOLIDADO[[#This Row],[Codigo Municipio]]=E284,CONSOLIDADO[[#This Row],[Fallecidos Diarios]]+J284,CONSOLIDADO[[#This Row],[Fallecidos Diarios]])</f>
        <v>0</v>
      </c>
      <c r="K285" s="81">
        <f t="shared" si="26"/>
        <v>0</v>
      </c>
      <c r="L285" s="82">
        <f>+IF(CONSOLIDADO[[#This Row],[Codigo Municipio]]=E284,CONSOLIDADO[[#This Row],[Recuperados Diarios]]+L284,CONSOLIDADO[[#This Row],[Recuperados Diarios]])</f>
        <v>0</v>
      </c>
      <c r="M285" s="83" cm="1">
        <f t="array" ref="M285">+IFERROR(IF(CONSOLIDADO[[#This Row],[Día]]&lt;14,0,INDEX(CONSOLIDADO[Casos Diarios],ROW()-14,1)),0)</f>
        <v>0</v>
      </c>
      <c r="N285" s="78">
        <f>+IF(CONSOLIDADO[[#This Row],[Clave]]="710143893",1,IF(OR(CONSOLIDADO[[#This Row],[Casos Acumulados]]&gt;0,CONSOLIDADO[[#This Row],[Muertes]]&gt;0),N284+1,I285))</f>
        <v>0</v>
      </c>
      <c r="O285" s="75">
        <f>+IFERROR(VLOOKUP($G285,TDMuertes!$C$2:$E$534,3,0),0)</f>
        <v>0</v>
      </c>
      <c r="P285" s="100" t="str">
        <f t="shared" ca="1" si="27"/>
        <v>OFF</v>
      </c>
      <c r="Q285" s="84">
        <f>+IFERROR(VLOOKUP(CONSOLIDADO[[#This Row],[Codigo Municipio]],TDDia!$A$4:$B$394,2,0),0)</f>
        <v>0</v>
      </c>
    </row>
    <row r="286" spans="2:17" ht="14.4" x14ac:dyDescent="0.3">
      <c r="B286">
        <f t="shared" si="28"/>
        <v>2</v>
      </c>
      <c r="C286" s="75" t="str" cm="1">
        <f t="array" ref="C286">+INDEX(Table_4[[Departamento]:[Municipio]],FINAL!$B286,1)</f>
        <v>Atlántida</v>
      </c>
      <c r="D286" s="75" t="str" cm="1">
        <f t="array" ref="D286">+INDEX(Table_4[[Departamento]:[Municipio]],FINAL!$B286,4)</f>
        <v>El Porvenir</v>
      </c>
      <c r="E286" s="75" t="str" cm="1">
        <f t="array" ref="E286">+INDEX(Table_4[[Departamento]:[Municipio]],FINAL!$B286,3)</f>
        <v>0102</v>
      </c>
      <c r="F286" s="102">
        <f t="shared" si="24"/>
        <v>43984</v>
      </c>
      <c r="G286" s="77" t="str">
        <f>+CONSOLIDADO[[#This Row],[Codigo Municipio]]&amp;CONSOLIDADO[[#This Row],[Fecha]]</f>
        <v>010243984</v>
      </c>
      <c r="H286" s="78">
        <f>+IFERROR(VLOOKUP($G286,TDAcumula!$C$2:$E$2027,3,0),0)</f>
        <v>0</v>
      </c>
      <c r="I286" s="79">
        <f t="shared" si="25"/>
        <v>0</v>
      </c>
      <c r="J286" s="80">
        <f>+IF(CONSOLIDADO[[#This Row],[Codigo Municipio]]=E285,CONSOLIDADO[[#This Row],[Fallecidos Diarios]]+J285,CONSOLIDADO[[#This Row],[Fallecidos Diarios]])</f>
        <v>0</v>
      </c>
      <c r="K286" s="81">
        <f t="shared" si="26"/>
        <v>0</v>
      </c>
      <c r="L286" s="82">
        <f>+IF(CONSOLIDADO[[#This Row],[Codigo Municipio]]=E285,CONSOLIDADO[[#This Row],[Recuperados Diarios]]+L285,CONSOLIDADO[[#This Row],[Recuperados Diarios]])</f>
        <v>0</v>
      </c>
      <c r="M286" s="83" cm="1">
        <f t="array" ref="M286">+IFERROR(IF(CONSOLIDADO[[#This Row],[Día]]&lt;14,0,INDEX(CONSOLIDADO[Casos Diarios],ROW()-14,1)),0)</f>
        <v>0</v>
      </c>
      <c r="N286" s="78">
        <f>+IF(CONSOLIDADO[[#This Row],[Clave]]="710143893",1,IF(OR(CONSOLIDADO[[#This Row],[Casos Acumulados]]&gt;0,CONSOLIDADO[[#This Row],[Muertes]]&gt;0),N285+1,I286))</f>
        <v>0</v>
      </c>
      <c r="O286" s="75">
        <f>+IFERROR(VLOOKUP($G286,TDMuertes!$C$2:$E$534,3,0),0)</f>
        <v>0</v>
      </c>
      <c r="P286" s="100" t="str">
        <f t="shared" ca="1" si="27"/>
        <v>OFF</v>
      </c>
      <c r="Q286" s="84">
        <f>+IFERROR(VLOOKUP(CONSOLIDADO[[#This Row],[Codigo Municipio]],TDDia!$A$4:$B$394,2,0),0)</f>
        <v>0</v>
      </c>
    </row>
    <row r="287" spans="2:17" ht="14.4" x14ac:dyDescent="0.3">
      <c r="B287">
        <f t="shared" si="28"/>
        <v>2</v>
      </c>
      <c r="C287" s="75" t="str" cm="1">
        <f t="array" ref="C287">+INDEX(Table_4[[Departamento]:[Municipio]],FINAL!$B287,1)</f>
        <v>Atlántida</v>
      </c>
      <c r="D287" s="75" t="str" cm="1">
        <f t="array" ref="D287">+INDEX(Table_4[[Departamento]:[Municipio]],FINAL!$B287,4)</f>
        <v>El Porvenir</v>
      </c>
      <c r="E287" s="75" t="str" cm="1">
        <f t="array" ref="E287">+INDEX(Table_4[[Departamento]:[Municipio]],FINAL!$B287,3)</f>
        <v>0102</v>
      </c>
      <c r="F287" s="102">
        <f t="shared" si="24"/>
        <v>43985</v>
      </c>
      <c r="G287" s="77" t="str">
        <f>+CONSOLIDADO[[#This Row],[Codigo Municipio]]&amp;CONSOLIDADO[[#This Row],[Fecha]]</f>
        <v>010243985</v>
      </c>
      <c r="H287" s="78">
        <f>+IFERROR(VLOOKUP($G287,TDAcumula!$C$2:$E$2027,3,0),0)</f>
        <v>0</v>
      </c>
      <c r="I287" s="79">
        <f t="shared" si="25"/>
        <v>0</v>
      </c>
      <c r="J287" s="80">
        <f>+IF(CONSOLIDADO[[#This Row],[Codigo Municipio]]=E286,CONSOLIDADO[[#This Row],[Fallecidos Diarios]]+J286,CONSOLIDADO[[#This Row],[Fallecidos Diarios]])</f>
        <v>0</v>
      </c>
      <c r="K287" s="81">
        <f t="shared" si="26"/>
        <v>0</v>
      </c>
      <c r="L287" s="82">
        <f>+IF(CONSOLIDADO[[#This Row],[Codigo Municipio]]=E286,CONSOLIDADO[[#This Row],[Recuperados Diarios]]+L286,CONSOLIDADO[[#This Row],[Recuperados Diarios]])</f>
        <v>0</v>
      </c>
      <c r="M287" s="83" cm="1">
        <f t="array" ref="M287">+IFERROR(IF(CONSOLIDADO[[#This Row],[Día]]&lt;14,0,INDEX(CONSOLIDADO[Casos Diarios],ROW()-14,1)),0)</f>
        <v>0</v>
      </c>
      <c r="N287" s="78">
        <f>+IF(CONSOLIDADO[[#This Row],[Clave]]="710143893",1,IF(OR(CONSOLIDADO[[#This Row],[Casos Acumulados]]&gt;0,CONSOLIDADO[[#This Row],[Muertes]]&gt;0),N286+1,I287))</f>
        <v>0</v>
      </c>
      <c r="O287" s="75">
        <f>+IFERROR(VLOOKUP($G287,TDMuertes!$C$2:$E$534,3,0),0)</f>
        <v>0</v>
      </c>
      <c r="P287" s="100" t="str">
        <f t="shared" ca="1" si="27"/>
        <v>OFF</v>
      </c>
      <c r="Q287" s="84">
        <f>+IFERROR(VLOOKUP(CONSOLIDADO[[#This Row],[Codigo Municipio]],TDDia!$A$4:$B$394,2,0),0)</f>
        <v>0</v>
      </c>
    </row>
    <row r="288" spans="2:17" ht="14.4" x14ac:dyDescent="0.3">
      <c r="B288">
        <f t="shared" si="28"/>
        <v>2</v>
      </c>
      <c r="C288" s="75" t="str" cm="1">
        <f t="array" ref="C288">+INDEX(Table_4[[Departamento]:[Municipio]],FINAL!$B288,1)</f>
        <v>Atlántida</v>
      </c>
      <c r="D288" s="75" t="str" cm="1">
        <f t="array" ref="D288">+INDEX(Table_4[[Departamento]:[Municipio]],FINAL!$B288,4)</f>
        <v>El Porvenir</v>
      </c>
      <c r="E288" s="75" t="str" cm="1">
        <f t="array" ref="E288">+INDEX(Table_4[[Departamento]:[Municipio]],FINAL!$B288,3)</f>
        <v>0102</v>
      </c>
      <c r="F288" s="102">
        <f t="shared" si="24"/>
        <v>43986</v>
      </c>
      <c r="G288" s="77" t="str">
        <f>+CONSOLIDADO[[#This Row],[Codigo Municipio]]&amp;CONSOLIDADO[[#This Row],[Fecha]]</f>
        <v>010243986</v>
      </c>
      <c r="H288" s="78">
        <f>+IFERROR(VLOOKUP($G288,TDAcumula!$C$2:$E$2027,3,0),0)</f>
        <v>0</v>
      </c>
      <c r="I288" s="79">
        <f t="shared" si="25"/>
        <v>0</v>
      </c>
      <c r="J288" s="80">
        <f>+IF(CONSOLIDADO[[#This Row],[Codigo Municipio]]=E287,CONSOLIDADO[[#This Row],[Fallecidos Diarios]]+J287,CONSOLIDADO[[#This Row],[Fallecidos Diarios]])</f>
        <v>0</v>
      </c>
      <c r="K288" s="81">
        <f t="shared" si="26"/>
        <v>0</v>
      </c>
      <c r="L288" s="82">
        <f>+IF(CONSOLIDADO[[#This Row],[Codigo Municipio]]=E287,CONSOLIDADO[[#This Row],[Recuperados Diarios]]+L287,CONSOLIDADO[[#This Row],[Recuperados Diarios]])</f>
        <v>0</v>
      </c>
      <c r="M288" s="83" cm="1">
        <f t="array" ref="M288">+IFERROR(IF(CONSOLIDADO[[#This Row],[Día]]&lt;14,0,INDEX(CONSOLIDADO[Casos Diarios],ROW()-14,1)),0)</f>
        <v>0</v>
      </c>
      <c r="N288" s="78">
        <f>+IF(CONSOLIDADO[[#This Row],[Clave]]="710143893",1,IF(OR(CONSOLIDADO[[#This Row],[Casos Acumulados]]&gt;0,CONSOLIDADO[[#This Row],[Muertes]]&gt;0),N287+1,I288))</f>
        <v>0</v>
      </c>
      <c r="O288" s="75">
        <f>+IFERROR(VLOOKUP($G288,TDMuertes!$C$2:$E$534,3,0),0)</f>
        <v>0</v>
      </c>
      <c r="P288" s="100" t="str">
        <f t="shared" ca="1" si="27"/>
        <v>OFF</v>
      </c>
      <c r="Q288" s="84">
        <f>+IFERROR(VLOOKUP(CONSOLIDADO[[#This Row],[Codigo Municipio]],TDDia!$A$4:$B$394,2,0),0)</f>
        <v>0</v>
      </c>
    </row>
    <row r="289" spans="2:17" ht="14.4" x14ac:dyDescent="0.3">
      <c r="B289">
        <f t="shared" si="28"/>
        <v>2</v>
      </c>
      <c r="C289" s="75" t="str" cm="1">
        <f t="array" ref="C289">+INDEX(Table_4[[Departamento]:[Municipio]],FINAL!$B289,1)</f>
        <v>Atlántida</v>
      </c>
      <c r="D289" s="75" t="str" cm="1">
        <f t="array" ref="D289">+INDEX(Table_4[[Departamento]:[Municipio]],FINAL!$B289,4)</f>
        <v>El Porvenir</v>
      </c>
      <c r="E289" s="75" t="str" cm="1">
        <f t="array" ref="E289">+INDEX(Table_4[[Departamento]:[Municipio]],FINAL!$B289,3)</f>
        <v>0102</v>
      </c>
      <c r="F289" s="102">
        <f t="shared" si="24"/>
        <v>43987</v>
      </c>
      <c r="G289" s="77" t="str">
        <f>+CONSOLIDADO[[#This Row],[Codigo Municipio]]&amp;CONSOLIDADO[[#This Row],[Fecha]]</f>
        <v>010243987</v>
      </c>
      <c r="H289" s="78">
        <f>+IFERROR(VLOOKUP($G289,TDAcumula!$C$2:$E$2027,3,0),0)</f>
        <v>0</v>
      </c>
      <c r="I289" s="79">
        <f t="shared" si="25"/>
        <v>0</v>
      </c>
      <c r="J289" s="80">
        <f>+IF(CONSOLIDADO[[#This Row],[Codigo Municipio]]=E288,CONSOLIDADO[[#This Row],[Fallecidos Diarios]]+J288,CONSOLIDADO[[#This Row],[Fallecidos Diarios]])</f>
        <v>0</v>
      </c>
      <c r="K289" s="81">
        <f t="shared" si="26"/>
        <v>0</v>
      </c>
      <c r="L289" s="82">
        <f>+IF(CONSOLIDADO[[#This Row],[Codigo Municipio]]=E288,CONSOLIDADO[[#This Row],[Recuperados Diarios]]+L288,CONSOLIDADO[[#This Row],[Recuperados Diarios]])</f>
        <v>0</v>
      </c>
      <c r="M289" s="83" cm="1">
        <f t="array" ref="M289">+IFERROR(IF(CONSOLIDADO[[#This Row],[Día]]&lt;14,0,INDEX(CONSOLIDADO[Casos Diarios],ROW()-14,1)),0)</f>
        <v>0</v>
      </c>
      <c r="N289" s="78">
        <f>+IF(CONSOLIDADO[[#This Row],[Clave]]="710143893",1,IF(OR(CONSOLIDADO[[#This Row],[Casos Acumulados]]&gt;0,CONSOLIDADO[[#This Row],[Muertes]]&gt;0),N288+1,I289))</f>
        <v>0</v>
      </c>
      <c r="O289" s="75">
        <f>+IFERROR(VLOOKUP($G289,TDMuertes!$C$2:$E$534,3,0),0)</f>
        <v>0</v>
      </c>
      <c r="P289" s="100" t="str">
        <f t="shared" ca="1" si="27"/>
        <v>OFF</v>
      </c>
      <c r="Q289" s="84">
        <f>+IFERROR(VLOOKUP(CONSOLIDADO[[#This Row],[Codigo Municipio]],TDDia!$A$4:$B$394,2,0),0)</f>
        <v>0</v>
      </c>
    </row>
    <row r="290" spans="2:17" ht="14.4" x14ac:dyDescent="0.3">
      <c r="B290">
        <f t="shared" si="28"/>
        <v>2</v>
      </c>
      <c r="C290" s="75" t="str" cm="1">
        <f t="array" ref="C290">+INDEX(Table_4[[Departamento]:[Municipio]],FINAL!$B290,1)</f>
        <v>Atlántida</v>
      </c>
      <c r="D290" s="75" t="str" cm="1">
        <f t="array" ref="D290">+INDEX(Table_4[[Departamento]:[Municipio]],FINAL!$B290,4)</f>
        <v>El Porvenir</v>
      </c>
      <c r="E290" s="75" t="str" cm="1">
        <f t="array" ref="E290">+INDEX(Table_4[[Departamento]:[Municipio]],FINAL!$B290,3)</f>
        <v>0102</v>
      </c>
      <c r="F290" s="102">
        <f t="shared" si="24"/>
        <v>43988</v>
      </c>
      <c r="G290" s="77" t="str">
        <f>+CONSOLIDADO[[#This Row],[Codigo Municipio]]&amp;CONSOLIDADO[[#This Row],[Fecha]]</f>
        <v>010243988</v>
      </c>
      <c r="H290" s="78">
        <f>+IFERROR(VLOOKUP($G290,TDAcumula!$C$2:$E$2027,3,0),0)</f>
        <v>0</v>
      </c>
      <c r="I290" s="79">
        <f t="shared" si="25"/>
        <v>0</v>
      </c>
      <c r="J290" s="80">
        <f>+IF(CONSOLIDADO[[#This Row],[Codigo Municipio]]=E289,CONSOLIDADO[[#This Row],[Fallecidos Diarios]]+J289,CONSOLIDADO[[#This Row],[Fallecidos Diarios]])</f>
        <v>0</v>
      </c>
      <c r="K290" s="81">
        <f t="shared" si="26"/>
        <v>0</v>
      </c>
      <c r="L290" s="82">
        <f>+IF(CONSOLIDADO[[#This Row],[Codigo Municipio]]=E289,CONSOLIDADO[[#This Row],[Recuperados Diarios]]+L289,CONSOLIDADO[[#This Row],[Recuperados Diarios]])</f>
        <v>0</v>
      </c>
      <c r="M290" s="83" cm="1">
        <f t="array" ref="M290">+IFERROR(IF(CONSOLIDADO[[#This Row],[Día]]&lt;14,0,INDEX(CONSOLIDADO[Casos Diarios],ROW()-14,1)),0)</f>
        <v>0</v>
      </c>
      <c r="N290" s="78">
        <f>+IF(CONSOLIDADO[[#This Row],[Clave]]="710143893",1,IF(OR(CONSOLIDADO[[#This Row],[Casos Acumulados]]&gt;0,CONSOLIDADO[[#This Row],[Muertes]]&gt;0),N289+1,I290))</f>
        <v>0</v>
      </c>
      <c r="O290" s="75">
        <f>+IFERROR(VLOOKUP($G290,TDMuertes!$C$2:$E$534,3,0),0)</f>
        <v>0</v>
      </c>
      <c r="P290" s="100" t="str">
        <f t="shared" ca="1" si="27"/>
        <v>OFF</v>
      </c>
      <c r="Q290" s="84">
        <f>+IFERROR(VLOOKUP(CONSOLIDADO[[#This Row],[Codigo Municipio]],TDDia!$A$4:$B$394,2,0),0)</f>
        <v>0</v>
      </c>
    </row>
    <row r="291" spans="2:17" ht="14.4" x14ac:dyDescent="0.3">
      <c r="B291">
        <f t="shared" si="28"/>
        <v>2</v>
      </c>
      <c r="C291" s="75" t="str" cm="1">
        <f t="array" ref="C291">+INDEX(Table_4[[Departamento]:[Municipio]],FINAL!$B291,1)</f>
        <v>Atlántida</v>
      </c>
      <c r="D291" s="75" t="str" cm="1">
        <f t="array" ref="D291">+INDEX(Table_4[[Departamento]:[Municipio]],FINAL!$B291,4)</f>
        <v>El Porvenir</v>
      </c>
      <c r="E291" s="75" t="str" cm="1">
        <f t="array" ref="E291">+INDEX(Table_4[[Departamento]:[Municipio]],FINAL!$B291,3)</f>
        <v>0102</v>
      </c>
      <c r="F291" s="102">
        <f t="shared" si="24"/>
        <v>43989</v>
      </c>
      <c r="G291" s="77" t="str">
        <f>+CONSOLIDADO[[#This Row],[Codigo Municipio]]&amp;CONSOLIDADO[[#This Row],[Fecha]]</f>
        <v>010243989</v>
      </c>
      <c r="H291" s="78">
        <f>+IFERROR(VLOOKUP($G291,TDAcumula!$C$2:$E$2027,3,0),0)</f>
        <v>0</v>
      </c>
      <c r="I291" s="79">
        <f t="shared" si="25"/>
        <v>0</v>
      </c>
      <c r="J291" s="80">
        <f>+IF(CONSOLIDADO[[#This Row],[Codigo Municipio]]=E290,CONSOLIDADO[[#This Row],[Fallecidos Diarios]]+J290,CONSOLIDADO[[#This Row],[Fallecidos Diarios]])</f>
        <v>0</v>
      </c>
      <c r="K291" s="81">
        <f t="shared" si="26"/>
        <v>0</v>
      </c>
      <c r="L291" s="82">
        <f>+IF(CONSOLIDADO[[#This Row],[Codigo Municipio]]=E290,CONSOLIDADO[[#This Row],[Recuperados Diarios]]+L290,CONSOLIDADO[[#This Row],[Recuperados Diarios]])</f>
        <v>0</v>
      </c>
      <c r="M291" s="83" cm="1">
        <f t="array" ref="M291">+IFERROR(IF(CONSOLIDADO[[#This Row],[Día]]&lt;14,0,INDEX(CONSOLIDADO[Casos Diarios],ROW()-14,1)),0)</f>
        <v>0</v>
      </c>
      <c r="N291" s="78">
        <f>+IF(CONSOLIDADO[[#This Row],[Clave]]="710143893",1,IF(OR(CONSOLIDADO[[#This Row],[Casos Acumulados]]&gt;0,CONSOLIDADO[[#This Row],[Muertes]]&gt;0),N290+1,I291))</f>
        <v>0</v>
      </c>
      <c r="O291" s="75">
        <f>+IFERROR(VLOOKUP($G291,TDMuertes!$C$2:$E$534,3,0),0)</f>
        <v>0</v>
      </c>
      <c r="P291" s="100" t="str">
        <f t="shared" ca="1" si="27"/>
        <v>OFF</v>
      </c>
      <c r="Q291" s="84">
        <f>+IFERROR(VLOOKUP(CONSOLIDADO[[#This Row],[Codigo Municipio]],TDDia!$A$4:$B$394,2,0),0)</f>
        <v>0</v>
      </c>
    </row>
    <row r="292" spans="2:17" ht="14.4" x14ac:dyDescent="0.3">
      <c r="B292">
        <f t="shared" si="28"/>
        <v>2</v>
      </c>
      <c r="C292" s="75" t="str" cm="1">
        <f t="array" ref="C292">+INDEX(Table_4[[Departamento]:[Municipio]],FINAL!$B292,1)</f>
        <v>Atlántida</v>
      </c>
      <c r="D292" s="75" t="str" cm="1">
        <f t="array" ref="D292">+INDEX(Table_4[[Departamento]:[Municipio]],FINAL!$B292,4)</f>
        <v>El Porvenir</v>
      </c>
      <c r="E292" s="75" t="str" cm="1">
        <f t="array" ref="E292">+INDEX(Table_4[[Departamento]:[Municipio]],FINAL!$B292,3)</f>
        <v>0102</v>
      </c>
      <c r="F292" s="102">
        <f t="shared" si="24"/>
        <v>43990</v>
      </c>
      <c r="G292" s="77" t="str">
        <f>+CONSOLIDADO[[#This Row],[Codigo Municipio]]&amp;CONSOLIDADO[[#This Row],[Fecha]]</f>
        <v>010243990</v>
      </c>
      <c r="H292" s="78">
        <f>+IFERROR(VLOOKUP($G292,TDAcumula!$C$2:$E$2027,3,0),0)</f>
        <v>0</v>
      </c>
      <c r="I292" s="79">
        <f t="shared" si="25"/>
        <v>0</v>
      </c>
      <c r="J292" s="80">
        <f>+IF(CONSOLIDADO[[#This Row],[Codigo Municipio]]=E291,CONSOLIDADO[[#This Row],[Fallecidos Diarios]]+J291,CONSOLIDADO[[#This Row],[Fallecidos Diarios]])</f>
        <v>0</v>
      </c>
      <c r="K292" s="81">
        <f t="shared" si="26"/>
        <v>0</v>
      </c>
      <c r="L292" s="82">
        <f>+IF(CONSOLIDADO[[#This Row],[Codigo Municipio]]=E291,CONSOLIDADO[[#This Row],[Recuperados Diarios]]+L291,CONSOLIDADO[[#This Row],[Recuperados Diarios]])</f>
        <v>0</v>
      </c>
      <c r="M292" s="83" cm="1">
        <f t="array" ref="M292">+IFERROR(IF(CONSOLIDADO[[#This Row],[Día]]&lt;14,0,INDEX(CONSOLIDADO[Casos Diarios],ROW()-14,1)),0)</f>
        <v>0</v>
      </c>
      <c r="N292" s="78">
        <f>+IF(CONSOLIDADO[[#This Row],[Clave]]="710143893",1,IF(OR(CONSOLIDADO[[#This Row],[Casos Acumulados]]&gt;0,CONSOLIDADO[[#This Row],[Muertes]]&gt;0),N291+1,I292))</f>
        <v>0</v>
      </c>
      <c r="O292" s="75">
        <f>+IFERROR(VLOOKUP($G292,TDMuertes!$C$2:$E$534,3,0),0)</f>
        <v>0</v>
      </c>
      <c r="P292" s="100" t="str">
        <f t="shared" ca="1" si="27"/>
        <v>OFF</v>
      </c>
      <c r="Q292" s="84">
        <f>+IFERROR(VLOOKUP(CONSOLIDADO[[#This Row],[Codigo Municipio]],TDDia!$A$4:$B$394,2,0),0)</f>
        <v>0</v>
      </c>
    </row>
    <row r="293" spans="2:17" ht="14.4" x14ac:dyDescent="0.3">
      <c r="B293">
        <f t="shared" si="28"/>
        <v>2</v>
      </c>
      <c r="C293" s="75" t="str" cm="1">
        <f t="array" ref="C293">+INDEX(Table_4[[Departamento]:[Municipio]],FINAL!$B293,1)</f>
        <v>Atlántida</v>
      </c>
      <c r="D293" s="75" t="str" cm="1">
        <f t="array" ref="D293">+INDEX(Table_4[[Departamento]:[Municipio]],FINAL!$B293,4)</f>
        <v>El Porvenir</v>
      </c>
      <c r="E293" s="75" t="str" cm="1">
        <f t="array" ref="E293">+INDEX(Table_4[[Departamento]:[Municipio]],FINAL!$B293,3)</f>
        <v>0102</v>
      </c>
      <c r="F293" s="102">
        <f t="shared" si="24"/>
        <v>43991</v>
      </c>
      <c r="G293" s="77" t="str">
        <f>+CONSOLIDADO[[#This Row],[Codigo Municipio]]&amp;CONSOLIDADO[[#This Row],[Fecha]]</f>
        <v>010243991</v>
      </c>
      <c r="H293" s="78">
        <f>+IFERROR(VLOOKUP($G293,TDAcumula!$C$2:$E$2027,3,0),0)</f>
        <v>0</v>
      </c>
      <c r="I293" s="79">
        <f t="shared" si="25"/>
        <v>0</v>
      </c>
      <c r="J293" s="80">
        <f>+IF(CONSOLIDADO[[#This Row],[Codigo Municipio]]=E292,CONSOLIDADO[[#This Row],[Fallecidos Diarios]]+J292,CONSOLIDADO[[#This Row],[Fallecidos Diarios]])</f>
        <v>0</v>
      </c>
      <c r="K293" s="81">
        <f t="shared" si="26"/>
        <v>0</v>
      </c>
      <c r="L293" s="82">
        <f>+IF(CONSOLIDADO[[#This Row],[Codigo Municipio]]=E292,CONSOLIDADO[[#This Row],[Recuperados Diarios]]+L292,CONSOLIDADO[[#This Row],[Recuperados Diarios]])</f>
        <v>0</v>
      </c>
      <c r="M293" s="83" cm="1">
        <f t="array" ref="M293">+IFERROR(IF(CONSOLIDADO[[#This Row],[Día]]&lt;14,0,INDEX(CONSOLIDADO[Casos Diarios],ROW()-14,1)),0)</f>
        <v>0</v>
      </c>
      <c r="N293" s="78">
        <f>+IF(CONSOLIDADO[[#This Row],[Clave]]="710143893",1,IF(OR(CONSOLIDADO[[#This Row],[Casos Acumulados]]&gt;0,CONSOLIDADO[[#This Row],[Muertes]]&gt;0),N292+1,I293))</f>
        <v>0</v>
      </c>
      <c r="O293" s="75">
        <f>+IFERROR(VLOOKUP($G293,TDMuertes!$C$2:$E$534,3,0),0)</f>
        <v>0</v>
      </c>
      <c r="P293" s="100" t="str">
        <f t="shared" ca="1" si="27"/>
        <v>OFF</v>
      </c>
      <c r="Q293" s="84">
        <f>+IFERROR(VLOOKUP(CONSOLIDADO[[#This Row],[Codigo Municipio]],TDDia!$A$4:$B$394,2,0),0)</f>
        <v>0</v>
      </c>
    </row>
    <row r="294" spans="2:17" ht="14.4" x14ac:dyDescent="0.3">
      <c r="B294">
        <f t="shared" si="28"/>
        <v>2</v>
      </c>
      <c r="C294" s="75" t="str" cm="1">
        <f t="array" ref="C294">+INDEX(Table_4[[Departamento]:[Municipio]],FINAL!$B294,1)</f>
        <v>Atlántida</v>
      </c>
      <c r="D294" s="75" t="str" cm="1">
        <f t="array" ref="D294">+INDEX(Table_4[[Departamento]:[Municipio]],FINAL!$B294,4)</f>
        <v>El Porvenir</v>
      </c>
      <c r="E294" s="75" t="str" cm="1">
        <f t="array" ref="E294">+INDEX(Table_4[[Departamento]:[Municipio]],FINAL!$B294,3)</f>
        <v>0102</v>
      </c>
      <c r="F294" s="102">
        <f t="shared" si="24"/>
        <v>43992</v>
      </c>
      <c r="G294" s="77" t="str">
        <f>+CONSOLIDADO[[#This Row],[Codigo Municipio]]&amp;CONSOLIDADO[[#This Row],[Fecha]]</f>
        <v>010243992</v>
      </c>
      <c r="H294" s="78">
        <f>+IFERROR(VLOOKUP($G294,TDAcumula!$C$2:$E$2027,3,0),0)</f>
        <v>0</v>
      </c>
      <c r="I294" s="79">
        <f t="shared" si="25"/>
        <v>0</v>
      </c>
      <c r="J294" s="80">
        <f>+IF(CONSOLIDADO[[#This Row],[Codigo Municipio]]=E293,CONSOLIDADO[[#This Row],[Fallecidos Diarios]]+J293,CONSOLIDADO[[#This Row],[Fallecidos Diarios]])</f>
        <v>0</v>
      </c>
      <c r="K294" s="81">
        <f t="shared" si="26"/>
        <v>0</v>
      </c>
      <c r="L294" s="82">
        <f>+IF(CONSOLIDADO[[#This Row],[Codigo Municipio]]=E293,CONSOLIDADO[[#This Row],[Recuperados Diarios]]+L293,CONSOLIDADO[[#This Row],[Recuperados Diarios]])</f>
        <v>0</v>
      </c>
      <c r="M294" s="83" cm="1">
        <f t="array" ref="M294">+IFERROR(IF(CONSOLIDADO[[#This Row],[Día]]&lt;14,0,INDEX(CONSOLIDADO[Casos Diarios],ROW()-14,1)),0)</f>
        <v>0</v>
      </c>
      <c r="N294" s="78">
        <f>+IF(CONSOLIDADO[[#This Row],[Clave]]="710143893",1,IF(OR(CONSOLIDADO[[#This Row],[Casos Acumulados]]&gt;0,CONSOLIDADO[[#This Row],[Muertes]]&gt;0),N293+1,I294))</f>
        <v>0</v>
      </c>
      <c r="O294" s="75">
        <f>+IFERROR(VLOOKUP($G294,TDMuertes!$C$2:$E$534,3,0),0)</f>
        <v>0</v>
      </c>
      <c r="P294" s="100" t="str">
        <f t="shared" ca="1" si="27"/>
        <v>OFF</v>
      </c>
      <c r="Q294" s="84">
        <f>+IFERROR(VLOOKUP(CONSOLIDADO[[#This Row],[Codigo Municipio]],TDDia!$A$4:$B$394,2,0),0)</f>
        <v>0</v>
      </c>
    </row>
    <row r="295" spans="2:17" ht="14.4" x14ac:dyDescent="0.3">
      <c r="B295">
        <f t="shared" si="28"/>
        <v>2</v>
      </c>
      <c r="C295" s="75" t="str" cm="1">
        <f t="array" ref="C295">+INDEX(Table_4[[Departamento]:[Municipio]],FINAL!$B295,1)</f>
        <v>Atlántida</v>
      </c>
      <c r="D295" s="75" t="str" cm="1">
        <f t="array" ref="D295">+INDEX(Table_4[[Departamento]:[Municipio]],FINAL!$B295,4)</f>
        <v>El Porvenir</v>
      </c>
      <c r="E295" s="75" t="str" cm="1">
        <f t="array" ref="E295">+INDEX(Table_4[[Departamento]:[Municipio]],FINAL!$B295,3)</f>
        <v>0102</v>
      </c>
      <c r="F295" s="102">
        <f t="shared" si="24"/>
        <v>43993</v>
      </c>
      <c r="G295" s="77" t="str">
        <f>+CONSOLIDADO[[#This Row],[Codigo Municipio]]&amp;CONSOLIDADO[[#This Row],[Fecha]]</f>
        <v>010243993</v>
      </c>
      <c r="H295" s="78">
        <f>+IFERROR(VLOOKUP($G295,TDAcumula!$C$2:$E$2027,3,0),0)</f>
        <v>0</v>
      </c>
      <c r="I295" s="79">
        <f t="shared" si="25"/>
        <v>0</v>
      </c>
      <c r="J295" s="80">
        <f>+IF(CONSOLIDADO[[#This Row],[Codigo Municipio]]=E294,CONSOLIDADO[[#This Row],[Fallecidos Diarios]]+J294,CONSOLIDADO[[#This Row],[Fallecidos Diarios]])</f>
        <v>0</v>
      </c>
      <c r="K295" s="81">
        <f t="shared" si="26"/>
        <v>0</v>
      </c>
      <c r="L295" s="82">
        <f>+IF(CONSOLIDADO[[#This Row],[Codigo Municipio]]=E294,CONSOLIDADO[[#This Row],[Recuperados Diarios]]+L294,CONSOLIDADO[[#This Row],[Recuperados Diarios]])</f>
        <v>0</v>
      </c>
      <c r="M295" s="83" cm="1">
        <f t="array" ref="M295">+IFERROR(IF(CONSOLIDADO[[#This Row],[Día]]&lt;14,0,INDEX(CONSOLIDADO[Casos Diarios],ROW()-14,1)),0)</f>
        <v>0</v>
      </c>
      <c r="N295" s="78">
        <f>+IF(CONSOLIDADO[[#This Row],[Clave]]="710143893",1,IF(OR(CONSOLIDADO[[#This Row],[Casos Acumulados]]&gt;0,CONSOLIDADO[[#This Row],[Muertes]]&gt;0),N294+1,I295))</f>
        <v>0</v>
      </c>
      <c r="O295" s="75">
        <f>+IFERROR(VLOOKUP($G295,TDMuertes!$C$2:$E$534,3,0),0)</f>
        <v>0</v>
      </c>
      <c r="P295" s="100" t="str">
        <f t="shared" ca="1" si="27"/>
        <v>OFF</v>
      </c>
      <c r="Q295" s="84">
        <f>+IFERROR(VLOOKUP(CONSOLIDADO[[#This Row],[Codigo Municipio]],TDDia!$A$4:$B$394,2,0),0)</f>
        <v>0</v>
      </c>
    </row>
    <row r="296" spans="2:17" ht="14.4" x14ac:dyDescent="0.3">
      <c r="B296">
        <f t="shared" si="28"/>
        <v>2</v>
      </c>
      <c r="C296" s="75" t="str" cm="1">
        <f t="array" ref="C296">+INDEX(Table_4[[Departamento]:[Municipio]],FINAL!$B296,1)</f>
        <v>Atlántida</v>
      </c>
      <c r="D296" s="75" t="str" cm="1">
        <f t="array" ref="D296">+INDEX(Table_4[[Departamento]:[Municipio]],FINAL!$B296,4)</f>
        <v>El Porvenir</v>
      </c>
      <c r="E296" s="75" t="str" cm="1">
        <f t="array" ref="E296">+INDEX(Table_4[[Departamento]:[Municipio]],FINAL!$B296,3)</f>
        <v>0102</v>
      </c>
      <c r="F296" s="102">
        <f t="shared" si="24"/>
        <v>43994</v>
      </c>
      <c r="G296" s="77" t="str">
        <f>+CONSOLIDADO[[#This Row],[Codigo Municipio]]&amp;CONSOLIDADO[[#This Row],[Fecha]]</f>
        <v>010243994</v>
      </c>
      <c r="H296" s="78">
        <f>+IFERROR(VLOOKUP($G296,TDAcumula!$C$2:$E$2027,3,0),0)</f>
        <v>0</v>
      </c>
      <c r="I296" s="79">
        <f t="shared" si="25"/>
        <v>0</v>
      </c>
      <c r="J296" s="80">
        <f>+IF(CONSOLIDADO[[#This Row],[Codigo Municipio]]=E295,CONSOLIDADO[[#This Row],[Fallecidos Diarios]]+J295,CONSOLIDADO[[#This Row],[Fallecidos Diarios]])</f>
        <v>0</v>
      </c>
      <c r="K296" s="81">
        <f t="shared" si="26"/>
        <v>0</v>
      </c>
      <c r="L296" s="82">
        <f>+IF(CONSOLIDADO[[#This Row],[Codigo Municipio]]=E295,CONSOLIDADO[[#This Row],[Recuperados Diarios]]+L295,CONSOLIDADO[[#This Row],[Recuperados Diarios]])</f>
        <v>0</v>
      </c>
      <c r="M296" s="83" cm="1">
        <f t="array" ref="M296">+IFERROR(IF(CONSOLIDADO[[#This Row],[Día]]&lt;14,0,INDEX(CONSOLIDADO[Casos Diarios],ROW()-14,1)),0)</f>
        <v>0</v>
      </c>
      <c r="N296" s="78">
        <f>+IF(CONSOLIDADO[[#This Row],[Clave]]="710143893",1,IF(OR(CONSOLIDADO[[#This Row],[Casos Acumulados]]&gt;0,CONSOLIDADO[[#This Row],[Muertes]]&gt;0),N295+1,I296))</f>
        <v>0</v>
      </c>
      <c r="O296" s="75">
        <f>+IFERROR(VLOOKUP($G296,TDMuertes!$C$2:$E$534,3,0),0)</f>
        <v>0</v>
      </c>
      <c r="P296" s="100" t="str">
        <f t="shared" ca="1" si="27"/>
        <v>OFF</v>
      </c>
      <c r="Q296" s="84">
        <f>+IFERROR(VLOOKUP(CONSOLIDADO[[#This Row],[Codigo Municipio]],TDDia!$A$4:$B$394,2,0),0)</f>
        <v>0</v>
      </c>
    </row>
    <row r="297" spans="2:17" ht="14.4" x14ac:dyDescent="0.3">
      <c r="B297">
        <f t="shared" si="28"/>
        <v>2</v>
      </c>
      <c r="C297" s="75" t="str" cm="1">
        <f t="array" ref="C297">+INDEX(Table_4[[Departamento]:[Municipio]],FINAL!$B297,1)</f>
        <v>Atlántida</v>
      </c>
      <c r="D297" s="75" t="str" cm="1">
        <f t="array" ref="D297">+INDEX(Table_4[[Departamento]:[Municipio]],FINAL!$B297,4)</f>
        <v>El Porvenir</v>
      </c>
      <c r="E297" s="75" t="str" cm="1">
        <f t="array" ref="E297">+INDEX(Table_4[[Departamento]:[Municipio]],FINAL!$B297,3)</f>
        <v>0102</v>
      </c>
      <c r="F297" s="102">
        <f t="shared" si="24"/>
        <v>43995</v>
      </c>
      <c r="G297" s="77" t="str">
        <f>+CONSOLIDADO[[#This Row],[Codigo Municipio]]&amp;CONSOLIDADO[[#This Row],[Fecha]]</f>
        <v>010243995</v>
      </c>
      <c r="H297" s="78">
        <f>+IFERROR(VLOOKUP($G297,TDAcumula!$C$2:$E$2027,3,0),0)</f>
        <v>0</v>
      </c>
      <c r="I297" s="79">
        <f t="shared" si="25"/>
        <v>0</v>
      </c>
      <c r="J297" s="80">
        <f>+IF(CONSOLIDADO[[#This Row],[Codigo Municipio]]=E296,CONSOLIDADO[[#This Row],[Fallecidos Diarios]]+J296,CONSOLIDADO[[#This Row],[Fallecidos Diarios]])</f>
        <v>0</v>
      </c>
      <c r="K297" s="81">
        <f t="shared" si="26"/>
        <v>0</v>
      </c>
      <c r="L297" s="82">
        <f>+IF(CONSOLIDADO[[#This Row],[Codigo Municipio]]=E296,CONSOLIDADO[[#This Row],[Recuperados Diarios]]+L296,CONSOLIDADO[[#This Row],[Recuperados Diarios]])</f>
        <v>0</v>
      </c>
      <c r="M297" s="83" cm="1">
        <f t="array" ref="M297">+IFERROR(IF(CONSOLIDADO[[#This Row],[Día]]&lt;14,0,INDEX(CONSOLIDADO[Casos Diarios],ROW()-14,1)),0)</f>
        <v>0</v>
      </c>
      <c r="N297" s="78">
        <f>+IF(CONSOLIDADO[[#This Row],[Clave]]="710143893",1,IF(OR(CONSOLIDADO[[#This Row],[Casos Acumulados]]&gt;0,CONSOLIDADO[[#This Row],[Muertes]]&gt;0),N296+1,I297))</f>
        <v>0</v>
      </c>
      <c r="O297" s="75">
        <f>+IFERROR(VLOOKUP($G297,TDMuertes!$C$2:$E$534,3,0),0)</f>
        <v>0</v>
      </c>
      <c r="P297" s="100" t="str">
        <f t="shared" ca="1" si="27"/>
        <v>OFF</v>
      </c>
      <c r="Q297" s="84">
        <f>+IFERROR(VLOOKUP(CONSOLIDADO[[#This Row],[Codigo Municipio]],TDDia!$A$4:$B$394,2,0),0)</f>
        <v>0</v>
      </c>
    </row>
    <row r="298" spans="2:17" ht="14.4" x14ac:dyDescent="0.3">
      <c r="B298">
        <f t="shared" si="28"/>
        <v>2</v>
      </c>
      <c r="C298" s="75" t="str" cm="1">
        <f t="array" ref="C298">+INDEX(Table_4[[Departamento]:[Municipio]],FINAL!$B298,1)</f>
        <v>Atlántida</v>
      </c>
      <c r="D298" s="75" t="str" cm="1">
        <f t="array" ref="D298">+INDEX(Table_4[[Departamento]:[Municipio]],FINAL!$B298,4)</f>
        <v>El Porvenir</v>
      </c>
      <c r="E298" s="75" t="str" cm="1">
        <f t="array" ref="E298">+INDEX(Table_4[[Departamento]:[Municipio]],FINAL!$B298,3)</f>
        <v>0102</v>
      </c>
      <c r="F298" s="102">
        <f t="shared" si="24"/>
        <v>43996</v>
      </c>
      <c r="G298" s="77" t="str">
        <f>+CONSOLIDADO[[#This Row],[Codigo Municipio]]&amp;CONSOLIDADO[[#This Row],[Fecha]]</f>
        <v>010243996</v>
      </c>
      <c r="H298" s="78">
        <f>+IFERROR(VLOOKUP($G298,TDAcumula!$C$2:$E$2027,3,0),0)</f>
        <v>0</v>
      </c>
      <c r="I298" s="79">
        <f t="shared" si="25"/>
        <v>0</v>
      </c>
      <c r="J298" s="80">
        <f>+IF(CONSOLIDADO[[#This Row],[Codigo Municipio]]=E297,CONSOLIDADO[[#This Row],[Fallecidos Diarios]]+J297,CONSOLIDADO[[#This Row],[Fallecidos Diarios]])</f>
        <v>0</v>
      </c>
      <c r="K298" s="81">
        <f t="shared" si="26"/>
        <v>0</v>
      </c>
      <c r="L298" s="82">
        <f>+IF(CONSOLIDADO[[#This Row],[Codigo Municipio]]=E297,CONSOLIDADO[[#This Row],[Recuperados Diarios]]+L297,CONSOLIDADO[[#This Row],[Recuperados Diarios]])</f>
        <v>0</v>
      </c>
      <c r="M298" s="83" cm="1">
        <f t="array" ref="M298">+IFERROR(IF(CONSOLIDADO[[#This Row],[Día]]&lt;14,0,INDEX(CONSOLIDADO[Casos Diarios],ROW()-14,1)),0)</f>
        <v>0</v>
      </c>
      <c r="N298" s="78">
        <f>+IF(CONSOLIDADO[[#This Row],[Clave]]="710143893",1,IF(OR(CONSOLIDADO[[#This Row],[Casos Acumulados]]&gt;0,CONSOLIDADO[[#This Row],[Muertes]]&gt;0),N297+1,I298))</f>
        <v>0</v>
      </c>
      <c r="O298" s="75">
        <f>+IFERROR(VLOOKUP($G298,TDMuertes!$C$2:$E$534,3,0),0)</f>
        <v>0</v>
      </c>
      <c r="P298" s="100" t="str">
        <f t="shared" ca="1" si="27"/>
        <v>OFF</v>
      </c>
      <c r="Q298" s="84">
        <f>+IFERROR(VLOOKUP(CONSOLIDADO[[#This Row],[Codigo Municipio]],TDDia!$A$4:$B$394,2,0),0)</f>
        <v>0</v>
      </c>
    </row>
    <row r="299" spans="2:17" ht="14.4" x14ac:dyDescent="0.3">
      <c r="B299">
        <f t="shared" si="28"/>
        <v>2</v>
      </c>
      <c r="C299" s="75" t="str" cm="1">
        <f t="array" ref="C299">+INDEX(Table_4[[Departamento]:[Municipio]],FINAL!$B299,1)</f>
        <v>Atlántida</v>
      </c>
      <c r="D299" s="75" t="str" cm="1">
        <f t="array" ref="D299">+INDEX(Table_4[[Departamento]:[Municipio]],FINAL!$B299,4)</f>
        <v>El Porvenir</v>
      </c>
      <c r="E299" s="75" t="str" cm="1">
        <f t="array" ref="E299">+INDEX(Table_4[[Departamento]:[Municipio]],FINAL!$B299,3)</f>
        <v>0102</v>
      </c>
      <c r="F299" s="102">
        <f t="shared" si="24"/>
        <v>43997</v>
      </c>
      <c r="G299" s="77" t="str">
        <f>+CONSOLIDADO[[#This Row],[Codigo Municipio]]&amp;CONSOLIDADO[[#This Row],[Fecha]]</f>
        <v>010243997</v>
      </c>
      <c r="H299" s="78">
        <f>+IFERROR(VLOOKUP($G299,TDAcumula!$C$2:$E$2027,3,0),0)</f>
        <v>0</v>
      </c>
      <c r="I299" s="79">
        <f t="shared" si="25"/>
        <v>0</v>
      </c>
      <c r="J299" s="80">
        <f>+IF(CONSOLIDADO[[#This Row],[Codigo Municipio]]=E298,CONSOLIDADO[[#This Row],[Fallecidos Diarios]]+J298,CONSOLIDADO[[#This Row],[Fallecidos Diarios]])</f>
        <v>0</v>
      </c>
      <c r="K299" s="81">
        <f t="shared" si="26"/>
        <v>0</v>
      </c>
      <c r="L299" s="82">
        <f>+IF(CONSOLIDADO[[#This Row],[Codigo Municipio]]=E298,CONSOLIDADO[[#This Row],[Recuperados Diarios]]+L298,CONSOLIDADO[[#This Row],[Recuperados Diarios]])</f>
        <v>0</v>
      </c>
      <c r="M299" s="83" cm="1">
        <f t="array" ref="M299">+IFERROR(IF(CONSOLIDADO[[#This Row],[Día]]&lt;14,0,INDEX(CONSOLIDADO[Casos Diarios],ROW()-14,1)),0)</f>
        <v>0</v>
      </c>
      <c r="N299" s="78">
        <f>+IF(CONSOLIDADO[[#This Row],[Clave]]="710143893",1,IF(OR(CONSOLIDADO[[#This Row],[Casos Acumulados]]&gt;0,CONSOLIDADO[[#This Row],[Muertes]]&gt;0),N298+1,I299))</f>
        <v>0</v>
      </c>
      <c r="O299" s="75">
        <f>+IFERROR(VLOOKUP($G299,TDMuertes!$C$2:$E$534,3,0),0)</f>
        <v>0</v>
      </c>
      <c r="P299" s="100" t="str">
        <f t="shared" ca="1" si="27"/>
        <v>OFF</v>
      </c>
      <c r="Q299" s="84">
        <f>+IFERROR(VLOOKUP(CONSOLIDADO[[#This Row],[Codigo Municipio]],TDDia!$A$4:$B$394,2,0),0)</f>
        <v>0</v>
      </c>
    </row>
    <row r="300" spans="2:17" ht="14.4" x14ac:dyDescent="0.3">
      <c r="B300">
        <f t="shared" si="28"/>
        <v>2</v>
      </c>
      <c r="C300" s="75" t="str" cm="1">
        <f t="array" ref="C300">+INDEX(Table_4[[Departamento]:[Municipio]],FINAL!$B300,1)</f>
        <v>Atlántida</v>
      </c>
      <c r="D300" s="75" t="str" cm="1">
        <f t="array" ref="D300">+INDEX(Table_4[[Departamento]:[Municipio]],FINAL!$B300,4)</f>
        <v>El Porvenir</v>
      </c>
      <c r="E300" s="75" t="str" cm="1">
        <f t="array" ref="E300">+INDEX(Table_4[[Departamento]:[Municipio]],FINAL!$B300,3)</f>
        <v>0102</v>
      </c>
      <c r="F300" s="102">
        <f t="shared" si="24"/>
        <v>43998</v>
      </c>
      <c r="G300" s="77" t="str">
        <f>+CONSOLIDADO[[#This Row],[Codigo Municipio]]&amp;CONSOLIDADO[[#This Row],[Fecha]]</f>
        <v>010243998</v>
      </c>
      <c r="H300" s="78">
        <f>+IFERROR(VLOOKUP($G300,TDAcumula!$C$2:$E$2027,3,0),0)</f>
        <v>0</v>
      </c>
      <c r="I300" s="79">
        <f t="shared" si="25"/>
        <v>0</v>
      </c>
      <c r="J300" s="80">
        <f>+IF(CONSOLIDADO[[#This Row],[Codigo Municipio]]=E299,CONSOLIDADO[[#This Row],[Fallecidos Diarios]]+J299,CONSOLIDADO[[#This Row],[Fallecidos Diarios]])</f>
        <v>0</v>
      </c>
      <c r="K300" s="81">
        <f t="shared" si="26"/>
        <v>0</v>
      </c>
      <c r="L300" s="82">
        <f>+IF(CONSOLIDADO[[#This Row],[Codigo Municipio]]=E299,CONSOLIDADO[[#This Row],[Recuperados Diarios]]+L299,CONSOLIDADO[[#This Row],[Recuperados Diarios]])</f>
        <v>0</v>
      </c>
      <c r="M300" s="83" cm="1">
        <f t="array" ref="M300">+IFERROR(IF(CONSOLIDADO[[#This Row],[Día]]&lt;14,0,INDEX(CONSOLIDADO[Casos Diarios],ROW()-14,1)),0)</f>
        <v>0</v>
      </c>
      <c r="N300" s="78">
        <f>+IF(CONSOLIDADO[[#This Row],[Clave]]="710143893",1,IF(OR(CONSOLIDADO[[#This Row],[Casos Acumulados]]&gt;0,CONSOLIDADO[[#This Row],[Muertes]]&gt;0),N299+1,I300))</f>
        <v>0</v>
      </c>
      <c r="O300" s="75">
        <f>+IFERROR(VLOOKUP($G300,TDMuertes!$C$2:$E$534,3,0),0)</f>
        <v>0</v>
      </c>
      <c r="P300" s="100" t="str">
        <f t="shared" ca="1" si="27"/>
        <v>OFF</v>
      </c>
      <c r="Q300" s="84">
        <f>+IFERROR(VLOOKUP(CONSOLIDADO[[#This Row],[Codigo Municipio]],TDDia!$A$4:$B$394,2,0),0)</f>
        <v>0</v>
      </c>
    </row>
    <row r="301" spans="2:17" ht="14.4" x14ac:dyDescent="0.3">
      <c r="B301">
        <f t="shared" si="28"/>
        <v>2</v>
      </c>
      <c r="C301" s="75" t="str" cm="1">
        <f t="array" ref="C301">+INDEX(Table_4[[Departamento]:[Municipio]],FINAL!$B301,1)</f>
        <v>Atlántida</v>
      </c>
      <c r="D301" s="75" t="str" cm="1">
        <f t="array" ref="D301">+INDEX(Table_4[[Departamento]:[Municipio]],FINAL!$B301,4)</f>
        <v>El Porvenir</v>
      </c>
      <c r="E301" s="75" t="str" cm="1">
        <f t="array" ref="E301">+INDEX(Table_4[[Departamento]:[Municipio]],FINAL!$B301,3)</f>
        <v>0102</v>
      </c>
      <c r="F301" s="102">
        <f t="shared" si="24"/>
        <v>43999</v>
      </c>
      <c r="G301" s="77" t="str">
        <f>+CONSOLIDADO[[#This Row],[Codigo Municipio]]&amp;CONSOLIDADO[[#This Row],[Fecha]]</f>
        <v>010243999</v>
      </c>
      <c r="H301" s="78">
        <f>+IFERROR(VLOOKUP($G301,TDAcumula!$C$2:$E$2027,3,0),0)</f>
        <v>0</v>
      </c>
      <c r="I301" s="79">
        <f t="shared" si="25"/>
        <v>0</v>
      </c>
      <c r="J301" s="80">
        <f>+IF(CONSOLIDADO[[#This Row],[Codigo Municipio]]=E300,CONSOLIDADO[[#This Row],[Fallecidos Diarios]]+J300,CONSOLIDADO[[#This Row],[Fallecidos Diarios]])</f>
        <v>0</v>
      </c>
      <c r="K301" s="81">
        <f t="shared" si="26"/>
        <v>0</v>
      </c>
      <c r="L301" s="82">
        <f>+IF(CONSOLIDADO[[#This Row],[Codigo Municipio]]=E300,CONSOLIDADO[[#This Row],[Recuperados Diarios]]+L300,CONSOLIDADO[[#This Row],[Recuperados Diarios]])</f>
        <v>0</v>
      </c>
      <c r="M301" s="83" cm="1">
        <f t="array" ref="M301">+IFERROR(IF(CONSOLIDADO[[#This Row],[Día]]&lt;14,0,INDEX(CONSOLIDADO[Casos Diarios],ROW()-14,1)),0)</f>
        <v>0</v>
      </c>
      <c r="N301" s="78">
        <f>+IF(CONSOLIDADO[[#This Row],[Clave]]="710143893",1,IF(OR(CONSOLIDADO[[#This Row],[Casos Acumulados]]&gt;0,CONSOLIDADO[[#This Row],[Muertes]]&gt;0),N300+1,I301))</f>
        <v>0</v>
      </c>
      <c r="O301" s="75">
        <f>+IFERROR(VLOOKUP($G301,TDMuertes!$C$2:$E$534,3,0),0)</f>
        <v>0</v>
      </c>
      <c r="P301" s="100" t="str">
        <f t="shared" ca="1" si="27"/>
        <v>OFF</v>
      </c>
      <c r="Q301" s="84">
        <f>+IFERROR(VLOOKUP(CONSOLIDADO[[#This Row],[Codigo Municipio]],TDDia!$A$4:$B$394,2,0),0)</f>
        <v>0</v>
      </c>
    </row>
    <row r="302" spans="2:17" ht="14.4" x14ac:dyDescent="0.3">
      <c r="B302">
        <f t="shared" si="28"/>
        <v>2</v>
      </c>
      <c r="C302" s="75" t="str" cm="1">
        <f t="array" ref="C302">+INDEX(Table_4[[Departamento]:[Municipio]],FINAL!$B302,1)</f>
        <v>Atlántida</v>
      </c>
      <c r="D302" s="75" t="str" cm="1">
        <f t="array" ref="D302">+INDEX(Table_4[[Departamento]:[Municipio]],FINAL!$B302,4)</f>
        <v>El Porvenir</v>
      </c>
      <c r="E302" s="75" t="str" cm="1">
        <f t="array" ref="E302">+INDEX(Table_4[[Departamento]:[Municipio]],FINAL!$B302,3)</f>
        <v>0102</v>
      </c>
      <c r="F302" s="102">
        <f t="shared" si="24"/>
        <v>44000</v>
      </c>
      <c r="G302" s="77" t="str">
        <f>+CONSOLIDADO[[#This Row],[Codigo Municipio]]&amp;CONSOLIDADO[[#This Row],[Fecha]]</f>
        <v>010244000</v>
      </c>
      <c r="H302" s="78">
        <f>+IFERROR(VLOOKUP($G302,TDAcumula!$C$2:$E$2027,3,0),0)</f>
        <v>0</v>
      </c>
      <c r="I302" s="79">
        <f t="shared" si="25"/>
        <v>0</v>
      </c>
      <c r="J302" s="80">
        <f>+IF(CONSOLIDADO[[#This Row],[Codigo Municipio]]=E301,CONSOLIDADO[[#This Row],[Fallecidos Diarios]]+J301,CONSOLIDADO[[#This Row],[Fallecidos Diarios]])</f>
        <v>0</v>
      </c>
      <c r="K302" s="81">
        <f t="shared" si="26"/>
        <v>0</v>
      </c>
      <c r="L302" s="82">
        <f>+IF(CONSOLIDADO[[#This Row],[Codigo Municipio]]=E301,CONSOLIDADO[[#This Row],[Recuperados Diarios]]+L301,CONSOLIDADO[[#This Row],[Recuperados Diarios]])</f>
        <v>0</v>
      </c>
      <c r="M302" s="83" cm="1">
        <f t="array" ref="M302">+IFERROR(IF(CONSOLIDADO[[#This Row],[Día]]&lt;14,0,INDEX(CONSOLIDADO[Casos Diarios],ROW()-14,1)),0)</f>
        <v>0</v>
      </c>
      <c r="N302" s="78">
        <f>+IF(CONSOLIDADO[[#This Row],[Clave]]="710143893",1,IF(OR(CONSOLIDADO[[#This Row],[Casos Acumulados]]&gt;0,CONSOLIDADO[[#This Row],[Muertes]]&gt;0),N301+1,I302))</f>
        <v>0</v>
      </c>
      <c r="O302" s="75">
        <f>+IFERROR(VLOOKUP($G302,TDMuertes!$C$2:$E$534,3,0),0)</f>
        <v>0</v>
      </c>
      <c r="P302" s="100" t="str">
        <f t="shared" ca="1" si="27"/>
        <v>OFF</v>
      </c>
      <c r="Q302" s="84">
        <f>+IFERROR(VLOOKUP(CONSOLIDADO[[#This Row],[Codigo Municipio]],TDDia!$A$4:$B$394,2,0),0)</f>
        <v>0</v>
      </c>
    </row>
    <row r="303" spans="2:17" ht="14.4" x14ac:dyDescent="0.3">
      <c r="B303">
        <f t="shared" si="28"/>
        <v>2</v>
      </c>
      <c r="C303" s="75" t="str" cm="1">
        <f t="array" ref="C303">+INDEX(Table_4[[Departamento]:[Municipio]],FINAL!$B303,1)</f>
        <v>Atlántida</v>
      </c>
      <c r="D303" s="75" t="str" cm="1">
        <f t="array" ref="D303">+INDEX(Table_4[[Departamento]:[Municipio]],FINAL!$B303,4)</f>
        <v>El Porvenir</v>
      </c>
      <c r="E303" s="75" t="str" cm="1">
        <f t="array" ref="E303">+INDEX(Table_4[[Departamento]:[Municipio]],FINAL!$B303,3)</f>
        <v>0102</v>
      </c>
      <c r="F303" s="102">
        <f t="shared" si="24"/>
        <v>44001</v>
      </c>
      <c r="G303" s="77" t="str">
        <f>+CONSOLIDADO[[#This Row],[Codigo Municipio]]&amp;CONSOLIDADO[[#This Row],[Fecha]]</f>
        <v>010244001</v>
      </c>
      <c r="H303" s="78">
        <f>+IFERROR(VLOOKUP($G303,TDAcumula!$C$2:$E$2027,3,0),0)</f>
        <v>0</v>
      </c>
      <c r="I303" s="79">
        <f t="shared" si="25"/>
        <v>0</v>
      </c>
      <c r="J303" s="80">
        <f>+IF(CONSOLIDADO[[#This Row],[Codigo Municipio]]=E302,CONSOLIDADO[[#This Row],[Fallecidos Diarios]]+J302,CONSOLIDADO[[#This Row],[Fallecidos Diarios]])</f>
        <v>0</v>
      </c>
      <c r="K303" s="81">
        <f t="shared" si="26"/>
        <v>0</v>
      </c>
      <c r="L303" s="82">
        <f>+IF(CONSOLIDADO[[#This Row],[Codigo Municipio]]=E302,CONSOLIDADO[[#This Row],[Recuperados Diarios]]+L302,CONSOLIDADO[[#This Row],[Recuperados Diarios]])</f>
        <v>0</v>
      </c>
      <c r="M303" s="83" cm="1">
        <f t="array" ref="M303">+IFERROR(IF(CONSOLIDADO[[#This Row],[Día]]&lt;14,0,INDEX(CONSOLIDADO[Casos Diarios],ROW()-14,1)),0)</f>
        <v>0</v>
      </c>
      <c r="N303" s="78">
        <f>+IF(CONSOLIDADO[[#This Row],[Clave]]="710143893",1,IF(OR(CONSOLIDADO[[#This Row],[Casos Acumulados]]&gt;0,CONSOLIDADO[[#This Row],[Muertes]]&gt;0),N302+1,I303))</f>
        <v>0</v>
      </c>
      <c r="O303" s="75">
        <f>+IFERROR(VLOOKUP($G303,TDMuertes!$C$2:$E$534,3,0),0)</f>
        <v>0</v>
      </c>
      <c r="P303" s="100" t="str">
        <f t="shared" ca="1" si="27"/>
        <v>OFF</v>
      </c>
      <c r="Q303" s="84">
        <f>+IFERROR(VLOOKUP(CONSOLIDADO[[#This Row],[Codigo Municipio]],TDDia!$A$4:$B$394,2,0),0)</f>
        <v>0</v>
      </c>
    </row>
    <row r="304" spans="2:17" ht="14.4" x14ac:dyDescent="0.3">
      <c r="B304">
        <f t="shared" si="28"/>
        <v>2</v>
      </c>
      <c r="C304" s="75" t="str" cm="1">
        <f t="array" ref="C304">+INDEX(Table_4[[Departamento]:[Municipio]],FINAL!$B304,1)</f>
        <v>Atlántida</v>
      </c>
      <c r="D304" s="75" t="str" cm="1">
        <f t="array" ref="D304">+INDEX(Table_4[[Departamento]:[Municipio]],FINAL!$B304,4)</f>
        <v>El Porvenir</v>
      </c>
      <c r="E304" s="75" t="str" cm="1">
        <f t="array" ref="E304">+INDEX(Table_4[[Departamento]:[Municipio]],FINAL!$B304,3)</f>
        <v>0102</v>
      </c>
      <c r="F304" s="102">
        <f t="shared" si="24"/>
        <v>44002</v>
      </c>
      <c r="G304" s="77" t="str">
        <f>+CONSOLIDADO[[#This Row],[Codigo Municipio]]&amp;CONSOLIDADO[[#This Row],[Fecha]]</f>
        <v>010244002</v>
      </c>
      <c r="H304" s="78">
        <f>+IFERROR(VLOOKUP($G304,TDAcumula!$C$2:$E$2027,3,0),0)</f>
        <v>0</v>
      </c>
      <c r="I304" s="79">
        <f t="shared" si="25"/>
        <v>0</v>
      </c>
      <c r="J304" s="80">
        <f>+IF(CONSOLIDADO[[#This Row],[Codigo Municipio]]=E303,CONSOLIDADO[[#This Row],[Fallecidos Diarios]]+J303,CONSOLIDADO[[#This Row],[Fallecidos Diarios]])</f>
        <v>0</v>
      </c>
      <c r="K304" s="81">
        <f t="shared" si="26"/>
        <v>0</v>
      </c>
      <c r="L304" s="82">
        <f>+IF(CONSOLIDADO[[#This Row],[Codigo Municipio]]=E303,CONSOLIDADO[[#This Row],[Recuperados Diarios]]+L303,CONSOLIDADO[[#This Row],[Recuperados Diarios]])</f>
        <v>0</v>
      </c>
      <c r="M304" s="83" cm="1">
        <f t="array" ref="M304">+IFERROR(IF(CONSOLIDADO[[#This Row],[Día]]&lt;14,0,INDEX(CONSOLIDADO[Casos Diarios],ROW()-14,1)),0)</f>
        <v>0</v>
      </c>
      <c r="N304" s="78">
        <f>+IF(CONSOLIDADO[[#This Row],[Clave]]="710143893",1,IF(OR(CONSOLIDADO[[#This Row],[Casos Acumulados]]&gt;0,CONSOLIDADO[[#This Row],[Muertes]]&gt;0),N303+1,I304))</f>
        <v>0</v>
      </c>
      <c r="O304" s="75">
        <f>+IFERROR(VLOOKUP($G304,TDMuertes!$C$2:$E$534,3,0),0)</f>
        <v>0</v>
      </c>
      <c r="P304" s="100" t="str">
        <f t="shared" ca="1" si="27"/>
        <v>OFF</v>
      </c>
      <c r="Q304" s="84">
        <f>+IFERROR(VLOOKUP(CONSOLIDADO[[#This Row],[Codigo Municipio]],TDDia!$A$4:$B$394,2,0),0)</f>
        <v>0</v>
      </c>
    </row>
    <row r="305" spans="2:17" ht="14.4" x14ac:dyDescent="0.3">
      <c r="B305">
        <f t="shared" si="28"/>
        <v>2</v>
      </c>
      <c r="C305" s="75" t="str" cm="1">
        <f t="array" ref="C305">+INDEX(Table_4[[Departamento]:[Municipio]],FINAL!$B305,1)</f>
        <v>Atlántida</v>
      </c>
      <c r="D305" s="75" t="str" cm="1">
        <f t="array" ref="D305">+INDEX(Table_4[[Departamento]:[Municipio]],FINAL!$B305,4)</f>
        <v>El Porvenir</v>
      </c>
      <c r="E305" s="75" t="str" cm="1">
        <f t="array" ref="E305">+INDEX(Table_4[[Departamento]:[Municipio]],FINAL!$B305,3)</f>
        <v>0102</v>
      </c>
      <c r="F305" s="102">
        <f t="shared" si="24"/>
        <v>44003</v>
      </c>
      <c r="G305" s="77" t="str">
        <f>+CONSOLIDADO[[#This Row],[Codigo Municipio]]&amp;CONSOLIDADO[[#This Row],[Fecha]]</f>
        <v>010244003</v>
      </c>
      <c r="H305" s="78">
        <f>+IFERROR(VLOOKUP($G305,TDAcumula!$C$2:$E$2027,3,0),0)</f>
        <v>0</v>
      </c>
      <c r="I305" s="79">
        <f t="shared" si="25"/>
        <v>0</v>
      </c>
      <c r="J305" s="80">
        <f>+IF(CONSOLIDADO[[#This Row],[Codigo Municipio]]=E304,CONSOLIDADO[[#This Row],[Fallecidos Diarios]]+J304,CONSOLIDADO[[#This Row],[Fallecidos Diarios]])</f>
        <v>0</v>
      </c>
      <c r="K305" s="81">
        <f t="shared" si="26"/>
        <v>0</v>
      </c>
      <c r="L305" s="82">
        <f>+IF(CONSOLIDADO[[#This Row],[Codigo Municipio]]=E304,CONSOLIDADO[[#This Row],[Recuperados Diarios]]+L304,CONSOLIDADO[[#This Row],[Recuperados Diarios]])</f>
        <v>0</v>
      </c>
      <c r="M305" s="83" cm="1">
        <f t="array" ref="M305">+IFERROR(IF(CONSOLIDADO[[#This Row],[Día]]&lt;14,0,INDEX(CONSOLIDADO[Casos Diarios],ROW()-14,1)),0)</f>
        <v>0</v>
      </c>
      <c r="N305" s="78">
        <f>+IF(CONSOLIDADO[[#This Row],[Clave]]="710143893",1,IF(OR(CONSOLIDADO[[#This Row],[Casos Acumulados]]&gt;0,CONSOLIDADO[[#This Row],[Muertes]]&gt;0),N304+1,I305))</f>
        <v>0</v>
      </c>
      <c r="O305" s="75">
        <f>+IFERROR(VLOOKUP($G305,TDMuertes!$C$2:$E$534,3,0),0)</f>
        <v>0</v>
      </c>
      <c r="P305" s="100" t="str">
        <f t="shared" ca="1" si="27"/>
        <v>OFF</v>
      </c>
      <c r="Q305" s="84">
        <f>+IFERROR(VLOOKUP(CONSOLIDADO[[#This Row],[Codigo Municipio]],TDDia!$A$4:$B$394,2,0),0)</f>
        <v>0</v>
      </c>
    </row>
    <row r="306" spans="2:17" ht="14.4" x14ac:dyDescent="0.3">
      <c r="B306">
        <f t="shared" si="28"/>
        <v>2</v>
      </c>
      <c r="C306" s="75" t="str" cm="1">
        <f t="array" ref="C306">+INDEX(Table_4[[Departamento]:[Municipio]],FINAL!$B306,1)</f>
        <v>Atlántida</v>
      </c>
      <c r="D306" s="75" t="str" cm="1">
        <f t="array" ref="D306">+INDEX(Table_4[[Departamento]:[Municipio]],FINAL!$B306,4)</f>
        <v>El Porvenir</v>
      </c>
      <c r="E306" s="75" t="str" cm="1">
        <f t="array" ref="E306">+INDEX(Table_4[[Departamento]:[Municipio]],FINAL!$B306,3)</f>
        <v>0102</v>
      </c>
      <c r="F306" s="102">
        <f t="shared" si="24"/>
        <v>44004</v>
      </c>
      <c r="G306" s="77" t="str">
        <f>+CONSOLIDADO[[#This Row],[Codigo Municipio]]&amp;CONSOLIDADO[[#This Row],[Fecha]]</f>
        <v>010244004</v>
      </c>
      <c r="H306" s="78">
        <f>+IFERROR(VLOOKUP($G306,TDAcumula!$C$2:$E$2027,3,0),0)</f>
        <v>0</v>
      </c>
      <c r="I306" s="79">
        <f t="shared" si="25"/>
        <v>0</v>
      </c>
      <c r="J306" s="80">
        <f>+IF(CONSOLIDADO[[#This Row],[Codigo Municipio]]=E305,CONSOLIDADO[[#This Row],[Fallecidos Diarios]]+J305,CONSOLIDADO[[#This Row],[Fallecidos Diarios]])</f>
        <v>0</v>
      </c>
      <c r="K306" s="81">
        <f t="shared" si="26"/>
        <v>0</v>
      </c>
      <c r="L306" s="82">
        <f>+IF(CONSOLIDADO[[#This Row],[Codigo Municipio]]=E305,CONSOLIDADO[[#This Row],[Recuperados Diarios]]+L305,CONSOLIDADO[[#This Row],[Recuperados Diarios]])</f>
        <v>0</v>
      </c>
      <c r="M306" s="83" cm="1">
        <f t="array" ref="M306">+IFERROR(IF(CONSOLIDADO[[#This Row],[Día]]&lt;14,0,INDEX(CONSOLIDADO[Casos Diarios],ROW()-14,1)),0)</f>
        <v>0</v>
      </c>
      <c r="N306" s="78">
        <f>+IF(CONSOLIDADO[[#This Row],[Clave]]="710143893",1,IF(OR(CONSOLIDADO[[#This Row],[Casos Acumulados]]&gt;0,CONSOLIDADO[[#This Row],[Muertes]]&gt;0),N305+1,I306))</f>
        <v>0</v>
      </c>
      <c r="O306" s="75">
        <f>+IFERROR(VLOOKUP($G306,TDMuertes!$C$2:$E$534,3,0),0)</f>
        <v>0</v>
      </c>
      <c r="P306" s="100" t="str">
        <f t="shared" ca="1" si="27"/>
        <v>OFF</v>
      </c>
      <c r="Q306" s="84">
        <f>+IFERROR(VLOOKUP(CONSOLIDADO[[#This Row],[Codigo Municipio]],TDDia!$A$4:$B$394,2,0),0)</f>
        <v>0</v>
      </c>
    </row>
    <row r="307" spans="2:17" ht="14.4" x14ac:dyDescent="0.3">
      <c r="B307">
        <f t="shared" si="28"/>
        <v>2</v>
      </c>
      <c r="C307" s="75" t="str" cm="1">
        <f t="array" ref="C307">+INDEX(Table_4[[Departamento]:[Municipio]],FINAL!$B307,1)</f>
        <v>Atlántida</v>
      </c>
      <c r="D307" s="75" t="str" cm="1">
        <f t="array" ref="D307">+INDEX(Table_4[[Departamento]:[Municipio]],FINAL!$B307,4)</f>
        <v>El Porvenir</v>
      </c>
      <c r="E307" s="75" t="str" cm="1">
        <f t="array" ref="E307">+INDEX(Table_4[[Departamento]:[Municipio]],FINAL!$B307,3)</f>
        <v>0102</v>
      </c>
      <c r="F307" s="102">
        <f t="shared" si="24"/>
        <v>44005</v>
      </c>
      <c r="G307" s="77" t="str">
        <f>+CONSOLIDADO[[#This Row],[Codigo Municipio]]&amp;CONSOLIDADO[[#This Row],[Fecha]]</f>
        <v>010244005</v>
      </c>
      <c r="H307" s="78">
        <f>+IFERROR(VLOOKUP($G307,TDAcumula!$C$2:$E$2027,3,0),0)</f>
        <v>0</v>
      </c>
      <c r="I307" s="79">
        <f t="shared" si="25"/>
        <v>0</v>
      </c>
      <c r="J307" s="80">
        <f>+IF(CONSOLIDADO[[#This Row],[Codigo Municipio]]=E306,CONSOLIDADO[[#This Row],[Fallecidos Diarios]]+J306,CONSOLIDADO[[#This Row],[Fallecidos Diarios]])</f>
        <v>0</v>
      </c>
      <c r="K307" s="81">
        <f t="shared" si="26"/>
        <v>0</v>
      </c>
      <c r="L307" s="82">
        <f>+IF(CONSOLIDADO[[#This Row],[Codigo Municipio]]=E306,CONSOLIDADO[[#This Row],[Recuperados Diarios]]+L306,CONSOLIDADO[[#This Row],[Recuperados Diarios]])</f>
        <v>0</v>
      </c>
      <c r="M307" s="83" cm="1">
        <f t="array" ref="M307">+IFERROR(IF(CONSOLIDADO[[#This Row],[Día]]&lt;14,0,INDEX(CONSOLIDADO[Casos Diarios],ROW()-14,1)),0)</f>
        <v>0</v>
      </c>
      <c r="N307" s="78">
        <f>+IF(CONSOLIDADO[[#This Row],[Clave]]="710143893",1,IF(OR(CONSOLIDADO[[#This Row],[Casos Acumulados]]&gt;0,CONSOLIDADO[[#This Row],[Muertes]]&gt;0),N306+1,I307))</f>
        <v>0</v>
      </c>
      <c r="O307" s="75">
        <f>+IFERROR(VLOOKUP($G307,TDMuertes!$C$2:$E$534,3,0),0)</f>
        <v>0</v>
      </c>
      <c r="P307" s="100" t="str">
        <f t="shared" ca="1" si="27"/>
        <v>OFF</v>
      </c>
      <c r="Q307" s="84">
        <f>+IFERROR(VLOOKUP(CONSOLIDADO[[#This Row],[Codigo Municipio]],TDDia!$A$4:$B$394,2,0),0)</f>
        <v>0</v>
      </c>
    </row>
    <row r="308" spans="2:17" ht="14.4" x14ac:dyDescent="0.3">
      <c r="B308">
        <f t="shared" si="28"/>
        <v>2</v>
      </c>
      <c r="C308" s="75" t="str" cm="1">
        <f t="array" ref="C308">+INDEX(Table_4[[Departamento]:[Municipio]],FINAL!$B308,1)</f>
        <v>Atlántida</v>
      </c>
      <c r="D308" s="75" t="str" cm="1">
        <f t="array" ref="D308">+INDEX(Table_4[[Departamento]:[Municipio]],FINAL!$B308,4)</f>
        <v>El Porvenir</v>
      </c>
      <c r="E308" s="75" t="str" cm="1">
        <f t="array" ref="E308">+INDEX(Table_4[[Departamento]:[Municipio]],FINAL!$B308,3)</f>
        <v>0102</v>
      </c>
      <c r="F308" s="102">
        <f t="shared" si="24"/>
        <v>44006</v>
      </c>
      <c r="G308" s="77" t="str">
        <f>+CONSOLIDADO[[#This Row],[Codigo Municipio]]&amp;CONSOLIDADO[[#This Row],[Fecha]]</f>
        <v>010244006</v>
      </c>
      <c r="H308" s="78">
        <f>+IFERROR(VLOOKUP($G308,TDAcumula!$C$2:$E$2027,3,0),0)</f>
        <v>0</v>
      </c>
      <c r="I308" s="79">
        <f t="shared" si="25"/>
        <v>0</v>
      </c>
      <c r="J308" s="80">
        <f>+IF(CONSOLIDADO[[#This Row],[Codigo Municipio]]=E307,CONSOLIDADO[[#This Row],[Fallecidos Diarios]]+J307,CONSOLIDADO[[#This Row],[Fallecidos Diarios]])</f>
        <v>0</v>
      </c>
      <c r="K308" s="81">
        <f t="shared" si="26"/>
        <v>0</v>
      </c>
      <c r="L308" s="82">
        <f>+IF(CONSOLIDADO[[#This Row],[Codigo Municipio]]=E307,CONSOLIDADO[[#This Row],[Recuperados Diarios]]+L307,CONSOLIDADO[[#This Row],[Recuperados Diarios]])</f>
        <v>0</v>
      </c>
      <c r="M308" s="83" cm="1">
        <f t="array" ref="M308">+IFERROR(IF(CONSOLIDADO[[#This Row],[Día]]&lt;14,0,INDEX(CONSOLIDADO[Casos Diarios],ROW()-14,1)),0)</f>
        <v>0</v>
      </c>
      <c r="N308" s="78">
        <f>+IF(CONSOLIDADO[[#This Row],[Clave]]="710143893",1,IF(OR(CONSOLIDADO[[#This Row],[Casos Acumulados]]&gt;0,CONSOLIDADO[[#This Row],[Muertes]]&gt;0),N307+1,I308))</f>
        <v>0</v>
      </c>
      <c r="O308" s="75">
        <f>+IFERROR(VLOOKUP($G308,TDMuertes!$C$2:$E$534,3,0),0)</f>
        <v>0</v>
      </c>
      <c r="P308" s="100" t="str">
        <f t="shared" ca="1" si="27"/>
        <v>OFF</v>
      </c>
      <c r="Q308" s="84">
        <f>+IFERROR(VLOOKUP(CONSOLIDADO[[#This Row],[Codigo Municipio]],TDDia!$A$4:$B$394,2,0),0)</f>
        <v>0</v>
      </c>
    </row>
    <row r="309" spans="2:17" ht="14.4" x14ac:dyDescent="0.3">
      <c r="B309">
        <f t="shared" si="28"/>
        <v>2</v>
      </c>
      <c r="C309" s="75" t="str" cm="1">
        <f t="array" ref="C309">+INDEX(Table_4[[Departamento]:[Municipio]],FINAL!$B309,1)</f>
        <v>Atlántida</v>
      </c>
      <c r="D309" s="75" t="str" cm="1">
        <f t="array" ref="D309">+INDEX(Table_4[[Departamento]:[Municipio]],FINAL!$B309,4)</f>
        <v>El Porvenir</v>
      </c>
      <c r="E309" s="75" t="str" cm="1">
        <f t="array" ref="E309">+INDEX(Table_4[[Departamento]:[Municipio]],FINAL!$B309,3)</f>
        <v>0102</v>
      </c>
      <c r="F309" s="102">
        <f t="shared" si="24"/>
        <v>44007</v>
      </c>
      <c r="G309" s="77" t="str">
        <f>+CONSOLIDADO[[#This Row],[Codigo Municipio]]&amp;CONSOLIDADO[[#This Row],[Fecha]]</f>
        <v>010244007</v>
      </c>
      <c r="H309" s="78">
        <f>+IFERROR(VLOOKUP($G309,TDAcumula!$C$2:$E$2027,3,0),0)</f>
        <v>0</v>
      </c>
      <c r="I309" s="79">
        <f t="shared" si="25"/>
        <v>0</v>
      </c>
      <c r="J309" s="80">
        <f>+IF(CONSOLIDADO[[#This Row],[Codigo Municipio]]=E308,CONSOLIDADO[[#This Row],[Fallecidos Diarios]]+J308,CONSOLIDADO[[#This Row],[Fallecidos Diarios]])</f>
        <v>0</v>
      </c>
      <c r="K309" s="81">
        <f t="shared" si="26"/>
        <v>0</v>
      </c>
      <c r="L309" s="82">
        <f>+IF(CONSOLIDADO[[#This Row],[Codigo Municipio]]=E308,CONSOLIDADO[[#This Row],[Recuperados Diarios]]+L308,CONSOLIDADO[[#This Row],[Recuperados Diarios]])</f>
        <v>0</v>
      </c>
      <c r="M309" s="83" cm="1">
        <f t="array" ref="M309">+IFERROR(IF(CONSOLIDADO[[#This Row],[Día]]&lt;14,0,INDEX(CONSOLIDADO[Casos Diarios],ROW()-14,1)),0)</f>
        <v>0</v>
      </c>
      <c r="N309" s="78">
        <f>+IF(CONSOLIDADO[[#This Row],[Clave]]="710143893",1,IF(OR(CONSOLIDADO[[#This Row],[Casos Acumulados]]&gt;0,CONSOLIDADO[[#This Row],[Muertes]]&gt;0),N308+1,I309))</f>
        <v>0</v>
      </c>
      <c r="O309" s="75">
        <f>+IFERROR(VLOOKUP($G309,TDMuertes!$C$2:$E$534,3,0),0)</f>
        <v>0</v>
      </c>
      <c r="P309" s="100" t="str">
        <f t="shared" ca="1" si="27"/>
        <v>OFF</v>
      </c>
      <c r="Q309" s="84">
        <f>+IFERROR(VLOOKUP(CONSOLIDADO[[#This Row],[Codigo Municipio]],TDDia!$A$4:$B$394,2,0),0)</f>
        <v>0</v>
      </c>
    </row>
    <row r="310" spans="2:17" ht="14.4" x14ac:dyDescent="0.3">
      <c r="B310">
        <f t="shared" si="28"/>
        <v>2</v>
      </c>
      <c r="C310" s="75" t="str" cm="1">
        <f t="array" ref="C310">+INDEX(Table_4[[Departamento]:[Municipio]],FINAL!$B310,1)</f>
        <v>Atlántida</v>
      </c>
      <c r="D310" s="75" t="str" cm="1">
        <f t="array" ref="D310">+INDEX(Table_4[[Departamento]:[Municipio]],FINAL!$B310,4)</f>
        <v>El Porvenir</v>
      </c>
      <c r="E310" s="75" t="str" cm="1">
        <f t="array" ref="E310">+INDEX(Table_4[[Departamento]:[Municipio]],FINAL!$B310,3)</f>
        <v>0102</v>
      </c>
      <c r="F310" s="102">
        <f t="shared" si="24"/>
        <v>44008</v>
      </c>
      <c r="G310" s="77" t="str">
        <f>+CONSOLIDADO[[#This Row],[Codigo Municipio]]&amp;CONSOLIDADO[[#This Row],[Fecha]]</f>
        <v>010244008</v>
      </c>
      <c r="H310" s="78">
        <f>+IFERROR(VLOOKUP($G310,TDAcumula!$C$2:$E$2027,3,0),0)</f>
        <v>0</v>
      </c>
      <c r="I310" s="79">
        <f t="shared" si="25"/>
        <v>0</v>
      </c>
      <c r="J310" s="80">
        <f>+IF(CONSOLIDADO[[#This Row],[Codigo Municipio]]=E309,CONSOLIDADO[[#This Row],[Fallecidos Diarios]]+J309,CONSOLIDADO[[#This Row],[Fallecidos Diarios]])</f>
        <v>0</v>
      </c>
      <c r="K310" s="81">
        <f t="shared" si="26"/>
        <v>0</v>
      </c>
      <c r="L310" s="82">
        <f>+IF(CONSOLIDADO[[#This Row],[Codigo Municipio]]=E309,CONSOLIDADO[[#This Row],[Recuperados Diarios]]+L309,CONSOLIDADO[[#This Row],[Recuperados Diarios]])</f>
        <v>0</v>
      </c>
      <c r="M310" s="83" cm="1">
        <f t="array" ref="M310">+IFERROR(IF(CONSOLIDADO[[#This Row],[Día]]&lt;14,0,INDEX(CONSOLIDADO[Casos Diarios],ROW()-14,1)),0)</f>
        <v>0</v>
      </c>
      <c r="N310" s="78">
        <f>+IF(CONSOLIDADO[[#This Row],[Clave]]="710143893",1,IF(OR(CONSOLIDADO[[#This Row],[Casos Acumulados]]&gt;0,CONSOLIDADO[[#This Row],[Muertes]]&gt;0),N309+1,I310))</f>
        <v>0</v>
      </c>
      <c r="O310" s="75">
        <f>+IFERROR(VLOOKUP($G310,TDMuertes!$C$2:$E$534,3,0),0)</f>
        <v>0</v>
      </c>
      <c r="P310" s="100" t="str">
        <f t="shared" ca="1" si="27"/>
        <v>OFF</v>
      </c>
      <c r="Q310" s="84">
        <f>+IFERROR(VLOOKUP(CONSOLIDADO[[#This Row],[Codigo Municipio]],TDDia!$A$4:$B$394,2,0),0)</f>
        <v>0</v>
      </c>
    </row>
    <row r="311" spans="2:17" ht="14.4" x14ac:dyDescent="0.3">
      <c r="B311">
        <f t="shared" si="28"/>
        <v>2</v>
      </c>
      <c r="C311" s="75" t="str" cm="1">
        <f t="array" ref="C311">+INDEX(Table_4[[Departamento]:[Municipio]],FINAL!$B311,1)</f>
        <v>Atlántida</v>
      </c>
      <c r="D311" s="75" t="str" cm="1">
        <f t="array" ref="D311">+INDEX(Table_4[[Departamento]:[Municipio]],FINAL!$B311,4)</f>
        <v>El Porvenir</v>
      </c>
      <c r="E311" s="75" t="str" cm="1">
        <f t="array" ref="E311">+INDEX(Table_4[[Departamento]:[Municipio]],FINAL!$B311,3)</f>
        <v>0102</v>
      </c>
      <c r="F311" s="102">
        <f t="shared" si="24"/>
        <v>44009</v>
      </c>
      <c r="G311" s="77" t="str">
        <f>+CONSOLIDADO[[#This Row],[Codigo Municipio]]&amp;CONSOLIDADO[[#This Row],[Fecha]]</f>
        <v>010244009</v>
      </c>
      <c r="H311" s="78">
        <f>+IFERROR(VLOOKUP($G311,TDAcumula!$C$2:$E$2027,3,0),0)</f>
        <v>0</v>
      </c>
      <c r="I311" s="79">
        <f t="shared" si="25"/>
        <v>0</v>
      </c>
      <c r="J311" s="80">
        <f>+IF(CONSOLIDADO[[#This Row],[Codigo Municipio]]=E310,CONSOLIDADO[[#This Row],[Fallecidos Diarios]]+J310,CONSOLIDADO[[#This Row],[Fallecidos Diarios]])</f>
        <v>0</v>
      </c>
      <c r="K311" s="81">
        <f t="shared" si="26"/>
        <v>0</v>
      </c>
      <c r="L311" s="82">
        <f>+IF(CONSOLIDADO[[#This Row],[Codigo Municipio]]=E310,CONSOLIDADO[[#This Row],[Recuperados Diarios]]+L310,CONSOLIDADO[[#This Row],[Recuperados Diarios]])</f>
        <v>0</v>
      </c>
      <c r="M311" s="83" cm="1">
        <f t="array" ref="M311">+IFERROR(IF(CONSOLIDADO[[#This Row],[Día]]&lt;14,0,INDEX(CONSOLIDADO[Casos Diarios],ROW()-14,1)),0)</f>
        <v>0</v>
      </c>
      <c r="N311" s="78">
        <f>+IF(CONSOLIDADO[[#This Row],[Clave]]="710143893",1,IF(OR(CONSOLIDADO[[#This Row],[Casos Acumulados]]&gt;0,CONSOLIDADO[[#This Row],[Muertes]]&gt;0),N310+1,I311))</f>
        <v>0</v>
      </c>
      <c r="O311" s="75">
        <f>+IFERROR(VLOOKUP($G311,TDMuertes!$C$2:$E$534,3,0),0)</f>
        <v>0</v>
      </c>
      <c r="P311" s="100" t="str">
        <f t="shared" ca="1" si="27"/>
        <v>OFF</v>
      </c>
      <c r="Q311" s="84">
        <f>+IFERROR(VLOOKUP(CONSOLIDADO[[#This Row],[Codigo Municipio]],TDDia!$A$4:$B$394,2,0),0)</f>
        <v>0</v>
      </c>
    </row>
    <row r="312" spans="2:17" ht="14.4" x14ac:dyDescent="0.3">
      <c r="B312">
        <f t="shared" si="28"/>
        <v>2</v>
      </c>
      <c r="C312" s="75" t="str" cm="1">
        <f t="array" ref="C312">+INDEX(Table_4[[Departamento]:[Municipio]],FINAL!$B312,1)</f>
        <v>Atlántida</v>
      </c>
      <c r="D312" s="75" t="str" cm="1">
        <f t="array" ref="D312">+INDEX(Table_4[[Departamento]:[Municipio]],FINAL!$B312,4)</f>
        <v>El Porvenir</v>
      </c>
      <c r="E312" s="75" t="str" cm="1">
        <f t="array" ref="E312">+INDEX(Table_4[[Departamento]:[Municipio]],FINAL!$B312,3)</f>
        <v>0102</v>
      </c>
      <c r="F312" s="102">
        <f t="shared" si="24"/>
        <v>44010</v>
      </c>
      <c r="G312" s="77" t="str">
        <f>+CONSOLIDADO[[#This Row],[Codigo Municipio]]&amp;CONSOLIDADO[[#This Row],[Fecha]]</f>
        <v>010244010</v>
      </c>
      <c r="H312" s="78">
        <f>+IFERROR(VLOOKUP($G312,TDAcumula!$C$2:$E$2027,3,0),0)</f>
        <v>0</v>
      </c>
      <c r="I312" s="79">
        <f t="shared" si="25"/>
        <v>0</v>
      </c>
      <c r="J312" s="80">
        <f>+IF(CONSOLIDADO[[#This Row],[Codigo Municipio]]=E311,CONSOLIDADO[[#This Row],[Fallecidos Diarios]]+J311,CONSOLIDADO[[#This Row],[Fallecidos Diarios]])</f>
        <v>0</v>
      </c>
      <c r="K312" s="81">
        <f t="shared" si="26"/>
        <v>0</v>
      </c>
      <c r="L312" s="82">
        <f>+IF(CONSOLIDADO[[#This Row],[Codigo Municipio]]=E311,CONSOLIDADO[[#This Row],[Recuperados Diarios]]+L311,CONSOLIDADO[[#This Row],[Recuperados Diarios]])</f>
        <v>0</v>
      </c>
      <c r="M312" s="83" cm="1">
        <f t="array" ref="M312">+IFERROR(IF(CONSOLIDADO[[#This Row],[Día]]&lt;14,0,INDEX(CONSOLIDADO[Casos Diarios],ROW()-14,1)),0)</f>
        <v>0</v>
      </c>
      <c r="N312" s="78">
        <f>+IF(CONSOLIDADO[[#This Row],[Clave]]="710143893",1,IF(OR(CONSOLIDADO[[#This Row],[Casos Acumulados]]&gt;0,CONSOLIDADO[[#This Row],[Muertes]]&gt;0),N311+1,I312))</f>
        <v>0</v>
      </c>
      <c r="O312" s="75">
        <f>+IFERROR(VLOOKUP($G312,TDMuertes!$C$2:$E$534,3,0),0)</f>
        <v>0</v>
      </c>
      <c r="P312" s="100" t="str">
        <f t="shared" ca="1" si="27"/>
        <v>OFF</v>
      </c>
      <c r="Q312" s="84">
        <f>+IFERROR(VLOOKUP(CONSOLIDADO[[#This Row],[Codigo Municipio]],TDDia!$A$4:$B$394,2,0),0)</f>
        <v>0</v>
      </c>
    </row>
    <row r="313" spans="2:17" ht="14.4" x14ac:dyDescent="0.3">
      <c r="B313">
        <f t="shared" si="28"/>
        <v>2</v>
      </c>
      <c r="C313" s="75" t="str" cm="1">
        <f t="array" ref="C313">+INDEX(Table_4[[Departamento]:[Municipio]],FINAL!$B313,1)</f>
        <v>Atlántida</v>
      </c>
      <c r="D313" s="75" t="str" cm="1">
        <f t="array" ref="D313">+INDEX(Table_4[[Departamento]:[Municipio]],FINAL!$B313,4)</f>
        <v>El Porvenir</v>
      </c>
      <c r="E313" s="75" t="str" cm="1">
        <f t="array" ref="E313">+INDEX(Table_4[[Departamento]:[Municipio]],FINAL!$B313,3)</f>
        <v>0102</v>
      </c>
      <c r="F313" s="102">
        <f t="shared" si="24"/>
        <v>44011</v>
      </c>
      <c r="G313" s="77" t="str">
        <f>+CONSOLIDADO[[#This Row],[Codigo Municipio]]&amp;CONSOLIDADO[[#This Row],[Fecha]]</f>
        <v>010244011</v>
      </c>
      <c r="H313" s="78">
        <f>+IFERROR(VLOOKUP($G313,TDAcumula!$C$2:$E$2027,3,0),0)</f>
        <v>0</v>
      </c>
      <c r="I313" s="79">
        <f t="shared" si="25"/>
        <v>0</v>
      </c>
      <c r="J313" s="80">
        <f>+IF(CONSOLIDADO[[#This Row],[Codigo Municipio]]=E312,CONSOLIDADO[[#This Row],[Fallecidos Diarios]]+J312,CONSOLIDADO[[#This Row],[Fallecidos Diarios]])</f>
        <v>0</v>
      </c>
      <c r="K313" s="81">
        <f t="shared" si="26"/>
        <v>0</v>
      </c>
      <c r="L313" s="82">
        <f>+IF(CONSOLIDADO[[#This Row],[Codigo Municipio]]=E312,CONSOLIDADO[[#This Row],[Recuperados Diarios]]+L312,CONSOLIDADO[[#This Row],[Recuperados Diarios]])</f>
        <v>0</v>
      </c>
      <c r="M313" s="83" cm="1">
        <f t="array" ref="M313">+IFERROR(IF(CONSOLIDADO[[#This Row],[Día]]&lt;14,0,INDEX(CONSOLIDADO[Casos Diarios],ROW()-14,1)),0)</f>
        <v>0</v>
      </c>
      <c r="N313" s="78">
        <f>+IF(CONSOLIDADO[[#This Row],[Clave]]="710143893",1,IF(OR(CONSOLIDADO[[#This Row],[Casos Acumulados]]&gt;0,CONSOLIDADO[[#This Row],[Muertes]]&gt;0),N312+1,I313))</f>
        <v>0</v>
      </c>
      <c r="O313" s="75">
        <f>+IFERROR(VLOOKUP($G313,TDMuertes!$C$2:$E$534,3,0),0)</f>
        <v>0</v>
      </c>
      <c r="P313" s="100" t="str">
        <f t="shared" ca="1" si="27"/>
        <v>OFF</v>
      </c>
      <c r="Q313" s="84">
        <f>+IFERROR(VLOOKUP(CONSOLIDADO[[#This Row],[Codigo Municipio]],TDDia!$A$4:$B$394,2,0),0)</f>
        <v>0</v>
      </c>
    </row>
    <row r="314" spans="2:17" ht="14.4" x14ac:dyDescent="0.3">
      <c r="B314">
        <f t="shared" si="28"/>
        <v>2</v>
      </c>
      <c r="C314" s="75" t="str" cm="1">
        <f t="array" ref="C314">+INDEX(Table_4[[Departamento]:[Municipio]],FINAL!$B314,1)</f>
        <v>Atlántida</v>
      </c>
      <c r="D314" s="75" t="str" cm="1">
        <f t="array" ref="D314">+INDEX(Table_4[[Departamento]:[Municipio]],FINAL!$B314,4)</f>
        <v>El Porvenir</v>
      </c>
      <c r="E314" s="75" t="str" cm="1">
        <f t="array" ref="E314">+INDEX(Table_4[[Departamento]:[Municipio]],FINAL!$B314,3)</f>
        <v>0102</v>
      </c>
      <c r="F314" s="102">
        <f t="shared" si="24"/>
        <v>44012</v>
      </c>
      <c r="G314" s="77" t="str">
        <f>+CONSOLIDADO[[#This Row],[Codigo Municipio]]&amp;CONSOLIDADO[[#This Row],[Fecha]]</f>
        <v>010244012</v>
      </c>
      <c r="H314" s="78">
        <f>+IFERROR(VLOOKUP($G314,TDAcumula!$C$2:$E$2027,3,0),0)</f>
        <v>0</v>
      </c>
      <c r="I314" s="79">
        <f t="shared" si="25"/>
        <v>0</v>
      </c>
      <c r="J314" s="80">
        <f>+IF(CONSOLIDADO[[#This Row],[Codigo Municipio]]=E313,CONSOLIDADO[[#This Row],[Fallecidos Diarios]]+J313,CONSOLIDADO[[#This Row],[Fallecidos Diarios]])</f>
        <v>0</v>
      </c>
      <c r="K314" s="81">
        <f t="shared" si="26"/>
        <v>0</v>
      </c>
      <c r="L314" s="82">
        <f>+IF(CONSOLIDADO[[#This Row],[Codigo Municipio]]=E313,CONSOLIDADO[[#This Row],[Recuperados Diarios]]+L313,CONSOLIDADO[[#This Row],[Recuperados Diarios]])</f>
        <v>0</v>
      </c>
      <c r="M314" s="83" cm="1">
        <f t="array" ref="M314">+IFERROR(IF(CONSOLIDADO[[#This Row],[Día]]&lt;14,0,INDEX(CONSOLIDADO[Casos Diarios],ROW()-14,1)),0)</f>
        <v>0</v>
      </c>
      <c r="N314" s="78">
        <f>+IF(CONSOLIDADO[[#This Row],[Clave]]="710143893",1,IF(OR(CONSOLIDADO[[#This Row],[Casos Acumulados]]&gt;0,CONSOLIDADO[[#This Row],[Muertes]]&gt;0),N313+1,I314))</f>
        <v>0</v>
      </c>
      <c r="O314" s="75">
        <f>+IFERROR(VLOOKUP($G314,TDMuertes!$C$2:$E$534,3,0),0)</f>
        <v>0</v>
      </c>
      <c r="P314" s="100" t="str">
        <f t="shared" ca="1" si="27"/>
        <v>OFF</v>
      </c>
      <c r="Q314" s="84">
        <f>+IFERROR(VLOOKUP(CONSOLIDADO[[#This Row],[Codigo Municipio]],TDDia!$A$4:$B$394,2,0),0)</f>
        <v>0</v>
      </c>
    </row>
    <row r="315" spans="2:17" ht="14.4" x14ac:dyDescent="0.3">
      <c r="B315">
        <f t="shared" si="28"/>
        <v>2</v>
      </c>
      <c r="C315" s="75" t="str" cm="1">
        <f t="array" ref="C315">+INDEX(Table_4[[Departamento]:[Municipio]],FINAL!$B315,1)</f>
        <v>Atlántida</v>
      </c>
      <c r="D315" s="75" t="str" cm="1">
        <f t="array" ref="D315">+INDEX(Table_4[[Departamento]:[Municipio]],FINAL!$B315,4)</f>
        <v>El Porvenir</v>
      </c>
      <c r="E315" s="75" t="str" cm="1">
        <f t="array" ref="E315">+INDEX(Table_4[[Departamento]:[Municipio]],FINAL!$B315,3)</f>
        <v>0102</v>
      </c>
      <c r="F315" s="102">
        <f t="shared" si="24"/>
        <v>44013</v>
      </c>
      <c r="G315" s="77" t="str">
        <f>+CONSOLIDADO[[#This Row],[Codigo Municipio]]&amp;CONSOLIDADO[[#This Row],[Fecha]]</f>
        <v>010244013</v>
      </c>
      <c r="H315" s="78">
        <f>+IFERROR(VLOOKUP($G315,TDAcumula!$C$2:$E$2027,3,0),0)</f>
        <v>0</v>
      </c>
      <c r="I315" s="79">
        <f t="shared" si="25"/>
        <v>0</v>
      </c>
      <c r="J315" s="80">
        <f>+IF(CONSOLIDADO[[#This Row],[Codigo Municipio]]=E314,CONSOLIDADO[[#This Row],[Fallecidos Diarios]]+J314,CONSOLIDADO[[#This Row],[Fallecidos Diarios]])</f>
        <v>0</v>
      </c>
      <c r="K315" s="81">
        <f t="shared" si="26"/>
        <v>0</v>
      </c>
      <c r="L315" s="82">
        <f>+IF(CONSOLIDADO[[#This Row],[Codigo Municipio]]=E314,CONSOLIDADO[[#This Row],[Recuperados Diarios]]+L314,CONSOLIDADO[[#This Row],[Recuperados Diarios]])</f>
        <v>0</v>
      </c>
      <c r="M315" s="83" cm="1">
        <f t="array" ref="M315">+IFERROR(IF(CONSOLIDADO[[#This Row],[Día]]&lt;14,0,INDEX(CONSOLIDADO[Casos Diarios],ROW()-14,1)),0)</f>
        <v>0</v>
      </c>
      <c r="N315" s="78">
        <f>+IF(CONSOLIDADO[[#This Row],[Clave]]="710143893",1,IF(OR(CONSOLIDADO[[#This Row],[Casos Acumulados]]&gt;0,CONSOLIDADO[[#This Row],[Muertes]]&gt;0),N314+1,I315))</f>
        <v>0</v>
      </c>
      <c r="O315" s="75">
        <f>+IFERROR(VLOOKUP($G315,TDMuertes!$C$2:$E$534,3,0),0)</f>
        <v>0</v>
      </c>
      <c r="P315" s="100" t="str">
        <f t="shared" ca="1" si="27"/>
        <v>OFF</v>
      </c>
      <c r="Q315" s="84">
        <f>+IFERROR(VLOOKUP(CONSOLIDADO[[#This Row],[Codigo Municipio]],TDDia!$A$4:$B$394,2,0),0)</f>
        <v>0</v>
      </c>
    </row>
    <row r="316" spans="2:17" ht="14.4" x14ac:dyDescent="0.3">
      <c r="B316">
        <f t="shared" si="28"/>
        <v>2</v>
      </c>
      <c r="C316" s="75" t="str" cm="1">
        <f t="array" ref="C316">+INDEX(Table_4[[Departamento]:[Municipio]],FINAL!$B316,1)</f>
        <v>Atlántida</v>
      </c>
      <c r="D316" s="75" t="str" cm="1">
        <f t="array" ref="D316">+INDEX(Table_4[[Departamento]:[Municipio]],FINAL!$B316,4)</f>
        <v>El Porvenir</v>
      </c>
      <c r="E316" s="75" t="str" cm="1">
        <f t="array" ref="E316">+INDEX(Table_4[[Departamento]:[Municipio]],FINAL!$B316,3)</f>
        <v>0102</v>
      </c>
      <c r="F316" s="102">
        <f t="shared" si="24"/>
        <v>44014</v>
      </c>
      <c r="G316" s="77" t="str">
        <f>+CONSOLIDADO[[#This Row],[Codigo Municipio]]&amp;CONSOLIDADO[[#This Row],[Fecha]]</f>
        <v>010244014</v>
      </c>
      <c r="H316" s="78">
        <f>+IFERROR(VLOOKUP($G316,TDAcumula!$C$2:$E$2027,3,0),0)</f>
        <v>0</v>
      </c>
      <c r="I316" s="79">
        <f t="shared" si="25"/>
        <v>0</v>
      </c>
      <c r="J316" s="80">
        <f>+IF(CONSOLIDADO[[#This Row],[Codigo Municipio]]=E315,CONSOLIDADO[[#This Row],[Fallecidos Diarios]]+J315,CONSOLIDADO[[#This Row],[Fallecidos Diarios]])</f>
        <v>0</v>
      </c>
      <c r="K316" s="81">
        <f t="shared" si="26"/>
        <v>0</v>
      </c>
      <c r="L316" s="82">
        <f>+IF(CONSOLIDADO[[#This Row],[Codigo Municipio]]=E315,CONSOLIDADO[[#This Row],[Recuperados Diarios]]+L315,CONSOLIDADO[[#This Row],[Recuperados Diarios]])</f>
        <v>0</v>
      </c>
      <c r="M316" s="83" cm="1">
        <f t="array" ref="M316">+IFERROR(IF(CONSOLIDADO[[#This Row],[Día]]&lt;14,0,INDEX(CONSOLIDADO[Casos Diarios],ROW()-14,1)),0)</f>
        <v>0</v>
      </c>
      <c r="N316" s="78">
        <f>+IF(CONSOLIDADO[[#This Row],[Clave]]="710143893",1,IF(OR(CONSOLIDADO[[#This Row],[Casos Acumulados]]&gt;0,CONSOLIDADO[[#This Row],[Muertes]]&gt;0),N315+1,I316))</f>
        <v>0</v>
      </c>
      <c r="O316" s="75">
        <f>+IFERROR(VLOOKUP($G316,TDMuertes!$C$2:$E$534,3,0),0)</f>
        <v>0</v>
      </c>
      <c r="P316" s="100" t="str">
        <f t="shared" ca="1" si="27"/>
        <v>OFF</v>
      </c>
      <c r="Q316" s="84">
        <f>+IFERROR(VLOOKUP(CONSOLIDADO[[#This Row],[Codigo Municipio]],TDDia!$A$4:$B$394,2,0),0)</f>
        <v>0</v>
      </c>
    </row>
    <row r="317" spans="2:17" ht="14.4" x14ac:dyDescent="0.3">
      <c r="B317">
        <f t="shared" si="28"/>
        <v>2</v>
      </c>
      <c r="C317" s="75" t="str" cm="1">
        <f t="array" ref="C317">+INDEX(Table_4[[Departamento]:[Municipio]],FINAL!$B317,1)</f>
        <v>Atlántida</v>
      </c>
      <c r="D317" s="75" t="str" cm="1">
        <f t="array" ref="D317">+INDEX(Table_4[[Departamento]:[Municipio]],FINAL!$B317,4)</f>
        <v>El Porvenir</v>
      </c>
      <c r="E317" s="75" t="str" cm="1">
        <f t="array" ref="E317">+INDEX(Table_4[[Departamento]:[Municipio]],FINAL!$B317,3)</f>
        <v>0102</v>
      </c>
      <c r="F317" s="102">
        <f t="shared" si="24"/>
        <v>44015</v>
      </c>
      <c r="G317" s="77" t="str">
        <f>+CONSOLIDADO[[#This Row],[Codigo Municipio]]&amp;CONSOLIDADO[[#This Row],[Fecha]]</f>
        <v>010244015</v>
      </c>
      <c r="H317" s="78">
        <f>+IFERROR(VLOOKUP($G317,TDAcumula!$C$2:$E$2027,3,0),0)</f>
        <v>0</v>
      </c>
      <c r="I317" s="79">
        <f t="shared" si="25"/>
        <v>0</v>
      </c>
      <c r="J317" s="80">
        <f>+IF(CONSOLIDADO[[#This Row],[Codigo Municipio]]=E316,CONSOLIDADO[[#This Row],[Fallecidos Diarios]]+J316,CONSOLIDADO[[#This Row],[Fallecidos Diarios]])</f>
        <v>0</v>
      </c>
      <c r="K317" s="81">
        <f t="shared" si="26"/>
        <v>0</v>
      </c>
      <c r="L317" s="82">
        <f>+IF(CONSOLIDADO[[#This Row],[Codigo Municipio]]=E316,CONSOLIDADO[[#This Row],[Recuperados Diarios]]+L316,CONSOLIDADO[[#This Row],[Recuperados Diarios]])</f>
        <v>0</v>
      </c>
      <c r="M317" s="83" cm="1">
        <f t="array" ref="M317">+IFERROR(IF(CONSOLIDADO[[#This Row],[Día]]&lt;14,0,INDEX(CONSOLIDADO[Casos Diarios],ROW()-14,1)),0)</f>
        <v>0</v>
      </c>
      <c r="N317" s="78">
        <f>+IF(CONSOLIDADO[[#This Row],[Clave]]="710143893",1,IF(OR(CONSOLIDADO[[#This Row],[Casos Acumulados]]&gt;0,CONSOLIDADO[[#This Row],[Muertes]]&gt;0),N316+1,I317))</f>
        <v>0</v>
      </c>
      <c r="O317" s="75">
        <f>+IFERROR(VLOOKUP($G317,TDMuertes!$C$2:$E$534,3,0),0)</f>
        <v>0</v>
      </c>
      <c r="P317" s="100" t="str">
        <f t="shared" ca="1" si="27"/>
        <v>OFF</v>
      </c>
      <c r="Q317" s="84">
        <f>+IFERROR(VLOOKUP(CONSOLIDADO[[#This Row],[Codigo Municipio]],TDDia!$A$4:$B$394,2,0),0)</f>
        <v>0</v>
      </c>
    </row>
    <row r="318" spans="2:17" ht="14.4" x14ac:dyDescent="0.3">
      <c r="B318">
        <f t="shared" si="28"/>
        <v>2</v>
      </c>
      <c r="C318" s="75" t="str" cm="1">
        <f t="array" ref="C318">+INDEX(Table_4[[Departamento]:[Municipio]],FINAL!$B318,1)</f>
        <v>Atlántida</v>
      </c>
      <c r="D318" s="75" t="str" cm="1">
        <f t="array" ref="D318">+INDEX(Table_4[[Departamento]:[Municipio]],FINAL!$B318,4)</f>
        <v>El Porvenir</v>
      </c>
      <c r="E318" s="75" t="str" cm="1">
        <f t="array" ref="E318">+INDEX(Table_4[[Departamento]:[Municipio]],FINAL!$B318,3)</f>
        <v>0102</v>
      </c>
      <c r="F318" s="102">
        <f t="shared" si="24"/>
        <v>44016</v>
      </c>
      <c r="G318" s="77" t="str">
        <f>+CONSOLIDADO[[#This Row],[Codigo Municipio]]&amp;CONSOLIDADO[[#This Row],[Fecha]]</f>
        <v>010244016</v>
      </c>
      <c r="H318" s="78">
        <f>+IFERROR(VLOOKUP($G318,TDAcumula!$C$2:$E$2027,3,0),0)</f>
        <v>0</v>
      </c>
      <c r="I318" s="79">
        <f t="shared" si="25"/>
        <v>0</v>
      </c>
      <c r="J318" s="80">
        <f>+IF(CONSOLIDADO[[#This Row],[Codigo Municipio]]=E317,CONSOLIDADO[[#This Row],[Fallecidos Diarios]]+J317,CONSOLIDADO[[#This Row],[Fallecidos Diarios]])</f>
        <v>0</v>
      </c>
      <c r="K318" s="81">
        <f t="shared" si="26"/>
        <v>0</v>
      </c>
      <c r="L318" s="82">
        <f>+IF(CONSOLIDADO[[#This Row],[Codigo Municipio]]=E317,CONSOLIDADO[[#This Row],[Recuperados Diarios]]+L317,CONSOLIDADO[[#This Row],[Recuperados Diarios]])</f>
        <v>0</v>
      </c>
      <c r="M318" s="83" cm="1">
        <f t="array" ref="M318">+IFERROR(IF(CONSOLIDADO[[#This Row],[Día]]&lt;14,0,INDEX(CONSOLIDADO[Casos Diarios],ROW()-14,1)),0)</f>
        <v>0</v>
      </c>
      <c r="N318" s="78">
        <f>+IF(CONSOLIDADO[[#This Row],[Clave]]="710143893",1,IF(OR(CONSOLIDADO[[#This Row],[Casos Acumulados]]&gt;0,CONSOLIDADO[[#This Row],[Muertes]]&gt;0),N317+1,I318))</f>
        <v>0</v>
      </c>
      <c r="O318" s="75">
        <f>+IFERROR(VLOOKUP($G318,TDMuertes!$C$2:$E$534,3,0),0)</f>
        <v>0</v>
      </c>
      <c r="P318" s="100" t="str">
        <f t="shared" ca="1" si="27"/>
        <v>OFF</v>
      </c>
      <c r="Q318" s="84">
        <f>+IFERROR(VLOOKUP(CONSOLIDADO[[#This Row],[Codigo Municipio]],TDDia!$A$4:$B$394,2,0),0)</f>
        <v>0</v>
      </c>
    </row>
    <row r="319" spans="2:17" ht="14.4" x14ac:dyDescent="0.3">
      <c r="B319">
        <f t="shared" si="28"/>
        <v>2</v>
      </c>
      <c r="C319" s="75" t="str" cm="1">
        <f t="array" ref="C319">+INDEX(Table_4[[Departamento]:[Municipio]],FINAL!$B319,1)</f>
        <v>Atlántida</v>
      </c>
      <c r="D319" s="75" t="str" cm="1">
        <f t="array" ref="D319">+INDEX(Table_4[[Departamento]:[Municipio]],FINAL!$B319,4)</f>
        <v>El Porvenir</v>
      </c>
      <c r="E319" s="75" t="str" cm="1">
        <f t="array" ref="E319">+INDEX(Table_4[[Departamento]:[Municipio]],FINAL!$B319,3)</f>
        <v>0102</v>
      </c>
      <c r="F319" s="102">
        <f t="shared" si="24"/>
        <v>44017</v>
      </c>
      <c r="G319" s="77" t="str">
        <f>+CONSOLIDADO[[#This Row],[Codigo Municipio]]&amp;CONSOLIDADO[[#This Row],[Fecha]]</f>
        <v>010244017</v>
      </c>
      <c r="H319" s="78">
        <f>+IFERROR(VLOOKUP($G319,TDAcumula!$C$2:$E$2027,3,0),0)</f>
        <v>0</v>
      </c>
      <c r="I319" s="79">
        <f t="shared" si="25"/>
        <v>0</v>
      </c>
      <c r="J319" s="80">
        <f>+IF(CONSOLIDADO[[#This Row],[Codigo Municipio]]=E318,CONSOLIDADO[[#This Row],[Fallecidos Diarios]]+J318,CONSOLIDADO[[#This Row],[Fallecidos Diarios]])</f>
        <v>0</v>
      </c>
      <c r="K319" s="81">
        <f t="shared" si="26"/>
        <v>0</v>
      </c>
      <c r="L319" s="82">
        <f>+IF(CONSOLIDADO[[#This Row],[Codigo Municipio]]=E318,CONSOLIDADO[[#This Row],[Recuperados Diarios]]+L318,CONSOLIDADO[[#This Row],[Recuperados Diarios]])</f>
        <v>0</v>
      </c>
      <c r="M319" s="83" cm="1">
        <f t="array" ref="M319">+IFERROR(IF(CONSOLIDADO[[#This Row],[Día]]&lt;14,0,INDEX(CONSOLIDADO[Casos Diarios],ROW()-14,1)),0)</f>
        <v>0</v>
      </c>
      <c r="N319" s="78">
        <f>+IF(CONSOLIDADO[[#This Row],[Clave]]="710143893",1,IF(OR(CONSOLIDADO[[#This Row],[Casos Acumulados]]&gt;0,CONSOLIDADO[[#This Row],[Muertes]]&gt;0),N318+1,I319))</f>
        <v>0</v>
      </c>
      <c r="O319" s="75">
        <f>+IFERROR(VLOOKUP($G319,TDMuertes!$C$2:$E$534,3,0),0)</f>
        <v>0</v>
      </c>
      <c r="P319" s="100" t="str">
        <f t="shared" ca="1" si="27"/>
        <v>OFF</v>
      </c>
      <c r="Q319" s="84">
        <f>+IFERROR(VLOOKUP(CONSOLIDADO[[#This Row],[Codigo Municipio]],TDDia!$A$4:$B$394,2,0),0)</f>
        <v>0</v>
      </c>
    </row>
    <row r="320" spans="2:17" ht="14.4" x14ac:dyDescent="0.3">
      <c r="B320">
        <f t="shared" si="28"/>
        <v>2</v>
      </c>
      <c r="C320" s="75" t="str" cm="1">
        <f t="array" ref="C320">+INDEX(Table_4[[Departamento]:[Municipio]],FINAL!$B320,1)</f>
        <v>Atlántida</v>
      </c>
      <c r="D320" s="75" t="str" cm="1">
        <f t="array" ref="D320">+INDEX(Table_4[[Departamento]:[Municipio]],FINAL!$B320,4)</f>
        <v>El Porvenir</v>
      </c>
      <c r="E320" s="75" t="str" cm="1">
        <f t="array" ref="E320">+INDEX(Table_4[[Departamento]:[Municipio]],FINAL!$B320,3)</f>
        <v>0102</v>
      </c>
      <c r="F320" s="102">
        <f t="shared" si="24"/>
        <v>44018</v>
      </c>
      <c r="G320" s="77" t="str">
        <f>+CONSOLIDADO[[#This Row],[Codigo Municipio]]&amp;CONSOLIDADO[[#This Row],[Fecha]]</f>
        <v>010244018</v>
      </c>
      <c r="H320" s="78">
        <f>+IFERROR(VLOOKUP($G320,TDAcumula!$C$2:$E$2027,3,0),0)</f>
        <v>0</v>
      </c>
      <c r="I320" s="79">
        <f t="shared" si="25"/>
        <v>0</v>
      </c>
      <c r="J320" s="80">
        <f>+IF(CONSOLIDADO[[#This Row],[Codigo Municipio]]=E319,CONSOLIDADO[[#This Row],[Fallecidos Diarios]]+J319,CONSOLIDADO[[#This Row],[Fallecidos Diarios]])</f>
        <v>0</v>
      </c>
      <c r="K320" s="81">
        <f t="shared" si="26"/>
        <v>0</v>
      </c>
      <c r="L320" s="82">
        <f>+IF(CONSOLIDADO[[#This Row],[Codigo Municipio]]=E319,CONSOLIDADO[[#This Row],[Recuperados Diarios]]+L319,CONSOLIDADO[[#This Row],[Recuperados Diarios]])</f>
        <v>0</v>
      </c>
      <c r="M320" s="83" cm="1">
        <f t="array" ref="M320">+IFERROR(IF(CONSOLIDADO[[#This Row],[Día]]&lt;14,0,INDEX(CONSOLIDADO[Casos Diarios],ROW()-14,1)),0)</f>
        <v>0</v>
      </c>
      <c r="N320" s="78">
        <f>+IF(CONSOLIDADO[[#This Row],[Clave]]="710143893",1,IF(OR(CONSOLIDADO[[#This Row],[Casos Acumulados]]&gt;0,CONSOLIDADO[[#This Row],[Muertes]]&gt;0),N319+1,I320))</f>
        <v>0</v>
      </c>
      <c r="O320" s="75">
        <f>+IFERROR(VLOOKUP($G320,TDMuertes!$C$2:$E$534,3,0),0)</f>
        <v>0</v>
      </c>
      <c r="P320" s="100" t="str">
        <f t="shared" ca="1" si="27"/>
        <v>OFF</v>
      </c>
      <c r="Q320" s="84">
        <f>+IFERROR(VLOOKUP(CONSOLIDADO[[#This Row],[Codigo Municipio]],TDDia!$A$4:$B$394,2,0),0)</f>
        <v>0</v>
      </c>
    </row>
    <row r="321" spans="2:17" ht="14.4" x14ac:dyDescent="0.3">
      <c r="B321">
        <f t="shared" si="28"/>
        <v>2</v>
      </c>
      <c r="C321" s="75" t="str" cm="1">
        <f t="array" ref="C321">+INDEX(Table_4[[Departamento]:[Municipio]],FINAL!$B321,1)</f>
        <v>Atlántida</v>
      </c>
      <c r="D321" s="75" t="str" cm="1">
        <f t="array" ref="D321">+INDEX(Table_4[[Departamento]:[Municipio]],FINAL!$B321,4)</f>
        <v>El Porvenir</v>
      </c>
      <c r="E321" s="75" t="str" cm="1">
        <f t="array" ref="E321">+INDEX(Table_4[[Departamento]:[Municipio]],FINAL!$B321,3)</f>
        <v>0102</v>
      </c>
      <c r="F321" s="102">
        <f t="shared" si="24"/>
        <v>44019</v>
      </c>
      <c r="G321" s="77" t="str">
        <f>+CONSOLIDADO[[#This Row],[Codigo Municipio]]&amp;CONSOLIDADO[[#This Row],[Fecha]]</f>
        <v>010244019</v>
      </c>
      <c r="H321" s="78">
        <f>+IFERROR(VLOOKUP($G321,TDAcumula!$C$2:$E$2027,3,0),0)</f>
        <v>0</v>
      </c>
      <c r="I321" s="79">
        <f t="shared" si="25"/>
        <v>0</v>
      </c>
      <c r="J321" s="80">
        <f>+IF(CONSOLIDADO[[#This Row],[Codigo Municipio]]=E320,CONSOLIDADO[[#This Row],[Fallecidos Diarios]]+J320,CONSOLIDADO[[#This Row],[Fallecidos Diarios]])</f>
        <v>0</v>
      </c>
      <c r="K321" s="81">
        <f t="shared" si="26"/>
        <v>0</v>
      </c>
      <c r="L321" s="82">
        <f>+IF(CONSOLIDADO[[#This Row],[Codigo Municipio]]=E320,CONSOLIDADO[[#This Row],[Recuperados Diarios]]+L320,CONSOLIDADO[[#This Row],[Recuperados Diarios]])</f>
        <v>0</v>
      </c>
      <c r="M321" s="83" cm="1">
        <f t="array" ref="M321">+IFERROR(IF(CONSOLIDADO[[#This Row],[Día]]&lt;14,0,INDEX(CONSOLIDADO[Casos Diarios],ROW()-14,1)),0)</f>
        <v>0</v>
      </c>
      <c r="N321" s="78">
        <f>+IF(CONSOLIDADO[[#This Row],[Clave]]="710143893",1,IF(OR(CONSOLIDADO[[#This Row],[Casos Acumulados]]&gt;0,CONSOLIDADO[[#This Row],[Muertes]]&gt;0),N320+1,I321))</f>
        <v>0</v>
      </c>
      <c r="O321" s="75">
        <f>+IFERROR(VLOOKUP($G321,TDMuertes!$C$2:$E$534,3,0),0)</f>
        <v>0</v>
      </c>
      <c r="P321" s="100" t="str">
        <f t="shared" ca="1" si="27"/>
        <v>OFF</v>
      </c>
      <c r="Q321" s="84">
        <f>+IFERROR(VLOOKUP(CONSOLIDADO[[#This Row],[Codigo Municipio]],TDDia!$A$4:$B$394,2,0),0)</f>
        <v>0</v>
      </c>
    </row>
    <row r="322" spans="2:17" ht="14.4" x14ac:dyDescent="0.3">
      <c r="B322">
        <f t="shared" si="28"/>
        <v>2</v>
      </c>
      <c r="C322" s="75" t="str" cm="1">
        <f t="array" ref="C322">+INDEX(Table_4[[Departamento]:[Municipio]],FINAL!$B322,1)</f>
        <v>Atlántida</v>
      </c>
      <c r="D322" s="75" t="str" cm="1">
        <f t="array" ref="D322">+INDEX(Table_4[[Departamento]:[Municipio]],FINAL!$B322,4)</f>
        <v>El Porvenir</v>
      </c>
      <c r="E322" s="75" t="str" cm="1">
        <f t="array" ref="E322">+INDEX(Table_4[[Departamento]:[Municipio]],FINAL!$B322,3)</f>
        <v>0102</v>
      </c>
      <c r="F322" s="102">
        <f t="shared" si="24"/>
        <v>44020</v>
      </c>
      <c r="G322" s="77" t="str">
        <f>+CONSOLIDADO[[#This Row],[Codigo Municipio]]&amp;CONSOLIDADO[[#This Row],[Fecha]]</f>
        <v>010244020</v>
      </c>
      <c r="H322" s="78">
        <f>+IFERROR(VLOOKUP($G322,TDAcumula!$C$2:$E$2027,3,0),0)</f>
        <v>0</v>
      </c>
      <c r="I322" s="79">
        <f t="shared" si="25"/>
        <v>0</v>
      </c>
      <c r="J322" s="80">
        <f>+IF(CONSOLIDADO[[#This Row],[Codigo Municipio]]=E321,CONSOLIDADO[[#This Row],[Fallecidos Diarios]]+J321,CONSOLIDADO[[#This Row],[Fallecidos Diarios]])</f>
        <v>0</v>
      </c>
      <c r="K322" s="81">
        <f t="shared" si="26"/>
        <v>0</v>
      </c>
      <c r="L322" s="82">
        <f>+IF(CONSOLIDADO[[#This Row],[Codigo Municipio]]=E321,CONSOLIDADO[[#This Row],[Recuperados Diarios]]+L321,CONSOLIDADO[[#This Row],[Recuperados Diarios]])</f>
        <v>0</v>
      </c>
      <c r="M322" s="83" cm="1">
        <f t="array" ref="M322">+IFERROR(IF(CONSOLIDADO[[#This Row],[Día]]&lt;14,0,INDEX(CONSOLIDADO[Casos Diarios],ROW()-14,1)),0)</f>
        <v>0</v>
      </c>
      <c r="N322" s="78">
        <f>+IF(CONSOLIDADO[[#This Row],[Clave]]="710143893",1,IF(OR(CONSOLIDADO[[#This Row],[Casos Acumulados]]&gt;0,CONSOLIDADO[[#This Row],[Muertes]]&gt;0),N321+1,I322))</f>
        <v>0</v>
      </c>
      <c r="O322" s="75">
        <f>+IFERROR(VLOOKUP($G322,TDMuertes!$C$2:$E$534,3,0),0)</f>
        <v>0</v>
      </c>
      <c r="P322" s="100" t="str">
        <f t="shared" ca="1" si="27"/>
        <v>OFF</v>
      </c>
      <c r="Q322" s="84">
        <f>+IFERROR(VLOOKUP(CONSOLIDADO[[#This Row],[Codigo Municipio]],TDDia!$A$4:$B$394,2,0),0)</f>
        <v>0</v>
      </c>
    </row>
    <row r="323" spans="2:17" ht="14.4" x14ac:dyDescent="0.3">
      <c r="B323">
        <f t="shared" si="28"/>
        <v>2</v>
      </c>
      <c r="C323" s="75" t="str" cm="1">
        <f t="array" ref="C323">+INDEX(Table_4[[Departamento]:[Municipio]],FINAL!$B323,1)</f>
        <v>Atlántida</v>
      </c>
      <c r="D323" s="75" t="str" cm="1">
        <f t="array" ref="D323">+INDEX(Table_4[[Departamento]:[Municipio]],FINAL!$B323,4)</f>
        <v>El Porvenir</v>
      </c>
      <c r="E323" s="75" t="str" cm="1">
        <f t="array" ref="E323">+INDEX(Table_4[[Departamento]:[Municipio]],FINAL!$B323,3)</f>
        <v>0102</v>
      </c>
      <c r="F323" s="102">
        <f t="shared" si="24"/>
        <v>44021</v>
      </c>
      <c r="G323" s="77" t="str">
        <f>+CONSOLIDADO[[#This Row],[Codigo Municipio]]&amp;CONSOLIDADO[[#This Row],[Fecha]]</f>
        <v>010244021</v>
      </c>
      <c r="H323" s="78">
        <f>+IFERROR(VLOOKUP($G323,TDAcumula!$C$2:$E$2027,3,0),0)</f>
        <v>0</v>
      </c>
      <c r="I323" s="79">
        <f t="shared" si="25"/>
        <v>0</v>
      </c>
      <c r="J323" s="80">
        <f>+IF(CONSOLIDADO[[#This Row],[Codigo Municipio]]=E322,CONSOLIDADO[[#This Row],[Fallecidos Diarios]]+J322,CONSOLIDADO[[#This Row],[Fallecidos Diarios]])</f>
        <v>0</v>
      </c>
      <c r="K323" s="81">
        <f t="shared" si="26"/>
        <v>0</v>
      </c>
      <c r="L323" s="82">
        <f>+IF(CONSOLIDADO[[#This Row],[Codigo Municipio]]=E322,CONSOLIDADO[[#This Row],[Recuperados Diarios]]+L322,CONSOLIDADO[[#This Row],[Recuperados Diarios]])</f>
        <v>0</v>
      </c>
      <c r="M323" s="83" cm="1">
        <f t="array" ref="M323">+IFERROR(IF(CONSOLIDADO[[#This Row],[Día]]&lt;14,0,INDEX(CONSOLIDADO[Casos Diarios],ROW()-14,1)),0)</f>
        <v>0</v>
      </c>
      <c r="N323" s="78">
        <f>+IF(CONSOLIDADO[[#This Row],[Clave]]="710143893",1,IF(OR(CONSOLIDADO[[#This Row],[Casos Acumulados]]&gt;0,CONSOLIDADO[[#This Row],[Muertes]]&gt;0),N322+1,I323))</f>
        <v>0</v>
      </c>
      <c r="O323" s="75">
        <f>+IFERROR(VLOOKUP($G323,TDMuertes!$C$2:$E$534,3,0),0)</f>
        <v>0</v>
      </c>
      <c r="P323" s="100" t="str">
        <f t="shared" ca="1" si="27"/>
        <v>OFF</v>
      </c>
      <c r="Q323" s="84">
        <f>+IFERROR(VLOOKUP(CONSOLIDADO[[#This Row],[Codigo Municipio]],TDDia!$A$4:$B$394,2,0),0)</f>
        <v>0</v>
      </c>
    </row>
    <row r="324" spans="2:17" ht="14.4" x14ac:dyDescent="0.3">
      <c r="B324">
        <f t="shared" si="28"/>
        <v>2</v>
      </c>
      <c r="C324" s="75" t="str" cm="1">
        <f t="array" ref="C324">+INDEX(Table_4[[Departamento]:[Municipio]],FINAL!$B324,1)</f>
        <v>Atlántida</v>
      </c>
      <c r="D324" s="75" t="str" cm="1">
        <f t="array" ref="D324">+INDEX(Table_4[[Departamento]:[Municipio]],FINAL!$B324,4)</f>
        <v>El Porvenir</v>
      </c>
      <c r="E324" s="75" t="str" cm="1">
        <f t="array" ref="E324">+INDEX(Table_4[[Departamento]:[Municipio]],FINAL!$B324,3)</f>
        <v>0102</v>
      </c>
      <c r="F324" s="102">
        <f t="shared" ref="F324:F387" si="29">+F131</f>
        <v>44022</v>
      </c>
      <c r="G324" s="77" t="str">
        <f>+CONSOLIDADO[[#This Row],[Codigo Municipio]]&amp;CONSOLIDADO[[#This Row],[Fecha]]</f>
        <v>010244022</v>
      </c>
      <c r="H324" s="78">
        <f>+IFERROR(VLOOKUP($G324,TDAcumula!$C$2:$E$2027,3,0),0)</f>
        <v>0</v>
      </c>
      <c r="I324" s="79">
        <f t="shared" ref="I324:I387" si="30">+IF(E324=E323,H324+I323,H324)</f>
        <v>0</v>
      </c>
      <c r="J324" s="80">
        <f>+IF(CONSOLIDADO[[#This Row],[Codigo Municipio]]=E323,CONSOLIDADO[[#This Row],[Fallecidos Diarios]]+J323,CONSOLIDADO[[#This Row],[Fallecidos Diarios]])</f>
        <v>0</v>
      </c>
      <c r="K324" s="81">
        <f t="shared" ref="K324:K387" si="31">+IF(I324-J324-L324&lt;0,0,I324-J324-L324)</f>
        <v>0</v>
      </c>
      <c r="L324" s="82">
        <f>+IF(CONSOLIDADO[[#This Row],[Codigo Municipio]]=E323,CONSOLIDADO[[#This Row],[Recuperados Diarios]]+L323,CONSOLIDADO[[#This Row],[Recuperados Diarios]])</f>
        <v>0</v>
      </c>
      <c r="M324" s="83" cm="1">
        <f t="array" ref="M324">+IFERROR(IF(CONSOLIDADO[[#This Row],[Día]]&lt;14,0,INDEX(CONSOLIDADO[Casos Diarios],ROW()-14,1)),0)</f>
        <v>0</v>
      </c>
      <c r="N324" s="78">
        <f>+IF(CONSOLIDADO[[#This Row],[Clave]]="710143893",1,IF(OR(CONSOLIDADO[[#This Row],[Casos Acumulados]]&gt;0,CONSOLIDADO[[#This Row],[Muertes]]&gt;0),N323+1,I324))</f>
        <v>0</v>
      </c>
      <c r="O324" s="75">
        <f>+IFERROR(VLOOKUP($G324,TDMuertes!$C$2:$E$534,3,0),0)</f>
        <v>0</v>
      </c>
      <c r="P324" s="100" t="str">
        <f t="shared" ref="P324:P387" ca="1" si="32">+IF(N324=0,"OFF",IF(N324=1,"START",IF(AND(N324&gt;1,F324&lt;TODAY()+1),"ON","OUT TIME")))</f>
        <v>OFF</v>
      </c>
      <c r="Q324" s="84">
        <f>+IFERROR(VLOOKUP(CONSOLIDADO[[#This Row],[Codigo Municipio]],TDDia!$A$4:$B$394,2,0),0)</f>
        <v>0</v>
      </c>
    </row>
    <row r="325" spans="2:17" ht="14.4" x14ac:dyDescent="0.3">
      <c r="B325">
        <f t="shared" ref="B325:B388" si="33">+IF(F324=44085,B324+1,B324)</f>
        <v>2</v>
      </c>
      <c r="C325" s="75" t="str" cm="1">
        <f t="array" ref="C325">+INDEX(Table_4[[Departamento]:[Municipio]],FINAL!$B325,1)</f>
        <v>Atlántida</v>
      </c>
      <c r="D325" s="75" t="str" cm="1">
        <f t="array" ref="D325">+INDEX(Table_4[[Departamento]:[Municipio]],FINAL!$B325,4)</f>
        <v>El Porvenir</v>
      </c>
      <c r="E325" s="75" t="str" cm="1">
        <f t="array" ref="E325">+INDEX(Table_4[[Departamento]:[Municipio]],FINAL!$B325,3)</f>
        <v>0102</v>
      </c>
      <c r="F325" s="102">
        <f t="shared" si="29"/>
        <v>44023</v>
      </c>
      <c r="G325" s="77" t="str">
        <f>+CONSOLIDADO[[#This Row],[Codigo Municipio]]&amp;CONSOLIDADO[[#This Row],[Fecha]]</f>
        <v>010244023</v>
      </c>
      <c r="H325" s="78">
        <f>+IFERROR(VLOOKUP($G325,TDAcumula!$C$2:$E$2027,3,0),0)</f>
        <v>0</v>
      </c>
      <c r="I325" s="79">
        <f t="shared" si="30"/>
        <v>0</v>
      </c>
      <c r="J325" s="80">
        <f>+IF(CONSOLIDADO[[#This Row],[Codigo Municipio]]=E324,CONSOLIDADO[[#This Row],[Fallecidos Diarios]]+J324,CONSOLIDADO[[#This Row],[Fallecidos Diarios]])</f>
        <v>0</v>
      </c>
      <c r="K325" s="81">
        <f t="shared" si="31"/>
        <v>0</v>
      </c>
      <c r="L325" s="82">
        <f>+IF(CONSOLIDADO[[#This Row],[Codigo Municipio]]=E324,CONSOLIDADO[[#This Row],[Recuperados Diarios]]+L324,CONSOLIDADO[[#This Row],[Recuperados Diarios]])</f>
        <v>0</v>
      </c>
      <c r="M325" s="83" cm="1">
        <f t="array" ref="M325">+IFERROR(IF(CONSOLIDADO[[#This Row],[Día]]&lt;14,0,INDEX(CONSOLIDADO[Casos Diarios],ROW()-14,1)),0)</f>
        <v>0</v>
      </c>
      <c r="N325" s="78">
        <f>+IF(CONSOLIDADO[[#This Row],[Clave]]="710143893",1,IF(OR(CONSOLIDADO[[#This Row],[Casos Acumulados]]&gt;0,CONSOLIDADO[[#This Row],[Muertes]]&gt;0),N324+1,I325))</f>
        <v>0</v>
      </c>
      <c r="O325" s="75">
        <f>+IFERROR(VLOOKUP($G325,TDMuertes!$C$2:$E$534,3,0),0)</f>
        <v>0</v>
      </c>
      <c r="P325" s="100" t="str">
        <f t="shared" ca="1" si="32"/>
        <v>OFF</v>
      </c>
      <c r="Q325" s="84">
        <f>+IFERROR(VLOOKUP(CONSOLIDADO[[#This Row],[Codigo Municipio]],TDDia!$A$4:$B$394,2,0),0)</f>
        <v>0</v>
      </c>
    </row>
    <row r="326" spans="2:17" ht="14.4" x14ac:dyDescent="0.3">
      <c r="B326">
        <f t="shared" si="33"/>
        <v>2</v>
      </c>
      <c r="C326" s="75" t="str" cm="1">
        <f t="array" ref="C326">+INDEX(Table_4[[Departamento]:[Municipio]],FINAL!$B326,1)</f>
        <v>Atlántida</v>
      </c>
      <c r="D326" s="75" t="str" cm="1">
        <f t="array" ref="D326">+INDEX(Table_4[[Departamento]:[Municipio]],FINAL!$B326,4)</f>
        <v>El Porvenir</v>
      </c>
      <c r="E326" s="75" t="str" cm="1">
        <f t="array" ref="E326">+INDEX(Table_4[[Departamento]:[Municipio]],FINAL!$B326,3)</f>
        <v>0102</v>
      </c>
      <c r="F326" s="102">
        <f t="shared" si="29"/>
        <v>44024</v>
      </c>
      <c r="G326" s="77" t="str">
        <f>+CONSOLIDADO[[#This Row],[Codigo Municipio]]&amp;CONSOLIDADO[[#This Row],[Fecha]]</f>
        <v>010244024</v>
      </c>
      <c r="H326" s="78">
        <f>+IFERROR(VLOOKUP($G326,TDAcumula!$C$2:$E$2027,3,0),0)</f>
        <v>0</v>
      </c>
      <c r="I326" s="79">
        <f t="shared" si="30"/>
        <v>0</v>
      </c>
      <c r="J326" s="80">
        <f>+IF(CONSOLIDADO[[#This Row],[Codigo Municipio]]=E325,CONSOLIDADO[[#This Row],[Fallecidos Diarios]]+J325,CONSOLIDADO[[#This Row],[Fallecidos Diarios]])</f>
        <v>0</v>
      </c>
      <c r="K326" s="81">
        <f t="shared" si="31"/>
        <v>0</v>
      </c>
      <c r="L326" s="82">
        <f>+IF(CONSOLIDADO[[#This Row],[Codigo Municipio]]=E325,CONSOLIDADO[[#This Row],[Recuperados Diarios]]+L325,CONSOLIDADO[[#This Row],[Recuperados Diarios]])</f>
        <v>0</v>
      </c>
      <c r="M326" s="83" cm="1">
        <f t="array" ref="M326">+IFERROR(IF(CONSOLIDADO[[#This Row],[Día]]&lt;14,0,INDEX(CONSOLIDADO[Casos Diarios],ROW()-14,1)),0)</f>
        <v>0</v>
      </c>
      <c r="N326" s="78">
        <f>+IF(CONSOLIDADO[[#This Row],[Clave]]="710143893",1,IF(OR(CONSOLIDADO[[#This Row],[Casos Acumulados]]&gt;0,CONSOLIDADO[[#This Row],[Muertes]]&gt;0),N325+1,I326))</f>
        <v>0</v>
      </c>
      <c r="O326" s="75">
        <f>+IFERROR(VLOOKUP($G326,TDMuertes!$C$2:$E$534,3,0),0)</f>
        <v>0</v>
      </c>
      <c r="P326" s="100" t="str">
        <f t="shared" ca="1" si="32"/>
        <v>OFF</v>
      </c>
      <c r="Q326" s="84">
        <f>+IFERROR(VLOOKUP(CONSOLIDADO[[#This Row],[Codigo Municipio]],TDDia!$A$4:$B$394,2,0),0)</f>
        <v>0</v>
      </c>
    </row>
    <row r="327" spans="2:17" ht="14.4" x14ac:dyDescent="0.3">
      <c r="B327">
        <f t="shared" si="33"/>
        <v>2</v>
      </c>
      <c r="C327" s="75" t="str" cm="1">
        <f t="array" ref="C327">+INDEX(Table_4[[Departamento]:[Municipio]],FINAL!$B327,1)</f>
        <v>Atlántida</v>
      </c>
      <c r="D327" s="75" t="str" cm="1">
        <f t="array" ref="D327">+INDEX(Table_4[[Departamento]:[Municipio]],FINAL!$B327,4)</f>
        <v>El Porvenir</v>
      </c>
      <c r="E327" s="75" t="str" cm="1">
        <f t="array" ref="E327">+INDEX(Table_4[[Departamento]:[Municipio]],FINAL!$B327,3)</f>
        <v>0102</v>
      </c>
      <c r="F327" s="102">
        <f t="shared" si="29"/>
        <v>44025</v>
      </c>
      <c r="G327" s="77" t="str">
        <f>+CONSOLIDADO[[#This Row],[Codigo Municipio]]&amp;CONSOLIDADO[[#This Row],[Fecha]]</f>
        <v>010244025</v>
      </c>
      <c r="H327" s="78">
        <f>+IFERROR(VLOOKUP($G327,TDAcumula!$C$2:$E$2027,3,0),0)</f>
        <v>0</v>
      </c>
      <c r="I327" s="79">
        <f t="shared" si="30"/>
        <v>0</v>
      </c>
      <c r="J327" s="80">
        <f>+IF(CONSOLIDADO[[#This Row],[Codigo Municipio]]=E326,CONSOLIDADO[[#This Row],[Fallecidos Diarios]]+J326,CONSOLIDADO[[#This Row],[Fallecidos Diarios]])</f>
        <v>0</v>
      </c>
      <c r="K327" s="81">
        <f t="shared" si="31"/>
        <v>0</v>
      </c>
      <c r="L327" s="82">
        <f>+IF(CONSOLIDADO[[#This Row],[Codigo Municipio]]=E326,CONSOLIDADO[[#This Row],[Recuperados Diarios]]+L326,CONSOLIDADO[[#This Row],[Recuperados Diarios]])</f>
        <v>0</v>
      </c>
      <c r="M327" s="83" cm="1">
        <f t="array" ref="M327">+IFERROR(IF(CONSOLIDADO[[#This Row],[Día]]&lt;14,0,INDEX(CONSOLIDADO[Casos Diarios],ROW()-14,1)),0)</f>
        <v>0</v>
      </c>
      <c r="N327" s="78">
        <f>+IF(CONSOLIDADO[[#This Row],[Clave]]="710143893",1,IF(OR(CONSOLIDADO[[#This Row],[Casos Acumulados]]&gt;0,CONSOLIDADO[[#This Row],[Muertes]]&gt;0),N326+1,I327))</f>
        <v>0</v>
      </c>
      <c r="O327" s="75">
        <f>+IFERROR(VLOOKUP($G327,TDMuertes!$C$2:$E$534,3,0),0)</f>
        <v>0</v>
      </c>
      <c r="P327" s="100" t="str">
        <f t="shared" ca="1" si="32"/>
        <v>OFF</v>
      </c>
      <c r="Q327" s="84">
        <f>+IFERROR(VLOOKUP(CONSOLIDADO[[#This Row],[Codigo Municipio]],TDDia!$A$4:$B$394,2,0),0)</f>
        <v>0</v>
      </c>
    </row>
    <row r="328" spans="2:17" ht="14.4" x14ac:dyDescent="0.3">
      <c r="B328">
        <f t="shared" si="33"/>
        <v>2</v>
      </c>
      <c r="C328" s="75" t="str" cm="1">
        <f t="array" ref="C328">+INDEX(Table_4[[Departamento]:[Municipio]],FINAL!$B328,1)</f>
        <v>Atlántida</v>
      </c>
      <c r="D328" s="75" t="str" cm="1">
        <f t="array" ref="D328">+INDEX(Table_4[[Departamento]:[Municipio]],FINAL!$B328,4)</f>
        <v>El Porvenir</v>
      </c>
      <c r="E328" s="75" t="str" cm="1">
        <f t="array" ref="E328">+INDEX(Table_4[[Departamento]:[Municipio]],FINAL!$B328,3)</f>
        <v>0102</v>
      </c>
      <c r="F328" s="102">
        <f t="shared" si="29"/>
        <v>44026</v>
      </c>
      <c r="G328" s="77" t="str">
        <f>+CONSOLIDADO[[#This Row],[Codigo Municipio]]&amp;CONSOLIDADO[[#This Row],[Fecha]]</f>
        <v>010244026</v>
      </c>
      <c r="H328" s="78">
        <f>+IFERROR(VLOOKUP($G328,TDAcumula!$C$2:$E$2027,3,0),0)</f>
        <v>0</v>
      </c>
      <c r="I328" s="79">
        <f t="shared" si="30"/>
        <v>0</v>
      </c>
      <c r="J328" s="80">
        <f>+IF(CONSOLIDADO[[#This Row],[Codigo Municipio]]=E327,CONSOLIDADO[[#This Row],[Fallecidos Diarios]]+J327,CONSOLIDADO[[#This Row],[Fallecidos Diarios]])</f>
        <v>0</v>
      </c>
      <c r="K328" s="81">
        <f t="shared" si="31"/>
        <v>0</v>
      </c>
      <c r="L328" s="82">
        <f>+IF(CONSOLIDADO[[#This Row],[Codigo Municipio]]=E327,CONSOLIDADO[[#This Row],[Recuperados Diarios]]+L327,CONSOLIDADO[[#This Row],[Recuperados Diarios]])</f>
        <v>0</v>
      </c>
      <c r="M328" s="83" cm="1">
        <f t="array" ref="M328">+IFERROR(IF(CONSOLIDADO[[#This Row],[Día]]&lt;14,0,INDEX(CONSOLIDADO[Casos Diarios],ROW()-14,1)),0)</f>
        <v>0</v>
      </c>
      <c r="N328" s="78">
        <f>+IF(CONSOLIDADO[[#This Row],[Clave]]="710143893",1,IF(OR(CONSOLIDADO[[#This Row],[Casos Acumulados]]&gt;0,CONSOLIDADO[[#This Row],[Muertes]]&gt;0),N327+1,I328))</f>
        <v>0</v>
      </c>
      <c r="O328" s="75">
        <f>+IFERROR(VLOOKUP($G328,TDMuertes!$C$2:$E$534,3,0),0)</f>
        <v>0</v>
      </c>
      <c r="P328" s="100" t="str">
        <f t="shared" ca="1" si="32"/>
        <v>OFF</v>
      </c>
      <c r="Q328" s="84">
        <f>+IFERROR(VLOOKUP(CONSOLIDADO[[#This Row],[Codigo Municipio]],TDDia!$A$4:$B$394,2,0),0)</f>
        <v>0</v>
      </c>
    </row>
    <row r="329" spans="2:17" ht="14.4" x14ac:dyDescent="0.3">
      <c r="B329">
        <f t="shared" si="33"/>
        <v>2</v>
      </c>
      <c r="C329" s="75" t="str" cm="1">
        <f t="array" ref="C329">+INDEX(Table_4[[Departamento]:[Municipio]],FINAL!$B329,1)</f>
        <v>Atlántida</v>
      </c>
      <c r="D329" s="75" t="str" cm="1">
        <f t="array" ref="D329">+INDEX(Table_4[[Departamento]:[Municipio]],FINAL!$B329,4)</f>
        <v>El Porvenir</v>
      </c>
      <c r="E329" s="75" t="str" cm="1">
        <f t="array" ref="E329">+INDEX(Table_4[[Departamento]:[Municipio]],FINAL!$B329,3)</f>
        <v>0102</v>
      </c>
      <c r="F329" s="102">
        <f t="shared" si="29"/>
        <v>44027</v>
      </c>
      <c r="G329" s="77" t="str">
        <f>+CONSOLIDADO[[#This Row],[Codigo Municipio]]&amp;CONSOLIDADO[[#This Row],[Fecha]]</f>
        <v>010244027</v>
      </c>
      <c r="H329" s="78">
        <f>+IFERROR(VLOOKUP($G329,TDAcumula!$C$2:$E$2027,3,0),0)</f>
        <v>0</v>
      </c>
      <c r="I329" s="79">
        <f t="shared" si="30"/>
        <v>0</v>
      </c>
      <c r="J329" s="80">
        <f>+IF(CONSOLIDADO[[#This Row],[Codigo Municipio]]=E328,CONSOLIDADO[[#This Row],[Fallecidos Diarios]]+J328,CONSOLIDADO[[#This Row],[Fallecidos Diarios]])</f>
        <v>0</v>
      </c>
      <c r="K329" s="81">
        <f t="shared" si="31"/>
        <v>0</v>
      </c>
      <c r="L329" s="82">
        <f>+IF(CONSOLIDADO[[#This Row],[Codigo Municipio]]=E328,CONSOLIDADO[[#This Row],[Recuperados Diarios]]+L328,CONSOLIDADO[[#This Row],[Recuperados Diarios]])</f>
        <v>0</v>
      </c>
      <c r="M329" s="83" cm="1">
        <f t="array" ref="M329">+IFERROR(IF(CONSOLIDADO[[#This Row],[Día]]&lt;14,0,INDEX(CONSOLIDADO[Casos Diarios],ROW()-14,1)),0)</f>
        <v>0</v>
      </c>
      <c r="N329" s="78">
        <f>+IF(CONSOLIDADO[[#This Row],[Clave]]="710143893",1,IF(OR(CONSOLIDADO[[#This Row],[Casos Acumulados]]&gt;0,CONSOLIDADO[[#This Row],[Muertes]]&gt;0),N328+1,I329))</f>
        <v>0</v>
      </c>
      <c r="O329" s="75">
        <f>+IFERROR(VLOOKUP($G329,TDMuertes!$C$2:$E$534,3,0),0)</f>
        <v>0</v>
      </c>
      <c r="P329" s="100" t="str">
        <f t="shared" ca="1" si="32"/>
        <v>OFF</v>
      </c>
      <c r="Q329" s="84">
        <f>+IFERROR(VLOOKUP(CONSOLIDADO[[#This Row],[Codigo Municipio]],TDDia!$A$4:$B$394,2,0),0)</f>
        <v>0</v>
      </c>
    </row>
    <row r="330" spans="2:17" ht="14.4" x14ac:dyDescent="0.3">
      <c r="B330">
        <f t="shared" si="33"/>
        <v>2</v>
      </c>
      <c r="C330" s="75" t="str" cm="1">
        <f t="array" ref="C330">+INDEX(Table_4[[Departamento]:[Municipio]],FINAL!$B330,1)</f>
        <v>Atlántida</v>
      </c>
      <c r="D330" s="75" t="str" cm="1">
        <f t="array" ref="D330">+INDEX(Table_4[[Departamento]:[Municipio]],FINAL!$B330,4)</f>
        <v>El Porvenir</v>
      </c>
      <c r="E330" s="75" t="str" cm="1">
        <f t="array" ref="E330">+INDEX(Table_4[[Departamento]:[Municipio]],FINAL!$B330,3)</f>
        <v>0102</v>
      </c>
      <c r="F330" s="102">
        <f t="shared" si="29"/>
        <v>44028</v>
      </c>
      <c r="G330" s="77" t="str">
        <f>+CONSOLIDADO[[#This Row],[Codigo Municipio]]&amp;CONSOLIDADO[[#This Row],[Fecha]]</f>
        <v>010244028</v>
      </c>
      <c r="H330" s="78">
        <f>+IFERROR(VLOOKUP($G330,TDAcumula!$C$2:$E$2027,3,0),0)</f>
        <v>0</v>
      </c>
      <c r="I330" s="79">
        <f t="shared" si="30"/>
        <v>0</v>
      </c>
      <c r="J330" s="80">
        <f>+IF(CONSOLIDADO[[#This Row],[Codigo Municipio]]=E329,CONSOLIDADO[[#This Row],[Fallecidos Diarios]]+J329,CONSOLIDADO[[#This Row],[Fallecidos Diarios]])</f>
        <v>0</v>
      </c>
      <c r="K330" s="81">
        <f t="shared" si="31"/>
        <v>0</v>
      </c>
      <c r="L330" s="82">
        <f>+IF(CONSOLIDADO[[#This Row],[Codigo Municipio]]=E329,CONSOLIDADO[[#This Row],[Recuperados Diarios]]+L329,CONSOLIDADO[[#This Row],[Recuperados Diarios]])</f>
        <v>0</v>
      </c>
      <c r="M330" s="83" cm="1">
        <f t="array" ref="M330">+IFERROR(IF(CONSOLIDADO[[#This Row],[Día]]&lt;14,0,INDEX(CONSOLIDADO[Casos Diarios],ROW()-14,1)),0)</f>
        <v>0</v>
      </c>
      <c r="N330" s="78">
        <f>+IF(CONSOLIDADO[[#This Row],[Clave]]="710143893",1,IF(OR(CONSOLIDADO[[#This Row],[Casos Acumulados]]&gt;0,CONSOLIDADO[[#This Row],[Muertes]]&gt;0),N329+1,I330))</f>
        <v>0</v>
      </c>
      <c r="O330" s="75">
        <f>+IFERROR(VLOOKUP($G330,TDMuertes!$C$2:$E$534,3,0),0)</f>
        <v>0</v>
      </c>
      <c r="P330" s="100" t="str">
        <f t="shared" ca="1" si="32"/>
        <v>OFF</v>
      </c>
      <c r="Q330" s="84">
        <f>+IFERROR(VLOOKUP(CONSOLIDADO[[#This Row],[Codigo Municipio]],TDDia!$A$4:$B$394,2,0),0)</f>
        <v>0</v>
      </c>
    </row>
    <row r="331" spans="2:17" ht="14.4" x14ac:dyDescent="0.3">
      <c r="B331">
        <f t="shared" si="33"/>
        <v>2</v>
      </c>
      <c r="C331" s="75" t="str" cm="1">
        <f t="array" ref="C331">+INDEX(Table_4[[Departamento]:[Municipio]],FINAL!$B331,1)</f>
        <v>Atlántida</v>
      </c>
      <c r="D331" s="75" t="str" cm="1">
        <f t="array" ref="D331">+INDEX(Table_4[[Departamento]:[Municipio]],FINAL!$B331,4)</f>
        <v>El Porvenir</v>
      </c>
      <c r="E331" s="75" t="str" cm="1">
        <f t="array" ref="E331">+INDEX(Table_4[[Departamento]:[Municipio]],FINAL!$B331,3)</f>
        <v>0102</v>
      </c>
      <c r="F331" s="102">
        <f t="shared" si="29"/>
        <v>44029</v>
      </c>
      <c r="G331" s="77" t="str">
        <f>+CONSOLIDADO[[#This Row],[Codigo Municipio]]&amp;CONSOLIDADO[[#This Row],[Fecha]]</f>
        <v>010244029</v>
      </c>
      <c r="H331" s="78">
        <f>+IFERROR(VLOOKUP($G331,TDAcumula!$C$2:$E$2027,3,0),0)</f>
        <v>0</v>
      </c>
      <c r="I331" s="79">
        <f t="shared" si="30"/>
        <v>0</v>
      </c>
      <c r="J331" s="80">
        <f>+IF(CONSOLIDADO[[#This Row],[Codigo Municipio]]=E330,CONSOLIDADO[[#This Row],[Fallecidos Diarios]]+J330,CONSOLIDADO[[#This Row],[Fallecidos Diarios]])</f>
        <v>0</v>
      </c>
      <c r="K331" s="81">
        <f t="shared" si="31"/>
        <v>0</v>
      </c>
      <c r="L331" s="82">
        <f>+IF(CONSOLIDADO[[#This Row],[Codigo Municipio]]=E330,CONSOLIDADO[[#This Row],[Recuperados Diarios]]+L330,CONSOLIDADO[[#This Row],[Recuperados Diarios]])</f>
        <v>0</v>
      </c>
      <c r="M331" s="83" cm="1">
        <f t="array" ref="M331">+IFERROR(IF(CONSOLIDADO[[#This Row],[Día]]&lt;14,0,INDEX(CONSOLIDADO[Casos Diarios],ROW()-14,1)),0)</f>
        <v>0</v>
      </c>
      <c r="N331" s="78">
        <f>+IF(CONSOLIDADO[[#This Row],[Clave]]="710143893",1,IF(OR(CONSOLIDADO[[#This Row],[Casos Acumulados]]&gt;0,CONSOLIDADO[[#This Row],[Muertes]]&gt;0),N330+1,I331))</f>
        <v>0</v>
      </c>
      <c r="O331" s="75">
        <f>+IFERROR(VLOOKUP($G331,TDMuertes!$C$2:$E$534,3,0),0)</f>
        <v>0</v>
      </c>
      <c r="P331" s="100" t="str">
        <f t="shared" ca="1" si="32"/>
        <v>OFF</v>
      </c>
      <c r="Q331" s="84">
        <f>+IFERROR(VLOOKUP(CONSOLIDADO[[#This Row],[Codigo Municipio]],TDDia!$A$4:$B$394,2,0),0)</f>
        <v>0</v>
      </c>
    </row>
    <row r="332" spans="2:17" ht="14.4" x14ac:dyDescent="0.3">
      <c r="B332">
        <f t="shared" si="33"/>
        <v>2</v>
      </c>
      <c r="C332" s="75" t="str" cm="1">
        <f t="array" ref="C332">+INDEX(Table_4[[Departamento]:[Municipio]],FINAL!$B332,1)</f>
        <v>Atlántida</v>
      </c>
      <c r="D332" s="75" t="str" cm="1">
        <f t="array" ref="D332">+INDEX(Table_4[[Departamento]:[Municipio]],FINAL!$B332,4)</f>
        <v>El Porvenir</v>
      </c>
      <c r="E332" s="75" t="str" cm="1">
        <f t="array" ref="E332">+INDEX(Table_4[[Departamento]:[Municipio]],FINAL!$B332,3)</f>
        <v>0102</v>
      </c>
      <c r="F332" s="102">
        <f t="shared" si="29"/>
        <v>44030</v>
      </c>
      <c r="G332" s="77" t="str">
        <f>+CONSOLIDADO[[#This Row],[Codigo Municipio]]&amp;CONSOLIDADO[[#This Row],[Fecha]]</f>
        <v>010244030</v>
      </c>
      <c r="H332" s="78">
        <f>+IFERROR(VLOOKUP($G332,TDAcumula!$C$2:$E$2027,3,0),0)</f>
        <v>0</v>
      </c>
      <c r="I332" s="79">
        <f t="shared" si="30"/>
        <v>0</v>
      </c>
      <c r="J332" s="80">
        <f>+IF(CONSOLIDADO[[#This Row],[Codigo Municipio]]=E331,CONSOLIDADO[[#This Row],[Fallecidos Diarios]]+J331,CONSOLIDADO[[#This Row],[Fallecidos Diarios]])</f>
        <v>0</v>
      </c>
      <c r="K332" s="81">
        <f t="shared" si="31"/>
        <v>0</v>
      </c>
      <c r="L332" s="82">
        <f>+IF(CONSOLIDADO[[#This Row],[Codigo Municipio]]=E331,CONSOLIDADO[[#This Row],[Recuperados Diarios]]+L331,CONSOLIDADO[[#This Row],[Recuperados Diarios]])</f>
        <v>0</v>
      </c>
      <c r="M332" s="83" cm="1">
        <f t="array" ref="M332">+IFERROR(IF(CONSOLIDADO[[#This Row],[Día]]&lt;14,0,INDEX(CONSOLIDADO[Casos Diarios],ROW()-14,1)),0)</f>
        <v>0</v>
      </c>
      <c r="N332" s="78">
        <f>+IF(CONSOLIDADO[[#This Row],[Clave]]="710143893",1,IF(OR(CONSOLIDADO[[#This Row],[Casos Acumulados]]&gt;0,CONSOLIDADO[[#This Row],[Muertes]]&gt;0),N331+1,I332))</f>
        <v>0</v>
      </c>
      <c r="O332" s="75">
        <f>+IFERROR(VLOOKUP($G332,TDMuertes!$C$2:$E$534,3,0),0)</f>
        <v>0</v>
      </c>
      <c r="P332" s="100" t="str">
        <f t="shared" ca="1" si="32"/>
        <v>OFF</v>
      </c>
      <c r="Q332" s="84">
        <f>+IFERROR(VLOOKUP(CONSOLIDADO[[#This Row],[Codigo Municipio]],TDDia!$A$4:$B$394,2,0),0)</f>
        <v>0</v>
      </c>
    </row>
    <row r="333" spans="2:17" ht="14.4" x14ac:dyDescent="0.3">
      <c r="B333">
        <f t="shared" si="33"/>
        <v>2</v>
      </c>
      <c r="C333" s="75" t="str" cm="1">
        <f t="array" ref="C333">+INDEX(Table_4[[Departamento]:[Municipio]],FINAL!$B333,1)</f>
        <v>Atlántida</v>
      </c>
      <c r="D333" s="75" t="str" cm="1">
        <f t="array" ref="D333">+INDEX(Table_4[[Departamento]:[Municipio]],FINAL!$B333,4)</f>
        <v>El Porvenir</v>
      </c>
      <c r="E333" s="75" t="str" cm="1">
        <f t="array" ref="E333">+INDEX(Table_4[[Departamento]:[Municipio]],FINAL!$B333,3)</f>
        <v>0102</v>
      </c>
      <c r="F333" s="102">
        <f t="shared" si="29"/>
        <v>44031</v>
      </c>
      <c r="G333" s="77" t="str">
        <f>+CONSOLIDADO[[#This Row],[Codigo Municipio]]&amp;CONSOLIDADO[[#This Row],[Fecha]]</f>
        <v>010244031</v>
      </c>
      <c r="H333" s="78">
        <f>+IFERROR(VLOOKUP($G333,TDAcumula!$C$2:$E$2027,3,0),0)</f>
        <v>0</v>
      </c>
      <c r="I333" s="79">
        <f t="shared" si="30"/>
        <v>0</v>
      </c>
      <c r="J333" s="80">
        <f>+IF(CONSOLIDADO[[#This Row],[Codigo Municipio]]=E332,CONSOLIDADO[[#This Row],[Fallecidos Diarios]]+J332,CONSOLIDADO[[#This Row],[Fallecidos Diarios]])</f>
        <v>0</v>
      </c>
      <c r="K333" s="81">
        <f t="shared" si="31"/>
        <v>0</v>
      </c>
      <c r="L333" s="82">
        <f>+IF(CONSOLIDADO[[#This Row],[Codigo Municipio]]=E332,CONSOLIDADO[[#This Row],[Recuperados Diarios]]+L332,CONSOLIDADO[[#This Row],[Recuperados Diarios]])</f>
        <v>0</v>
      </c>
      <c r="M333" s="83" cm="1">
        <f t="array" ref="M333">+IFERROR(IF(CONSOLIDADO[[#This Row],[Día]]&lt;14,0,INDEX(CONSOLIDADO[Casos Diarios],ROW()-14,1)),0)</f>
        <v>0</v>
      </c>
      <c r="N333" s="78">
        <f>+IF(CONSOLIDADO[[#This Row],[Clave]]="710143893",1,IF(OR(CONSOLIDADO[[#This Row],[Casos Acumulados]]&gt;0,CONSOLIDADO[[#This Row],[Muertes]]&gt;0),N332+1,I333))</f>
        <v>0</v>
      </c>
      <c r="O333" s="75">
        <f>+IFERROR(VLOOKUP($G333,TDMuertes!$C$2:$E$534,3,0),0)</f>
        <v>0</v>
      </c>
      <c r="P333" s="100" t="str">
        <f t="shared" ca="1" si="32"/>
        <v>OFF</v>
      </c>
      <c r="Q333" s="84">
        <f>+IFERROR(VLOOKUP(CONSOLIDADO[[#This Row],[Codigo Municipio]],TDDia!$A$4:$B$394,2,0),0)</f>
        <v>0</v>
      </c>
    </row>
    <row r="334" spans="2:17" ht="14.4" x14ac:dyDescent="0.3">
      <c r="B334">
        <f t="shared" si="33"/>
        <v>2</v>
      </c>
      <c r="C334" s="75" t="str" cm="1">
        <f t="array" ref="C334">+INDEX(Table_4[[Departamento]:[Municipio]],FINAL!$B334,1)</f>
        <v>Atlántida</v>
      </c>
      <c r="D334" s="75" t="str" cm="1">
        <f t="array" ref="D334">+INDEX(Table_4[[Departamento]:[Municipio]],FINAL!$B334,4)</f>
        <v>El Porvenir</v>
      </c>
      <c r="E334" s="75" t="str" cm="1">
        <f t="array" ref="E334">+INDEX(Table_4[[Departamento]:[Municipio]],FINAL!$B334,3)</f>
        <v>0102</v>
      </c>
      <c r="F334" s="102">
        <f t="shared" si="29"/>
        <v>44032</v>
      </c>
      <c r="G334" s="77" t="str">
        <f>+CONSOLIDADO[[#This Row],[Codigo Municipio]]&amp;CONSOLIDADO[[#This Row],[Fecha]]</f>
        <v>010244032</v>
      </c>
      <c r="H334" s="78">
        <f>+IFERROR(VLOOKUP($G334,TDAcumula!$C$2:$E$2027,3,0),0)</f>
        <v>0</v>
      </c>
      <c r="I334" s="79">
        <f t="shared" si="30"/>
        <v>0</v>
      </c>
      <c r="J334" s="80">
        <f>+IF(CONSOLIDADO[[#This Row],[Codigo Municipio]]=E333,CONSOLIDADO[[#This Row],[Fallecidos Diarios]]+J333,CONSOLIDADO[[#This Row],[Fallecidos Diarios]])</f>
        <v>0</v>
      </c>
      <c r="K334" s="81">
        <f t="shared" si="31"/>
        <v>0</v>
      </c>
      <c r="L334" s="82">
        <f>+IF(CONSOLIDADO[[#This Row],[Codigo Municipio]]=E333,CONSOLIDADO[[#This Row],[Recuperados Diarios]]+L333,CONSOLIDADO[[#This Row],[Recuperados Diarios]])</f>
        <v>0</v>
      </c>
      <c r="M334" s="83" cm="1">
        <f t="array" ref="M334">+IFERROR(IF(CONSOLIDADO[[#This Row],[Día]]&lt;14,0,INDEX(CONSOLIDADO[Casos Diarios],ROW()-14,1)),0)</f>
        <v>0</v>
      </c>
      <c r="N334" s="78">
        <f>+IF(CONSOLIDADO[[#This Row],[Clave]]="710143893",1,IF(OR(CONSOLIDADO[[#This Row],[Casos Acumulados]]&gt;0,CONSOLIDADO[[#This Row],[Muertes]]&gt;0),N333+1,I334))</f>
        <v>0</v>
      </c>
      <c r="O334" s="75">
        <f>+IFERROR(VLOOKUP($G334,TDMuertes!$C$2:$E$534,3,0),0)</f>
        <v>0</v>
      </c>
      <c r="P334" s="100" t="str">
        <f t="shared" ca="1" si="32"/>
        <v>OFF</v>
      </c>
      <c r="Q334" s="84">
        <f>+IFERROR(VLOOKUP(CONSOLIDADO[[#This Row],[Codigo Municipio]],TDDia!$A$4:$B$394,2,0),0)</f>
        <v>0</v>
      </c>
    </row>
    <row r="335" spans="2:17" ht="14.4" x14ac:dyDescent="0.3">
      <c r="B335">
        <f t="shared" si="33"/>
        <v>2</v>
      </c>
      <c r="C335" s="75" t="str" cm="1">
        <f t="array" ref="C335">+INDEX(Table_4[[Departamento]:[Municipio]],FINAL!$B335,1)</f>
        <v>Atlántida</v>
      </c>
      <c r="D335" s="75" t="str" cm="1">
        <f t="array" ref="D335">+INDEX(Table_4[[Departamento]:[Municipio]],FINAL!$B335,4)</f>
        <v>El Porvenir</v>
      </c>
      <c r="E335" s="75" t="str" cm="1">
        <f t="array" ref="E335">+INDEX(Table_4[[Departamento]:[Municipio]],FINAL!$B335,3)</f>
        <v>0102</v>
      </c>
      <c r="F335" s="102">
        <f t="shared" si="29"/>
        <v>44033</v>
      </c>
      <c r="G335" s="77" t="str">
        <f>+CONSOLIDADO[[#This Row],[Codigo Municipio]]&amp;CONSOLIDADO[[#This Row],[Fecha]]</f>
        <v>010244033</v>
      </c>
      <c r="H335" s="78">
        <f>+IFERROR(VLOOKUP($G335,TDAcumula!$C$2:$E$2027,3,0),0)</f>
        <v>0</v>
      </c>
      <c r="I335" s="79">
        <f t="shared" si="30"/>
        <v>0</v>
      </c>
      <c r="J335" s="80">
        <f>+IF(CONSOLIDADO[[#This Row],[Codigo Municipio]]=E334,CONSOLIDADO[[#This Row],[Fallecidos Diarios]]+J334,CONSOLIDADO[[#This Row],[Fallecidos Diarios]])</f>
        <v>0</v>
      </c>
      <c r="K335" s="81">
        <f t="shared" si="31"/>
        <v>0</v>
      </c>
      <c r="L335" s="82">
        <f>+IF(CONSOLIDADO[[#This Row],[Codigo Municipio]]=E334,CONSOLIDADO[[#This Row],[Recuperados Diarios]]+L334,CONSOLIDADO[[#This Row],[Recuperados Diarios]])</f>
        <v>0</v>
      </c>
      <c r="M335" s="83" cm="1">
        <f t="array" ref="M335">+IFERROR(IF(CONSOLIDADO[[#This Row],[Día]]&lt;14,0,INDEX(CONSOLIDADO[Casos Diarios],ROW()-14,1)),0)</f>
        <v>0</v>
      </c>
      <c r="N335" s="78">
        <f>+IF(CONSOLIDADO[[#This Row],[Clave]]="710143893",1,IF(OR(CONSOLIDADO[[#This Row],[Casos Acumulados]]&gt;0,CONSOLIDADO[[#This Row],[Muertes]]&gt;0),N334+1,I335))</f>
        <v>0</v>
      </c>
      <c r="O335" s="75">
        <f>+IFERROR(VLOOKUP($G335,TDMuertes!$C$2:$E$534,3,0),0)</f>
        <v>0</v>
      </c>
      <c r="P335" s="100" t="str">
        <f t="shared" ca="1" si="32"/>
        <v>OFF</v>
      </c>
      <c r="Q335" s="84">
        <f>+IFERROR(VLOOKUP(CONSOLIDADO[[#This Row],[Codigo Municipio]],TDDia!$A$4:$B$394,2,0),0)</f>
        <v>0</v>
      </c>
    </row>
    <row r="336" spans="2:17" ht="14.4" x14ac:dyDescent="0.3">
      <c r="B336">
        <f t="shared" si="33"/>
        <v>2</v>
      </c>
      <c r="C336" s="75" t="str" cm="1">
        <f t="array" ref="C336">+INDEX(Table_4[[Departamento]:[Municipio]],FINAL!$B336,1)</f>
        <v>Atlántida</v>
      </c>
      <c r="D336" s="75" t="str" cm="1">
        <f t="array" ref="D336">+INDEX(Table_4[[Departamento]:[Municipio]],FINAL!$B336,4)</f>
        <v>El Porvenir</v>
      </c>
      <c r="E336" s="75" t="str" cm="1">
        <f t="array" ref="E336">+INDEX(Table_4[[Departamento]:[Municipio]],FINAL!$B336,3)</f>
        <v>0102</v>
      </c>
      <c r="F336" s="102">
        <f t="shared" si="29"/>
        <v>44034</v>
      </c>
      <c r="G336" s="77" t="str">
        <f>+CONSOLIDADO[[#This Row],[Codigo Municipio]]&amp;CONSOLIDADO[[#This Row],[Fecha]]</f>
        <v>010244034</v>
      </c>
      <c r="H336" s="78">
        <f>+IFERROR(VLOOKUP($G336,TDAcumula!$C$2:$E$2027,3,0),0)</f>
        <v>0</v>
      </c>
      <c r="I336" s="79">
        <f t="shared" si="30"/>
        <v>0</v>
      </c>
      <c r="J336" s="80">
        <f>+IF(CONSOLIDADO[[#This Row],[Codigo Municipio]]=E335,CONSOLIDADO[[#This Row],[Fallecidos Diarios]]+J335,CONSOLIDADO[[#This Row],[Fallecidos Diarios]])</f>
        <v>0</v>
      </c>
      <c r="K336" s="81">
        <f t="shared" si="31"/>
        <v>0</v>
      </c>
      <c r="L336" s="82">
        <f>+IF(CONSOLIDADO[[#This Row],[Codigo Municipio]]=E335,CONSOLIDADO[[#This Row],[Recuperados Diarios]]+L335,CONSOLIDADO[[#This Row],[Recuperados Diarios]])</f>
        <v>0</v>
      </c>
      <c r="M336" s="83" cm="1">
        <f t="array" ref="M336">+IFERROR(IF(CONSOLIDADO[[#This Row],[Día]]&lt;14,0,INDEX(CONSOLIDADO[Casos Diarios],ROW()-14,1)),0)</f>
        <v>0</v>
      </c>
      <c r="N336" s="78">
        <f>+IF(CONSOLIDADO[[#This Row],[Clave]]="710143893",1,IF(OR(CONSOLIDADO[[#This Row],[Casos Acumulados]]&gt;0,CONSOLIDADO[[#This Row],[Muertes]]&gt;0),N335+1,I336))</f>
        <v>0</v>
      </c>
      <c r="O336" s="75">
        <f>+IFERROR(VLOOKUP($G336,TDMuertes!$C$2:$E$534,3,0),0)</f>
        <v>0</v>
      </c>
      <c r="P336" s="100" t="str">
        <f t="shared" ca="1" si="32"/>
        <v>OFF</v>
      </c>
      <c r="Q336" s="84">
        <f>+IFERROR(VLOOKUP(CONSOLIDADO[[#This Row],[Codigo Municipio]],TDDia!$A$4:$B$394,2,0),0)</f>
        <v>0</v>
      </c>
    </row>
    <row r="337" spans="2:17" ht="14.4" x14ac:dyDescent="0.3">
      <c r="B337">
        <f t="shared" si="33"/>
        <v>2</v>
      </c>
      <c r="C337" s="75" t="str" cm="1">
        <f t="array" ref="C337">+INDEX(Table_4[[Departamento]:[Municipio]],FINAL!$B337,1)</f>
        <v>Atlántida</v>
      </c>
      <c r="D337" s="75" t="str" cm="1">
        <f t="array" ref="D337">+INDEX(Table_4[[Departamento]:[Municipio]],FINAL!$B337,4)</f>
        <v>El Porvenir</v>
      </c>
      <c r="E337" s="75" t="str" cm="1">
        <f t="array" ref="E337">+INDEX(Table_4[[Departamento]:[Municipio]],FINAL!$B337,3)</f>
        <v>0102</v>
      </c>
      <c r="F337" s="102">
        <f t="shared" si="29"/>
        <v>44035</v>
      </c>
      <c r="G337" s="77" t="str">
        <f>+CONSOLIDADO[[#This Row],[Codigo Municipio]]&amp;CONSOLIDADO[[#This Row],[Fecha]]</f>
        <v>010244035</v>
      </c>
      <c r="H337" s="78">
        <f>+IFERROR(VLOOKUP($G337,TDAcumula!$C$2:$E$2027,3,0),0)</f>
        <v>0</v>
      </c>
      <c r="I337" s="79">
        <f t="shared" si="30"/>
        <v>0</v>
      </c>
      <c r="J337" s="80">
        <f>+IF(CONSOLIDADO[[#This Row],[Codigo Municipio]]=E336,CONSOLIDADO[[#This Row],[Fallecidos Diarios]]+J336,CONSOLIDADO[[#This Row],[Fallecidos Diarios]])</f>
        <v>0</v>
      </c>
      <c r="K337" s="81">
        <f t="shared" si="31"/>
        <v>0</v>
      </c>
      <c r="L337" s="82">
        <f>+IF(CONSOLIDADO[[#This Row],[Codigo Municipio]]=E336,CONSOLIDADO[[#This Row],[Recuperados Diarios]]+L336,CONSOLIDADO[[#This Row],[Recuperados Diarios]])</f>
        <v>0</v>
      </c>
      <c r="M337" s="83" cm="1">
        <f t="array" ref="M337">+IFERROR(IF(CONSOLIDADO[[#This Row],[Día]]&lt;14,0,INDEX(CONSOLIDADO[Casos Diarios],ROW()-14,1)),0)</f>
        <v>0</v>
      </c>
      <c r="N337" s="78">
        <f>+IF(CONSOLIDADO[[#This Row],[Clave]]="710143893",1,IF(OR(CONSOLIDADO[[#This Row],[Casos Acumulados]]&gt;0,CONSOLIDADO[[#This Row],[Muertes]]&gt;0),N336+1,I337))</f>
        <v>0</v>
      </c>
      <c r="O337" s="75">
        <f>+IFERROR(VLOOKUP($G337,TDMuertes!$C$2:$E$534,3,0),0)</f>
        <v>0</v>
      </c>
      <c r="P337" s="100" t="str">
        <f t="shared" ca="1" si="32"/>
        <v>OFF</v>
      </c>
      <c r="Q337" s="84">
        <f>+IFERROR(VLOOKUP(CONSOLIDADO[[#This Row],[Codigo Municipio]],TDDia!$A$4:$B$394,2,0),0)</f>
        <v>0</v>
      </c>
    </row>
    <row r="338" spans="2:17" ht="14.4" x14ac:dyDescent="0.3">
      <c r="B338">
        <f t="shared" si="33"/>
        <v>2</v>
      </c>
      <c r="C338" s="75" t="str" cm="1">
        <f t="array" ref="C338">+INDEX(Table_4[[Departamento]:[Municipio]],FINAL!$B338,1)</f>
        <v>Atlántida</v>
      </c>
      <c r="D338" s="75" t="str" cm="1">
        <f t="array" ref="D338">+INDEX(Table_4[[Departamento]:[Municipio]],FINAL!$B338,4)</f>
        <v>El Porvenir</v>
      </c>
      <c r="E338" s="75" t="str" cm="1">
        <f t="array" ref="E338">+INDEX(Table_4[[Departamento]:[Municipio]],FINAL!$B338,3)</f>
        <v>0102</v>
      </c>
      <c r="F338" s="102">
        <f t="shared" si="29"/>
        <v>44036</v>
      </c>
      <c r="G338" s="77" t="str">
        <f>+CONSOLIDADO[[#This Row],[Codigo Municipio]]&amp;CONSOLIDADO[[#This Row],[Fecha]]</f>
        <v>010244036</v>
      </c>
      <c r="H338" s="78">
        <f>+IFERROR(VLOOKUP($G338,TDAcumula!$C$2:$E$2027,3,0),0)</f>
        <v>0</v>
      </c>
      <c r="I338" s="79">
        <f t="shared" si="30"/>
        <v>0</v>
      </c>
      <c r="J338" s="80">
        <f>+IF(CONSOLIDADO[[#This Row],[Codigo Municipio]]=E337,CONSOLIDADO[[#This Row],[Fallecidos Diarios]]+J337,CONSOLIDADO[[#This Row],[Fallecidos Diarios]])</f>
        <v>0</v>
      </c>
      <c r="K338" s="81">
        <f t="shared" si="31"/>
        <v>0</v>
      </c>
      <c r="L338" s="82">
        <f>+IF(CONSOLIDADO[[#This Row],[Codigo Municipio]]=E337,CONSOLIDADO[[#This Row],[Recuperados Diarios]]+L337,CONSOLIDADO[[#This Row],[Recuperados Diarios]])</f>
        <v>0</v>
      </c>
      <c r="M338" s="83" cm="1">
        <f t="array" ref="M338">+IFERROR(IF(CONSOLIDADO[[#This Row],[Día]]&lt;14,0,INDEX(CONSOLIDADO[Casos Diarios],ROW()-14,1)),0)</f>
        <v>0</v>
      </c>
      <c r="N338" s="78">
        <f>+IF(CONSOLIDADO[[#This Row],[Clave]]="710143893",1,IF(OR(CONSOLIDADO[[#This Row],[Casos Acumulados]]&gt;0,CONSOLIDADO[[#This Row],[Muertes]]&gt;0),N337+1,I338))</f>
        <v>0</v>
      </c>
      <c r="O338" s="75">
        <f>+IFERROR(VLOOKUP($G338,TDMuertes!$C$2:$E$534,3,0),0)</f>
        <v>0</v>
      </c>
      <c r="P338" s="100" t="str">
        <f t="shared" ca="1" si="32"/>
        <v>OFF</v>
      </c>
      <c r="Q338" s="84">
        <f>+IFERROR(VLOOKUP(CONSOLIDADO[[#This Row],[Codigo Municipio]],TDDia!$A$4:$B$394,2,0),0)</f>
        <v>0</v>
      </c>
    </row>
    <row r="339" spans="2:17" ht="14.4" x14ac:dyDescent="0.3">
      <c r="B339">
        <f t="shared" si="33"/>
        <v>2</v>
      </c>
      <c r="C339" s="75" t="str" cm="1">
        <f t="array" ref="C339">+INDEX(Table_4[[Departamento]:[Municipio]],FINAL!$B339,1)</f>
        <v>Atlántida</v>
      </c>
      <c r="D339" s="75" t="str" cm="1">
        <f t="array" ref="D339">+INDEX(Table_4[[Departamento]:[Municipio]],FINAL!$B339,4)</f>
        <v>El Porvenir</v>
      </c>
      <c r="E339" s="75" t="str" cm="1">
        <f t="array" ref="E339">+INDEX(Table_4[[Departamento]:[Municipio]],FINAL!$B339,3)</f>
        <v>0102</v>
      </c>
      <c r="F339" s="102">
        <f t="shared" si="29"/>
        <v>44037</v>
      </c>
      <c r="G339" s="77" t="str">
        <f>+CONSOLIDADO[[#This Row],[Codigo Municipio]]&amp;CONSOLIDADO[[#This Row],[Fecha]]</f>
        <v>010244037</v>
      </c>
      <c r="H339" s="78">
        <f>+IFERROR(VLOOKUP($G339,TDAcumula!$C$2:$E$2027,3,0),0)</f>
        <v>0</v>
      </c>
      <c r="I339" s="79">
        <f t="shared" si="30"/>
        <v>0</v>
      </c>
      <c r="J339" s="80">
        <f>+IF(CONSOLIDADO[[#This Row],[Codigo Municipio]]=E338,CONSOLIDADO[[#This Row],[Fallecidos Diarios]]+J338,CONSOLIDADO[[#This Row],[Fallecidos Diarios]])</f>
        <v>0</v>
      </c>
      <c r="K339" s="81">
        <f t="shared" si="31"/>
        <v>0</v>
      </c>
      <c r="L339" s="82">
        <f>+IF(CONSOLIDADO[[#This Row],[Codigo Municipio]]=E338,CONSOLIDADO[[#This Row],[Recuperados Diarios]]+L338,CONSOLIDADO[[#This Row],[Recuperados Diarios]])</f>
        <v>0</v>
      </c>
      <c r="M339" s="83" cm="1">
        <f t="array" ref="M339">+IFERROR(IF(CONSOLIDADO[[#This Row],[Día]]&lt;14,0,INDEX(CONSOLIDADO[Casos Diarios],ROW()-14,1)),0)</f>
        <v>0</v>
      </c>
      <c r="N339" s="78">
        <f>+IF(CONSOLIDADO[[#This Row],[Clave]]="710143893",1,IF(OR(CONSOLIDADO[[#This Row],[Casos Acumulados]]&gt;0,CONSOLIDADO[[#This Row],[Muertes]]&gt;0),N338+1,I339))</f>
        <v>0</v>
      </c>
      <c r="O339" s="75">
        <f>+IFERROR(VLOOKUP($G339,TDMuertes!$C$2:$E$534,3,0),0)</f>
        <v>0</v>
      </c>
      <c r="P339" s="100" t="str">
        <f t="shared" ca="1" si="32"/>
        <v>OFF</v>
      </c>
      <c r="Q339" s="84">
        <f>+IFERROR(VLOOKUP(CONSOLIDADO[[#This Row],[Codigo Municipio]],TDDia!$A$4:$B$394,2,0),0)</f>
        <v>0</v>
      </c>
    </row>
    <row r="340" spans="2:17" ht="14.4" x14ac:dyDescent="0.3">
      <c r="B340">
        <f t="shared" si="33"/>
        <v>2</v>
      </c>
      <c r="C340" s="75" t="str" cm="1">
        <f t="array" ref="C340">+INDEX(Table_4[[Departamento]:[Municipio]],FINAL!$B340,1)</f>
        <v>Atlántida</v>
      </c>
      <c r="D340" s="75" t="str" cm="1">
        <f t="array" ref="D340">+INDEX(Table_4[[Departamento]:[Municipio]],FINAL!$B340,4)</f>
        <v>El Porvenir</v>
      </c>
      <c r="E340" s="75" t="str" cm="1">
        <f t="array" ref="E340">+INDEX(Table_4[[Departamento]:[Municipio]],FINAL!$B340,3)</f>
        <v>0102</v>
      </c>
      <c r="F340" s="102">
        <f t="shared" si="29"/>
        <v>44038</v>
      </c>
      <c r="G340" s="77" t="str">
        <f>+CONSOLIDADO[[#This Row],[Codigo Municipio]]&amp;CONSOLIDADO[[#This Row],[Fecha]]</f>
        <v>010244038</v>
      </c>
      <c r="H340" s="78">
        <f>+IFERROR(VLOOKUP($G340,TDAcumula!$C$2:$E$2027,3,0),0)</f>
        <v>0</v>
      </c>
      <c r="I340" s="79">
        <f t="shared" si="30"/>
        <v>0</v>
      </c>
      <c r="J340" s="80">
        <f>+IF(CONSOLIDADO[[#This Row],[Codigo Municipio]]=E339,CONSOLIDADO[[#This Row],[Fallecidos Diarios]]+J339,CONSOLIDADO[[#This Row],[Fallecidos Diarios]])</f>
        <v>0</v>
      </c>
      <c r="K340" s="81">
        <f t="shared" si="31"/>
        <v>0</v>
      </c>
      <c r="L340" s="82">
        <f>+IF(CONSOLIDADO[[#This Row],[Codigo Municipio]]=E339,CONSOLIDADO[[#This Row],[Recuperados Diarios]]+L339,CONSOLIDADO[[#This Row],[Recuperados Diarios]])</f>
        <v>0</v>
      </c>
      <c r="M340" s="83" cm="1">
        <f t="array" ref="M340">+IFERROR(IF(CONSOLIDADO[[#This Row],[Día]]&lt;14,0,INDEX(CONSOLIDADO[Casos Diarios],ROW()-14,1)),0)</f>
        <v>0</v>
      </c>
      <c r="N340" s="78">
        <f>+IF(CONSOLIDADO[[#This Row],[Clave]]="710143893",1,IF(OR(CONSOLIDADO[[#This Row],[Casos Acumulados]]&gt;0,CONSOLIDADO[[#This Row],[Muertes]]&gt;0),N339+1,I340))</f>
        <v>0</v>
      </c>
      <c r="O340" s="75">
        <f>+IFERROR(VLOOKUP($G340,TDMuertes!$C$2:$E$534,3,0),0)</f>
        <v>0</v>
      </c>
      <c r="P340" s="100" t="str">
        <f t="shared" ca="1" si="32"/>
        <v>OFF</v>
      </c>
      <c r="Q340" s="84">
        <f>+IFERROR(VLOOKUP(CONSOLIDADO[[#This Row],[Codigo Municipio]],TDDia!$A$4:$B$394,2,0),0)</f>
        <v>0</v>
      </c>
    </row>
    <row r="341" spans="2:17" ht="14.4" x14ac:dyDescent="0.3">
      <c r="B341">
        <f t="shared" si="33"/>
        <v>2</v>
      </c>
      <c r="C341" s="75" t="str" cm="1">
        <f t="array" ref="C341">+INDEX(Table_4[[Departamento]:[Municipio]],FINAL!$B341,1)</f>
        <v>Atlántida</v>
      </c>
      <c r="D341" s="75" t="str" cm="1">
        <f t="array" ref="D341">+INDEX(Table_4[[Departamento]:[Municipio]],FINAL!$B341,4)</f>
        <v>El Porvenir</v>
      </c>
      <c r="E341" s="75" t="str" cm="1">
        <f t="array" ref="E341">+INDEX(Table_4[[Departamento]:[Municipio]],FINAL!$B341,3)</f>
        <v>0102</v>
      </c>
      <c r="F341" s="102">
        <f t="shared" si="29"/>
        <v>44039</v>
      </c>
      <c r="G341" s="77" t="str">
        <f>+CONSOLIDADO[[#This Row],[Codigo Municipio]]&amp;CONSOLIDADO[[#This Row],[Fecha]]</f>
        <v>010244039</v>
      </c>
      <c r="H341" s="78">
        <f>+IFERROR(VLOOKUP($G341,TDAcumula!$C$2:$E$2027,3,0),0)</f>
        <v>0</v>
      </c>
      <c r="I341" s="79">
        <f t="shared" si="30"/>
        <v>0</v>
      </c>
      <c r="J341" s="80">
        <f>+IF(CONSOLIDADO[[#This Row],[Codigo Municipio]]=E340,CONSOLIDADO[[#This Row],[Fallecidos Diarios]]+J340,CONSOLIDADO[[#This Row],[Fallecidos Diarios]])</f>
        <v>0</v>
      </c>
      <c r="K341" s="81">
        <f t="shared" si="31"/>
        <v>0</v>
      </c>
      <c r="L341" s="82">
        <f>+IF(CONSOLIDADO[[#This Row],[Codigo Municipio]]=E340,CONSOLIDADO[[#This Row],[Recuperados Diarios]]+L340,CONSOLIDADO[[#This Row],[Recuperados Diarios]])</f>
        <v>0</v>
      </c>
      <c r="M341" s="83" cm="1">
        <f t="array" ref="M341">+IFERROR(IF(CONSOLIDADO[[#This Row],[Día]]&lt;14,0,INDEX(CONSOLIDADO[Casos Diarios],ROW()-14,1)),0)</f>
        <v>0</v>
      </c>
      <c r="N341" s="78">
        <f>+IF(CONSOLIDADO[[#This Row],[Clave]]="710143893",1,IF(OR(CONSOLIDADO[[#This Row],[Casos Acumulados]]&gt;0,CONSOLIDADO[[#This Row],[Muertes]]&gt;0),N340+1,I341))</f>
        <v>0</v>
      </c>
      <c r="O341" s="75">
        <f>+IFERROR(VLOOKUP($G341,TDMuertes!$C$2:$E$534,3,0),0)</f>
        <v>0</v>
      </c>
      <c r="P341" s="100" t="str">
        <f t="shared" ca="1" si="32"/>
        <v>OFF</v>
      </c>
      <c r="Q341" s="84">
        <f>+IFERROR(VLOOKUP(CONSOLIDADO[[#This Row],[Codigo Municipio]],TDDia!$A$4:$B$394,2,0),0)</f>
        <v>0</v>
      </c>
    </row>
    <row r="342" spans="2:17" ht="14.4" x14ac:dyDescent="0.3">
      <c r="B342">
        <f t="shared" si="33"/>
        <v>2</v>
      </c>
      <c r="C342" s="75" t="str" cm="1">
        <f t="array" ref="C342">+INDEX(Table_4[[Departamento]:[Municipio]],FINAL!$B342,1)</f>
        <v>Atlántida</v>
      </c>
      <c r="D342" s="75" t="str" cm="1">
        <f t="array" ref="D342">+INDEX(Table_4[[Departamento]:[Municipio]],FINAL!$B342,4)</f>
        <v>El Porvenir</v>
      </c>
      <c r="E342" s="75" t="str" cm="1">
        <f t="array" ref="E342">+INDEX(Table_4[[Departamento]:[Municipio]],FINAL!$B342,3)</f>
        <v>0102</v>
      </c>
      <c r="F342" s="102">
        <f t="shared" si="29"/>
        <v>44040</v>
      </c>
      <c r="G342" s="77" t="str">
        <f>+CONSOLIDADO[[#This Row],[Codigo Municipio]]&amp;CONSOLIDADO[[#This Row],[Fecha]]</f>
        <v>010244040</v>
      </c>
      <c r="H342" s="78">
        <f>+IFERROR(VLOOKUP($G342,TDAcumula!$C$2:$E$2027,3,0),0)</f>
        <v>0</v>
      </c>
      <c r="I342" s="79">
        <f t="shared" si="30"/>
        <v>0</v>
      </c>
      <c r="J342" s="80">
        <f>+IF(CONSOLIDADO[[#This Row],[Codigo Municipio]]=E341,CONSOLIDADO[[#This Row],[Fallecidos Diarios]]+J341,CONSOLIDADO[[#This Row],[Fallecidos Diarios]])</f>
        <v>0</v>
      </c>
      <c r="K342" s="81">
        <f t="shared" si="31"/>
        <v>0</v>
      </c>
      <c r="L342" s="82">
        <f>+IF(CONSOLIDADO[[#This Row],[Codigo Municipio]]=E341,CONSOLIDADO[[#This Row],[Recuperados Diarios]]+L341,CONSOLIDADO[[#This Row],[Recuperados Diarios]])</f>
        <v>0</v>
      </c>
      <c r="M342" s="83" cm="1">
        <f t="array" ref="M342">+IFERROR(IF(CONSOLIDADO[[#This Row],[Día]]&lt;14,0,INDEX(CONSOLIDADO[Casos Diarios],ROW()-14,1)),0)</f>
        <v>0</v>
      </c>
      <c r="N342" s="78">
        <f>+IF(CONSOLIDADO[[#This Row],[Clave]]="710143893",1,IF(OR(CONSOLIDADO[[#This Row],[Casos Acumulados]]&gt;0,CONSOLIDADO[[#This Row],[Muertes]]&gt;0),N341+1,I342))</f>
        <v>0</v>
      </c>
      <c r="O342" s="75">
        <f>+IFERROR(VLOOKUP($G342,TDMuertes!$C$2:$E$534,3,0),0)</f>
        <v>0</v>
      </c>
      <c r="P342" s="100" t="str">
        <f t="shared" ca="1" si="32"/>
        <v>OFF</v>
      </c>
      <c r="Q342" s="84">
        <f>+IFERROR(VLOOKUP(CONSOLIDADO[[#This Row],[Codigo Municipio]],TDDia!$A$4:$B$394,2,0),0)</f>
        <v>0</v>
      </c>
    </row>
    <row r="343" spans="2:17" ht="14.4" x14ac:dyDescent="0.3">
      <c r="B343">
        <f t="shared" si="33"/>
        <v>2</v>
      </c>
      <c r="C343" s="75" t="str" cm="1">
        <f t="array" ref="C343">+INDEX(Table_4[[Departamento]:[Municipio]],FINAL!$B343,1)</f>
        <v>Atlántida</v>
      </c>
      <c r="D343" s="75" t="str" cm="1">
        <f t="array" ref="D343">+INDEX(Table_4[[Departamento]:[Municipio]],FINAL!$B343,4)</f>
        <v>El Porvenir</v>
      </c>
      <c r="E343" s="75" t="str" cm="1">
        <f t="array" ref="E343">+INDEX(Table_4[[Departamento]:[Municipio]],FINAL!$B343,3)</f>
        <v>0102</v>
      </c>
      <c r="F343" s="102">
        <f t="shared" si="29"/>
        <v>44041</v>
      </c>
      <c r="G343" s="77" t="str">
        <f>+CONSOLIDADO[[#This Row],[Codigo Municipio]]&amp;CONSOLIDADO[[#This Row],[Fecha]]</f>
        <v>010244041</v>
      </c>
      <c r="H343" s="78">
        <f>+IFERROR(VLOOKUP($G343,TDAcumula!$C$2:$E$2027,3,0),0)</f>
        <v>0</v>
      </c>
      <c r="I343" s="79">
        <f t="shared" si="30"/>
        <v>0</v>
      </c>
      <c r="J343" s="80">
        <f>+IF(CONSOLIDADO[[#This Row],[Codigo Municipio]]=E342,CONSOLIDADO[[#This Row],[Fallecidos Diarios]]+J342,CONSOLIDADO[[#This Row],[Fallecidos Diarios]])</f>
        <v>0</v>
      </c>
      <c r="K343" s="81">
        <f t="shared" si="31"/>
        <v>0</v>
      </c>
      <c r="L343" s="82">
        <f>+IF(CONSOLIDADO[[#This Row],[Codigo Municipio]]=E342,CONSOLIDADO[[#This Row],[Recuperados Diarios]]+L342,CONSOLIDADO[[#This Row],[Recuperados Diarios]])</f>
        <v>0</v>
      </c>
      <c r="M343" s="83" cm="1">
        <f t="array" ref="M343">+IFERROR(IF(CONSOLIDADO[[#This Row],[Día]]&lt;14,0,INDEX(CONSOLIDADO[Casos Diarios],ROW()-14,1)),0)</f>
        <v>0</v>
      </c>
      <c r="N343" s="78">
        <f>+IF(CONSOLIDADO[[#This Row],[Clave]]="710143893",1,IF(OR(CONSOLIDADO[[#This Row],[Casos Acumulados]]&gt;0,CONSOLIDADO[[#This Row],[Muertes]]&gt;0),N342+1,I343))</f>
        <v>0</v>
      </c>
      <c r="O343" s="75">
        <f>+IFERROR(VLOOKUP($G343,TDMuertes!$C$2:$E$534,3,0),0)</f>
        <v>0</v>
      </c>
      <c r="P343" s="100" t="str">
        <f t="shared" ca="1" si="32"/>
        <v>OFF</v>
      </c>
      <c r="Q343" s="84">
        <f>+IFERROR(VLOOKUP(CONSOLIDADO[[#This Row],[Codigo Municipio]],TDDia!$A$4:$B$394,2,0),0)</f>
        <v>0</v>
      </c>
    </row>
    <row r="344" spans="2:17" ht="14.4" x14ac:dyDescent="0.3">
      <c r="B344">
        <f t="shared" si="33"/>
        <v>2</v>
      </c>
      <c r="C344" s="75" t="str" cm="1">
        <f t="array" ref="C344">+INDEX(Table_4[[Departamento]:[Municipio]],FINAL!$B344,1)</f>
        <v>Atlántida</v>
      </c>
      <c r="D344" s="75" t="str" cm="1">
        <f t="array" ref="D344">+INDEX(Table_4[[Departamento]:[Municipio]],FINAL!$B344,4)</f>
        <v>El Porvenir</v>
      </c>
      <c r="E344" s="75" t="str" cm="1">
        <f t="array" ref="E344">+INDEX(Table_4[[Departamento]:[Municipio]],FINAL!$B344,3)</f>
        <v>0102</v>
      </c>
      <c r="F344" s="102">
        <f t="shared" si="29"/>
        <v>44042</v>
      </c>
      <c r="G344" s="77" t="str">
        <f>+CONSOLIDADO[[#This Row],[Codigo Municipio]]&amp;CONSOLIDADO[[#This Row],[Fecha]]</f>
        <v>010244042</v>
      </c>
      <c r="H344" s="78">
        <f>+IFERROR(VLOOKUP($G344,TDAcumula!$C$2:$E$2027,3,0),0)</f>
        <v>0</v>
      </c>
      <c r="I344" s="79">
        <f t="shared" si="30"/>
        <v>0</v>
      </c>
      <c r="J344" s="80">
        <f>+IF(CONSOLIDADO[[#This Row],[Codigo Municipio]]=E343,CONSOLIDADO[[#This Row],[Fallecidos Diarios]]+J343,CONSOLIDADO[[#This Row],[Fallecidos Diarios]])</f>
        <v>0</v>
      </c>
      <c r="K344" s="81">
        <f t="shared" si="31"/>
        <v>0</v>
      </c>
      <c r="L344" s="82">
        <f>+IF(CONSOLIDADO[[#This Row],[Codigo Municipio]]=E343,CONSOLIDADO[[#This Row],[Recuperados Diarios]]+L343,CONSOLIDADO[[#This Row],[Recuperados Diarios]])</f>
        <v>0</v>
      </c>
      <c r="M344" s="83" cm="1">
        <f t="array" ref="M344">+IFERROR(IF(CONSOLIDADO[[#This Row],[Día]]&lt;14,0,INDEX(CONSOLIDADO[Casos Diarios],ROW()-14,1)),0)</f>
        <v>0</v>
      </c>
      <c r="N344" s="78">
        <f>+IF(CONSOLIDADO[[#This Row],[Clave]]="710143893",1,IF(OR(CONSOLIDADO[[#This Row],[Casos Acumulados]]&gt;0,CONSOLIDADO[[#This Row],[Muertes]]&gt;0),N343+1,I344))</f>
        <v>0</v>
      </c>
      <c r="O344" s="75">
        <f>+IFERROR(VLOOKUP($G344,TDMuertes!$C$2:$E$534,3,0),0)</f>
        <v>0</v>
      </c>
      <c r="P344" s="100" t="str">
        <f t="shared" ca="1" si="32"/>
        <v>OFF</v>
      </c>
      <c r="Q344" s="84">
        <f>+IFERROR(VLOOKUP(CONSOLIDADO[[#This Row],[Codigo Municipio]],TDDia!$A$4:$B$394,2,0),0)</f>
        <v>0</v>
      </c>
    </row>
    <row r="345" spans="2:17" ht="14.4" x14ac:dyDescent="0.3">
      <c r="B345">
        <f t="shared" si="33"/>
        <v>2</v>
      </c>
      <c r="C345" s="75" t="str" cm="1">
        <f t="array" ref="C345">+INDEX(Table_4[[Departamento]:[Municipio]],FINAL!$B345,1)</f>
        <v>Atlántida</v>
      </c>
      <c r="D345" s="75" t="str" cm="1">
        <f t="array" ref="D345">+INDEX(Table_4[[Departamento]:[Municipio]],FINAL!$B345,4)</f>
        <v>El Porvenir</v>
      </c>
      <c r="E345" s="75" t="str" cm="1">
        <f t="array" ref="E345">+INDEX(Table_4[[Departamento]:[Municipio]],FINAL!$B345,3)</f>
        <v>0102</v>
      </c>
      <c r="F345" s="102">
        <f t="shared" si="29"/>
        <v>44043</v>
      </c>
      <c r="G345" s="77" t="str">
        <f>+CONSOLIDADO[[#This Row],[Codigo Municipio]]&amp;CONSOLIDADO[[#This Row],[Fecha]]</f>
        <v>010244043</v>
      </c>
      <c r="H345" s="78">
        <f>+IFERROR(VLOOKUP($G345,TDAcumula!$C$2:$E$2027,3,0),0)</f>
        <v>0</v>
      </c>
      <c r="I345" s="79">
        <f t="shared" si="30"/>
        <v>0</v>
      </c>
      <c r="J345" s="80">
        <f>+IF(CONSOLIDADO[[#This Row],[Codigo Municipio]]=E344,CONSOLIDADO[[#This Row],[Fallecidos Diarios]]+J344,CONSOLIDADO[[#This Row],[Fallecidos Diarios]])</f>
        <v>0</v>
      </c>
      <c r="K345" s="81">
        <f t="shared" si="31"/>
        <v>0</v>
      </c>
      <c r="L345" s="82">
        <f>+IF(CONSOLIDADO[[#This Row],[Codigo Municipio]]=E344,CONSOLIDADO[[#This Row],[Recuperados Diarios]]+L344,CONSOLIDADO[[#This Row],[Recuperados Diarios]])</f>
        <v>0</v>
      </c>
      <c r="M345" s="83" cm="1">
        <f t="array" ref="M345">+IFERROR(IF(CONSOLIDADO[[#This Row],[Día]]&lt;14,0,INDEX(CONSOLIDADO[Casos Diarios],ROW()-14,1)),0)</f>
        <v>0</v>
      </c>
      <c r="N345" s="78">
        <f>+IF(CONSOLIDADO[[#This Row],[Clave]]="710143893",1,IF(OR(CONSOLIDADO[[#This Row],[Casos Acumulados]]&gt;0,CONSOLIDADO[[#This Row],[Muertes]]&gt;0),N344+1,I345))</f>
        <v>0</v>
      </c>
      <c r="O345" s="75">
        <f>+IFERROR(VLOOKUP($G345,TDMuertes!$C$2:$E$534,3,0),0)</f>
        <v>0</v>
      </c>
      <c r="P345" s="100" t="str">
        <f t="shared" ca="1" si="32"/>
        <v>OFF</v>
      </c>
      <c r="Q345" s="84">
        <f>+IFERROR(VLOOKUP(CONSOLIDADO[[#This Row],[Codigo Municipio]],TDDia!$A$4:$B$394,2,0),0)</f>
        <v>0</v>
      </c>
    </row>
    <row r="346" spans="2:17" ht="14.4" x14ac:dyDescent="0.3">
      <c r="B346">
        <f t="shared" si="33"/>
        <v>2</v>
      </c>
      <c r="C346" s="75" t="str" cm="1">
        <f t="array" ref="C346">+INDEX(Table_4[[Departamento]:[Municipio]],FINAL!$B346,1)</f>
        <v>Atlántida</v>
      </c>
      <c r="D346" s="75" t="str" cm="1">
        <f t="array" ref="D346">+INDEX(Table_4[[Departamento]:[Municipio]],FINAL!$B346,4)</f>
        <v>El Porvenir</v>
      </c>
      <c r="E346" s="75" t="str" cm="1">
        <f t="array" ref="E346">+INDEX(Table_4[[Departamento]:[Municipio]],FINAL!$B346,3)</f>
        <v>0102</v>
      </c>
      <c r="F346" s="102">
        <f t="shared" si="29"/>
        <v>44044</v>
      </c>
      <c r="G346" s="77" t="str">
        <f>+CONSOLIDADO[[#This Row],[Codigo Municipio]]&amp;CONSOLIDADO[[#This Row],[Fecha]]</f>
        <v>010244044</v>
      </c>
      <c r="H346" s="78">
        <f>+IFERROR(VLOOKUP($G346,TDAcumula!$C$2:$E$2027,3,0),0)</f>
        <v>0</v>
      </c>
      <c r="I346" s="79">
        <f t="shared" si="30"/>
        <v>0</v>
      </c>
      <c r="J346" s="80">
        <f>+IF(CONSOLIDADO[[#This Row],[Codigo Municipio]]=E345,CONSOLIDADO[[#This Row],[Fallecidos Diarios]]+J345,CONSOLIDADO[[#This Row],[Fallecidos Diarios]])</f>
        <v>0</v>
      </c>
      <c r="K346" s="81">
        <f t="shared" si="31"/>
        <v>0</v>
      </c>
      <c r="L346" s="82">
        <f>+IF(CONSOLIDADO[[#This Row],[Codigo Municipio]]=E345,CONSOLIDADO[[#This Row],[Recuperados Diarios]]+L345,CONSOLIDADO[[#This Row],[Recuperados Diarios]])</f>
        <v>0</v>
      </c>
      <c r="M346" s="83" cm="1">
        <f t="array" ref="M346">+IFERROR(IF(CONSOLIDADO[[#This Row],[Día]]&lt;14,0,INDEX(CONSOLIDADO[Casos Diarios],ROW()-14,1)),0)</f>
        <v>0</v>
      </c>
      <c r="N346" s="78">
        <f>+IF(CONSOLIDADO[[#This Row],[Clave]]="710143893",1,IF(OR(CONSOLIDADO[[#This Row],[Casos Acumulados]]&gt;0,CONSOLIDADO[[#This Row],[Muertes]]&gt;0),N345+1,I346))</f>
        <v>0</v>
      </c>
      <c r="O346" s="75">
        <f>+IFERROR(VLOOKUP($G346,TDMuertes!$C$2:$E$534,3,0),0)</f>
        <v>0</v>
      </c>
      <c r="P346" s="100" t="str">
        <f t="shared" ca="1" si="32"/>
        <v>OFF</v>
      </c>
      <c r="Q346" s="84">
        <f>+IFERROR(VLOOKUP(CONSOLIDADO[[#This Row],[Codigo Municipio]],TDDia!$A$4:$B$394,2,0),0)</f>
        <v>0</v>
      </c>
    </row>
    <row r="347" spans="2:17" ht="14.4" x14ac:dyDescent="0.3">
      <c r="B347">
        <f t="shared" si="33"/>
        <v>2</v>
      </c>
      <c r="C347" s="75" t="str" cm="1">
        <f t="array" ref="C347">+INDEX(Table_4[[Departamento]:[Municipio]],FINAL!$B347,1)</f>
        <v>Atlántida</v>
      </c>
      <c r="D347" s="75" t="str" cm="1">
        <f t="array" ref="D347">+INDEX(Table_4[[Departamento]:[Municipio]],FINAL!$B347,4)</f>
        <v>El Porvenir</v>
      </c>
      <c r="E347" s="75" t="str" cm="1">
        <f t="array" ref="E347">+INDEX(Table_4[[Departamento]:[Municipio]],FINAL!$B347,3)</f>
        <v>0102</v>
      </c>
      <c r="F347" s="102">
        <f t="shared" si="29"/>
        <v>44045</v>
      </c>
      <c r="G347" s="77" t="str">
        <f>+CONSOLIDADO[[#This Row],[Codigo Municipio]]&amp;CONSOLIDADO[[#This Row],[Fecha]]</f>
        <v>010244045</v>
      </c>
      <c r="H347" s="78">
        <f>+IFERROR(VLOOKUP($G347,TDAcumula!$C$2:$E$2027,3,0),0)</f>
        <v>0</v>
      </c>
      <c r="I347" s="79">
        <f t="shared" si="30"/>
        <v>0</v>
      </c>
      <c r="J347" s="80">
        <f>+IF(CONSOLIDADO[[#This Row],[Codigo Municipio]]=E346,CONSOLIDADO[[#This Row],[Fallecidos Diarios]]+J346,CONSOLIDADO[[#This Row],[Fallecidos Diarios]])</f>
        <v>0</v>
      </c>
      <c r="K347" s="81">
        <f t="shared" si="31"/>
        <v>0</v>
      </c>
      <c r="L347" s="82">
        <f>+IF(CONSOLIDADO[[#This Row],[Codigo Municipio]]=E346,CONSOLIDADO[[#This Row],[Recuperados Diarios]]+L346,CONSOLIDADO[[#This Row],[Recuperados Diarios]])</f>
        <v>0</v>
      </c>
      <c r="M347" s="83" cm="1">
        <f t="array" ref="M347">+IFERROR(IF(CONSOLIDADO[[#This Row],[Día]]&lt;14,0,INDEX(CONSOLIDADO[Casos Diarios],ROW()-14,1)),0)</f>
        <v>0</v>
      </c>
      <c r="N347" s="78">
        <f>+IF(CONSOLIDADO[[#This Row],[Clave]]="710143893",1,IF(OR(CONSOLIDADO[[#This Row],[Casos Acumulados]]&gt;0,CONSOLIDADO[[#This Row],[Muertes]]&gt;0),N346+1,I347))</f>
        <v>0</v>
      </c>
      <c r="O347" s="75">
        <f>+IFERROR(VLOOKUP($G347,TDMuertes!$C$2:$E$534,3,0),0)</f>
        <v>0</v>
      </c>
      <c r="P347" s="100" t="str">
        <f t="shared" ca="1" si="32"/>
        <v>OFF</v>
      </c>
      <c r="Q347" s="84">
        <f>+IFERROR(VLOOKUP(CONSOLIDADO[[#This Row],[Codigo Municipio]],TDDia!$A$4:$B$394,2,0),0)</f>
        <v>0</v>
      </c>
    </row>
    <row r="348" spans="2:17" ht="14.4" x14ac:dyDescent="0.3">
      <c r="B348">
        <f t="shared" si="33"/>
        <v>2</v>
      </c>
      <c r="C348" s="75" t="str" cm="1">
        <f t="array" ref="C348">+INDEX(Table_4[[Departamento]:[Municipio]],FINAL!$B348,1)</f>
        <v>Atlántida</v>
      </c>
      <c r="D348" s="75" t="str" cm="1">
        <f t="array" ref="D348">+INDEX(Table_4[[Departamento]:[Municipio]],FINAL!$B348,4)</f>
        <v>El Porvenir</v>
      </c>
      <c r="E348" s="75" t="str" cm="1">
        <f t="array" ref="E348">+INDEX(Table_4[[Departamento]:[Municipio]],FINAL!$B348,3)</f>
        <v>0102</v>
      </c>
      <c r="F348" s="102">
        <f t="shared" si="29"/>
        <v>44046</v>
      </c>
      <c r="G348" s="77" t="str">
        <f>+CONSOLIDADO[[#This Row],[Codigo Municipio]]&amp;CONSOLIDADO[[#This Row],[Fecha]]</f>
        <v>010244046</v>
      </c>
      <c r="H348" s="78">
        <f>+IFERROR(VLOOKUP($G348,TDAcumula!$C$2:$E$2027,3,0),0)</f>
        <v>0</v>
      </c>
      <c r="I348" s="79">
        <f t="shared" si="30"/>
        <v>0</v>
      </c>
      <c r="J348" s="80">
        <f>+IF(CONSOLIDADO[[#This Row],[Codigo Municipio]]=E347,CONSOLIDADO[[#This Row],[Fallecidos Diarios]]+J347,CONSOLIDADO[[#This Row],[Fallecidos Diarios]])</f>
        <v>0</v>
      </c>
      <c r="K348" s="81">
        <f t="shared" si="31"/>
        <v>0</v>
      </c>
      <c r="L348" s="82">
        <f>+IF(CONSOLIDADO[[#This Row],[Codigo Municipio]]=E347,CONSOLIDADO[[#This Row],[Recuperados Diarios]]+L347,CONSOLIDADO[[#This Row],[Recuperados Diarios]])</f>
        <v>0</v>
      </c>
      <c r="M348" s="83" cm="1">
        <f t="array" ref="M348">+IFERROR(IF(CONSOLIDADO[[#This Row],[Día]]&lt;14,0,INDEX(CONSOLIDADO[Casos Diarios],ROW()-14,1)),0)</f>
        <v>0</v>
      </c>
      <c r="N348" s="78">
        <f>+IF(CONSOLIDADO[[#This Row],[Clave]]="710143893",1,IF(OR(CONSOLIDADO[[#This Row],[Casos Acumulados]]&gt;0,CONSOLIDADO[[#This Row],[Muertes]]&gt;0),N347+1,I348))</f>
        <v>0</v>
      </c>
      <c r="O348" s="75">
        <f>+IFERROR(VLOOKUP($G348,TDMuertes!$C$2:$E$534,3,0),0)</f>
        <v>0</v>
      </c>
      <c r="P348" s="100" t="str">
        <f t="shared" ca="1" si="32"/>
        <v>OFF</v>
      </c>
      <c r="Q348" s="84">
        <f>+IFERROR(VLOOKUP(CONSOLIDADO[[#This Row],[Codigo Municipio]],TDDia!$A$4:$B$394,2,0),0)</f>
        <v>0</v>
      </c>
    </row>
    <row r="349" spans="2:17" ht="14.4" x14ac:dyDescent="0.3">
      <c r="B349">
        <f t="shared" si="33"/>
        <v>2</v>
      </c>
      <c r="C349" s="75" t="str" cm="1">
        <f t="array" ref="C349">+INDEX(Table_4[[Departamento]:[Municipio]],FINAL!$B349,1)</f>
        <v>Atlántida</v>
      </c>
      <c r="D349" s="75" t="str" cm="1">
        <f t="array" ref="D349">+INDEX(Table_4[[Departamento]:[Municipio]],FINAL!$B349,4)</f>
        <v>El Porvenir</v>
      </c>
      <c r="E349" s="75" t="str" cm="1">
        <f t="array" ref="E349">+INDEX(Table_4[[Departamento]:[Municipio]],FINAL!$B349,3)</f>
        <v>0102</v>
      </c>
      <c r="F349" s="102">
        <f t="shared" si="29"/>
        <v>44047</v>
      </c>
      <c r="G349" s="77" t="str">
        <f>+CONSOLIDADO[[#This Row],[Codigo Municipio]]&amp;CONSOLIDADO[[#This Row],[Fecha]]</f>
        <v>010244047</v>
      </c>
      <c r="H349" s="78">
        <f>+IFERROR(VLOOKUP($G349,TDAcumula!$C$2:$E$2027,3,0),0)</f>
        <v>0</v>
      </c>
      <c r="I349" s="79">
        <f t="shared" si="30"/>
        <v>0</v>
      </c>
      <c r="J349" s="80">
        <f>+IF(CONSOLIDADO[[#This Row],[Codigo Municipio]]=E348,CONSOLIDADO[[#This Row],[Fallecidos Diarios]]+J348,CONSOLIDADO[[#This Row],[Fallecidos Diarios]])</f>
        <v>0</v>
      </c>
      <c r="K349" s="81">
        <f t="shared" si="31"/>
        <v>0</v>
      </c>
      <c r="L349" s="82">
        <f>+IF(CONSOLIDADO[[#This Row],[Codigo Municipio]]=E348,CONSOLIDADO[[#This Row],[Recuperados Diarios]]+L348,CONSOLIDADO[[#This Row],[Recuperados Diarios]])</f>
        <v>0</v>
      </c>
      <c r="M349" s="83" cm="1">
        <f t="array" ref="M349">+IFERROR(IF(CONSOLIDADO[[#This Row],[Día]]&lt;14,0,INDEX(CONSOLIDADO[Casos Diarios],ROW()-14,1)),0)</f>
        <v>0</v>
      </c>
      <c r="N349" s="78">
        <f>+IF(CONSOLIDADO[[#This Row],[Clave]]="710143893",1,IF(OR(CONSOLIDADO[[#This Row],[Casos Acumulados]]&gt;0,CONSOLIDADO[[#This Row],[Muertes]]&gt;0),N348+1,I349))</f>
        <v>0</v>
      </c>
      <c r="O349" s="75">
        <f>+IFERROR(VLOOKUP($G349,TDMuertes!$C$2:$E$534,3,0),0)</f>
        <v>0</v>
      </c>
      <c r="P349" s="100" t="str">
        <f t="shared" ca="1" si="32"/>
        <v>OFF</v>
      </c>
      <c r="Q349" s="84">
        <f>+IFERROR(VLOOKUP(CONSOLIDADO[[#This Row],[Codigo Municipio]],TDDia!$A$4:$B$394,2,0),0)</f>
        <v>0</v>
      </c>
    </row>
    <row r="350" spans="2:17" ht="14.4" x14ac:dyDescent="0.3">
      <c r="B350">
        <f t="shared" si="33"/>
        <v>2</v>
      </c>
      <c r="C350" s="75" t="str" cm="1">
        <f t="array" ref="C350">+INDEX(Table_4[[Departamento]:[Municipio]],FINAL!$B350,1)</f>
        <v>Atlántida</v>
      </c>
      <c r="D350" s="75" t="str" cm="1">
        <f t="array" ref="D350">+INDEX(Table_4[[Departamento]:[Municipio]],FINAL!$B350,4)</f>
        <v>El Porvenir</v>
      </c>
      <c r="E350" s="75" t="str" cm="1">
        <f t="array" ref="E350">+INDEX(Table_4[[Departamento]:[Municipio]],FINAL!$B350,3)</f>
        <v>0102</v>
      </c>
      <c r="F350" s="102">
        <f t="shared" si="29"/>
        <v>44048</v>
      </c>
      <c r="G350" s="77" t="str">
        <f>+CONSOLIDADO[[#This Row],[Codigo Municipio]]&amp;CONSOLIDADO[[#This Row],[Fecha]]</f>
        <v>010244048</v>
      </c>
      <c r="H350" s="78">
        <f>+IFERROR(VLOOKUP($G350,TDAcumula!$C$2:$E$2027,3,0),0)</f>
        <v>0</v>
      </c>
      <c r="I350" s="79">
        <f t="shared" si="30"/>
        <v>0</v>
      </c>
      <c r="J350" s="80">
        <f>+IF(CONSOLIDADO[[#This Row],[Codigo Municipio]]=E349,CONSOLIDADO[[#This Row],[Fallecidos Diarios]]+J349,CONSOLIDADO[[#This Row],[Fallecidos Diarios]])</f>
        <v>0</v>
      </c>
      <c r="K350" s="81">
        <f t="shared" si="31"/>
        <v>0</v>
      </c>
      <c r="L350" s="82">
        <f>+IF(CONSOLIDADO[[#This Row],[Codigo Municipio]]=E349,CONSOLIDADO[[#This Row],[Recuperados Diarios]]+L349,CONSOLIDADO[[#This Row],[Recuperados Diarios]])</f>
        <v>0</v>
      </c>
      <c r="M350" s="83" cm="1">
        <f t="array" ref="M350">+IFERROR(IF(CONSOLIDADO[[#This Row],[Día]]&lt;14,0,INDEX(CONSOLIDADO[Casos Diarios],ROW()-14,1)),0)</f>
        <v>0</v>
      </c>
      <c r="N350" s="78">
        <f>+IF(CONSOLIDADO[[#This Row],[Clave]]="710143893",1,IF(OR(CONSOLIDADO[[#This Row],[Casos Acumulados]]&gt;0,CONSOLIDADO[[#This Row],[Muertes]]&gt;0),N349+1,I350))</f>
        <v>0</v>
      </c>
      <c r="O350" s="75">
        <f>+IFERROR(VLOOKUP($G350,TDMuertes!$C$2:$E$534,3,0),0)</f>
        <v>0</v>
      </c>
      <c r="P350" s="100" t="str">
        <f t="shared" ca="1" si="32"/>
        <v>OFF</v>
      </c>
      <c r="Q350" s="84">
        <f>+IFERROR(VLOOKUP(CONSOLIDADO[[#This Row],[Codigo Municipio]],TDDia!$A$4:$B$394,2,0),0)</f>
        <v>0</v>
      </c>
    </row>
    <row r="351" spans="2:17" ht="14.4" x14ac:dyDescent="0.3">
      <c r="B351">
        <f t="shared" si="33"/>
        <v>2</v>
      </c>
      <c r="C351" s="75" t="str" cm="1">
        <f t="array" ref="C351">+INDEX(Table_4[[Departamento]:[Municipio]],FINAL!$B351,1)</f>
        <v>Atlántida</v>
      </c>
      <c r="D351" s="75" t="str" cm="1">
        <f t="array" ref="D351">+INDEX(Table_4[[Departamento]:[Municipio]],FINAL!$B351,4)</f>
        <v>El Porvenir</v>
      </c>
      <c r="E351" s="75" t="str" cm="1">
        <f t="array" ref="E351">+INDEX(Table_4[[Departamento]:[Municipio]],FINAL!$B351,3)</f>
        <v>0102</v>
      </c>
      <c r="F351" s="102">
        <f t="shared" si="29"/>
        <v>44049</v>
      </c>
      <c r="G351" s="77" t="str">
        <f>+CONSOLIDADO[[#This Row],[Codigo Municipio]]&amp;CONSOLIDADO[[#This Row],[Fecha]]</f>
        <v>010244049</v>
      </c>
      <c r="H351" s="78">
        <f>+IFERROR(VLOOKUP($G351,TDAcumula!$C$2:$E$2027,3,0),0)</f>
        <v>0</v>
      </c>
      <c r="I351" s="79">
        <f t="shared" si="30"/>
        <v>0</v>
      </c>
      <c r="J351" s="80">
        <f>+IF(CONSOLIDADO[[#This Row],[Codigo Municipio]]=E350,CONSOLIDADO[[#This Row],[Fallecidos Diarios]]+J350,CONSOLIDADO[[#This Row],[Fallecidos Diarios]])</f>
        <v>0</v>
      </c>
      <c r="K351" s="81">
        <f t="shared" si="31"/>
        <v>0</v>
      </c>
      <c r="L351" s="82">
        <f>+IF(CONSOLIDADO[[#This Row],[Codigo Municipio]]=E350,CONSOLIDADO[[#This Row],[Recuperados Diarios]]+L350,CONSOLIDADO[[#This Row],[Recuperados Diarios]])</f>
        <v>0</v>
      </c>
      <c r="M351" s="83" cm="1">
        <f t="array" ref="M351">+IFERROR(IF(CONSOLIDADO[[#This Row],[Día]]&lt;14,0,INDEX(CONSOLIDADO[Casos Diarios],ROW()-14,1)),0)</f>
        <v>0</v>
      </c>
      <c r="N351" s="78">
        <f>+IF(CONSOLIDADO[[#This Row],[Clave]]="710143893",1,IF(OR(CONSOLIDADO[[#This Row],[Casos Acumulados]]&gt;0,CONSOLIDADO[[#This Row],[Muertes]]&gt;0),N350+1,I351))</f>
        <v>0</v>
      </c>
      <c r="O351" s="75">
        <f>+IFERROR(VLOOKUP($G351,TDMuertes!$C$2:$E$534,3,0),0)</f>
        <v>0</v>
      </c>
      <c r="P351" s="100" t="str">
        <f t="shared" ca="1" si="32"/>
        <v>OFF</v>
      </c>
      <c r="Q351" s="84">
        <f>+IFERROR(VLOOKUP(CONSOLIDADO[[#This Row],[Codigo Municipio]],TDDia!$A$4:$B$394,2,0),0)</f>
        <v>0</v>
      </c>
    </row>
    <row r="352" spans="2:17" ht="14.4" x14ac:dyDescent="0.3">
      <c r="B352">
        <f t="shared" si="33"/>
        <v>2</v>
      </c>
      <c r="C352" s="75" t="str" cm="1">
        <f t="array" ref="C352">+INDEX(Table_4[[Departamento]:[Municipio]],FINAL!$B352,1)</f>
        <v>Atlántida</v>
      </c>
      <c r="D352" s="75" t="str" cm="1">
        <f t="array" ref="D352">+INDEX(Table_4[[Departamento]:[Municipio]],FINAL!$B352,4)</f>
        <v>El Porvenir</v>
      </c>
      <c r="E352" s="75" t="str" cm="1">
        <f t="array" ref="E352">+INDEX(Table_4[[Departamento]:[Municipio]],FINAL!$B352,3)</f>
        <v>0102</v>
      </c>
      <c r="F352" s="102">
        <f t="shared" si="29"/>
        <v>44050</v>
      </c>
      <c r="G352" s="77" t="str">
        <f>+CONSOLIDADO[[#This Row],[Codigo Municipio]]&amp;CONSOLIDADO[[#This Row],[Fecha]]</f>
        <v>010244050</v>
      </c>
      <c r="H352" s="78">
        <f>+IFERROR(VLOOKUP($G352,TDAcumula!$C$2:$E$2027,3,0),0)</f>
        <v>0</v>
      </c>
      <c r="I352" s="79">
        <f t="shared" si="30"/>
        <v>0</v>
      </c>
      <c r="J352" s="80">
        <f>+IF(CONSOLIDADO[[#This Row],[Codigo Municipio]]=E351,CONSOLIDADO[[#This Row],[Fallecidos Diarios]]+J351,CONSOLIDADO[[#This Row],[Fallecidos Diarios]])</f>
        <v>0</v>
      </c>
      <c r="K352" s="81">
        <f t="shared" si="31"/>
        <v>0</v>
      </c>
      <c r="L352" s="82">
        <f>+IF(CONSOLIDADO[[#This Row],[Codigo Municipio]]=E351,CONSOLIDADO[[#This Row],[Recuperados Diarios]]+L351,CONSOLIDADO[[#This Row],[Recuperados Diarios]])</f>
        <v>0</v>
      </c>
      <c r="M352" s="83" cm="1">
        <f t="array" ref="M352">+IFERROR(IF(CONSOLIDADO[[#This Row],[Día]]&lt;14,0,INDEX(CONSOLIDADO[Casos Diarios],ROW()-14,1)),0)</f>
        <v>0</v>
      </c>
      <c r="N352" s="78">
        <f>+IF(CONSOLIDADO[[#This Row],[Clave]]="710143893",1,IF(OR(CONSOLIDADO[[#This Row],[Casos Acumulados]]&gt;0,CONSOLIDADO[[#This Row],[Muertes]]&gt;0),N351+1,I352))</f>
        <v>0</v>
      </c>
      <c r="O352" s="75">
        <f>+IFERROR(VLOOKUP($G352,TDMuertes!$C$2:$E$534,3,0),0)</f>
        <v>0</v>
      </c>
      <c r="P352" s="100" t="str">
        <f t="shared" ca="1" si="32"/>
        <v>OFF</v>
      </c>
      <c r="Q352" s="84">
        <f>+IFERROR(VLOOKUP(CONSOLIDADO[[#This Row],[Codigo Municipio]],TDDia!$A$4:$B$394,2,0),0)</f>
        <v>0</v>
      </c>
    </row>
    <row r="353" spans="2:17" ht="14.4" x14ac:dyDescent="0.3">
      <c r="B353">
        <f t="shared" si="33"/>
        <v>2</v>
      </c>
      <c r="C353" s="75" t="str" cm="1">
        <f t="array" ref="C353">+INDEX(Table_4[[Departamento]:[Municipio]],FINAL!$B353,1)</f>
        <v>Atlántida</v>
      </c>
      <c r="D353" s="75" t="str" cm="1">
        <f t="array" ref="D353">+INDEX(Table_4[[Departamento]:[Municipio]],FINAL!$B353,4)</f>
        <v>El Porvenir</v>
      </c>
      <c r="E353" s="75" t="str" cm="1">
        <f t="array" ref="E353">+INDEX(Table_4[[Departamento]:[Municipio]],FINAL!$B353,3)</f>
        <v>0102</v>
      </c>
      <c r="F353" s="102">
        <f t="shared" si="29"/>
        <v>44051</v>
      </c>
      <c r="G353" s="77" t="str">
        <f>+CONSOLIDADO[[#This Row],[Codigo Municipio]]&amp;CONSOLIDADO[[#This Row],[Fecha]]</f>
        <v>010244051</v>
      </c>
      <c r="H353" s="78">
        <f>+IFERROR(VLOOKUP($G353,TDAcumula!$C$2:$E$2027,3,0),0)</f>
        <v>0</v>
      </c>
      <c r="I353" s="79">
        <f t="shared" si="30"/>
        <v>0</v>
      </c>
      <c r="J353" s="80">
        <f>+IF(CONSOLIDADO[[#This Row],[Codigo Municipio]]=E352,CONSOLIDADO[[#This Row],[Fallecidos Diarios]]+J352,CONSOLIDADO[[#This Row],[Fallecidos Diarios]])</f>
        <v>0</v>
      </c>
      <c r="K353" s="81">
        <f t="shared" si="31"/>
        <v>0</v>
      </c>
      <c r="L353" s="82">
        <f>+IF(CONSOLIDADO[[#This Row],[Codigo Municipio]]=E352,CONSOLIDADO[[#This Row],[Recuperados Diarios]]+L352,CONSOLIDADO[[#This Row],[Recuperados Diarios]])</f>
        <v>0</v>
      </c>
      <c r="M353" s="83" cm="1">
        <f t="array" ref="M353">+IFERROR(IF(CONSOLIDADO[[#This Row],[Día]]&lt;14,0,INDEX(CONSOLIDADO[Casos Diarios],ROW()-14,1)),0)</f>
        <v>0</v>
      </c>
      <c r="N353" s="78">
        <f>+IF(CONSOLIDADO[[#This Row],[Clave]]="710143893",1,IF(OR(CONSOLIDADO[[#This Row],[Casos Acumulados]]&gt;0,CONSOLIDADO[[#This Row],[Muertes]]&gt;0),N352+1,I353))</f>
        <v>0</v>
      </c>
      <c r="O353" s="75">
        <f>+IFERROR(VLOOKUP($G353,TDMuertes!$C$2:$E$534,3,0),0)</f>
        <v>0</v>
      </c>
      <c r="P353" s="100" t="str">
        <f t="shared" ca="1" si="32"/>
        <v>OFF</v>
      </c>
      <c r="Q353" s="84">
        <f>+IFERROR(VLOOKUP(CONSOLIDADO[[#This Row],[Codigo Municipio]],TDDia!$A$4:$B$394,2,0),0)</f>
        <v>0</v>
      </c>
    </row>
    <row r="354" spans="2:17" ht="14.4" x14ac:dyDescent="0.3">
      <c r="B354">
        <f t="shared" si="33"/>
        <v>2</v>
      </c>
      <c r="C354" s="75" t="str" cm="1">
        <f t="array" ref="C354">+INDEX(Table_4[[Departamento]:[Municipio]],FINAL!$B354,1)</f>
        <v>Atlántida</v>
      </c>
      <c r="D354" s="75" t="str" cm="1">
        <f t="array" ref="D354">+INDEX(Table_4[[Departamento]:[Municipio]],FINAL!$B354,4)</f>
        <v>El Porvenir</v>
      </c>
      <c r="E354" s="75" t="str" cm="1">
        <f t="array" ref="E354">+INDEX(Table_4[[Departamento]:[Municipio]],FINAL!$B354,3)</f>
        <v>0102</v>
      </c>
      <c r="F354" s="102">
        <f t="shared" si="29"/>
        <v>44052</v>
      </c>
      <c r="G354" s="77" t="str">
        <f>+CONSOLIDADO[[#This Row],[Codigo Municipio]]&amp;CONSOLIDADO[[#This Row],[Fecha]]</f>
        <v>010244052</v>
      </c>
      <c r="H354" s="78">
        <f>+IFERROR(VLOOKUP($G354,TDAcumula!$C$2:$E$2027,3,0),0)</f>
        <v>0</v>
      </c>
      <c r="I354" s="79">
        <f t="shared" si="30"/>
        <v>0</v>
      </c>
      <c r="J354" s="80">
        <f>+IF(CONSOLIDADO[[#This Row],[Codigo Municipio]]=E353,CONSOLIDADO[[#This Row],[Fallecidos Diarios]]+J353,CONSOLIDADO[[#This Row],[Fallecidos Diarios]])</f>
        <v>0</v>
      </c>
      <c r="K354" s="81">
        <f t="shared" si="31"/>
        <v>0</v>
      </c>
      <c r="L354" s="82">
        <f>+IF(CONSOLIDADO[[#This Row],[Codigo Municipio]]=E353,CONSOLIDADO[[#This Row],[Recuperados Diarios]]+L353,CONSOLIDADO[[#This Row],[Recuperados Diarios]])</f>
        <v>0</v>
      </c>
      <c r="M354" s="83" cm="1">
        <f t="array" ref="M354">+IFERROR(IF(CONSOLIDADO[[#This Row],[Día]]&lt;14,0,INDEX(CONSOLIDADO[Casos Diarios],ROW()-14,1)),0)</f>
        <v>0</v>
      </c>
      <c r="N354" s="78">
        <f>+IF(CONSOLIDADO[[#This Row],[Clave]]="710143893",1,IF(OR(CONSOLIDADO[[#This Row],[Casos Acumulados]]&gt;0,CONSOLIDADO[[#This Row],[Muertes]]&gt;0),N353+1,I354))</f>
        <v>0</v>
      </c>
      <c r="O354" s="75">
        <f>+IFERROR(VLOOKUP($G354,TDMuertes!$C$2:$E$534,3,0),0)</f>
        <v>0</v>
      </c>
      <c r="P354" s="100" t="str">
        <f t="shared" ca="1" si="32"/>
        <v>OFF</v>
      </c>
      <c r="Q354" s="84">
        <f>+IFERROR(VLOOKUP(CONSOLIDADO[[#This Row],[Codigo Municipio]],TDDia!$A$4:$B$394,2,0),0)</f>
        <v>0</v>
      </c>
    </row>
    <row r="355" spans="2:17" ht="14.4" x14ac:dyDescent="0.3">
      <c r="B355">
        <f t="shared" si="33"/>
        <v>2</v>
      </c>
      <c r="C355" s="75" t="str" cm="1">
        <f t="array" ref="C355">+INDEX(Table_4[[Departamento]:[Municipio]],FINAL!$B355,1)</f>
        <v>Atlántida</v>
      </c>
      <c r="D355" s="75" t="str" cm="1">
        <f t="array" ref="D355">+INDEX(Table_4[[Departamento]:[Municipio]],FINAL!$B355,4)</f>
        <v>El Porvenir</v>
      </c>
      <c r="E355" s="75" t="str" cm="1">
        <f t="array" ref="E355">+INDEX(Table_4[[Departamento]:[Municipio]],FINAL!$B355,3)</f>
        <v>0102</v>
      </c>
      <c r="F355" s="102">
        <f t="shared" si="29"/>
        <v>44053</v>
      </c>
      <c r="G355" s="77" t="str">
        <f>+CONSOLIDADO[[#This Row],[Codigo Municipio]]&amp;CONSOLIDADO[[#This Row],[Fecha]]</f>
        <v>010244053</v>
      </c>
      <c r="H355" s="78">
        <f>+IFERROR(VLOOKUP($G355,TDAcumula!$C$2:$E$2027,3,0),0)</f>
        <v>0</v>
      </c>
      <c r="I355" s="79">
        <f t="shared" si="30"/>
        <v>0</v>
      </c>
      <c r="J355" s="80">
        <f>+IF(CONSOLIDADO[[#This Row],[Codigo Municipio]]=E354,CONSOLIDADO[[#This Row],[Fallecidos Diarios]]+J354,CONSOLIDADO[[#This Row],[Fallecidos Diarios]])</f>
        <v>0</v>
      </c>
      <c r="K355" s="81">
        <f t="shared" si="31"/>
        <v>0</v>
      </c>
      <c r="L355" s="82">
        <f>+IF(CONSOLIDADO[[#This Row],[Codigo Municipio]]=E354,CONSOLIDADO[[#This Row],[Recuperados Diarios]]+L354,CONSOLIDADO[[#This Row],[Recuperados Diarios]])</f>
        <v>0</v>
      </c>
      <c r="M355" s="83" cm="1">
        <f t="array" ref="M355">+IFERROR(IF(CONSOLIDADO[[#This Row],[Día]]&lt;14,0,INDEX(CONSOLIDADO[Casos Diarios],ROW()-14,1)),0)</f>
        <v>0</v>
      </c>
      <c r="N355" s="78">
        <f>+IF(CONSOLIDADO[[#This Row],[Clave]]="710143893",1,IF(OR(CONSOLIDADO[[#This Row],[Casos Acumulados]]&gt;0,CONSOLIDADO[[#This Row],[Muertes]]&gt;0),N354+1,I355))</f>
        <v>0</v>
      </c>
      <c r="O355" s="75">
        <f>+IFERROR(VLOOKUP($G355,TDMuertes!$C$2:$E$534,3,0),0)</f>
        <v>0</v>
      </c>
      <c r="P355" s="100" t="str">
        <f t="shared" ca="1" si="32"/>
        <v>OFF</v>
      </c>
      <c r="Q355" s="84">
        <f>+IFERROR(VLOOKUP(CONSOLIDADO[[#This Row],[Codigo Municipio]],TDDia!$A$4:$B$394,2,0),0)</f>
        <v>0</v>
      </c>
    </row>
    <row r="356" spans="2:17" ht="14.4" x14ac:dyDescent="0.3">
      <c r="B356">
        <f t="shared" si="33"/>
        <v>2</v>
      </c>
      <c r="C356" s="75" t="str" cm="1">
        <f t="array" ref="C356">+INDEX(Table_4[[Departamento]:[Municipio]],FINAL!$B356,1)</f>
        <v>Atlántida</v>
      </c>
      <c r="D356" s="75" t="str" cm="1">
        <f t="array" ref="D356">+INDEX(Table_4[[Departamento]:[Municipio]],FINAL!$B356,4)</f>
        <v>El Porvenir</v>
      </c>
      <c r="E356" s="75" t="str" cm="1">
        <f t="array" ref="E356">+INDEX(Table_4[[Departamento]:[Municipio]],FINAL!$B356,3)</f>
        <v>0102</v>
      </c>
      <c r="F356" s="102">
        <f t="shared" si="29"/>
        <v>44054</v>
      </c>
      <c r="G356" s="77" t="str">
        <f>+CONSOLIDADO[[#This Row],[Codigo Municipio]]&amp;CONSOLIDADO[[#This Row],[Fecha]]</f>
        <v>010244054</v>
      </c>
      <c r="H356" s="78">
        <f>+IFERROR(VLOOKUP($G356,TDAcumula!$C$2:$E$2027,3,0),0)</f>
        <v>0</v>
      </c>
      <c r="I356" s="79">
        <f t="shared" si="30"/>
        <v>0</v>
      </c>
      <c r="J356" s="80">
        <f>+IF(CONSOLIDADO[[#This Row],[Codigo Municipio]]=E355,CONSOLIDADO[[#This Row],[Fallecidos Diarios]]+J355,CONSOLIDADO[[#This Row],[Fallecidos Diarios]])</f>
        <v>0</v>
      </c>
      <c r="K356" s="81">
        <f t="shared" si="31"/>
        <v>0</v>
      </c>
      <c r="L356" s="82">
        <f>+IF(CONSOLIDADO[[#This Row],[Codigo Municipio]]=E355,CONSOLIDADO[[#This Row],[Recuperados Diarios]]+L355,CONSOLIDADO[[#This Row],[Recuperados Diarios]])</f>
        <v>0</v>
      </c>
      <c r="M356" s="83" cm="1">
        <f t="array" ref="M356">+IFERROR(IF(CONSOLIDADO[[#This Row],[Día]]&lt;14,0,INDEX(CONSOLIDADO[Casos Diarios],ROW()-14,1)),0)</f>
        <v>0</v>
      </c>
      <c r="N356" s="78">
        <f>+IF(CONSOLIDADO[[#This Row],[Clave]]="710143893",1,IF(OR(CONSOLIDADO[[#This Row],[Casos Acumulados]]&gt;0,CONSOLIDADO[[#This Row],[Muertes]]&gt;0),N355+1,I356))</f>
        <v>0</v>
      </c>
      <c r="O356" s="75">
        <f>+IFERROR(VLOOKUP($G356,TDMuertes!$C$2:$E$534,3,0),0)</f>
        <v>0</v>
      </c>
      <c r="P356" s="100" t="str">
        <f t="shared" ca="1" si="32"/>
        <v>OFF</v>
      </c>
      <c r="Q356" s="84">
        <f>+IFERROR(VLOOKUP(CONSOLIDADO[[#This Row],[Codigo Municipio]],TDDia!$A$4:$B$394,2,0),0)</f>
        <v>0</v>
      </c>
    </row>
    <row r="357" spans="2:17" ht="14.4" x14ac:dyDescent="0.3">
      <c r="B357">
        <f t="shared" si="33"/>
        <v>2</v>
      </c>
      <c r="C357" s="75" t="str" cm="1">
        <f t="array" ref="C357">+INDEX(Table_4[[Departamento]:[Municipio]],FINAL!$B357,1)</f>
        <v>Atlántida</v>
      </c>
      <c r="D357" s="75" t="str" cm="1">
        <f t="array" ref="D357">+INDEX(Table_4[[Departamento]:[Municipio]],FINAL!$B357,4)</f>
        <v>El Porvenir</v>
      </c>
      <c r="E357" s="75" t="str" cm="1">
        <f t="array" ref="E357">+INDEX(Table_4[[Departamento]:[Municipio]],FINAL!$B357,3)</f>
        <v>0102</v>
      </c>
      <c r="F357" s="102">
        <f t="shared" si="29"/>
        <v>44055</v>
      </c>
      <c r="G357" s="77" t="str">
        <f>+CONSOLIDADO[[#This Row],[Codigo Municipio]]&amp;CONSOLIDADO[[#This Row],[Fecha]]</f>
        <v>010244055</v>
      </c>
      <c r="H357" s="78">
        <f>+IFERROR(VLOOKUP($G357,TDAcumula!$C$2:$E$2027,3,0),0)</f>
        <v>0</v>
      </c>
      <c r="I357" s="79">
        <f t="shared" si="30"/>
        <v>0</v>
      </c>
      <c r="J357" s="80">
        <f>+IF(CONSOLIDADO[[#This Row],[Codigo Municipio]]=E356,CONSOLIDADO[[#This Row],[Fallecidos Diarios]]+J356,CONSOLIDADO[[#This Row],[Fallecidos Diarios]])</f>
        <v>0</v>
      </c>
      <c r="K357" s="81">
        <f t="shared" si="31"/>
        <v>0</v>
      </c>
      <c r="L357" s="82">
        <f>+IF(CONSOLIDADO[[#This Row],[Codigo Municipio]]=E356,CONSOLIDADO[[#This Row],[Recuperados Diarios]]+L356,CONSOLIDADO[[#This Row],[Recuperados Diarios]])</f>
        <v>0</v>
      </c>
      <c r="M357" s="83" cm="1">
        <f t="array" ref="M357">+IFERROR(IF(CONSOLIDADO[[#This Row],[Día]]&lt;14,0,INDEX(CONSOLIDADO[Casos Diarios],ROW()-14,1)),0)</f>
        <v>0</v>
      </c>
      <c r="N357" s="78">
        <f>+IF(CONSOLIDADO[[#This Row],[Clave]]="710143893",1,IF(OR(CONSOLIDADO[[#This Row],[Casos Acumulados]]&gt;0,CONSOLIDADO[[#This Row],[Muertes]]&gt;0),N356+1,I357))</f>
        <v>0</v>
      </c>
      <c r="O357" s="75">
        <f>+IFERROR(VLOOKUP($G357,TDMuertes!$C$2:$E$534,3,0),0)</f>
        <v>0</v>
      </c>
      <c r="P357" s="100" t="str">
        <f t="shared" ca="1" si="32"/>
        <v>OFF</v>
      </c>
      <c r="Q357" s="84">
        <f>+IFERROR(VLOOKUP(CONSOLIDADO[[#This Row],[Codigo Municipio]],TDDia!$A$4:$B$394,2,0),0)</f>
        <v>0</v>
      </c>
    </row>
    <row r="358" spans="2:17" ht="14.4" x14ac:dyDescent="0.3">
      <c r="B358">
        <f t="shared" si="33"/>
        <v>2</v>
      </c>
      <c r="C358" s="75" t="str" cm="1">
        <f t="array" ref="C358">+INDEX(Table_4[[Departamento]:[Municipio]],FINAL!$B358,1)</f>
        <v>Atlántida</v>
      </c>
      <c r="D358" s="75" t="str" cm="1">
        <f t="array" ref="D358">+INDEX(Table_4[[Departamento]:[Municipio]],FINAL!$B358,4)</f>
        <v>El Porvenir</v>
      </c>
      <c r="E358" s="75" t="str" cm="1">
        <f t="array" ref="E358">+INDEX(Table_4[[Departamento]:[Municipio]],FINAL!$B358,3)</f>
        <v>0102</v>
      </c>
      <c r="F358" s="102">
        <f t="shared" si="29"/>
        <v>44056</v>
      </c>
      <c r="G358" s="77" t="str">
        <f>+CONSOLIDADO[[#This Row],[Codigo Municipio]]&amp;CONSOLIDADO[[#This Row],[Fecha]]</f>
        <v>010244056</v>
      </c>
      <c r="H358" s="78">
        <f>+IFERROR(VLOOKUP($G358,TDAcumula!$C$2:$E$2027,3,0),0)</f>
        <v>0</v>
      </c>
      <c r="I358" s="79">
        <f t="shared" si="30"/>
        <v>0</v>
      </c>
      <c r="J358" s="80">
        <f>+IF(CONSOLIDADO[[#This Row],[Codigo Municipio]]=E357,CONSOLIDADO[[#This Row],[Fallecidos Diarios]]+J357,CONSOLIDADO[[#This Row],[Fallecidos Diarios]])</f>
        <v>0</v>
      </c>
      <c r="K358" s="81">
        <f t="shared" si="31"/>
        <v>0</v>
      </c>
      <c r="L358" s="82">
        <f>+IF(CONSOLIDADO[[#This Row],[Codigo Municipio]]=E357,CONSOLIDADO[[#This Row],[Recuperados Diarios]]+L357,CONSOLIDADO[[#This Row],[Recuperados Diarios]])</f>
        <v>0</v>
      </c>
      <c r="M358" s="83" cm="1">
        <f t="array" ref="M358">+IFERROR(IF(CONSOLIDADO[[#This Row],[Día]]&lt;14,0,INDEX(CONSOLIDADO[Casos Diarios],ROW()-14,1)),0)</f>
        <v>0</v>
      </c>
      <c r="N358" s="78">
        <f>+IF(CONSOLIDADO[[#This Row],[Clave]]="710143893",1,IF(OR(CONSOLIDADO[[#This Row],[Casos Acumulados]]&gt;0,CONSOLIDADO[[#This Row],[Muertes]]&gt;0),N357+1,I358))</f>
        <v>0</v>
      </c>
      <c r="O358" s="75">
        <f>+IFERROR(VLOOKUP($G358,TDMuertes!$C$2:$E$534,3,0),0)</f>
        <v>0</v>
      </c>
      <c r="P358" s="100" t="str">
        <f t="shared" ca="1" si="32"/>
        <v>OFF</v>
      </c>
      <c r="Q358" s="84">
        <f>+IFERROR(VLOOKUP(CONSOLIDADO[[#This Row],[Codigo Municipio]],TDDia!$A$4:$B$394,2,0),0)</f>
        <v>0</v>
      </c>
    </row>
    <row r="359" spans="2:17" ht="14.4" x14ac:dyDescent="0.3">
      <c r="B359">
        <f t="shared" si="33"/>
        <v>2</v>
      </c>
      <c r="C359" s="75" t="str" cm="1">
        <f t="array" ref="C359">+INDEX(Table_4[[Departamento]:[Municipio]],FINAL!$B359,1)</f>
        <v>Atlántida</v>
      </c>
      <c r="D359" s="75" t="str" cm="1">
        <f t="array" ref="D359">+INDEX(Table_4[[Departamento]:[Municipio]],FINAL!$B359,4)</f>
        <v>El Porvenir</v>
      </c>
      <c r="E359" s="75" t="str" cm="1">
        <f t="array" ref="E359">+INDEX(Table_4[[Departamento]:[Municipio]],FINAL!$B359,3)</f>
        <v>0102</v>
      </c>
      <c r="F359" s="102">
        <f t="shared" si="29"/>
        <v>44057</v>
      </c>
      <c r="G359" s="77" t="str">
        <f>+CONSOLIDADO[[#This Row],[Codigo Municipio]]&amp;CONSOLIDADO[[#This Row],[Fecha]]</f>
        <v>010244057</v>
      </c>
      <c r="H359" s="78">
        <f>+IFERROR(VLOOKUP($G359,TDAcumula!$C$2:$E$2027,3,0),0)</f>
        <v>0</v>
      </c>
      <c r="I359" s="79">
        <f t="shared" si="30"/>
        <v>0</v>
      </c>
      <c r="J359" s="80">
        <f>+IF(CONSOLIDADO[[#This Row],[Codigo Municipio]]=E358,CONSOLIDADO[[#This Row],[Fallecidos Diarios]]+J358,CONSOLIDADO[[#This Row],[Fallecidos Diarios]])</f>
        <v>0</v>
      </c>
      <c r="K359" s="81">
        <f t="shared" si="31"/>
        <v>0</v>
      </c>
      <c r="L359" s="82">
        <f>+IF(CONSOLIDADO[[#This Row],[Codigo Municipio]]=E358,CONSOLIDADO[[#This Row],[Recuperados Diarios]]+L358,CONSOLIDADO[[#This Row],[Recuperados Diarios]])</f>
        <v>0</v>
      </c>
      <c r="M359" s="83" cm="1">
        <f t="array" ref="M359">+IFERROR(IF(CONSOLIDADO[[#This Row],[Día]]&lt;14,0,INDEX(CONSOLIDADO[Casos Diarios],ROW()-14,1)),0)</f>
        <v>0</v>
      </c>
      <c r="N359" s="78">
        <f>+IF(CONSOLIDADO[[#This Row],[Clave]]="710143893",1,IF(OR(CONSOLIDADO[[#This Row],[Casos Acumulados]]&gt;0,CONSOLIDADO[[#This Row],[Muertes]]&gt;0),N358+1,I359))</f>
        <v>0</v>
      </c>
      <c r="O359" s="75">
        <f>+IFERROR(VLOOKUP($G359,TDMuertes!$C$2:$E$534,3,0),0)</f>
        <v>0</v>
      </c>
      <c r="P359" s="100" t="str">
        <f t="shared" ca="1" si="32"/>
        <v>OFF</v>
      </c>
      <c r="Q359" s="84">
        <f>+IFERROR(VLOOKUP(CONSOLIDADO[[#This Row],[Codigo Municipio]],TDDia!$A$4:$B$394,2,0),0)</f>
        <v>0</v>
      </c>
    </row>
    <row r="360" spans="2:17" ht="14.4" x14ac:dyDescent="0.3">
      <c r="B360">
        <f t="shared" si="33"/>
        <v>2</v>
      </c>
      <c r="C360" s="75" t="str" cm="1">
        <f t="array" ref="C360">+INDEX(Table_4[[Departamento]:[Municipio]],FINAL!$B360,1)</f>
        <v>Atlántida</v>
      </c>
      <c r="D360" s="75" t="str" cm="1">
        <f t="array" ref="D360">+INDEX(Table_4[[Departamento]:[Municipio]],FINAL!$B360,4)</f>
        <v>El Porvenir</v>
      </c>
      <c r="E360" s="75" t="str" cm="1">
        <f t="array" ref="E360">+INDEX(Table_4[[Departamento]:[Municipio]],FINAL!$B360,3)</f>
        <v>0102</v>
      </c>
      <c r="F360" s="102">
        <f t="shared" si="29"/>
        <v>44058</v>
      </c>
      <c r="G360" s="77" t="str">
        <f>+CONSOLIDADO[[#This Row],[Codigo Municipio]]&amp;CONSOLIDADO[[#This Row],[Fecha]]</f>
        <v>010244058</v>
      </c>
      <c r="H360" s="78">
        <f>+IFERROR(VLOOKUP($G360,TDAcumula!$C$2:$E$2027,3,0),0)</f>
        <v>0</v>
      </c>
      <c r="I360" s="79">
        <f t="shared" si="30"/>
        <v>0</v>
      </c>
      <c r="J360" s="80">
        <f>+IF(CONSOLIDADO[[#This Row],[Codigo Municipio]]=E359,CONSOLIDADO[[#This Row],[Fallecidos Diarios]]+J359,CONSOLIDADO[[#This Row],[Fallecidos Diarios]])</f>
        <v>0</v>
      </c>
      <c r="K360" s="81">
        <f t="shared" si="31"/>
        <v>0</v>
      </c>
      <c r="L360" s="82">
        <f>+IF(CONSOLIDADO[[#This Row],[Codigo Municipio]]=E359,CONSOLIDADO[[#This Row],[Recuperados Diarios]]+L359,CONSOLIDADO[[#This Row],[Recuperados Diarios]])</f>
        <v>0</v>
      </c>
      <c r="M360" s="83" cm="1">
        <f t="array" ref="M360">+IFERROR(IF(CONSOLIDADO[[#This Row],[Día]]&lt;14,0,INDEX(CONSOLIDADO[Casos Diarios],ROW()-14,1)),0)</f>
        <v>0</v>
      </c>
      <c r="N360" s="78">
        <f>+IF(CONSOLIDADO[[#This Row],[Clave]]="710143893",1,IF(OR(CONSOLIDADO[[#This Row],[Casos Acumulados]]&gt;0,CONSOLIDADO[[#This Row],[Muertes]]&gt;0),N359+1,I360))</f>
        <v>0</v>
      </c>
      <c r="O360" s="75">
        <f>+IFERROR(VLOOKUP($G360,TDMuertes!$C$2:$E$534,3,0),0)</f>
        <v>0</v>
      </c>
      <c r="P360" s="100" t="str">
        <f t="shared" ca="1" si="32"/>
        <v>OFF</v>
      </c>
      <c r="Q360" s="84">
        <f>+IFERROR(VLOOKUP(CONSOLIDADO[[#This Row],[Codigo Municipio]],TDDia!$A$4:$B$394,2,0),0)</f>
        <v>0</v>
      </c>
    </row>
    <row r="361" spans="2:17" ht="14.4" x14ac:dyDescent="0.3">
      <c r="B361">
        <f t="shared" si="33"/>
        <v>2</v>
      </c>
      <c r="C361" s="75" t="str" cm="1">
        <f t="array" ref="C361">+INDEX(Table_4[[Departamento]:[Municipio]],FINAL!$B361,1)</f>
        <v>Atlántida</v>
      </c>
      <c r="D361" s="75" t="str" cm="1">
        <f t="array" ref="D361">+INDEX(Table_4[[Departamento]:[Municipio]],FINAL!$B361,4)</f>
        <v>El Porvenir</v>
      </c>
      <c r="E361" s="75" t="str" cm="1">
        <f t="array" ref="E361">+INDEX(Table_4[[Departamento]:[Municipio]],FINAL!$B361,3)</f>
        <v>0102</v>
      </c>
      <c r="F361" s="102">
        <f t="shared" si="29"/>
        <v>44059</v>
      </c>
      <c r="G361" s="77" t="str">
        <f>+CONSOLIDADO[[#This Row],[Codigo Municipio]]&amp;CONSOLIDADO[[#This Row],[Fecha]]</f>
        <v>010244059</v>
      </c>
      <c r="H361" s="78">
        <f>+IFERROR(VLOOKUP($G361,TDAcumula!$C$2:$E$2027,3,0),0)</f>
        <v>0</v>
      </c>
      <c r="I361" s="79">
        <f t="shared" si="30"/>
        <v>0</v>
      </c>
      <c r="J361" s="80">
        <f>+IF(CONSOLIDADO[[#This Row],[Codigo Municipio]]=E360,CONSOLIDADO[[#This Row],[Fallecidos Diarios]]+J360,CONSOLIDADO[[#This Row],[Fallecidos Diarios]])</f>
        <v>0</v>
      </c>
      <c r="K361" s="81">
        <f t="shared" si="31"/>
        <v>0</v>
      </c>
      <c r="L361" s="82">
        <f>+IF(CONSOLIDADO[[#This Row],[Codigo Municipio]]=E360,CONSOLIDADO[[#This Row],[Recuperados Diarios]]+L360,CONSOLIDADO[[#This Row],[Recuperados Diarios]])</f>
        <v>0</v>
      </c>
      <c r="M361" s="83" cm="1">
        <f t="array" ref="M361">+IFERROR(IF(CONSOLIDADO[[#This Row],[Día]]&lt;14,0,INDEX(CONSOLIDADO[Casos Diarios],ROW()-14,1)),0)</f>
        <v>0</v>
      </c>
      <c r="N361" s="78">
        <f>+IF(CONSOLIDADO[[#This Row],[Clave]]="710143893",1,IF(OR(CONSOLIDADO[[#This Row],[Casos Acumulados]]&gt;0,CONSOLIDADO[[#This Row],[Muertes]]&gt;0),N360+1,I361))</f>
        <v>0</v>
      </c>
      <c r="O361" s="75">
        <f>+IFERROR(VLOOKUP($G361,TDMuertes!$C$2:$E$534,3,0),0)</f>
        <v>0</v>
      </c>
      <c r="P361" s="100" t="str">
        <f t="shared" ca="1" si="32"/>
        <v>OFF</v>
      </c>
      <c r="Q361" s="84">
        <f>+IFERROR(VLOOKUP(CONSOLIDADO[[#This Row],[Codigo Municipio]],TDDia!$A$4:$B$394,2,0),0)</f>
        <v>0</v>
      </c>
    </row>
    <row r="362" spans="2:17" ht="14.4" x14ac:dyDescent="0.3">
      <c r="B362">
        <f t="shared" si="33"/>
        <v>2</v>
      </c>
      <c r="C362" s="75" t="str" cm="1">
        <f t="array" ref="C362">+INDEX(Table_4[[Departamento]:[Municipio]],FINAL!$B362,1)</f>
        <v>Atlántida</v>
      </c>
      <c r="D362" s="75" t="str" cm="1">
        <f t="array" ref="D362">+INDEX(Table_4[[Departamento]:[Municipio]],FINAL!$B362,4)</f>
        <v>El Porvenir</v>
      </c>
      <c r="E362" s="75" t="str" cm="1">
        <f t="array" ref="E362">+INDEX(Table_4[[Departamento]:[Municipio]],FINAL!$B362,3)</f>
        <v>0102</v>
      </c>
      <c r="F362" s="102">
        <f t="shared" si="29"/>
        <v>44060</v>
      </c>
      <c r="G362" s="77" t="str">
        <f>+CONSOLIDADO[[#This Row],[Codigo Municipio]]&amp;CONSOLIDADO[[#This Row],[Fecha]]</f>
        <v>010244060</v>
      </c>
      <c r="H362" s="78">
        <f>+IFERROR(VLOOKUP($G362,TDAcumula!$C$2:$E$2027,3,0),0)</f>
        <v>0</v>
      </c>
      <c r="I362" s="79">
        <f t="shared" si="30"/>
        <v>0</v>
      </c>
      <c r="J362" s="80">
        <f>+IF(CONSOLIDADO[[#This Row],[Codigo Municipio]]=E361,CONSOLIDADO[[#This Row],[Fallecidos Diarios]]+J361,CONSOLIDADO[[#This Row],[Fallecidos Diarios]])</f>
        <v>0</v>
      </c>
      <c r="K362" s="81">
        <f t="shared" si="31"/>
        <v>0</v>
      </c>
      <c r="L362" s="82">
        <f>+IF(CONSOLIDADO[[#This Row],[Codigo Municipio]]=E361,CONSOLIDADO[[#This Row],[Recuperados Diarios]]+L361,CONSOLIDADO[[#This Row],[Recuperados Diarios]])</f>
        <v>0</v>
      </c>
      <c r="M362" s="83" cm="1">
        <f t="array" ref="M362">+IFERROR(IF(CONSOLIDADO[[#This Row],[Día]]&lt;14,0,INDEX(CONSOLIDADO[Casos Diarios],ROW()-14,1)),0)</f>
        <v>0</v>
      </c>
      <c r="N362" s="78">
        <f>+IF(CONSOLIDADO[[#This Row],[Clave]]="710143893",1,IF(OR(CONSOLIDADO[[#This Row],[Casos Acumulados]]&gt;0,CONSOLIDADO[[#This Row],[Muertes]]&gt;0),N361+1,I362))</f>
        <v>0</v>
      </c>
      <c r="O362" s="75">
        <f>+IFERROR(VLOOKUP($G362,TDMuertes!$C$2:$E$534,3,0),0)</f>
        <v>0</v>
      </c>
      <c r="P362" s="100" t="str">
        <f t="shared" ca="1" si="32"/>
        <v>OFF</v>
      </c>
      <c r="Q362" s="84">
        <f>+IFERROR(VLOOKUP(CONSOLIDADO[[#This Row],[Codigo Municipio]],TDDia!$A$4:$B$394,2,0),0)</f>
        <v>0</v>
      </c>
    </row>
    <row r="363" spans="2:17" ht="14.4" x14ac:dyDescent="0.3">
      <c r="B363">
        <f t="shared" si="33"/>
        <v>2</v>
      </c>
      <c r="C363" s="75" t="str" cm="1">
        <f t="array" ref="C363">+INDEX(Table_4[[Departamento]:[Municipio]],FINAL!$B363,1)</f>
        <v>Atlántida</v>
      </c>
      <c r="D363" s="75" t="str" cm="1">
        <f t="array" ref="D363">+INDEX(Table_4[[Departamento]:[Municipio]],FINAL!$B363,4)</f>
        <v>El Porvenir</v>
      </c>
      <c r="E363" s="75" t="str" cm="1">
        <f t="array" ref="E363">+INDEX(Table_4[[Departamento]:[Municipio]],FINAL!$B363,3)</f>
        <v>0102</v>
      </c>
      <c r="F363" s="102">
        <f t="shared" si="29"/>
        <v>44061</v>
      </c>
      <c r="G363" s="77" t="str">
        <f>+CONSOLIDADO[[#This Row],[Codigo Municipio]]&amp;CONSOLIDADO[[#This Row],[Fecha]]</f>
        <v>010244061</v>
      </c>
      <c r="H363" s="78">
        <f>+IFERROR(VLOOKUP($G363,TDAcumula!$C$2:$E$2027,3,0),0)</f>
        <v>0</v>
      </c>
      <c r="I363" s="79">
        <f t="shared" si="30"/>
        <v>0</v>
      </c>
      <c r="J363" s="80">
        <f>+IF(CONSOLIDADO[[#This Row],[Codigo Municipio]]=E362,CONSOLIDADO[[#This Row],[Fallecidos Diarios]]+J362,CONSOLIDADO[[#This Row],[Fallecidos Diarios]])</f>
        <v>0</v>
      </c>
      <c r="K363" s="81">
        <f t="shared" si="31"/>
        <v>0</v>
      </c>
      <c r="L363" s="82">
        <f>+IF(CONSOLIDADO[[#This Row],[Codigo Municipio]]=E362,CONSOLIDADO[[#This Row],[Recuperados Diarios]]+L362,CONSOLIDADO[[#This Row],[Recuperados Diarios]])</f>
        <v>0</v>
      </c>
      <c r="M363" s="83" cm="1">
        <f t="array" ref="M363">+IFERROR(IF(CONSOLIDADO[[#This Row],[Día]]&lt;14,0,INDEX(CONSOLIDADO[Casos Diarios],ROW()-14,1)),0)</f>
        <v>0</v>
      </c>
      <c r="N363" s="78">
        <f>+IF(CONSOLIDADO[[#This Row],[Clave]]="710143893",1,IF(OR(CONSOLIDADO[[#This Row],[Casos Acumulados]]&gt;0,CONSOLIDADO[[#This Row],[Muertes]]&gt;0),N362+1,I363))</f>
        <v>0</v>
      </c>
      <c r="O363" s="75">
        <f>+IFERROR(VLOOKUP($G363,TDMuertes!$C$2:$E$534,3,0),0)</f>
        <v>0</v>
      </c>
      <c r="P363" s="100" t="str">
        <f t="shared" ca="1" si="32"/>
        <v>OFF</v>
      </c>
      <c r="Q363" s="84">
        <f>+IFERROR(VLOOKUP(CONSOLIDADO[[#This Row],[Codigo Municipio]],TDDia!$A$4:$B$394,2,0),0)</f>
        <v>0</v>
      </c>
    </row>
    <row r="364" spans="2:17" ht="14.4" x14ac:dyDescent="0.3">
      <c r="B364">
        <f t="shared" si="33"/>
        <v>2</v>
      </c>
      <c r="C364" s="75" t="str" cm="1">
        <f t="array" ref="C364">+INDEX(Table_4[[Departamento]:[Municipio]],FINAL!$B364,1)</f>
        <v>Atlántida</v>
      </c>
      <c r="D364" s="75" t="str" cm="1">
        <f t="array" ref="D364">+INDEX(Table_4[[Departamento]:[Municipio]],FINAL!$B364,4)</f>
        <v>El Porvenir</v>
      </c>
      <c r="E364" s="75" t="str" cm="1">
        <f t="array" ref="E364">+INDEX(Table_4[[Departamento]:[Municipio]],FINAL!$B364,3)</f>
        <v>0102</v>
      </c>
      <c r="F364" s="102">
        <f t="shared" si="29"/>
        <v>44062</v>
      </c>
      <c r="G364" s="77" t="str">
        <f>+CONSOLIDADO[[#This Row],[Codigo Municipio]]&amp;CONSOLIDADO[[#This Row],[Fecha]]</f>
        <v>010244062</v>
      </c>
      <c r="H364" s="78">
        <f>+IFERROR(VLOOKUP($G364,TDAcumula!$C$2:$E$2027,3,0),0)</f>
        <v>0</v>
      </c>
      <c r="I364" s="79">
        <f t="shared" si="30"/>
        <v>0</v>
      </c>
      <c r="J364" s="80">
        <f>+IF(CONSOLIDADO[[#This Row],[Codigo Municipio]]=E363,CONSOLIDADO[[#This Row],[Fallecidos Diarios]]+J363,CONSOLIDADO[[#This Row],[Fallecidos Diarios]])</f>
        <v>0</v>
      </c>
      <c r="K364" s="81">
        <f t="shared" si="31"/>
        <v>0</v>
      </c>
      <c r="L364" s="82">
        <f>+IF(CONSOLIDADO[[#This Row],[Codigo Municipio]]=E363,CONSOLIDADO[[#This Row],[Recuperados Diarios]]+L363,CONSOLIDADO[[#This Row],[Recuperados Diarios]])</f>
        <v>0</v>
      </c>
      <c r="M364" s="83" cm="1">
        <f t="array" ref="M364">+IFERROR(IF(CONSOLIDADO[[#This Row],[Día]]&lt;14,0,INDEX(CONSOLIDADO[Casos Diarios],ROW()-14,1)),0)</f>
        <v>0</v>
      </c>
      <c r="N364" s="78">
        <f>+IF(CONSOLIDADO[[#This Row],[Clave]]="710143893",1,IF(OR(CONSOLIDADO[[#This Row],[Casos Acumulados]]&gt;0,CONSOLIDADO[[#This Row],[Muertes]]&gt;0),N363+1,I364))</f>
        <v>0</v>
      </c>
      <c r="O364" s="75">
        <f>+IFERROR(VLOOKUP($G364,TDMuertes!$C$2:$E$534,3,0),0)</f>
        <v>0</v>
      </c>
      <c r="P364" s="100" t="str">
        <f t="shared" ca="1" si="32"/>
        <v>OFF</v>
      </c>
      <c r="Q364" s="84">
        <f>+IFERROR(VLOOKUP(CONSOLIDADO[[#This Row],[Codigo Municipio]],TDDia!$A$4:$B$394,2,0),0)</f>
        <v>0</v>
      </c>
    </row>
    <row r="365" spans="2:17" ht="14.4" x14ac:dyDescent="0.3">
      <c r="B365">
        <f t="shared" si="33"/>
        <v>2</v>
      </c>
      <c r="C365" s="75" t="str" cm="1">
        <f t="array" ref="C365">+INDEX(Table_4[[Departamento]:[Municipio]],FINAL!$B365,1)</f>
        <v>Atlántida</v>
      </c>
      <c r="D365" s="75" t="str" cm="1">
        <f t="array" ref="D365">+INDEX(Table_4[[Departamento]:[Municipio]],FINAL!$B365,4)</f>
        <v>El Porvenir</v>
      </c>
      <c r="E365" s="75" t="str" cm="1">
        <f t="array" ref="E365">+INDEX(Table_4[[Departamento]:[Municipio]],FINAL!$B365,3)</f>
        <v>0102</v>
      </c>
      <c r="F365" s="102">
        <f t="shared" si="29"/>
        <v>44063</v>
      </c>
      <c r="G365" s="77" t="str">
        <f>+CONSOLIDADO[[#This Row],[Codigo Municipio]]&amp;CONSOLIDADO[[#This Row],[Fecha]]</f>
        <v>010244063</v>
      </c>
      <c r="H365" s="78">
        <f>+IFERROR(VLOOKUP($G365,TDAcumula!$C$2:$E$2027,3,0),0)</f>
        <v>0</v>
      </c>
      <c r="I365" s="79">
        <f t="shared" si="30"/>
        <v>0</v>
      </c>
      <c r="J365" s="80">
        <f>+IF(CONSOLIDADO[[#This Row],[Codigo Municipio]]=E364,CONSOLIDADO[[#This Row],[Fallecidos Diarios]]+J364,CONSOLIDADO[[#This Row],[Fallecidos Diarios]])</f>
        <v>0</v>
      </c>
      <c r="K365" s="81">
        <f t="shared" si="31"/>
        <v>0</v>
      </c>
      <c r="L365" s="82">
        <f>+IF(CONSOLIDADO[[#This Row],[Codigo Municipio]]=E364,CONSOLIDADO[[#This Row],[Recuperados Diarios]]+L364,CONSOLIDADO[[#This Row],[Recuperados Diarios]])</f>
        <v>0</v>
      </c>
      <c r="M365" s="83" cm="1">
        <f t="array" ref="M365">+IFERROR(IF(CONSOLIDADO[[#This Row],[Día]]&lt;14,0,INDEX(CONSOLIDADO[Casos Diarios],ROW()-14,1)),0)</f>
        <v>0</v>
      </c>
      <c r="N365" s="78">
        <f>+IF(CONSOLIDADO[[#This Row],[Clave]]="710143893",1,IF(OR(CONSOLIDADO[[#This Row],[Casos Acumulados]]&gt;0,CONSOLIDADO[[#This Row],[Muertes]]&gt;0),N364+1,I365))</f>
        <v>0</v>
      </c>
      <c r="O365" s="75">
        <f>+IFERROR(VLOOKUP($G365,TDMuertes!$C$2:$E$534,3,0),0)</f>
        <v>0</v>
      </c>
      <c r="P365" s="100" t="str">
        <f t="shared" ca="1" si="32"/>
        <v>OFF</v>
      </c>
      <c r="Q365" s="84">
        <f>+IFERROR(VLOOKUP(CONSOLIDADO[[#This Row],[Codigo Municipio]],TDDia!$A$4:$B$394,2,0),0)</f>
        <v>0</v>
      </c>
    </row>
    <row r="366" spans="2:17" ht="14.4" x14ac:dyDescent="0.3">
      <c r="B366">
        <f t="shared" si="33"/>
        <v>2</v>
      </c>
      <c r="C366" s="75" t="str" cm="1">
        <f t="array" ref="C366">+INDEX(Table_4[[Departamento]:[Municipio]],FINAL!$B366,1)</f>
        <v>Atlántida</v>
      </c>
      <c r="D366" s="75" t="str" cm="1">
        <f t="array" ref="D366">+INDEX(Table_4[[Departamento]:[Municipio]],FINAL!$B366,4)</f>
        <v>El Porvenir</v>
      </c>
      <c r="E366" s="75" t="str" cm="1">
        <f t="array" ref="E366">+INDEX(Table_4[[Departamento]:[Municipio]],FINAL!$B366,3)</f>
        <v>0102</v>
      </c>
      <c r="F366" s="102">
        <f t="shared" si="29"/>
        <v>44064</v>
      </c>
      <c r="G366" s="77" t="str">
        <f>+CONSOLIDADO[[#This Row],[Codigo Municipio]]&amp;CONSOLIDADO[[#This Row],[Fecha]]</f>
        <v>010244064</v>
      </c>
      <c r="H366" s="78">
        <f>+IFERROR(VLOOKUP($G366,TDAcumula!$C$2:$E$2027,3,0),0)</f>
        <v>0</v>
      </c>
      <c r="I366" s="79">
        <f t="shared" si="30"/>
        <v>0</v>
      </c>
      <c r="J366" s="80">
        <f>+IF(CONSOLIDADO[[#This Row],[Codigo Municipio]]=E365,CONSOLIDADO[[#This Row],[Fallecidos Diarios]]+J365,CONSOLIDADO[[#This Row],[Fallecidos Diarios]])</f>
        <v>0</v>
      </c>
      <c r="K366" s="81">
        <f t="shared" si="31"/>
        <v>0</v>
      </c>
      <c r="L366" s="82">
        <f>+IF(CONSOLIDADO[[#This Row],[Codigo Municipio]]=E365,CONSOLIDADO[[#This Row],[Recuperados Diarios]]+L365,CONSOLIDADO[[#This Row],[Recuperados Diarios]])</f>
        <v>0</v>
      </c>
      <c r="M366" s="83" cm="1">
        <f t="array" ref="M366">+IFERROR(IF(CONSOLIDADO[[#This Row],[Día]]&lt;14,0,INDEX(CONSOLIDADO[Casos Diarios],ROW()-14,1)),0)</f>
        <v>0</v>
      </c>
      <c r="N366" s="78">
        <f>+IF(CONSOLIDADO[[#This Row],[Clave]]="710143893",1,IF(OR(CONSOLIDADO[[#This Row],[Casos Acumulados]]&gt;0,CONSOLIDADO[[#This Row],[Muertes]]&gt;0),N365+1,I366))</f>
        <v>0</v>
      </c>
      <c r="O366" s="75">
        <f>+IFERROR(VLOOKUP($G366,TDMuertes!$C$2:$E$534,3,0),0)</f>
        <v>0</v>
      </c>
      <c r="P366" s="100" t="str">
        <f t="shared" ca="1" si="32"/>
        <v>OFF</v>
      </c>
      <c r="Q366" s="84">
        <f>+IFERROR(VLOOKUP(CONSOLIDADO[[#This Row],[Codigo Municipio]],TDDia!$A$4:$B$394,2,0),0)</f>
        <v>0</v>
      </c>
    </row>
    <row r="367" spans="2:17" ht="14.4" x14ac:dyDescent="0.3">
      <c r="B367">
        <f t="shared" si="33"/>
        <v>2</v>
      </c>
      <c r="C367" s="75" t="str" cm="1">
        <f t="array" ref="C367">+INDEX(Table_4[[Departamento]:[Municipio]],FINAL!$B367,1)</f>
        <v>Atlántida</v>
      </c>
      <c r="D367" s="75" t="str" cm="1">
        <f t="array" ref="D367">+INDEX(Table_4[[Departamento]:[Municipio]],FINAL!$B367,4)</f>
        <v>El Porvenir</v>
      </c>
      <c r="E367" s="75" t="str" cm="1">
        <f t="array" ref="E367">+INDEX(Table_4[[Departamento]:[Municipio]],FINAL!$B367,3)</f>
        <v>0102</v>
      </c>
      <c r="F367" s="102">
        <f t="shared" si="29"/>
        <v>44065</v>
      </c>
      <c r="G367" s="77" t="str">
        <f>+CONSOLIDADO[[#This Row],[Codigo Municipio]]&amp;CONSOLIDADO[[#This Row],[Fecha]]</f>
        <v>010244065</v>
      </c>
      <c r="H367" s="78">
        <f>+IFERROR(VLOOKUP($G367,TDAcumula!$C$2:$E$2027,3,0),0)</f>
        <v>0</v>
      </c>
      <c r="I367" s="79">
        <f t="shared" si="30"/>
        <v>0</v>
      </c>
      <c r="J367" s="80">
        <f>+IF(CONSOLIDADO[[#This Row],[Codigo Municipio]]=E366,CONSOLIDADO[[#This Row],[Fallecidos Diarios]]+J366,CONSOLIDADO[[#This Row],[Fallecidos Diarios]])</f>
        <v>0</v>
      </c>
      <c r="K367" s="81">
        <f t="shared" si="31"/>
        <v>0</v>
      </c>
      <c r="L367" s="82">
        <f>+IF(CONSOLIDADO[[#This Row],[Codigo Municipio]]=E366,CONSOLIDADO[[#This Row],[Recuperados Diarios]]+L366,CONSOLIDADO[[#This Row],[Recuperados Diarios]])</f>
        <v>0</v>
      </c>
      <c r="M367" s="83" cm="1">
        <f t="array" ref="M367">+IFERROR(IF(CONSOLIDADO[[#This Row],[Día]]&lt;14,0,INDEX(CONSOLIDADO[Casos Diarios],ROW()-14,1)),0)</f>
        <v>0</v>
      </c>
      <c r="N367" s="78">
        <f>+IF(CONSOLIDADO[[#This Row],[Clave]]="710143893",1,IF(OR(CONSOLIDADO[[#This Row],[Casos Acumulados]]&gt;0,CONSOLIDADO[[#This Row],[Muertes]]&gt;0),N366+1,I367))</f>
        <v>0</v>
      </c>
      <c r="O367" s="75">
        <f>+IFERROR(VLOOKUP($G367,TDMuertes!$C$2:$E$534,3,0),0)</f>
        <v>0</v>
      </c>
      <c r="P367" s="100" t="str">
        <f t="shared" ca="1" si="32"/>
        <v>OFF</v>
      </c>
      <c r="Q367" s="84">
        <f>+IFERROR(VLOOKUP(CONSOLIDADO[[#This Row],[Codigo Municipio]],TDDia!$A$4:$B$394,2,0),0)</f>
        <v>0</v>
      </c>
    </row>
    <row r="368" spans="2:17" ht="14.4" x14ac:dyDescent="0.3">
      <c r="B368">
        <f t="shared" si="33"/>
        <v>2</v>
      </c>
      <c r="C368" s="75" t="str" cm="1">
        <f t="array" ref="C368">+INDEX(Table_4[[Departamento]:[Municipio]],FINAL!$B368,1)</f>
        <v>Atlántida</v>
      </c>
      <c r="D368" s="75" t="str" cm="1">
        <f t="array" ref="D368">+INDEX(Table_4[[Departamento]:[Municipio]],FINAL!$B368,4)</f>
        <v>El Porvenir</v>
      </c>
      <c r="E368" s="75" t="str" cm="1">
        <f t="array" ref="E368">+INDEX(Table_4[[Departamento]:[Municipio]],FINAL!$B368,3)</f>
        <v>0102</v>
      </c>
      <c r="F368" s="102">
        <f t="shared" si="29"/>
        <v>44066</v>
      </c>
      <c r="G368" s="77" t="str">
        <f>+CONSOLIDADO[[#This Row],[Codigo Municipio]]&amp;CONSOLIDADO[[#This Row],[Fecha]]</f>
        <v>010244066</v>
      </c>
      <c r="H368" s="78">
        <f>+IFERROR(VLOOKUP($G368,TDAcumula!$C$2:$E$2027,3,0),0)</f>
        <v>0</v>
      </c>
      <c r="I368" s="79">
        <f t="shared" si="30"/>
        <v>0</v>
      </c>
      <c r="J368" s="80">
        <f>+IF(CONSOLIDADO[[#This Row],[Codigo Municipio]]=E367,CONSOLIDADO[[#This Row],[Fallecidos Diarios]]+J367,CONSOLIDADO[[#This Row],[Fallecidos Diarios]])</f>
        <v>0</v>
      </c>
      <c r="K368" s="81">
        <f t="shared" si="31"/>
        <v>0</v>
      </c>
      <c r="L368" s="82">
        <f>+IF(CONSOLIDADO[[#This Row],[Codigo Municipio]]=E367,CONSOLIDADO[[#This Row],[Recuperados Diarios]]+L367,CONSOLIDADO[[#This Row],[Recuperados Diarios]])</f>
        <v>0</v>
      </c>
      <c r="M368" s="83" cm="1">
        <f t="array" ref="M368">+IFERROR(IF(CONSOLIDADO[[#This Row],[Día]]&lt;14,0,INDEX(CONSOLIDADO[Casos Diarios],ROW()-14,1)),0)</f>
        <v>0</v>
      </c>
      <c r="N368" s="78">
        <f>+IF(CONSOLIDADO[[#This Row],[Clave]]="710143893",1,IF(OR(CONSOLIDADO[[#This Row],[Casos Acumulados]]&gt;0,CONSOLIDADO[[#This Row],[Muertes]]&gt;0),N367+1,I368))</f>
        <v>0</v>
      </c>
      <c r="O368" s="75">
        <f>+IFERROR(VLOOKUP($G368,TDMuertes!$C$2:$E$534,3,0),0)</f>
        <v>0</v>
      </c>
      <c r="P368" s="100" t="str">
        <f t="shared" ca="1" si="32"/>
        <v>OFF</v>
      </c>
      <c r="Q368" s="84">
        <f>+IFERROR(VLOOKUP(CONSOLIDADO[[#This Row],[Codigo Municipio]],TDDia!$A$4:$B$394,2,0),0)</f>
        <v>0</v>
      </c>
    </row>
    <row r="369" spans="2:17" ht="14.4" x14ac:dyDescent="0.3">
      <c r="B369">
        <f t="shared" si="33"/>
        <v>2</v>
      </c>
      <c r="C369" s="75" t="str" cm="1">
        <f t="array" ref="C369">+INDEX(Table_4[[Departamento]:[Municipio]],FINAL!$B369,1)</f>
        <v>Atlántida</v>
      </c>
      <c r="D369" s="75" t="str" cm="1">
        <f t="array" ref="D369">+INDEX(Table_4[[Departamento]:[Municipio]],FINAL!$B369,4)</f>
        <v>El Porvenir</v>
      </c>
      <c r="E369" s="75" t="str" cm="1">
        <f t="array" ref="E369">+INDEX(Table_4[[Departamento]:[Municipio]],FINAL!$B369,3)</f>
        <v>0102</v>
      </c>
      <c r="F369" s="102">
        <f t="shared" si="29"/>
        <v>44067</v>
      </c>
      <c r="G369" s="77" t="str">
        <f>+CONSOLIDADO[[#This Row],[Codigo Municipio]]&amp;CONSOLIDADO[[#This Row],[Fecha]]</f>
        <v>010244067</v>
      </c>
      <c r="H369" s="78">
        <f>+IFERROR(VLOOKUP($G369,TDAcumula!$C$2:$E$2027,3,0),0)</f>
        <v>0</v>
      </c>
      <c r="I369" s="79">
        <f t="shared" si="30"/>
        <v>0</v>
      </c>
      <c r="J369" s="80">
        <f>+IF(CONSOLIDADO[[#This Row],[Codigo Municipio]]=E368,CONSOLIDADO[[#This Row],[Fallecidos Diarios]]+J368,CONSOLIDADO[[#This Row],[Fallecidos Diarios]])</f>
        <v>0</v>
      </c>
      <c r="K369" s="81">
        <f t="shared" si="31"/>
        <v>0</v>
      </c>
      <c r="L369" s="82">
        <f>+IF(CONSOLIDADO[[#This Row],[Codigo Municipio]]=E368,CONSOLIDADO[[#This Row],[Recuperados Diarios]]+L368,CONSOLIDADO[[#This Row],[Recuperados Diarios]])</f>
        <v>0</v>
      </c>
      <c r="M369" s="83" cm="1">
        <f t="array" ref="M369">+IFERROR(IF(CONSOLIDADO[[#This Row],[Día]]&lt;14,0,INDEX(CONSOLIDADO[Casos Diarios],ROW()-14,1)),0)</f>
        <v>0</v>
      </c>
      <c r="N369" s="78">
        <f>+IF(CONSOLIDADO[[#This Row],[Clave]]="710143893",1,IF(OR(CONSOLIDADO[[#This Row],[Casos Acumulados]]&gt;0,CONSOLIDADO[[#This Row],[Muertes]]&gt;0),N368+1,I369))</f>
        <v>0</v>
      </c>
      <c r="O369" s="75">
        <f>+IFERROR(VLOOKUP($G369,TDMuertes!$C$2:$E$534,3,0),0)</f>
        <v>0</v>
      </c>
      <c r="P369" s="100" t="str">
        <f t="shared" ca="1" si="32"/>
        <v>OFF</v>
      </c>
      <c r="Q369" s="84">
        <f>+IFERROR(VLOOKUP(CONSOLIDADO[[#This Row],[Codigo Municipio]],TDDia!$A$4:$B$394,2,0),0)</f>
        <v>0</v>
      </c>
    </row>
    <row r="370" spans="2:17" ht="14.4" x14ac:dyDescent="0.3">
      <c r="B370">
        <f t="shared" si="33"/>
        <v>2</v>
      </c>
      <c r="C370" s="75" t="str" cm="1">
        <f t="array" ref="C370">+INDEX(Table_4[[Departamento]:[Municipio]],FINAL!$B370,1)</f>
        <v>Atlántida</v>
      </c>
      <c r="D370" s="75" t="str" cm="1">
        <f t="array" ref="D370">+INDEX(Table_4[[Departamento]:[Municipio]],FINAL!$B370,4)</f>
        <v>El Porvenir</v>
      </c>
      <c r="E370" s="75" t="str" cm="1">
        <f t="array" ref="E370">+INDEX(Table_4[[Departamento]:[Municipio]],FINAL!$B370,3)</f>
        <v>0102</v>
      </c>
      <c r="F370" s="102">
        <f t="shared" si="29"/>
        <v>44068</v>
      </c>
      <c r="G370" s="77" t="str">
        <f>+CONSOLIDADO[[#This Row],[Codigo Municipio]]&amp;CONSOLIDADO[[#This Row],[Fecha]]</f>
        <v>010244068</v>
      </c>
      <c r="H370" s="78">
        <f>+IFERROR(VLOOKUP($G370,TDAcumula!$C$2:$E$2027,3,0),0)</f>
        <v>0</v>
      </c>
      <c r="I370" s="79">
        <f t="shared" si="30"/>
        <v>0</v>
      </c>
      <c r="J370" s="80">
        <f>+IF(CONSOLIDADO[[#This Row],[Codigo Municipio]]=E369,CONSOLIDADO[[#This Row],[Fallecidos Diarios]]+J369,CONSOLIDADO[[#This Row],[Fallecidos Diarios]])</f>
        <v>0</v>
      </c>
      <c r="K370" s="81">
        <f t="shared" si="31"/>
        <v>0</v>
      </c>
      <c r="L370" s="82">
        <f>+IF(CONSOLIDADO[[#This Row],[Codigo Municipio]]=E369,CONSOLIDADO[[#This Row],[Recuperados Diarios]]+L369,CONSOLIDADO[[#This Row],[Recuperados Diarios]])</f>
        <v>0</v>
      </c>
      <c r="M370" s="83" cm="1">
        <f t="array" ref="M370">+IFERROR(IF(CONSOLIDADO[[#This Row],[Día]]&lt;14,0,INDEX(CONSOLIDADO[Casos Diarios],ROW()-14,1)),0)</f>
        <v>0</v>
      </c>
      <c r="N370" s="78">
        <f>+IF(CONSOLIDADO[[#This Row],[Clave]]="710143893",1,IF(OR(CONSOLIDADO[[#This Row],[Casos Acumulados]]&gt;0,CONSOLIDADO[[#This Row],[Muertes]]&gt;0),N369+1,I370))</f>
        <v>0</v>
      </c>
      <c r="O370" s="75">
        <f>+IFERROR(VLOOKUP($G370,TDMuertes!$C$2:$E$534,3,0),0)</f>
        <v>0</v>
      </c>
      <c r="P370" s="100" t="str">
        <f t="shared" ca="1" si="32"/>
        <v>OFF</v>
      </c>
      <c r="Q370" s="84">
        <f>+IFERROR(VLOOKUP(CONSOLIDADO[[#This Row],[Codigo Municipio]],TDDia!$A$4:$B$394,2,0),0)</f>
        <v>0</v>
      </c>
    </row>
    <row r="371" spans="2:17" ht="14.4" x14ac:dyDescent="0.3">
      <c r="B371">
        <f t="shared" si="33"/>
        <v>2</v>
      </c>
      <c r="C371" s="75" t="str" cm="1">
        <f t="array" ref="C371">+INDEX(Table_4[[Departamento]:[Municipio]],FINAL!$B371,1)</f>
        <v>Atlántida</v>
      </c>
      <c r="D371" s="75" t="str" cm="1">
        <f t="array" ref="D371">+INDEX(Table_4[[Departamento]:[Municipio]],FINAL!$B371,4)</f>
        <v>El Porvenir</v>
      </c>
      <c r="E371" s="75" t="str" cm="1">
        <f t="array" ref="E371">+INDEX(Table_4[[Departamento]:[Municipio]],FINAL!$B371,3)</f>
        <v>0102</v>
      </c>
      <c r="F371" s="102">
        <f t="shared" si="29"/>
        <v>44069</v>
      </c>
      <c r="G371" s="77" t="str">
        <f>+CONSOLIDADO[[#This Row],[Codigo Municipio]]&amp;CONSOLIDADO[[#This Row],[Fecha]]</f>
        <v>010244069</v>
      </c>
      <c r="H371" s="78">
        <f>+IFERROR(VLOOKUP($G371,TDAcumula!$C$2:$E$2027,3,0),0)</f>
        <v>0</v>
      </c>
      <c r="I371" s="79">
        <f t="shared" si="30"/>
        <v>0</v>
      </c>
      <c r="J371" s="80">
        <f>+IF(CONSOLIDADO[[#This Row],[Codigo Municipio]]=E370,CONSOLIDADO[[#This Row],[Fallecidos Diarios]]+J370,CONSOLIDADO[[#This Row],[Fallecidos Diarios]])</f>
        <v>0</v>
      </c>
      <c r="K371" s="81">
        <f t="shared" si="31"/>
        <v>0</v>
      </c>
      <c r="L371" s="82">
        <f>+IF(CONSOLIDADO[[#This Row],[Codigo Municipio]]=E370,CONSOLIDADO[[#This Row],[Recuperados Diarios]]+L370,CONSOLIDADO[[#This Row],[Recuperados Diarios]])</f>
        <v>0</v>
      </c>
      <c r="M371" s="83" cm="1">
        <f t="array" ref="M371">+IFERROR(IF(CONSOLIDADO[[#This Row],[Día]]&lt;14,0,INDEX(CONSOLIDADO[Casos Diarios],ROW()-14,1)),0)</f>
        <v>0</v>
      </c>
      <c r="N371" s="78">
        <f>+IF(CONSOLIDADO[[#This Row],[Clave]]="710143893",1,IF(OR(CONSOLIDADO[[#This Row],[Casos Acumulados]]&gt;0,CONSOLIDADO[[#This Row],[Muertes]]&gt;0),N370+1,I371))</f>
        <v>0</v>
      </c>
      <c r="O371" s="75">
        <f>+IFERROR(VLOOKUP($G371,TDMuertes!$C$2:$E$534,3,0),0)</f>
        <v>0</v>
      </c>
      <c r="P371" s="100" t="str">
        <f t="shared" ca="1" si="32"/>
        <v>OFF</v>
      </c>
      <c r="Q371" s="84">
        <f>+IFERROR(VLOOKUP(CONSOLIDADO[[#This Row],[Codigo Municipio]],TDDia!$A$4:$B$394,2,0),0)</f>
        <v>0</v>
      </c>
    </row>
    <row r="372" spans="2:17" ht="14.4" x14ac:dyDescent="0.3">
      <c r="B372">
        <f t="shared" si="33"/>
        <v>2</v>
      </c>
      <c r="C372" s="75" t="str" cm="1">
        <f t="array" ref="C372">+INDEX(Table_4[[Departamento]:[Municipio]],FINAL!$B372,1)</f>
        <v>Atlántida</v>
      </c>
      <c r="D372" s="75" t="str" cm="1">
        <f t="array" ref="D372">+INDEX(Table_4[[Departamento]:[Municipio]],FINAL!$B372,4)</f>
        <v>El Porvenir</v>
      </c>
      <c r="E372" s="75" t="str" cm="1">
        <f t="array" ref="E372">+INDEX(Table_4[[Departamento]:[Municipio]],FINAL!$B372,3)</f>
        <v>0102</v>
      </c>
      <c r="F372" s="102">
        <f t="shared" si="29"/>
        <v>44070</v>
      </c>
      <c r="G372" s="77" t="str">
        <f>+CONSOLIDADO[[#This Row],[Codigo Municipio]]&amp;CONSOLIDADO[[#This Row],[Fecha]]</f>
        <v>010244070</v>
      </c>
      <c r="H372" s="78">
        <f>+IFERROR(VLOOKUP($G372,TDAcumula!$C$2:$E$2027,3,0),0)</f>
        <v>0</v>
      </c>
      <c r="I372" s="79">
        <f t="shared" si="30"/>
        <v>0</v>
      </c>
      <c r="J372" s="80">
        <f>+IF(CONSOLIDADO[[#This Row],[Codigo Municipio]]=E371,CONSOLIDADO[[#This Row],[Fallecidos Diarios]]+J371,CONSOLIDADO[[#This Row],[Fallecidos Diarios]])</f>
        <v>0</v>
      </c>
      <c r="K372" s="81">
        <f t="shared" si="31"/>
        <v>0</v>
      </c>
      <c r="L372" s="82">
        <f>+IF(CONSOLIDADO[[#This Row],[Codigo Municipio]]=E371,CONSOLIDADO[[#This Row],[Recuperados Diarios]]+L371,CONSOLIDADO[[#This Row],[Recuperados Diarios]])</f>
        <v>0</v>
      </c>
      <c r="M372" s="83" cm="1">
        <f t="array" ref="M372">+IFERROR(IF(CONSOLIDADO[[#This Row],[Día]]&lt;14,0,INDEX(CONSOLIDADO[Casos Diarios],ROW()-14,1)),0)</f>
        <v>0</v>
      </c>
      <c r="N372" s="78">
        <f>+IF(CONSOLIDADO[[#This Row],[Clave]]="710143893",1,IF(OR(CONSOLIDADO[[#This Row],[Casos Acumulados]]&gt;0,CONSOLIDADO[[#This Row],[Muertes]]&gt;0),N371+1,I372))</f>
        <v>0</v>
      </c>
      <c r="O372" s="75">
        <f>+IFERROR(VLOOKUP($G372,TDMuertes!$C$2:$E$534,3,0),0)</f>
        <v>0</v>
      </c>
      <c r="P372" s="100" t="str">
        <f t="shared" ca="1" si="32"/>
        <v>OFF</v>
      </c>
      <c r="Q372" s="84">
        <f>+IFERROR(VLOOKUP(CONSOLIDADO[[#This Row],[Codigo Municipio]],TDDia!$A$4:$B$394,2,0),0)</f>
        <v>0</v>
      </c>
    </row>
    <row r="373" spans="2:17" ht="14.4" x14ac:dyDescent="0.3">
      <c r="B373">
        <f t="shared" si="33"/>
        <v>2</v>
      </c>
      <c r="C373" s="75" t="str" cm="1">
        <f t="array" ref="C373">+INDEX(Table_4[[Departamento]:[Municipio]],FINAL!$B373,1)</f>
        <v>Atlántida</v>
      </c>
      <c r="D373" s="75" t="str" cm="1">
        <f t="array" ref="D373">+INDEX(Table_4[[Departamento]:[Municipio]],FINAL!$B373,4)</f>
        <v>El Porvenir</v>
      </c>
      <c r="E373" s="75" t="str" cm="1">
        <f t="array" ref="E373">+INDEX(Table_4[[Departamento]:[Municipio]],FINAL!$B373,3)</f>
        <v>0102</v>
      </c>
      <c r="F373" s="102">
        <f t="shared" si="29"/>
        <v>44071</v>
      </c>
      <c r="G373" s="77" t="str">
        <f>+CONSOLIDADO[[#This Row],[Codigo Municipio]]&amp;CONSOLIDADO[[#This Row],[Fecha]]</f>
        <v>010244071</v>
      </c>
      <c r="H373" s="78">
        <f>+IFERROR(VLOOKUP($G373,TDAcumula!$C$2:$E$2027,3,0),0)</f>
        <v>0</v>
      </c>
      <c r="I373" s="79">
        <f t="shared" si="30"/>
        <v>0</v>
      </c>
      <c r="J373" s="80">
        <f>+IF(CONSOLIDADO[[#This Row],[Codigo Municipio]]=E372,CONSOLIDADO[[#This Row],[Fallecidos Diarios]]+J372,CONSOLIDADO[[#This Row],[Fallecidos Diarios]])</f>
        <v>0</v>
      </c>
      <c r="K373" s="81">
        <f t="shared" si="31"/>
        <v>0</v>
      </c>
      <c r="L373" s="82">
        <f>+IF(CONSOLIDADO[[#This Row],[Codigo Municipio]]=E372,CONSOLIDADO[[#This Row],[Recuperados Diarios]]+L372,CONSOLIDADO[[#This Row],[Recuperados Diarios]])</f>
        <v>0</v>
      </c>
      <c r="M373" s="83" cm="1">
        <f t="array" ref="M373">+IFERROR(IF(CONSOLIDADO[[#This Row],[Día]]&lt;14,0,INDEX(CONSOLIDADO[Casos Diarios],ROW()-14,1)),0)</f>
        <v>0</v>
      </c>
      <c r="N373" s="78">
        <f>+IF(CONSOLIDADO[[#This Row],[Clave]]="710143893",1,IF(OR(CONSOLIDADO[[#This Row],[Casos Acumulados]]&gt;0,CONSOLIDADO[[#This Row],[Muertes]]&gt;0),N372+1,I373))</f>
        <v>0</v>
      </c>
      <c r="O373" s="75">
        <f>+IFERROR(VLOOKUP($G373,TDMuertes!$C$2:$E$534,3,0),0)</f>
        <v>0</v>
      </c>
      <c r="P373" s="100" t="str">
        <f t="shared" ca="1" si="32"/>
        <v>OFF</v>
      </c>
      <c r="Q373" s="84">
        <f>+IFERROR(VLOOKUP(CONSOLIDADO[[#This Row],[Codigo Municipio]],TDDia!$A$4:$B$394,2,0),0)</f>
        <v>0</v>
      </c>
    </row>
    <row r="374" spans="2:17" ht="14.4" x14ac:dyDescent="0.3">
      <c r="B374">
        <f t="shared" si="33"/>
        <v>2</v>
      </c>
      <c r="C374" s="75" t="str" cm="1">
        <f t="array" ref="C374">+INDEX(Table_4[[Departamento]:[Municipio]],FINAL!$B374,1)</f>
        <v>Atlántida</v>
      </c>
      <c r="D374" s="75" t="str" cm="1">
        <f t="array" ref="D374">+INDEX(Table_4[[Departamento]:[Municipio]],FINAL!$B374,4)</f>
        <v>El Porvenir</v>
      </c>
      <c r="E374" s="75" t="str" cm="1">
        <f t="array" ref="E374">+INDEX(Table_4[[Departamento]:[Municipio]],FINAL!$B374,3)</f>
        <v>0102</v>
      </c>
      <c r="F374" s="102">
        <f t="shared" si="29"/>
        <v>44072</v>
      </c>
      <c r="G374" s="77" t="str">
        <f>+CONSOLIDADO[[#This Row],[Codigo Municipio]]&amp;CONSOLIDADO[[#This Row],[Fecha]]</f>
        <v>010244072</v>
      </c>
      <c r="H374" s="78">
        <f>+IFERROR(VLOOKUP($G374,TDAcumula!$C$2:$E$2027,3,0),0)</f>
        <v>0</v>
      </c>
      <c r="I374" s="79">
        <f t="shared" si="30"/>
        <v>0</v>
      </c>
      <c r="J374" s="80">
        <f>+IF(CONSOLIDADO[[#This Row],[Codigo Municipio]]=E373,CONSOLIDADO[[#This Row],[Fallecidos Diarios]]+J373,CONSOLIDADO[[#This Row],[Fallecidos Diarios]])</f>
        <v>0</v>
      </c>
      <c r="K374" s="81">
        <f t="shared" si="31"/>
        <v>0</v>
      </c>
      <c r="L374" s="82">
        <f>+IF(CONSOLIDADO[[#This Row],[Codigo Municipio]]=E373,CONSOLIDADO[[#This Row],[Recuperados Diarios]]+L373,CONSOLIDADO[[#This Row],[Recuperados Diarios]])</f>
        <v>0</v>
      </c>
      <c r="M374" s="83" cm="1">
        <f t="array" ref="M374">+IFERROR(IF(CONSOLIDADO[[#This Row],[Día]]&lt;14,0,INDEX(CONSOLIDADO[Casos Diarios],ROW()-14,1)),0)</f>
        <v>0</v>
      </c>
      <c r="N374" s="78">
        <f>+IF(CONSOLIDADO[[#This Row],[Clave]]="710143893",1,IF(OR(CONSOLIDADO[[#This Row],[Casos Acumulados]]&gt;0,CONSOLIDADO[[#This Row],[Muertes]]&gt;0),N373+1,I374))</f>
        <v>0</v>
      </c>
      <c r="O374" s="75">
        <f>+IFERROR(VLOOKUP($G374,TDMuertes!$C$2:$E$534,3,0),0)</f>
        <v>0</v>
      </c>
      <c r="P374" s="100" t="str">
        <f t="shared" ca="1" si="32"/>
        <v>OFF</v>
      </c>
      <c r="Q374" s="84">
        <f>+IFERROR(VLOOKUP(CONSOLIDADO[[#This Row],[Codigo Municipio]],TDDia!$A$4:$B$394,2,0),0)</f>
        <v>0</v>
      </c>
    </row>
    <row r="375" spans="2:17" ht="14.4" x14ac:dyDescent="0.3">
      <c r="B375">
        <f t="shared" si="33"/>
        <v>2</v>
      </c>
      <c r="C375" s="75" t="str" cm="1">
        <f t="array" ref="C375">+INDEX(Table_4[[Departamento]:[Municipio]],FINAL!$B375,1)</f>
        <v>Atlántida</v>
      </c>
      <c r="D375" s="75" t="str" cm="1">
        <f t="array" ref="D375">+INDEX(Table_4[[Departamento]:[Municipio]],FINAL!$B375,4)</f>
        <v>El Porvenir</v>
      </c>
      <c r="E375" s="75" t="str" cm="1">
        <f t="array" ref="E375">+INDEX(Table_4[[Departamento]:[Municipio]],FINAL!$B375,3)</f>
        <v>0102</v>
      </c>
      <c r="F375" s="102">
        <f t="shared" si="29"/>
        <v>44073</v>
      </c>
      <c r="G375" s="77" t="str">
        <f>+CONSOLIDADO[[#This Row],[Codigo Municipio]]&amp;CONSOLIDADO[[#This Row],[Fecha]]</f>
        <v>010244073</v>
      </c>
      <c r="H375" s="78">
        <f>+IFERROR(VLOOKUP($G375,TDAcumula!$C$2:$E$2027,3,0),0)</f>
        <v>0</v>
      </c>
      <c r="I375" s="79">
        <f t="shared" si="30"/>
        <v>0</v>
      </c>
      <c r="J375" s="80">
        <f>+IF(CONSOLIDADO[[#This Row],[Codigo Municipio]]=E374,CONSOLIDADO[[#This Row],[Fallecidos Diarios]]+J374,CONSOLIDADO[[#This Row],[Fallecidos Diarios]])</f>
        <v>0</v>
      </c>
      <c r="K375" s="81">
        <f t="shared" si="31"/>
        <v>0</v>
      </c>
      <c r="L375" s="82">
        <f>+IF(CONSOLIDADO[[#This Row],[Codigo Municipio]]=E374,CONSOLIDADO[[#This Row],[Recuperados Diarios]]+L374,CONSOLIDADO[[#This Row],[Recuperados Diarios]])</f>
        <v>0</v>
      </c>
      <c r="M375" s="83" cm="1">
        <f t="array" ref="M375">+IFERROR(IF(CONSOLIDADO[[#This Row],[Día]]&lt;14,0,INDEX(CONSOLIDADO[Casos Diarios],ROW()-14,1)),0)</f>
        <v>0</v>
      </c>
      <c r="N375" s="78">
        <f>+IF(CONSOLIDADO[[#This Row],[Clave]]="710143893",1,IF(OR(CONSOLIDADO[[#This Row],[Casos Acumulados]]&gt;0,CONSOLIDADO[[#This Row],[Muertes]]&gt;0),N374+1,I375))</f>
        <v>0</v>
      </c>
      <c r="O375" s="75">
        <f>+IFERROR(VLOOKUP($G375,TDMuertes!$C$2:$E$534,3,0),0)</f>
        <v>0</v>
      </c>
      <c r="P375" s="100" t="str">
        <f t="shared" ca="1" si="32"/>
        <v>OFF</v>
      </c>
      <c r="Q375" s="84">
        <f>+IFERROR(VLOOKUP(CONSOLIDADO[[#This Row],[Codigo Municipio]],TDDia!$A$4:$B$394,2,0),0)</f>
        <v>0</v>
      </c>
    </row>
    <row r="376" spans="2:17" ht="14.4" x14ac:dyDescent="0.3">
      <c r="B376">
        <f t="shared" si="33"/>
        <v>2</v>
      </c>
      <c r="C376" s="75" t="str" cm="1">
        <f t="array" ref="C376">+INDEX(Table_4[[Departamento]:[Municipio]],FINAL!$B376,1)</f>
        <v>Atlántida</v>
      </c>
      <c r="D376" s="75" t="str" cm="1">
        <f t="array" ref="D376">+INDEX(Table_4[[Departamento]:[Municipio]],FINAL!$B376,4)</f>
        <v>El Porvenir</v>
      </c>
      <c r="E376" s="75" t="str" cm="1">
        <f t="array" ref="E376">+INDEX(Table_4[[Departamento]:[Municipio]],FINAL!$B376,3)</f>
        <v>0102</v>
      </c>
      <c r="F376" s="102">
        <f t="shared" si="29"/>
        <v>44074</v>
      </c>
      <c r="G376" s="77" t="str">
        <f>+CONSOLIDADO[[#This Row],[Codigo Municipio]]&amp;CONSOLIDADO[[#This Row],[Fecha]]</f>
        <v>010244074</v>
      </c>
      <c r="H376" s="78">
        <f>+IFERROR(VLOOKUP($G376,TDAcumula!$C$2:$E$2027,3,0),0)</f>
        <v>0</v>
      </c>
      <c r="I376" s="79">
        <f t="shared" si="30"/>
        <v>0</v>
      </c>
      <c r="J376" s="80">
        <f>+IF(CONSOLIDADO[[#This Row],[Codigo Municipio]]=E375,CONSOLIDADO[[#This Row],[Fallecidos Diarios]]+J375,CONSOLIDADO[[#This Row],[Fallecidos Diarios]])</f>
        <v>0</v>
      </c>
      <c r="K376" s="81">
        <f t="shared" si="31"/>
        <v>0</v>
      </c>
      <c r="L376" s="82">
        <f>+IF(CONSOLIDADO[[#This Row],[Codigo Municipio]]=E375,CONSOLIDADO[[#This Row],[Recuperados Diarios]]+L375,CONSOLIDADO[[#This Row],[Recuperados Diarios]])</f>
        <v>0</v>
      </c>
      <c r="M376" s="83" cm="1">
        <f t="array" ref="M376">+IFERROR(IF(CONSOLIDADO[[#This Row],[Día]]&lt;14,0,INDEX(CONSOLIDADO[Casos Diarios],ROW()-14,1)),0)</f>
        <v>0</v>
      </c>
      <c r="N376" s="78">
        <f>+IF(CONSOLIDADO[[#This Row],[Clave]]="710143893",1,IF(OR(CONSOLIDADO[[#This Row],[Casos Acumulados]]&gt;0,CONSOLIDADO[[#This Row],[Muertes]]&gt;0),N375+1,I376))</f>
        <v>0</v>
      </c>
      <c r="O376" s="75">
        <f>+IFERROR(VLOOKUP($G376,TDMuertes!$C$2:$E$534,3,0),0)</f>
        <v>0</v>
      </c>
      <c r="P376" s="100" t="str">
        <f t="shared" ca="1" si="32"/>
        <v>OFF</v>
      </c>
      <c r="Q376" s="84">
        <f>+IFERROR(VLOOKUP(CONSOLIDADO[[#This Row],[Codigo Municipio]],TDDia!$A$4:$B$394,2,0),0)</f>
        <v>0</v>
      </c>
    </row>
    <row r="377" spans="2:17" ht="14.4" x14ac:dyDescent="0.3">
      <c r="B377">
        <f t="shared" si="33"/>
        <v>2</v>
      </c>
      <c r="C377" s="75" t="str" cm="1">
        <f t="array" ref="C377">+INDEX(Table_4[[Departamento]:[Municipio]],FINAL!$B377,1)</f>
        <v>Atlántida</v>
      </c>
      <c r="D377" s="75" t="str" cm="1">
        <f t="array" ref="D377">+INDEX(Table_4[[Departamento]:[Municipio]],FINAL!$B377,4)</f>
        <v>El Porvenir</v>
      </c>
      <c r="E377" s="75" t="str" cm="1">
        <f t="array" ref="E377">+INDEX(Table_4[[Departamento]:[Municipio]],FINAL!$B377,3)</f>
        <v>0102</v>
      </c>
      <c r="F377" s="102">
        <f t="shared" si="29"/>
        <v>44075</v>
      </c>
      <c r="G377" s="77" t="str">
        <f>+CONSOLIDADO[[#This Row],[Codigo Municipio]]&amp;CONSOLIDADO[[#This Row],[Fecha]]</f>
        <v>010244075</v>
      </c>
      <c r="H377" s="78">
        <f>+IFERROR(VLOOKUP($G377,TDAcumula!$C$2:$E$2027,3,0),0)</f>
        <v>0</v>
      </c>
      <c r="I377" s="79">
        <f t="shared" si="30"/>
        <v>0</v>
      </c>
      <c r="J377" s="80">
        <f>+IF(CONSOLIDADO[[#This Row],[Codigo Municipio]]=E376,CONSOLIDADO[[#This Row],[Fallecidos Diarios]]+J376,CONSOLIDADO[[#This Row],[Fallecidos Diarios]])</f>
        <v>0</v>
      </c>
      <c r="K377" s="81">
        <f t="shared" si="31"/>
        <v>0</v>
      </c>
      <c r="L377" s="82">
        <f>+IF(CONSOLIDADO[[#This Row],[Codigo Municipio]]=E376,CONSOLIDADO[[#This Row],[Recuperados Diarios]]+L376,CONSOLIDADO[[#This Row],[Recuperados Diarios]])</f>
        <v>0</v>
      </c>
      <c r="M377" s="83" cm="1">
        <f t="array" ref="M377">+IFERROR(IF(CONSOLIDADO[[#This Row],[Día]]&lt;14,0,INDEX(CONSOLIDADO[Casos Diarios],ROW()-14,1)),0)</f>
        <v>0</v>
      </c>
      <c r="N377" s="78">
        <f>+IF(CONSOLIDADO[[#This Row],[Clave]]="710143893",1,IF(OR(CONSOLIDADO[[#This Row],[Casos Acumulados]]&gt;0,CONSOLIDADO[[#This Row],[Muertes]]&gt;0),N376+1,I377))</f>
        <v>0</v>
      </c>
      <c r="O377" s="75">
        <f>+IFERROR(VLOOKUP($G377,TDMuertes!$C$2:$E$534,3,0),0)</f>
        <v>0</v>
      </c>
      <c r="P377" s="100" t="str">
        <f t="shared" ca="1" si="32"/>
        <v>OFF</v>
      </c>
      <c r="Q377" s="84">
        <f>+IFERROR(VLOOKUP(CONSOLIDADO[[#This Row],[Codigo Municipio]],TDDia!$A$4:$B$394,2,0),0)</f>
        <v>0</v>
      </c>
    </row>
    <row r="378" spans="2:17" ht="14.4" x14ac:dyDescent="0.3">
      <c r="B378">
        <f t="shared" si="33"/>
        <v>2</v>
      </c>
      <c r="C378" s="75" t="str" cm="1">
        <f t="array" ref="C378">+INDEX(Table_4[[Departamento]:[Municipio]],FINAL!$B378,1)</f>
        <v>Atlántida</v>
      </c>
      <c r="D378" s="75" t="str" cm="1">
        <f t="array" ref="D378">+INDEX(Table_4[[Departamento]:[Municipio]],FINAL!$B378,4)</f>
        <v>El Porvenir</v>
      </c>
      <c r="E378" s="75" t="str" cm="1">
        <f t="array" ref="E378">+INDEX(Table_4[[Departamento]:[Municipio]],FINAL!$B378,3)</f>
        <v>0102</v>
      </c>
      <c r="F378" s="102">
        <f t="shared" si="29"/>
        <v>44076</v>
      </c>
      <c r="G378" s="77" t="str">
        <f>+CONSOLIDADO[[#This Row],[Codigo Municipio]]&amp;CONSOLIDADO[[#This Row],[Fecha]]</f>
        <v>010244076</v>
      </c>
      <c r="H378" s="78">
        <f>+IFERROR(VLOOKUP($G378,TDAcumula!$C$2:$E$2027,3,0),0)</f>
        <v>0</v>
      </c>
      <c r="I378" s="79">
        <f t="shared" si="30"/>
        <v>0</v>
      </c>
      <c r="J378" s="80">
        <f>+IF(CONSOLIDADO[[#This Row],[Codigo Municipio]]=E377,CONSOLIDADO[[#This Row],[Fallecidos Diarios]]+J377,CONSOLIDADO[[#This Row],[Fallecidos Diarios]])</f>
        <v>0</v>
      </c>
      <c r="K378" s="81">
        <f t="shared" si="31"/>
        <v>0</v>
      </c>
      <c r="L378" s="82">
        <f>+IF(CONSOLIDADO[[#This Row],[Codigo Municipio]]=E377,CONSOLIDADO[[#This Row],[Recuperados Diarios]]+L377,CONSOLIDADO[[#This Row],[Recuperados Diarios]])</f>
        <v>0</v>
      </c>
      <c r="M378" s="83" cm="1">
        <f t="array" ref="M378">+IFERROR(IF(CONSOLIDADO[[#This Row],[Día]]&lt;14,0,INDEX(CONSOLIDADO[Casos Diarios],ROW()-14,1)),0)</f>
        <v>0</v>
      </c>
      <c r="N378" s="78">
        <f>+IF(CONSOLIDADO[[#This Row],[Clave]]="710143893",1,IF(OR(CONSOLIDADO[[#This Row],[Casos Acumulados]]&gt;0,CONSOLIDADO[[#This Row],[Muertes]]&gt;0),N377+1,I378))</f>
        <v>0</v>
      </c>
      <c r="O378" s="75">
        <f>+IFERROR(VLOOKUP($G378,TDMuertes!$C$2:$E$534,3,0),0)</f>
        <v>0</v>
      </c>
      <c r="P378" s="100" t="str">
        <f t="shared" ca="1" si="32"/>
        <v>OFF</v>
      </c>
      <c r="Q378" s="84">
        <f>+IFERROR(VLOOKUP(CONSOLIDADO[[#This Row],[Codigo Municipio]],TDDia!$A$4:$B$394,2,0),0)</f>
        <v>0</v>
      </c>
    </row>
    <row r="379" spans="2:17" ht="14.4" x14ac:dyDescent="0.3">
      <c r="B379">
        <f t="shared" si="33"/>
        <v>2</v>
      </c>
      <c r="C379" s="75" t="str" cm="1">
        <f t="array" ref="C379">+INDEX(Table_4[[Departamento]:[Municipio]],FINAL!$B379,1)</f>
        <v>Atlántida</v>
      </c>
      <c r="D379" s="75" t="str" cm="1">
        <f t="array" ref="D379">+INDEX(Table_4[[Departamento]:[Municipio]],FINAL!$B379,4)</f>
        <v>El Porvenir</v>
      </c>
      <c r="E379" s="75" t="str" cm="1">
        <f t="array" ref="E379">+INDEX(Table_4[[Departamento]:[Municipio]],FINAL!$B379,3)</f>
        <v>0102</v>
      </c>
      <c r="F379" s="102">
        <f t="shared" si="29"/>
        <v>44077</v>
      </c>
      <c r="G379" s="77" t="str">
        <f>+CONSOLIDADO[[#This Row],[Codigo Municipio]]&amp;CONSOLIDADO[[#This Row],[Fecha]]</f>
        <v>010244077</v>
      </c>
      <c r="H379" s="78">
        <f>+IFERROR(VLOOKUP($G379,TDAcumula!$C$2:$E$2027,3,0),0)</f>
        <v>0</v>
      </c>
      <c r="I379" s="79">
        <f t="shared" si="30"/>
        <v>0</v>
      </c>
      <c r="J379" s="80">
        <f>+IF(CONSOLIDADO[[#This Row],[Codigo Municipio]]=E378,CONSOLIDADO[[#This Row],[Fallecidos Diarios]]+J378,CONSOLIDADO[[#This Row],[Fallecidos Diarios]])</f>
        <v>0</v>
      </c>
      <c r="K379" s="81">
        <f t="shared" si="31"/>
        <v>0</v>
      </c>
      <c r="L379" s="82">
        <f>+IF(CONSOLIDADO[[#This Row],[Codigo Municipio]]=E378,CONSOLIDADO[[#This Row],[Recuperados Diarios]]+L378,CONSOLIDADO[[#This Row],[Recuperados Diarios]])</f>
        <v>0</v>
      </c>
      <c r="M379" s="83" cm="1">
        <f t="array" ref="M379">+IFERROR(IF(CONSOLIDADO[[#This Row],[Día]]&lt;14,0,INDEX(CONSOLIDADO[Casos Diarios],ROW()-14,1)),0)</f>
        <v>0</v>
      </c>
      <c r="N379" s="78">
        <f>+IF(CONSOLIDADO[[#This Row],[Clave]]="710143893",1,IF(OR(CONSOLIDADO[[#This Row],[Casos Acumulados]]&gt;0,CONSOLIDADO[[#This Row],[Muertes]]&gt;0),N378+1,I379))</f>
        <v>0</v>
      </c>
      <c r="O379" s="75">
        <f>+IFERROR(VLOOKUP($G379,TDMuertes!$C$2:$E$534,3,0),0)</f>
        <v>0</v>
      </c>
      <c r="P379" s="100" t="str">
        <f t="shared" ca="1" si="32"/>
        <v>OFF</v>
      </c>
      <c r="Q379" s="84">
        <f>+IFERROR(VLOOKUP(CONSOLIDADO[[#This Row],[Codigo Municipio]],TDDia!$A$4:$B$394,2,0),0)</f>
        <v>0</v>
      </c>
    </row>
    <row r="380" spans="2:17" ht="14.4" x14ac:dyDescent="0.3">
      <c r="B380">
        <f t="shared" si="33"/>
        <v>2</v>
      </c>
      <c r="C380" s="75" t="str" cm="1">
        <f t="array" ref="C380">+INDEX(Table_4[[Departamento]:[Municipio]],FINAL!$B380,1)</f>
        <v>Atlántida</v>
      </c>
      <c r="D380" s="75" t="str" cm="1">
        <f t="array" ref="D380">+INDEX(Table_4[[Departamento]:[Municipio]],FINAL!$B380,4)</f>
        <v>El Porvenir</v>
      </c>
      <c r="E380" s="75" t="str" cm="1">
        <f t="array" ref="E380">+INDEX(Table_4[[Departamento]:[Municipio]],FINAL!$B380,3)</f>
        <v>0102</v>
      </c>
      <c r="F380" s="102">
        <f t="shared" si="29"/>
        <v>44078</v>
      </c>
      <c r="G380" s="77" t="str">
        <f>+CONSOLIDADO[[#This Row],[Codigo Municipio]]&amp;CONSOLIDADO[[#This Row],[Fecha]]</f>
        <v>010244078</v>
      </c>
      <c r="H380" s="78">
        <f>+IFERROR(VLOOKUP($G380,TDAcumula!$C$2:$E$2027,3,0),0)</f>
        <v>0</v>
      </c>
      <c r="I380" s="79">
        <f t="shared" si="30"/>
        <v>0</v>
      </c>
      <c r="J380" s="80">
        <f>+IF(CONSOLIDADO[[#This Row],[Codigo Municipio]]=E379,CONSOLIDADO[[#This Row],[Fallecidos Diarios]]+J379,CONSOLIDADO[[#This Row],[Fallecidos Diarios]])</f>
        <v>0</v>
      </c>
      <c r="K380" s="81">
        <f t="shared" si="31"/>
        <v>0</v>
      </c>
      <c r="L380" s="82">
        <f>+IF(CONSOLIDADO[[#This Row],[Codigo Municipio]]=E379,CONSOLIDADO[[#This Row],[Recuperados Diarios]]+L379,CONSOLIDADO[[#This Row],[Recuperados Diarios]])</f>
        <v>0</v>
      </c>
      <c r="M380" s="83" cm="1">
        <f t="array" ref="M380">+IFERROR(IF(CONSOLIDADO[[#This Row],[Día]]&lt;14,0,INDEX(CONSOLIDADO[Casos Diarios],ROW()-14,1)),0)</f>
        <v>0</v>
      </c>
      <c r="N380" s="78">
        <f>+IF(CONSOLIDADO[[#This Row],[Clave]]="710143893",1,IF(OR(CONSOLIDADO[[#This Row],[Casos Acumulados]]&gt;0,CONSOLIDADO[[#This Row],[Muertes]]&gt;0),N379+1,I380))</f>
        <v>0</v>
      </c>
      <c r="O380" s="75">
        <f>+IFERROR(VLOOKUP($G380,TDMuertes!$C$2:$E$534,3,0),0)</f>
        <v>0</v>
      </c>
      <c r="P380" s="100" t="str">
        <f t="shared" ca="1" si="32"/>
        <v>OFF</v>
      </c>
      <c r="Q380" s="84">
        <f>+IFERROR(VLOOKUP(CONSOLIDADO[[#This Row],[Codigo Municipio]],TDDia!$A$4:$B$394,2,0),0)</f>
        <v>0</v>
      </c>
    </row>
    <row r="381" spans="2:17" ht="14.4" x14ac:dyDescent="0.3">
      <c r="B381">
        <f t="shared" si="33"/>
        <v>2</v>
      </c>
      <c r="C381" s="75" t="str" cm="1">
        <f t="array" ref="C381">+INDEX(Table_4[[Departamento]:[Municipio]],FINAL!$B381,1)</f>
        <v>Atlántida</v>
      </c>
      <c r="D381" s="75" t="str" cm="1">
        <f t="array" ref="D381">+INDEX(Table_4[[Departamento]:[Municipio]],FINAL!$B381,4)</f>
        <v>El Porvenir</v>
      </c>
      <c r="E381" s="75" t="str" cm="1">
        <f t="array" ref="E381">+INDEX(Table_4[[Departamento]:[Municipio]],FINAL!$B381,3)</f>
        <v>0102</v>
      </c>
      <c r="F381" s="102">
        <f t="shared" si="29"/>
        <v>44079</v>
      </c>
      <c r="G381" s="77" t="str">
        <f>+CONSOLIDADO[[#This Row],[Codigo Municipio]]&amp;CONSOLIDADO[[#This Row],[Fecha]]</f>
        <v>010244079</v>
      </c>
      <c r="H381" s="78">
        <f>+IFERROR(VLOOKUP($G381,TDAcumula!$C$2:$E$2027,3,0),0)</f>
        <v>0</v>
      </c>
      <c r="I381" s="79">
        <f t="shared" si="30"/>
        <v>0</v>
      </c>
      <c r="J381" s="80">
        <f>+IF(CONSOLIDADO[[#This Row],[Codigo Municipio]]=E380,CONSOLIDADO[[#This Row],[Fallecidos Diarios]]+J380,CONSOLIDADO[[#This Row],[Fallecidos Diarios]])</f>
        <v>0</v>
      </c>
      <c r="K381" s="81">
        <f t="shared" si="31"/>
        <v>0</v>
      </c>
      <c r="L381" s="82">
        <f>+IF(CONSOLIDADO[[#This Row],[Codigo Municipio]]=E380,CONSOLIDADO[[#This Row],[Recuperados Diarios]]+L380,CONSOLIDADO[[#This Row],[Recuperados Diarios]])</f>
        <v>0</v>
      </c>
      <c r="M381" s="83" cm="1">
        <f t="array" ref="M381">+IFERROR(IF(CONSOLIDADO[[#This Row],[Día]]&lt;14,0,INDEX(CONSOLIDADO[Casos Diarios],ROW()-14,1)),0)</f>
        <v>0</v>
      </c>
      <c r="N381" s="78">
        <f>+IF(CONSOLIDADO[[#This Row],[Clave]]="710143893",1,IF(OR(CONSOLIDADO[[#This Row],[Casos Acumulados]]&gt;0,CONSOLIDADO[[#This Row],[Muertes]]&gt;0),N380+1,I381))</f>
        <v>0</v>
      </c>
      <c r="O381" s="75">
        <f>+IFERROR(VLOOKUP($G381,TDMuertes!$C$2:$E$534,3,0),0)</f>
        <v>0</v>
      </c>
      <c r="P381" s="100" t="str">
        <f t="shared" ca="1" si="32"/>
        <v>OFF</v>
      </c>
      <c r="Q381" s="84">
        <f>+IFERROR(VLOOKUP(CONSOLIDADO[[#This Row],[Codigo Municipio]],TDDia!$A$4:$B$394,2,0),0)</f>
        <v>0</v>
      </c>
    </row>
    <row r="382" spans="2:17" ht="14.4" x14ac:dyDescent="0.3">
      <c r="B382">
        <f t="shared" si="33"/>
        <v>2</v>
      </c>
      <c r="C382" s="75" t="str" cm="1">
        <f t="array" ref="C382">+INDEX(Table_4[[Departamento]:[Municipio]],FINAL!$B382,1)</f>
        <v>Atlántida</v>
      </c>
      <c r="D382" s="75" t="str" cm="1">
        <f t="array" ref="D382">+INDEX(Table_4[[Departamento]:[Municipio]],FINAL!$B382,4)</f>
        <v>El Porvenir</v>
      </c>
      <c r="E382" s="75" t="str" cm="1">
        <f t="array" ref="E382">+INDEX(Table_4[[Departamento]:[Municipio]],FINAL!$B382,3)</f>
        <v>0102</v>
      </c>
      <c r="F382" s="102">
        <f t="shared" si="29"/>
        <v>44080</v>
      </c>
      <c r="G382" s="77" t="str">
        <f>+CONSOLIDADO[[#This Row],[Codigo Municipio]]&amp;CONSOLIDADO[[#This Row],[Fecha]]</f>
        <v>010244080</v>
      </c>
      <c r="H382" s="78">
        <f>+IFERROR(VLOOKUP($G382,TDAcumula!$C$2:$E$2027,3,0),0)</f>
        <v>0</v>
      </c>
      <c r="I382" s="79">
        <f t="shared" si="30"/>
        <v>0</v>
      </c>
      <c r="J382" s="80">
        <f>+IF(CONSOLIDADO[[#This Row],[Codigo Municipio]]=E381,CONSOLIDADO[[#This Row],[Fallecidos Diarios]]+J381,CONSOLIDADO[[#This Row],[Fallecidos Diarios]])</f>
        <v>0</v>
      </c>
      <c r="K382" s="81">
        <f t="shared" si="31"/>
        <v>0</v>
      </c>
      <c r="L382" s="82">
        <f>+IF(CONSOLIDADO[[#This Row],[Codigo Municipio]]=E381,CONSOLIDADO[[#This Row],[Recuperados Diarios]]+L381,CONSOLIDADO[[#This Row],[Recuperados Diarios]])</f>
        <v>0</v>
      </c>
      <c r="M382" s="83" cm="1">
        <f t="array" ref="M382">+IFERROR(IF(CONSOLIDADO[[#This Row],[Día]]&lt;14,0,INDEX(CONSOLIDADO[Casos Diarios],ROW()-14,1)),0)</f>
        <v>0</v>
      </c>
      <c r="N382" s="78">
        <f>+IF(CONSOLIDADO[[#This Row],[Clave]]="710143893",1,IF(OR(CONSOLIDADO[[#This Row],[Casos Acumulados]]&gt;0,CONSOLIDADO[[#This Row],[Muertes]]&gt;0),N381+1,I382))</f>
        <v>0</v>
      </c>
      <c r="O382" s="75">
        <f>+IFERROR(VLOOKUP($G382,TDMuertes!$C$2:$E$534,3,0),0)</f>
        <v>0</v>
      </c>
      <c r="P382" s="100" t="str">
        <f t="shared" ca="1" si="32"/>
        <v>OFF</v>
      </c>
      <c r="Q382" s="84">
        <f>+IFERROR(VLOOKUP(CONSOLIDADO[[#This Row],[Codigo Municipio]],TDDia!$A$4:$B$394,2,0),0)</f>
        <v>0</v>
      </c>
    </row>
    <row r="383" spans="2:17" ht="14.4" x14ac:dyDescent="0.3">
      <c r="B383">
        <f t="shared" si="33"/>
        <v>2</v>
      </c>
      <c r="C383" s="75" t="str" cm="1">
        <f t="array" ref="C383">+INDEX(Table_4[[Departamento]:[Municipio]],FINAL!$B383,1)</f>
        <v>Atlántida</v>
      </c>
      <c r="D383" s="75" t="str" cm="1">
        <f t="array" ref="D383">+INDEX(Table_4[[Departamento]:[Municipio]],FINAL!$B383,4)</f>
        <v>El Porvenir</v>
      </c>
      <c r="E383" s="75" t="str" cm="1">
        <f t="array" ref="E383">+INDEX(Table_4[[Departamento]:[Municipio]],FINAL!$B383,3)</f>
        <v>0102</v>
      </c>
      <c r="F383" s="102">
        <f t="shared" si="29"/>
        <v>44081</v>
      </c>
      <c r="G383" s="77" t="str">
        <f>+CONSOLIDADO[[#This Row],[Codigo Municipio]]&amp;CONSOLIDADO[[#This Row],[Fecha]]</f>
        <v>010244081</v>
      </c>
      <c r="H383" s="78">
        <f>+IFERROR(VLOOKUP($G383,TDAcumula!$C$2:$E$2027,3,0),0)</f>
        <v>0</v>
      </c>
      <c r="I383" s="79">
        <f t="shared" si="30"/>
        <v>0</v>
      </c>
      <c r="J383" s="80">
        <f>+IF(CONSOLIDADO[[#This Row],[Codigo Municipio]]=E382,CONSOLIDADO[[#This Row],[Fallecidos Diarios]]+J382,CONSOLIDADO[[#This Row],[Fallecidos Diarios]])</f>
        <v>0</v>
      </c>
      <c r="K383" s="81">
        <f t="shared" si="31"/>
        <v>0</v>
      </c>
      <c r="L383" s="82">
        <f>+IF(CONSOLIDADO[[#This Row],[Codigo Municipio]]=E382,CONSOLIDADO[[#This Row],[Recuperados Diarios]]+L382,CONSOLIDADO[[#This Row],[Recuperados Diarios]])</f>
        <v>0</v>
      </c>
      <c r="M383" s="83" cm="1">
        <f t="array" ref="M383">+IFERROR(IF(CONSOLIDADO[[#This Row],[Día]]&lt;14,0,INDEX(CONSOLIDADO[Casos Diarios],ROW()-14,1)),0)</f>
        <v>0</v>
      </c>
      <c r="N383" s="78">
        <f>+IF(CONSOLIDADO[[#This Row],[Clave]]="710143893",1,IF(OR(CONSOLIDADO[[#This Row],[Casos Acumulados]]&gt;0,CONSOLIDADO[[#This Row],[Muertes]]&gt;0),N382+1,I383))</f>
        <v>0</v>
      </c>
      <c r="O383" s="75">
        <f>+IFERROR(VLOOKUP($G383,TDMuertes!$C$2:$E$534,3,0),0)</f>
        <v>0</v>
      </c>
      <c r="P383" s="100" t="str">
        <f t="shared" ca="1" si="32"/>
        <v>OFF</v>
      </c>
      <c r="Q383" s="84">
        <f>+IFERROR(VLOOKUP(CONSOLIDADO[[#This Row],[Codigo Municipio]],TDDia!$A$4:$B$394,2,0),0)</f>
        <v>0</v>
      </c>
    </row>
    <row r="384" spans="2:17" ht="14.4" x14ac:dyDescent="0.3">
      <c r="B384">
        <f t="shared" si="33"/>
        <v>2</v>
      </c>
      <c r="C384" s="75" t="str" cm="1">
        <f t="array" ref="C384">+INDEX(Table_4[[Departamento]:[Municipio]],FINAL!$B384,1)</f>
        <v>Atlántida</v>
      </c>
      <c r="D384" s="75" t="str" cm="1">
        <f t="array" ref="D384">+INDEX(Table_4[[Departamento]:[Municipio]],FINAL!$B384,4)</f>
        <v>El Porvenir</v>
      </c>
      <c r="E384" s="75" t="str" cm="1">
        <f t="array" ref="E384">+INDEX(Table_4[[Departamento]:[Municipio]],FINAL!$B384,3)</f>
        <v>0102</v>
      </c>
      <c r="F384" s="102">
        <f t="shared" si="29"/>
        <v>44082</v>
      </c>
      <c r="G384" s="77" t="str">
        <f>+CONSOLIDADO[[#This Row],[Codigo Municipio]]&amp;CONSOLIDADO[[#This Row],[Fecha]]</f>
        <v>010244082</v>
      </c>
      <c r="H384" s="78">
        <f>+IFERROR(VLOOKUP($G384,TDAcumula!$C$2:$E$2027,3,0),0)</f>
        <v>0</v>
      </c>
      <c r="I384" s="79">
        <f t="shared" si="30"/>
        <v>0</v>
      </c>
      <c r="J384" s="80">
        <f>+IF(CONSOLIDADO[[#This Row],[Codigo Municipio]]=E383,CONSOLIDADO[[#This Row],[Fallecidos Diarios]]+J383,CONSOLIDADO[[#This Row],[Fallecidos Diarios]])</f>
        <v>0</v>
      </c>
      <c r="K384" s="81">
        <f t="shared" si="31"/>
        <v>0</v>
      </c>
      <c r="L384" s="82">
        <f>+IF(CONSOLIDADO[[#This Row],[Codigo Municipio]]=E383,CONSOLIDADO[[#This Row],[Recuperados Diarios]]+L383,CONSOLIDADO[[#This Row],[Recuperados Diarios]])</f>
        <v>0</v>
      </c>
      <c r="M384" s="83" cm="1">
        <f t="array" ref="M384">+IFERROR(IF(CONSOLIDADO[[#This Row],[Día]]&lt;14,0,INDEX(CONSOLIDADO[Casos Diarios],ROW()-14,1)),0)</f>
        <v>0</v>
      </c>
      <c r="N384" s="78">
        <f>+IF(CONSOLIDADO[[#This Row],[Clave]]="710143893",1,IF(OR(CONSOLIDADO[[#This Row],[Casos Acumulados]]&gt;0,CONSOLIDADO[[#This Row],[Muertes]]&gt;0),N383+1,I384))</f>
        <v>0</v>
      </c>
      <c r="O384" s="75">
        <f>+IFERROR(VLOOKUP($G384,TDMuertes!$C$2:$E$534,3,0),0)</f>
        <v>0</v>
      </c>
      <c r="P384" s="100" t="str">
        <f t="shared" ca="1" si="32"/>
        <v>OFF</v>
      </c>
      <c r="Q384" s="84">
        <f>+IFERROR(VLOOKUP(CONSOLIDADO[[#This Row],[Codigo Municipio]],TDDia!$A$4:$B$394,2,0),0)</f>
        <v>0</v>
      </c>
    </row>
    <row r="385" spans="2:17" ht="14.4" x14ac:dyDescent="0.3">
      <c r="B385">
        <f t="shared" si="33"/>
        <v>2</v>
      </c>
      <c r="C385" s="75" t="str" cm="1">
        <f t="array" ref="C385">+INDEX(Table_4[[Departamento]:[Municipio]],FINAL!$B385,1)</f>
        <v>Atlántida</v>
      </c>
      <c r="D385" s="75" t="str" cm="1">
        <f t="array" ref="D385">+INDEX(Table_4[[Departamento]:[Municipio]],FINAL!$B385,4)</f>
        <v>El Porvenir</v>
      </c>
      <c r="E385" s="75" t="str" cm="1">
        <f t="array" ref="E385">+INDEX(Table_4[[Departamento]:[Municipio]],FINAL!$B385,3)</f>
        <v>0102</v>
      </c>
      <c r="F385" s="102">
        <f t="shared" si="29"/>
        <v>44083</v>
      </c>
      <c r="G385" s="77" t="str">
        <f>+CONSOLIDADO[[#This Row],[Codigo Municipio]]&amp;CONSOLIDADO[[#This Row],[Fecha]]</f>
        <v>010244083</v>
      </c>
      <c r="H385" s="78">
        <f>+IFERROR(VLOOKUP($G385,TDAcumula!$C$2:$E$2027,3,0),0)</f>
        <v>0</v>
      </c>
      <c r="I385" s="79">
        <f t="shared" si="30"/>
        <v>0</v>
      </c>
      <c r="J385" s="80">
        <f>+IF(CONSOLIDADO[[#This Row],[Codigo Municipio]]=E384,CONSOLIDADO[[#This Row],[Fallecidos Diarios]]+J384,CONSOLIDADO[[#This Row],[Fallecidos Diarios]])</f>
        <v>0</v>
      </c>
      <c r="K385" s="81">
        <f t="shared" si="31"/>
        <v>0</v>
      </c>
      <c r="L385" s="82">
        <f>+IF(CONSOLIDADO[[#This Row],[Codigo Municipio]]=E384,CONSOLIDADO[[#This Row],[Recuperados Diarios]]+L384,CONSOLIDADO[[#This Row],[Recuperados Diarios]])</f>
        <v>0</v>
      </c>
      <c r="M385" s="83" cm="1">
        <f t="array" ref="M385">+IFERROR(IF(CONSOLIDADO[[#This Row],[Día]]&lt;14,0,INDEX(CONSOLIDADO[Casos Diarios],ROW()-14,1)),0)</f>
        <v>0</v>
      </c>
      <c r="N385" s="78">
        <f>+IF(CONSOLIDADO[[#This Row],[Clave]]="710143893",1,IF(OR(CONSOLIDADO[[#This Row],[Casos Acumulados]]&gt;0,CONSOLIDADO[[#This Row],[Muertes]]&gt;0),N384+1,I385))</f>
        <v>0</v>
      </c>
      <c r="O385" s="75">
        <f>+IFERROR(VLOOKUP($G385,TDMuertes!$C$2:$E$534,3,0),0)</f>
        <v>0</v>
      </c>
      <c r="P385" s="100" t="str">
        <f t="shared" ca="1" si="32"/>
        <v>OFF</v>
      </c>
      <c r="Q385" s="84">
        <f>+IFERROR(VLOOKUP(CONSOLIDADO[[#This Row],[Codigo Municipio]],TDDia!$A$4:$B$394,2,0),0)</f>
        <v>0</v>
      </c>
    </row>
    <row r="386" spans="2:17" ht="14.4" x14ac:dyDescent="0.3">
      <c r="B386">
        <f t="shared" si="33"/>
        <v>2</v>
      </c>
      <c r="C386" s="75" t="str" cm="1">
        <f t="array" ref="C386">+INDEX(Table_4[[Departamento]:[Municipio]],FINAL!$B386,1)</f>
        <v>Atlántida</v>
      </c>
      <c r="D386" s="75" t="str" cm="1">
        <f t="array" ref="D386">+INDEX(Table_4[[Departamento]:[Municipio]],FINAL!$B386,4)</f>
        <v>El Porvenir</v>
      </c>
      <c r="E386" s="75" t="str" cm="1">
        <f t="array" ref="E386">+INDEX(Table_4[[Departamento]:[Municipio]],FINAL!$B386,3)</f>
        <v>0102</v>
      </c>
      <c r="F386" s="102">
        <f t="shared" si="29"/>
        <v>44084</v>
      </c>
      <c r="G386" s="77" t="str">
        <f>+CONSOLIDADO[[#This Row],[Codigo Municipio]]&amp;CONSOLIDADO[[#This Row],[Fecha]]</f>
        <v>010244084</v>
      </c>
      <c r="H386" s="78">
        <f>+IFERROR(VLOOKUP($G386,TDAcumula!$C$2:$E$2027,3,0),0)</f>
        <v>0</v>
      </c>
      <c r="I386" s="79">
        <f t="shared" si="30"/>
        <v>0</v>
      </c>
      <c r="J386" s="80">
        <f>+IF(CONSOLIDADO[[#This Row],[Codigo Municipio]]=E385,CONSOLIDADO[[#This Row],[Fallecidos Diarios]]+J385,CONSOLIDADO[[#This Row],[Fallecidos Diarios]])</f>
        <v>0</v>
      </c>
      <c r="K386" s="81">
        <f t="shared" si="31"/>
        <v>0</v>
      </c>
      <c r="L386" s="82">
        <f>+IF(CONSOLIDADO[[#This Row],[Codigo Municipio]]=E385,CONSOLIDADO[[#This Row],[Recuperados Diarios]]+L385,CONSOLIDADO[[#This Row],[Recuperados Diarios]])</f>
        <v>0</v>
      </c>
      <c r="M386" s="83" cm="1">
        <f t="array" ref="M386">+IFERROR(IF(CONSOLIDADO[[#This Row],[Día]]&lt;14,0,INDEX(CONSOLIDADO[Casos Diarios],ROW()-14,1)),0)</f>
        <v>0</v>
      </c>
      <c r="N386" s="78">
        <f>+IF(CONSOLIDADO[[#This Row],[Clave]]="710143893",1,IF(OR(CONSOLIDADO[[#This Row],[Casos Acumulados]]&gt;0,CONSOLIDADO[[#This Row],[Muertes]]&gt;0),N385+1,I386))</f>
        <v>0</v>
      </c>
      <c r="O386" s="75">
        <f>+IFERROR(VLOOKUP($G386,TDMuertes!$C$2:$E$534,3,0),0)</f>
        <v>0</v>
      </c>
      <c r="P386" s="100" t="str">
        <f t="shared" ca="1" si="32"/>
        <v>OFF</v>
      </c>
      <c r="Q386" s="84">
        <f>+IFERROR(VLOOKUP(CONSOLIDADO[[#This Row],[Codigo Municipio]],TDDia!$A$4:$B$394,2,0),0)</f>
        <v>0</v>
      </c>
    </row>
    <row r="387" spans="2:17" ht="14.4" x14ac:dyDescent="0.3">
      <c r="B387">
        <f t="shared" si="33"/>
        <v>2</v>
      </c>
      <c r="C387" s="75" t="str" cm="1">
        <f t="array" ref="C387">+INDEX(Table_4[[Departamento]:[Municipio]],FINAL!$B387,1)</f>
        <v>Atlántida</v>
      </c>
      <c r="D387" s="75" t="str" cm="1">
        <f t="array" ref="D387">+INDEX(Table_4[[Departamento]:[Municipio]],FINAL!$B387,4)</f>
        <v>El Porvenir</v>
      </c>
      <c r="E387" s="75" t="str" cm="1">
        <f t="array" ref="E387">+INDEX(Table_4[[Departamento]:[Municipio]],FINAL!$B387,3)</f>
        <v>0102</v>
      </c>
      <c r="F387" s="102">
        <f t="shared" si="29"/>
        <v>44085</v>
      </c>
      <c r="G387" s="77" t="str">
        <f>+CONSOLIDADO[[#This Row],[Codigo Municipio]]&amp;CONSOLIDADO[[#This Row],[Fecha]]</f>
        <v>010244085</v>
      </c>
      <c r="H387" s="78">
        <f>+IFERROR(VLOOKUP($G387,TDAcumula!$C$2:$E$2027,3,0),0)</f>
        <v>0</v>
      </c>
      <c r="I387" s="79">
        <f t="shared" si="30"/>
        <v>0</v>
      </c>
      <c r="J387" s="80">
        <f>+IF(CONSOLIDADO[[#This Row],[Codigo Municipio]]=E386,CONSOLIDADO[[#This Row],[Fallecidos Diarios]]+J386,CONSOLIDADO[[#This Row],[Fallecidos Diarios]])</f>
        <v>0</v>
      </c>
      <c r="K387" s="81">
        <f t="shared" si="31"/>
        <v>0</v>
      </c>
      <c r="L387" s="82">
        <f>+IF(CONSOLIDADO[[#This Row],[Codigo Municipio]]=E386,CONSOLIDADO[[#This Row],[Recuperados Diarios]]+L386,CONSOLIDADO[[#This Row],[Recuperados Diarios]])</f>
        <v>0</v>
      </c>
      <c r="M387" s="83" cm="1">
        <f t="array" ref="M387">+IFERROR(IF(CONSOLIDADO[[#This Row],[Día]]&lt;14,0,INDEX(CONSOLIDADO[Casos Diarios],ROW()-14,1)),0)</f>
        <v>0</v>
      </c>
      <c r="N387" s="78">
        <f>+IF(CONSOLIDADO[[#This Row],[Clave]]="710143893",1,IF(OR(CONSOLIDADO[[#This Row],[Casos Acumulados]]&gt;0,CONSOLIDADO[[#This Row],[Muertes]]&gt;0),N386+1,I387))</f>
        <v>0</v>
      </c>
      <c r="O387" s="75">
        <f>+IFERROR(VLOOKUP($G387,TDMuertes!$C$2:$E$534,3,0),0)</f>
        <v>0</v>
      </c>
      <c r="P387" s="100" t="str">
        <f t="shared" ca="1" si="32"/>
        <v>OFF</v>
      </c>
      <c r="Q387" s="84">
        <f>+IFERROR(VLOOKUP(CONSOLIDADO[[#This Row],[Codigo Municipio]],TDDia!$A$4:$B$394,2,0),0)</f>
        <v>0</v>
      </c>
    </row>
    <row r="388" spans="2:17" ht="14.4" x14ac:dyDescent="0.3">
      <c r="B388">
        <f t="shared" si="33"/>
        <v>3</v>
      </c>
      <c r="C388" s="75" t="str" cm="1">
        <f t="array" ref="C388">+INDEX(Table_4[[Departamento]:[Municipio]],FINAL!$B388,1)</f>
        <v>Atlántida</v>
      </c>
      <c r="D388" s="75" t="str" cm="1">
        <f t="array" ref="D388">+INDEX(Table_4[[Departamento]:[Municipio]],FINAL!$B388,4)</f>
        <v>Esparta</v>
      </c>
      <c r="E388" s="75" t="str" cm="1">
        <f t="array" ref="E388">+INDEX(Table_4[[Departamento]:[Municipio]],FINAL!$B388,3)</f>
        <v>0103</v>
      </c>
      <c r="F388" s="102">
        <f t="shared" ref="F388:F451" si="34">+F195</f>
        <v>43893</v>
      </c>
      <c r="G388" s="77" t="str">
        <f>+CONSOLIDADO[[#This Row],[Codigo Municipio]]&amp;CONSOLIDADO[[#This Row],[Fecha]]</f>
        <v>010343893</v>
      </c>
      <c r="H388" s="78">
        <f>+IFERROR(VLOOKUP($G388,TDAcumula!$C$2:$E$2027,3,0),0)</f>
        <v>0</v>
      </c>
      <c r="I388" s="79">
        <f t="shared" ref="I388:I451" si="35">+IF(E388=E387,H388+I387,H388)</f>
        <v>0</v>
      </c>
      <c r="J388" s="80">
        <f>+IF(CONSOLIDADO[[#This Row],[Codigo Municipio]]=E387,CONSOLIDADO[[#This Row],[Fallecidos Diarios]]+J387,CONSOLIDADO[[#This Row],[Fallecidos Diarios]])</f>
        <v>0</v>
      </c>
      <c r="K388" s="81">
        <f t="shared" ref="K388:K451" si="36">+IF(I388-J388-L388&lt;0,0,I388-J388-L388)</f>
        <v>0</v>
      </c>
      <c r="L388" s="82">
        <f>+IF(CONSOLIDADO[[#This Row],[Codigo Municipio]]=E387,CONSOLIDADO[[#This Row],[Recuperados Diarios]]+L387,CONSOLIDADO[[#This Row],[Recuperados Diarios]])</f>
        <v>0</v>
      </c>
      <c r="M388" s="83" cm="1">
        <f t="array" ref="M388">+IFERROR(IF(CONSOLIDADO[[#This Row],[Día]]&lt;14,0,INDEX(CONSOLIDADO[Casos Diarios],ROW()-14,1)),0)</f>
        <v>0</v>
      </c>
      <c r="N388" s="78">
        <f>+IF(CONSOLIDADO[[#This Row],[Clave]]="710143893",1,IF(OR(CONSOLIDADO[[#This Row],[Casos Acumulados]]&gt;0,CONSOLIDADO[[#This Row],[Muertes]]&gt;0),N387+1,I388))</f>
        <v>0</v>
      </c>
      <c r="O388" s="75">
        <f>+IFERROR(VLOOKUP($G388,TDMuertes!$C$2:$E$534,3,0),0)</f>
        <v>0</v>
      </c>
      <c r="P388" s="100" t="str">
        <f t="shared" ref="P388:P451" ca="1" si="37">+IF(N388=0,"OFF",IF(N388=1,"START",IF(AND(N388&gt;1,F388&lt;TODAY()+1),"ON","OUT TIME")))</f>
        <v>OFF</v>
      </c>
      <c r="Q388" s="84">
        <f>+IFERROR(VLOOKUP(CONSOLIDADO[[#This Row],[Codigo Municipio]],TDDia!$A$4:$B$394,2,0),0)</f>
        <v>0</v>
      </c>
    </row>
    <row r="389" spans="2:17" ht="14.4" x14ac:dyDescent="0.3">
      <c r="B389">
        <f t="shared" ref="B389:B452" si="38">+IF(F388=44085,B388+1,B388)</f>
        <v>3</v>
      </c>
      <c r="C389" s="75" t="str" cm="1">
        <f t="array" ref="C389">+INDEX(Table_4[[Departamento]:[Municipio]],FINAL!$B389,1)</f>
        <v>Atlántida</v>
      </c>
      <c r="D389" s="75" t="str" cm="1">
        <f t="array" ref="D389">+INDEX(Table_4[[Departamento]:[Municipio]],FINAL!$B389,4)</f>
        <v>Esparta</v>
      </c>
      <c r="E389" s="75" t="str" cm="1">
        <f t="array" ref="E389">+INDEX(Table_4[[Departamento]:[Municipio]],FINAL!$B389,3)</f>
        <v>0103</v>
      </c>
      <c r="F389" s="102">
        <f t="shared" si="34"/>
        <v>43894</v>
      </c>
      <c r="G389" s="77" t="str">
        <f>+CONSOLIDADO[[#This Row],[Codigo Municipio]]&amp;CONSOLIDADO[[#This Row],[Fecha]]</f>
        <v>010343894</v>
      </c>
      <c r="H389" s="78">
        <f>+IFERROR(VLOOKUP($G389,TDAcumula!$C$2:$E$2027,3,0),0)</f>
        <v>0</v>
      </c>
      <c r="I389" s="79">
        <f t="shared" si="35"/>
        <v>0</v>
      </c>
      <c r="J389" s="80">
        <f>+IF(CONSOLIDADO[[#This Row],[Codigo Municipio]]=E388,CONSOLIDADO[[#This Row],[Fallecidos Diarios]]+J388,CONSOLIDADO[[#This Row],[Fallecidos Diarios]])</f>
        <v>0</v>
      </c>
      <c r="K389" s="81">
        <f t="shared" si="36"/>
        <v>0</v>
      </c>
      <c r="L389" s="82">
        <f>+IF(CONSOLIDADO[[#This Row],[Codigo Municipio]]=E388,CONSOLIDADO[[#This Row],[Recuperados Diarios]]+L388,CONSOLIDADO[[#This Row],[Recuperados Diarios]])</f>
        <v>0</v>
      </c>
      <c r="M389" s="83" cm="1">
        <f t="array" ref="M389">+IFERROR(IF(CONSOLIDADO[[#This Row],[Día]]&lt;14,0,INDEX(CONSOLIDADO[Casos Diarios],ROW()-14,1)),0)</f>
        <v>0</v>
      </c>
      <c r="N389" s="78">
        <f>+IF(CONSOLIDADO[[#This Row],[Clave]]="710143893",1,IF(OR(CONSOLIDADO[[#This Row],[Casos Acumulados]]&gt;0,CONSOLIDADO[[#This Row],[Muertes]]&gt;0),N388+1,I389))</f>
        <v>0</v>
      </c>
      <c r="O389" s="75">
        <f>+IFERROR(VLOOKUP($G389,TDMuertes!$C$2:$E$534,3,0),0)</f>
        <v>0</v>
      </c>
      <c r="P389" s="100" t="str">
        <f t="shared" ca="1" si="37"/>
        <v>OFF</v>
      </c>
      <c r="Q389" s="84">
        <f>+IFERROR(VLOOKUP(CONSOLIDADO[[#This Row],[Codigo Municipio]],TDDia!$A$4:$B$394,2,0),0)</f>
        <v>0</v>
      </c>
    </row>
    <row r="390" spans="2:17" ht="14.4" x14ac:dyDescent="0.3">
      <c r="B390">
        <f t="shared" si="38"/>
        <v>3</v>
      </c>
      <c r="C390" s="75" t="str" cm="1">
        <f t="array" ref="C390">+INDEX(Table_4[[Departamento]:[Municipio]],FINAL!$B390,1)</f>
        <v>Atlántida</v>
      </c>
      <c r="D390" s="75" t="str" cm="1">
        <f t="array" ref="D390">+INDEX(Table_4[[Departamento]:[Municipio]],FINAL!$B390,4)</f>
        <v>Esparta</v>
      </c>
      <c r="E390" s="75" t="str" cm="1">
        <f t="array" ref="E390">+INDEX(Table_4[[Departamento]:[Municipio]],FINAL!$B390,3)</f>
        <v>0103</v>
      </c>
      <c r="F390" s="102">
        <f t="shared" si="34"/>
        <v>43895</v>
      </c>
      <c r="G390" s="77" t="str">
        <f>+CONSOLIDADO[[#This Row],[Codigo Municipio]]&amp;CONSOLIDADO[[#This Row],[Fecha]]</f>
        <v>010343895</v>
      </c>
      <c r="H390" s="78">
        <f>+IFERROR(VLOOKUP($G390,TDAcumula!$C$2:$E$2027,3,0),0)</f>
        <v>0</v>
      </c>
      <c r="I390" s="79">
        <f t="shared" si="35"/>
        <v>0</v>
      </c>
      <c r="J390" s="80">
        <f>+IF(CONSOLIDADO[[#This Row],[Codigo Municipio]]=E389,CONSOLIDADO[[#This Row],[Fallecidos Diarios]]+J389,CONSOLIDADO[[#This Row],[Fallecidos Diarios]])</f>
        <v>0</v>
      </c>
      <c r="K390" s="81">
        <f t="shared" si="36"/>
        <v>0</v>
      </c>
      <c r="L390" s="82">
        <f>+IF(CONSOLIDADO[[#This Row],[Codigo Municipio]]=E389,CONSOLIDADO[[#This Row],[Recuperados Diarios]]+L389,CONSOLIDADO[[#This Row],[Recuperados Diarios]])</f>
        <v>0</v>
      </c>
      <c r="M390" s="83" cm="1">
        <f t="array" ref="M390">+IFERROR(IF(CONSOLIDADO[[#This Row],[Día]]&lt;14,0,INDEX(CONSOLIDADO[Casos Diarios],ROW()-14,1)),0)</f>
        <v>0</v>
      </c>
      <c r="N390" s="78">
        <f>+IF(CONSOLIDADO[[#This Row],[Clave]]="710143893",1,IF(OR(CONSOLIDADO[[#This Row],[Casos Acumulados]]&gt;0,CONSOLIDADO[[#This Row],[Muertes]]&gt;0),N389+1,I390))</f>
        <v>0</v>
      </c>
      <c r="O390" s="75">
        <f>+IFERROR(VLOOKUP($G390,TDMuertes!$C$2:$E$534,3,0),0)</f>
        <v>0</v>
      </c>
      <c r="P390" s="100" t="str">
        <f t="shared" ca="1" si="37"/>
        <v>OFF</v>
      </c>
      <c r="Q390" s="84">
        <f>+IFERROR(VLOOKUP(CONSOLIDADO[[#This Row],[Codigo Municipio]],TDDia!$A$4:$B$394,2,0),0)</f>
        <v>0</v>
      </c>
    </row>
    <row r="391" spans="2:17" ht="14.4" x14ac:dyDescent="0.3">
      <c r="B391">
        <f t="shared" si="38"/>
        <v>3</v>
      </c>
      <c r="C391" s="75" t="str" cm="1">
        <f t="array" ref="C391">+INDEX(Table_4[[Departamento]:[Municipio]],FINAL!$B391,1)</f>
        <v>Atlántida</v>
      </c>
      <c r="D391" s="75" t="str" cm="1">
        <f t="array" ref="D391">+INDEX(Table_4[[Departamento]:[Municipio]],FINAL!$B391,4)</f>
        <v>Esparta</v>
      </c>
      <c r="E391" s="75" t="str" cm="1">
        <f t="array" ref="E391">+INDEX(Table_4[[Departamento]:[Municipio]],FINAL!$B391,3)</f>
        <v>0103</v>
      </c>
      <c r="F391" s="102">
        <f t="shared" si="34"/>
        <v>43896</v>
      </c>
      <c r="G391" s="77" t="str">
        <f>+CONSOLIDADO[[#This Row],[Codigo Municipio]]&amp;CONSOLIDADO[[#This Row],[Fecha]]</f>
        <v>010343896</v>
      </c>
      <c r="H391" s="78">
        <f>+IFERROR(VLOOKUP($G391,TDAcumula!$C$2:$E$2027,3,0),0)</f>
        <v>0</v>
      </c>
      <c r="I391" s="79">
        <f t="shared" si="35"/>
        <v>0</v>
      </c>
      <c r="J391" s="80">
        <f>+IF(CONSOLIDADO[[#This Row],[Codigo Municipio]]=E390,CONSOLIDADO[[#This Row],[Fallecidos Diarios]]+J390,CONSOLIDADO[[#This Row],[Fallecidos Diarios]])</f>
        <v>0</v>
      </c>
      <c r="K391" s="81">
        <f t="shared" si="36"/>
        <v>0</v>
      </c>
      <c r="L391" s="82">
        <f>+IF(CONSOLIDADO[[#This Row],[Codigo Municipio]]=E390,CONSOLIDADO[[#This Row],[Recuperados Diarios]]+L390,CONSOLIDADO[[#This Row],[Recuperados Diarios]])</f>
        <v>0</v>
      </c>
      <c r="M391" s="83" cm="1">
        <f t="array" ref="M391">+IFERROR(IF(CONSOLIDADO[[#This Row],[Día]]&lt;14,0,INDEX(CONSOLIDADO[Casos Diarios],ROW()-14,1)),0)</f>
        <v>0</v>
      </c>
      <c r="N391" s="78">
        <f>+IF(CONSOLIDADO[[#This Row],[Clave]]="710143893",1,IF(OR(CONSOLIDADO[[#This Row],[Casos Acumulados]]&gt;0,CONSOLIDADO[[#This Row],[Muertes]]&gt;0),N390+1,I391))</f>
        <v>0</v>
      </c>
      <c r="O391" s="75">
        <f>+IFERROR(VLOOKUP($G391,TDMuertes!$C$2:$E$534,3,0),0)</f>
        <v>0</v>
      </c>
      <c r="P391" s="100" t="str">
        <f t="shared" ca="1" si="37"/>
        <v>OFF</v>
      </c>
      <c r="Q391" s="84">
        <f>+IFERROR(VLOOKUP(CONSOLIDADO[[#This Row],[Codigo Municipio]],TDDia!$A$4:$B$394,2,0),0)</f>
        <v>0</v>
      </c>
    </row>
    <row r="392" spans="2:17" ht="14.4" x14ac:dyDescent="0.3">
      <c r="B392">
        <f t="shared" si="38"/>
        <v>3</v>
      </c>
      <c r="C392" s="75" t="str" cm="1">
        <f t="array" ref="C392">+INDEX(Table_4[[Departamento]:[Municipio]],FINAL!$B392,1)</f>
        <v>Atlántida</v>
      </c>
      <c r="D392" s="75" t="str" cm="1">
        <f t="array" ref="D392">+INDEX(Table_4[[Departamento]:[Municipio]],FINAL!$B392,4)</f>
        <v>Esparta</v>
      </c>
      <c r="E392" s="75" t="str" cm="1">
        <f t="array" ref="E392">+INDEX(Table_4[[Departamento]:[Municipio]],FINAL!$B392,3)</f>
        <v>0103</v>
      </c>
      <c r="F392" s="102">
        <f t="shared" si="34"/>
        <v>43897</v>
      </c>
      <c r="G392" s="77" t="str">
        <f>+CONSOLIDADO[[#This Row],[Codigo Municipio]]&amp;CONSOLIDADO[[#This Row],[Fecha]]</f>
        <v>010343897</v>
      </c>
      <c r="H392" s="78">
        <f>+IFERROR(VLOOKUP($G392,TDAcumula!$C$2:$E$2027,3,0),0)</f>
        <v>0</v>
      </c>
      <c r="I392" s="79">
        <f t="shared" si="35"/>
        <v>0</v>
      </c>
      <c r="J392" s="80">
        <f>+IF(CONSOLIDADO[[#This Row],[Codigo Municipio]]=E391,CONSOLIDADO[[#This Row],[Fallecidos Diarios]]+J391,CONSOLIDADO[[#This Row],[Fallecidos Diarios]])</f>
        <v>0</v>
      </c>
      <c r="K392" s="81">
        <f t="shared" si="36"/>
        <v>0</v>
      </c>
      <c r="L392" s="82">
        <f>+IF(CONSOLIDADO[[#This Row],[Codigo Municipio]]=E391,CONSOLIDADO[[#This Row],[Recuperados Diarios]]+L391,CONSOLIDADO[[#This Row],[Recuperados Diarios]])</f>
        <v>0</v>
      </c>
      <c r="M392" s="83" cm="1">
        <f t="array" ref="M392">+IFERROR(IF(CONSOLIDADO[[#This Row],[Día]]&lt;14,0,INDEX(CONSOLIDADO[Casos Diarios],ROW()-14,1)),0)</f>
        <v>0</v>
      </c>
      <c r="N392" s="78">
        <f>+IF(CONSOLIDADO[[#This Row],[Clave]]="710143893",1,IF(OR(CONSOLIDADO[[#This Row],[Casos Acumulados]]&gt;0,CONSOLIDADO[[#This Row],[Muertes]]&gt;0),N391+1,I392))</f>
        <v>0</v>
      </c>
      <c r="O392" s="75">
        <f>+IFERROR(VLOOKUP($G392,TDMuertes!$C$2:$E$534,3,0),0)</f>
        <v>0</v>
      </c>
      <c r="P392" s="100" t="str">
        <f t="shared" ca="1" si="37"/>
        <v>OFF</v>
      </c>
      <c r="Q392" s="84">
        <f>+IFERROR(VLOOKUP(CONSOLIDADO[[#This Row],[Codigo Municipio]],TDDia!$A$4:$B$394,2,0),0)</f>
        <v>0</v>
      </c>
    </row>
    <row r="393" spans="2:17" ht="14.4" x14ac:dyDescent="0.3">
      <c r="B393">
        <f t="shared" si="38"/>
        <v>3</v>
      </c>
      <c r="C393" s="75" t="str" cm="1">
        <f t="array" ref="C393">+INDEX(Table_4[[Departamento]:[Municipio]],FINAL!$B393,1)</f>
        <v>Atlántida</v>
      </c>
      <c r="D393" s="75" t="str" cm="1">
        <f t="array" ref="D393">+INDEX(Table_4[[Departamento]:[Municipio]],FINAL!$B393,4)</f>
        <v>Esparta</v>
      </c>
      <c r="E393" s="75" t="str" cm="1">
        <f t="array" ref="E393">+INDEX(Table_4[[Departamento]:[Municipio]],FINAL!$B393,3)</f>
        <v>0103</v>
      </c>
      <c r="F393" s="102">
        <f t="shared" si="34"/>
        <v>43898</v>
      </c>
      <c r="G393" s="77" t="str">
        <f>+CONSOLIDADO[[#This Row],[Codigo Municipio]]&amp;CONSOLIDADO[[#This Row],[Fecha]]</f>
        <v>010343898</v>
      </c>
      <c r="H393" s="78">
        <f>+IFERROR(VLOOKUP($G393,TDAcumula!$C$2:$E$2027,3,0),0)</f>
        <v>0</v>
      </c>
      <c r="I393" s="79">
        <f t="shared" si="35"/>
        <v>0</v>
      </c>
      <c r="J393" s="80">
        <f>+IF(CONSOLIDADO[[#This Row],[Codigo Municipio]]=E392,CONSOLIDADO[[#This Row],[Fallecidos Diarios]]+J392,CONSOLIDADO[[#This Row],[Fallecidos Diarios]])</f>
        <v>0</v>
      </c>
      <c r="K393" s="81">
        <f t="shared" si="36"/>
        <v>0</v>
      </c>
      <c r="L393" s="82">
        <f>+IF(CONSOLIDADO[[#This Row],[Codigo Municipio]]=E392,CONSOLIDADO[[#This Row],[Recuperados Diarios]]+L392,CONSOLIDADO[[#This Row],[Recuperados Diarios]])</f>
        <v>0</v>
      </c>
      <c r="M393" s="83" cm="1">
        <f t="array" ref="M393">+IFERROR(IF(CONSOLIDADO[[#This Row],[Día]]&lt;14,0,INDEX(CONSOLIDADO[Casos Diarios],ROW()-14,1)),0)</f>
        <v>0</v>
      </c>
      <c r="N393" s="78">
        <f>+IF(CONSOLIDADO[[#This Row],[Clave]]="710143893",1,IF(OR(CONSOLIDADO[[#This Row],[Casos Acumulados]]&gt;0,CONSOLIDADO[[#This Row],[Muertes]]&gt;0),N392+1,I393))</f>
        <v>0</v>
      </c>
      <c r="O393" s="75">
        <f>+IFERROR(VLOOKUP($G393,TDMuertes!$C$2:$E$534,3,0),0)</f>
        <v>0</v>
      </c>
      <c r="P393" s="100" t="str">
        <f t="shared" ca="1" si="37"/>
        <v>OFF</v>
      </c>
      <c r="Q393" s="84">
        <f>+IFERROR(VLOOKUP(CONSOLIDADO[[#This Row],[Codigo Municipio]],TDDia!$A$4:$B$394,2,0),0)</f>
        <v>0</v>
      </c>
    </row>
    <row r="394" spans="2:17" ht="14.4" x14ac:dyDescent="0.3">
      <c r="B394">
        <f t="shared" si="38"/>
        <v>3</v>
      </c>
      <c r="C394" s="75" t="str" cm="1">
        <f t="array" ref="C394">+INDEX(Table_4[[Departamento]:[Municipio]],FINAL!$B394,1)</f>
        <v>Atlántida</v>
      </c>
      <c r="D394" s="75" t="str" cm="1">
        <f t="array" ref="D394">+INDEX(Table_4[[Departamento]:[Municipio]],FINAL!$B394,4)</f>
        <v>Esparta</v>
      </c>
      <c r="E394" s="75" t="str" cm="1">
        <f t="array" ref="E394">+INDEX(Table_4[[Departamento]:[Municipio]],FINAL!$B394,3)</f>
        <v>0103</v>
      </c>
      <c r="F394" s="102">
        <f t="shared" si="34"/>
        <v>43899</v>
      </c>
      <c r="G394" s="77" t="str">
        <f>+CONSOLIDADO[[#This Row],[Codigo Municipio]]&amp;CONSOLIDADO[[#This Row],[Fecha]]</f>
        <v>010343899</v>
      </c>
      <c r="H394" s="78">
        <f>+IFERROR(VLOOKUP($G394,TDAcumula!$C$2:$E$2027,3,0),0)</f>
        <v>0</v>
      </c>
      <c r="I394" s="79">
        <f t="shared" si="35"/>
        <v>0</v>
      </c>
      <c r="J394" s="80">
        <f>+IF(CONSOLIDADO[[#This Row],[Codigo Municipio]]=E393,CONSOLIDADO[[#This Row],[Fallecidos Diarios]]+J393,CONSOLIDADO[[#This Row],[Fallecidos Diarios]])</f>
        <v>0</v>
      </c>
      <c r="K394" s="81">
        <f t="shared" si="36"/>
        <v>0</v>
      </c>
      <c r="L394" s="82">
        <f>+IF(CONSOLIDADO[[#This Row],[Codigo Municipio]]=E393,CONSOLIDADO[[#This Row],[Recuperados Diarios]]+L393,CONSOLIDADO[[#This Row],[Recuperados Diarios]])</f>
        <v>0</v>
      </c>
      <c r="M394" s="83" cm="1">
        <f t="array" ref="M394">+IFERROR(IF(CONSOLIDADO[[#This Row],[Día]]&lt;14,0,INDEX(CONSOLIDADO[Casos Diarios],ROW()-14,1)),0)</f>
        <v>0</v>
      </c>
      <c r="N394" s="78">
        <f>+IF(CONSOLIDADO[[#This Row],[Clave]]="710143893",1,IF(OR(CONSOLIDADO[[#This Row],[Casos Acumulados]]&gt;0,CONSOLIDADO[[#This Row],[Muertes]]&gt;0),N393+1,I394))</f>
        <v>0</v>
      </c>
      <c r="O394" s="75">
        <f>+IFERROR(VLOOKUP($G394,TDMuertes!$C$2:$E$534,3,0),0)</f>
        <v>0</v>
      </c>
      <c r="P394" s="100" t="str">
        <f t="shared" ca="1" si="37"/>
        <v>OFF</v>
      </c>
      <c r="Q394" s="84">
        <f>+IFERROR(VLOOKUP(CONSOLIDADO[[#This Row],[Codigo Municipio]],TDDia!$A$4:$B$394,2,0),0)</f>
        <v>0</v>
      </c>
    </row>
    <row r="395" spans="2:17" ht="14.4" x14ac:dyDescent="0.3">
      <c r="B395">
        <f t="shared" si="38"/>
        <v>3</v>
      </c>
      <c r="C395" s="75" t="str" cm="1">
        <f t="array" ref="C395">+INDEX(Table_4[[Departamento]:[Municipio]],FINAL!$B395,1)</f>
        <v>Atlántida</v>
      </c>
      <c r="D395" s="75" t="str" cm="1">
        <f t="array" ref="D395">+INDEX(Table_4[[Departamento]:[Municipio]],FINAL!$B395,4)</f>
        <v>Esparta</v>
      </c>
      <c r="E395" s="75" t="str" cm="1">
        <f t="array" ref="E395">+INDEX(Table_4[[Departamento]:[Municipio]],FINAL!$B395,3)</f>
        <v>0103</v>
      </c>
      <c r="F395" s="102">
        <f t="shared" si="34"/>
        <v>43900</v>
      </c>
      <c r="G395" s="77" t="str">
        <f>+CONSOLIDADO[[#This Row],[Codigo Municipio]]&amp;CONSOLIDADO[[#This Row],[Fecha]]</f>
        <v>010343900</v>
      </c>
      <c r="H395" s="78">
        <f>+IFERROR(VLOOKUP($G395,TDAcumula!$C$2:$E$2027,3,0),0)</f>
        <v>0</v>
      </c>
      <c r="I395" s="79">
        <f t="shared" si="35"/>
        <v>0</v>
      </c>
      <c r="J395" s="80">
        <f>+IF(CONSOLIDADO[[#This Row],[Codigo Municipio]]=E394,CONSOLIDADO[[#This Row],[Fallecidos Diarios]]+J394,CONSOLIDADO[[#This Row],[Fallecidos Diarios]])</f>
        <v>0</v>
      </c>
      <c r="K395" s="81">
        <f t="shared" si="36"/>
        <v>0</v>
      </c>
      <c r="L395" s="82">
        <f>+IF(CONSOLIDADO[[#This Row],[Codigo Municipio]]=E394,CONSOLIDADO[[#This Row],[Recuperados Diarios]]+L394,CONSOLIDADO[[#This Row],[Recuperados Diarios]])</f>
        <v>0</v>
      </c>
      <c r="M395" s="83" cm="1">
        <f t="array" ref="M395">+IFERROR(IF(CONSOLIDADO[[#This Row],[Día]]&lt;14,0,INDEX(CONSOLIDADO[Casos Diarios],ROW()-14,1)),0)</f>
        <v>0</v>
      </c>
      <c r="N395" s="78">
        <f>+IF(CONSOLIDADO[[#This Row],[Clave]]="710143893",1,IF(OR(CONSOLIDADO[[#This Row],[Casos Acumulados]]&gt;0,CONSOLIDADO[[#This Row],[Muertes]]&gt;0),N394+1,I395))</f>
        <v>0</v>
      </c>
      <c r="O395" s="75">
        <f>+IFERROR(VLOOKUP($G395,TDMuertes!$C$2:$E$534,3,0),0)</f>
        <v>0</v>
      </c>
      <c r="P395" s="100" t="str">
        <f t="shared" ca="1" si="37"/>
        <v>OFF</v>
      </c>
      <c r="Q395" s="84">
        <f>+IFERROR(VLOOKUP(CONSOLIDADO[[#This Row],[Codigo Municipio]],TDDia!$A$4:$B$394,2,0),0)</f>
        <v>0</v>
      </c>
    </row>
    <row r="396" spans="2:17" ht="14.4" x14ac:dyDescent="0.3">
      <c r="B396">
        <f t="shared" si="38"/>
        <v>3</v>
      </c>
      <c r="C396" s="75" t="str" cm="1">
        <f t="array" ref="C396">+INDEX(Table_4[[Departamento]:[Municipio]],FINAL!$B396,1)</f>
        <v>Atlántida</v>
      </c>
      <c r="D396" s="75" t="str" cm="1">
        <f t="array" ref="D396">+INDEX(Table_4[[Departamento]:[Municipio]],FINAL!$B396,4)</f>
        <v>Esparta</v>
      </c>
      <c r="E396" s="75" t="str" cm="1">
        <f t="array" ref="E396">+INDEX(Table_4[[Departamento]:[Municipio]],FINAL!$B396,3)</f>
        <v>0103</v>
      </c>
      <c r="F396" s="102">
        <f t="shared" si="34"/>
        <v>43901</v>
      </c>
      <c r="G396" s="77" t="str">
        <f>+CONSOLIDADO[[#This Row],[Codigo Municipio]]&amp;CONSOLIDADO[[#This Row],[Fecha]]</f>
        <v>010343901</v>
      </c>
      <c r="H396" s="78">
        <f>+IFERROR(VLOOKUP($G396,TDAcumula!$C$2:$E$2027,3,0),0)</f>
        <v>0</v>
      </c>
      <c r="I396" s="79">
        <f t="shared" si="35"/>
        <v>0</v>
      </c>
      <c r="J396" s="80">
        <f>+IF(CONSOLIDADO[[#This Row],[Codigo Municipio]]=E395,CONSOLIDADO[[#This Row],[Fallecidos Diarios]]+J395,CONSOLIDADO[[#This Row],[Fallecidos Diarios]])</f>
        <v>0</v>
      </c>
      <c r="K396" s="81">
        <f t="shared" si="36"/>
        <v>0</v>
      </c>
      <c r="L396" s="82">
        <f>+IF(CONSOLIDADO[[#This Row],[Codigo Municipio]]=E395,CONSOLIDADO[[#This Row],[Recuperados Diarios]]+L395,CONSOLIDADO[[#This Row],[Recuperados Diarios]])</f>
        <v>0</v>
      </c>
      <c r="M396" s="83" cm="1">
        <f t="array" ref="M396">+IFERROR(IF(CONSOLIDADO[[#This Row],[Día]]&lt;14,0,INDEX(CONSOLIDADO[Casos Diarios],ROW()-14,1)),0)</f>
        <v>0</v>
      </c>
      <c r="N396" s="78">
        <f>+IF(CONSOLIDADO[[#This Row],[Clave]]="710143893",1,IF(OR(CONSOLIDADO[[#This Row],[Casos Acumulados]]&gt;0,CONSOLIDADO[[#This Row],[Muertes]]&gt;0),N395+1,I396))</f>
        <v>0</v>
      </c>
      <c r="O396" s="75">
        <f>+IFERROR(VLOOKUP($G396,TDMuertes!$C$2:$E$534,3,0),0)</f>
        <v>0</v>
      </c>
      <c r="P396" s="100" t="str">
        <f t="shared" ca="1" si="37"/>
        <v>OFF</v>
      </c>
      <c r="Q396" s="84">
        <f>+IFERROR(VLOOKUP(CONSOLIDADO[[#This Row],[Codigo Municipio]],TDDia!$A$4:$B$394,2,0),0)</f>
        <v>0</v>
      </c>
    </row>
    <row r="397" spans="2:17" ht="14.4" x14ac:dyDescent="0.3">
      <c r="B397">
        <f t="shared" si="38"/>
        <v>3</v>
      </c>
      <c r="C397" s="75" t="str" cm="1">
        <f t="array" ref="C397">+INDEX(Table_4[[Departamento]:[Municipio]],FINAL!$B397,1)</f>
        <v>Atlántida</v>
      </c>
      <c r="D397" s="75" t="str" cm="1">
        <f t="array" ref="D397">+INDEX(Table_4[[Departamento]:[Municipio]],FINAL!$B397,4)</f>
        <v>Esparta</v>
      </c>
      <c r="E397" s="75" t="str" cm="1">
        <f t="array" ref="E397">+INDEX(Table_4[[Departamento]:[Municipio]],FINAL!$B397,3)</f>
        <v>0103</v>
      </c>
      <c r="F397" s="102">
        <f t="shared" si="34"/>
        <v>43902</v>
      </c>
      <c r="G397" s="77" t="str">
        <f>+CONSOLIDADO[[#This Row],[Codigo Municipio]]&amp;CONSOLIDADO[[#This Row],[Fecha]]</f>
        <v>010343902</v>
      </c>
      <c r="H397" s="78">
        <f>+IFERROR(VLOOKUP($G397,TDAcumula!$C$2:$E$2027,3,0),0)</f>
        <v>0</v>
      </c>
      <c r="I397" s="79">
        <f t="shared" si="35"/>
        <v>0</v>
      </c>
      <c r="J397" s="80">
        <f>+IF(CONSOLIDADO[[#This Row],[Codigo Municipio]]=E396,CONSOLIDADO[[#This Row],[Fallecidos Diarios]]+J396,CONSOLIDADO[[#This Row],[Fallecidos Diarios]])</f>
        <v>0</v>
      </c>
      <c r="K397" s="81">
        <f t="shared" si="36"/>
        <v>0</v>
      </c>
      <c r="L397" s="82">
        <f>+IF(CONSOLIDADO[[#This Row],[Codigo Municipio]]=E396,CONSOLIDADO[[#This Row],[Recuperados Diarios]]+L396,CONSOLIDADO[[#This Row],[Recuperados Diarios]])</f>
        <v>0</v>
      </c>
      <c r="M397" s="83" cm="1">
        <f t="array" ref="M397">+IFERROR(IF(CONSOLIDADO[[#This Row],[Día]]&lt;14,0,INDEX(CONSOLIDADO[Casos Diarios],ROW()-14,1)),0)</f>
        <v>0</v>
      </c>
      <c r="N397" s="78">
        <f>+IF(CONSOLIDADO[[#This Row],[Clave]]="710143893",1,IF(OR(CONSOLIDADO[[#This Row],[Casos Acumulados]]&gt;0,CONSOLIDADO[[#This Row],[Muertes]]&gt;0),N396+1,I397))</f>
        <v>0</v>
      </c>
      <c r="O397" s="75">
        <f>+IFERROR(VLOOKUP($G397,TDMuertes!$C$2:$E$534,3,0),0)</f>
        <v>0</v>
      </c>
      <c r="P397" s="100" t="str">
        <f t="shared" ca="1" si="37"/>
        <v>OFF</v>
      </c>
      <c r="Q397" s="84">
        <f>+IFERROR(VLOOKUP(CONSOLIDADO[[#This Row],[Codigo Municipio]],TDDia!$A$4:$B$394,2,0),0)</f>
        <v>0</v>
      </c>
    </row>
    <row r="398" spans="2:17" ht="14.4" x14ac:dyDescent="0.3">
      <c r="B398">
        <f t="shared" si="38"/>
        <v>3</v>
      </c>
      <c r="C398" s="75" t="str" cm="1">
        <f t="array" ref="C398">+INDEX(Table_4[[Departamento]:[Municipio]],FINAL!$B398,1)</f>
        <v>Atlántida</v>
      </c>
      <c r="D398" s="75" t="str" cm="1">
        <f t="array" ref="D398">+INDEX(Table_4[[Departamento]:[Municipio]],FINAL!$B398,4)</f>
        <v>Esparta</v>
      </c>
      <c r="E398" s="75" t="str" cm="1">
        <f t="array" ref="E398">+INDEX(Table_4[[Departamento]:[Municipio]],FINAL!$B398,3)</f>
        <v>0103</v>
      </c>
      <c r="F398" s="102">
        <f t="shared" si="34"/>
        <v>43903</v>
      </c>
      <c r="G398" s="77" t="str">
        <f>+CONSOLIDADO[[#This Row],[Codigo Municipio]]&amp;CONSOLIDADO[[#This Row],[Fecha]]</f>
        <v>010343903</v>
      </c>
      <c r="H398" s="78">
        <f>+IFERROR(VLOOKUP($G398,TDAcumula!$C$2:$E$2027,3,0),0)</f>
        <v>0</v>
      </c>
      <c r="I398" s="79">
        <f t="shared" si="35"/>
        <v>0</v>
      </c>
      <c r="J398" s="80">
        <f>+IF(CONSOLIDADO[[#This Row],[Codigo Municipio]]=E397,CONSOLIDADO[[#This Row],[Fallecidos Diarios]]+J397,CONSOLIDADO[[#This Row],[Fallecidos Diarios]])</f>
        <v>0</v>
      </c>
      <c r="K398" s="81">
        <f t="shared" si="36"/>
        <v>0</v>
      </c>
      <c r="L398" s="82">
        <f>+IF(CONSOLIDADO[[#This Row],[Codigo Municipio]]=E397,CONSOLIDADO[[#This Row],[Recuperados Diarios]]+L397,CONSOLIDADO[[#This Row],[Recuperados Diarios]])</f>
        <v>0</v>
      </c>
      <c r="M398" s="83" cm="1">
        <f t="array" ref="M398">+IFERROR(IF(CONSOLIDADO[[#This Row],[Día]]&lt;14,0,INDEX(CONSOLIDADO[Casos Diarios],ROW()-14,1)),0)</f>
        <v>0</v>
      </c>
      <c r="N398" s="78">
        <f>+IF(CONSOLIDADO[[#This Row],[Clave]]="710143893",1,IF(OR(CONSOLIDADO[[#This Row],[Casos Acumulados]]&gt;0,CONSOLIDADO[[#This Row],[Muertes]]&gt;0),N397+1,I398))</f>
        <v>0</v>
      </c>
      <c r="O398" s="75">
        <f>+IFERROR(VLOOKUP($G398,TDMuertes!$C$2:$E$534,3,0),0)</f>
        <v>0</v>
      </c>
      <c r="P398" s="100" t="str">
        <f t="shared" ca="1" si="37"/>
        <v>OFF</v>
      </c>
      <c r="Q398" s="84">
        <f>+IFERROR(VLOOKUP(CONSOLIDADO[[#This Row],[Codigo Municipio]],TDDia!$A$4:$B$394,2,0),0)</f>
        <v>0</v>
      </c>
    </row>
    <row r="399" spans="2:17" ht="14.4" x14ac:dyDescent="0.3">
      <c r="B399">
        <f t="shared" si="38"/>
        <v>3</v>
      </c>
      <c r="C399" s="75" t="str" cm="1">
        <f t="array" ref="C399">+INDEX(Table_4[[Departamento]:[Municipio]],FINAL!$B399,1)</f>
        <v>Atlántida</v>
      </c>
      <c r="D399" s="75" t="str" cm="1">
        <f t="array" ref="D399">+INDEX(Table_4[[Departamento]:[Municipio]],FINAL!$B399,4)</f>
        <v>Esparta</v>
      </c>
      <c r="E399" s="75" t="str" cm="1">
        <f t="array" ref="E399">+INDEX(Table_4[[Departamento]:[Municipio]],FINAL!$B399,3)</f>
        <v>0103</v>
      </c>
      <c r="F399" s="102">
        <f t="shared" si="34"/>
        <v>43904</v>
      </c>
      <c r="G399" s="77" t="str">
        <f>+CONSOLIDADO[[#This Row],[Codigo Municipio]]&amp;CONSOLIDADO[[#This Row],[Fecha]]</f>
        <v>010343904</v>
      </c>
      <c r="H399" s="78">
        <f>+IFERROR(VLOOKUP($G399,TDAcumula!$C$2:$E$2027,3,0),0)</f>
        <v>0</v>
      </c>
      <c r="I399" s="79">
        <f t="shared" si="35"/>
        <v>0</v>
      </c>
      <c r="J399" s="80">
        <f>+IF(CONSOLIDADO[[#This Row],[Codigo Municipio]]=E398,CONSOLIDADO[[#This Row],[Fallecidos Diarios]]+J398,CONSOLIDADO[[#This Row],[Fallecidos Diarios]])</f>
        <v>0</v>
      </c>
      <c r="K399" s="81">
        <f t="shared" si="36"/>
        <v>0</v>
      </c>
      <c r="L399" s="82">
        <f>+IF(CONSOLIDADO[[#This Row],[Codigo Municipio]]=E398,CONSOLIDADO[[#This Row],[Recuperados Diarios]]+L398,CONSOLIDADO[[#This Row],[Recuperados Diarios]])</f>
        <v>0</v>
      </c>
      <c r="M399" s="83" cm="1">
        <f t="array" ref="M399">+IFERROR(IF(CONSOLIDADO[[#This Row],[Día]]&lt;14,0,INDEX(CONSOLIDADO[Casos Diarios],ROW()-14,1)),0)</f>
        <v>0</v>
      </c>
      <c r="N399" s="78">
        <f>+IF(CONSOLIDADO[[#This Row],[Clave]]="710143893",1,IF(OR(CONSOLIDADO[[#This Row],[Casos Acumulados]]&gt;0,CONSOLIDADO[[#This Row],[Muertes]]&gt;0),N398+1,I399))</f>
        <v>0</v>
      </c>
      <c r="O399" s="75">
        <f>+IFERROR(VLOOKUP($G399,TDMuertes!$C$2:$E$534,3,0),0)</f>
        <v>0</v>
      </c>
      <c r="P399" s="100" t="str">
        <f t="shared" ca="1" si="37"/>
        <v>OFF</v>
      </c>
      <c r="Q399" s="84">
        <f>+IFERROR(VLOOKUP(CONSOLIDADO[[#This Row],[Codigo Municipio]],TDDia!$A$4:$B$394,2,0),0)</f>
        <v>0</v>
      </c>
    </row>
    <row r="400" spans="2:17" ht="14.4" x14ac:dyDescent="0.3">
      <c r="B400">
        <f t="shared" si="38"/>
        <v>3</v>
      </c>
      <c r="C400" s="75" t="str" cm="1">
        <f t="array" ref="C400">+INDEX(Table_4[[Departamento]:[Municipio]],FINAL!$B400,1)</f>
        <v>Atlántida</v>
      </c>
      <c r="D400" s="75" t="str" cm="1">
        <f t="array" ref="D400">+INDEX(Table_4[[Departamento]:[Municipio]],FINAL!$B400,4)</f>
        <v>Esparta</v>
      </c>
      <c r="E400" s="75" t="str" cm="1">
        <f t="array" ref="E400">+INDEX(Table_4[[Departamento]:[Municipio]],FINAL!$B400,3)</f>
        <v>0103</v>
      </c>
      <c r="F400" s="102">
        <f t="shared" si="34"/>
        <v>43905</v>
      </c>
      <c r="G400" s="77" t="str">
        <f>+CONSOLIDADO[[#This Row],[Codigo Municipio]]&amp;CONSOLIDADO[[#This Row],[Fecha]]</f>
        <v>010343905</v>
      </c>
      <c r="H400" s="78">
        <f>+IFERROR(VLOOKUP($G400,TDAcumula!$C$2:$E$2027,3,0),0)</f>
        <v>0</v>
      </c>
      <c r="I400" s="79">
        <f t="shared" si="35"/>
        <v>0</v>
      </c>
      <c r="J400" s="80">
        <f>+IF(CONSOLIDADO[[#This Row],[Codigo Municipio]]=E399,CONSOLIDADO[[#This Row],[Fallecidos Diarios]]+J399,CONSOLIDADO[[#This Row],[Fallecidos Diarios]])</f>
        <v>0</v>
      </c>
      <c r="K400" s="81">
        <f t="shared" si="36"/>
        <v>0</v>
      </c>
      <c r="L400" s="82">
        <f>+IF(CONSOLIDADO[[#This Row],[Codigo Municipio]]=E399,CONSOLIDADO[[#This Row],[Recuperados Diarios]]+L399,CONSOLIDADO[[#This Row],[Recuperados Diarios]])</f>
        <v>0</v>
      </c>
      <c r="M400" s="83" cm="1">
        <f t="array" ref="M400">+IFERROR(IF(CONSOLIDADO[[#This Row],[Día]]&lt;14,0,INDEX(CONSOLIDADO[Casos Diarios],ROW()-14,1)),0)</f>
        <v>0</v>
      </c>
      <c r="N400" s="78">
        <f>+IF(CONSOLIDADO[[#This Row],[Clave]]="710143893",1,IF(OR(CONSOLIDADO[[#This Row],[Casos Acumulados]]&gt;0,CONSOLIDADO[[#This Row],[Muertes]]&gt;0),N399+1,I400))</f>
        <v>0</v>
      </c>
      <c r="O400" s="75">
        <f>+IFERROR(VLOOKUP($G400,TDMuertes!$C$2:$E$534,3,0),0)</f>
        <v>0</v>
      </c>
      <c r="P400" s="100" t="str">
        <f t="shared" ca="1" si="37"/>
        <v>OFF</v>
      </c>
      <c r="Q400" s="84">
        <f>+IFERROR(VLOOKUP(CONSOLIDADO[[#This Row],[Codigo Municipio]],TDDia!$A$4:$B$394,2,0),0)</f>
        <v>0</v>
      </c>
    </row>
    <row r="401" spans="2:17" ht="14.4" x14ac:dyDescent="0.3">
      <c r="B401">
        <f t="shared" si="38"/>
        <v>3</v>
      </c>
      <c r="C401" s="75" t="str" cm="1">
        <f t="array" ref="C401">+INDEX(Table_4[[Departamento]:[Municipio]],FINAL!$B401,1)</f>
        <v>Atlántida</v>
      </c>
      <c r="D401" s="75" t="str" cm="1">
        <f t="array" ref="D401">+INDEX(Table_4[[Departamento]:[Municipio]],FINAL!$B401,4)</f>
        <v>Esparta</v>
      </c>
      <c r="E401" s="75" t="str" cm="1">
        <f t="array" ref="E401">+INDEX(Table_4[[Departamento]:[Municipio]],FINAL!$B401,3)</f>
        <v>0103</v>
      </c>
      <c r="F401" s="102">
        <f t="shared" si="34"/>
        <v>43906</v>
      </c>
      <c r="G401" s="77" t="str">
        <f>+CONSOLIDADO[[#This Row],[Codigo Municipio]]&amp;CONSOLIDADO[[#This Row],[Fecha]]</f>
        <v>010343906</v>
      </c>
      <c r="H401" s="78">
        <f>+IFERROR(VLOOKUP($G401,TDAcumula!$C$2:$E$2027,3,0),0)</f>
        <v>0</v>
      </c>
      <c r="I401" s="79">
        <f t="shared" si="35"/>
        <v>0</v>
      </c>
      <c r="J401" s="80">
        <f>+IF(CONSOLIDADO[[#This Row],[Codigo Municipio]]=E400,CONSOLIDADO[[#This Row],[Fallecidos Diarios]]+J400,CONSOLIDADO[[#This Row],[Fallecidos Diarios]])</f>
        <v>0</v>
      </c>
      <c r="K401" s="81">
        <f t="shared" si="36"/>
        <v>0</v>
      </c>
      <c r="L401" s="82">
        <f>+IF(CONSOLIDADO[[#This Row],[Codigo Municipio]]=E400,CONSOLIDADO[[#This Row],[Recuperados Diarios]]+L400,CONSOLIDADO[[#This Row],[Recuperados Diarios]])</f>
        <v>0</v>
      </c>
      <c r="M401" s="83" cm="1">
        <f t="array" ref="M401">+IFERROR(IF(CONSOLIDADO[[#This Row],[Día]]&lt;14,0,INDEX(CONSOLIDADO[Casos Diarios],ROW()-14,1)),0)</f>
        <v>0</v>
      </c>
      <c r="N401" s="78">
        <f>+IF(CONSOLIDADO[[#This Row],[Clave]]="710143893",1,IF(OR(CONSOLIDADO[[#This Row],[Casos Acumulados]]&gt;0,CONSOLIDADO[[#This Row],[Muertes]]&gt;0),N400+1,I401))</f>
        <v>0</v>
      </c>
      <c r="O401" s="75">
        <f>+IFERROR(VLOOKUP($G401,TDMuertes!$C$2:$E$534,3,0),0)</f>
        <v>0</v>
      </c>
      <c r="P401" s="100" t="str">
        <f t="shared" ca="1" si="37"/>
        <v>OFF</v>
      </c>
      <c r="Q401" s="84">
        <f>+IFERROR(VLOOKUP(CONSOLIDADO[[#This Row],[Codigo Municipio]],TDDia!$A$4:$B$394,2,0),0)</f>
        <v>0</v>
      </c>
    </row>
    <row r="402" spans="2:17" ht="14.4" x14ac:dyDescent="0.3">
      <c r="B402">
        <f t="shared" si="38"/>
        <v>3</v>
      </c>
      <c r="C402" s="75" t="str" cm="1">
        <f t="array" ref="C402">+INDEX(Table_4[[Departamento]:[Municipio]],FINAL!$B402,1)</f>
        <v>Atlántida</v>
      </c>
      <c r="D402" s="75" t="str" cm="1">
        <f t="array" ref="D402">+INDEX(Table_4[[Departamento]:[Municipio]],FINAL!$B402,4)</f>
        <v>Esparta</v>
      </c>
      <c r="E402" s="75" t="str" cm="1">
        <f t="array" ref="E402">+INDEX(Table_4[[Departamento]:[Municipio]],FINAL!$B402,3)</f>
        <v>0103</v>
      </c>
      <c r="F402" s="102">
        <f t="shared" si="34"/>
        <v>43907</v>
      </c>
      <c r="G402" s="77" t="str">
        <f>+CONSOLIDADO[[#This Row],[Codigo Municipio]]&amp;CONSOLIDADO[[#This Row],[Fecha]]</f>
        <v>010343907</v>
      </c>
      <c r="H402" s="78">
        <f>+IFERROR(VLOOKUP($G402,TDAcumula!$C$2:$E$2027,3,0),0)</f>
        <v>0</v>
      </c>
      <c r="I402" s="79">
        <f t="shared" si="35"/>
        <v>0</v>
      </c>
      <c r="J402" s="80">
        <f>+IF(CONSOLIDADO[[#This Row],[Codigo Municipio]]=E401,CONSOLIDADO[[#This Row],[Fallecidos Diarios]]+J401,CONSOLIDADO[[#This Row],[Fallecidos Diarios]])</f>
        <v>0</v>
      </c>
      <c r="K402" s="81">
        <f t="shared" si="36"/>
        <v>0</v>
      </c>
      <c r="L402" s="82">
        <f>+IF(CONSOLIDADO[[#This Row],[Codigo Municipio]]=E401,CONSOLIDADO[[#This Row],[Recuperados Diarios]]+L401,CONSOLIDADO[[#This Row],[Recuperados Diarios]])</f>
        <v>0</v>
      </c>
      <c r="M402" s="83" cm="1">
        <f t="array" ref="M402">+IFERROR(IF(CONSOLIDADO[[#This Row],[Día]]&lt;14,0,INDEX(CONSOLIDADO[Casos Diarios],ROW()-14,1)),0)</f>
        <v>0</v>
      </c>
      <c r="N402" s="78">
        <f>+IF(CONSOLIDADO[[#This Row],[Clave]]="710143893",1,IF(OR(CONSOLIDADO[[#This Row],[Casos Acumulados]]&gt;0,CONSOLIDADO[[#This Row],[Muertes]]&gt;0),N401+1,I402))</f>
        <v>0</v>
      </c>
      <c r="O402" s="75">
        <f>+IFERROR(VLOOKUP($G402,TDMuertes!$C$2:$E$534,3,0),0)</f>
        <v>0</v>
      </c>
      <c r="P402" s="100" t="str">
        <f t="shared" ca="1" si="37"/>
        <v>OFF</v>
      </c>
      <c r="Q402" s="84">
        <f>+IFERROR(VLOOKUP(CONSOLIDADO[[#This Row],[Codigo Municipio]],TDDia!$A$4:$B$394,2,0),0)</f>
        <v>0</v>
      </c>
    </row>
    <row r="403" spans="2:17" ht="14.4" x14ac:dyDescent="0.3">
      <c r="B403">
        <f t="shared" si="38"/>
        <v>3</v>
      </c>
      <c r="C403" s="75" t="str" cm="1">
        <f t="array" ref="C403">+INDEX(Table_4[[Departamento]:[Municipio]],FINAL!$B403,1)</f>
        <v>Atlántida</v>
      </c>
      <c r="D403" s="75" t="str" cm="1">
        <f t="array" ref="D403">+INDEX(Table_4[[Departamento]:[Municipio]],FINAL!$B403,4)</f>
        <v>Esparta</v>
      </c>
      <c r="E403" s="75" t="str" cm="1">
        <f t="array" ref="E403">+INDEX(Table_4[[Departamento]:[Municipio]],FINAL!$B403,3)</f>
        <v>0103</v>
      </c>
      <c r="F403" s="102">
        <f t="shared" si="34"/>
        <v>43908</v>
      </c>
      <c r="G403" s="77" t="str">
        <f>+CONSOLIDADO[[#This Row],[Codigo Municipio]]&amp;CONSOLIDADO[[#This Row],[Fecha]]</f>
        <v>010343908</v>
      </c>
      <c r="H403" s="78">
        <f>+IFERROR(VLOOKUP($G403,TDAcumula!$C$2:$E$2027,3,0),0)</f>
        <v>0</v>
      </c>
      <c r="I403" s="79">
        <f t="shared" si="35"/>
        <v>0</v>
      </c>
      <c r="J403" s="80">
        <f>+IF(CONSOLIDADO[[#This Row],[Codigo Municipio]]=E402,CONSOLIDADO[[#This Row],[Fallecidos Diarios]]+J402,CONSOLIDADO[[#This Row],[Fallecidos Diarios]])</f>
        <v>0</v>
      </c>
      <c r="K403" s="81">
        <f t="shared" si="36"/>
        <v>0</v>
      </c>
      <c r="L403" s="82">
        <f>+IF(CONSOLIDADO[[#This Row],[Codigo Municipio]]=E402,CONSOLIDADO[[#This Row],[Recuperados Diarios]]+L402,CONSOLIDADO[[#This Row],[Recuperados Diarios]])</f>
        <v>0</v>
      </c>
      <c r="M403" s="83" cm="1">
        <f t="array" ref="M403">+IFERROR(IF(CONSOLIDADO[[#This Row],[Día]]&lt;14,0,INDEX(CONSOLIDADO[Casos Diarios],ROW()-14,1)),0)</f>
        <v>0</v>
      </c>
      <c r="N403" s="78">
        <f>+IF(CONSOLIDADO[[#This Row],[Clave]]="710143893",1,IF(OR(CONSOLIDADO[[#This Row],[Casos Acumulados]]&gt;0,CONSOLIDADO[[#This Row],[Muertes]]&gt;0),N402+1,I403))</f>
        <v>0</v>
      </c>
      <c r="O403" s="75">
        <f>+IFERROR(VLOOKUP($G403,TDMuertes!$C$2:$E$534,3,0),0)</f>
        <v>0</v>
      </c>
      <c r="P403" s="100" t="str">
        <f t="shared" ca="1" si="37"/>
        <v>OFF</v>
      </c>
      <c r="Q403" s="84">
        <f>+IFERROR(VLOOKUP(CONSOLIDADO[[#This Row],[Codigo Municipio]],TDDia!$A$4:$B$394,2,0),0)</f>
        <v>0</v>
      </c>
    </row>
    <row r="404" spans="2:17" ht="14.4" x14ac:dyDescent="0.3">
      <c r="B404">
        <f t="shared" si="38"/>
        <v>3</v>
      </c>
      <c r="C404" s="75" t="str" cm="1">
        <f t="array" ref="C404">+INDEX(Table_4[[Departamento]:[Municipio]],FINAL!$B404,1)</f>
        <v>Atlántida</v>
      </c>
      <c r="D404" s="75" t="str" cm="1">
        <f t="array" ref="D404">+INDEX(Table_4[[Departamento]:[Municipio]],FINAL!$B404,4)</f>
        <v>Esparta</v>
      </c>
      <c r="E404" s="75" t="str" cm="1">
        <f t="array" ref="E404">+INDEX(Table_4[[Departamento]:[Municipio]],FINAL!$B404,3)</f>
        <v>0103</v>
      </c>
      <c r="F404" s="102">
        <f t="shared" si="34"/>
        <v>43909</v>
      </c>
      <c r="G404" s="77" t="str">
        <f>+CONSOLIDADO[[#This Row],[Codigo Municipio]]&amp;CONSOLIDADO[[#This Row],[Fecha]]</f>
        <v>010343909</v>
      </c>
      <c r="H404" s="78">
        <f>+IFERROR(VLOOKUP($G404,TDAcumula!$C$2:$E$2027,3,0),0)</f>
        <v>0</v>
      </c>
      <c r="I404" s="79">
        <f t="shared" si="35"/>
        <v>0</v>
      </c>
      <c r="J404" s="80">
        <f>+IF(CONSOLIDADO[[#This Row],[Codigo Municipio]]=E403,CONSOLIDADO[[#This Row],[Fallecidos Diarios]]+J403,CONSOLIDADO[[#This Row],[Fallecidos Diarios]])</f>
        <v>0</v>
      </c>
      <c r="K404" s="81">
        <f t="shared" si="36"/>
        <v>0</v>
      </c>
      <c r="L404" s="82">
        <f>+IF(CONSOLIDADO[[#This Row],[Codigo Municipio]]=E403,CONSOLIDADO[[#This Row],[Recuperados Diarios]]+L403,CONSOLIDADO[[#This Row],[Recuperados Diarios]])</f>
        <v>0</v>
      </c>
      <c r="M404" s="83" cm="1">
        <f t="array" ref="M404">+IFERROR(IF(CONSOLIDADO[[#This Row],[Día]]&lt;14,0,INDEX(CONSOLIDADO[Casos Diarios],ROW()-14,1)),0)</f>
        <v>0</v>
      </c>
      <c r="N404" s="78">
        <f>+IF(CONSOLIDADO[[#This Row],[Clave]]="710143893",1,IF(OR(CONSOLIDADO[[#This Row],[Casos Acumulados]]&gt;0,CONSOLIDADO[[#This Row],[Muertes]]&gt;0),N403+1,I404))</f>
        <v>0</v>
      </c>
      <c r="O404" s="75">
        <f>+IFERROR(VLOOKUP($G404,TDMuertes!$C$2:$E$534,3,0),0)</f>
        <v>0</v>
      </c>
      <c r="P404" s="100" t="str">
        <f t="shared" ca="1" si="37"/>
        <v>OFF</v>
      </c>
      <c r="Q404" s="84">
        <f>+IFERROR(VLOOKUP(CONSOLIDADO[[#This Row],[Codigo Municipio]],TDDia!$A$4:$B$394,2,0),0)</f>
        <v>0</v>
      </c>
    </row>
    <row r="405" spans="2:17" ht="14.4" x14ac:dyDescent="0.3">
      <c r="B405">
        <f t="shared" si="38"/>
        <v>3</v>
      </c>
      <c r="C405" s="75" t="str" cm="1">
        <f t="array" ref="C405">+INDEX(Table_4[[Departamento]:[Municipio]],FINAL!$B405,1)</f>
        <v>Atlántida</v>
      </c>
      <c r="D405" s="75" t="str" cm="1">
        <f t="array" ref="D405">+INDEX(Table_4[[Departamento]:[Municipio]],FINAL!$B405,4)</f>
        <v>Esparta</v>
      </c>
      <c r="E405" s="75" t="str" cm="1">
        <f t="array" ref="E405">+INDEX(Table_4[[Departamento]:[Municipio]],FINAL!$B405,3)</f>
        <v>0103</v>
      </c>
      <c r="F405" s="102">
        <f t="shared" si="34"/>
        <v>43910</v>
      </c>
      <c r="G405" s="77" t="str">
        <f>+CONSOLIDADO[[#This Row],[Codigo Municipio]]&amp;CONSOLIDADO[[#This Row],[Fecha]]</f>
        <v>010343910</v>
      </c>
      <c r="H405" s="78">
        <f>+IFERROR(VLOOKUP($G405,TDAcumula!$C$2:$E$2027,3,0),0)</f>
        <v>0</v>
      </c>
      <c r="I405" s="79">
        <f t="shared" si="35"/>
        <v>0</v>
      </c>
      <c r="J405" s="80">
        <f>+IF(CONSOLIDADO[[#This Row],[Codigo Municipio]]=E404,CONSOLIDADO[[#This Row],[Fallecidos Diarios]]+J404,CONSOLIDADO[[#This Row],[Fallecidos Diarios]])</f>
        <v>0</v>
      </c>
      <c r="K405" s="81">
        <f t="shared" si="36"/>
        <v>0</v>
      </c>
      <c r="L405" s="82">
        <f>+IF(CONSOLIDADO[[#This Row],[Codigo Municipio]]=E404,CONSOLIDADO[[#This Row],[Recuperados Diarios]]+L404,CONSOLIDADO[[#This Row],[Recuperados Diarios]])</f>
        <v>0</v>
      </c>
      <c r="M405" s="83" cm="1">
        <f t="array" ref="M405">+IFERROR(IF(CONSOLIDADO[[#This Row],[Día]]&lt;14,0,INDEX(CONSOLIDADO[Casos Diarios],ROW()-14,1)),0)</f>
        <v>0</v>
      </c>
      <c r="N405" s="78">
        <f>+IF(CONSOLIDADO[[#This Row],[Clave]]="710143893",1,IF(OR(CONSOLIDADO[[#This Row],[Casos Acumulados]]&gt;0,CONSOLIDADO[[#This Row],[Muertes]]&gt;0),N404+1,I405))</f>
        <v>0</v>
      </c>
      <c r="O405" s="75">
        <f>+IFERROR(VLOOKUP($G405,TDMuertes!$C$2:$E$534,3,0),0)</f>
        <v>0</v>
      </c>
      <c r="P405" s="100" t="str">
        <f t="shared" ca="1" si="37"/>
        <v>OFF</v>
      </c>
      <c r="Q405" s="84">
        <f>+IFERROR(VLOOKUP(CONSOLIDADO[[#This Row],[Codigo Municipio]],TDDia!$A$4:$B$394,2,0),0)</f>
        <v>0</v>
      </c>
    </row>
    <row r="406" spans="2:17" ht="14.4" x14ac:dyDescent="0.3">
      <c r="B406">
        <f t="shared" si="38"/>
        <v>3</v>
      </c>
      <c r="C406" s="75" t="str" cm="1">
        <f t="array" ref="C406">+INDEX(Table_4[[Departamento]:[Municipio]],FINAL!$B406,1)</f>
        <v>Atlántida</v>
      </c>
      <c r="D406" s="75" t="str" cm="1">
        <f t="array" ref="D406">+INDEX(Table_4[[Departamento]:[Municipio]],FINAL!$B406,4)</f>
        <v>Esparta</v>
      </c>
      <c r="E406" s="75" t="str" cm="1">
        <f t="array" ref="E406">+INDEX(Table_4[[Departamento]:[Municipio]],FINAL!$B406,3)</f>
        <v>0103</v>
      </c>
      <c r="F406" s="102">
        <f t="shared" si="34"/>
        <v>43911</v>
      </c>
      <c r="G406" s="77" t="str">
        <f>+CONSOLIDADO[[#This Row],[Codigo Municipio]]&amp;CONSOLIDADO[[#This Row],[Fecha]]</f>
        <v>010343911</v>
      </c>
      <c r="H406" s="78">
        <f>+IFERROR(VLOOKUP($G406,TDAcumula!$C$2:$E$2027,3,0),0)</f>
        <v>0</v>
      </c>
      <c r="I406" s="79">
        <f t="shared" si="35"/>
        <v>0</v>
      </c>
      <c r="J406" s="80">
        <f>+IF(CONSOLIDADO[[#This Row],[Codigo Municipio]]=E405,CONSOLIDADO[[#This Row],[Fallecidos Diarios]]+J405,CONSOLIDADO[[#This Row],[Fallecidos Diarios]])</f>
        <v>0</v>
      </c>
      <c r="K406" s="81">
        <f t="shared" si="36"/>
        <v>0</v>
      </c>
      <c r="L406" s="82">
        <f>+IF(CONSOLIDADO[[#This Row],[Codigo Municipio]]=E405,CONSOLIDADO[[#This Row],[Recuperados Diarios]]+L405,CONSOLIDADO[[#This Row],[Recuperados Diarios]])</f>
        <v>0</v>
      </c>
      <c r="M406" s="83" cm="1">
        <f t="array" ref="M406">+IFERROR(IF(CONSOLIDADO[[#This Row],[Día]]&lt;14,0,INDEX(CONSOLIDADO[Casos Diarios],ROW()-14,1)),0)</f>
        <v>0</v>
      </c>
      <c r="N406" s="78">
        <f>+IF(CONSOLIDADO[[#This Row],[Clave]]="710143893",1,IF(OR(CONSOLIDADO[[#This Row],[Casos Acumulados]]&gt;0,CONSOLIDADO[[#This Row],[Muertes]]&gt;0),N405+1,I406))</f>
        <v>0</v>
      </c>
      <c r="O406" s="75">
        <f>+IFERROR(VLOOKUP($G406,TDMuertes!$C$2:$E$534,3,0),0)</f>
        <v>0</v>
      </c>
      <c r="P406" s="100" t="str">
        <f t="shared" ca="1" si="37"/>
        <v>OFF</v>
      </c>
      <c r="Q406" s="84">
        <f>+IFERROR(VLOOKUP(CONSOLIDADO[[#This Row],[Codigo Municipio]],TDDia!$A$4:$B$394,2,0),0)</f>
        <v>0</v>
      </c>
    </row>
    <row r="407" spans="2:17" ht="14.4" x14ac:dyDescent="0.3">
      <c r="B407">
        <f t="shared" si="38"/>
        <v>3</v>
      </c>
      <c r="C407" s="75" t="str" cm="1">
        <f t="array" ref="C407">+INDEX(Table_4[[Departamento]:[Municipio]],FINAL!$B407,1)</f>
        <v>Atlántida</v>
      </c>
      <c r="D407" s="75" t="str" cm="1">
        <f t="array" ref="D407">+INDEX(Table_4[[Departamento]:[Municipio]],FINAL!$B407,4)</f>
        <v>Esparta</v>
      </c>
      <c r="E407" s="75" t="str" cm="1">
        <f t="array" ref="E407">+INDEX(Table_4[[Departamento]:[Municipio]],FINAL!$B407,3)</f>
        <v>0103</v>
      </c>
      <c r="F407" s="102">
        <f t="shared" si="34"/>
        <v>43912</v>
      </c>
      <c r="G407" s="77" t="str">
        <f>+CONSOLIDADO[[#This Row],[Codigo Municipio]]&amp;CONSOLIDADO[[#This Row],[Fecha]]</f>
        <v>010343912</v>
      </c>
      <c r="H407" s="78">
        <f>+IFERROR(VLOOKUP($G407,TDAcumula!$C$2:$E$2027,3,0),0)</f>
        <v>0</v>
      </c>
      <c r="I407" s="79">
        <f t="shared" si="35"/>
        <v>0</v>
      </c>
      <c r="J407" s="80">
        <f>+IF(CONSOLIDADO[[#This Row],[Codigo Municipio]]=E406,CONSOLIDADO[[#This Row],[Fallecidos Diarios]]+J406,CONSOLIDADO[[#This Row],[Fallecidos Diarios]])</f>
        <v>0</v>
      </c>
      <c r="K407" s="81">
        <f t="shared" si="36"/>
        <v>0</v>
      </c>
      <c r="L407" s="82">
        <f>+IF(CONSOLIDADO[[#This Row],[Codigo Municipio]]=E406,CONSOLIDADO[[#This Row],[Recuperados Diarios]]+L406,CONSOLIDADO[[#This Row],[Recuperados Diarios]])</f>
        <v>0</v>
      </c>
      <c r="M407" s="83" cm="1">
        <f t="array" ref="M407">+IFERROR(IF(CONSOLIDADO[[#This Row],[Día]]&lt;14,0,INDEX(CONSOLIDADO[Casos Diarios],ROW()-14,1)),0)</f>
        <v>0</v>
      </c>
      <c r="N407" s="78">
        <f>+IF(CONSOLIDADO[[#This Row],[Clave]]="710143893",1,IF(OR(CONSOLIDADO[[#This Row],[Casos Acumulados]]&gt;0,CONSOLIDADO[[#This Row],[Muertes]]&gt;0),N406+1,I407))</f>
        <v>0</v>
      </c>
      <c r="O407" s="75">
        <f>+IFERROR(VLOOKUP($G407,TDMuertes!$C$2:$E$534,3,0),0)</f>
        <v>0</v>
      </c>
      <c r="P407" s="100" t="str">
        <f t="shared" ca="1" si="37"/>
        <v>OFF</v>
      </c>
      <c r="Q407" s="84">
        <f>+IFERROR(VLOOKUP(CONSOLIDADO[[#This Row],[Codigo Municipio]],TDDia!$A$4:$B$394,2,0),0)</f>
        <v>0</v>
      </c>
    </row>
    <row r="408" spans="2:17" ht="14.4" x14ac:dyDescent="0.3">
      <c r="B408">
        <f t="shared" si="38"/>
        <v>3</v>
      </c>
      <c r="C408" s="75" t="str" cm="1">
        <f t="array" ref="C408">+INDEX(Table_4[[Departamento]:[Municipio]],FINAL!$B408,1)</f>
        <v>Atlántida</v>
      </c>
      <c r="D408" s="75" t="str" cm="1">
        <f t="array" ref="D408">+INDEX(Table_4[[Departamento]:[Municipio]],FINAL!$B408,4)</f>
        <v>Esparta</v>
      </c>
      <c r="E408" s="75" t="str" cm="1">
        <f t="array" ref="E408">+INDEX(Table_4[[Departamento]:[Municipio]],FINAL!$B408,3)</f>
        <v>0103</v>
      </c>
      <c r="F408" s="102">
        <f t="shared" si="34"/>
        <v>43913</v>
      </c>
      <c r="G408" s="77" t="str">
        <f>+CONSOLIDADO[[#This Row],[Codigo Municipio]]&amp;CONSOLIDADO[[#This Row],[Fecha]]</f>
        <v>010343913</v>
      </c>
      <c r="H408" s="78">
        <f>+IFERROR(VLOOKUP($G408,TDAcumula!$C$2:$E$2027,3,0),0)</f>
        <v>0</v>
      </c>
      <c r="I408" s="79">
        <f t="shared" si="35"/>
        <v>0</v>
      </c>
      <c r="J408" s="80">
        <f>+IF(CONSOLIDADO[[#This Row],[Codigo Municipio]]=E407,CONSOLIDADO[[#This Row],[Fallecidos Diarios]]+J407,CONSOLIDADO[[#This Row],[Fallecidos Diarios]])</f>
        <v>0</v>
      </c>
      <c r="K408" s="81">
        <f t="shared" si="36"/>
        <v>0</v>
      </c>
      <c r="L408" s="82">
        <f>+IF(CONSOLIDADO[[#This Row],[Codigo Municipio]]=E407,CONSOLIDADO[[#This Row],[Recuperados Diarios]]+L407,CONSOLIDADO[[#This Row],[Recuperados Diarios]])</f>
        <v>0</v>
      </c>
      <c r="M408" s="83" cm="1">
        <f t="array" ref="M408">+IFERROR(IF(CONSOLIDADO[[#This Row],[Día]]&lt;14,0,INDEX(CONSOLIDADO[Casos Diarios],ROW()-14,1)),0)</f>
        <v>0</v>
      </c>
      <c r="N408" s="78">
        <f>+IF(CONSOLIDADO[[#This Row],[Clave]]="710143893",1,IF(OR(CONSOLIDADO[[#This Row],[Casos Acumulados]]&gt;0,CONSOLIDADO[[#This Row],[Muertes]]&gt;0),N407+1,I408))</f>
        <v>0</v>
      </c>
      <c r="O408" s="75">
        <f>+IFERROR(VLOOKUP($G408,TDMuertes!$C$2:$E$534,3,0),0)</f>
        <v>0</v>
      </c>
      <c r="P408" s="100" t="str">
        <f t="shared" ca="1" si="37"/>
        <v>OFF</v>
      </c>
      <c r="Q408" s="84">
        <f>+IFERROR(VLOOKUP(CONSOLIDADO[[#This Row],[Codigo Municipio]],TDDia!$A$4:$B$394,2,0),0)</f>
        <v>0</v>
      </c>
    </row>
    <row r="409" spans="2:17" ht="14.4" x14ac:dyDescent="0.3">
      <c r="B409">
        <f t="shared" si="38"/>
        <v>3</v>
      </c>
      <c r="C409" s="75" t="str" cm="1">
        <f t="array" ref="C409">+INDEX(Table_4[[Departamento]:[Municipio]],FINAL!$B409,1)</f>
        <v>Atlántida</v>
      </c>
      <c r="D409" s="75" t="str" cm="1">
        <f t="array" ref="D409">+INDEX(Table_4[[Departamento]:[Municipio]],FINAL!$B409,4)</f>
        <v>Esparta</v>
      </c>
      <c r="E409" s="75" t="str" cm="1">
        <f t="array" ref="E409">+INDEX(Table_4[[Departamento]:[Municipio]],FINAL!$B409,3)</f>
        <v>0103</v>
      </c>
      <c r="F409" s="102">
        <f t="shared" si="34"/>
        <v>43914</v>
      </c>
      <c r="G409" s="77" t="str">
        <f>+CONSOLIDADO[[#This Row],[Codigo Municipio]]&amp;CONSOLIDADO[[#This Row],[Fecha]]</f>
        <v>010343914</v>
      </c>
      <c r="H409" s="78">
        <f>+IFERROR(VLOOKUP($G409,TDAcumula!$C$2:$E$2027,3,0),0)</f>
        <v>0</v>
      </c>
      <c r="I409" s="79">
        <f t="shared" si="35"/>
        <v>0</v>
      </c>
      <c r="J409" s="80">
        <f>+IF(CONSOLIDADO[[#This Row],[Codigo Municipio]]=E408,CONSOLIDADO[[#This Row],[Fallecidos Diarios]]+J408,CONSOLIDADO[[#This Row],[Fallecidos Diarios]])</f>
        <v>0</v>
      </c>
      <c r="K409" s="81">
        <f t="shared" si="36"/>
        <v>0</v>
      </c>
      <c r="L409" s="82">
        <f>+IF(CONSOLIDADO[[#This Row],[Codigo Municipio]]=E408,CONSOLIDADO[[#This Row],[Recuperados Diarios]]+L408,CONSOLIDADO[[#This Row],[Recuperados Diarios]])</f>
        <v>0</v>
      </c>
      <c r="M409" s="83" cm="1">
        <f t="array" ref="M409">+IFERROR(IF(CONSOLIDADO[[#This Row],[Día]]&lt;14,0,INDEX(CONSOLIDADO[Casos Diarios],ROW()-14,1)),0)</f>
        <v>0</v>
      </c>
      <c r="N409" s="78">
        <f>+IF(CONSOLIDADO[[#This Row],[Clave]]="710143893",1,IF(OR(CONSOLIDADO[[#This Row],[Casos Acumulados]]&gt;0,CONSOLIDADO[[#This Row],[Muertes]]&gt;0),N408+1,I409))</f>
        <v>0</v>
      </c>
      <c r="O409" s="75">
        <f>+IFERROR(VLOOKUP($G409,TDMuertes!$C$2:$E$534,3,0),0)</f>
        <v>0</v>
      </c>
      <c r="P409" s="100" t="str">
        <f t="shared" ca="1" si="37"/>
        <v>OFF</v>
      </c>
      <c r="Q409" s="84">
        <f>+IFERROR(VLOOKUP(CONSOLIDADO[[#This Row],[Codigo Municipio]],TDDia!$A$4:$B$394,2,0),0)</f>
        <v>0</v>
      </c>
    </row>
    <row r="410" spans="2:17" ht="14.4" x14ac:dyDescent="0.3">
      <c r="B410">
        <f t="shared" si="38"/>
        <v>3</v>
      </c>
      <c r="C410" s="75" t="str" cm="1">
        <f t="array" ref="C410">+INDEX(Table_4[[Departamento]:[Municipio]],FINAL!$B410,1)</f>
        <v>Atlántida</v>
      </c>
      <c r="D410" s="75" t="str" cm="1">
        <f t="array" ref="D410">+INDEX(Table_4[[Departamento]:[Municipio]],FINAL!$B410,4)</f>
        <v>Esparta</v>
      </c>
      <c r="E410" s="75" t="str" cm="1">
        <f t="array" ref="E410">+INDEX(Table_4[[Departamento]:[Municipio]],FINAL!$B410,3)</f>
        <v>0103</v>
      </c>
      <c r="F410" s="102">
        <f t="shared" si="34"/>
        <v>43915</v>
      </c>
      <c r="G410" s="77" t="str">
        <f>+CONSOLIDADO[[#This Row],[Codigo Municipio]]&amp;CONSOLIDADO[[#This Row],[Fecha]]</f>
        <v>010343915</v>
      </c>
      <c r="H410" s="78">
        <f>+IFERROR(VLOOKUP($G410,TDAcumula!$C$2:$E$2027,3,0),0)</f>
        <v>0</v>
      </c>
      <c r="I410" s="79">
        <f t="shared" si="35"/>
        <v>0</v>
      </c>
      <c r="J410" s="80">
        <f>+IF(CONSOLIDADO[[#This Row],[Codigo Municipio]]=E409,CONSOLIDADO[[#This Row],[Fallecidos Diarios]]+J409,CONSOLIDADO[[#This Row],[Fallecidos Diarios]])</f>
        <v>0</v>
      </c>
      <c r="K410" s="81">
        <f t="shared" si="36"/>
        <v>0</v>
      </c>
      <c r="L410" s="82">
        <f>+IF(CONSOLIDADO[[#This Row],[Codigo Municipio]]=E409,CONSOLIDADO[[#This Row],[Recuperados Diarios]]+L409,CONSOLIDADO[[#This Row],[Recuperados Diarios]])</f>
        <v>0</v>
      </c>
      <c r="M410" s="83" cm="1">
        <f t="array" ref="M410">+IFERROR(IF(CONSOLIDADO[[#This Row],[Día]]&lt;14,0,INDEX(CONSOLIDADO[Casos Diarios],ROW()-14,1)),0)</f>
        <v>0</v>
      </c>
      <c r="N410" s="78">
        <f>+IF(CONSOLIDADO[[#This Row],[Clave]]="710143893",1,IF(OR(CONSOLIDADO[[#This Row],[Casos Acumulados]]&gt;0,CONSOLIDADO[[#This Row],[Muertes]]&gt;0),N409+1,I410))</f>
        <v>0</v>
      </c>
      <c r="O410" s="75">
        <f>+IFERROR(VLOOKUP($G410,TDMuertes!$C$2:$E$534,3,0),0)</f>
        <v>0</v>
      </c>
      <c r="P410" s="100" t="str">
        <f t="shared" ca="1" si="37"/>
        <v>OFF</v>
      </c>
      <c r="Q410" s="84">
        <f>+IFERROR(VLOOKUP(CONSOLIDADO[[#This Row],[Codigo Municipio]],TDDia!$A$4:$B$394,2,0),0)</f>
        <v>0</v>
      </c>
    </row>
    <row r="411" spans="2:17" ht="14.4" x14ac:dyDescent="0.3">
      <c r="B411">
        <f t="shared" si="38"/>
        <v>3</v>
      </c>
      <c r="C411" s="75" t="str" cm="1">
        <f t="array" ref="C411">+INDEX(Table_4[[Departamento]:[Municipio]],FINAL!$B411,1)</f>
        <v>Atlántida</v>
      </c>
      <c r="D411" s="75" t="str" cm="1">
        <f t="array" ref="D411">+INDEX(Table_4[[Departamento]:[Municipio]],FINAL!$B411,4)</f>
        <v>Esparta</v>
      </c>
      <c r="E411" s="75" t="str" cm="1">
        <f t="array" ref="E411">+INDEX(Table_4[[Departamento]:[Municipio]],FINAL!$B411,3)</f>
        <v>0103</v>
      </c>
      <c r="F411" s="102">
        <f t="shared" si="34"/>
        <v>43916</v>
      </c>
      <c r="G411" s="77" t="str">
        <f>+CONSOLIDADO[[#This Row],[Codigo Municipio]]&amp;CONSOLIDADO[[#This Row],[Fecha]]</f>
        <v>010343916</v>
      </c>
      <c r="H411" s="78">
        <f>+IFERROR(VLOOKUP($G411,TDAcumula!$C$2:$E$2027,3,0),0)</f>
        <v>0</v>
      </c>
      <c r="I411" s="79">
        <f t="shared" si="35"/>
        <v>0</v>
      </c>
      <c r="J411" s="80">
        <f>+IF(CONSOLIDADO[[#This Row],[Codigo Municipio]]=E410,CONSOLIDADO[[#This Row],[Fallecidos Diarios]]+J410,CONSOLIDADO[[#This Row],[Fallecidos Diarios]])</f>
        <v>0</v>
      </c>
      <c r="K411" s="81">
        <f t="shared" si="36"/>
        <v>0</v>
      </c>
      <c r="L411" s="82">
        <f>+IF(CONSOLIDADO[[#This Row],[Codigo Municipio]]=E410,CONSOLIDADO[[#This Row],[Recuperados Diarios]]+L410,CONSOLIDADO[[#This Row],[Recuperados Diarios]])</f>
        <v>0</v>
      </c>
      <c r="M411" s="83" cm="1">
        <f t="array" ref="M411">+IFERROR(IF(CONSOLIDADO[[#This Row],[Día]]&lt;14,0,INDEX(CONSOLIDADO[Casos Diarios],ROW()-14,1)),0)</f>
        <v>0</v>
      </c>
      <c r="N411" s="78">
        <f>+IF(CONSOLIDADO[[#This Row],[Clave]]="710143893",1,IF(OR(CONSOLIDADO[[#This Row],[Casos Acumulados]]&gt;0,CONSOLIDADO[[#This Row],[Muertes]]&gt;0),N410+1,I411))</f>
        <v>0</v>
      </c>
      <c r="O411" s="75">
        <f>+IFERROR(VLOOKUP($G411,TDMuertes!$C$2:$E$534,3,0),0)</f>
        <v>0</v>
      </c>
      <c r="P411" s="100" t="str">
        <f t="shared" ca="1" si="37"/>
        <v>OFF</v>
      </c>
      <c r="Q411" s="84">
        <f>+IFERROR(VLOOKUP(CONSOLIDADO[[#This Row],[Codigo Municipio]],TDDia!$A$4:$B$394,2,0),0)</f>
        <v>0</v>
      </c>
    </row>
    <row r="412" spans="2:17" ht="14.4" x14ac:dyDescent="0.3">
      <c r="B412">
        <f t="shared" si="38"/>
        <v>3</v>
      </c>
      <c r="C412" s="75" t="str" cm="1">
        <f t="array" ref="C412">+INDEX(Table_4[[Departamento]:[Municipio]],FINAL!$B412,1)</f>
        <v>Atlántida</v>
      </c>
      <c r="D412" s="75" t="str" cm="1">
        <f t="array" ref="D412">+INDEX(Table_4[[Departamento]:[Municipio]],FINAL!$B412,4)</f>
        <v>Esparta</v>
      </c>
      <c r="E412" s="75" t="str" cm="1">
        <f t="array" ref="E412">+INDEX(Table_4[[Departamento]:[Municipio]],FINAL!$B412,3)</f>
        <v>0103</v>
      </c>
      <c r="F412" s="102">
        <f t="shared" si="34"/>
        <v>43917</v>
      </c>
      <c r="G412" s="77" t="str">
        <f>+CONSOLIDADO[[#This Row],[Codigo Municipio]]&amp;CONSOLIDADO[[#This Row],[Fecha]]</f>
        <v>010343917</v>
      </c>
      <c r="H412" s="78">
        <f>+IFERROR(VLOOKUP($G412,TDAcumula!$C$2:$E$2027,3,0),0)</f>
        <v>0</v>
      </c>
      <c r="I412" s="79">
        <f t="shared" si="35"/>
        <v>0</v>
      </c>
      <c r="J412" s="80">
        <f>+IF(CONSOLIDADO[[#This Row],[Codigo Municipio]]=E411,CONSOLIDADO[[#This Row],[Fallecidos Diarios]]+J411,CONSOLIDADO[[#This Row],[Fallecidos Diarios]])</f>
        <v>0</v>
      </c>
      <c r="K412" s="81">
        <f t="shared" si="36"/>
        <v>0</v>
      </c>
      <c r="L412" s="82">
        <f>+IF(CONSOLIDADO[[#This Row],[Codigo Municipio]]=E411,CONSOLIDADO[[#This Row],[Recuperados Diarios]]+L411,CONSOLIDADO[[#This Row],[Recuperados Diarios]])</f>
        <v>0</v>
      </c>
      <c r="M412" s="83" cm="1">
        <f t="array" ref="M412">+IFERROR(IF(CONSOLIDADO[[#This Row],[Día]]&lt;14,0,INDEX(CONSOLIDADO[Casos Diarios],ROW()-14,1)),0)</f>
        <v>0</v>
      </c>
      <c r="N412" s="78">
        <f>+IF(CONSOLIDADO[[#This Row],[Clave]]="710143893",1,IF(OR(CONSOLIDADO[[#This Row],[Casos Acumulados]]&gt;0,CONSOLIDADO[[#This Row],[Muertes]]&gt;0),N411+1,I412))</f>
        <v>0</v>
      </c>
      <c r="O412" s="75">
        <f>+IFERROR(VLOOKUP($G412,TDMuertes!$C$2:$E$534,3,0),0)</f>
        <v>0</v>
      </c>
      <c r="P412" s="100" t="str">
        <f t="shared" ca="1" si="37"/>
        <v>OFF</v>
      </c>
      <c r="Q412" s="84">
        <f>+IFERROR(VLOOKUP(CONSOLIDADO[[#This Row],[Codigo Municipio]],TDDia!$A$4:$B$394,2,0),0)</f>
        <v>0</v>
      </c>
    </row>
    <row r="413" spans="2:17" ht="14.4" x14ac:dyDescent="0.3">
      <c r="B413">
        <f t="shared" si="38"/>
        <v>3</v>
      </c>
      <c r="C413" s="75" t="str" cm="1">
        <f t="array" ref="C413">+INDEX(Table_4[[Departamento]:[Municipio]],FINAL!$B413,1)</f>
        <v>Atlántida</v>
      </c>
      <c r="D413" s="75" t="str" cm="1">
        <f t="array" ref="D413">+INDEX(Table_4[[Departamento]:[Municipio]],FINAL!$B413,4)</f>
        <v>Esparta</v>
      </c>
      <c r="E413" s="75" t="str" cm="1">
        <f t="array" ref="E413">+INDEX(Table_4[[Departamento]:[Municipio]],FINAL!$B413,3)</f>
        <v>0103</v>
      </c>
      <c r="F413" s="102">
        <f t="shared" si="34"/>
        <v>43918</v>
      </c>
      <c r="G413" s="77" t="str">
        <f>+CONSOLIDADO[[#This Row],[Codigo Municipio]]&amp;CONSOLIDADO[[#This Row],[Fecha]]</f>
        <v>010343918</v>
      </c>
      <c r="H413" s="78">
        <f>+IFERROR(VLOOKUP($G413,TDAcumula!$C$2:$E$2027,3,0),0)</f>
        <v>0</v>
      </c>
      <c r="I413" s="79">
        <f t="shared" si="35"/>
        <v>0</v>
      </c>
      <c r="J413" s="80">
        <f>+IF(CONSOLIDADO[[#This Row],[Codigo Municipio]]=E412,CONSOLIDADO[[#This Row],[Fallecidos Diarios]]+J412,CONSOLIDADO[[#This Row],[Fallecidos Diarios]])</f>
        <v>0</v>
      </c>
      <c r="K413" s="81">
        <f t="shared" si="36"/>
        <v>0</v>
      </c>
      <c r="L413" s="82">
        <f>+IF(CONSOLIDADO[[#This Row],[Codigo Municipio]]=E412,CONSOLIDADO[[#This Row],[Recuperados Diarios]]+L412,CONSOLIDADO[[#This Row],[Recuperados Diarios]])</f>
        <v>0</v>
      </c>
      <c r="M413" s="83" cm="1">
        <f t="array" ref="M413">+IFERROR(IF(CONSOLIDADO[[#This Row],[Día]]&lt;14,0,INDEX(CONSOLIDADO[Casos Diarios],ROW()-14,1)),0)</f>
        <v>0</v>
      </c>
      <c r="N413" s="78">
        <f>+IF(CONSOLIDADO[[#This Row],[Clave]]="710143893",1,IF(OR(CONSOLIDADO[[#This Row],[Casos Acumulados]]&gt;0,CONSOLIDADO[[#This Row],[Muertes]]&gt;0),N412+1,I413))</f>
        <v>0</v>
      </c>
      <c r="O413" s="75">
        <f>+IFERROR(VLOOKUP($G413,TDMuertes!$C$2:$E$534,3,0),0)</f>
        <v>0</v>
      </c>
      <c r="P413" s="100" t="str">
        <f t="shared" ca="1" si="37"/>
        <v>OFF</v>
      </c>
      <c r="Q413" s="84">
        <f>+IFERROR(VLOOKUP(CONSOLIDADO[[#This Row],[Codigo Municipio]],TDDia!$A$4:$B$394,2,0),0)</f>
        <v>0</v>
      </c>
    </row>
    <row r="414" spans="2:17" ht="14.4" x14ac:dyDescent="0.3">
      <c r="B414">
        <f t="shared" si="38"/>
        <v>3</v>
      </c>
      <c r="C414" s="75" t="str" cm="1">
        <f t="array" ref="C414">+INDEX(Table_4[[Departamento]:[Municipio]],FINAL!$B414,1)</f>
        <v>Atlántida</v>
      </c>
      <c r="D414" s="75" t="str" cm="1">
        <f t="array" ref="D414">+INDEX(Table_4[[Departamento]:[Municipio]],FINAL!$B414,4)</f>
        <v>Esparta</v>
      </c>
      <c r="E414" s="75" t="str" cm="1">
        <f t="array" ref="E414">+INDEX(Table_4[[Departamento]:[Municipio]],FINAL!$B414,3)</f>
        <v>0103</v>
      </c>
      <c r="F414" s="102">
        <f t="shared" si="34"/>
        <v>43919</v>
      </c>
      <c r="G414" s="77" t="str">
        <f>+CONSOLIDADO[[#This Row],[Codigo Municipio]]&amp;CONSOLIDADO[[#This Row],[Fecha]]</f>
        <v>010343919</v>
      </c>
      <c r="H414" s="78">
        <f>+IFERROR(VLOOKUP($G414,TDAcumula!$C$2:$E$2027,3,0),0)</f>
        <v>0</v>
      </c>
      <c r="I414" s="79">
        <f t="shared" si="35"/>
        <v>0</v>
      </c>
      <c r="J414" s="80">
        <f>+IF(CONSOLIDADO[[#This Row],[Codigo Municipio]]=E413,CONSOLIDADO[[#This Row],[Fallecidos Diarios]]+J413,CONSOLIDADO[[#This Row],[Fallecidos Diarios]])</f>
        <v>0</v>
      </c>
      <c r="K414" s="81">
        <f t="shared" si="36"/>
        <v>0</v>
      </c>
      <c r="L414" s="82">
        <f>+IF(CONSOLIDADO[[#This Row],[Codigo Municipio]]=E413,CONSOLIDADO[[#This Row],[Recuperados Diarios]]+L413,CONSOLIDADO[[#This Row],[Recuperados Diarios]])</f>
        <v>0</v>
      </c>
      <c r="M414" s="83" cm="1">
        <f t="array" ref="M414">+IFERROR(IF(CONSOLIDADO[[#This Row],[Día]]&lt;14,0,INDEX(CONSOLIDADO[Casos Diarios],ROW()-14,1)),0)</f>
        <v>0</v>
      </c>
      <c r="N414" s="78">
        <f>+IF(CONSOLIDADO[[#This Row],[Clave]]="710143893",1,IF(OR(CONSOLIDADO[[#This Row],[Casos Acumulados]]&gt;0,CONSOLIDADO[[#This Row],[Muertes]]&gt;0),N413+1,I414))</f>
        <v>0</v>
      </c>
      <c r="O414" s="75">
        <f>+IFERROR(VLOOKUP($G414,TDMuertes!$C$2:$E$534,3,0),0)</f>
        <v>0</v>
      </c>
      <c r="P414" s="100" t="str">
        <f t="shared" ca="1" si="37"/>
        <v>OFF</v>
      </c>
      <c r="Q414" s="84">
        <f>+IFERROR(VLOOKUP(CONSOLIDADO[[#This Row],[Codigo Municipio]],TDDia!$A$4:$B$394,2,0),0)</f>
        <v>0</v>
      </c>
    </row>
    <row r="415" spans="2:17" ht="14.4" x14ac:dyDescent="0.3">
      <c r="B415">
        <f t="shared" si="38"/>
        <v>3</v>
      </c>
      <c r="C415" s="75" t="str" cm="1">
        <f t="array" ref="C415">+INDEX(Table_4[[Departamento]:[Municipio]],FINAL!$B415,1)</f>
        <v>Atlántida</v>
      </c>
      <c r="D415" s="75" t="str" cm="1">
        <f t="array" ref="D415">+INDEX(Table_4[[Departamento]:[Municipio]],FINAL!$B415,4)</f>
        <v>Esparta</v>
      </c>
      <c r="E415" s="75" t="str" cm="1">
        <f t="array" ref="E415">+INDEX(Table_4[[Departamento]:[Municipio]],FINAL!$B415,3)</f>
        <v>0103</v>
      </c>
      <c r="F415" s="102">
        <f t="shared" si="34"/>
        <v>43920</v>
      </c>
      <c r="G415" s="77" t="str">
        <f>+CONSOLIDADO[[#This Row],[Codigo Municipio]]&amp;CONSOLIDADO[[#This Row],[Fecha]]</f>
        <v>010343920</v>
      </c>
      <c r="H415" s="78">
        <f>+IFERROR(VLOOKUP($G415,TDAcumula!$C$2:$E$2027,3,0),0)</f>
        <v>0</v>
      </c>
      <c r="I415" s="79">
        <f t="shared" si="35"/>
        <v>0</v>
      </c>
      <c r="J415" s="80">
        <f>+IF(CONSOLIDADO[[#This Row],[Codigo Municipio]]=E414,CONSOLIDADO[[#This Row],[Fallecidos Diarios]]+J414,CONSOLIDADO[[#This Row],[Fallecidos Diarios]])</f>
        <v>0</v>
      </c>
      <c r="K415" s="81">
        <f t="shared" si="36"/>
        <v>0</v>
      </c>
      <c r="L415" s="82">
        <f>+IF(CONSOLIDADO[[#This Row],[Codigo Municipio]]=E414,CONSOLIDADO[[#This Row],[Recuperados Diarios]]+L414,CONSOLIDADO[[#This Row],[Recuperados Diarios]])</f>
        <v>0</v>
      </c>
      <c r="M415" s="83" cm="1">
        <f t="array" ref="M415">+IFERROR(IF(CONSOLIDADO[[#This Row],[Día]]&lt;14,0,INDEX(CONSOLIDADO[Casos Diarios],ROW()-14,1)),0)</f>
        <v>0</v>
      </c>
      <c r="N415" s="78">
        <f>+IF(CONSOLIDADO[[#This Row],[Clave]]="710143893",1,IF(OR(CONSOLIDADO[[#This Row],[Casos Acumulados]]&gt;0,CONSOLIDADO[[#This Row],[Muertes]]&gt;0),N414+1,I415))</f>
        <v>0</v>
      </c>
      <c r="O415" s="75">
        <f>+IFERROR(VLOOKUP($G415,TDMuertes!$C$2:$E$534,3,0),0)</f>
        <v>0</v>
      </c>
      <c r="P415" s="100" t="str">
        <f t="shared" ca="1" si="37"/>
        <v>OFF</v>
      </c>
      <c r="Q415" s="84">
        <f>+IFERROR(VLOOKUP(CONSOLIDADO[[#This Row],[Codigo Municipio]],TDDia!$A$4:$B$394,2,0),0)</f>
        <v>0</v>
      </c>
    </row>
    <row r="416" spans="2:17" ht="14.4" x14ac:dyDescent="0.3">
      <c r="B416">
        <f t="shared" si="38"/>
        <v>3</v>
      </c>
      <c r="C416" s="75" t="str" cm="1">
        <f t="array" ref="C416">+INDEX(Table_4[[Departamento]:[Municipio]],FINAL!$B416,1)</f>
        <v>Atlántida</v>
      </c>
      <c r="D416" s="75" t="str" cm="1">
        <f t="array" ref="D416">+INDEX(Table_4[[Departamento]:[Municipio]],FINAL!$B416,4)</f>
        <v>Esparta</v>
      </c>
      <c r="E416" s="75" t="str" cm="1">
        <f t="array" ref="E416">+INDEX(Table_4[[Departamento]:[Municipio]],FINAL!$B416,3)</f>
        <v>0103</v>
      </c>
      <c r="F416" s="102">
        <f t="shared" si="34"/>
        <v>43921</v>
      </c>
      <c r="G416" s="77" t="str">
        <f>+CONSOLIDADO[[#This Row],[Codigo Municipio]]&amp;CONSOLIDADO[[#This Row],[Fecha]]</f>
        <v>010343921</v>
      </c>
      <c r="H416" s="78">
        <f>+IFERROR(VLOOKUP($G416,TDAcumula!$C$2:$E$2027,3,0),0)</f>
        <v>1</v>
      </c>
      <c r="I416" s="79">
        <f t="shared" si="35"/>
        <v>1</v>
      </c>
      <c r="J416" s="80">
        <f>+IF(CONSOLIDADO[[#This Row],[Codigo Municipio]]=E415,CONSOLIDADO[[#This Row],[Fallecidos Diarios]]+J415,CONSOLIDADO[[#This Row],[Fallecidos Diarios]])</f>
        <v>0</v>
      </c>
      <c r="K416" s="81">
        <f t="shared" si="36"/>
        <v>1</v>
      </c>
      <c r="L416" s="82">
        <f>+IF(CONSOLIDADO[[#This Row],[Codigo Municipio]]=E415,CONSOLIDADO[[#This Row],[Recuperados Diarios]]+L415,CONSOLIDADO[[#This Row],[Recuperados Diarios]])</f>
        <v>0</v>
      </c>
      <c r="M416" s="83" cm="1">
        <f t="array" ref="M416">+IFERROR(IF(CONSOLIDADO[[#This Row],[Día]]&lt;14,0,INDEX(CONSOLIDADO[Casos Diarios],ROW()-14,1)),0)</f>
        <v>0</v>
      </c>
      <c r="N416" s="78">
        <f>+IF(CONSOLIDADO[[#This Row],[Clave]]="710143893",1,IF(OR(CONSOLIDADO[[#This Row],[Casos Acumulados]]&gt;0,CONSOLIDADO[[#This Row],[Muertes]]&gt;0),N415+1,I416))</f>
        <v>1</v>
      </c>
      <c r="O416" s="75">
        <f>+IFERROR(VLOOKUP($G416,TDMuertes!$C$2:$E$534,3,0),0)</f>
        <v>0</v>
      </c>
      <c r="P416" s="100" t="str">
        <f t="shared" ca="1" si="37"/>
        <v>START</v>
      </c>
      <c r="Q416" s="84">
        <f>+IFERROR(VLOOKUP(CONSOLIDADO[[#This Row],[Codigo Municipio]],TDDia!$A$4:$B$394,2,0),0)</f>
        <v>0</v>
      </c>
    </row>
    <row r="417" spans="2:17" ht="14.4" x14ac:dyDescent="0.3">
      <c r="B417">
        <f t="shared" si="38"/>
        <v>3</v>
      </c>
      <c r="C417" s="75" t="str" cm="1">
        <f t="array" ref="C417">+INDEX(Table_4[[Departamento]:[Municipio]],FINAL!$B417,1)</f>
        <v>Atlántida</v>
      </c>
      <c r="D417" s="75" t="str" cm="1">
        <f t="array" ref="D417">+INDEX(Table_4[[Departamento]:[Municipio]],FINAL!$B417,4)</f>
        <v>Esparta</v>
      </c>
      <c r="E417" s="75" t="str" cm="1">
        <f t="array" ref="E417">+INDEX(Table_4[[Departamento]:[Municipio]],FINAL!$B417,3)</f>
        <v>0103</v>
      </c>
      <c r="F417" s="102">
        <f t="shared" si="34"/>
        <v>43922</v>
      </c>
      <c r="G417" s="77" t="str">
        <f>+CONSOLIDADO[[#This Row],[Codigo Municipio]]&amp;CONSOLIDADO[[#This Row],[Fecha]]</f>
        <v>010343922</v>
      </c>
      <c r="H417" s="78">
        <f>+IFERROR(VLOOKUP($G417,TDAcumula!$C$2:$E$2027,3,0),0)</f>
        <v>0</v>
      </c>
      <c r="I417" s="79">
        <f t="shared" si="35"/>
        <v>1</v>
      </c>
      <c r="J417" s="80">
        <f>+IF(CONSOLIDADO[[#This Row],[Codigo Municipio]]=E416,CONSOLIDADO[[#This Row],[Fallecidos Diarios]]+J416,CONSOLIDADO[[#This Row],[Fallecidos Diarios]])</f>
        <v>1</v>
      </c>
      <c r="K417" s="81">
        <f t="shared" si="36"/>
        <v>0</v>
      </c>
      <c r="L417" s="82">
        <f>+IF(CONSOLIDADO[[#This Row],[Codigo Municipio]]=E416,CONSOLIDADO[[#This Row],[Recuperados Diarios]]+L416,CONSOLIDADO[[#This Row],[Recuperados Diarios]])</f>
        <v>0</v>
      </c>
      <c r="M417" s="83" cm="1">
        <f t="array" ref="M417">+IFERROR(IF(CONSOLIDADO[[#This Row],[Día]]&lt;14,0,INDEX(CONSOLIDADO[Casos Diarios],ROW()-14,1)),0)</f>
        <v>0</v>
      </c>
      <c r="N417" s="78">
        <f>+IF(CONSOLIDADO[[#This Row],[Clave]]="710143893",1,IF(OR(CONSOLIDADO[[#This Row],[Casos Acumulados]]&gt;0,CONSOLIDADO[[#This Row],[Muertes]]&gt;0),N416+1,I417))</f>
        <v>2</v>
      </c>
      <c r="O417" s="75">
        <f>+IFERROR(VLOOKUP($G417,TDMuertes!$C$2:$E$534,3,0),0)</f>
        <v>1</v>
      </c>
      <c r="P417" s="100" t="str">
        <f t="shared" ca="1" si="37"/>
        <v>ON</v>
      </c>
      <c r="Q417" s="84">
        <f>+IFERROR(VLOOKUP(CONSOLIDADO[[#This Row],[Codigo Municipio]],TDDia!$A$4:$B$394,2,0),0)</f>
        <v>0</v>
      </c>
    </row>
    <row r="418" spans="2:17" ht="14.4" x14ac:dyDescent="0.3">
      <c r="B418">
        <f t="shared" si="38"/>
        <v>3</v>
      </c>
      <c r="C418" s="75" t="str" cm="1">
        <f t="array" ref="C418">+INDEX(Table_4[[Departamento]:[Municipio]],FINAL!$B418,1)</f>
        <v>Atlántida</v>
      </c>
      <c r="D418" s="75" t="str" cm="1">
        <f t="array" ref="D418">+INDEX(Table_4[[Departamento]:[Municipio]],FINAL!$B418,4)</f>
        <v>Esparta</v>
      </c>
      <c r="E418" s="75" t="str" cm="1">
        <f t="array" ref="E418">+INDEX(Table_4[[Departamento]:[Municipio]],FINAL!$B418,3)</f>
        <v>0103</v>
      </c>
      <c r="F418" s="102">
        <f t="shared" si="34"/>
        <v>43923</v>
      </c>
      <c r="G418" s="77" t="str">
        <f>+CONSOLIDADO[[#This Row],[Codigo Municipio]]&amp;CONSOLIDADO[[#This Row],[Fecha]]</f>
        <v>010343923</v>
      </c>
      <c r="H418" s="78">
        <f>+IFERROR(VLOOKUP($G418,TDAcumula!$C$2:$E$2027,3,0),0)</f>
        <v>0</v>
      </c>
      <c r="I418" s="79">
        <f t="shared" si="35"/>
        <v>1</v>
      </c>
      <c r="J418" s="80">
        <f>+IF(CONSOLIDADO[[#This Row],[Codigo Municipio]]=E417,CONSOLIDADO[[#This Row],[Fallecidos Diarios]]+J417,CONSOLIDADO[[#This Row],[Fallecidos Diarios]])</f>
        <v>1</v>
      </c>
      <c r="K418" s="81">
        <f t="shared" si="36"/>
        <v>0</v>
      </c>
      <c r="L418" s="82">
        <f>+IF(CONSOLIDADO[[#This Row],[Codigo Municipio]]=E417,CONSOLIDADO[[#This Row],[Recuperados Diarios]]+L417,CONSOLIDADO[[#This Row],[Recuperados Diarios]])</f>
        <v>0</v>
      </c>
      <c r="M418" s="83" cm="1">
        <f t="array" ref="M418">+IFERROR(IF(CONSOLIDADO[[#This Row],[Día]]&lt;14,0,INDEX(CONSOLIDADO[Casos Diarios],ROW()-14,1)),0)</f>
        <v>0</v>
      </c>
      <c r="N418" s="78">
        <f>+IF(CONSOLIDADO[[#This Row],[Clave]]="710143893",1,IF(OR(CONSOLIDADO[[#This Row],[Casos Acumulados]]&gt;0,CONSOLIDADO[[#This Row],[Muertes]]&gt;0),N417+1,I418))</f>
        <v>3</v>
      </c>
      <c r="O418" s="75">
        <f>+IFERROR(VLOOKUP($G418,TDMuertes!$C$2:$E$534,3,0),0)</f>
        <v>0</v>
      </c>
      <c r="P418" s="100" t="str">
        <f t="shared" ca="1" si="37"/>
        <v>ON</v>
      </c>
      <c r="Q418" s="84">
        <f>+IFERROR(VLOOKUP(CONSOLIDADO[[#This Row],[Codigo Municipio]],TDDia!$A$4:$B$394,2,0),0)</f>
        <v>0</v>
      </c>
    </row>
    <row r="419" spans="2:17" ht="14.4" x14ac:dyDescent="0.3">
      <c r="B419">
        <f t="shared" si="38"/>
        <v>3</v>
      </c>
      <c r="C419" s="75" t="str" cm="1">
        <f t="array" ref="C419">+INDEX(Table_4[[Departamento]:[Municipio]],FINAL!$B419,1)</f>
        <v>Atlántida</v>
      </c>
      <c r="D419" s="75" t="str" cm="1">
        <f t="array" ref="D419">+INDEX(Table_4[[Departamento]:[Municipio]],FINAL!$B419,4)</f>
        <v>Esparta</v>
      </c>
      <c r="E419" s="75" t="str" cm="1">
        <f t="array" ref="E419">+INDEX(Table_4[[Departamento]:[Municipio]],FINAL!$B419,3)</f>
        <v>0103</v>
      </c>
      <c r="F419" s="102">
        <f t="shared" si="34"/>
        <v>43924</v>
      </c>
      <c r="G419" s="77" t="str">
        <f>+CONSOLIDADO[[#This Row],[Codigo Municipio]]&amp;CONSOLIDADO[[#This Row],[Fecha]]</f>
        <v>010343924</v>
      </c>
      <c r="H419" s="78">
        <f>+IFERROR(VLOOKUP($G419,TDAcumula!$C$2:$E$2027,3,0),0)</f>
        <v>6</v>
      </c>
      <c r="I419" s="79">
        <f t="shared" si="35"/>
        <v>7</v>
      </c>
      <c r="J419" s="80">
        <f>+IF(CONSOLIDADO[[#This Row],[Codigo Municipio]]=E418,CONSOLIDADO[[#This Row],[Fallecidos Diarios]]+J418,CONSOLIDADO[[#This Row],[Fallecidos Diarios]])</f>
        <v>1</v>
      </c>
      <c r="K419" s="81">
        <f t="shared" si="36"/>
        <v>6</v>
      </c>
      <c r="L419" s="82">
        <f>+IF(CONSOLIDADO[[#This Row],[Codigo Municipio]]=E418,CONSOLIDADO[[#This Row],[Recuperados Diarios]]+L418,CONSOLIDADO[[#This Row],[Recuperados Diarios]])</f>
        <v>0</v>
      </c>
      <c r="M419" s="83" cm="1">
        <f t="array" ref="M419">+IFERROR(IF(CONSOLIDADO[[#This Row],[Día]]&lt;14,0,INDEX(CONSOLIDADO[Casos Diarios],ROW()-14,1)),0)</f>
        <v>0</v>
      </c>
      <c r="N419" s="78">
        <f>+IF(CONSOLIDADO[[#This Row],[Clave]]="710143893",1,IF(OR(CONSOLIDADO[[#This Row],[Casos Acumulados]]&gt;0,CONSOLIDADO[[#This Row],[Muertes]]&gt;0),N418+1,I419))</f>
        <v>4</v>
      </c>
      <c r="O419" s="75">
        <f>+IFERROR(VLOOKUP($G419,TDMuertes!$C$2:$E$534,3,0),0)</f>
        <v>0</v>
      </c>
      <c r="P419" s="100" t="str">
        <f t="shared" ca="1" si="37"/>
        <v>ON</v>
      </c>
      <c r="Q419" s="84">
        <f>+IFERROR(VLOOKUP(CONSOLIDADO[[#This Row],[Codigo Municipio]],TDDia!$A$4:$B$394,2,0),0)</f>
        <v>0</v>
      </c>
    </row>
    <row r="420" spans="2:17" ht="14.4" x14ac:dyDescent="0.3">
      <c r="B420">
        <f t="shared" si="38"/>
        <v>3</v>
      </c>
      <c r="C420" s="75" t="str" cm="1">
        <f t="array" ref="C420">+INDEX(Table_4[[Departamento]:[Municipio]],FINAL!$B420,1)</f>
        <v>Atlántida</v>
      </c>
      <c r="D420" s="75" t="str" cm="1">
        <f t="array" ref="D420">+INDEX(Table_4[[Departamento]:[Municipio]],FINAL!$B420,4)</f>
        <v>Esparta</v>
      </c>
      <c r="E420" s="75" t="str" cm="1">
        <f t="array" ref="E420">+INDEX(Table_4[[Departamento]:[Municipio]],FINAL!$B420,3)</f>
        <v>0103</v>
      </c>
      <c r="F420" s="102">
        <f t="shared" si="34"/>
        <v>43925</v>
      </c>
      <c r="G420" s="77" t="str">
        <f>+CONSOLIDADO[[#This Row],[Codigo Municipio]]&amp;CONSOLIDADO[[#This Row],[Fecha]]</f>
        <v>010343925</v>
      </c>
      <c r="H420" s="78">
        <f>+IFERROR(VLOOKUP($G420,TDAcumula!$C$2:$E$2027,3,0),0)</f>
        <v>0</v>
      </c>
      <c r="I420" s="79">
        <f t="shared" si="35"/>
        <v>7</v>
      </c>
      <c r="J420" s="80">
        <f>+IF(CONSOLIDADO[[#This Row],[Codigo Municipio]]=E419,CONSOLIDADO[[#This Row],[Fallecidos Diarios]]+J419,CONSOLIDADO[[#This Row],[Fallecidos Diarios]])</f>
        <v>1</v>
      </c>
      <c r="K420" s="81">
        <f t="shared" si="36"/>
        <v>6</v>
      </c>
      <c r="L420" s="82">
        <f>+IF(CONSOLIDADO[[#This Row],[Codigo Municipio]]=E419,CONSOLIDADO[[#This Row],[Recuperados Diarios]]+L419,CONSOLIDADO[[#This Row],[Recuperados Diarios]])</f>
        <v>0</v>
      </c>
      <c r="M420" s="83" cm="1">
        <f t="array" ref="M420">+IFERROR(IF(CONSOLIDADO[[#This Row],[Día]]&lt;14,0,INDEX(CONSOLIDADO[Casos Diarios],ROW()-14,1)),0)</f>
        <v>0</v>
      </c>
      <c r="N420" s="78">
        <f>+IF(CONSOLIDADO[[#This Row],[Clave]]="710143893",1,IF(OR(CONSOLIDADO[[#This Row],[Casos Acumulados]]&gt;0,CONSOLIDADO[[#This Row],[Muertes]]&gt;0),N419+1,I420))</f>
        <v>5</v>
      </c>
      <c r="O420" s="75">
        <f>+IFERROR(VLOOKUP($G420,TDMuertes!$C$2:$E$534,3,0),0)</f>
        <v>0</v>
      </c>
      <c r="P420" s="100" t="str">
        <f t="shared" ca="1" si="37"/>
        <v>ON</v>
      </c>
      <c r="Q420" s="84">
        <f>+IFERROR(VLOOKUP(CONSOLIDADO[[#This Row],[Codigo Municipio]],TDDia!$A$4:$B$394,2,0),0)</f>
        <v>0</v>
      </c>
    </row>
    <row r="421" spans="2:17" ht="14.4" x14ac:dyDescent="0.3">
      <c r="B421">
        <f t="shared" si="38"/>
        <v>3</v>
      </c>
      <c r="C421" s="75" t="str" cm="1">
        <f t="array" ref="C421">+INDEX(Table_4[[Departamento]:[Municipio]],FINAL!$B421,1)</f>
        <v>Atlántida</v>
      </c>
      <c r="D421" s="75" t="str" cm="1">
        <f t="array" ref="D421">+INDEX(Table_4[[Departamento]:[Municipio]],FINAL!$B421,4)</f>
        <v>Esparta</v>
      </c>
      <c r="E421" s="75" t="str" cm="1">
        <f t="array" ref="E421">+INDEX(Table_4[[Departamento]:[Municipio]],FINAL!$B421,3)</f>
        <v>0103</v>
      </c>
      <c r="F421" s="102">
        <f t="shared" si="34"/>
        <v>43926</v>
      </c>
      <c r="G421" s="77" t="str">
        <f>+CONSOLIDADO[[#This Row],[Codigo Municipio]]&amp;CONSOLIDADO[[#This Row],[Fecha]]</f>
        <v>010343926</v>
      </c>
      <c r="H421" s="78">
        <f>+IFERROR(VLOOKUP($G421,TDAcumula!$C$2:$E$2027,3,0),0)</f>
        <v>0</v>
      </c>
      <c r="I421" s="79">
        <f t="shared" si="35"/>
        <v>7</v>
      </c>
      <c r="J421" s="80">
        <f>+IF(CONSOLIDADO[[#This Row],[Codigo Municipio]]=E420,CONSOLIDADO[[#This Row],[Fallecidos Diarios]]+J420,CONSOLIDADO[[#This Row],[Fallecidos Diarios]])</f>
        <v>1</v>
      </c>
      <c r="K421" s="81">
        <f t="shared" si="36"/>
        <v>6</v>
      </c>
      <c r="L421" s="82">
        <f>+IF(CONSOLIDADO[[#This Row],[Codigo Municipio]]=E420,CONSOLIDADO[[#This Row],[Recuperados Diarios]]+L420,CONSOLIDADO[[#This Row],[Recuperados Diarios]])</f>
        <v>0</v>
      </c>
      <c r="M421" s="83" cm="1">
        <f t="array" ref="M421">+IFERROR(IF(CONSOLIDADO[[#This Row],[Día]]&lt;14,0,INDEX(CONSOLIDADO[Casos Diarios],ROW()-14,1)),0)</f>
        <v>0</v>
      </c>
      <c r="N421" s="78">
        <f>+IF(CONSOLIDADO[[#This Row],[Clave]]="710143893",1,IF(OR(CONSOLIDADO[[#This Row],[Casos Acumulados]]&gt;0,CONSOLIDADO[[#This Row],[Muertes]]&gt;0),N420+1,I421))</f>
        <v>6</v>
      </c>
      <c r="O421" s="75">
        <f>+IFERROR(VLOOKUP($G421,TDMuertes!$C$2:$E$534,3,0),0)</f>
        <v>0</v>
      </c>
      <c r="P421" s="100" t="str">
        <f t="shared" ca="1" si="37"/>
        <v>ON</v>
      </c>
      <c r="Q421" s="84">
        <f>+IFERROR(VLOOKUP(CONSOLIDADO[[#This Row],[Codigo Municipio]],TDDia!$A$4:$B$394,2,0),0)</f>
        <v>0</v>
      </c>
    </row>
    <row r="422" spans="2:17" ht="14.4" x14ac:dyDescent="0.3">
      <c r="B422">
        <f t="shared" si="38"/>
        <v>3</v>
      </c>
      <c r="C422" s="75" t="str" cm="1">
        <f t="array" ref="C422">+INDEX(Table_4[[Departamento]:[Municipio]],FINAL!$B422,1)</f>
        <v>Atlántida</v>
      </c>
      <c r="D422" s="75" t="str" cm="1">
        <f t="array" ref="D422">+INDEX(Table_4[[Departamento]:[Municipio]],FINAL!$B422,4)</f>
        <v>Esparta</v>
      </c>
      <c r="E422" s="75" t="str" cm="1">
        <f t="array" ref="E422">+INDEX(Table_4[[Departamento]:[Municipio]],FINAL!$B422,3)</f>
        <v>0103</v>
      </c>
      <c r="F422" s="102">
        <f t="shared" si="34"/>
        <v>43927</v>
      </c>
      <c r="G422" s="77" t="str">
        <f>+CONSOLIDADO[[#This Row],[Codigo Municipio]]&amp;CONSOLIDADO[[#This Row],[Fecha]]</f>
        <v>010343927</v>
      </c>
      <c r="H422" s="78">
        <f>+IFERROR(VLOOKUP($G422,TDAcumula!$C$2:$E$2027,3,0),0)</f>
        <v>0</v>
      </c>
      <c r="I422" s="79">
        <f t="shared" si="35"/>
        <v>7</v>
      </c>
      <c r="J422" s="80">
        <f>+IF(CONSOLIDADO[[#This Row],[Codigo Municipio]]=E421,CONSOLIDADO[[#This Row],[Fallecidos Diarios]]+J421,CONSOLIDADO[[#This Row],[Fallecidos Diarios]])</f>
        <v>1</v>
      </c>
      <c r="K422" s="81">
        <f t="shared" si="36"/>
        <v>6</v>
      </c>
      <c r="L422" s="82">
        <f>+IF(CONSOLIDADO[[#This Row],[Codigo Municipio]]=E421,CONSOLIDADO[[#This Row],[Recuperados Diarios]]+L421,CONSOLIDADO[[#This Row],[Recuperados Diarios]])</f>
        <v>0</v>
      </c>
      <c r="M422" s="83" cm="1">
        <f t="array" ref="M422">+IFERROR(IF(CONSOLIDADO[[#This Row],[Día]]&lt;14,0,INDEX(CONSOLIDADO[Casos Diarios],ROW()-14,1)),0)</f>
        <v>0</v>
      </c>
      <c r="N422" s="78">
        <f>+IF(CONSOLIDADO[[#This Row],[Clave]]="710143893",1,IF(OR(CONSOLIDADO[[#This Row],[Casos Acumulados]]&gt;0,CONSOLIDADO[[#This Row],[Muertes]]&gt;0),N421+1,I422))</f>
        <v>7</v>
      </c>
      <c r="O422" s="75">
        <f>+IFERROR(VLOOKUP($G422,TDMuertes!$C$2:$E$534,3,0),0)</f>
        <v>0</v>
      </c>
      <c r="P422" s="100" t="str">
        <f t="shared" ca="1" si="37"/>
        <v>ON</v>
      </c>
      <c r="Q422" s="84">
        <f>+IFERROR(VLOOKUP(CONSOLIDADO[[#This Row],[Codigo Municipio]],TDDia!$A$4:$B$394,2,0),0)</f>
        <v>0</v>
      </c>
    </row>
    <row r="423" spans="2:17" ht="14.4" x14ac:dyDescent="0.3">
      <c r="B423">
        <f t="shared" si="38"/>
        <v>3</v>
      </c>
      <c r="C423" s="75" t="str" cm="1">
        <f t="array" ref="C423">+INDEX(Table_4[[Departamento]:[Municipio]],FINAL!$B423,1)</f>
        <v>Atlántida</v>
      </c>
      <c r="D423" s="75" t="str" cm="1">
        <f t="array" ref="D423">+INDEX(Table_4[[Departamento]:[Municipio]],FINAL!$B423,4)</f>
        <v>Esparta</v>
      </c>
      <c r="E423" s="75" t="str" cm="1">
        <f t="array" ref="E423">+INDEX(Table_4[[Departamento]:[Municipio]],FINAL!$B423,3)</f>
        <v>0103</v>
      </c>
      <c r="F423" s="102">
        <f t="shared" si="34"/>
        <v>43928</v>
      </c>
      <c r="G423" s="77" t="str">
        <f>+CONSOLIDADO[[#This Row],[Codigo Municipio]]&amp;CONSOLIDADO[[#This Row],[Fecha]]</f>
        <v>010343928</v>
      </c>
      <c r="H423" s="78">
        <f>+IFERROR(VLOOKUP($G423,TDAcumula!$C$2:$E$2027,3,0),0)</f>
        <v>0</v>
      </c>
      <c r="I423" s="79">
        <f t="shared" si="35"/>
        <v>7</v>
      </c>
      <c r="J423" s="80">
        <f>+IF(CONSOLIDADO[[#This Row],[Codigo Municipio]]=E422,CONSOLIDADO[[#This Row],[Fallecidos Diarios]]+J422,CONSOLIDADO[[#This Row],[Fallecidos Diarios]])</f>
        <v>1</v>
      </c>
      <c r="K423" s="81">
        <f t="shared" si="36"/>
        <v>6</v>
      </c>
      <c r="L423" s="82">
        <f>+IF(CONSOLIDADO[[#This Row],[Codigo Municipio]]=E422,CONSOLIDADO[[#This Row],[Recuperados Diarios]]+L422,CONSOLIDADO[[#This Row],[Recuperados Diarios]])</f>
        <v>0</v>
      </c>
      <c r="M423" s="83" cm="1">
        <f t="array" ref="M423">+IFERROR(IF(CONSOLIDADO[[#This Row],[Día]]&lt;14,0,INDEX(CONSOLIDADO[Casos Diarios],ROW()-14,1)),0)</f>
        <v>0</v>
      </c>
      <c r="N423" s="78">
        <f>+IF(CONSOLIDADO[[#This Row],[Clave]]="710143893",1,IF(OR(CONSOLIDADO[[#This Row],[Casos Acumulados]]&gt;0,CONSOLIDADO[[#This Row],[Muertes]]&gt;0),N422+1,I423))</f>
        <v>8</v>
      </c>
      <c r="O423" s="75">
        <f>+IFERROR(VLOOKUP($G423,TDMuertes!$C$2:$E$534,3,0),0)</f>
        <v>0</v>
      </c>
      <c r="P423" s="100" t="str">
        <f t="shared" ca="1" si="37"/>
        <v>ON</v>
      </c>
      <c r="Q423" s="84">
        <f>+IFERROR(VLOOKUP(CONSOLIDADO[[#This Row],[Codigo Municipio]],TDDia!$A$4:$B$394,2,0),0)</f>
        <v>0</v>
      </c>
    </row>
    <row r="424" spans="2:17" ht="14.4" x14ac:dyDescent="0.3">
      <c r="B424">
        <f t="shared" si="38"/>
        <v>3</v>
      </c>
      <c r="C424" s="75" t="str" cm="1">
        <f t="array" ref="C424">+INDEX(Table_4[[Departamento]:[Municipio]],FINAL!$B424,1)</f>
        <v>Atlántida</v>
      </c>
      <c r="D424" s="75" t="str" cm="1">
        <f t="array" ref="D424">+INDEX(Table_4[[Departamento]:[Municipio]],FINAL!$B424,4)</f>
        <v>Esparta</v>
      </c>
      <c r="E424" s="75" t="str" cm="1">
        <f t="array" ref="E424">+INDEX(Table_4[[Departamento]:[Municipio]],FINAL!$B424,3)</f>
        <v>0103</v>
      </c>
      <c r="F424" s="102">
        <f t="shared" si="34"/>
        <v>43929</v>
      </c>
      <c r="G424" s="77" t="str">
        <f>+CONSOLIDADO[[#This Row],[Codigo Municipio]]&amp;CONSOLIDADO[[#This Row],[Fecha]]</f>
        <v>010343929</v>
      </c>
      <c r="H424" s="78">
        <f>+IFERROR(VLOOKUP($G424,TDAcumula!$C$2:$E$2027,3,0),0)</f>
        <v>0</v>
      </c>
      <c r="I424" s="79">
        <f t="shared" si="35"/>
        <v>7</v>
      </c>
      <c r="J424" s="80">
        <f>+IF(CONSOLIDADO[[#This Row],[Codigo Municipio]]=E423,CONSOLIDADO[[#This Row],[Fallecidos Diarios]]+J423,CONSOLIDADO[[#This Row],[Fallecidos Diarios]])</f>
        <v>1</v>
      </c>
      <c r="K424" s="81">
        <f t="shared" si="36"/>
        <v>6</v>
      </c>
      <c r="L424" s="82">
        <f>+IF(CONSOLIDADO[[#This Row],[Codigo Municipio]]=E423,CONSOLIDADO[[#This Row],[Recuperados Diarios]]+L423,CONSOLIDADO[[#This Row],[Recuperados Diarios]])</f>
        <v>0</v>
      </c>
      <c r="M424" s="83" cm="1">
        <f t="array" ref="M424">+IFERROR(IF(CONSOLIDADO[[#This Row],[Día]]&lt;14,0,INDEX(CONSOLIDADO[Casos Diarios],ROW()-14,1)),0)</f>
        <v>0</v>
      </c>
      <c r="N424" s="78">
        <f>+IF(CONSOLIDADO[[#This Row],[Clave]]="710143893",1,IF(OR(CONSOLIDADO[[#This Row],[Casos Acumulados]]&gt;0,CONSOLIDADO[[#This Row],[Muertes]]&gt;0),N423+1,I424))</f>
        <v>9</v>
      </c>
      <c r="O424" s="75">
        <f>+IFERROR(VLOOKUP($G424,TDMuertes!$C$2:$E$534,3,0),0)</f>
        <v>0</v>
      </c>
      <c r="P424" s="100" t="str">
        <f t="shared" ca="1" si="37"/>
        <v>ON</v>
      </c>
      <c r="Q424" s="84">
        <f>+IFERROR(VLOOKUP(CONSOLIDADO[[#This Row],[Codigo Municipio]],TDDia!$A$4:$B$394,2,0),0)</f>
        <v>0</v>
      </c>
    </row>
    <row r="425" spans="2:17" ht="14.4" x14ac:dyDescent="0.3">
      <c r="B425">
        <f t="shared" si="38"/>
        <v>3</v>
      </c>
      <c r="C425" s="75" t="str" cm="1">
        <f t="array" ref="C425">+INDEX(Table_4[[Departamento]:[Municipio]],FINAL!$B425,1)</f>
        <v>Atlántida</v>
      </c>
      <c r="D425" s="75" t="str" cm="1">
        <f t="array" ref="D425">+INDEX(Table_4[[Departamento]:[Municipio]],FINAL!$B425,4)</f>
        <v>Esparta</v>
      </c>
      <c r="E425" s="75" t="str" cm="1">
        <f t="array" ref="E425">+INDEX(Table_4[[Departamento]:[Municipio]],FINAL!$B425,3)</f>
        <v>0103</v>
      </c>
      <c r="F425" s="102">
        <f t="shared" si="34"/>
        <v>43930</v>
      </c>
      <c r="G425" s="77" t="str">
        <f>+CONSOLIDADO[[#This Row],[Codigo Municipio]]&amp;CONSOLIDADO[[#This Row],[Fecha]]</f>
        <v>010343930</v>
      </c>
      <c r="H425" s="78">
        <f>+IFERROR(VLOOKUP($G425,TDAcumula!$C$2:$E$2027,3,0),0)</f>
        <v>0</v>
      </c>
      <c r="I425" s="79">
        <f t="shared" si="35"/>
        <v>7</v>
      </c>
      <c r="J425" s="80">
        <f>+IF(CONSOLIDADO[[#This Row],[Codigo Municipio]]=E424,CONSOLIDADO[[#This Row],[Fallecidos Diarios]]+J424,CONSOLIDADO[[#This Row],[Fallecidos Diarios]])</f>
        <v>1</v>
      </c>
      <c r="K425" s="81">
        <f t="shared" si="36"/>
        <v>6</v>
      </c>
      <c r="L425" s="82">
        <f>+IF(CONSOLIDADO[[#This Row],[Codigo Municipio]]=E424,CONSOLIDADO[[#This Row],[Recuperados Diarios]]+L424,CONSOLIDADO[[#This Row],[Recuperados Diarios]])</f>
        <v>0</v>
      </c>
      <c r="M425" s="83" cm="1">
        <f t="array" ref="M425">+IFERROR(IF(CONSOLIDADO[[#This Row],[Día]]&lt;14,0,INDEX(CONSOLIDADO[Casos Diarios],ROW()-14,1)),0)</f>
        <v>0</v>
      </c>
      <c r="N425" s="78">
        <f>+IF(CONSOLIDADO[[#This Row],[Clave]]="710143893",1,IF(OR(CONSOLIDADO[[#This Row],[Casos Acumulados]]&gt;0,CONSOLIDADO[[#This Row],[Muertes]]&gt;0),N424+1,I425))</f>
        <v>10</v>
      </c>
      <c r="O425" s="75">
        <f>+IFERROR(VLOOKUP($G425,TDMuertes!$C$2:$E$534,3,0),0)</f>
        <v>0</v>
      </c>
      <c r="P425" s="100" t="str">
        <f t="shared" ca="1" si="37"/>
        <v>ON</v>
      </c>
      <c r="Q425" s="84">
        <f>+IFERROR(VLOOKUP(CONSOLIDADO[[#This Row],[Codigo Municipio]],TDDia!$A$4:$B$394,2,0),0)</f>
        <v>0</v>
      </c>
    </row>
    <row r="426" spans="2:17" ht="14.4" x14ac:dyDescent="0.3">
      <c r="B426">
        <f t="shared" si="38"/>
        <v>3</v>
      </c>
      <c r="C426" s="75" t="str" cm="1">
        <f t="array" ref="C426">+INDEX(Table_4[[Departamento]:[Municipio]],FINAL!$B426,1)</f>
        <v>Atlántida</v>
      </c>
      <c r="D426" s="75" t="str" cm="1">
        <f t="array" ref="D426">+INDEX(Table_4[[Departamento]:[Municipio]],FINAL!$B426,4)</f>
        <v>Esparta</v>
      </c>
      <c r="E426" s="75" t="str" cm="1">
        <f t="array" ref="E426">+INDEX(Table_4[[Departamento]:[Municipio]],FINAL!$B426,3)</f>
        <v>0103</v>
      </c>
      <c r="F426" s="102">
        <f t="shared" si="34"/>
        <v>43931</v>
      </c>
      <c r="G426" s="77" t="str">
        <f>+CONSOLIDADO[[#This Row],[Codigo Municipio]]&amp;CONSOLIDADO[[#This Row],[Fecha]]</f>
        <v>010343931</v>
      </c>
      <c r="H426" s="78">
        <f>+IFERROR(VLOOKUP($G426,TDAcumula!$C$2:$E$2027,3,0),0)</f>
        <v>0</v>
      </c>
      <c r="I426" s="79">
        <f t="shared" si="35"/>
        <v>7</v>
      </c>
      <c r="J426" s="80">
        <f>+IF(CONSOLIDADO[[#This Row],[Codigo Municipio]]=E425,CONSOLIDADO[[#This Row],[Fallecidos Diarios]]+J425,CONSOLIDADO[[#This Row],[Fallecidos Diarios]])</f>
        <v>1</v>
      </c>
      <c r="K426" s="81">
        <f t="shared" si="36"/>
        <v>6</v>
      </c>
      <c r="L426" s="82">
        <f>+IF(CONSOLIDADO[[#This Row],[Codigo Municipio]]=E425,CONSOLIDADO[[#This Row],[Recuperados Diarios]]+L425,CONSOLIDADO[[#This Row],[Recuperados Diarios]])</f>
        <v>0</v>
      </c>
      <c r="M426" s="83" cm="1">
        <f t="array" ref="M426">+IFERROR(IF(CONSOLIDADO[[#This Row],[Día]]&lt;14,0,INDEX(CONSOLIDADO[Casos Diarios],ROW()-14,1)),0)</f>
        <v>0</v>
      </c>
      <c r="N426" s="78">
        <f>+IF(CONSOLIDADO[[#This Row],[Clave]]="710143893",1,IF(OR(CONSOLIDADO[[#This Row],[Casos Acumulados]]&gt;0,CONSOLIDADO[[#This Row],[Muertes]]&gt;0),N425+1,I426))</f>
        <v>11</v>
      </c>
      <c r="O426" s="75">
        <f>+IFERROR(VLOOKUP($G426,TDMuertes!$C$2:$E$534,3,0),0)</f>
        <v>0</v>
      </c>
      <c r="P426" s="100" t="str">
        <f t="shared" ca="1" si="37"/>
        <v>ON</v>
      </c>
      <c r="Q426" s="84">
        <f>+IFERROR(VLOOKUP(CONSOLIDADO[[#This Row],[Codigo Municipio]],TDDia!$A$4:$B$394,2,0),0)</f>
        <v>0</v>
      </c>
    </row>
    <row r="427" spans="2:17" ht="14.4" x14ac:dyDescent="0.3">
      <c r="B427">
        <f t="shared" si="38"/>
        <v>3</v>
      </c>
      <c r="C427" s="75" t="str" cm="1">
        <f t="array" ref="C427">+INDEX(Table_4[[Departamento]:[Municipio]],FINAL!$B427,1)</f>
        <v>Atlántida</v>
      </c>
      <c r="D427" s="75" t="str" cm="1">
        <f t="array" ref="D427">+INDEX(Table_4[[Departamento]:[Municipio]],FINAL!$B427,4)</f>
        <v>Esparta</v>
      </c>
      <c r="E427" s="75" t="str" cm="1">
        <f t="array" ref="E427">+INDEX(Table_4[[Departamento]:[Municipio]],FINAL!$B427,3)</f>
        <v>0103</v>
      </c>
      <c r="F427" s="102">
        <f t="shared" si="34"/>
        <v>43932</v>
      </c>
      <c r="G427" s="77" t="str">
        <f>+CONSOLIDADO[[#This Row],[Codigo Municipio]]&amp;CONSOLIDADO[[#This Row],[Fecha]]</f>
        <v>010343932</v>
      </c>
      <c r="H427" s="78">
        <f>+IFERROR(VLOOKUP($G427,TDAcumula!$C$2:$E$2027,3,0),0)</f>
        <v>0</v>
      </c>
      <c r="I427" s="79">
        <f t="shared" si="35"/>
        <v>7</v>
      </c>
      <c r="J427" s="80">
        <f>+IF(CONSOLIDADO[[#This Row],[Codigo Municipio]]=E426,CONSOLIDADO[[#This Row],[Fallecidos Diarios]]+J426,CONSOLIDADO[[#This Row],[Fallecidos Diarios]])</f>
        <v>1</v>
      </c>
      <c r="K427" s="81">
        <f t="shared" si="36"/>
        <v>6</v>
      </c>
      <c r="L427" s="82">
        <f>+IF(CONSOLIDADO[[#This Row],[Codigo Municipio]]=E426,CONSOLIDADO[[#This Row],[Recuperados Diarios]]+L426,CONSOLIDADO[[#This Row],[Recuperados Diarios]])</f>
        <v>0</v>
      </c>
      <c r="M427" s="83" cm="1">
        <f t="array" ref="M427">+IFERROR(IF(CONSOLIDADO[[#This Row],[Día]]&lt;14,0,INDEX(CONSOLIDADO[Casos Diarios],ROW()-14,1)),0)</f>
        <v>0</v>
      </c>
      <c r="N427" s="78">
        <f>+IF(CONSOLIDADO[[#This Row],[Clave]]="710143893",1,IF(OR(CONSOLIDADO[[#This Row],[Casos Acumulados]]&gt;0,CONSOLIDADO[[#This Row],[Muertes]]&gt;0),N426+1,I427))</f>
        <v>12</v>
      </c>
      <c r="O427" s="75">
        <f>+IFERROR(VLOOKUP($G427,TDMuertes!$C$2:$E$534,3,0),0)</f>
        <v>0</v>
      </c>
      <c r="P427" s="100" t="str">
        <f t="shared" ca="1" si="37"/>
        <v>ON</v>
      </c>
      <c r="Q427" s="84">
        <f>+IFERROR(VLOOKUP(CONSOLIDADO[[#This Row],[Codigo Municipio]],TDDia!$A$4:$B$394,2,0),0)</f>
        <v>0</v>
      </c>
    </row>
    <row r="428" spans="2:17" ht="14.4" x14ac:dyDescent="0.3">
      <c r="B428">
        <f t="shared" si="38"/>
        <v>3</v>
      </c>
      <c r="C428" s="75" t="str" cm="1">
        <f t="array" ref="C428">+INDEX(Table_4[[Departamento]:[Municipio]],FINAL!$B428,1)</f>
        <v>Atlántida</v>
      </c>
      <c r="D428" s="75" t="str" cm="1">
        <f t="array" ref="D428">+INDEX(Table_4[[Departamento]:[Municipio]],FINAL!$B428,4)</f>
        <v>Esparta</v>
      </c>
      <c r="E428" s="75" t="str" cm="1">
        <f t="array" ref="E428">+INDEX(Table_4[[Departamento]:[Municipio]],FINAL!$B428,3)</f>
        <v>0103</v>
      </c>
      <c r="F428" s="102">
        <f t="shared" si="34"/>
        <v>43933</v>
      </c>
      <c r="G428" s="77" t="str">
        <f>+CONSOLIDADO[[#This Row],[Codigo Municipio]]&amp;CONSOLIDADO[[#This Row],[Fecha]]</f>
        <v>010343933</v>
      </c>
      <c r="H428" s="78">
        <f>+IFERROR(VLOOKUP($G428,TDAcumula!$C$2:$E$2027,3,0),0)</f>
        <v>0</v>
      </c>
      <c r="I428" s="79">
        <f t="shared" si="35"/>
        <v>7</v>
      </c>
      <c r="J428" s="80">
        <f>+IF(CONSOLIDADO[[#This Row],[Codigo Municipio]]=E427,CONSOLIDADO[[#This Row],[Fallecidos Diarios]]+J427,CONSOLIDADO[[#This Row],[Fallecidos Diarios]])</f>
        <v>1</v>
      </c>
      <c r="K428" s="81">
        <f t="shared" si="36"/>
        <v>6</v>
      </c>
      <c r="L428" s="82">
        <f>+IF(CONSOLIDADO[[#This Row],[Codigo Municipio]]=E427,CONSOLIDADO[[#This Row],[Recuperados Diarios]]+L427,CONSOLIDADO[[#This Row],[Recuperados Diarios]])</f>
        <v>0</v>
      </c>
      <c r="M428" s="83" cm="1">
        <f t="array" ref="M428">+IFERROR(IF(CONSOLIDADO[[#This Row],[Día]]&lt;14,0,INDEX(CONSOLIDADO[Casos Diarios],ROW()-14,1)),0)</f>
        <v>0</v>
      </c>
      <c r="N428" s="78">
        <f>+IF(CONSOLIDADO[[#This Row],[Clave]]="710143893",1,IF(OR(CONSOLIDADO[[#This Row],[Casos Acumulados]]&gt;0,CONSOLIDADO[[#This Row],[Muertes]]&gt;0),N427+1,I428))</f>
        <v>13</v>
      </c>
      <c r="O428" s="75">
        <f>+IFERROR(VLOOKUP($G428,TDMuertes!$C$2:$E$534,3,0),0)</f>
        <v>0</v>
      </c>
      <c r="P428" s="100" t="str">
        <f t="shared" ca="1" si="37"/>
        <v>ON</v>
      </c>
      <c r="Q428" s="84">
        <f>+IFERROR(VLOOKUP(CONSOLIDADO[[#This Row],[Codigo Municipio]],TDDia!$A$4:$B$394,2,0),0)</f>
        <v>0</v>
      </c>
    </row>
    <row r="429" spans="2:17" ht="14.4" x14ac:dyDescent="0.3">
      <c r="B429">
        <f t="shared" si="38"/>
        <v>3</v>
      </c>
      <c r="C429" s="75" t="str" cm="1">
        <f t="array" ref="C429">+INDEX(Table_4[[Departamento]:[Municipio]],FINAL!$B429,1)</f>
        <v>Atlántida</v>
      </c>
      <c r="D429" s="75" t="str" cm="1">
        <f t="array" ref="D429">+INDEX(Table_4[[Departamento]:[Municipio]],FINAL!$B429,4)</f>
        <v>Esparta</v>
      </c>
      <c r="E429" s="75" t="str" cm="1">
        <f t="array" ref="E429">+INDEX(Table_4[[Departamento]:[Municipio]],FINAL!$B429,3)</f>
        <v>0103</v>
      </c>
      <c r="F429" s="102">
        <f t="shared" si="34"/>
        <v>43934</v>
      </c>
      <c r="G429" s="77" t="str">
        <f>+CONSOLIDADO[[#This Row],[Codigo Municipio]]&amp;CONSOLIDADO[[#This Row],[Fecha]]</f>
        <v>010343934</v>
      </c>
      <c r="H429" s="78">
        <f>+IFERROR(VLOOKUP($G429,TDAcumula!$C$2:$E$2027,3,0),0)</f>
        <v>0</v>
      </c>
      <c r="I429" s="79">
        <f t="shared" si="35"/>
        <v>7</v>
      </c>
      <c r="J429" s="80">
        <f>+IF(CONSOLIDADO[[#This Row],[Codigo Municipio]]=E428,CONSOLIDADO[[#This Row],[Fallecidos Diarios]]+J428,CONSOLIDADO[[#This Row],[Fallecidos Diarios]])</f>
        <v>1</v>
      </c>
      <c r="K429" s="81">
        <f t="shared" si="36"/>
        <v>5</v>
      </c>
      <c r="L429" s="82">
        <f>+IF(CONSOLIDADO[[#This Row],[Codigo Municipio]]=E428,CONSOLIDADO[[#This Row],[Recuperados Diarios]]+L428,CONSOLIDADO[[#This Row],[Recuperados Diarios]])</f>
        <v>1</v>
      </c>
      <c r="M429" s="83" cm="1">
        <f t="array" ref="M429">+IFERROR(IF(CONSOLIDADO[[#This Row],[Día]]&lt;14,0,INDEX(CONSOLIDADO[Casos Diarios],ROW()-14,1)),0)</f>
        <v>1</v>
      </c>
      <c r="N429" s="78">
        <f>+IF(CONSOLIDADO[[#This Row],[Clave]]="710143893",1,IF(OR(CONSOLIDADO[[#This Row],[Casos Acumulados]]&gt;0,CONSOLIDADO[[#This Row],[Muertes]]&gt;0),N428+1,I429))</f>
        <v>14</v>
      </c>
      <c r="O429" s="75">
        <f>+IFERROR(VLOOKUP($G429,TDMuertes!$C$2:$E$534,3,0),0)</f>
        <v>0</v>
      </c>
      <c r="P429" s="100" t="str">
        <f t="shared" ca="1" si="37"/>
        <v>ON</v>
      </c>
      <c r="Q429" s="84">
        <f>+IFERROR(VLOOKUP(CONSOLIDADO[[#This Row],[Codigo Municipio]],TDDia!$A$4:$B$394,2,0),0)</f>
        <v>0</v>
      </c>
    </row>
    <row r="430" spans="2:17" ht="14.4" x14ac:dyDescent="0.3">
      <c r="B430">
        <f t="shared" si="38"/>
        <v>3</v>
      </c>
      <c r="C430" s="75" t="str" cm="1">
        <f t="array" ref="C430">+INDEX(Table_4[[Departamento]:[Municipio]],FINAL!$B430,1)</f>
        <v>Atlántida</v>
      </c>
      <c r="D430" s="75" t="str" cm="1">
        <f t="array" ref="D430">+INDEX(Table_4[[Departamento]:[Municipio]],FINAL!$B430,4)</f>
        <v>Esparta</v>
      </c>
      <c r="E430" s="75" t="str" cm="1">
        <f t="array" ref="E430">+INDEX(Table_4[[Departamento]:[Municipio]],FINAL!$B430,3)</f>
        <v>0103</v>
      </c>
      <c r="F430" s="102">
        <f t="shared" si="34"/>
        <v>43935</v>
      </c>
      <c r="G430" s="77" t="str">
        <f>+CONSOLIDADO[[#This Row],[Codigo Municipio]]&amp;CONSOLIDADO[[#This Row],[Fecha]]</f>
        <v>010343935</v>
      </c>
      <c r="H430" s="78">
        <f>+IFERROR(VLOOKUP($G430,TDAcumula!$C$2:$E$2027,3,0),0)</f>
        <v>0</v>
      </c>
      <c r="I430" s="79">
        <f t="shared" si="35"/>
        <v>7</v>
      </c>
      <c r="J430" s="80">
        <f>+IF(CONSOLIDADO[[#This Row],[Codigo Municipio]]=E429,CONSOLIDADO[[#This Row],[Fallecidos Diarios]]+J429,CONSOLIDADO[[#This Row],[Fallecidos Diarios]])</f>
        <v>1</v>
      </c>
      <c r="K430" s="81">
        <f t="shared" si="36"/>
        <v>5</v>
      </c>
      <c r="L430" s="82">
        <f>+IF(CONSOLIDADO[[#This Row],[Codigo Municipio]]=E429,CONSOLIDADO[[#This Row],[Recuperados Diarios]]+L429,CONSOLIDADO[[#This Row],[Recuperados Diarios]])</f>
        <v>1</v>
      </c>
      <c r="M430" s="83" cm="1">
        <f t="array" ref="M430">+IFERROR(IF(CONSOLIDADO[[#This Row],[Día]]&lt;14,0,INDEX(CONSOLIDADO[Casos Diarios],ROW()-14,1)),0)</f>
        <v>0</v>
      </c>
      <c r="N430" s="78">
        <f>+IF(CONSOLIDADO[[#This Row],[Clave]]="710143893",1,IF(OR(CONSOLIDADO[[#This Row],[Casos Acumulados]]&gt;0,CONSOLIDADO[[#This Row],[Muertes]]&gt;0),N429+1,I430))</f>
        <v>15</v>
      </c>
      <c r="O430" s="75">
        <f>+IFERROR(VLOOKUP($G430,TDMuertes!$C$2:$E$534,3,0),0)</f>
        <v>0</v>
      </c>
      <c r="P430" s="100" t="str">
        <f t="shared" ca="1" si="37"/>
        <v>ON</v>
      </c>
      <c r="Q430" s="84">
        <f>+IFERROR(VLOOKUP(CONSOLIDADO[[#This Row],[Codigo Municipio]],TDDia!$A$4:$B$394,2,0),0)</f>
        <v>0</v>
      </c>
    </row>
    <row r="431" spans="2:17" ht="14.4" x14ac:dyDescent="0.3">
      <c r="B431">
        <f t="shared" si="38"/>
        <v>3</v>
      </c>
      <c r="C431" s="75" t="str" cm="1">
        <f t="array" ref="C431">+INDEX(Table_4[[Departamento]:[Municipio]],FINAL!$B431,1)</f>
        <v>Atlántida</v>
      </c>
      <c r="D431" s="75" t="str" cm="1">
        <f t="array" ref="D431">+INDEX(Table_4[[Departamento]:[Municipio]],FINAL!$B431,4)</f>
        <v>Esparta</v>
      </c>
      <c r="E431" s="75" t="str" cm="1">
        <f t="array" ref="E431">+INDEX(Table_4[[Departamento]:[Municipio]],FINAL!$B431,3)</f>
        <v>0103</v>
      </c>
      <c r="F431" s="102">
        <f t="shared" si="34"/>
        <v>43936</v>
      </c>
      <c r="G431" s="77" t="str">
        <f>+CONSOLIDADO[[#This Row],[Codigo Municipio]]&amp;CONSOLIDADO[[#This Row],[Fecha]]</f>
        <v>010343936</v>
      </c>
      <c r="H431" s="78">
        <f>+IFERROR(VLOOKUP($G431,TDAcumula!$C$2:$E$2027,3,0),0)</f>
        <v>0</v>
      </c>
      <c r="I431" s="79">
        <f t="shared" si="35"/>
        <v>7</v>
      </c>
      <c r="J431" s="80">
        <f>+IF(CONSOLIDADO[[#This Row],[Codigo Municipio]]=E430,CONSOLIDADO[[#This Row],[Fallecidos Diarios]]+J430,CONSOLIDADO[[#This Row],[Fallecidos Diarios]])</f>
        <v>1</v>
      </c>
      <c r="K431" s="81">
        <f t="shared" si="36"/>
        <v>5</v>
      </c>
      <c r="L431" s="82">
        <f>+IF(CONSOLIDADO[[#This Row],[Codigo Municipio]]=E430,CONSOLIDADO[[#This Row],[Recuperados Diarios]]+L430,CONSOLIDADO[[#This Row],[Recuperados Diarios]])</f>
        <v>1</v>
      </c>
      <c r="M431" s="83" cm="1">
        <f t="array" ref="M431">+IFERROR(IF(CONSOLIDADO[[#This Row],[Día]]&lt;14,0,INDEX(CONSOLIDADO[Casos Diarios],ROW()-14,1)),0)</f>
        <v>0</v>
      </c>
      <c r="N431" s="78">
        <f>+IF(CONSOLIDADO[[#This Row],[Clave]]="710143893",1,IF(OR(CONSOLIDADO[[#This Row],[Casos Acumulados]]&gt;0,CONSOLIDADO[[#This Row],[Muertes]]&gt;0),N430+1,I431))</f>
        <v>16</v>
      </c>
      <c r="O431" s="75">
        <f>+IFERROR(VLOOKUP($G431,TDMuertes!$C$2:$E$534,3,0),0)</f>
        <v>0</v>
      </c>
      <c r="P431" s="100" t="str">
        <f t="shared" ca="1" si="37"/>
        <v>ON</v>
      </c>
      <c r="Q431" s="84">
        <f>+IFERROR(VLOOKUP(CONSOLIDADO[[#This Row],[Codigo Municipio]],TDDia!$A$4:$B$394,2,0),0)</f>
        <v>0</v>
      </c>
    </row>
    <row r="432" spans="2:17" ht="14.4" x14ac:dyDescent="0.3">
      <c r="B432">
        <f t="shared" si="38"/>
        <v>3</v>
      </c>
      <c r="C432" s="75" t="str" cm="1">
        <f t="array" ref="C432">+INDEX(Table_4[[Departamento]:[Municipio]],FINAL!$B432,1)</f>
        <v>Atlántida</v>
      </c>
      <c r="D432" s="75" t="str" cm="1">
        <f t="array" ref="D432">+INDEX(Table_4[[Departamento]:[Municipio]],FINAL!$B432,4)</f>
        <v>Esparta</v>
      </c>
      <c r="E432" s="75" t="str" cm="1">
        <f t="array" ref="E432">+INDEX(Table_4[[Departamento]:[Municipio]],FINAL!$B432,3)</f>
        <v>0103</v>
      </c>
      <c r="F432" s="102">
        <f t="shared" si="34"/>
        <v>43937</v>
      </c>
      <c r="G432" s="77" t="str">
        <f>+CONSOLIDADO[[#This Row],[Codigo Municipio]]&amp;CONSOLIDADO[[#This Row],[Fecha]]</f>
        <v>010343937</v>
      </c>
      <c r="H432" s="78">
        <f>+IFERROR(VLOOKUP($G432,TDAcumula!$C$2:$E$2027,3,0),0)</f>
        <v>0</v>
      </c>
      <c r="I432" s="79">
        <f t="shared" si="35"/>
        <v>7</v>
      </c>
      <c r="J432" s="80">
        <f>+IF(CONSOLIDADO[[#This Row],[Codigo Municipio]]=E431,CONSOLIDADO[[#This Row],[Fallecidos Diarios]]+J431,CONSOLIDADO[[#This Row],[Fallecidos Diarios]])</f>
        <v>1</v>
      </c>
      <c r="K432" s="81">
        <f t="shared" si="36"/>
        <v>0</v>
      </c>
      <c r="L432" s="82">
        <f>+IF(CONSOLIDADO[[#This Row],[Codigo Municipio]]=E431,CONSOLIDADO[[#This Row],[Recuperados Diarios]]+L431,CONSOLIDADO[[#This Row],[Recuperados Diarios]])</f>
        <v>7</v>
      </c>
      <c r="M432" s="83" cm="1">
        <f t="array" ref="M432">+IFERROR(IF(CONSOLIDADO[[#This Row],[Día]]&lt;14,0,INDEX(CONSOLIDADO[Casos Diarios],ROW()-14,1)),0)</f>
        <v>6</v>
      </c>
      <c r="N432" s="78">
        <f>+IF(CONSOLIDADO[[#This Row],[Clave]]="710143893",1,IF(OR(CONSOLIDADO[[#This Row],[Casos Acumulados]]&gt;0,CONSOLIDADO[[#This Row],[Muertes]]&gt;0),N431+1,I432))</f>
        <v>17</v>
      </c>
      <c r="O432" s="75">
        <f>+IFERROR(VLOOKUP($G432,TDMuertes!$C$2:$E$534,3,0),0)</f>
        <v>0</v>
      </c>
      <c r="P432" s="100" t="str">
        <f t="shared" ca="1" si="37"/>
        <v>ON</v>
      </c>
      <c r="Q432" s="84">
        <f>+IFERROR(VLOOKUP(CONSOLIDADO[[#This Row],[Codigo Municipio]],TDDia!$A$4:$B$394,2,0),0)</f>
        <v>0</v>
      </c>
    </row>
    <row r="433" spans="2:17" ht="14.4" x14ac:dyDescent="0.3">
      <c r="B433">
        <f t="shared" si="38"/>
        <v>3</v>
      </c>
      <c r="C433" s="75" t="str" cm="1">
        <f t="array" ref="C433">+INDEX(Table_4[[Departamento]:[Municipio]],FINAL!$B433,1)</f>
        <v>Atlántida</v>
      </c>
      <c r="D433" s="75" t="str" cm="1">
        <f t="array" ref="D433">+INDEX(Table_4[[Departamento]:[Municipio]],FINAL!$B433,4)</f>
        <v>Esparta</v>
      </c>
      <c r="E433" s="75" t="str" cm="1">
        <f t="array" ref="E433">+INDEX(Table_4[[Departamento]:[Municipio]],FINAL!$B433,3)</f>
        <v>0103</v>
      </c>
      <c r="F433" s="102">
        <f t="shared" si="34"/>
        <v>43938</v>
      </c>
      <c r="G433" s="77" t="str">
        <f>+CONSOLIDADO[[#This Row],[Codigo Municipio]]&amp;CONSOLIDADO[[#This Row],[Fecha]]</f>
        <v>010343938</v>
      </c>
      <c r="H433" s="78">
        <f>+IFERROR(VLOOKUP($G433,TDAcumula!$C$2:$E$2027,3,0),0)</f>
        <v>0</v>
      </c>
      <c r="I433" s="79">
        <f t="shared" si="35"/>
        <v>7</v>
      </c>
      <c r="J433" s="80">
        <f>+IF(CONSOLIDADO[[#This Row],[Codigo Municipio]]=E432,CONSOLIDADO[[#This Row],[Fallecidos Diarios]]+J432,CONSOLIDADO[[#This Row],[Fallecidos Diarios]])</f>
        <v>1</v>
      </c>
      <c r="K433" s="81">
        <f t="shared" si="36"/>
        <v>0</v>
      </c>
      <c r="L433" s="82">
        <f>+IF(CONSOLIDADO[[#This Row],[Codigo Municipio]]=E432,CONSOLIDADO[[#This Row],[Recuperados Diarios]]+L432,CONSOLIDADO[[#This Row],[Recuperados Diarios]])</f>
        <v>7</v>
      </c>
      <c r="M433" s="83" cm="1">
        <f t="array" ref="M433">+IFERROR(IF(CONSOLIDADO[[#This Row],[Día]]&lt;14,0,INDEX(CONSOLIDADO[Casos Diarios],ROW()-14,1)),0)</f>
        <v>0</v>
      </c>
      <c r="N433" s="78">
        <f>+IF(CONSOLIDADO[[#This Row],[Clave]]="710143893",1,IF(OR(CONSOLIDADO[[#This Row],[Casos Acumulados]]&gt;0,CONSOLIDADO[[#This Row],[Muertes]]&gt;0),N432+1,I433))</f>
        <v>18</v>
      </c>
      <c r="O433" s="75">
        <f>+IFERROR(VLOOKUP($G433,TDMuertes!$C$2:$E$534,3,0),0)</f>
        <v>0</v>
      </c>
      <c r="P433" s="100" t="str">
        <f t="shared" ca="1" si="37"/>
        <v>ON</v>
      </c>
      <c r="Q433" s="84">
        <f>+IFERROR(VLOOKUP(CONSOLIDADO[[#This Row],[Codigo Municipio]],TDDia!$A$4:$B$394,2,0),0)</f>
        <v>0</v>
      </c>
    </row>
    <row r="434" spans="2:17" ht="14.4" x14ac:dyDescent="0.3">
      <c r="B434">
        <f t="shared" si="38"/>
        <v>3</v>
      </c>
      <c r="C434" s="75" t="str" cm="1">
        <f t="array" ref="C434">+INDEX(Table_4[[Departamento]:[Municipio]],FINAL!$B434,1)</f>
        <v>Atlántida</v>
      </c>
      <c r="D434" s="75" t="str" cm="1">
        <f t="array" ref="D434">+INDEX(Table_4[[Departamento]:[Municipio]],FINAL!$B434,4)</f>
        <v>Esparta</v>
      </c>
      <c r="E434" s="75" t="str" cm="1">
        <f t="array" ref="E434">+INDEX(Table_4[[Departamento]:[Municipio]],FINAL!$B434,3)</f>
        <v>0103</v>
      </c>
      <c r="F434" s="102">
        <f t="shared" si="34"/>
        <v>43939</v>
      </c>
      <c r="G434" s="77" t="str">
        <f>+CONSOLIDADO[[#This Row],[Codigo Municipio]]&amp;CONSOLIDADO[[#This Row],[Fecha]]</f>
        <v>010343939</v>
      </c>
      <c r="H434" s="78">
        <f>+IFERROR(VLOOKUP($G434,TDAcumula!$C$2:$E$2027,3,0),0)</f>
        <v>0</v>
      </c>
      <c r="I434" s="79">
        <f t="shared" si="35"/>
        <v>7</v>
      </c>
      <c r="J434" s="80">
        <f>+IF(CONSOLIDADO[[#This Row],[Codigo Municipio]]=E433,CONSOLIDADO[[#This Row],[Fallecidos Diarios]]+J433,CONSOLIDADO[[#This Row],[Fallecidos Diarios]])</f>
        <v>1</v>
      </c>
      <c r="K434" s="81">
        <f t="shared" si="36"/>
        <v>0</v>
      </c>
      <c r="L434" s="82">
        <f>+IF(CONSOLIDADO[[#This Row],[Codigo Municipio]]=E433,CONSOLIDADO[[#This Row],[Recuperados Diarios]]+L433,CONSOLIDADO[[#This Row],[Recuperados Diarios]])</f>
        <v>7</v>
      </c>
      <c r="M434" s="83" cm="1">
        <f t="array" ref="M434">+IFERROR(IF(CONSOLIDADO[[#This Row],[Día]]&lt;14,0,INDEX(CONSOLIDADO[Casos Diarios],ROW()-14,1)),0)</f>
        <v>0</v>
      </c>
      <c r="N434" s="78">
        <f>+IF(CONSOLIDADO[[#This Row],[Clave]]="710143893",1,IF(OR(CONSOLIDADO[[#This Row],[Casos Acumulados]]&gt;0,CONSOLIDADO[[#This Row],[Muertes]]&gt;0),N433+1,I434))</f>
        <v>19</v>
      </c>
      <c r="O434" s="75">
        <f>+IFERROR(VLOOKUP($G434,TDMuertes!$C$2:$E$534,3,0),0)</f>
        <v>0</v>
      </c>
      <c r="P434" s="100" t="str">
        <f t="shared" ca="1" si="37"/>
        <v>ON</v>
      </c>
      <c r="Q434" s="84">
        <f>+IFERROR(VLOOKUP(CONSOLIDADO[[#This Row],[Codigo Municipio]],TDDia!$A$4:$B$394,2,0),0)</f>
        <v>0</v>
      </c>
    </row>
    <row r="435" spans="2:17" ht="14.4" x14ac:dyDescent="0.3">
      <c r="B435">
        <f t="shared" si="38"/>
        <v>3</v>
      </c>
      <c r="C435" s="75" t="str" cm="1">
        <f t="array" ref="C435">+INDEX(Table_4[[Departamento]:[Municipio]],FINAL!$B435,1)</f>
        <v>Atlántida</v>
      </c>
      <c r="D435" s="75" t="str" cm="1">
        <f t="array" ref="D435">+INDEX(Table_4[[Departamento]:[Municipio]],FINAL!$B435,4)</f>
        <v>Esparta</v>
      </c>
      <c r="E435" s="75" t="str" cm="1">
        <f t="array" ref="E435">+INDEX(Table_4[[Departamento]:[Municipio]],FINAL!$B435,3)</f>
        <v>0103</v>
      </c>
      <c r="F435" s="102">
        <f t="shared" si="34"/>
        <v>43940</v>
      </c>
      <c r="G435" s="77" t="str">
        <f>+CONSOLIDADO[[#This Row],[Codigo Municipio]]&amp;CONSOLIDADO[[#This Row],[Fecha]]</f>
        <v>010343940</v>
      </c>
      <c r="H435" s="78">
        <f>+IFERROR(VLOOKUP($G435,TDAcumula!$C$2:$E$2027,3,0),0)</f>
        <v>0</v>
      </c>
      <c r="I435" s="79">
        <f t="shared" si="35"/>
        <v>7</v>
      </c>
      <c r="J435" s="80">
        <f>+IF(CONSOLIDADO[[#This Row],[Codigo Municipio]]=E434,CONSOLIDADO[[#This Row],[Fallecidos Diarios]]+J434,CONSOLIDADO[[#This Row],[Fallecidos Diarios]])</f>
        <v>1</v>
      </c>
      <c r="K435" s="81">
        <f t="shared" si="36"/>
        <v>0</v>
      </c>
      <c r="L435" s="82">
        <f>+IF(CONSOLIDADO[[#This Row],[Codigo Municipio]]=E434,CONSOLIDADO[[#This Row],[Recuperados Diarios]]+L434,CONSOLIDADO[[#This Row],[Recuperados Diarios]])</f>
        <v>7</v>
      </c>
      <c r="M435" s="83" cm="1">
        <f t="array" ref="M435">+IFERROR(IF(CONSOLIDADO[[#This Row],[Día]]&lt;14,0,INDEX(CONSOLIDADO[Casos Diarios],ROW()-14,1)),0)</f>
        <v>0</v>
      </c>
      <c r="N435" s="78">
        <f>+IF(CONSOLIDADO[[#This Row],[Clave]]="710143893",1,IF(OR(CONSOLIDADO[[#This Row],[Casos Acumulados]]&gt;0,CONSOLIDADO[[#This Row],[Muertes]]&gt;0),N434+1,I435))</f>
        <v>20</v>
      </c>
      <c r="O435" s="75">
        <f>+IFERROR(VLOOKUP($G435,TDMuertes!$C$2:$E$534,3,0),0)</f>
        <v>0</v>
      </c>
      <c r="P435" s="100" t="str">
        <f t="shared" ca="1" si="37"/>
        <v>ON</v>
      </c>
      <c r="Q435" s="84">
        <f>+IFERROR(VLOOKUP(CONSOLIDADO[[#This Row],[Codigo Municipio]],TDDia!$A$4:$B$394,2,0),0)</f>
        <v>0</v>
      </c>
    </row>
    <row r="436" spans="2:17" ht="14.4" x14ac:dyDescent="0.3">
      <c r="B436">
        <f t="shared" si="38"/>
        <v>3</v>
      </c>
      <c r="C436" s="75" t="str" cm="1">
        <f t="array" ref="C436">+INDEX(Table_4[[Departamento]:[Municipio]],FINAL!$B436,1)</f>
        <v>Atlántida</v>
      </c>
      <c r="D436" s="75" t="str" cm="1">
        <f t="array" ref="D436">+INDEX(Table_4[[Departamento]:[Municipio]],FINAL!$B436,4)</f>
        <v>Esparta</v>
      </c>
      <c r="E436" s="75" t="str" cm="1">
        <f t="array" ref="E436">+INDEX(Table_4[[Departamento]:[Municipio]],FINAL!$B436,3)</f>
        <v>0103</v>
      </c>
      <c r="F436" s="102">
        <f t="shared" si="34"/>
        <v>43941</v>
      </c>
      <c r="G436" s="77" t="str">
        <f>+CONSOLIDADO[[#This Row],[Codigo Municipio]]&amp;CONSOLIDADO[[#This Row],[Fecha]]</f>
        <v>010343941</v>
      </c>
      <c r="H436" s="78">
        <f>+IFERROR(VLOOKUP($G436,TDAcumula!$C$2:$E$2027,3,0),0)</f>
        <v>0</v>
      </c>
      <c r="I436" s="79">
        <f t="shared" si="35"/>
        <v>7</v>
      </c>
      <c r="J436" s="80">
        <f>+IF(CONSOLIDADO[[#This Row],[Codigo Municipio]]=E435,CONSOLIDADO[[#This Row],[Fallecidos Diarios]]+J435,CONSOLIDADO[[#This Row],[Fallecidos Diarios]])</f>
        <v>1</v>
      </c>
      <c r="K436" s="81">
        <f t="shared" si="36"/>
        <v>0</v>
      </c>
      <c r="L436" s="82">
        <f>+IF(CONSOLIDADO[[#This Row],[Codigo Municipio]]=E435,CONSOLIDADO[[#This Row],[Recuperados Diarios]]+L435,CONSOLIDADO[[#This Row],[Recuperados Diarios]])</f>
        <v>7</v>
      </c>
      <c r="M436" s="83" cm="1">
        <f t="array" ref="M436">+IFERROR(IF(CONSOLIDADO[[#This Row],[Día]]&lt;14,0,INDEX(CONSOLIDADO[Casos Diarios],ROW()-14,1)),0)</f>
        <v>0</v>
      </c>
      <c r="N436" s="78">
        <f>+IF(CONSOLIDADO[[#This Row],[Clave]]="710143893",1,IF(OR(CONSOLIDADO[[#This Row],[Casos Acumulados]]&gt;0,CONSOLIDADO[[#This Row],[Muertes]]&gt;0),N435+1,I436))</f>
        <v>21</v>
      </c>
      <c r="O436" s="75">
        <f>+IFERROR(VLOOKUP($G436,TDMuertes!$C$2:$E$534,3,0),0)</f>
        <v>0</v>
      </c>
      <c r="P436" s="100" t="str">
        <f t="shared" ca="1" si="37"/>
        <v>ON</v>
      </c>
      <c r="Q436" s="84">
        <f>+IFERROR(VLOOKUP(CONSOLIDADO[[#This Row],[Codigo Municipio]],TDDia!$A$4:$B$394,2,0),0)</f>
        <v>0</v>
      </c>
    </row>
    <row r="437" spans="2:17" ht="14.4" x14ac:dyDescent="0.3">
      <c r="B437">
        <f t="shared" si="38"/>
        <v>3</v>
      </c>
      <c r="C437" s="75" t="str" cm="1">
        <f t="array" ref="C437">+INDEX(Table_4[[Departamento]:[Municipio]],FINAL!$B437,1)</f>
        <v>Atlántida</v>
      </c>
      <c r="D437" s="75" t="str" cm="1">
        <f t="array" ref="D437">+INDEX(Table_4[[Departamento]:[Municipio]],FINAL!$B437,4)</f>
        <v>Esparta</v>
      </c>
      <c r="E437" s="75" t="str" cm="1">
        <f t="array" ref="E437">+INDEX(Table_4[[Departamento]:[Municipio]],FINAL!$B437,3)</f>
        <v>0103</v>
      </c>
      <c r="F437" s="102">
        <f t="shared" si="34"/>
        <v>43942</v>
      </c>
      <c r="G437" s="77" t="str">
        <f>+CONSOLIDADO[[#This Row],[Codigo Municipio]]&amp;CONSOLIDADO[[#This Row],[Fecha]]</f>
        <v>010343942</v>
      </c>
      <c r="H437" s="78">
        <f>+IFERROR(VLOOKUP($G437,TDAcumula!$C$2:$E$2027,3,0),0)</f>
        <v>0</v>
      </c>
      <c r="I437" s="79">
        <f t="shared" si="35"/>
        <v>7</v>
      </c>
      <c r="J437" s="80">
        <f>+IF(CONSOLIDADO[[#This Row],[Codigo Municipio]]=E436,CONSOLIDADO[[#This Row],[Fallecidos Diarios]]+J436,CONSOLIDADO[[#This Row],[Fallecidos Diarios]])</f>
        <v>1</v>
      </c>
      <c r="K437" s="81">
        <f t="shared" si="36"/>
        <v>0</v>
      </c>
      <c r="L437" s="82">
        <f>+IF(CONSOLIDADO[[#This Row],[Codigo Municipio]]=E436,CONSOLIDADO[[#This Row],[Recuperados Diarios]]+L436,CONSOLIDADO[[#This Row],[Recuperados Diarios]])</f>
        <v>7</v>
      </c>
      <c r="M437" s="83" cm="1">
        <f t="array" ref="M437">+IFERROR(IF(CONSOLIDADO[[#This Row],[Día]]&lt;14,0,INDEX(CONSOLIDADO[Casos Diarios],ROW()-14,1)),0)</f>
        <v>0</v>
      </c>
      <c r="N437" s="78">
        <f>+IF(CONSOLIDADO[[#This Row],[Clave]]="710143893",1,IF(OR(CONSOLIDADO[[#This Row],[Casos Acumulados]]&gt;0,CONSOLIDADO[[#This Row],[Muertes]]&gt;0),N436+1,I437))</f>
        <v>22</v>
      </c>
      <c r="O437" s="75">
        <f>+IFERROR(VLOOKUP($G437,TDMuertes!$C$2:$E$534,3,0),0)</f>
        <v>0</v>
      </c>
      <c r="P437" s="100" t="str">
        <f t="shared" ca="1" si="37"/>
        <v>ON</v>
      </c>
      <c r="Q437" s="84">
        <f>+IFERROR(VLOOKUP(CONSOLIDADO[[#This Row],[Codigo Municipio]],TDDia!$A$4:$B$394,2,0),0)</f>
        <v>0</v>
      </c>
    </row>
    <row r="438" spans="2:17" ht="14.4" x14ac:dyDescent="0.3">
      <c r="B438">
        <f t="shared" si="38"/>
        <v>3</v>
      </c>
      <c r="C438" s="75" t="str" cm="1">
        <f t="array" ref="C438">+INDEX(Table_4[[Departamento]:[Municipio]],FINAL!$B438,1)</f>
        <v>Atlántida</v>
      </c>
      <c r="D438" s="75" t="str" cm="1">
        <f t="array" ref="D438">+INDEX(Table_4[[Departamento]:[Municipio]],FINAL!$B438,4)</f>
        <v>Esparta</v>
      </c>
      <c r="E438" s="75" t="str" cm="1">
        <f t="array" ref="E438">+INDEX(Table_4[[Departamento]:[Municipio]],FINAL!$B438,3)</f>
        <v>0103</v>
      </c>
      <c r="F438" s="102">
        <f t="shared" si="34"/>
        <v>43943</v>
      </c>
      <c r="G438" s="77" t="str">
        <f>+CONSOLIDADO[[#This Row],[Codigo Municipio]]&amp;CONSOLIDADO[[#This Row],[Fecha]]</f>
        <v>010343943</v>
      </c>
      <c r="H438" s="78">
        <f>+IFERROR(VLOOKUP($G438,TDAcumula!$C$2:$E$2027,3,0),0)</f>
        <v>0</v>
      </c>
      <c r="I438" s="79">
        <f t="shared" si="35"/>
        <v>7</v>
      </c>
      <c r="J438" s="80">
        <f>+IF(CONSOLIDADO[[#This Row],[Codigo Municipio]]=E437,CONSOLIDADO[[#This Row],[Fallecidos Diarios]]+J437,CONSOLIDADO[[#This Row],[Fallecidos Diarios]])</f>
        <v>1</v>
      </c>
      <c r="K438" s="81">
        <f t="shared" si="36"/>
        <v>0</v>
      </c>
      <c r="L438" s="82">
        <f>+IF(CONSOLIDADO[[#This Row],[Codigo Municipio]]=E437,CONSOLIDADO[[#This Row],[Recuperados Diarios]]+L437,CONSOLIDADO[[#This Row],[Recuperados Diarios]])</f>
        <v>7</v>
      </c>
      <c r="M438" s="83" cm="1">
        <f t="array" ref="M438">+IFERROR(IF(CONSOLIDADO[[#This Row],[Día]]&lt;14,0,INDEX(CONSOLIDADO[Casos Diarios],ROW()-14,1)),0)</f>
        <v>0</v>
      </c>
      <c r="N438" s="78">
        <f>+IF(CONSOLIDADO[[#This Row],[Clave]]="710143893",1,IF(OR(CONSOLIDADO[[#This Row],[Casos Acumulados]]&gt;0,CONSOLIDADO[[#This Row],[Muertes]]&gt;0),N437+1,I438))</f>
        <v>23</v>
      </c>
      <c r="O438" s="75">
        <f>+IFERROR(VLOOKUP($G438,TDMuertes!$C$2:$E$534,3,0),0)</f>
        <v>0</v>
      </c>
      <c r="P438" s="100" t="str">
        <f t="shared" ca="1" si="37"/>
        <v>ON</v>
      </c>
      <c r="Q438" s="84">
        <f>+IFERROR(VLOOKUP(CONSOLIDADO[[#This Row],[Codigo Municipio]],TDDia!$A$4:$B$394,2,0),0)</f>
        <v>0</v>
      </c>
    </row>
    <row r="439" spans="2:17" ht="14.4" x14ac:dyDescent="0.3">
      <c r="B439">
        <f t="shared" si="38"/>
        <v>3</v>
      </c>
      <c r="C439" s="75" t="str" cm="1">
        <f t="array" ref="C439">+INDEX(Table_4[[Departamento]:[Municipio]],FINAL!$B439,1)</f>
        <v>Atlántida</v>
      </c>
      <c r="D439" s="75" t="str" cm="1">
        <f t="array" ref="D439">+INDEX(Table_4[[Departamento]:[Municipio]],FINAL!$B439,4)</f>
        <v>Esparta</v>
      </c>
      <c r="E439" s="75" t="str" cm="1">
        <f t="array" ref="E439">+INDEX(Table_4[[Departamento]:[Municipio]],FINAL!$B439,3)</f>
        <v>0103</v>
      </c>
      <c r="F439" s="102">
        <f t="shared" si="34"/>
        <v>43944</v>
      </c>
      <c r="G439" s="77" t="str">
        <f>+CONSOLIDADO[[#This Row],[Codigo Municipio]]&amp;CONSOLIDADO[[#This Row],[Fecha]]</f>
        <v>010343944</v>
      </c>
      <c r="H439" s="78">
        <f>+IFERROR(VLOOKUP($G439,TDAcumula!$C$2:$E$2027,3,0),0)</f>
        <v>0</v>
      </c>
      <c r="I439" s="79">
        <f t="shared" si="35"/>
        <v>7</v>
      </c>
      <c r="J439" s="80">
        <f>+IF(CONSOLIDADO[[#This Row],[Codigo Municipio]]=E438,CONSOLIDADO[[#This Row],[Fallecidos Diarios]]+J438,CONSOLIDADO[[#This Row],[Fallecidos Diarios]])</f>
        <v>1</v>
      </c>
      <c r="K439" s="81">
        <f t="shared" si="36"/>
        <v>0</v>
      </c>
      <c r="L439" s="82">
        <f>+IF(CONSOLIDADO[[#This Row],[Codigo Municipio]]=E438,CONSOLIDADO[[#This Row],[Recuperados Diarios]]+L438,CONSOLIDADO[[#This Row],[Recuperados Diarios]])</f>
        <v>7</v>
      </c>
      <c r="M439" s="83" cm="1">
        <f t="array" ref="M439">+IFERROR(IF(CONSOLIDADO[[#This Row],[Día]]&lt;14,0,INDEX(CONSOLIDADO[Casos Diarios],ROW()-14,1)),0)</f>
        <v>0</v>
      </c>
      <c r="N439" s="78">
        <f>+IF(CONSOLIDADO[[#This Row],[Clave]]="710143893",1,IF(OR(CONSOLIDADO[[#This Row],[Casos Acumulados]]&gt;0,CONSOLIDADO[[#This Row],[Muertes]]&gt;0),N438+1,I439))</f>
        <v>24</v>
      </c>
      <c r="O439" s="75">
        <f>+IFERROR(VLOOKUP($G439,TDMuertes!$C$2:$E$534,3,0),0)</f>
        <v>0</v>
      </c>
      <c r="P439" s="100" t="str">
        <f t="shared" ca="1" si="37"/>
        <v>ON</v>
      </c>
      <c r="Q439" s="84">
        <f>+IFERROR(VLOOKUP(CONSOLIDADO[[#This Row],[Codigo Municipio]],TDDia!$A$4:$B$394,2,0),0)</f>
        <v>0</v>
      </c>
    </row>
    <row r="440" spans="2:17" ht="14.4" x14ac:dyDescent="0.3">
      <c r="B440">
        <f t="shared" si="38"/>
        <v>3</v>
      </c>
      <c r="C440" s="75" t="str" cm="1">
        <f t="array" ref="C440">+INDEX(Table_4[[Departamento]:[Municipio]],FINAL!$B440,1)</f>
        <v>Atlántida</v>
      </c>
      <c r="D440" s="75" t="str" cm="1">
        <f t="array" ref="D440">+INDEX(Table_4[[Departamento]:[Municipio]],FINAL!$B440,4)</f>
        <v>Esparta</v>
      </c>
      <c r="E440" s="75" t="str" cm="1">
        <f t="array" ref="E440">+INDEX(Table_4[[Departamento]:[Municipio]],FINAL!$B440,3)</f>
        <v>0103</v>
      </c>
      <c r="F440" s="102">
        <f t="shared" si="34"/>
        <v>43945</v>
      </c>
      <c r="G440" s="77" t="str">
        <f>+CONSOLIDADO[[#This Row],[Codigo Municipio]]&amp;CONSOLIDADO[[#This Row],[Fecha]]</f>
        <v>010343945</v>
      </c>
      <c r="H440" s="78">
        <f>+IFERROR(VLOOKUP($G440,TDAcumula!$C$2:$E$2027,3,0),0)</f>
        <v>0</v>
      </c>
      <c r="I440" s="79">
        <f t="shared" si="35"/>
        <v>7</v>
      </c>
      <c r="J440" s="80">
        <f>+IF(CONSOLIDADO[[#This Row],[Codigo Municipio]]=E439,CONSOLIDADO[[#This Row],[Fallecidos Diarios]]+J439,CONSOLIDADO[[#This Row],[Fallecidos Diarios]])</f>
        <v>1</v>
      </c>
      <c r="K440" s="81">
        <f t="shared" si="36"/>
        <v>0</v>
      </c>
      <c r="L440" s="82">
        <f>+IF(CONSOLIDADO[[#This Row],[Codigo Municipio]]=E439,CONSOLIDADO[[#This Row],[Recuperados Diarios]]+L439,CONSOLIDADO[[#This Row],[Recuperados Diarios]])</f>
        <v>7</v>
      </c>
      <c r="M440" s="83" cm="1">
        <f t="array" ref="M440">+IFERROR(IF(CONSOLIDADO[[#This Row],[Día]]&lt;14,0,INDEX(CONSOLIDADO[Casos Diarios],ROW()-14,1)),0)</f>
        <v>0</v>
      </c>
      <c r="N440" s="78">
        <f>+IF(CONSOLIDADO[[#This Row],[Clave]]="710143893",1,IF(OR(CONSOLIDADO[[#This Row],[Casos Acumulados]]&gt;0,CONSOLIDADO[[#This Row],[Muertes]]&gt;0),N439+1,I440))</f>
        <v>25</v>
      </c>
      <c r="O440" s="75">
        <f>+IFERROR(VLOOKUP($G440,TDMuertes!$C$2:$E$534,3,0),0)</f>
        <v>0</v>
      </c>
      <c r="P440" s="100" t="str">
        <f t="shared" ca="1" si="37"/>
        <v>ON</v>
      </c>
      <c r="Q440" s="84">
        <f>+IFERROR(VLOOKUP(CONSOLIDADO[[#This Row],[Codigo Municipio]],TDDia!$A$4:$B$394,2,0),0)</f>
        <v>0</v>
      </c>
    </row>
    <row r="441" spans="2:17" ht="14.4" x14ac:dyDescent="0.3">
      <c r="B441">
        <f t="shared" si="38"/>
        <v>3</v>
      </c>
      <c r="C441" s="75" t="str" cm="1">
        <f t="array" ref="C441">+INDEX(Table_4[[Departamento]:[Municipio]],FINAL!$B441,1)</f>
        <v>Atlántida</v>
      </c>
      <c r="D441" s="75" t="str" cm="1">
        <f t="array" ref="D441">+INDEX(Table_4[[Departamento]:[Municipio]],FINAL!$B441,4)</f>
        <v>Esparta</v>
      </c>
      <c r="E441" s="75" t="str" cm="1">
        <f t="array" ref="E441">+INDEX(Table_4[[Departamento]:[Municipio]],FINAL!$B441,3)</f>
        <v>0103</v>
      </c>
      <c r="F441" s="102">
        <f t="shared" si="34"/>
        <v>43946</v>
      </c>
      <c r="G441" s="77" t="str">
        <f>+CONSOLIDADO[[#This Row],[Codigo Municipio]]&amp;CONSOLIDADO[[#This Row],[Fecha]]</f>
        <v>010343946</v>
      </c>
      <c r="H441" s="78">
        <f>+IFERROR(VLOOKUP($G441,TDAcumula!$C$2:$E$2027,3,0),0)</f>
        <v>0</v>
      </c>
      <c r="I441" s="79">
        <f t="shared" si="35"/>
        <v>7</v>
      </c>
      <c r="J441" s="80">
        <f>+IF(CONSOLIDADO[[#This Row],[Codigo Municipio]]=E440,CONSOLIDADO[[#This Row],[Fallecidos Diarios]]+J440,CONSOLIDADO[[#This Row],[Fallecidos Diarios]])</f>
        <v>1</v>
      </c>
      <c r="K441" s="81">
        <f t="shared" si="36"/>
        <v>0</v>
      </c>
      <c r="L441" s="82">
        <f>+IF(CONSOLIDADO[[#This Row],[Codigo Municipio]]=E440,CONSOLIDADO[[#This Row],[Recuperados Diarios]]+L440,CONSOLIDADO[[#This Row],[Recuperados Diarios]])</f>
        <v>7</v>
      </c>
      <c r="M441" s="83" cm="1">
        <f t="array" ref="M441">+IFERROR(IF(CONSOLIDADO[[#This Row],[Día]]&lt;14,0,INDEX(CONSOLIDADO[Casos Diarios],ROW()-14,1)),0)</f>
        <v>0</v>
      </c>
      <c r="N441" s="78">
        <f>+IF(CONSOLIDADO[[#This Row],[Clave]]="710143893",1,IF(OR(CONSOLIDADO[[#This Row],[Casos Acumulados]]&gt;0,CONSOLIDADO[[#This Row],[Muertes]]&gt;0),N440+1,I441))</f>
        <v>26</v>
      </c>
      <c r="O441" s="75">
        <f>+IFERROR(VLOOKUP($G441,TDMuertes!$C$2:$E$534,3,0),0)</f>
        <v>0</v>
      </c>
      <c r="P441" s="100" t="str">
        <f t="shared" ca="1" si="37"/>
        <v>ON</v>
      </c>
      <c r="Q441" s="84">
        <f>+IFERROR(VLOOKUP(CONSOLIDADO[[#This Row],[Codigo Municipio]],TDDia!$A$4:$B$394,2,0),0)</f>
        <v>0</v>
      </c>
    </row>
    <row r="442" spans="2:17" ht="14.4" x14ac:dyDescent="0.3">
      <c r="B442">
        <f t="shared" si="38"/>
        <v>3</v>
      </c>
      <c r="C442" s="75" t="str" cm="1">
        <f t="array" ref="C442">+INDEX(Table_4[[Departamento]:[Municipio]],FINAL!$B442,1)</f>
        <v>Atlántida</v>
      </c>
      <c r="D442" s="75" t="str" cm="1">
        <f t="array" ref="D442">+INDEX(Table_4[[Departamento]:[Municipio]],FINAL!$B442,4)</f>
        <v>Esparta</v>
      </c>
      <c r="E442" s="75" t="str" cm="1">
        <f t="array" ref="E442">+INDEX(Table_4[[Departamento]:[Municipio]],FINAL!$B442,3)</f>
        <v>0103</v>
      </c>
      <c r="F442" s="102">
        <f t="shared" si="34"/>
        <v>43947</v>
      </c>
      <c r="G442" s="77" t="str">
        <f>+CONSOLIDADO[[#This Row],[Codigo Municipio]]&amp;CONSOLIDADO[[#This Row],[Fecha]]</f>
        <v>010343947</v>
      </c>
      <c r="H442" s="78">
        <f>+IFERROR(VLOOKUP($G442,TDAcumula!$C$2:$E$2027,3,0),0)</f>
        <v>0</v>
      </c>
      <c r="I442" s="79">
        <f t="shared" si="35"/>
        <v>7</v>
      </c>
      <c r="J442" s="80">
        <f>+IF(CONSOLIDADO[[#This Row],[Codigo Municipio]]=E441,CONSOLIDADO[[#This Row],[Fallecidos Diarios]]+J441,CONSOLIDADO[[#This Row],[Fallecidos Diarios]])</f>
        <v>1</v>
      </c>
      <c r="K442" s="81">
        <f t="shared" si="36"/>
        <v>0</v>
      </c>
      <c r="L442" s="82">
        <f>+IF(CONSOLIDADO[[#This Row],[Codigo Municipio]]=E441,CONSOLIDADO[[#This Row],[Recuperados Diarios]]+L441,CONSOLIDADO[[#This Row],[Recuperados Diarios]])</f>
        <v>7</v>
      </c>
      <c r="M442" s="83" cm="1">
        <f t="array" ref="M442">+IFERROR(IF(CONSOLIDADO[[#This Row],[Día]]&lt;14,0,INDEX(CONSOLIDADO[Casos Diarios],ROW()-14,1)),0)</f>
        <v>0</v>
      </c>
      <c r="N442" s="78">
        <f>+IF(CONSOLIDADO[[#This Row],[Clave]]="710143893",1,IF(OR(CONSOLIDADO[[#This Row],[Casos Acumulados]]&gt;0,CONSOLIDADO[[#This Row],[Muertes]]&gt;0),N441+1,I442))</f>
        <v>27</v>
      </c>
      <c r="O442" s="75">
        <f>+IFERROR(VLOOKUP($G442,TDMuertes!$C$2:$E$534,3,0),0)</f>
        <v>0</v>
      </c>
      <c r="P442" s="100" t="str">
        <f t="shared" ca="1" si="37"/>
        <v>ON</v>
      </c>
      <c r="Q442" s="84">
        <f>+IFERROR(VLOOKUP(CONSOLIDADO[[#This Row],[Codigo Municipio]],TDDia!$A$4:$B$394,2,0),0)</f>
        <v>0</v>
      </c>
    </row>
    <row r="443" spans="2:17" ht="14.4" x14ac:dyDescent="0.3">
      <c r="B443">
        <f t="shared" si="38"/>
        <v>3</v>
      </c>
      <c r="C443" s="75" t="str" cm="1">
        <f t="array" ref="C443">+INDEX(Table_4[[Departamento]:[Municipio]],FINAL!$B443,1)</f>
        <v>Atlántida</v>
      </c>
      <c r="D443" s="75" t="str" cm="1">
        <f t="array" ref="D443">+INDEX(Table_4[[Departamento]:[Municipio]],FINAL!$B443,4)</f>
        <v>Esparta</v>
      </c>
      <c r="E443" s="75" t="str" cm="1">
        <f t="array" ref="E443">+INDEX(Table_4[[Departamento]:[Municipio]],FINAL!$B443,3)</f>
        <v>0103</v>
      </c>
      <c r="F443" s="102">
        <f t="shared" si="34"/>
        <v>43948</v>
      </c>
      <c r="G443" s="77" t="str">
        <f>+CONSOLIDADO[[#This Row],[Codigo Municipio]]&amp;CONSOLIDADO[[#This Row],[Fecha]]</f>
        <v>010343948</v>
      </c>
      <c r="H443" s="78">
        <f>+IFERROR(VLOOKUP($G443,TDAcumula!$C$2:$E$2027,3,0),0)</f>
        <v>0</v>
      </c>
      <c r="I443" s="79">
        <f t="shared" si="35"/>
        <v>7</v>
      </c>
      <c r="J443" s="80">
        <f>+IF(CONSOLIDADO[[#This Row],[Codigo Municipio]]=E442,CONSOLIDADO[[#This Row],[Fallecidos Diarios]]+J442,CONSOLIDADO[[#This Row],[Fallecidos Diarios]])</f>
        <v>1</v>
      </c>
      <c r="K443" s="81">
        <f t="shared" si="36"/>
        <v>0</v>
      </c>
      <c r="L443" s="82">
        <f>+IF(CONSOLIDADO[[#This Row],[Codigo Municipio]]=E442,CONSOLIDADO[[#This Row],[Recuperados Diarios]]+L442,CONSOLIDADO[[#This Row],[Recuperados Diarios]])</f>
        <v>7</v>
      </c>
      <c r="M443" s="83" cm="1">
        <f t="array" ref="M443">+IFERROR(IF(CONSOLIDADO[[#This Row],[Día]]&lt;14,0,INDEX(CONSOLIDADO[Casos Diarios],ROW()-14,1)),0)</f>
        <v>0</v>
      </c>
      <c r="N443" s="78">
        <f>+IF(CONSOLIDADO[[#This Row],[Clave]]="710143893",1,IF(OR(CONSOLIDADO[[#This Row],[Casos Acumulados]]&gt;0,CONSOLIDADO[[#This Row],[Muertes]]&gt;0),N442+1,I443))</f>
        <v>28</v>
      </c>
      <c r="O443" s="75">
        <f>+IFERROR(VLOOKUP($G443,TDMuertes!$C$2:$E$534,3,0),0)</f>
        <v>0</v>
      </c>
      <c r="P443" s="100" t="str">
        <f t="shared" ca="1" si="37"/>
        <v>ON</v>
      </c>
      <c r="Q443" s="84">
        <f>+IFERROR(VLOOKUP(CONSOLIDADO[[#This Row],[Codigo Municipio]],TDDia!$A$4:$B$394,2,0),0)</f>
        <v>0</v>
      </c>
    </row>
    <row r="444" spans="2:17" ht="14.4" x14ac:dyDescent="0.3">
      <c r="B444">
        <f t="shared" si="38"/>
        <v>3</v>
      </c>
      <c r="C444" s="75" t="str" cm="1">
        <f t="array" ref="C444">+INDEX(Table_4[[Departamento]:[Municipio]],FINAL!$B444,1)</f>
        <v>Atlántida</v>
      </c>
      <c r="D444" s="75" t="str" cm="1">
        <f t="array" ref="D444">+INDEX(Table_4[[Departamento]:[Municipio]],FINAL!$B444,4)</f>
        <v>Esparta</v>
      </c>
      <c r="E444" s="75" t="str" cm="1">
        <f t="array" ref="E444">+INDEX(Table_4[[Departamento]:[Municipio]],FINAL!$B444,3)</f>
        <v>0103</v>
      </c>
      <c r="F444" s="102">
        <f t="shared" si="34"/>
        <v>43949</v>
      </c>
      <c r="G444" s="77" t="str">
        <f>+CONSOLIDADO[[#This Row],[Codigo Municipio]]&amp;CONSOLIDADO[[#This Row],[Fecha]]</f>
        <v>010343949</v>
      </c>
      <c r="H444" s="78">
        <f>+IFERROR(VLOOKUP($G444,TDAcumula!$C$2:$E$2027,3,0),0)</f>
        <v>0</v>
      </c>
      <c r="I444" s="79">
        <f t="shared" si="35"/>
        <v>7</v>
      </c>
      <c r="J444" s="80">
        <f>+IF(CONSOLIDADO[[#This Row],[Codigo Municipio]]=E443,CONSOLIDADO[[#This Row],[Fallecidos Diarios]]+J443,CONSOLIDADO[[#This Row],[Fallecidos Diarios]])</f>
        <v>1</v>
      </c>
      <c r="K444" s="81">
        <f t="shared" si="36"/>
        <v>0</v>
      </c>
      <c r="L444" s="82">
        <f>+IF(CONSOLIDADO[[#This Row],[Codigo Municipio]]=E443,CONSOLIDADO[[#This Row],[Recuperados Diarios]]+L443,CONSOLIDADO[[#This Row],[Recuperados Diarios]])</f>
        <v>7</v>
      </c>
      <c r="M444" s="83" cm="1">
        <f t="array" ref="M444">+IFERROR(IF(CONSOLIDADO[[#This Row],[Día]]&lt;14,0,INDEX(CONSOLIDADO[Casos Diarios],ROW()-14,1)),0)</f>
        <v>0</v>
      </c>
      <c r="N444" s="78">
        <f>+IF(CONSOLIDADO[[#This Row],[Clave]]="710143893",1,IF(OR(CONSOLIDADO[[#This Row],[Casos Acumulados]]&gt;0,CONSOLIDADO[[#This Row],[Muertes]]&gt;0),N443+1,I444))</f>
        <v>29</v>
      </c>
      <c r="O444" s="75">
        <f>+IFERROR(VLOOKUP($G444,TDMuertes!$C$2:$E$534,3,0),0)</f>
        <v>0</v>
      </c>
      <c r="P444" s="100" t="str">
        <f t="shared" ca="1" si="37"/>
        <v>ON</v>
      </c>
      <c r="Q444" s="84">
        <f>+IFERROR(VLOOKUP(CONSOLIDADO[[#This Row],[Codigo Municipio]],TDDia!$A$4:$B$394,2,0),0)</f>
        <v>0</v>
      </c>
    </row>
    <row r="445" spans="2:17" ht="14.4" x14ac:dyDescent="0.3">
      <c r="B445">
        <f t="shared" si="38"/>
        <v>3</v>
      </c>
      <c r="C445" s="75" t="str" cm="1">
        <f t="array" ref="C445">+INDEX(Table_4[[Departamento]:[Municipio]],FINAL!$B445,1)</f>
        <v>Atlántida</v>
      </c>
      <c r="D445" s="75" t="str" cm="1">
        <f t="array" ref="D445">+INDEX(Table_4[[Departamento]:[Municipio]],FINAL!$B445,4)</f>
        <v>Esparta</v>
      </c>
      <c r="E445" s="75" t="str" cm="1">
        <f t="array" ref="E445">+INDEX(Table_4[[Departamento]:[Municipio]],FINAL!$B445,3)</f>
        <v>0103</v>
      </c>
      <c r="F445" s="102">
        <f t="shared" si="34"/>
        <v>43950</v>
      </c>
      <c r="G445" s="77" t="str">
        <f>+CONSOLIDADO[[#This Row],[Codigo Municipio]]&amp;CONSOLIDADO[[#This Row],[Fecha]]</f>
        <v>010343950</v>
      </c>
      <c r="H445" s="78">
        <f>+IFERROR(VLOOKUP($G445,TDAcumula!$C$2:$E$2027,3,0),0)</f>
        <v>0</v>
      </c>
      <c r="I445" s="79">
        <f t="shared" si="35"/>
        <v>7</v>
      </c>
      <c r="J445" s="80">
        <f>+IF(CONSOLIDADO[[#This Row],[Codigo Municipio]]=E444,CONSOLIDADO[[#This Row],[Fallecidos Diarios]]+J444,CONSOLIDADO[[#This Row],[Fallecidos Diarios]])</f>
        <v>1</v>
      </c>
      <c r="K445" s="81">
        <f t="shared" si="36"/>
        <v>0</v>
      </c>
      <c r="L445" s="82">
        <f>+IF(CONSOLIDADO[[#This Row],[Codigo Municipio]]=E444,CONSOLIDADO[[#This Row],[Recuperados Diarios]]+L444,CONSOLIDADO[[#This Row],[Recuperados Diarios]])</f>
        <v>7</v>
      </c>
      <c r="M445" s="83" cm="1">
        <f t="array" ref="M445">+IFERROR(IF(CONSOLIDADO[[#This Row],[Día]]&lt;14,0,INDEX(CONSOLIDADO[Casos Diarios],ROW()-14,1)),0)</f>
        <v>0</v>
      </c>
      <c r="N445" s="78">
        <f>+IF(CONSOLIDADO[[#This Row],[Clave]]="710143893",1,IF(OR(CONSOLIDADO[[#This Row],[Casos Acumulados]]&gt;0,CONSOLIDADO[[#This Row],[Muertes]]&gt;0),N444+1,I445))</f>
        <v>30</v>
      </c>
      <c r="O445" s="75">
        <f>+IFERROR(VLOOKUP($G445,TDMuertes!$C$2:$E$534,3,0),0)</f>
        <v>0</v>
      </c>
      <c r="P445" s="100" t="str">
        <f t="shared" ca="1" si="37"/>
        <v>ON</v>
      </c>
      <c r="Q445" s="84">
        <f>+IFERROR(VLOOKUP(CONSOLIDADO[[#This Row],[Codigo Municipio]],TDDia!$A$4:$B$394,2,0),0)</f>
        <v>0</v>
      </c>
    </row>
    <row r="446" spans="2:17" ht="14.4" x14ac:dyDescent="0.3">
      <c r="B446">
        <f t="shared" si="38"/>
        <v>3</v>
      </c>
      <c r="C446" s="75" t="str" cm="1">
        <f t="array" ref="C446">+INDEX(Table_4[[Departamento]:[Municipio]],FINAL!$B446,1)</f>
        <v>Atlántida</v>
      </c>
      <c r="D446" s="75" t="str" cm="1">
        <f t="array" ref="D446">+INDEX(Table_4[[Departamento]:[Municipio]],FINAL!$B446,4)</f>
        <v>Esparta</v>
      </c>
      <c r="E446" s="75" t="str" cm="1">
        <f t="array" ref="E446">+INDEX(Table_4[[Departamento]:[Municipio]],FINAL!$B446,3)</f>
        <v>0103</v>
      </c>
      <c r="F446" s="102">
        <f t="shared" si="34"/>
        <v>43951</v>
      </c>
      <c r="G446" s="77" t="str">
        <f>+CONSOLIDADO[[#This Row],[Codigo Municipio]]&amp;CONSOLIDADO[[#This Row],[Fecha]]</f>
        <v>010343951</v>
      </c>
      <c r="H446" s="78">
        <f>+IFERROR(VLOOKUP($G446,TDAcumula!$C$2:$E$2027,3,0),0)</f>
        <v>0</v>
      </c>
      <c r="I446" s="79">
        <f t="shared" si="35"/>
        <v>7</v>
      </c>
      <c r="J446" s="80">
        <f>+IF(CONSOLIDADO[[#This Row],[Codigo Municipio]]=E445,CONSOLIDADO[[#This Row],[Fallecidos Diarios]]+J445,CONSOLIDADO[[#This Row],[Fallecidos Diarios]])</f>
        <v>1</v>
      </c>
      <c r="K446" s="81">
        <f t="shared" si="36"/>
        <v>0</v>
      </c>
      <c r="L446" s="82">
        <f>+IF(CONSOLIDADO[[#This Row],[Codigo Municipio]]=E445,CONSOLIDADO[[#This Row],[Recuperados Diarios]]+L445,CONSOLIDADO[[#This Row],[Recuperados Diarios]])</f>
        <v>7</v>
      </c>
      <c r="M446" s="83" cm="1">
        <f t="array" ref="M446">+IFERROR(IF(CONSOLIDADO[[#This Row],[Día]]&lt;14,0,INDEX(CONSOLIDADO[Casos Diarios],ROW()-14,1)),0)</f>
        <v>0</v>
      </c>
      <c r="N446" s="78">
        <f>+IF(CONSOLIDADO[[#This Row],[Clave]]="710143893",1,IF(OR(CONSOLIDADO[[#This Row],[Casos Acumulados]]&gt;0,CONSOLIDADO[[#This Row],[Muertes]]&gt;0),N445+1,I446))</f>
        <v>31</v>
      </c>
      <c r="O446" s="75">
        <f>+IFERROR(VLOOKUP($G446,TDMuertes!$C$2:$E$534,3,0),0)</f>
        <v>0</v>
      </c>
      <c r="P446" s="100" t="str">
        <f t="shared" ca="1" si="37"/>
        <v>ON</v>
      </c>
      <c r="Q446" s="84">
        <f>+IFERROR(VLOOKUP(CONSOLIDADO[[#This Row],[Codigo Municipio]],TDDia!$A$4:$B$394,2,0),0)</f>
        <v>0</v>
      </c>
    </row>
    <row r="447" spans="2:17" ht="14.4" x14ac:dyDescent="0.3">
      <c r="B447">
        <f t="shared" si="38"/>
        <v>3</v>
      </c>
      <c r="C447" s="75" t="str" cm="1">
        <f t="array" ref="C447">+INDEX(Table_4[[Departamento]:[Municipio]],FINAL!$B447,1)</f>
        <v>Atlántida</v>
      </c>
      <c r="D447" s="75" t="str" cm="1">
        <f t="array" ref="D447">+INDEX(Table_4[[Departamento]:[Municipio]],FINAL!$B447,4)</f>
        <v>Esparta</v>
      </c>
      <c r="E447" s="75" t="str" cm="1">
        <f t="array" ref="E447">+INDEX(Table_4[[Departamento]:[Municipio]],FINAL!$B447,3)</f>
        <v>0103</v>
      </c>
      <c r="F447" s="102">
        <f t="shared" si="34"/>
        <v>43952</v>
      </c>
      <c r="G447" s="77" t="str">
        <f>+CONSOLIDADO[[#This Row],[Codigo Municipio]]&amp;CONSOLIDADO[[#This Row],[Fecha]]</f>
        <v>010343952</v>
      </c>
      <c r="H447" s="78">
        <f>+IFERROR(VLOOKUP($G447,TDAcumula!$C$2:$E$2027,3,0),0)</f>
        <v>0</v>
      </c>
      <c r="I447" s="79">
        <f t="shared" si="35"/>
        <v>7</v>
      </c>
      <c r="J447" s="80">
        <f>+IF(CONSOLIDADO[[#This Row],[Codigo Municipio]]=E446,CONSOLIDADO[[#This Row],[Fallecidos Diarios]]+J446,CONSOLIDADO[[#This Row],[Fallecidos Diarios]])</f>
        <v>1</v>
      </c>
      <c r="K447" s="81">
        <f t="shared" si="36"/>
        <v>0</v>
      </c>
      <c r="L447" s="82">
        <f>+IF(CONSOLIDADO[[#This Row],[Codigo Municipio]]=E446,CONSOLIDADO[[#This Row],[Recuperados Diarios]]+L446,CONSOLIDADO[[#This Row],[Recuperados Diarios]])</f>
        <v>7</v>
      </c>
      <c r="M447" s="83" cm="1">
        <f t="array" ref="M447">+IFERROR(IF(CONSOLIDADO[[#This Row],[Día]]&lt;14,0,INDEX(CONSOLIDADO[Casos Diarios],ROW()-14,1)),0)</f>
        <v>0</v>
      </c>
      <c r="N447" s="78">
        <f>+IF(CONSOLIDADO[[#This Row],[Clave]]="710143893",1,IF(OR(CONSOLIDADO[[#This Row],[Casos Acumulados]]&gt;0,CONSOLIDADO[[#This Row],[Muertes]]&gt;0),N446+1,I447))</f>
        <v>32</v>
      </c>
      <c r="O447" s="75">
        <f>+IFERROR(VLOOKUP($G447,TDMuertes!$C$2:$E$534,3,0),0)</f>
        <v>0</v>
      </c>
      <c r="P447" s="100" t="str">
        <f t="shared" ca="1" si="37"/>
        <v>ON</v>
      </c>
      <c r="Q447" s="84">
        <f>+IFERROR(VLOOKUP(CONSOLIDADO[[#This Row],[Codigo Municipio]],TDDia!$A$4:$B$394,2,0),0)</f>
        <v>0</v>
      </c>
    </row>
    <row r="448" spans="2:17" ht="14.4" x14ac:dyDescent="0.3">
      <c r="B448">
        <f t="shared" si="38"/>
        <v>3</v>
      </c>
      <c r="C448" s="75" t="str" cm="1">
        <f t="array" ref="C448">+INDEX(Table_4[[Departamento]:[Municipio]],FINAL!$B448,1)</f>
        <v>Atlántida</v>
      </c>
      <c r="D448" s="75" t="str" cm="1">
        <f t="array" ref="D448">+INDEX(Table_4[[Departamento]:[Municipio]],FINAL!$B448,4)</f>
        <v>Esparta</v>
      </c>
      <c r="E448" s="75" t="str" cm="1">
        <f t="array" ref="E448">+INDEX(Table_4[[Departamento]:[Municipio]],FINAL!$B448,3)</f>
        <v>0103</v>
      </c>
      <c r="F448" s="102">
        <f t="shared" si="34"/>
        <v>43953</v>
      </c>
      <c r="G448" s="77" t="str">
        <f>+CONSOLIDADO[[#This Row],[Codigo Municipio]]&amp;CONSOLIDADO[[#This Row],[Fecha]]</f>
        <v>010343953</v>
      </c>
      <c r="H448" s="78">
        <f>+IFERROR(VLOOKUP($G448,TDAcumula!$C$2:$E$2027,3,0),0)</f>
        <v>0</v>
      </c>
      <c r="I448" s="79">
        <f t="shared" si="35"/>
        <v>7</v>
      </c>
      <c r="J448" s="80">
        <f>+IF(CONSOLIDADO[[#This Row],[Codigo Municipio]]=E447,CONSOLIDADO[[#This Row],[Fallecidos Diarios]]+J447,CONSOLIDADO[[#This Row],[Fallecidos Diarios]])</f>
        <v>1</v>
      </c>
      <c r="K448" s="81">
        <f t="shared" si="36"/>
        <v>0</v>
      </c>
      <c r="L448" s="82">
        <f>+IF(CONSOLIDADO[[#This Row],[Codigo Municipio]]=E447,CONSOLIDADO[[#This Row],[Recuperados Diarios]]+L447,CONSOLIDADO[[#This Row],[Recuperados Diarios]])</f>
        <v>7</v>
      </c>
      <c r="M448" s="83" cm="1">
        <f t="array" ref="M448">+IFERROR(IF(CONSOLIDADO[[#This Row],[Día]]&lt;14,0,INDEX(CONSOLIDADO[Casos Diarios],ROW()-14,1)),0)</f>
        <v>0</v>
      </c>
      <c r="N448" s="78">
        <f>+IF(CONSOLIDADO[[#This Row],[Clave]]="710143893",1,IF(OR(CONSOLIDADO[[#This Row],[Casos Acumulados]]&gt;0,CONSOLIDADO[[#This Row],[Muertes]]&gt;0),N447+1,I448))</f>
        <v>33</v>
      </c>
      <c r="O448" s="75">
        <f>+IFERROR(VLOOKUP($G448,TDMuertes!$C$2:$E$534,3,0),0)</f>
        <v>0</v>
      </c>
      <c r="P448" s="100" t="str">
        <f t="shared" ca="1" si="37"/>
        <v>ON</v>
      </c>
      <c r="Q448" s="84">
        <f>+IFERROR(VLOOKUP(CONSOLIDADO[[#This Row],[Codigo Municipio]],TDDia!$A$4:$B$394,2,0),0)</f>
        <v>0</v>
      </c>
    </row>
    <row r="449" spans="2:17" ht="14.4" x14ac:dyDescent="0.3">
      <c r="B449">
        <f t="shared" si="38"/>
        <v>3</v>
      </c>
      <c r="C449" s="75" t="str" cm="1">
        <f t="array" ref="C449">+INDEX(Table_4[[Departamento]:[Municipio]],FINAL!$B449,1)</f>
        <v>Atlántida</v>
      </c>
      <c r="D449" s="75" t="str" cm="1">
        <f t="array" ref="D449">+INDEX(Table_4[[Departamento]:[Municipio]],FINAL!$B449,4)</f>
        <v>Esparta</v>
      </c>
      <c r="E449" s="75" t="str" cm="1">
        <f t="array" ref="E449">+INDEX(Table_4[[Departamento]:[Municipio]],FINAL!$B449,3)</f>
        <v>0103</v>
      </c>
      <c r="F449" s="102">
        <f t="shared" si="34"/>
        <v>43954</v>
      </c>
      <c r="G449" s="77" t="str">
        <f>+CONSOLIDADO[[#This Row],[Codigo Municipio]]&amp;CONSOLIDADO[[#This Row],[Fecha]]</f>
        <v>010343954</v>
      </c>
      <c r="H449" s="78">
        <f>+IFERROR(VLOOKUP($G449,TDAcumula!$C$2:$E$2027,3,0),0)</f>
        <v>0</v>
      </c>
      <c r="I449" s="79">
        <f t="shared" si="35"/>
        <v>7</v>
      </c>
      <c r="J449" s="80">
        <f>+IF(CONSOLIDADO[[#This Row],[Codigo Municipio]]=E448,CONSOLIDADO[[#This Row],[Fallecidos Diarios]]+J448,CONSOLIDADO[[#This Row],[Fallecidos Diarios]])</f>
        <v>1</v>
      </c>
      <c r="K449" s="81">
        <f t="shared" si="36"/>
        <v>0</v>
      </c>
      <c r="L449" s="82">
        <f>+IF(CONSOLIDADO[[#This Row],[Codigo Municipio]]=E448,CONSOLIDADO[[#This Row],[Recuperados Diarios]]+L448,CONSOLIDADO[[#This Row],[Recuperados Diarios]])</f>
        <v>7</v>
      </c>
      <c r="M449" s="83" cm="1">
        <f t="array" ref="M449">+IFERROR(IF(CONSOLIDADO[[#This Row],[Día]]&lt;14,0,INDEX(CONSOLIDADO[Casos Diarios],ROW()-14,1)),0)</f>
        <v>0</v>
      </c>
      <c r="N449" s="78">
        <f>+IF(CONSOLIDADO[[#This Row],[Clave]]="710143893",1,IF(OR(CONSOLIDADO[[#This Row],[Casos Acumulados]]&gt;0,CONSOLIDADO[[#This Row],[Muertes]]&gt;0),N448+1,I449))</f>
        <v>34</v>
      </c>
      <c r="O449" s="75">
        <f>+IFERROR(VLOOKUP($G449,TDMuertes!$C$2:$E$534,3,0),0)</f>
        <v>0</v>
      </c>
      <c r="P449" s="100" t="str">
        <f t="shared" ca="1" si="37"/>
        <v>ON</v>
      </c>
      <c r="Q449" s="84">
        <f>+IFERROR(VLOOKUP(CONSOLIDADO[[#This Row],[Codigo Municipio]],TDDia!$A$4:$B$394,2,0),0)</f>
        <v>0</v>
      </c>
    </row>
    <row r="450" spans="2:17" ht="14.4" x14ac:dyDescent="0.3">
      <c r="B450">
        <f t="shared" si="38"/>
        <v>3</v>
      </c>
      <c r="C450" s="75" t="str" cm="1">
        <f t="array" ref="C450">+INDEX(Table_4[[Departamento]:[Municipio]],FINAL!$B450,1)</f>
        <v>Atlántida</v>
      </c>
      <c r="D450" s="75" t="str" cm="1">
        <f t="array" ref="D450">+INDEX(Table_4[[Departamento]:[Municipio]],FINAL!$B450,4)</f>
        <v>Esparta</v>
      </c>
      <c r="E450" s="75" t="str" cm="1">
        <f t="array" ref="E450">+INDEX(Table_4[[Departamento]:[Municipio]],FINAL!$B450,3)</f>
        <v>0103</v>
      </c>
      <c r="F450" s="102">
        <f t="shared" si="34"/>
        <v>43955</v>
      </c>
      <c r="G450" s="77" t="str">
        <f>+CONSOLIDADO[[#This Row],[Codigo Municipio]]&amp;CONSOLIDADO[[#This Row],[Fecha]]</f>
        <v>010343955</v>
      </c>
      <c r="H450" s="78">
        <f>+IFERROR(VLOOKUP($G450,TDAcumula!$C$2:$E$2027,3,0),0)</f>
        <v>0</v>
      </c>
      <c r="I450" s="79">
        <f t="shared" si="35"/>
        <v>7</v>
      </c>
      <c r="J450" s="80">
        <f>+IF(CONSOLIDADO[[#This Row],[Codigo Municipio]]=E449,CONSOLIDADO[[#This Row],[Fallecidos Diarios]]+J449,CONSOLIDADO[[#This Row],[Fallecidos Diarios]])</f>
        <v>1</v>
      </c>
      <c r="K450" s="81">
        <f t="shared" si="36"/>
        <v>0</v>
      </c>
      <c r="L450" s="82">
        <f>+IF(CONSOLIDADO[[#This Row],[Codigo Municipio]]=E449,CONSOLIDADO[[#This Row],[Recuperados Diarios]]+L449,CONSOLIDADO[[#This Row],[Recuperados Diarios]])</f>
        <v>7</v>
      </c>
      <c r="M450" s="83" cm="1">
        <f t="array" ref="M450">+IFERROR(IF(CONSOLIDADO[[#This Row],[Día]]&lt;14,0,INDEX(CONSOLIDADO[Casos Diarios],ROW()-14,1)),0)</f>
        <v>0</v>
      </c>
      <c r="N450" s="78">
        <f>+IF(CONSOLIDADO[[#This Row],[Clave]]="710143893",1,IF(OR(CONSOLIDADO[[#This Row],[Casos Acumulados]]&gt;0,CONSOLIDADO[[#This Row],[Muertes]]&gt;0),N449+1,I450))</f>
        <v>35</v>
      </c>
      <c r="O450" s="75">
        <f>+IFERROR(VLOOKUP($G450,TDMuertes!$C$2:$E$534,3,0),0)</f>
        <v>0</v>
      </c>
      <c r="P450" s="100" t="str">
        <f t="shared" ca="1" si="37"/>
        <v>ON</v>
      </c>
      <c r="Q450" s="84">
        <f>+IFERROR(VLOOKUP(CONSOLIDADO[[#This Row],[Codigo Municipio]],TDDia!$A$4:$B$394,2,0),0)</f>
        <v>0</v>
      </c>
    </row>
    <row r="451" spans="2:17" ht="14.4" x14ac:dyDescent="0.3">
      <c r="B451">
        <f t="shared" si="38"/>
        <v>3</v>
      </c>
      <c r="C451" s="75" t="str" cm="1">
        <f t="array" ref="C451">+INDEX(Table_4[[Departamento]:[Municipio]],FINAL!$B451,1)</f>
        <v>Atlántida</v>
      </c>
      <c r="D451" s="75" t="str" cm="1">
        <f t="array" ref="D451">+INDEX(Table_4[[Departamento]:[Municipio]],FINAL!$B451,4)</f>
        <v>Esparta</v>
      </c>
      <c r="E451" s="75" t="str" cm="1">
        <f t="array" ref="E451">+INDEX(Table_4[[Departamento]:[Municipio]],FINAL!$B451,3)</f>
        <v>0103</v>
      </c>
      <c r="F451" s="102">
        <f t="shared" si="34"/>
        <v>43956</v>
      </c>
      <c r="G451" s="77" t="str">
        <f>+CONSOLIDADO[[#This Row],[Codigo Municipio]]&amp;CONSOLIDADO[[#This Row],[Fecha]]</f>
        <v>010343956</v>
      </c>
      <c r="H451" s="78">
        <f>+IFERROR(VLOOKUP($G451,TDAcumula!$C$2:$E$2027,3,0),0)</f>
        <v>0</v>
      </c>
      <c r="I451" s="79">
        <f t="shared" si="35"/>
        <v>7</v>
      </c>
      <c r="J451" s="80">
        <f>+IF(CONSOLIDADO[[#This Row],[Codigo Municipio]]=E450,CONSOLIDADO[[#This Row],[Fallecidos Diarios]]+J450,CONSOLIDADO[[#This Row],[Fallecidos Diarios]])</f>
        <v>1</v>
      </c>
      <c r="K451" s="81">
        <f t="shared" si="36"/>
        <v>0</v>
      </c>
      <c r="L451" s="82">
        <f>+IF(CONSOLIDADO[[#This Row],[Codigo Municipio]]=E450,CONSOLIDADO[[#This Row],[Recuperados Diarios]]+L450,CONSOLIDADO[[#This Row],[Recuperados Diarios]])</f>
        <v>7</v>
      </c>
      <c r="M451" s="83" cm="1">
        <f t="array" ref="M451">+IFERROR(IF(CONSOLIDADO[[#This Row],[Día]]&lt;14,0,INDEX(CONSOLIDADO[Casos Diarios],ROW()-14,1)),0)</f>
        <v>0</v>
      </c>
      <c r="N451" s="78">
        <f>+IF(CONSOLIDADO[[#This Row],[Clave]]="710143893",1,IF(OR(CONSOLIDADO[[#This Row],[Casos Acumulados]]&gt;0,CONSOLIDADO[[#This Row],[Muertes]]&gt;0),N450+1,I451))</f>
        <v>36</v>
      </c>
      <c r="O451" s="75">
        <f>+IFERROR(VLOOKUP($G451,TDMuertes!$C$2:$E$534,3,0),0)</f>
        <v>0</v>
      </c>
      <c r="P451" s="100" t="str">
        <f t="shared" ca="1" si="37"/>
        <v>ON</v>
      </c>
      <c r="Q451" s="84">
        <f>+IFERROR(VLOOKUP(CONSOLIDADO[[#This Row],[Codigo Municipio]],TDDia!$A$4:$B$394,2,0),0)</f>
        <v>0</v>
      </c>
    </row>
    <row r="452" spans="2:17" ht="14.4" x14ac:dyDescent="0.3">
      <c r="B452">
        <f t="shared" si="38"/>
        <v>3</v>
      </c>
      <c r="C452" s="75" t="str" cm="1">
        <f t="array" ref="C452">+INDEX(Table_4[[Departamento]:[Municipio]],FINAL!$B452,1)</f>
        <v>Atlántida</v>
      </c>
      <c r="D452" s="75" t="str" cm="1">
        <f t="array" ref="D452">+INDEX(Table_4[[Departamento]:[Municipio]],FINAL!$B452,4)</f>
        <v>Esparta</v>
      </c>
      <c r="E452" s="75" t="str" cm="1">
        <f t="array" ref="E452">+INDEX(Table_4[[Departamento]:[Municipio]],FINAL!$B452,3)</f>
        <v>0103</v>
      </c>
      <c r="F452" s="102">
        <f t="shared" ref="F452:F515" si="39">+F259</f>
        <v>43957</v>
      </c>
      <c r="G452" s="77" t="str">
        <f>+CONSOLIDADO[[#This Row],[Codigo Municipio]]&amp;CONSOLIDADO[[#This Row],[Fecha]]</f>
        <v>010343957</v>
      </c>
      <c r="H452" s="78">
        <f>+IFERROR(VLOOKUP($G452,TDAcumula!$C$2:$E$2027,3,0),0)</f>
        <v>0</v>
      </c>
      <c r="I452" s="79">
        <f t="shared" ref="I452:I515" si="40">+IF(E452=E451,H452+I451,H452)</f>
        <v>7</v>
      </c>
      <c r="J452" s="80">
        <f>+IF(CONSOLIDADO[[#This Row],[Codigo Municipio]]=E451,CONSOLIDADO[[#This Row],[Fallecidos Diarios]]+J451,CONSOLIDADO[[#This Row],[Fallecidos Diarios]])</f>
        <v>1</v>
      </c>
      <c r="K452" s="81">
        <f t="shared" ref="K452:K515" si="41">+IF(I452-J452-L452&lt;0,0,I452-J452-L452)</f>
        <v>0</v>
      </c>
      <c r="L452" s="82">
        <f>+IF(CONSOLIDADO[[#This Row],[Codigo Municipio]]=E451,CONSOLIDADO[[#This Row],[Recuperados Diarios]]+L451,CONSOLIDADO[[#This Row],[Recuperados Diarios]])</f>
        <v>7</v>
      </c>
      <c r="M452" s="83" cm="1">
        <f t="array" ref="M452">+IFERROR(IF(CONSOLIDADO[[#This Row],[Día]]&lt;14,0,INDEX(CONSOLIDADO[Casos Diarios],ROW()-14,1)),0)</f>
        <v>0</v>
      </c>
      <c r="N452" s="78">
        <f>+IF(CONSOLIDADO[[#This Row],[Clave]]="710143893",1,IF(OR(CONSOLIDADO[[#This Row],[Casos Acumulados]]&gt;0,CONSOLIDADO[[#This Row],[Muertes]]&gt;0),N451+1,I452))</f>
        <v>37</v>
      </c>
      <c r="O452" s="75">
        <f>+IFERROR(VLOOKUP($G452,TDMuertes!$C$2:$E$534,3,0),0)</f>
        <v>0</v>
      </c>
      <c r="P452" s="100" t="str">
        <f t="shared" ref="P452:P515" ca="1" si="42">+IF(N452=0,"OFF",IF(N452=1,"START",IF(AND(N452&gt;1,F452&lt;TODAY()+1),"ON","OUT TIME")))</f>
        <v>ON</v>
      </c>
      <c r="Q452" s="84">
        <f>+IFERROR(VLOOKUP(CONSOLIDADO[[#This Row],[Codigo Municipio]],TDDia!$A$4:$B$394,2,0),0)</f>
        <v>0</v>
      </c>
    </row>
    <row r="453" spans="2:17" ht="14.4" x14ac:dyDescent="0.3">
      <c r="B453">
        <f t="shared" ref="B453:B516" si="43">+IF(F452=44085,B452+1,B452)</f>
        <v>3</v>
      </c>
      <c r="C453" s="75" t="str" cm="1">
        <f t="array" ref="C453">+INDEX(Table_4[[Departamento]:[Municipio]],FINAL!$B453,1)</f>
        <v>Atlántida</v>
      </c>
      <c r="D453" s="75" t="str" cm="1">
        <f t="array" ref="D453">+INDEX(Table_4[[Departamento]:[Municipio]],FINAL!$B453,4)</f>
        <v>Esparta</v>
      </c>
      <c r="E453" s="75" t="str" cm="1">
        <f t="array" ref="E453">+INDEX(Table_4[[Departamento]:[Municipio]],FINAL!$B453,3)</f>
        <v>0103</v>
      </c>
      <c r="F453" s="102">
        <f t="shared" si="39"/>
        <v>43958</v>
      </c>
      <c r="G453" s="77" t="str">
        <f>+CONSOLIDADO[[#This Row],[Codigo Municipio]]&amp;CONSOLIDADO[[#This Row],[Fecha]]</f>
        <v>010343958</v>
      </c>
      <c r="H453" s="78">
        <f>+IFERROR(VLOOKUP($G453,TDAcumula!$C$2:$E$2027,3,0),0)</f>
        <v>0</v>
      </c>
      <c r="I453" s="79">
        <f t="shared" si="40"/>
        <v>7</v>
      </c>
      <c r="J453" s="80">
        <f>+IF(CONSOLIDADO[[#This Row],[Codigo Municipio]]=E452,CONSOLIDADO[[#This Row],[Fallecidos Diarios]]+J452,CONSOLIDADO[[#This Row],[Fallecidos Diarios]])</f>
        <v>1</v>
      </c>
      <c r="K453" s="81">
        <f t="shared" si="41"/>
        <v>0</v>
      </c>
      <c r="L453" s="82">
        <f>+IF(CONSOLIDADO[[#This Row],[Codigo Municipio]]=E452,CONSOLIDADO[[#This Row],[Recuperados Diarios]]+L452,CONSOLIDADO[[#This Row],[Recuperados Diarios]])</f>
        <v>7</v>
      </c>
      <c r="M453" s="83" cm="1">
        <f t="array" ref="M453">+IFERROR(IF(CONSOLIDADO[[#This Row],[Día]]&lt;14,0,INDEX(CONSOLIDADO[Casos Diarios],ROW()-14,1)),0)</f>
        <v>0</v>
      </c>
      <c r="N453" s="78">
        <f>+IF(CONSOLIDADO[[#This Row],[Clave]]="710143893",1,IF(OR(CONSOLIDADO[[#This Row],[Casos Acumulados]]&gt;0,CONSOLIDADO[[#This Row],[Muertes]]&gt;0),N452+1,I453))</f>
        <v>38</v>
      </c>
      <c r="O453" s="75">
        <f>+IFERROR(VLOOKUP($G453,TDMuertes!$C$2:$E$534,3,0),0)</f>
        <v>0</v>
      </c>
      <c r="P453" s="100" t="str">
        <f t="shared" ca="1" si="42"/>
        <v>ON</v>
      </c>
      <c r="Q453" s="84">
        <f>+IFERROR(VLOOKUP(CONSOLIDADO[[#This Row],[Codigo Municipio]],TDDia!$A$4:$B$394,2,0),0)</f>
        <v>0</v>
      </c>
    </row>
    <row r="454" spans="2:17" ht="14.4" x14ac:dyDescent="0.3">
      <c r="B454">
        <f t="shared" si="43"/>
        <v>3</v>
      </c>
      <c r="C454" s="75" t="str" cm="1">
        <f t="array" ref="C454">+INDEX(Table_4[[Departamento]:[Municipio]],FINAL!$B454,1)</f>
        <v>Atlántida</v>
      </c>
      <c r="D454" s="75" t="str" cm="1">
        <f t="array" ref="D454">+INDEX(Table_4[[Departamento]:[Municipio]],FINAL!$B454,4)</f>
        <v>Esparta</v>
      </c>
      <c r="E454" s="75" t="str" cm="1">
        <f t="array" ref="E454">+INDEX(Table_4[[Departamento]:[Municipio]],FINAL!$B454,3)</f>
        <v>0103</v>
      </c>
      <c r="F454" s="102">
        <f t="shared" si="39"/>
        <v>43959</v>
      </c>
      <c r="G454" s="77" t="str">
        <f>+CONSOLIDADO[[#This Row],[Codigo Municipio]]&amp;CONSOLIDADO[[#This Row],[Fecha]]</f>
        <v>010343959</v>
      </c>
      <c r="H454" s="78">
        <f>+IFERROR(VLOOKUP($G454,TDAcumula!$C$2:$E$2027,3,0),0)</f>
        <v>0</v>
      </c>
      <c r="I454" s="79">
        <f t="shared" si="40"/>
        <v>7</v>
      </c>
      <c r="J454" s="80">
        <f>+IF(CONSOLIDADO[[#This Row],[Codigo Municipio]]=E453,CONSOLIDADO[[#This Row],[Fallecidos Diarios]]+J453,CONSOLIDADO[[#This Row],[Fallecidos Diarios]])</f>
        <v>1</v>
      </c>
      <c r="K454" s="81">
        <f t="shared" si="41"/>
        <v>0</v>
      </c>
      <c r="L454" s="82">
        <f>+IF(CONSOLIDADO[[#This Row],[Codigo Municipio]]=E453,CONSOLIDADO[[#This Row],[Recuperados Diarios]]+L453,CONSOLIDADO[[#This Row],[Recuperados Diarios]])</f>
        <v>7</v>
      </c>
      <c r="M454" s="83" cm="1">
        <f t="array" ref="M454">+IFERROR(IF(CONSOLIDADO[[#This Row],[Día]]&lt;14,0,INDEX(CONSOLIDADO[Casos Diarios],ROW()-14,1)),0)</f>
        <v>0</v>
      </c>
      <c r="N454" s="78">
        <f>+IF(CONSOLIDADO[[#This Row],[Clave]]="710143893",1,IF(OR(CONSOLIDADO[[#This Row],[Casos Acumulados]]&gt;0,CONSOLIDADO[[#This Row],[Muertes]]&gt;0),N453+1,I454))</f>
        <v>39</v>
      </c>
      <c r="O454" s="75">
        <f>+IFERROR(VLOOKUP($G454,TDMuertes!$C$2:$E$534,3,0),0)</f>
        <v>0</v>
      </c>
      <c r="P454" s="100" t="str">
        <f t="shared" ca="1" si="42"/>
        <v>OUT TIME</v>
      </c>
      <c r="Q454" s="84">
        <f>+IFERROR(VLOOKUP(CONSOLIDADO[[#This Row],[Codigo Municipio]],TDDia!$A$4:$B$394,2,0),0)</f>
        <v>0</v>
      </c>
    </row>
    <row r="455" spans="2:17" ht="14.4" x14ac:dyDescent="0.3">
      <c r="B455">
        <f t="shared" si="43"/>
        <v>3</v>
      </c>
      <c r="C455" s="75" t="str" cm="1">
        <f t="array" ref="C455">+INDEX(Table_4[[Departamento]:[Municipio]],FINAL!$B455,1)</f>
        <v>Atlántida</v>
      </c>
      <c r="D455" s="75" t="str" cm="1">
        <f t="array" ref="D455">+INDEX(Table_4[[Departamento]:[Municipio]],FINAL!$B455,4)</f>
        <v>Esparta</v>
      </c>
      <c r="E455" s="75" t="str" cm="1">
        <f t="array" ref="E455">+INDEX(Table_4[[Departamento]:[Municipio]],FINAL!$B455,3)</f>
        <v>0103</v>
      </c>
      <c r="F455" s="102">
        <f t="shared" si="39"/>
        <v>43960</v>
      </c>
      <c r="G455" s="77" t="str">
        <f>+CONSOLIDADO[[#This Row],[Codigo Municipio]]&amp;CONSOLIDADO[[#This Row],[Fecha]]</f>
        <v>010343960</v>
      </c>
      <c r="H455" s="78">
        <f>+IFERROR(VLOOKUP($G455,TDAcumula!$C$2:$E$2027,3,0),0)</f>
        <v>0</v>
      </c>
      <c r="I455" s="79">
        <f t="shared" si="40"/>
        <v>7</v>
      </c>
      <c r="J455" s="80">
        <f>+IF(CONSOLIDADO[[#This Row],[Codigo Municipio]]=E454,CONSOLIDADO[[#This Row],[Fallecidos Diarios]]+J454,CONSOLIDADO[[#This Row],[Fallecidos Diarios]])</f>
        <v>1</v>
      </c>
      <c r="K455" s="81">
        <f t="shared" si="41"/>
        <v>0</v>
      </c>
      <c r="L455" s="82">
        <f>+IF(CONSOLIDADO[[#This Row],[Codigo Municipio]]=E454,CONSOLIDADO[[#This Row],[Recuperados Diarios]]+L454,CONSOLIDADO[[#This Row],[Recuperados Diarios]])</f>
        <v>7</v>
      </c>
      <c r="M455" s="83" cm="1">
        <f t="array" ref="M455">+IFERROR(IF(CONSOLIDADO[[#This Row],[Día]]&lt;14,0,INDEX(CONSOLIDADO[Casos Diarios],ROW()-14,1)),0)</f>
        <v>0</v>
      </c>
      <c r="N455" s="78">
        <f>+IF(CONSOLIDADO[[#This Row],[Clave]]="710143893",1,IF(OR(CONSOLIDADO[[#This Row],[Casos Acumulados]]&gt;0,CONSOLIDADO[[#This Row],[Muertes]]&gt;0),N454+1,I455))</f>
        <v>40</v>
      </c>
      <c r="O455" s="75">
        <f>+IFERROR(VLOOKUP($G455,TDMuertes!$C$2:$E$534,3,0),0)</f>
        <v>0</v>
      </c>
      <c r="P455" s="100" t="str">
        <f t="shared" ca="1" si="42"/>
        <v>OUT TIME</v>
      </c>
      <c r="Q455" s="84">
        <f>+IFERROR(VLOOKUP(CONSOLIDADO[[#This Row],[Codigo Municipio]],TDDia!$A$4:$B$394,2,0),0)</f>
        <v>0</v>
      </c>
    </row>
    <row r="456" spans="2:17" ht="14.4" x14ac:dyDescent="0.3">
      <c r="B456">
        <f t="shared" si="43"/>
        <v>3</v>
      </c>
      <c r="C456" s="75" t="str" cm="1">
        <f t="array" ref="C456">+INDEX(Table_4[[Departamento]:[Municipio]],FINAL!$B456,1)</f>
        <v>Atlántida</v>
      </c>
      <c r="D456" s="75" t="str" cm="1">
        <f t="array" ref="D456">+INDEX(Table_4[[Departamento]:[Municipio]],FINAL!$B456,4)</f>
        <v>Esparta</v>
      </c>
      <c r="E456" s="75" t="str" cm="1">
        <f t="array" ref="E456">+INDEX(Table_4[[Departamento]:[Municipio]],FINAL!$B456,3)</f>
        <v>0103</v>
      </c>
      <c r="F456" s="102">
        <f t="shared" si="39"/>
        <v>43961</v>
      </c>
      <c r="G456" s="77" t="str">
        <f>+CONSOLIDADO[[#This Row],[Codigo Municipio]]&amp;CONSOLIDADO[[#This Row],[Fecha]]</f>
        <v>010343961</v>
      </c>
      <c r="H456" s="78">
        <f>+IFERROR(VLOOKUP($G456,TDAcumula!$C$2:$E$2027,3,0),0)</f>
        <v>0</v>
      </c>
      <c r="I456" s="79">
        <f t="shared" si="40"/>
        <v>7</v>
      </c>
      <c r="J456" s="80">
        <f>+IF(CONSOLIDADO[[#This Row],[Codigo Municipio]]=E455,CONSOLIDADO[[#This Row],[Fallecidos Diarios]]+J455,CONSOLIDADO[[#This Row],[Fallecidos Diarios]])</f>
        <v>1</v>
      </c>
      <c r="K456" s="81">
        <f t="shared" si="41"/>
        <v>0</v>
      </c>
      <c r="L456" s="82">
        <f>+IF(CONSOLIDADO[[#This Row],[Codigo Municipio]]=E455,CONSOLIDADO[[#This Row],[Recuperados Diarios]]+L455,CONSOLIDADO[[#This Row],[Recuperados Diarios]])</f>
        <v>7</v>
      </c>
      <c r="M456" s="83" cm="1">
        <f t="array" ref="M456">+IFERROR(IF(CONSOLIDADO[[#This Row],[Día]]&lt;14,0,INDEX(CONSOLIDADO[Casos Diarios],ROW()-14,1)),0)</f>
        <v>0</v>
      </c>
      <c r="N456" s="78">
        <f>+IF(CONSOLIDADO[[#This Row],[Clave]]="710143893",1,IF(OR(CONSOLIDADO[[#This Row],[Casos Acumulados]]&gt;0,CONSOLIDADO[[#This Row],[Muertes]]&gt;0),N455+1,I456))</f>
        <v>41</v>
      </c>
      <c r="O456" s="75">
        <f>+IFERROR(VLOOKUP($G456,TDMuertes!$C$2:$E$534,3,0),0)</f>
        <v>0</v>
      </c>
      <c r="P456" s="100" t="str">
        <f t="shared" ca="1" si="42"/>
        <v>OUT TIME</v>
      </c>
      <c r="Q456" s="84">
        <f>+IFERROR(VLOOKUP(CONSOLIDADO[[#This Row],[Codigo Municipio]],TDDia!$A$4:$B$394,2,0),0)</f>
        <v>0</v>
      </c>
    </row>
    <row r="457" spans="2:17" ht="14.4" x14ac:dyDescent="0.3">
      <c r="B457">
        <f t="shared" si="43"/>
        <v>3</v>
      </c>
      <c r="C457" s="75" t="str" cm="1">
        <f t="array" ref="C457">+INDEX(Table_4[[Departamento]:[Municipio]],FINAL!$B457,1)</f>
        <v>Atlántida</v>
      </c>
      <c r="D457" s="75" t="str" cm="1">
        <f t="array" ref="D457">+INDEX(Table_4[[Departamento]:[Municipio]],FINAL!$B457,4)</f>
        <v>Esparta</v>
      </c>
      <c r="E457" s="75" t="str" cm="1">
        <f t="array" ref="E457">+INDEX(Table_4[[Departamento]:[Municipio]],FINAL!$B457,3)</f>
        <v>0103</v>
      </c>
      <c r="F457" s="102">
        <f t="shared" si="39"/>
        <v>43962</v>
      </c>
      <c r="G457" s="77" t="str">
        <f>+CONSOLIDADO[[#This Row],[Codigo Municipio]]&amp;CONSOLIDADO[[#This Row],[Fecha]]</f>
        <v>010343962</v>
      </c>
      <c r="H457" s="78">
        <f>+IFERROR(VLOOKUP($G457,TDAcumula!$C$2:$E$2027,3,0),0)</f>
        <v>0</v>
      </c>
      <c r="I457" s="79">
        <f t="shared" si="40"/>
        <v>7</v>
      </c>
      <c r="J457" s="80">
        <f>+IF(CONSOLIDADO[[#This Row],[Codigo Municipio]]=E456,CONSOLIDADO[[#This Row],[Fallecidos Diarios]]+J456,CONSOLIDADO[[#This Row],[Fallecidos Diarios]])</f>
        <v>1</v>
      </c>
      <c r="K457" s="81">
        <f t="shared" si="41"/>
        <v>0</v>
      </c>
      <c r="L457" s="82">
        <f>+IF(CONSOLIDADO[[#This Row],[Codigo Municipio]]=E456,CONSOLIDADO[[#This Row],[Recuperados Diarios]]+L456,CONSOLIDADO[[#This Row],[Recuperados Diarios]])</f>
        <v>7</v>
      </c>
      <c r="M457" s="83" cm="1">
        <f t="array" ref="M457">+IFERROR(IF(CONSOLIDADO[[#This Row],[Día]]&lt;14,0,INDEX(CONSOLIDADO[Casos Diarios],ROW()-14,1)),0)</f>
        <v>0</v>
      </c>
      <c r="N457" s="78">
        <f>+IF(CONSOLIDADO[[#This Row],[Clave]]="710143893",1,IF(OR(CONSOLIDADO[[#This Row],[Casos Acumulados]]&gt;0,CONSOLIDADO[[#This Row],[Muertes]]&gt;0),N456+1,I457))</f>
        <v>42</v>
      </c>
      <c r="O457" s="75">
        <f>+IFERROR(VLOOKUP($G457,TDMuertes!$C$2:$E$534,3,0),0)</f>
        <v>0</v>
      </c>
      <c r="P457" s="100" t="str">
        <f t="shared" ca="1" si="42"/>
        <v>OUT TIME</v>
      </c>
      <c r="Q457" s="84">
        <f>+IFERROR(VLOOKUP(CONSOLIDADO[[#This Row],[Codigo Municipio]],TDDia!$A$4:$B$394,2,0),0)</f>
        <v>0</v>
      </c>
    </row>
    <row r="458" spans="2:17" ht="14.4" x14ac:dyDescent="0.3">
      <c r="B458">
        <f t="shared" si="43"/>
        <v>3</v>
      </c>
      <c r="C458" s="75" t="str" cm="1">
        <f t="array" ref="C458">+INDEX(Table_4[[Departamento]:[Municipio]],FINAL!$B458,1)</f>
        <v>Atlántida</v>
      </c>
      <c r="D458" s="75" t="str" cm="1">
        <f t="array" ref="D458">+INDEX(Table_4[[Departamento]:[Municipio]],FINAL!$B458,4)</f>
        <v>Esparta</v>
      </c>
      <c r="E458" s="75" t="str" cm="1">
        <f t="array" ref="E458">+INDEX(Table_4[[Departamento]:[Municipio]],FINAL!$B458,3)</f>
        <v>0103</v>
      </c>
      <c r="F458" s="102">
        <f t="shared" si="39"/>
        <v>43963</v>
      </c>
      <c r="G458" s="77" t="str">
        <f>+CONSOLIDADO[[#This Row],[Codigo Municipio]]&amp;CONSOLIDADO[[#This Row],[Fecha]]</f>
        <v>010343963</v>
      </c>
      <c r="H458" s="78">
        <f>+IFERROR(VLOOKUP($G458,TDAcumula!$C$2:$E$2027,3,0),0)</f>
        <v>0</v>
      </c>
      <c r="I458" s="79">
        <f t="shared" si="40"/>
        <v>7</v>
      </c>
      <c r="J458" s="80">
        <f>+IF(CONSOLIDADO[[#This Row],[Codigo Municipio]]=E457,CONSOLIDADO[[#This Row],[Fallecidos Diarios]]+J457,CONSOLIDADO[[#This Row],[Fallecidos Diarios]])</f>
        <v>1</v>
      </c>
      <c r="K458" s="81">
        <f t="shared" si="41"/>
        <v>0</v>
      </c>
      <c r="L458" s="82">
        <f>+IF(CONSOLIDADO[[#This Row],[Codigo Municipio]]=E457,CONSOLIDADO[[#This Row],[Recuperados Diarios]]+L457,CONSOLIDADO[[#This Row],[Recuperados Diarios]])</f>
        <v>7</v>
      </c>
      <c r="M458" s="83" cm="1">
        <f t="array" ref="M458">+IFERROR(IF(CONSOLIDADO[[#This Row],[Día]]&lt;14,0,INDEX(CONSOLIDADO[Casos Diarios],ROW()-14,1)),0)</f>
        <v>0</v>
      </c>
      <c r="N458" s="78">
        <f>+IF(CONSOLIDADO[[#This Row],[Clave]]="710143893",1,IF(OR(CONSOLIDADO[[#This Row],[Casos Acumulados]]&gt;0,CONSOLIDADO[[#This Row],[Muertes]]&gt;0),N457+1,I458))</f>
        <v>43</v>
      </c>
      <c r="O458" s="75">
        <f>+IFERROR(VLOOKUP($G458,TDMuertes!$C$2:$E$534,3,0),0)</f>
        <v>0</v>
      </c>
      <c r="P458" s="100" t="str">
        <f t="shared" ca="1" si="42"/>
        <v>OUT TIME</v>
      </c>
      <c r="Q458" s="84">
        <f>+IFERROR(VLOOKUP(CONSOLIDADO[[#This Row],[Codigo Municipio]],TDDia!$A$4:$B$394,2,0),0)</f>
        <v>0</v>
      </c>
    </row>
    <row r="459" spans="2:17" ht="14.4" x14ac:dyDescent="0.3">
      <c r="B459">
        <f t="shared" si="43"/>
        <v>3</v>
      </c>
      <c r="C459" s="75" t="str" cm="1">
        <f t="array" ref="C459">+INDEX(Table_4[[Departamento]:[Municipio]],FINAL!$B459,1)</f>
        <v>Atlántida</v>
      </c>
      <c r="D459" s="75" t="str" cm="1">
        <f t="array" ref="D459">+INDEX(Table_4[[Departamento]:[Municipio]],FINAL!$B459,4)</f>
        <v>Esparta</v>
      </c>
      <c r="E459" s="75" t="str" cm="1">
        <f t="array" ref="E459">+INDEX(Table_4[[Departamento]:[Municipio]],FINAL!$B459,3)</f>
        <v>0103</v>
      </c>
      <c r="F459" s="102">
        <f t="shared" si="39"/>
        <v>43964</v>
      </c>
      <c r="G459" s="77" t="str">
        <f>+CONSOLIDADO[[#This Row],[Codigo Municipio]]&amp;CONSOLIDADO[[#This Row],[Fecha]]</f>
        <v>010343964</v>
      </c>
      <c r="H459" s="78">
        <f>+IFERROR(VLOOKUP($G459,TDAcumula!$C$2:$E$2027,3,0),0)</f>
        <v>0</v>
      </c>
      <c r="I459" s="79">
        <f t="shared" si="40"/>
        <v>7</v>
      </c>
      <c r="J459" s="80">
        <f>+IF(CONSOLIDADO[[#This Row],[Codigo Municipio]]=E458,CONSOLIDADO[[#This Row],[Fallecidos Diarios]]+J458,CONSOLIDADO[[#This Row],[Fallecidos Diarios]])</f>
        <v>1</v>
      </c>
      <c r="K459" s="81">
        <f t="shared" si="41"/>
        <v>0</v>
      </c>
      <c r="L459" s="82">
        <f>+IF(CONSOLIDADO[[#This Row],[Codigo Municipio]]=E458,CONSOLIDADO[[#This Row],[Recuperados Diarios]]+L458,CONSOLIDADO[[#This Row],[Recuperados Diarios]])</f>
        <v>7</v>
      </c>
      <c r="M459" s="83" cm="1">
        <f t="array" ref="M459">+IFERROR(IF(CONSOLIDADO[[#This Row],[Día]]&lt;14,0,INDEX(CONSOLIDADO[Casos Diarios],ROW()-14,1)),0)</f>
        <v>0</v>
      </c>
      <c r="N459" s="78">
        <f>+IF(CONSOLIDADO[[#This Row],[Clave]]="710143893",1,IF(OR(CONSOLIDADO[[#This Row],[Casos Acumulados]]&gt;0,CONSOLIDADO[[#This Row],[Muertes]]&gt;0),N458+1,I459))</f>
        <v>44</v>
      </c>
      <c r="O459" s="75">
        <f>+IFERROR(VLOOKUP($G459,TDMuertes!$C$2:$E$534,3,0),0)</f>
        <v>0</v>
      </c>
      <c r="P459" s="100" t="str">
        <f t="shared" ca="1" si="42"/>
        <v>OUT TIME</v>
      </c>
      <c r="Q459" s="84">
        <f>+IFERROR(VLOOKUP(CONSOLIDADO[[#This Row],[Codigo Municipio]],TDDia!$A$4:$B$394,2,0),0)</f>
        <v>0</v>
      </c>
    </row>
    <row r="460" spans="2:17" ht="14.4" x14ac:dyDescent="0.3">
      <c r="B460">
        <f t="shared" si="43"/>
        <v>3</v>
      </c>
      <c r="C460" s="75" t="str" cm="1">
        <f t="array" ref="C460">+INDEX(Table_4[[Departamento]:[Municipio]],FINAL!$B460,1)</f>
        <v>Atlántida</v>
      </c>
      <c r="D460" s="75" t="str" cm="1">
        <f t="array" ref="D460">+INDEX(Table_4[[Departamento]:[Municipio]],FINAL!$B460,4)</f>
        <v>Esparta</v>
      </c>
      <c r="E460" s="75" t="str" cm="1">
        <f t="array" ref="E460">+INDEX(Table_4[[Departamento]:[Municipio]],FINAL!$B460,3)</f>
        <v>0103</v>
      </c>
      <c r="F460" s="102">
        <f t="shared" si="39"/>
        <v>43965</v>
      </c>
      <c r="G460" s="77" t="str">
        <f>+CONSOLIDADO[[#This Row],[Codigo Municipio]]&amp;CONSOLIDADO[[#This Row],[Fecha]]</f>
        <v>010343965</v>
      </c>
      <c r="H460" s="78">
        <f>+IFERROR(VLOOKUP($G460,TDAcumula!$C$2:$E$2027,3,0),0)</f>
        <v>0</v>
      </c>
      <c r="I460" s="79">
        <f t="shared" si="40"/>
        <v>7</v>
      </c>
      <c r="J460" s="80">
        <f>+IF(CONSOLIDADO[[#This Row],[Codigo Municipio]]=E459,CONSOLIDADO[[#This Row],[Fallecidos Diarios]]+J459,CONSOLIDADO[[#This Row],[Fallecidos Diarios]])</f>
        <v>1</v>
      </c>
      <c r="K460" s="81">
        <f t="shared" si="41"/>
        <v>0</v>
      </c>
      <c r="L460" s="82">
        <f>+IF(CONSOLIDADO[[#This Row],[Codigo Municipio]]=E459,CONSOLIDADO[[#This Row],[Recuperados Diarios]]+L459,CONSOLIDADO[[#This Row],[Recuperados Diarios]])</f>
        <v>7</v>
      </c>
      <c r="M460" s="83" cm="1">
        <f t="array" ref="M460">+IFERROR(IF(CONSOLIDADO[[#This Row],[Día]]&lt;14,0,INDEX(CONSOLIDADO[Casos Diarios],ROW()-14,1)),0)</f>
        <v>0</v>
      </c>
      <c r="N460" s="78">
        <f>+IF(CONSOLIDADO[[#This Row],[Clave]]="710143893",1,IF(OR(CONSOLIDADO[[#This Row],[Casos Acumulados]]&gt;0,CONSOLIDADO[[#This Row],[Muertes]]&gt;0),N459+1,I460))</f>
        <v>45</v>
      </c>
      <c r="O460" s="75">
        <f>+IFERROR(VLOOKUP($G460,TDMuertes!$C$2:$E$534,3,0),0)</f>
        <v>0</v>
      </c>
      <c r="P460" s="100" t="str">
        <f t="shared" ca="1" si="42"/>
        <v>OUT TIME</v>
      </c>
      <c r="Q460" s="84">
        <f>+IFERROR(VLOOKUP(CONSOLIDADO[[#This Row],[Codigo Municipio]],TDDia!$A$4:$B$394,2,0),0)</f>
        <v>0</v>
      </c>
    </row>
    <row r="461" spans="2:17" ht="14.4" x14ac:dyDescent="0.3">
      <c r="B461">
        <f t="shared" si="43"/>
        <v>3</v>
      </c>
      <c r="C461" s="75" t="str" cm="1">
        <f t="array" ref="C461">+INDEX(Table_4[[Departamento]:[Municipio]],FINAL!$B461,1)</f>
        <v>Atlántida</v>
      </c>
      <c r="D461" s="75" t="str" cm="1">
        <f t="array" ref="D461">+INDEX(Table_4[[Departamento]:[Municipio]],FINAL!$B461,4)</f>
        <v>Esparta</v>
      </c>
      <c r="E461" s="75" t="str" cm="1">
        <f t="array" ref="E461">+INDEX(Table_4[[Departamento]:[Municipio]],FINAL!$B461,3)</f>
        <v>0103</v>
      </c>
      <c r="F461" s="102">
        <f t="shared" si="39"/>
        <v>43966</v>
      </c>
      <c r="G461" s="77" t="str">
        <f>+CONSOLIDADO[[#This Row],[Codigo Municipio]]&amp;CONSOLIDADO[[#This Row],[Fecha]]</f>
        <v>010343966</v>
      </c>
      <c r="H461" s="78">
        <f>+IFERROR(VLOOKUP($G461,TDAcumula!$C$2:$E$2027,3,0),0)</f>
        <v>0</v>
      </c>
      <c r="I461" s="79">
        <f t="shared" si="40"/>
        <v>7</v>
      </c>
      <c r="J461" s="80">
        <f>+IF(CONSOLIDADO[[#This Row],[Codigo Municipio]]=E460,CONSOLIDADO[[#This Row],[Fallecidos Diarios]]+J460,CONSOLIDADO[[#This Row],[Fallecidos Diarios]])</f>
        <v>1</v>
      </c>
      <c r="K461" s="81">
        <f t="shared" si="41"/>
        <v>0</v>
      </c>
      <c r="L461" s="82">
        <f>+IF(CONSOLIDADO[[#This Row],[Codigo Municipio]]=E460,CONSOLIDADO[[#This Row],[Recuperados Diarios]]+L460,CONSOLIDADO[[#This Row],[Recuperados Diarios]])</f>
        <v>7</v>
      </c>
      <c r="M461" s="83" cm="1">
        <f t="array" ref="M461">+IFERROR(IF(CONSOLIDADO[[#This Row],[Día]]&lt;14,0,INDEX(CONSOLIDADO[Casos Diarios],ROW()-14,1)),0)</f>
        <v>0</v>
      </c>
      <c r="N461" s="78">
        <f>+IF(CONSOLIDADO[[#This Row],[Clave]]="710143893",1,IF(OR(CONSOLIDADO[[#This Row],[Casos Acumulados]]&gt;0,CONSOLIDADO[[#This Row],[Muertes]]&gt;0),N460+1,I461))</f>
        <v>46</v>
      </c>
      <c r="O461" s="75">
        <f>+IFERROR(VLOOKUP($G461,TDMuertes!$C$2:$E$534,3,0),0)</f>
        <v>0</v>
      </c>
      <c r="P461" s="100" t="str">
        <f t="shared" ca="1" si="42"/>
        <v>OUT TIME</v>
      </c>
      <c r="Q461" s="84">
        <f>+IFERROR(VLOOKUP(CONSOLIDADO[[#This Row],[Codigo Municipio]],TDDia!$A$4:$B$394,2,0),0)</f>
        <v>0</v>
      </c>
    </row>
    <row r="462" spans="2:17" ht="14.4" x14ac:dyDescent="0.3">
      <c r="B462">
        <f t="shared" si="43"/>
        <v>3</v>
      </c>
      <c r="C462" s="75" t="str" cm="1">
        <f t="array" ref="C462">+INDEX(Table_4[[Departamento]:[Municipio]],FINAL!$B462,1)</f>
        <v>Atlántida</v>
      </c>
      <c r="D462" s="75" t="str" cm="1">
        <f t="array" ref="D462">+INDEX(Table_4[[Departamento]:[Municipio]],FINAL!$B462,4)</f>
        <v>Esparta</v>
      </c>
      <c r="E462" s="75" t="str" cm="1">
        <f t="array" ref="E462">+INDEX(Table_4[[Departamento]:[Municipio]],FINAL!$B462,3)</f>
        <v>0103</v>
      </c>
      <c r="F462" s="102">
        <f t="shared" si="39"/>
        <v>43967</v>
      </c>
      <c r="G462" s="77" t="str">
        <f>+CONSOLIDADO[[#This Row],[Codigo Municipio]]&amp;CONSOLIDADO[[#This Row],[Fecha]]</f>
        <v>010343967</v>
      </c>
      <c r="H462" s="78">
        <f>+IFERROR(VLOOKUP($G462,TDAcumula!$C$2:$E$2027,3,0),0)</f>
        <v>0</v>
      </c>
      <c r="I462" s="79">
        <f t="shared" si="40"/>
        <v>7</v>
      </c>
      <c r="J462" s="80">
        <f>+IF(CONSOLIDADO[[#This Row],[Codigo Municipio]]=E461,CONSOLIDADO[[#This Row],[Fallecidos Diarios]]+J461,CONSOLIDADO[[#This Row],[Fallecidos Diarios]])</f>
        <v>1</v>
      </c>
      <c r="K462" s="81">
        <f t="shared" si="41"/>
        <v>0</v>
      </c>
      <c r="L462" s="82">
        <f>+IF(CONSOLIDADO[[#This Row],[Codigo Municipio]]=E461,CONSOLIDADO[[#This Row],[Recuperados Diarios]]+L461,CONSOLIDADO[[#This Row],[Recuperados Diarios]])</f>
        <v>7</v>
      </c>
      <c r="M462" s="83" cm="1">
        <f t="array" ref="M462">+IFERROR(IF(CONSOLIDADO[[#This Row],[Día]]&lt;14,0,INDEX(CONSOLIDADO[Casos Diarios],ROW()-14,1)),0)</f>
        <v>0</v>
      </c>
      <c r="N462" s="78">
        <f>+IF(CONSOLIDADO[[#This Row],[Clave]]="710143893",1,IF(OR(CONSOLIDADO[[#This Row],[Casos Acumulados]]&gt;0,CONSOLIDADO[[#This Row],[Muertes]]&gt;0),N461+1,I462))</f>
        <v>47</v>
      </c>
      <c r="O462" s="75">
        <f>+IFERROR(VLOOKUP($G462,TDMuertes!$C$2:$E$534,3,0),0)</f>
        <v>0</v>
      </c>
      <c r="P462" s="100" t="str">
        <f t="shared" ca="1" si="42"/>
        <v>OUT TIME</v>
      </c>
      <c r="Q462" s="84">
        <f>+IFERROR(VLOOKUP(CONSOLIDADO[[#This Row],[Codigo Municipio]],TDDia!$A$4:$B$394,2,0),0)</f>
        <v>0</v>
      </c>
    </row>
    <row r="463" spans="2:17" ht="14.4" x14ac:dyDescent="0.3">
      <c r="B463">
        <f t="shared" si="43"/>
        <v>3</v>
      </c>
      <c r="C463" s="75" t="str" cm="1">
        <f t="array" ref="C463">+INDEX(Table_4[[Departamento]:[Municipio]],FINAL!$B463,1)</f>
        <v>Atlántida</v>
      </c>
      <c r="D463" s="75" t="str" cm="1">
        <f t="array" ref="D463">+INDEX(Table_4[[Departamento]:[Municipio]],FINAL!$B463,4)</f>
        <v>Esparta</v>
      </c>
      <c r="E463" s="75" t="str" cm="1">
        <f t="array" ref="E463">+INDEX(Table_4[[Departamento]:[Municipio]],FINAL!$B463,3)</f>
        <v>0103</v>
      </c>
      <c r="F463" s="102">
        <f t="shared" si="39"/>
        <v>43968</v>
      </c>
      <c r="G463" s="77" t="str">
        <f>+CONSOLIDADO[[#This Row],[Codigo Municipio]]&amp;CONSOLIDADO[[#This Row],[Fecha]]</f>
        <v>010343968</v>
      </c>
      <c r="H463" s="78">
        <f>+IFERROR(VLOOKUP($G463,TDAcumula!$C$2:$E$2027,3,0),0)</f>
        <v>0</v>
      </c>
      <c r="I463" s="79">
        <f t="shared" si="40"/>
        <v>7</v>
      </c>
      <c r="J463" s="80">
        <f>+IF(CONSOLIDADO[[#This Row],[Codigo Municipio]]=E462,CONSOLIDADO[[#This Row],[Fallecidos Diarios]]+J462,CONSOLIDADO[[#This Row],[Fallecidos Diarios]])</f>
        <v>1</v>
      </c>
      <c r="K463" s="81">
        <f t="shared" si="41"/>
        <v>0</v>
      </c>
      <c r="L463" s="82">
        <f>+IF(CONSOLIDADO[[#This Row],[Codigo Municipio]]=E462,CONSOLIDADO[[#This Row],[Recuperados Diarios]]+L462,CONSOLIDADO[[#This Row],[Recuperados Diarios]])</f>
        <v>7</v>
      </c>
      <c r="M463" s="83" cm="1">
        <f t="array" ref="M463">+IFERROR(IF(CONSOLIDADO[[#This Row],[Día]]&lt;14,0,INDEX(CONSOLIDADO[Casos Diarios],ROW()-14,1)),0)</f>
        <v>0</v>
      </c>
      <c r="N463" s="78">
        <f>+IF(CONSOLIDADO[[#This Row],[Clave]]="710143893",1,IF(OR(CONSOLIDADO[[#This Row],[Casos Acumulados]]&gt;0,CONSOLIDADO[[#This Row],[Muertes]]&gt;0),N462+1,I463))</f>
        <v>48</v>
      </c>
      <c r="O463" s="75">
        <f>+IFERROR(VLOOKUP($G463,TDMuertes!$C$2:$E$534,3,0),0)</f>
        <v>0</v>
      </c>
      <c r="P463" s="100" t="str">
        <f t="shared" ca="1" si="42"/>
        <v>OUT TIME</v>
      </c>
      <c r="Q463" s="84">
        <f>+IFERROR(VLOOKUP(CONSOLIDADO[[#This Row],[Codigo Municipio]],TDDia!$A$4:$B$394,2,0),0)</f>
        <v>0</v>
      </c>
    </row>
    <row r="464" spans="2:17" ht="14.4" x14ac:dyDescent="0.3">
      <c r="B464">
        <f t="shared" si="43"/>
        <v>3</v>
      </c>
      <c r="C464" s="75" t="str" cm="1">
        <f t="array" ref="C464">+INDEX(Table_4[[Departamento]:[Municipio]],FINAL!$B464,1)</f>
        <v>Atlántida</v>
      </c>
      <c r="D464" s="75" t="str" cm="1">
        <f t="array" ref="D464">+INDEX(Table_4[[Departamento]:[Municipio]],FINAL!$B464,4)</f>
        <v>Esparta</v>
      </c>
      <c r="E464" s="75" t="str" cm="1">
        <f t="array" ref="E464">+INDEX(Table_4[[Departamento]:[Municipio]],FINAL!$B464,3)</f>
        <v>0103</v>
      </c>
      <c r="F464" s="102">
        <f t="shared" si="39"/>
        <v>43969</v>
      </c>
      <c r="G464" s="77" t="str">
        <f>+CONSOLIDADO[[#This Row],[Codigo Municipio]]&amp;CONSOLIDADO[[#This Row],[Fecha]]</f>
        <v>010343969</v>
      </c>
      <c r="H464" s="78">
        <f>+IFERROR(VLOOKUP($G464,TDAcumula!$C$2:$E$2027,3,0),0)</f>
        <v>0</v>
      </c>
      <c r="I464" s="79">
        <f t="shared" si="40"/>
        <v>7</v>
      </c>
      <c r="J464" s="80">
        <f>+IF(CONSOLIDADO[[#This Row],[Codigo Municipio]]=E463,CONSOLIDADO[[#This Row],[Fallecidos Diarios]]+J463,CONSOLIDADO[[#This Row],[Fallecidos Diarios]])</f>
        <v>1</v>
      </c>
      <c r="K464" s="81">
        <f t="shared" si="41"/>
        <v>0</v>
      </c>
      <c r="L464" s="82">
        <f>+IF(CONSOLIDADO[[#This Row],[Codigo Municipio]]=E463,CONSOLIDADO[[#This Row],[Recuperados Diarios]]+L463,CONSOLIDADO[[#This Row],[Recuperados Diarios]])</f>
        <v>7</v>
      </c>
      <c r="M464" s="83" cm="1">
        <f t="array" ref="M464">+IFERROR(IF(CONSOLIDADO[[#This Row],[Día]]&lt;14,0,INDEX(CONSOLIDADO[Casos Diarios],ROW()-14,1)),0)</f>
        <v>0</v>
      </c>
      <c r="N464" s="78">
        <f>+IF(CONSOLIDADO[[#This Row],[Clave]]="710143893",1,IF(OR(CONSOLIDADO[[#This Row],[Casos Acumulados]]&gt;0,CONSOLIDADO[[#This Row],[Muertes]]&gt;0),N463+1,I464))</f>
        <v>49</v>
      </c>
      <c r="O464" s="75">
        <f>+IFERROR(VLOOKUP($G464,TDMuertes!$C$2:$E$534,3,0),0)</f>
        <v>0</v>
      </c>
      <c r="P464" s="100" t="str">
        <f t="shared" ca="1" si="42"/>
        <v>OUT TIME</v>
      </c>
      <c r="Q464" s="84">
        <f>+IFERROR(VLOOKUP(CONSOLIDADO[[#This Row],[Codigo Municipio]],TDDia!$A$4:$B$394,2,0),0)</f>
        <v>0</v>
      </c>
    </row>
    <row r="465" spans="2:17" ht="14.4" x14ac:dyDescent="0.3">
      <c r="B465">
        <f t="shared" si="43"/>
        <v>3</v>
      </c>
      <c r="C465" s="75" t="str" cm="1">
        <f t="array" ref="C465">+INDEX(Table_4[[Departamento]:[Municipio]],FINAL!$B465,1)</f>
        <v>Atlántida</v>
      </c>
      <c r="D465" s="75" t="str" cm="1">
        <f t="array" ref="D465">+INDEX(Table_4[[Departamento]:[Municipio]],FINAL!$B465,4)</f>
        <v>Esparta</v>
      </c>
      <c r="E465" s="75" t="str" cm="1">
        <f t="array" ref="E465">+INDEX(Table_4[[Departamento]:[Municipio]],FINAL!$B465,3)</f>
        <v>0103</v>
      </c>
      <c r="F465" s="102">
        <f t="shared" si="39"/>
        <v>43970</v>
      </c>
      <c r="G465" s="77" t="str">
        <f>+CONSOLIDADO[[#This Row],[Codigo Municipio]]&amp;CONSOLIDADO[[#This Row],[Fecha]]</f>
        <v>010343970</v>
      </c>
      <c r="H465" s="78">
        <f>+IFERROR(VLOOKUP($G465,TDAcumula!$C$2:$E$2027,3,0),0)</f>
        <v>0</v>
      </c>
      <c r="I465" s="79">
        <f t="shared" si="40"/>
        <v>7</v>
      </c>
      <c r="J465" s="80">
        <f>+IF(CONSOLIDADO[[#This Row],[Codigo Municipio]]=E464,CONSOLIDADO[[#This Row],[Fallecidos Diarios]]+J464,CONSOLIDADO[[#This Row],[Fallecidos Diarios]])</f>
        <v>1</v>
      </c>
      <c r="K465" s="81">
        <f t="shared" si="41"/>
        <v>0</v>
      </c>
      <c r="L465" s="82">
        <f>+IF(CONSOLIDADO[[#This Row],[Codigo Municipio]]=E464,CONSOLIDADO[[#This Row],[Recuperados Diarios]]+L464,CONSOLIDADO[[#This Row],[Recuperados Diarios]])</f>
        <v>7</v>
      </c>
      <c r="M465" s="83" cm="1">
        <f t="array" ref="M465">+IFERROR(IF(CONSOLIDADO[[#This Row],[Día]]&lt;14,0,INDEX(CONSOLIDADO[Casos Diarios],ROW()-14,1)),0)</f>
        <v>0</v>
      </c>
      <c r="N465" s="78">
        <f>+IF(CONSOLIDADO[[#This Row],[Clave]]="710143893",1,IF(OR(CONSOLIDADO[[#This Row],[Casos Acumulados]]&gt;0,CONSOLIDADO[[#This Row],[Muertes]]&gt;0),N464+1,I465))</f>
        <v>50</v>
      </c>
      <c r="O465" s="75">
        <f>+IFERROR(VLOOKUP($G465,TDMuertes!$C$2:$E$534,3,0),0)</f>
        <v>0</v>
      </c>
      <c r="P465" s="100" t="str">
        <f t="shared" ca="1" si="42"/>
        <v>OUT TIME</v>
      </c>
      <c r="Q465" s="84">
        <f>+IFERROR(VLOOKUP(CONSOLIDADO[[#This Row],[Codigo Municipio]],TDDia!$A$4:$B$394,2,0),0)</f>
        <v>0</v>
      </c>
    </row>
    <row r="466" spans="2:17" ht="14.4" x14ac:dyDescent="0.3">
      <c r="B466">
        <f t="shared" si="43"/>
        <v>3</v>
      </c>
      <c r="C466" s="75" t="str" cm="1">
        <f t="array" ref="C466">+INDEX(Table_4[[Departamento]:[Municipio]],FINAL!$B466,1)</f>
        <v>Atlántida</v>
      </c>
      <c r="D466" s="75" t="str" cm="1">
        <f t="array" ref="D466">+INDEX(Table_4[[Departamento]:[Municipio]],FINAL!$B466,4)</f>
        <v>Esparta</v>
      </c>
      <c r="E466" s="75" t="str" cm="1">
        <f t="array" ref="E466">+INDEX(Table_4[[Departamento]:[Municipio]],FINAL!$B466,3)</f>
        <v>0103</v>
      </c>
      <c r="F466" s="102">
        <f t="shared" si="39"/>
        <v>43971</v>
      </c>
      <c r="G466" s="77" t="str">
        <f>+CONSOLIDADO[[#This Row],[Codigo Municipio]]&amp;CONSOLIDADO[[#This Row],[Fecha]]</f>
        <v>010343971</v>
      </c>
      <c r="H466" s="78">
        <f>+IFERROR(VLOOKUP($G466,TDAcumula!$C$2:$E$2027,3,0),0)</f>
        <v>0</v>
      </c>
      <c r="I466" s="79">
        <f t="shared" si="40"/>
        <v>7</v>
      </c>
      <c r="J466" s="80">
        <f>+IF(CONSOLIDADO[[#This Row],[Codigo Municipio]]=E465,CONSOLIDADO[[#This Row],[Fallecidos Diarios]]+J465,CONSOLIDADO[[#This Row],[Fallecidos Diarios]])</f>
        <v>1</v>
      </c>
      <c r="K466" s="81">
        <f t="shared" si="41"/>
        <v>0</v>
      </c>
      <c r="L466" s="82">
        <f>+IF(CONSOLIDADO[[#This Row],[Codigo Municipio]]=E465,CONSOLIDADO[[#This Row],[Recuperados Diarios]]+L465,CONSOLIDADO[[#This Row],[Recuperados Diarios]])</f>
        <v>7</v>
      </c>
      <c r="M466" s="83" cm="1">
        <f t="array" ref="M466">+IFERROR(IF(CONSOLIDADO[[#This Row],[Día]]&lt;14,0,INDEX(CONSOLIDADO[Casos Diarios],ROW()-14,1)),0)</f>
        <v>0</v>
      </c>
      <c r="N466" s="78">
        <f>+IF(CONSOLIDADO[[#This Row],[Clave]]="710143893",1,IF(OR(CONSOLIDADO[[#This Row],[Casos Acumulados]]&gt;0,CONSOLIDADO[[#This Row],[Muertes]]&gt;0),N465+1,I466))</f>
        <v>51</v>
      </c>
      <c r="O466" s="75">
        <f>+IFERROR(VLOOKUP($G466,TDMuertes!$C$2:$E$534,3,0),0)</f>
        <v>0</v>
      </c>
      <c r="P466" s="100" t="str">
        <f t="shared" ca="1" si="42"/>
        <v>OUT TIME</v>
      </c>
      <c r="Q466" s="84">
        <f>+IFERROR(VLOOKUP(CONSOLIDADO[[#This Row],[Codigo Municipio]],TDDia!$A$4:$B$394,2,0),0)</f>
        <v>0</v>
      </c>
    </row>
    <row r="467" spans="2:17" ht="14.4" x14ac:dyDescent="0.3">
      <c r="B467">
        <f t="shared" si="43"/>
        <v>3</v>
      </c>
      <c r="C467" s="75" t="str" cm="1">
        <f t="array" ref="C467">+INDEX(Table_4[[Departamento]:[Municipio]],FINAL!$B467,1)</f>
        <v>Atlántida</v>
      </c>
      <c r="D467" s="75" t="str" cm="1">
        <f t="array" ref="D467">+INDEX(Table_4[[Departamento]:[Municipio]],FINAL!$B467,4)</f>
        <v>Esparta</v>
      </c>
      <c r="E467" s="75" t="str" cm="1">
        <f t="array" ref="E467">+INDEX(Table_4[[Departamento]:[Municipio]],FINAL!$B467,3)</f>
        <v>0103</v>
      </c>
      <c r="F467" s="102">
        <f t="shared" si="39"/>
        <v>43972</v>
      </c>
      <c r="G467" s="77" t="str">
        <f>+CONSOLIDADO[[#This Row],[Codigo Municipio]]&amp;CONSOLIDADO[[#This Row],[Fecha]]</f>
        <v>010343972</v>
      </c>
      <c r="H467" s="78">
        <f>+IFERROR(VLOOKUP($G467,TDAcumula!$C$2:$E$2027,3,0),0)</f>
        <v>0</v>
      </c>
      <c r="I467" s="79">
        <f t="shared" si="40"/>
        <v>7</v>
      </c>
      <c r="J467" s="80">
        <f>+IF(CONSOLIDADO[[#This Row],[Codigo Municipio]]=E466,CONSOLIDADO[[#This Row],[Fallecidos Diarios]]+J466,CONSOLIDADO[[#This Row],[Fallecidos Diarios]])</f>
        <v>1</v>
      </c>
      <c r="K467" s="81">
        <f t="shared" si="41"/>
        <v>0</v>
      </c>
      <c r="L467" s="82">
        <f>+IF(CONSOLIDADO[[#This Row],[Codigo Municipio]]=E466,CONSOLIDADO[[#This Row],[Recuperados Diarios]]+L466,CONSOLIDADO[[#This Row],[Recuperados Diarios]])</f>
        <v>7</v>
      </c>
      <c r="M467" s="83" cm="1">
        <f t="array" ref="M467">+IFERROR(IF(CONSOLIDADO[[#This Row],[Día]]&lt;14,0,INDEX(CONSOLIDADO[Casos Diarios],ROW()-14,1)),0)</f>
        <v>0</v>
      </c>
      <c r="N467" s="78">
        <f>+IF(CONSOLIDADO[[#This Row],[Clave]]="710143893",1,IF(OR(CONSOLIDADO[[#This Row],[Casos Acumulados]]&gt;0,CONSOLIDADO[[#This Row],[Muertes]]&gt;0),N466+1,I467))</f>
        <v>52</v>
      </c>
      <c r="O467" s="75">
        <f>+IFERROR(VLOOKUP($G467,TDMuertes!$C$2:$E$534,3,0),0)</f>
        <v>0</v>
      </c>
      <c r="P467" s="100" t="str">
        <f t="shared" ca="1" si="42"/>
        <v>OUT TIME</v>
      </c>
      <c r="Q467" s="84">
        <f>+IFERROR(VLOOKUP(CONSOLIDADO[[#This Row],[Codigo Municipio]],TDDia!$A$4:$B$394,2,0),0)</f>
        <v>0</v>
      </c>
    </row>
    <row r="468" spans="2:17" ht="14.4" x14ac:dyDescent="0.3">
      <c r="B468">
        <f t="shared" si="43"/>
        <v>3</v>
      </c>
      <c r="C468" s="75" t="str" cm="1">
        <f t="array" ref="C468">+INDEX(Table_4[[Departamento]:[Municipio]],FINAL!$B468,1)</f>
        <v>Atlántida</v>
      </c>
      <c r="D468" s="75" t="str" cm="1">
        <f t="array" ref="D468">+INDEX(Table_4[[Departamento]:[Municipio]],FINAL!$B468,4)</f>
        <v>Esparta</v>
      </c>
      <c r="E468" s="75" t="str" cm="1">
        <f t="array" ref="E468">+INDEX(Table_4[[Departamento]:[Municipio]],FINAL!$B468,3)</f>
        <v>0103</v>
      </c>
      <c r="F468" s="102">
        <f t="shared" si="39"/>
        <v>43973</v>
      </c>
      <c r="G468" s="77" t="str">
        <f>+CONSOLIDADO[[#This Row],[Codigo Municipio]]&amp;CONSOLIDADO[[#This Row],[Fecha]]</f>
        <v>010343973</v>
      </c>
      <c r="H468" s="78">
        <f>+IFERROR(VLOOKUP($G468,TDAcumula!$C$2:$E$2027,3,0),0)</f>
        <v>0</v>
      </c>
      <c r="I468" s="79">
        <f t="shared" si="40"/>
        <v>7</v>
      </c>
      <c r="J468" s="80">
        <f>+IF(CONSOLIDADO[[#This Row],[Codigo Municipio]]=E467,CONSOLIDADO[[#This Row],[Fallecidos Diarios]]+J467,CONSOLIDADO[[#This Row],[Fallecidos Diarios]])</f>
        <v>1</v>
      </c>
      <c r="K468" s="81">
        <f t="shared" si="41"/>
        <v>0</v>
      </c>
      <c r="L468" s="82">
        <f>+IF(CONSOLIDADO[[#This Row],[Codigo Municipio]]=E467,CONSOLIDADO[[#This Row],[Recuperados Diarios]]+L467,CONSOLIDADO[[#This Row],[Recuperados Diarios]])</f>
        <v>7</v>
      </c>
      <c r="M468" s="83" cm="1">
        <f t="array" ref="M468">+IFERROR(IF(CONSOLIDADO[[#This Row],[Día]]&lt;14,0,INDEX(CONSOLIDADO[Casos Diarios],ROW()-14,1)),0)</f>
        <v>0</v>
      </c>
      <c r="N468" s="78">
        <f>+IF(CONSOLIDADO[[#This Row],[Clave]]="710143893",1,IF(OR(CONSOLIDADO[[#This Row],[Casos Acumulados]]&gt;0,CONSOLIDADO[[#This Row],[Muertes]]&gt;0),N467+1,I468))</f>
        <v>53</v>
      </c>
      <c r="O468" s="75">
        <f>+IFERROR(VLOOKUP($G468,TDMuertes!$C$2:$E$534,3,0),0)</f>
        <v>0</v>
      </c>
      <c r="P468" s="100" t="str">
        <f t="shared" ca="1" si="42"/>
        <v>OUT TIME</v>
      </c>
      <c r="Q468" s="84">
        <f>+IFERROR(VLOOKUP(CONSOLIDADO[[#This Row],[Codigo Municipio]],TDDia!$A$4:$B$394,2,0),0)</f>
        <v>0</v>
      </c>
    </row>
    <row r="469" spans="2:17" ht="14.4" x14ac:dyDescent="0.3">
      <c r="B469">
        <f t="shared" si="43"/>
        <v>3</v>
      </c>
      <c r="C469" s="75" t="str" cm="1">
        <f t="array" ref="C469">+INDEX(Table_4[[Departamento]:[Municipio]],FINAL!$B469,1)</f>
        <v>Atlántida</v>
      </c>
      <c r="D469" s="75" t="str" cm="1">
        <f t="array" ref="D469">+INDEX(Table_4[[Departamento]:[Municipio]],FINAL!$B469,4)</f>
        <v>Esparta</v>
      </c>
      <c r="E469" s="75" t="str" cm="1">
        <f t="array" ref="E469">+INDEX(Table_4[[Departamento]:[Municipio]],FINAL!$B469,3)</f>
        <v>0103</v>
      </c>
      <c r="F469" s="102">
        <f t="shared" si="39"/>
        <v>43974</v>
      </c>
      <c r="G469" s="77" t="str">
        <f>+CONSOLIDADO[[#This Row],[Codigo Municipio]]&amp;CONSOLIDADO[[#This Row],[Fecha]]</f>
        <v>010343974</v>
      </c>
      <c r="H469" s="78">
        <f>+IFERROR(VLOOKUP($G469,TDAcumula!$C$2:$E$2027,3,0),0)</f>
        <v>0</v>
      </c>
      <c r="I469" s="79">
        <f t="shared" si="40"/>
        <v>7</v>
      </c>
      <c r="J469" s="80">
        <f>+IF(CONSOLIDADO[[#This Row],[Codigo Municipio]]=E468,CONSOLIDADO[[#This Row],[Fallecidos Diarios]]+J468,CONSOLIDADO[[#This Row],[Fallecidos Diarios]])</f>
        <v>1</v>
      </c>
      <c r="K469" s="81">
        <f t="shared" si="41"/>
        <v>0</v>
      </c>
      <c r="L469" s="82">
        <f>+IF(CONSOLIDADO[[#This Row],[Codigo Municipio]]=E468,CONSOLIDADO[[#This Row],[Recuperados Diarios]]+L468,CONSOLIDADO[[#This Row],[Recuperados Diarios]])</f>
        <v>7</v>
      </c>
      <c r="M469" s="83" cm="1">
        <f t="array" ref="M469">+IFERROR(IF(CONSOLIDADO[[#This Row],[Día]]&lt;14,0,INDEX(CONSOLIDADO[Casos Diarios],ROW()-14,1)),0)</f>
        <v>0</v>
      </c>
      <c r="N469" s="78">
        <f>+IF(CONSOLIDADO[[#This Row],[Clave]]="710143893",1,IF(OR(CONSOLIDADO[[#This Row],[Casos Acumulados]]&gt;0,CONSOLIDADO[[#This Row],[Muertes]]&gt;0),N468+1,I469))</f>
        <v>54</v>
      </c>
      <c r="O469" s="75">
        <f>+IFERROR(VLOOKUP($G469,TDMuertes!$C$2:$E$534,3,0),0)</f>
        <v>0</v>
      </c>
      <c r="P469" s="100" t="str">
        <f t="shared" ca="1" si="42"/>
        <v>OUT TIME</v>
      </c>
      <c r="Q469" s="84">
        <f>+IFERROR(VLOOKUP(CONSOLIDADO[[#This Row],[Codigo Municipio]],TDDia!$A$4:$B$394,2,0),0)</f>
        <v>0</v>
      </c>
    </row>
    <row r="470" spans="2:17" ht="14.4" x14ac:dyDescent="0.3">
      <c r="B470">
        <f t="shared" si="43"/>
        <v>3</v>
      </c>
      <c r="C470" s="75" t="str" cm="1">
        <f t="array" ref="C470">+INDEX(Table_4[[Departamento]:[Municipio]],FINAL!$B470,1)</f>
        <v>Atlántida</v>
      </c>
      <c r="D470" s="75" t="str" cm="1">
        <f t="array" ref="D470">+INDEX(Table_4[[Departamento]:[Municipio]],FINAL!$B470,4)</f>
        <v>Esparta</v>
      </c>
      <c r="E470" s="75" t="str" cm="1">
        <f t="array" ref="E470">+INDEX(Table_4[[Departamento]:[Municipio]],FINAL!$B470,3)</f>
        <v>0103</v>
      </c>
      <c r="F470" s="102">
        <f t="shared" si="39"/>
        <v>43975</v>
      </c>
      <c r="G470" s="77" t="str">
        <f>+CONSOLIDADO[[#This Row],[Codigo Municipio]]&amp;CONSOLIDADO[[#This Row],[Fecha]]</f>
        <v>010343975</v>
      </c>
      <c r="H470" s="78">
        <f>+IFERROR(VLOOKUP($G470,TDAcumula!$C$2:$E$2027,3,0),0)</f>
        <v>0</v>
      </c>
      <c r="I470" s="79">
        <f t="shared" si="40"/>
        <v>7</v>
      </c>
      <c r="J470" s="80">
        <f>+IF(CONSOLIDADO[[#This Row],[Codigo Municipio]]=E469,CONSOLIDADO[[#This Row],[Fallecidos Diarios]]+J469,CONSOLIDADO[[#This Row],[Fallecidos Diarios]])</f>
        <v>1</v>
      </c>
      <c r="K470" s="81">
        <f t="shared" si="41"/>
        <v>0</v>
      </c>
      <c r="L470" s="82">
        <f>+IF(CONSOLIDADO[[#This Row],[Codigo Municipio]]=E469,CONSOLIDADO[[#This Row],[Recuperados Diarios]]+L469,CONSOLIDADO[[#This Row],[Recuperados Diarios]])</f>
        <v>7</v>
      </c>
      <c r="M470" s="83" cm="1">
        <f t="array" ref="M470">+IFERROR(IF(CONSOLIDADO[[#This Row],[Día]]&lt;14,0,INDEX(CONSOLIDADO[Casos Diarios],ROW()-14,1)),0)</f>
        <v>0</v>
      </c>
      <c r="N470" s="78">
        <f>+IF(CONSOLIDADO[[#This Row],[Clave]]="710143893",1,IF(OR(CONSOLIDADO[[#This Row],[Casos Acumulados]]&gt;0,CONSOLIDADO[[#This Row],[Muertes]]&gt;0),N469+1,I470))</f>
        <v>55</v>
      </c>
      <c r="O470" s="75">
        <f>+IFERROR(VLOOKUP($G470,TDMuertes!$C$2:$E$534,3,0),0)</f>
        <v>0</v>
      </c>
      <c r="P470" s="100" t="str">
        <f t="shared" ca="1" si="42"/>
        <v>OUT TIME</v>
      </c>
      <c r="Q470" s="84">
        <f>+IFERROR(VLOOKUP(CONSOLIDADO[[#This Row],[Codigo Municipio]],TDDia!$A$4:$B$394,2,0),0)</f>
        <v>0</v>
      </c>
    </row>
    <row r="471" spans="2:17" ht="14.4" x14ac:dyDescent="0.3">
      <c r="B471">
        <f t="shared" si="43"/>
        <v>3</v>
      </c>
      <c r="C471" s="75" t="str" cm="1">
        <f t="array" ref="C471">+INDEX(Table_4[[Departamento]:[Municipio]],FINAL!$B471,1)</f>
        <v>Atlántida</v>
      </c>
      <c r="D471" s="75" t="str" cm="1">
        <f t="array" ref="D471">+INDEX(Table_4[[Departamento]:[Municipio]],FINAL!$B471,4)</f>
        <v>Esparta</v>
      </c>
      <c r="E471" s="75" t="str" cm="1">
        <f t="array" ref="E471">+INDEX(Table_4[[Departamento]:[Municipio]],FINAL!$B471,3)</f>
        <v>0103</v>
      </c>
      <c r="F471" s="102">
        <f t="shared" si="39"/>
        <v>43976</v>
      </c>
      <c r="G471" s="77" t="str">
        <f>+CONSOLIDADO[[#This Row],[Codigo Municipio]]&amp;CONSOLIDADO[[#This Row],[Fecha]]</f>
        <v>010343976</v>
      </c>
      <c r="H471" s="78">
        <f>+IFERROR(VLOOKUP($G471,TDAcumula!$C$2:$E$2027,3,0),0)</f>
        <v>0</v>
      </c>
      <c r="I471" s="79">
        <f t="shared" si="40"/>
        <v>7</v>
      </c>
      <c r="J471" s="80">
        <f>+IF(CONSOLIDADO[[#This Row],[Codigo Municipio]]=E470,CONSOLIDADO[[#This Row],[Fallecidos Diarios]]+J470,CONSOLIDADO[[#This Row],[Fallecidos Diarios]])</f>
        <v>1</v>
      </c>
      <c r="K471" s="81">
        <f t="shared" si="41"/>
        <v>0</v>
      </c>
      <c r="L471" s="82">
        <f>+IF(CONSOLIDADO[[#This Row],[Codigo Municipio]]=E470,CONSOLIDADO[[#This Row],[Recuperados Diarios]]+L470,CONSOLIDADO[[#This Row],[Recuperados Diarios]])</f>
        <v>7</v>
      </c>
      <c r="M471" s="83" cm="1">
        <f t="array" ref="M471">+IFERROR(IF(CONSOLIDADO[[#This Row],[Día]]&lt;14,0,INDEX(CONSOLIDADO[Casos Diarios],ROW()-14,1)),0)</f>
        <v>0</v>
      </c>
      <c r="N471" s="78">
        <f>+IF(CONSOLIDADO[[#This Row],[Clave]]="710143893",1,IF(OR(CONSOLIDADO[[#This Row],[Casos Acumulados]]&gt;0,CONSOLIDADO[[#This Row],[Muertes]]&gt;0),N470+1,I471))</f>
        <v>56</v>
      </c>
      <c r="O471" s="75">
        <f>+IFERROR(VLOOKUP($G471,TDMuertes!$C$2:$E$534,3,0),0)</f>
        <v>0</v>
      </c>
      <c r="P471" s="100" t="str">
        <f t="shared" ca="1" si="42"/>
        <v>OUT TIME</v>
      </c>
      <c r="Q471" s="84">
        <f>+IFERROR(VLOOKUP(CONSOLIDADO[[#This Row],[Codigo Municipio]],TDDia!$A$4:$B$394,2,0),0)</f>
        <v>0</v>
      </c>
    </row>
    <row r="472" spans="2:17" ht="14.4" x14ac:dyDescent="0.3">
      <c r="B472">
        <f t="shared" si="43"/>
        <v>3</v>
      </c>
      <c r="C472" s="75" t="str" cm="1">
        <f t="array" ref="C472">+INDEX(Table_4[[Departamento]:[Municipio]],FINAL!$B472,1)</f>
        <v>Atlántida</v>
      </c>
      <c r="D472" s="75" t="str" cm="1">
        <f t="array" ref="D472">+INDEX(Table_4[[Departamento]:[Municipio]],FINAL!$B472,4)</f>
        <v>Esparta</v>
      </c>
      <c r="E472" s="75" t="str" cm="1">
        <f t="array" ref="E472">+INDEX(Table_4[[Departamento]:[Municipio]],FINAL!$B472,3)</f>
        <v>0103</v>
      </c>
      <c r="F472" s="102">
        <f t="shared" si="39"/>
        <v>43977</v>
      </c>
      <c r="G472" s="77" t="str">
        <f>+CONSOLIDADO[[#This Row],[Codigo Municipio]]&amp;CONSOLIDADO[[#This Row],[Fecha]]</f>
        <v>010343977</v>
      </c>
      <c r="H472" s="78">
        <f>+IFERROR(VLOOKUP($G472,TDAcumula!$C$2:$E$2027,3,0),0)</f>
        <v>0</v>
      </c>
      <c r="I472" s="79">
        <f t="shared" si="40"/>
        <v>7</v>
      </c>
      <c r="J472" s="80">
        <f>+IF(CONSOLIDADO[[#This Row],[Codigo Municipio]]=E471,CONSOLIDADO[[#This Row],[Fallecidos Diarios]]+J471,CONSOLIDADO[[#This Row],[Fallecidos Diarios]])</f>
        <v>1</v>
      </c>
      <c r="K472" s="81">
        <f t="shared" si="41"/>
        <v>0</v>
      </c>
      <c r="L472" s="82">
        <f>+IF(CONSOLIDADO[[#This Row],[Codigo Municipio]]=E471,CONSOLIDADO[[#This Row],[Recuperados Diarios]]+L471,CONSOLIDADO[[#This Row],[Recuperados Diarios]])</f>
        <v>7</v>
      </c>
      <c r="M472" s="83" cm="1">
        <f t="array" ref="M472">+IFERROR(IF(CONSOLIDADO[[#This Row],[Día]]&lt;14,0,INDEX(CONSOLIDADO[Casos Diarios],ROW()-14,1)),0)</f>
        <v>0</v>
      </c>
      <c r="N472" s="78">
        <f>+IF(CONSOLIDADO[[#This Row],[Clave]]="710143893",1,IF(OR(CONSOLIDADO[[#This Row],[Casos Acumulados]]&gt;0,CONSOLIDADO[[#This Row],[Muertes]]&gt;0),N471+1,I472))</f>
        <v>57</v>
      </c>
      <c r="O472" s="75">
        <f>+IFERROR(VLOOKUP($G472,TDMuertes!$C$2:$E$534,3,0),0)</f>
        <v>0</v>
      </c>
      <c r="P472" s="100" t="str">
        <f t="shared" ca="1" si="42"/>
        <v>OUT TIME</v>
      </c>
      <c r="Q472" s="84">
        <f>+IFERROR(VLOOKUP(CONSOLIDADO[[#This Row],[Codigo Municipio]],TDDia!$A$4:$B$394,2,0),0)</f>
        <v>0</v>
      </c>
    </row>
    <row r="473" spans="2:17" ht="14.4" x14ac:dyDescent="0.3">
      <c r="B473">
        <f t="shared" si="43"/>
        <v>3</v>
      </c>
      <c r="C473" s="75" t="str" cm="1">
        <f t="array" ref="C473">+INDEX(Table_4[[Departamento]:[Municipio]],FINAL!$B473,1)</f>
        <v>Atlántida</v>
      </c>
      <c r="D473" s="75" t="str" cm="1">
        <f t="array" ref="D473">+INDEX(Table_4[[Departamento]:[Municipio]],FINAL!$B473,4)</f>
        <v>Esparta</v>
      </c>
      <c r="E473" s="75" t="str" cm="1">
        <f t="array" ref="E473">+INDEX(Table_4[[Departamento]:[Municipio]],FINAL!$B473,3)</f>
        <v>0103</v>
      </c>
      <c r="F473" s="102">
        <f t="shared" si="39"/>
        <v>43978</v>
      </c>
      <c r="G473" s="77" t="str">
        <f>+CONSOLIDADO[[#This Row],[Codigo Municipio]]&amp;CONSOLIDADO[[#This Row],[Fecha]]</f>
        <v>010343978</v>
      </c>
      <c r="H473" s="78">
        <f>+IFERROR(VLOOKUP($G473,TDAcumula!$C$2:$E$2027,3,0),0)</f>
        <v>0</v>
      </c>
      <c r="I473" s="79">
        <f t="shared" si="40"/>
        <v>7</v>
      </c>
      <c r="J473" s="80">
        <f>+IF(CONSOLIDADO[[#This Row],[Codigo Municipio]]=E472,CONSOLIDADO[[#This Row],[Fallecidos Diarios]]+J472,CONSOLIDADO[[#This Row],[Fallecidos Diarios]])</f>
        <v>1</v>
      </c>
      <c r="K473" s="81">
        <f t="shared" si="41"/>
        <v>0</v>
      </c>
      <c r="L473" s="82">
        <f>+IF(CONSOLIDADO[[#This Row],[Codigo Municipio]]=E472,CONSOLIDADO[[#This Row],[Recuperados Diarios]]+L472,CONSOLIDADO[[#This Row],[Recuperados Diarios]])</f>
        <v>7</v>
      </c>
      <c r="M473" s="83" cm="1">
        <f t="array" ref="M473">+IFERROR(IF(CONSOLIDADO[[#This Row],[Día]]&lt;14,0,INDEX(CONSOLIDADO[Casos Diarios],ROW()-14,1)),0)</f>
        <v>0</v>
      </c>
      <c r="N473" s="78">
        <f>+IF(CONSOLIDADO[[#This Row],[Clave]]="710143893",1,IF(OR(CONSOLIDADO[[#This Row],[Casos Acumulados]]&gt;0,CONSOLIDADO[[#This Row],[Muertes]]&gt;0),N472+1,I473))</f>
        <v>58</v>
      </c>
      <c r="O473" s="75">
        <f>+IFERROR(VLOOKUP($G473,TDMuertes!$C$2:$E$534,3,0),0)</f>
        <v>0</v>
      </c>
      <c r="P473" s="100" t="str">
        <f t="shared" ca="1" si="42"/>
        <v>OUT TIME</v>
      </c>
      <c r="Q473" s="84">
        <f>+IFERROR(VLOOKUP(CONSOLIDADO[[#This Row],[Codigo Municipio]],TDDia!$A$4:$B$394,2,0),0)</f>
        <v>0</v>
      </c>
    </row>
    <row r="474" spans="2:17" ht="14.4" x14ac:dyDescent="0.3">
      <c r="B474">
        <f t="shared" si="43"/>
        <v>3</v>
      </c>
      <c r="C474" s="75" t="str" cm="1">
        <f t="array" ref="C474">+INDEX(Table_4[[Departamento]:[Municipio]],FINAL!$B474,1)</f>
        <v>Atlántida</v>
      </c>
      <c r="D474" s="75" t="str" cm="1">
        <f t="array" ref="D474">+INDEX(Table_4[[Departamento]:[Municipio]],FINAL!$B474,4)</f>
        <v>Esparta</v>
      </c>
      <c r="E474" s="75" t="str" cm="1">
        <f t="array" ref="E474">+INDEX(Table_4[[Departamento]:[Municipio]],FINAL!$B474,3)</f>
        <v>0103</v>
      </c>
      <c r="F474" s="102">
        <f t="shared" si="39"/>
        <v>43979</v>
      </c>
      <c r="G474" s="77" t="str">
        <f>+CONSOLIDADO[[#This Row],[Codigo Municipio]]&amp;CONSOLIDADO[[#This Row],[Fecha]]</f>
        <v>010343979</v>
      </c>
      <c r="H474" s="78">
        <f>+IFERROR(VLOOKUP($G474,TDAcumula!$C$2:$E$2027,3,0),0)</f>
        <v>0</v>
      </c>
      <c r="I474" s="79">
        <f t="shared" si="40"/>
        <v>7</v>
      </c>
      <c r="J474" s="80">
        <f>+IF(CONSOLIDADO[[#This Row],[Codigo Municipio]]=E473,CONSOLIDADO[[#This Row],[Fallecidos Diarios]]+J473,CONSOLIDADO[[#This Row],[Fallecidos Diarios]])</f>
        <v>1</v>
      </c>
      <c r="K474" s="81">
        <f t="shared" si="41"/>
        <v>0</v>
      </c>
      <c r="L474" s="82">
        <f>+IF(CONSOLIDADO[[#This Row],[Codigo Municipio]]=E473,CONSOLIDADO[[#This Row],[Recuperados Diarios]]+L473,CONSOLIDADO[[#This Row],[Recuperados Diarios]])</f>
        <v>7</v>
      </c>
      <c r="M474" s="83" cm="1">
        <f t="array" ref="M474">+IFERROR(IF(CONSOLIDADO[[#This Row],[Día]]&lt;14,0,INDEX(CONSOLIDADO[Casos Diarios],ROW()-14,1)),0)</f>
        <v>0</v>
      </c>
      <c r="N474" s="78">
        <f>+IF(CONSOLIDADO[[#This Row],[Clave]]="710143893",1,IF(OR(CONSOLIDADO[[#This Row],[Casos Acumulados]]&gt;0,CONSOLIDADO[[#This Row],[Muertes]]&gt;0),N473+1,I474))</f>
        <v>59</v>
      </c>
      <c r="O474" s="75">
        <f>+IFERROR(VLOOKUP($G474,TDMuertes!$C$2:$E$534,3,0),0)</f>
        <v>0</v>
      </c>
      <c r="P474" s="100" t="str">
        <f t="shared" ca="1" si="42"/>
        <v>OUT TIME</v>
      </c>
      <c r="Q474" s="84">
        <f>+IFERROR(VLOOKUP(CONSOLIDADO[[#This Row],[Codigo Municipio]],TDDia!$A$4:$B$394,2,0),0)</f>
        <v>0</v>
      </c>
    </row>
    <row r="475" spans="2:17" ht="14.4" x14ac:dyDescent="0.3">
      <c r="B475">
        <f t="shared" si="43"/>
        <v>3</v>
      </c>
      <c r="C475" s="75" t="str" cm="1">
        <f t="array" ref="C475">+INDEX(Table_4[[Departamento]:[Municipio]],FINAL!$B475,1)</f>
        <v>Atlántida</v>
      </c>
      <c r="D475" s="75" t="str" cm="1">
        <f t="array" ref="D475">+INDEX(Table_4[[Departamento]:[Municipio]],FINAL!$B475,4)</f>
        <v>Esparta</v>
      </c>
      <c r="E475" s="75" t="str" cm="1">
        <f t="array" ref="E475">+INDEX(Table_4[[Departamento]:[Municipio]],FINAL!$B475,3)</f>
        <v>0103</v>
      </c>
      <c r="F475" s="102">
        <f t="shared" si="39"/>
        <v>43980</v>
      </c>
      <c r="G475" s="77" t="str">
        <f>+CONSOLIDADO[[#This Row],[Codigo Municipio]]&amp;CONSOLIDADO[[#This Row],[Fecha]]</f>
        <v>010343980</v>
      </c>
      <c r="H475" s="78">
        <f>+IFERROR(VLOOKUP($G475,TDAcumula!$C$2:$E$2027,3,0),0)</f>
        <v>0</v>
      </c>
      <c r="I475" s="79">
        <f t="shared" si="40"/>
        <v>7</v>
      </c>
      <c r="J475" s="80">
        <f>+IF(CONSOLIDADO[[#This Row],[Codigo Municipio]]=E474,CONSOLIDADO[[#This Row],[Fallecidos Diarios]]+J474,CONSOLIDADO[[#This Row],[Fallecidos Diarios]])</f>
        <v>1</v>
      </c>
      <c r="K475" s="81">
        <f t="shared" si="41"/>
        <v>0</v>
      </c>
      <c r="L475" s="82">
        <f>+IF(CONSOLIDADO[[#This Row],[Codigo Municipio]]=E474,CONSOLIDADO[[#This Row],[Recuperados Diarios]]+L474,CONSOLIDADO[[#This Row],[Recuperados Diarios]])</f>
        <v>7</v>
      </c>
      <c r="M475" s="83" cm="1">
        <f t="array" ref="M475">+IFERROR(IF(CONSOLIDADO[[#This Row],[Día]]&lt;14,0,INDEX(CONSOLIDADO[Casos Diarios],ROW()-14,1)),0)</f>
        <v>0</v>
      </c>
      <c r="N475" s="78">
        <f>+IF(CONSOLIDADO[[#This Row],[Clave]]="710143893",1,IF(OR(CONSOLIDADO[[#This Row],[Casos Acumulados]]&gt;0,CONSOLIDADO[[#This Row],[Muertes]]&gt;0),N474+1,I475))</f>
        <v>60</v>
      </c>
      <c r="O475" s="75">
        <f>+IFERROR(VLOOKUP($G475,TDMuertes!$C$2:$E$534,3,0),0)</f>
        <v>0</v>
      </c>
      <c r="P475" s="100" t="str">
        <f t="shared" ca="1" si="42"/>
        <v>OUT TIME</v>
      </c>
      <c r="Q475" s="84">
        <f>+IFERROR(VLOOKUP(CONSOLIDADO[[#This Row],[Codigo Municipio]],TDDia!$A$4:$B$394,2,0),0)</f>
        <v>0</v>
      </c>
    </row>
    <row r="476" spans="2:17" ht="14.4" x14ac:dyDescent="0.3">
      <c r="B476">
        <f t="shared" si="43"/>
        <v>3</v>
      </c>
      <c r="C476" s="75" t="str" cm="1">
        <f t="array" ref="C476">+INDEX(Table_4[[Departamento]:[Municipio]],FINAL!$B476,1)</f>
        <v>Atlántida</v>
      </c>
      <c r="D476" s="75" t="str" cm="1">
        <f t="array" ref="D476">+INDEX(Table_4[[Departamento]:[Municipio]],FINAL!$B476,4)</f>
        <v>Esparta</v>
      </c>
      <c r="E476" s="75" t="str" cm="1">
        <f t="array" ref="E476">+INDEX(Table_4[[Departamento]:[Municipio]],FINAL!$B476,3)</f>
        <v>0103</v>
      </c>
      <c r="F476" s="102">
        <f t="shared" si="39"/>
        <v>43981</v>
      </c>
      <c r="G476" s="77" t="str">
        <f>+CONSOLIDADO[[#This Row],[Codigo Municipio]]&amp;CONSOLIDADO[[#This Row],[Fecha]]</f>
        <v>010343981</v>
      </c>
      <c r="H476" s="78">
        <f>+IFERROR(VLOOKUP($G476,TDAcumula!$C$2:$E$2027,3,0),0)</f>
        <v>0</v>
      </c>
      <c r="I476" s="79">
        <f t="shared" si="40"/>
        <v>7</v>
      </c>
      <c r="J476" s="80">
        <f>+IF(CONSOLIDADO[[#This Row],[Codigo Municipio]]=E475,CONSOLIDADO[[#This Row],[Fallecidos Diarios]]+J475,CONSOLIDADO[[#This Row],[Fallecidos Diarios]])</f>
        <v>1</v>
      </c>
      <c r="K476" s="81">
        <f t="shared" si="41"/>
        <v>0</v>
      </c>
      <c r="L476" s="82">
        <f>+IF(CONSOLIDADO[[#This Row],[Codigo Municipio]]=E475,CONSOLIDADO[[#This Row],[Recuperados Diarios]]+L475,CONSOLIDADO[[#This Row],[Recuperados Diarios]])</f>
        <v>7</v>
      </c>
      <c r="M476" s="83" cm="1">
        <f t="array" ref="M476">+IFERROR(IF(CONSOLIDADO[[#This Row],[Día]]&lt;14,0,INDEX(CONSOLIDADO[Casos Diarios],ROW()-14,1)),0)</f>
        <v>0</v>
      </c>
      <c r="N476" s="78">
        <f>+IF(CONSOLIDADO[[#This Row],[Clave]]="710143893",1,IF(OR(CONSOLIDADO[[#This Row],[Casos Acumulados]]&gt;0,CONSOLIDADO[[#This Row],[Muertes]]&gt;0),N475+1,I476))</f>
        <v>61</v>
      </c>
      <c r="O476" s="75">
        <f>+IFERROR(VLOOKUP($G476,TDMuertes!$C$2:$E$534,3,0),0)</f>
        <v>0</v>
      </c>
      <c r="P476" s="100" t="str">
        <f t="shared" ca="1" si="42"/>
        <v>OUT TIME</v>
      </c>
      <c r="Q476" s="84">
        <f>+IFERROR(VLOOKUP(CONSOLIDADO[[#This Row],[Codigo Municipio]],TDDia!$A$4:$B$394,2,0),0)</f>
        <v>0</v>
      </c>
    </row>
    <row r="477" spans="2:17" ht="14.4" x14ac:dyDescent="0.3">
      <c r="B477">
        <f t="shared" si="43"/>
        <v>3</v>
      </c>
      <c r="C477" s="75" t="str" cm="1">
        <f t="array" ref="C477">+INDEX(Table_4[[Departamento]:[Municipio]],FINAL!$B477,1)</f>
        <v>Atlántida</v>
      </c>
      <c r="D477" s="75" t="str" cm="1">
        <f t="array" ref="D477">+INDEX(Table_4[[Departamento]:[Municipio]],FINAL!$B477,4)</f>
        <v>Esparta</v>
      </c>
      <c r="E477" s="75" t="str" cm="1">
        <f t="array" ref="E477">+INDEX(Table_4[[Departamento]:[Municipio]],FINAL!$B477,3)</f>
        <v>0103</v>
      </c>
      <c r="F477" s="102">
        <f t="shared" si="39"/>
        <v>43982</v>
      </c>
      <c r="G477" s="77" t="str">
        <f>+CONSOLIDADO[[#This Row],[Codigo Municipio]]&amp;CONSOLIDADO[[#This Row],[Fecha]]</f>
        <v>010343982</v>
      </c>
      <c r="H477" s="78">
        <f>+IFERROR(VLOOKUP($G477,TDAcumula!$C$2:$E$2027,3,0),0)</f>
        <v>0</v>
      </c>
      <c r="I477" s="79">
        <f t="shared" si="40"/>
        <v>7</v>
      </c>
      <c r="J477" s="80">
        <f>+IF(CONSOLIDADO[[#This Row],[Codigo Municipio]]=E476,CONSOLIDADO[[#This Row],[Fallecidos Diarios]]+J476,CONSOLIDADO[[#This Row],[Fallecidos Diarios]])</f>
        <v>1</v>
      </c>
      <c r="K477" s="81">
        <f t="shared" si="41"/>
        <v>0</v>
      </c>
      <c r="L477" s="82">
        <f>+IF(CONSOLIDADO[[#This Row],[Codigo Municipio]]=E476,CONSOLIDADO[[#This Row],[Recuperados Diarios]]+L476,CONSOLIDADO[[#This Row],[Recuperados Diarios]])</f>
        <v>7</v>
      </c>
      <c r="M477" s="83" cm="1">
        <f t="array" ref="M477">+IFERROR(IF(CONSOLIDADO[[#This Row],[Día]]&lt;14,0,INDEX(CONSOLIDADO[Casos Diarios],ROW()-14,1)),0)</f>
        <v>0</v>
      </c>
      <c r="N477" s="78">
        <f>+IF(CONSOLIDADO[[#This Row],[Clave]]="710143893",1,IF(OR(CONSOLIDADO[[#This Row],[Casos Acumulados]]&gt;0,CONSOLIDADO[[#This Row],[Muertes]]&gt;0),N476+1,I477))</f>
        <v>62</v>
      </c>
      <c r="O477" s="75">
        <f>+IFERROR(VLOOKUP($G477,TDMuertes!$C$2:$E$534,3,0),0)</f>
        <v>0</v>
      </c>
      <c r="P477" s="100" t="str">
        <f t="shared" ca="1" si="42"/>
        <v>OUT TIME</v>
      </c>
      <c r="Q477" s="84">
        <f>+IFERROR(VLOOKUP(CONSOLIDADO[[#This Row],[Codigo Municipio]],TDDia!$A$4:$B$394,2,0),0)</f>
        <v>0</v>
      </c>
    </row>
    <row r="478" spans="2:17" ht="14.4" x14ac:dyDescent="0.3">
      <c r="B478">
        <f t="shared" si="43"/>
        <v>3</v>
      </c>
      <c r="C478" s="75" t="str" cm="1">
        <f t="array" ref="C478">+INDEX(Table_4[[Departamento]:[Municipio]],FINAL!$B478,1)</f>
        <v>Atlántida</v>
      </c>
      <c r="D478" s="75" t="str" cm="1">
        <f t="array" ref="D478">+INDEX(Table_4[[Departamento]:[Municipio]],FINAL!$B478,4)</f>
        <v>Esparta</v>
      </c>
      <c r="E478" s="75" t="str" cm="1">
        <f t="array" ref="E478">+INDEX(Table_4[[Departamento]:[Municipio]],FINAL!$B478,3)</f>
        <v>0103</v>
      </c>
      <c r="F478" s="102">
        <f t="shared" si="39"/>
        <v>43983</v>
      </c>
      <c r="G478" s="77" t="str">
        <f>+CONSOLIDADO[[#This Row],[Codigo Municipio]]&amp;CONSOLIDADO[[#This Row],[Fecha]]</f>
        <v>010343983</v>
      </c>
      <c r="H478" s="78">
        <f>+IFERROR(VLOOKUP($G478,TDAcumula!$C$2:$E$2027,3,0),0)</f>
        <v>0</v>
      </c>
      <c r="I478" s="79">
        <f t="shared" si="40"/>
        <v>7</v>
      </c>
      <c r="J478" s="80">
        <f>+IF(CONSOLIDADO[[#This Row],[Codigo Municipio]]=E477,CONSOLIDADO[[#This Row],[Fallecidos Diarios]]+J477,CONSOLIDADO[[#This Row],[Fallecidos Diarios]])</f>
        <v>1</v>
      </c>
      <c r="K478" s="81">
        <f t="shared" si="41"/>
        <v>0</v>
      </c>
      <c r="L478" s="82">
        <f>+IF(CONSOLIDADO[[#This Row],[Codigo Municipio]]=E477,CONSOLIDADO[[#This Row],[Recuperados Diarios]]+L477,CONSOLIDADO[[#This Row],[Recuperados Diarios]])</f>
        <v>7</v>
      </c>
      <c r="M478" s="83" cm="1">
        <f t="array" ref="M478">+IFERROR(IF(CONSOLIDADO[[#This Row],[Día]]&lt;14,0,INDEX(CONSOLIDADO[Casos Diarios],ROW()-14,1)),0)</f>
        <v>0</v>
      </c>
      <c r="N478" s="78">
        <f>+IF(CONSOLIDADO[[#This Row],[Clave]]="710143893",1,IF(OR(CONSOLIDADO[[#This Row],[Casos Acumulados]]&gt;0,CONSOLIDADO[[#This Row],[Muertes]]&gt;0),N477+1,I478))</f>
        <v>63</v>
      </c>
      <c r="O478" s="75">
        <f>+IFERROR(VLOOKUP($G478,TDMuertes!$C$2:$E$534,3,0),0)</f>
        <v>0</v>
      </c>
      <c r="P478" s="100" t="str">
        <f t="shared" ca="1" si="42"/>
        <v>OUT TIME</v>
      </c>
      <c r="Q478" s="84">
        <f>+IFERROR(VLOOKUP(CONSOLIDADO[[#This Row],[Codigo Municipio]],TDDia!$A$4:$B$394,2,0),0)</f>
        <v>0</v>
      </c>
    </row>
    <row r="479" spans="2:17" ht="14.4" x14ac:dyDescent="0.3">
      <c r="B479">
        <f t="shared" si="43"/>
        <v>3</v>
      </c>
      <c r="C479" s="75" t="str" cm="1">
        <f t="array" ref="C479">+INDEX(Table_4[[Departamento]:[Municipio]],FINAL!$B479,1)</f>
        <v>Atlántida</v>
      </c>
      <c r="D479" s="75" t="str" cm="1">
        <f t="array" ref="D479">+INDEX(Table_4[[Departamento]:[Municipio]],FINAL!$B479,4)</f>
        <v>Esparta</v>
      </c>
      <c r="E479" s="75" t="str" cm="1">
        <f t="array" ref="E479">+INDEX(Table_4[[Departamento]:[Municipio]],FINAL!$B479,3)</f>
        <v>0103</v>
      </c>
      <c r="F479" s="102">
        <f t="shared" si="39"/>
        <v>43984</v>
      </c>
      <c r="G479" s="77" t="str">
        <f>+CONSOLIDADO[[#This Row],[Codigo Municipio]]&amp;CONSOLIDADO[[#This Row],[Fecha]]</f>
        <v>010343984</v>
      </c>
      <c r="H479" s="78">
        <f>+IFERROR(VLOOKUP($G479,TDAcumula!$C$2:$E$2027,3,0),0)</f>
        <v>0</v>
      </c>
      <c r="I479" s="79">
        <f t="shared" si="40"/>
        <v>7</v>
      </c>
      <c r="J479" s="80">
        <f>+IF(CONSOLIDADO[[#This Row],[Codigo Municipio]]=E478,CONSOLIDADO[[#This Row],[Fallecidos Diarios]]+J478,CONSOLIDADO[[#This Row],[Fallecidos Diarios]])</f>
        <v>1</v>
      </c>
      <c r="K479" s="81">
        <f t="shared" si="41"/>
        <v>0</v>
      </c>
      <c r="L479" s="82">
        <f>+IF(CONSOLIDADO[[#This Row],[Codigo Municipio]]=E478,CONSOLIDADO[[#This Row],[Recuperados Diarios]]+L478,CONSOLIDADO[[#This Row],[Recuperados Diarios]])</f>
        <v>7</v>
      </c>
      <c r="M479" s="83" cm="1">
        <f t="array" ref="M479">+IFERROR(IF(CONSOLIDADO[[#This Row],[Día]]&lt;14,0,INDEX(CONSOLIDADO[Casos Diarios],ROW()-14,1)),0)</f>
        <v>0</v>
      </c>
      <c r="N479" s="78">
        <f>+IF(CONSOLIDADO[[#This Row],[Clave]]="710143893",1,IF(OR(CONSOLIDADO[[#This Row],[Casos Acumulados]]&gt;0,CONSOLIDADO[[#This Row],[Muertes]]&gt;0),N478+1,I479))</f>
        <v>64</v>
      </c>
      <c r="O479" s="75">
        <f>+IFERROR(VLOOKUP($G479,TDMuertes!$C$2:$E$534,3,0),0)</f>
        <v>0</v>
      </c>
      <c r="P479" s="100" t="str">
        <f t="shared" ca="1" si="42"/>
        <v>OUT TIME</v>
      </c>
      <c r="Q479" s="84">
        <f>+IFERROR(VLOOKUP(CONSOLIDADO[[#This Row],[Codigo Municipio]],TDDia!$A$4:$B$394,2,0),0)</f>
        <v>0</v>
      </c>
    </row>
    <row r="480" spans="2:17" ht="14.4" x14ac:dyDescent="0.3">
      <c r="B480">
        <f t="shared" si="43"/>
        <v>3</v>
      </c>
      <c r="C480" s="75" t="str" cm="1">
        <f t="array" ref="C480">+INDEX(Table_4[[Departamento]:[Municipio]],FINAL!$B480,1)</f>
        <v>Atlántida</v>
      </c>
      <c r="D480" s="75" t="str" cm="1">
        <f t="array" ref="D480">+INDEX(Table_4[[Departamento]:[Municipio]],FINAL!$B480,4)</f>
        <v>Esparta</v>
      </c>
      <c r="E480" s="75" t="str" cm="1">
        <f t="array" ref="E480">+INDEX(Table_4[[Departamento]:[Municipio]],FINAL!$B480,3)</f>
        <v>0103</v>
      </c>
      <c r="F480" s="102">
        <f t="shared" si="39"/>
        <v>43985</v>
      </c>
      <c r="G480" s="77" t="str">
        <f>+CONSOLIDADO[[#This Row],[Codigo Municipio]]&amp;CONSOLIDADO[[#This Row],[Fecha]]</f>
        <v>010343985</v>
      </c>
      <c r="H480" s="78">
        <f>+IFERROR(VLOOKUP($G480,TDAcumula!$C$2:$E$2027,3,0),0)</f>
        <v>0</v>
      </c>
      <c r="I480" s="79">
        <f t="shared" si="40"/>
        <v>7</v>
      </c>
      <c r="J480" s="80">
        <f>+IF(CONSOLIDADO[[#This Row],[Codigo Municipio]]=E479,CONSOLIDADO[[#This Row],[Fallecidos Diarios]]+J479,CONSOLIDADO[[#This Row],[Fallecidos Diarios]])</f>
        <v>1</v>
      </c>
      <c r="K480" s="81">
        <f t="shared" si="41"/>
        <v>0</v>
      </c>
      <c r="L480" s="82">
        <f>+IF(CONSOLIDADO[[#This Row],[Codigo Municipio]]=E479,CONSOLIDADO[[#This Row],[Recuperados Diarios]]+L479,CONSOLIDADO[[#This Row],[Recuperados Diarios]])</f>
        <v>7</v>
      </c>
      <c r="M480" s="83" cm="1">
        <f t="array" ref="M480">+IFERROR(IF(CONSOLIDADO[[#This Row],[Día]]&lt;14,0,INDEX(CONSOLIDADO[Casos Diarios],ROW()-14,1)),0)</f>
        <v>0</v>
      </c>
      <c r="N480" s="78">
        <f>+IF(CONSOLIDADO[[#This Row],[Clave]]="710143893",1,IF(OR(CONSOLIDADO[[#This Row],[Casos Acumulados]]&gt;0,CONSOLIDADO[[#This Row],[Muertes]]&gt;0),N479+1,I480))</f>
        <v>65</v>
      </c>
      <c r="O480" s="75">
        <f>+IFERROR(VLOOKUP($G480,TDMuertes!$C$2:$E$534,3,0),0)</f>
        <v>0</v>
      </c>
      <c r="P480" s="100" t="str">
        <f t="shared" ca="1" si="42"/>
        <v>OUT TIME</v>
      </c>
      <c r="Q480" s="84">
        <f>+IFERROR(VLOOKUP(CONSOLIDADO[[#This Row],[Codigo Municipio]],TDDia!$A$4:$B$394,2,0),0)</f>
        <v>0</v>
      </c>
    </row>
    <row r="481" spans="2:17" ht="14.4" x14ac:dyDescent="0.3">
      <c r="B481">
        <f t="shared" si="43"/>
        <v>3</v>
      </c>
      <c r="C481" s="75" t="str" cm="1">
        <f t="array" ref="C481">+INDEX(Table_4[[Departamento]:[Municipio]],FINAL!$B481,1)</f>
        <v>Atlántida</v>
      </c>
      <c r="D481" s="75" t="str" cm="1">
        <f t="array" ref="D481">+INDEX(Table_4[[Departamento]:[Municipio]],FINAL!$B481,4)</f>
        <v>Esparta</v>
      </c>
      <c r="E481" s="75" t="str" cm="1">
        <f t="array" ref="E481">+INDEX(Table_4[[Departamento]:[Municipio]],FINAL!$B481,3)</f>
        <v>0103</v>
      </c>
      <c r="F481" s="102">
        <f t="shared" si="39"/>
        <v>43986</v>
      </c>
      <c r="G481" s="77" t="str">
        <f>+CONSOLIDADO[[#This Row],[Codigo Municipio]]&amp;CONSOLIDADO[[#This Row],[Fecha]]</f>
        <v>010343986</v>
      </c>
      <c r="H481" s="78">
        <f>+IFERROR(VLOOKUP($G481,TDAcumula!$C$2:$E$2027,3,0),0)</f>
        <v>0</v>
      </c>
      <c r="I481" s="79">
        <f t="shared" si="40"/>
        <v>7</v>
      </c>
      <c r="J481" s="80">
        <f>+IF(CONSOLIDADO[[#This Row],[Codigo Municipio]]=E480,CONSOLIDADO[[#This Row],[Fallecidos Diarios]]+J480,CONSOLIDADO[[#This Row],[Fallecidos Diarios]])</f>
        <v>1</v>
      </c>
      <c r="K481" s="81">
        <f t="shared" si="41"/>
        <v>0</v>
      </c>
      <c r="L481" s="82">
        <f>+IF(CONSOLIDADO[[#This Row],[Codigo Municipio]]=E480,CONSOLIDADO[[#This Row],[Recuperados Diarios]]+L480,CONSOLIDADO[[#This Row],[Recuperados Diarios]])</f>
        <v>7</v>
      </c>
      <c r="M481" s="83" cm="1">
        <f t="array" ref="M481">+IFERROR(IF(CONSOLIDADO[[#This Row],[Día]]&lt;14,0,INDEX(CONSOLIDADO[Casos Diarios],ROW()-14,1)),0)</f>
        <v>0</v>
      </c>
      <c r="N481" s="78">
        <f>+IF(CONSOLIDADO[[#This Row],[Clave]]="710143893",1,IF(OR(CONSOLIDADO[[#This Row],[Casos Acumulados]]&gt;0,CONSOLIDADO[[#This Row],[Muertes]]&gt;0),N480+1,I481))</f>
        <v>66</v>
      </c>
      <c r="O481" s="75">
        <f>+IFERROR(VLOOKUP($G481,TDMuertes!$C$2:$E$534,3,0),0)</f>
        <v>0</v>
      </c>
      <c r="P481" s="100" t="str">
        <f t="shared" ca="1" si="42"/>
        <v>OUT TIME</v>
      </c>
      <c r="Q481" s="84">
        <f>+IFERROR(VLOOKUP(CONSOLIDADO[[#This Row],[Codigo Municipio]],TDDia!$A$4:$B$394,2,0),0)</f>
        <v>0</v>
      </c>
    </row>
    <row r="482" spans="2:17" ht="14.4" x14ac:dyDescent="0.3">
      <c r="B482">
        <f t="shared" si="43"/>
        <v>3</v>
      </c>
      <c r="C482" s="75" t="str" cm="1">
        <f t="array" ref="C482">+INDEX(Table_4[[Departamento]:[Municipio]],FINAL!$B482,1)</f>
        <v>Atlántida</v>
      </c>
      <c r="D482" s="75" t="str" cm="1">
        <f t="array" ref="D482">+INDEX(Table_4[[Departamento]:[Municipio]],FINAL!$B482,4)</f>
        <v>Esparta</v>
      </c>
      <c r="E482" s="75" t="str" cm="1">
        <f t="array" ref="E482">+INDEX(Table_4[[Departamento]:[Municipio]],FINAL!$B482,3)</f>
        <v>0103</v>
      </c>
      <c r="F482" s="102">
        <f t="shared" si="39"/>
        <v>43987</v>
      </c>
      <c r="G482" s="77" t="str">
        <f>+CONSOLIDADO[[#This Row],[Codigo Municipio]]&amp;CONSOLIDADO[[#This Row],[Fecha]]</f>
        <v>010343987</v>
      </c>
      <c r="H482" s="78">
        <f>+IFERROR(VLOOKUP($G482,TDAcumula!$C$2:$E$2027,3,0),0)</f>
        <v>0</v>
      </c>
      <c r="I482" s="79">
        <f t="shared" si="40"/>
        <v>7</v>
      </c>
      <c r="J482" s="80">
        <f>+IF(CONSOLIDADO[[#This Row],[Codigo Municipio]]=E481,CONSOLIDADO[[#This Row],[Fallecidos Diarios]]+J481,CONSOLIDADO[[#This Row],[Fallecidos Diarios]])</f>
        <v>1</v>
      </c>
      <c r="K482" s="81">
        <f t="shared" si="41"/>
        <v>0</v>
      </c>
      <c r="L482" s="82">
        <f>+IF(CONSOLIDADO[[#This Row],[Codigo Municipio]]=E481,CONSOLIDADO[[#This Row],[Recuperados Diarios]]+L481,CONSOLIDADO[[#This Row],[Recuperados Diarios]])</f>
        <v>7</v>
      </c>
      <c r="M482" s="83" cm="1">
        <f t="array" ref="M482">+IFERROR(IF(CONSOLIDADO[[#This Row],[Día]]&lt;14,0,INDEX(CONSOLIDADO[Casos Diarios],ROW()-14,1)),0)</f>
        <v>0</v>
      </c>
      <c r="N482" s="78">
        <f>+IF(CONSOLIDADO[[#This Row],[Clave]]="710143893",1,IF(OR(CONSOLIDADO[[#This Row],[Casos Acumulados]]&gt;0,CONSOLIDADO[[#This Row],[Muertes]]&gt;0),N481+1,I482))</f>
        <v>67</v>
      </c>
      <c r="O482" s="75">
        <f>+IFERROR(VLOOKUP($G482,TDMuertes!$C$2:$E$534,3,0),0)</f>
        <v>0</v>
      </c>
      <c r="P482" s="100" t="str">
        <f t="shared" ca="1" si="42"/>
        <v>OUT TIME</v>
      </c>
      <c r="Q482" s="84">
        <f>+IFERROR(VLOOKUP(CONSOLIDADO[[#This Row],[Codigo Municipio]],TDDia!$A$4:$B$394,2,0),0)</f>
        <v>0</v>
      </c>
    </row>
    <row r="483" spans="2:17" ht="14.4" x14ac:dyDescent="0.3">
      <c r="B483">
        <f t="shared" si="43"/>
        <v>3</v>
      </c>
      <c r="C483" s="75" t="str" cm="1">
        <f t="array" ref="C483">+INDEX(Table_4[[Departamento]:[Municipio]],FINAL!$B483,1)</f>
        <v>Atlántida</v>
      </c>
      <c r="D483" s="75" t="str" cm="1">
        <f t="array" ref="D483">+INDEX(Table_4[[Departamento]:[Municipio]],FINAL!$B483,4)</f>
        <v>Esparta</v>
      </c>
      <c r="E483" s="75" t="str" cm="1">
        <f t="array" ref="E483">+INDEX(Table_4[[Departamento]:[Municipio]],FINAL!$B483,3)</f>
        <v>0103</v>
      </c>
      <c r="F483" s="102">
        <f t="shared" si="39"/>
        <v>43988</v>
      </c>
      <c r="G483" s="77" t="str">
        <f>+CONSOLIDADO[[#This Row],[Codigo Municipio]]&amp;CONSOLIDADO[[#This Row],[Fecha]]</f>
        <v>010343988</v>
      </c>
      <c r="H483" s="78">
        <f>+IFERROR(VLOOKUP($G483,TDAcumula!$C$2:$E$2027,3,0),0)</f>
        <v>0</v>
      </c>
      <c r="I483" s="79">
        <f t="shared" si="40"/>
        <v>7</v>
      </c>
      <c r="J483" s="80">
        <f>+IF(CONSOLIDADO[[#This Row],[Codigo Municipio]]=E482,CONSOLIDADO[[#This Row],[Fallecidos Diarios]]+J482,CONSOLIDADO[[#This Row],[Fallecidos Diarios]])</f>
        <v>1</v>
      </c>
      <c r="K483" s="81">
        <f t="shared" si="41"/>
        <v>0</v>
      </c>
      <c r="L483" s="82">
        <f>+IF(CONSOLIDADO[[#This Row],[Codigo Municipio]]=E482,CONSOLIDADO[[#This Row],[Recuperados Diarios]]+L482,CONSOLIDADO[[#This Row],[Recuperados Diarios]])</f>
        <v>7</v>
      </c>
      <c r="M483" s="83" cm="1">
        <f t="array" ref="M483">+IFERROR(IF(CONSOLIDADO[[#This Row],[Día]]&lt;14,0,INDEX(CONSOLIDADO[Casos Diarios],ROW()-14,1)),0)</f>
        <v>0</v>
      </c>
      <c r="N483" s="78">
        <f>+IF(CONSOLIDADO[[#This Row],[Clave]]="710143893",1,IF(OR(CONSOLIDADO[[#This Row],[Casos Acumulados]]&gt;0,CONSOLIDADO[[#This Row],[Muertes]]&gt;0),N482+1,I483))</f>
        <v>68</v>
      </c>
      <c r="O483" s="75">
        <f>+IFERROR(VLOOKUP($G483,TDMuertes!$C$2:$E$534,3,0),0)</f>
        <v>0</v>
      </c>
      <c r="P483" s="100" t="str">
        <f t="shared" ca="1" si="42"/>
        <v>OUT TIME</v>
      </c>
      <c r="Q483" s="84">
        <f>+IFERROR(VLOOKUP(CONSOLIDADO[[#This Row],[Codigo Municipio]],TDDia!$A$4:$B$394,2,0),0)</f>
        <v>0</v>
      </c>
    </row>
    <row r="484" spans="2:17" ht="14.4" x14ac:dyDescent="0.3">
      <c r="B484">
        <f t="shared" si="43"/>
        <v>3</v>
      </c>
      <c r="C484" s="75" t="str" cm="1">
        <f t="array" ref="C484">+INDEX(Table_4[[Departamento]:[Municipio]],FINAL!$B484,1)</f>
        <v>Atlántida</v>
      </c>
      <c r="D484" s="75" t="str" cm="1">
        <f t="array" ref="D484">+INDEX(Table_4[[Departamento]:[Municipio]],FINAL!$B484,4)</f>
        <v>Esparta</v>
      </c>
      <c r="E484" s="75" t="str" cm="1">
        <f t="array" ref="E484">+INDEX(Table_4[[Departamento]:[Municipio]],FINAL!$B484,3)</f>
        <v>0103</v>
      </c>
      <c r="F484" s="102">
        <f t="shared" si="39"/>
        <v>43989</v>
      </c>
      <c r="G484" s="77" t="str">
        <f>+CONSOLIDADO[[#This Row],[Codigo Municipio]]&amp;CONSOLIDADO[[#This Row],[Fecha]]</f>
        <v>010343989</v>
      </c>
      <c r="H484" s="78">
        <f>+IFERROR(VLOOKUP($G484,TDAcumula!$C$2:$E$2027,3,0),0)</f>
        <v>0</v>
      </c>
      <c r="I484" s="79">
        <f t="shared" si="40"/>
        <v>7</v>
      </c>
      <c r="J484" s="80">
        <f>+IF(CONSOLIDADO[[#This Row],[Codigo Municipio]]=E483,CONSOLIDADO[[#This Row],[Fallecidos Diarios]]+J483,CONSOLIDADO[[#This Row],[Fallecidos Diarios]])</f>
        <v>1</v>
      </c>
      <c r="K484" s="81">
        <f t="shared" si="41"/>
        <v>0</v>
      </c>
      <c r="L484" s="82">
        <f>+IF(CONSOLIDADO[[#This Row],[Codigo Municipio]]=E483,CONSOLIDADO[[#This Row],[Recuperados Diarios]]+L483,CONSOLIDADO[[#This Row],[Recuperados Diarios]])</f>
        <v>7</v>
      </c>
      <c r="M484" s="83" cm="1">
        <f t="array" ref="M484">+IFERROR(IF(CONSOLIDADO[[#This Row],[Día]]&lt;14,0,INDEX(CONSOLIDADO[Casos Diarios],ROW()-14,1)),0)</f>
        <v>0</v>
      </c>
      <c r="N484" s="78">
        <f>+IF(CONSOLIDADO[[#This Row],[Clave]]="710143893",1,IF(OR(CONSOLIDADO[[#This Row],[Casos Acumulados]]&gt;0,CONSOLIDADO[[#This Row],[Muertes]]&gt;0),N483+1,I484))</f>
        <v>69</v>
      </c>
      <c r="O484" s="75">
        <f>+IFERROR(VLOOKUP($G484,TDMuertes!$C$2:$E$534,3,0),0)</f>
        <v>0</v>
      </c>
      <c r="P484" s="100" t="str">
        <f t="shared" ca="1" si="42"/>
        <v>OUT TIME</v>
      </c>
      <c r="Q484" s="84">
        <f>+IFERROR(VLOOKUP(CONSOLIDADO[[#This Row],[Codigo Municipio]],TDDia!$A$4:$B$394,2,0),0)</f>
        <v>0</v>
      </c>
    </row>
    <row r="485" spans="2:17" ht="14.4" x14ac:dyDescent="0.3">
      <c r="B485">
        <f t="shared" si="43"/>
        <v>3</v>
      </c>
      <c r="C485" s="75" t="str" cm="1">
        <f t="array" ref="C485">+INDEX(Table_4[[Departamento]:[Municipio]],FINAL!$B485,1)</f>
        <v>Atlántida</v>
      </c>
      <c r="D485" s="75" t="str" cm="1">
        <f t="array" ref="D485">+INDEX(Table_4[[Departamento]:[Municipio]],FINAL!$B485,4)</f>
        <v>Esparta</v>
      </c>
      <c r="E485" s="75" t="str" cm="1">
        <f t="array" ref="E485">+INDEX(Table_4[[Departamento]:[Municipio]],FINAL!$B485,3)</f>
        <v>0103</v>
      </c>
      <c r="F485" s="102">
        <f t="shared" si="39"/>
        <v>43990</v>
      </c>
      <c r="G485" s="77" t="str">
        <f>+CONSOLIDADO[[#This Row],[Codigo Municipio]]&amp;CONSOLIDADO[[#This Row],[Fecha]]</f>
        <v>010343990</v>
      </c>
      <c r="H485" s="78">
        <f>+IFERROR(VLOOKUP($G485,TDAcumula!$C$2:$E$2027,3,0),0)</f>
        <v>0</v>
      </c>
      <c r="I485" s="79">
        <f t="shared" si="40"/>
        <v>7</v>
      </c>
      <c r="J485" s="80">
        <f>+IF(CONSOLIDADO[[#This Row],[Codigo Municipio]]=E484,CONSOLIDADO[[#This Row],[Fallecidos Diarios]]+J484,CONSOLIDADO[[#This Row],[Fallecidos Diarios]])</f>
        <v>1</v>
      </c>
      <c r="K485" s="81">
        <f t="shared" si="41"/>
        <v>0</v>
      </c>
      <c r="L485" s="82">
        <f>+IF(CONSOLIDADO[[#This Row],[Codigo Municipio]]=E484,CONSOLIDADO[[#This Row],[Recuperados Diarios]]+L484,CONSOLIDADO[[#This Row],[Recuperados Diarios]])</f>
        <v>7</v>
      </c>
      <c r="M485" s="83" cm="1">
        <f t="array" ref="M485">+IFERROR(IF(CONSOLIDADO[[#This Row],[Día]]&lt;14,0,INDEX(CONSOLIDADO[Casos Diarios],ROW()-14,1)),0)</f>
        <v>0</v>
      </c>
      <c r="N485" s="78">
        <f>+IF(CONSOLIDADO[[#This Row],[Clave]]="710143893",1,IF(OR(CONSOLIDADO[[#This Row],[Casos Acumulados]]&gt;0,CONSOLIDADO[[#This Row],[Muertes]]&gt;0),N484+1,I485))</f>
        <v>70</v>
      </c>
      <c r="O485" s="75">
        <f>+IFERROR(VLOOKUP($G485,TDMuertes!$C$2:$E$534,3,0),0)</f>
        <v>0</v>
      </c>
      <c r="P485" s="100" t="str">
        <f t="shared" ca="1" si="42"/>
        <v>OUT TIME</v>
      </c>
      <c r="Q485" s="84">
        <f>+IFERROR(VLOOKUP(CONSOLIDADO[[#This Row],[Codigo Municipio]],TDDia!$A$4:$B$394,2,0),0)</f>
        <v>0</v>
      </c>
    </row>
    <row r="486" spans="2:17" ht="14.4" x14ac:dyDescent="0.3">
      <c r="B486">
        <f t="shared" si="43"/>
        <v>3</v>
      </c>
      <c r="C486" s="75" t="str" cm="1">
        <f t="array" ref="C486">+INDEX(Table_4[[Departamento]:[Municipio]],FINAL!$B486,1)</f>
        <v>Atlántida</v>
      </c>
      <c r="D486" s="75" t="str" cm="1">
        <f t="array" ref="D486">+INDEX(Table_4[[Departamento]:[Municipio]],FINAL!$B486,4)</f>
        <v>Esparta</v>
      </c>
      <c r="E486" s="75" t="str" cm="1">
        <f t="array" ref="E486">+INDEX(Table_4[[Departamento]:[Municipio]],FINAL!$B486,3)</f>
        <v>0103</v>
      </c>
      <c r="F486" s="102">
        <f t="shared" si="39"/>
        <v>43991</v>
      </c>
      <c r="G486" s="77" t="str">
        <f>+CONSOLIDADO[[#This Row],[Codigo Municipio]]&amp;CONSOLIDADO[[#This Row],[Fecha]]</f>
        <v>010343991</v>
      </c>
      <c r="H486" s="78">
        <f>+IFERROR(VLOOKUP($G486,TDAcumula!$C$2:$E$2027,3,0),0)</f>
        <v>0</v>
      </c>
      <c r="I486" s="79">
        <f t="shared" si="40"/>
        <v>7</v>
      </c>
      <c r="J486" s="80">
        <f>+IF(CONSOLIDADO[[#This Row],[Codigo Municipio]]=E485,CONSOLIDADO[[#This Row],[Fallecidos Diarios]]+J485,CONSOLIDADO[[#This Row],[Fallecidos Diarios]])</f>
        <v>1</v>
      </c>
      <c r="K486" s="81">
        <f t="shared" si="41"/>
        <v>0</v>
      </c>
      <c r="L486" s="82">
        <f>+IF(CONSOLIDADO[[#This Row],[Codigo Municipio]]=E485,CONSOLIDADO[[#This Row],[Recuperados Diarios]]+L485,CONSOLIDADO[[#This Row],[Recuperados Diarios]])</f>
        <v>7</v>
      </c>
      <c r="M486" s="83" cm="1">
        <f t="array" ref="M486">+IFERROR(IF(CONSOLIDADO[[#This Row],[Día]]&lt;14,0,INDEX(CONSOLIDADO[Casos Diarios],ROW()-14,1)),0)</f>
        <v>0</v>
      </c>
      <c r="N486" s="78">
        <f>+IF(CONSOLIDADO[[#This Row],[Clave]]="710143893",1,IF(OR(CONSOLIDADO[[#This Row],[Casos Acumulados]]&gt;0,CONSOLIDADO[[#This Row],[Muertes]]&gt;0),N485+1,I486))</f>
        <v>71</v>
      </c>
      <c r="O486" s="75">
        <f>+IFERROR(VLOOKUP($G486,TDMuertes!$C$2:$E$534,3,0),0)</f>
        <v>0</v>
      </c>
      <c r="P486" s="100" t="str">
        <f t="shared" ca="1" si="42"/>
        <v>OUT TIME</v>
      </c>
      <c r="Q486" s="84">
        <f>+IFERROR(VLOOKUP(CONSOLIDADO[[#This Row],[Codigo Municipio]],TDDia!$A$4:$B$394,2,0),0)</f>
        <v>0</v>
      </c>
    </row>
    <row r="487" spans="2:17" ht="14.4" x14ac:dyDescent="0.3">
      <c r="B487">
        <f t="shared" si="43"/>
        <v>3</v>
      </c>
      <c r="C487" s="75" t="str" cm="1">
        <f t="array" ref="C487">+INDEX(Table_4[[Departamento]:[Municipio]],FINAL!$B487,1)</f>
        <v>Atlántida</v>
      </c>
      <c r="D487" s="75" t="str" cm="1">
        <f t="array" ref="D487">+INDEX(Table_4[[Departamento]:[Municipio]],FINAL!$B487,4)</f>
        <v>Esparta</v>
      </c>
      <c r="E487" s="75" t="str" cm="1">
        <f t="array" ref="E487">+INDEX(Table_4[[Departamento]:[Municipio]],FINAL!$B487,3)</f>
        <v>0103</v>
      </c>
      <c r="F487" s="102">
        <f t="shared" si="39"/>
        <v>43992</v>
      </c>
      <c r="G487" s="77" t="str">
        <f>+CONSOLIDADO[[#This Row],[Codigo Municipio]]&amp;CONSOLIDADO[[#This Row],[Fecha]]</f>
        <v>010343992</v>
      </c>
      <c r="H487" s="78">
        <f>+IFERROR(VLOOKUP($G487,TDAcumula!$C$2:$E$2027,3,0),0)</f>
        <v>0</v>
      </c>
      <c r="I487" s="79">
        <f t="shared" si="40"/>
        <v>7</v>
      </c>
      <c r="J487" s="80">
        <f>+IF(CONSOLIDADO[[#This Row],[Codigo Municipio]]=E486,CONSOLIDADO[[#This Row],[Fallecidos Diarios]]+J486,CONSOLIDADO[[#This Row],[Fallecidos Diarios]])</f>
        <v>1</v>
      </c>
      <c r="K487" s="81">
        <f t="shared" si="41"/>
        <v>0</v>
      </c>
      <c r="L487" s="82">
        <f>+IF(CONSOLIDADO[[#This Row],[Codigo Municipio]]=E486,CONSOLIDADO[[#This Row],[Recuperados Diarios]]+L486,CONSOLIDADO[[#This Row],[Recuperados Diarios]])</f>
        <v>7</v>
      </c>
      <c r="M487" s="83" cm="1">
        <f t="array" ref="M487">+IFERROR(IF(CONSOLIDADO[[#This Row],[Día]]&lt;14,0,INDEX(CONSOLIDADO[Casos Diarios],ROW()-14,1)),0)</f>
        <v>0</v>
      </c>
      <c r="N487" s="78">
        <f>+IF(CONSOLIDADO[[#This Row],[Clave]]="710143893",1,IF(OR(CONSOLIDADO[[#This Row],[Casos Acumulados]]&gt;0,CONSOLIDADO[[#This Row],[Muertes]]&gt;0),N486+1,I487))</f>
        <v>72</v>
      </c>
      <c r="O487" s="75">
        <f>+IFERROR(VLOOKUP($G487,TDMuertes!$C$2:$E$534,3,0),0)</f>
        <v>0</v>
      </c>
      <c r="P487" s="100" t="str">
        <f t="shared" ca="1" si="42"/>
        <v>OUT TIME</v>
      </c>
      <c r="Q487" s="84">
        <f>+IFERROR(VLOOKUP(CONSOLIDADO[[#This Row],[Codigo Municipio]],TDDia!$A$4:$B$394,2,0),0)</f>
        <v>0</v>
      </c>
    </row>
    <row r="488" spans="2:17" ht="14.4" x14ac:dyDescent="0.3">
      <c r="B488">
        <f t="shared" si="43"/>
        <v>3</v>
      </c>
      <c r="C488" s="75" t="str" cm="1">
        <f t="array" ref="C488">+INDEX(Table_4[[Departamento]:[Municipio]],FINAL!$B488,1)</f>
        <v>Atlántida</v>
      </c>
      <c r="D488" s="75" t="str" cm="1">
        <f t="array" ref="D488">+INDEX(Table_4[[Departamento]:[Municipio]],FINAL!$B488,4)</f>
        <v>Esparta</v>
      </c>
      <c r="E488" s="75" t="str" cm="1">
        <f t="array" ref="E488">+INDEX(Table_4[[Departamento]:[Municipio]],FINAL!$B488,3)</f>
        <v>0103</v>
      </c>
      <c r="F488" s="102">
        <f t="shared" si="39"/>
        <v>43993</v>
      </c>
      <c r="G488" s="77" t="str">
        <f>+CONSOLIDADO[[#This Row],[Codigo Municipio]]&amp;CONSOLIDADO[[#This Row],[Fecha]]</f>
        <v>010343993</v>
      </c>
      <c r="H488" s="78">
        <f>+IFERROR(VLOOKUP($G488,TDAcumula!$C$2:$E$2027,3,0),0)</f>
        <v>0</v>
      </c>
      <c r="I488" s="79">
        <f t="shared" si="40"/>
        <v>7</v>
      </c>
      <c r="J488" s="80">
        <f>+IF(CONSOLIDADO[[#This Row],[Codigo Municipio]]=E487,CONSOLIDADO[[#This Row],[Fallecidos Diarios]]+J487,CONSOLIDADO[[#This Row],[Fallecidos Diarios]])</f>
        <v>1</v>
      </c>
      <c r="K488" s="81">
        <f t="shared" si="41"/>
        <v>0</v>
      </c>
      <c r="L488" s="82">
        <f>+IF(CONSOLIDADO[[#This Row],[Codigo Municipio]]=E487,CONSOLIDADO[[#This Row],[Recuperados Diarios]]+L487,CONSOLIDADO[[#This Row],[Recuperados Diarios]])</f>
        <v>7</v>
      </c>
      <c r="M488" s="83" cm="1">
        <f t="array" ref="M488">+IFERROR(IF(CONSOLIDADO[[#This Row],[Día]]&lt;14,0,INDEX(CONSOLIDADO[Casos Diarios],ROW()-14,1)),0)</f>
        <v>0</v>
      </c>
      <c r="N488" s="78">
        <f>+IF(CONSOLIDADO[[#This Row],[Clave]]="710143893",1,IF(OR(CONSOLIDADO[[#This Row],[Casos Acumulados]]&gt;0,CONSOLIDADO[[#This Row],[Muertes]]&gt;0),N487+1,I488))</f>
        <v>73</v>
      </c>
      <c r="O488" s="75">
        <f>+IFERROR(VLOOKUP($G488,TDMuertes!$C$2:$E$534,3,0),0)</f>
        <v>0</v>
      </c>
      <c r="P488" s="100" t="str">
        <f t="shared" ca="1" si="42"/>
        <v>OUT TIME</v>
      </c>
      <c r="Q488" s="84">
        <f>+IFERROR(VLOOKUP(CONSOLIDADO[[#This Row],[Codigo Municipio]],TDDia!$A$4:$B$394,2,0),0)</f>
        <v>0</v>
      </c>
    </row>
    <row r="489" spans="2:17" ht="14.4" x14ac:dyDescent="0.3">
      <c r="B489">
        <f t="shared" si="43"/>
        <v>3</v>
      </c>
      <c r="C489" s="75" t="str" cm="1">
        <f t="array" ref="C489">+INDEX(Table_4[[Departamento]:[Municipio]],FINAL!$B489,1)</f>
        <v>Atlántida</v>
      </c>
      <c r="D489" s="75" t="str" cm="1">
        <f t="array" ref="D489">+INDEX(Table_4[[Departamento]:[Municipio]],FINAL!$B489,4)</f>
        <v>Esparta</v>
      </c>
      <c r="E489" s="75" t="str" cm="1">
        <f t="array" ref="E489">+INDEX(Table_4[[Departamento]:[Municipio]],FINAL!$B489,3)</f>
        <v>0103</v>
      </c>
      <c r="F489" s="102">
        <f t="shared" si="39"/>
        <v>43994</v>
      </c>
      <c r="G489" s="77" t="str">
        <f>+CONSOLIDADO[[#This Row],[Codigo Municipio]]&amp;CONSOLIDADO[[#This Row],[Fecha]]</f>
        <v>010343994</v>
      </c>
      <c r="H489" s="78">
        <f>+IFERROR(VLOOKUP($G489,TDAcumula!$C$2:$E$2027,3,0),0)</f>
        <v>0</v>
      </c>
      <c r="I489" s="79">
        <f t="shared" si="40"/>
        <v>7</v>
      </c>
      <c r="J489" s="80">
        <f>+IF(CONSOLIDADO[[#This Row],[Codigo Municipio]]=E488,CONSOLIDADO[[#This Row],[Fallecidos Diarios]]+J488,CONSOLIDADO[[#This Row],[Fallecidos Diarios]])</f>
        <v>1</v>
      </c>
      <c r="K489" s="81">
        <f t="shared" si="41"/>
        <v>0</v>
      </c>
      <c r="L489" s="82">
        <f>+IF(CONSOLIDADO[[#This Row],[Codigo Municipio]]=E488,CONSOLIDADO[[#This Row],[Recuperados Diarios]]+L488,CONSOLIDADO[[#This Row],[Recuperados Diarios]])</f>
        <v>7</v>
      </c>
      <c r="M489" s="83" cm="1">
        <f t="array" ref="M489">+IFERROR(IF(CONSOLIDADO[[#This Row],[Día]]&lt;14,0,INDEX(CONSOLIDADO[Casos Diarios],ROW()-14,1)),0)</f>
        <v>0</v>
      </c>
      <c r="N489" s="78">
        <f>+IF(CONSOLIDADO[[#This Row],[Clave]]="710143893",1,IF(OR(CONSOLIDADO[[#This Row],[Casos Acumulados]]&gt;0,CONSOLIDADO[[#This Row],[Muertes]]&gt;0),N488+1,I489))</f>
        <v>74</v>
      </c>
      <c r="O489" s="75">
        <f>+IFERROR(VLOOKUP($G489,TDMuertes!$C$2:$E$534,3,0),0)</f>
        <v>0</v>
      </c>
      <c r="P489" s="100" t="str">
        <f t="shared" ca="1" si="42"/>
        <v>OUT TIME</v>
      </c>
      <c r="Q489" s="84">
        <f>+IFERROR(VLOOKUP(CONSOLIDADO[[#This Row],[Codigo Municipio]],TDDia!$A$4:$B$394,2,0),0)</f>
        <v>0</v>
      </c>
    </row>
    <row r="490" spans="2:17" ht="14.4" x14ac:dyDescent="0.3">
      <c r="B490">
        <f t="shared" si="43"/>
        <v>3</v>
      </c>
      <c r="C490" s="75" t="str" cm="1">
        <f t="array" ref="C490">+INDEX(Table_4[[Departamento]:[Municipio]],FINAL!$B490,1)</f>
        <v>Atlántida</v>
      </c>
      <c r="D490" s="75" t="str" cm="1">
        <f t="array" ref="D490">+INDEX(Table_4[[Departamento]:[Municipio]],FINAL!$B490,4)</f>
        <v>Esparta</v>
      </c>
      <c r="E490" s="75" t="str" cm="1">
        <f t="array" ref="E490">+INDEX(Table_4[[Departamento]:[Municipio]],FINAL!$B490,3)</f>
        <v>0103</v>
      </c>
      <c r="F490" s="102">
        <f t="shared" si="39"/>
        <v>43995</v>
      </c>
      <c r="G490" s="77" t="str">
        <f>+CONSOLIDADO[[#This Row],[Codigo Municipio]]&amp;CONSOLIDADO[[#This Row],[Fecha]]</f>
        <v>010343995</v>
      </c>
      <c r="H490" s="78">
        <f>+IFERROR(VLOOKUP($G490,TDAcumula!$C$2:$E$2027,3,0),0)</f>
        <v>0</v>
      </c>
      <c r="I490" s="79">
        <f t="shared" si="40"/>
        <v>7</v>
      </c>
      <c r="J490" s="80">
        <f>+IF(CONSOLIDADO[[#This Row],[Codigo Municipio]]=E489,CONSOLIDADO[[#This Row],[Fallecidos Diarios]]+J489,CONSOLIDADO[[#This Row],[Fallecidos Diarios]])</f>
        <v>1</v>
      </c>
      <c r="K490" s="81">
        <f t="shared" si="41"/>
        <v>0</v>
      </c>
      <c r="L490" s="82">
        <f>+IF(CONSOLIDADO[[#This Row],[Codigo Municipio]]=E489,CONSOLIDADO[[#This Row],[Recuperados Diarios]]+L489,CONSOLIDADO[[#This Row],[Recuperados Diarios]])</f>
        <v>7</v>
      </c>
      <c r="M490" s="83" cm="1">
        <f t="array" ref="M490">+IFERROR(IF(CONSOLIDADO[[#This Row],[Día]]&lt;14,0,INDEX(CONSOLIDADO[Casos Diarios],ROW()-14,1)),0)</f>
        <v>0</v>
      </c>
      <c r="N490" s="78">
        <f>+IF(CONSOLIDADO[[#This Row],[Clave]]="710143893",1,IF(OR(CONSOLIDADO[[#This Row],[Casos Acumulados]]&gt;0,CONSOLIDADO[[#This Row],[Muertes]]&gt;0),N489+1,I490))</f>
        <v>75</v>
      </c>
      <c r="O490" s="75">
        <f>+IFERROR(VLOOKUP($G490,TDMuertes!$C$2:$E$534,3,0),0)</f>
        <v>0</v>
      </c>
      <c r="P490" s="100" t="str">
        <f t="shared" ca="1" si="42"/>
        <v>OUT TIME</v>
      </c>
      <c r="Q490" s="84">
        <f>+IFERROR(VLOOKUP(CONSOLIDADO[[#This Row],[Codigo Municipio]],TDDia!$A$4:$B$394,2,0),0)</f>
        <v>0</v>
      </c>
    </row>
    <row r="491" spans="2:17" ht="14.4" x14ac:dyDescent="0.3">
      <c r="B491">
        <f t="shared" si="43"/>
        <v>3</v>
      </c>
      <c r="C491" s="75" t="str" cm="1">
        <f t="array" ref="C491">+INDEX(Table_4[[Departamento]:[Municipio]],FINAL!$B491,1)</f>
        <v>Atlántida</v>
      </c>
      <c r="D491" s="75" t="str" cm="1">
        <f t="array" ref="D491">+INDEX(Table_4[[Departamento]:[Municipio]],FINAL!$B491,4)</f>
        <v>Esparta</v>
      </c>
      <c r="E491" s="75" t="str" cm="1">
        <f t="array" ref="E491">+INDEX(Table_4[[Departamento]:[Municipio]],FINAL!$B491,3)</f>
        <v>0103</v>
      </c>
      <c r="F491" s="102">
        <f t="shared" si="39"/>
        <v>43996</v>
      </c>
      <c r="G491" s="77" t="str">
        <f>+CONSOLIDADO[[#This Row],[Codigo Municipio]]&amp;CONSOLIDADO[[#This Row],[Fecha]]</f>
        <v>010343996</v>
      </c>
      <c r="H491" s="78">
        <f>+IFERROR(VLOOKUP($G491,TDAcumula!$C$2:$E$2027,3,0),0)</f>
        <v>0</v>
      </c>
      <c r="I491" s="79">
        <f t="shared" si="40"/>
        <v>7</v>
      </c>
      <c r="J491" s="80">
        <f>+IF(CONSOLIDADO[[#This Row],[Codigo Municipio]]=E490,CONSOLIDADO[[#This Row],[Fallecidos Diarios]]+J490,CONSOLIDADO[[#This Row],[Fallecidos Diarios]])</f>
        <v>1</v>
      </c>
      <c r="K491" s="81">
        <f t="shared" si="41"/>
        <v>0</v>
      </c>
      <c r="L491" s="82">
        <f>+IF(CONSOLIDADO[[#This Row],[Codigo Municipio]]=E490,CONSOLIDADO[[#This Row],[Recuperados Diarios]]+L490,CONSOLIDADO[[#This Row],[Recuperados Diarios]])</f>
        <v>7</v>
      </c>
      <c r="M491" s="83" cm="1">
        <f t="array" ref="M491">+IFERROR(IF(CONSOLIDADO[[#This Row],[Día]]&lt;14,0,INDEX(CONSOLIDADO[Casos Diarios],ROW()-14,1)),0)</f>
        <v>0</v>
      </c>
      <c r="N491" s="78">
        <f>+IF(CONSOLIDADO[[#This Row],[Clave]]="710143893",1,IF(OR(CONSOLIDADO[[#This Row],[Casos Acumulados]]&gt;0,CONSOLIDADO[[#This Row],[Muertes]]&gt;0),N490+1,I491))</f>
        <v>76</v>
      </c>
      <c r="O491" s="75">
        <f>+IFERROR(VLOOKUP($G491,TDMuertes!$C$2:$E$534,3,0),0)</f>
        <v>0</v>
      </c>
      <c r="P491" s="100" t="str">
        <f t="shared" ca="1" si="42"/>
        <v>OUT TIME</v>
      </c>
      <c r="Q491" s="84">
        <f>+IFERROR(VLOOKUP(CONSOLIDADO[[#This Row],[Codigo Municipio]],TDDia!$A$4:$B$394,2,0),0)</f>
        <v>0</v>
      </c>
    </row>
    <row r="492" spans="2:17" ht="14.4" x14ac:dyDescent="0.3">
      <c r="B492">
        <f t="shared" si="43"/>
        <v>3</v>
      </c>
      <c r="C492" s="75" t="str" cm="1">
        <f t="array" ref="C492">+INDEX(Table_4[[Departamento]:[Municipio]],FINAL!$B492,1)</f>
        <v>Atlántida</v>
      </c>
      <c r="D492" s="75" t="str" cm="1">
        <f t="array" ref="D492">+INDEX(Table_4[[Departamento]:[Municipio]],FINAL!$B492,4)</f>
        <v>Esparta</v>
      </c>
      <c r="E492" s="75" t="str" cm="1">
        <f t="array" ref="E492">+INDEX(Table_4[[Departamento]:[Municipio]],FINAL!$B492,3)</f>
        <v>0103</v>
      </c>
      <c r="F492" s="102">
        <f t="shared" si="39"/>
        <v>43997</v>
      </c>
      <c r="G492" s="77" t="str">
        <f>+CONSOLIDADO[[#This Row],[Codigo Municipio]]&amp;CONSOLIDADO[[#This Row],[Fecha]]</f>
        <v>010343997</v>
      </c>
      <c r="H492" s="78">
        <f>+IFERROR(VLOOKUP($G492,TDAcumula!$C$2:$E$2027,3,0),0)</f>
        <v>0</v>
      </c>
      <c r="I492" s="79">
        <f t="shared" si="40"/>
        <v>7</v>
      </c>
      <c r="J492" s="80">
        <f>+IF(CONSOLIDADO[[#This Row],[Codigo Municipio]]=E491,CONSOLIDADO[[#This Row],[Fallecidos Diarios]]+J491,CONSOLIDADO[[#This Row],[Fallecidos Diarios]])</f>
        <v>1</v>
      </c>
      <c r="K492" s="81">
        <f t="shared" si="41"/>
        <v>0</v>
      </c>
      <c r="L492" s="82">
        <f>+IF(CONSOLIDADO[[#This Row],[Codigo Municipio]]=E491,CONSOLIDADO[[#This Row],[Recuperados Diarios]]+L491,CONSOLIDADO[[#This Row],[Recuperados Diarios]])</f>
        <v>7</v>
      </c>
      <c r="M492" s="83" cm="1">
        <f t="array" ref="M492">+IFERROR(IF(CONSOLIDADO[[#This Row],[Día]]&lt;14,0,INDEX(CONSOLIDADO[Casos Diarios],ROW()-14,1)),0)</f>
        <v>0</v>
      </c>
      <c r="N492" s="78">
        <f>+IF(CONSOLIDADO[[#This Row],[Clave]]="710143893",1,IF(OR(CONSOLIDADO[[#This Row],[Casos Acumulados]]&gt;0,CONSOLIDADO[[#This Row],[Muertes]]&gt;0),N491+1,I492))</f>
        <v>77</v>
      </c>
      <c r="O492" s="75">
        <f>+IFERROR(VLOOKUP($G492,TDMuertes!$C$2:$E$534,3,0),0)</f>
        <v>0</v>
      </c>
      <c r="P492" s="100" t="str">
        <f t="shared" ca="1" si="42"/>
        <v>OUT TIME</v>
      </c>
      <c r="Q492" s="84">
        <f>+IFERROR(VLOOKUP(CONSOLIDADO[[#This Row],[Codigo Municipio]],TDDia!$A$4:$B$394,2,0),0)</f>
        <v>0</v>
      </c>
    </row>
    <row r="493" spans="2:17" ht="14.4" x14ac:dyDescent="0.3">
      <c r="B493">
        <f t="shared" si="43"/>
        <v>3</v>
      </c>
      <c r="C493" s="75" t="str" cm="1">
        <f t="array" ref="C493">+INDEX(Table_4[[Departamento]:[Municipio]],FINAL!$B493,1)</f>
        <v>Atlántida</v>
      </c>
      <c r="D493" s="75" t="str" cm="1">
        <f t="array" ref="D493">+INDEX(Table_4[[Departamento]:[Municipio]],FINAL!$B493,4)</f>
        <v>Esparta</v>
      </c>
      <c r="E493" s="75" t="str" cm="1">
        <f t="array" ref="E493">+INDEX(Table_4[[Departamento]:[Municipio]],FINAL!$B493,3)</f>
        <v>0103</v>
      </c>
      <c r="F493" s="102">
        <f t="shared" si="39"/>
        <v>43998</v>
      </c>
      <c r="G493" s="77" t="str">
        <f>+CONSOLIDADO[[#This Row],[Codigo Municipio]]&amp;CONSOLIDADO[[#This Row],[Fecha]]</f>
        <v>010343998</v>
      </c>
      <c r="H493" s="78">
        <f>+IFERROR(VLOOKUP($G493,TDAcumula!$C$2:$E$2027,3,0),0)</f>
        <v>0</v>
      </c>
      <c r="I493" s="79">
        <f t="shared" si="40"/>
        <v>7</v>
      </c>
      <c r="J493" s="80">
        <f>+IF(CONSOLIDADO[[#This Row],[Codigo Municipio]]=E492,CONSOLIDADO[[#This Row],[Fallecidos Diarios]]+J492,CONSOLIDADO[[#This Row],[Fallecidos Diarios]])</f>
        <v>1</v>
      </c>
      <c r="K493" s="81">
        <f t="shared" si="41"/>
        <v>0</v>
      </c>
      <c r="L493" s="82">
        <f>+IF(CONSOLIDADO[[#This Row],[Codigo Municipio]]=E492,CONSOLIDADO[[#This Row],[Recuperados Diarios]]+L492,CONSOLIDADO[[#This Row],[Recuperados Diarios]])</f>
        <v>7</v>
      </c>
      <c r="M493" s="83" cm="1">
        <f t="array" ref="M493">+IFERROR(IF(CONSOLIDADO[[#This Row],[Día]]&lt;14,0,INDEX(CONSOLIDADO[Casos Diarios],ROW()-14,1)),0)</f>
        <v>0</v>
      </c>
      <c r="N493" s="78">
        <f>+IF(CONSOLIDADO[[#This Row],[Clave]]="710143893",1,IF(OR(CONSOLIDADO[[#This Row],[Casos Acumulados]]&gt;0,CONSOLIDADO[[#This Row],[Muertes]]&gt;0),N492+1,I493))</f>
        <v>78</v>
      </c>
      <c r="O493" s="75">
        <f>+IFERROR(VLOOKUP($G493,TDMuertes!$C$2:$E$534,3,0),0)</f>
        <v>0</v>
      </c>
      <c r="P493" s="100" t="str">
        <f t="shared" ca="1" si="42"/>
        <v>OUT TIME</v>
      </c>
      <c r="Q493" s="84">
        <f>+IFERROR(VLOOKUP(CONSOLIDADO[[#This Row],[Codigo Municipio]],TDDia!$A$4:$B$394,2,0),0)</f>
        <v>0</v>
      </c>
    </row>
    <row r="494" spans="2:17" ht="14.4" x14ac:dyDescent="0.3">
      <c r="B494">
        <f t="shared" si="43"/>
        <v>3</v>
      </c>
      <c r="C494" s="75" t="str" cm="1">
        <f t="array" ref="C494">+INDEX(Table_4[[Departamento]:[Municipio]],FINAL!$B494,1)</f>
        <v>Atlántida</v>
      </c>
      <c r="D494" s="75" t="str" cm="1">
        <f t="array" ref="D494">+INDEX(Table_4[[Departamento]:[Municipio]],FINAL!$B494,4)</f>
        <v>Esparta</v>
      </c>
      <c r="E494" s="75" t="str" cm="1">
        <f t="array" ref="E494">+INDEX(Table_4[[Departamento]:[Municipio]],FINAL!$B494,3)</f>
        <v>0103</v>
      </c>
      <c r="F494" s="102">
        <f t="shared" si="39"/>
        <v>43999</v>
      </c>
      <c r="G494" s="77" t="str">
        <f>+CONSOLIDADO[[#This Row],[Codigo Municipio]]&amp;CONSOLIDADO[[#This Row],[Fecha]]</f>
        <v>010343999</v>
      </c>
      <c r="H494" s="78">
        <f>+IFERROR(VLOOKUP($G494,TDAcumula!$C$2:$E$2027,3,0),0)</f>
        <v>0</v>
      </c>
      <c r="I494" s="79">
        <f t="shared" si="40"/>
        <v>7</v>
      </c>
      <c r="J494" s="80">
        <f>+IF(CONSOLIDADO[[#This Row],[Codigo Municipio]]=E493,CONSOLIDADO[[#This Row],[Fallecidos Diarios]]+J493,CONSOLIDADO[[#This Row],[Fallecidos Diarios]])</f>
        <v>1</v>
      </c>
      <c r="K494" s="81">
        <f t="shared" si="41"/>
        <v>0</v>
      </c>
      <c r="L494" s="82">
        <f>+IF(CONSOLIDADO[[#This Row],[Codigo Municipio]]=E493,CONSOLIDADO[[#This Row],[Recuperados Diarios]]+L493,CONSOLIDADO[[#This Row],[Recuperados Diarios]])</f>
        <v>7</v>
      </c>
      <c r="M494" s="83" cm="1">
        <f t="array" ref="M494">+IFERROR(IF(CONSOLIDADO[[#This Row],[Día]]&lt;14,0,INDEX(CONSOLIDADO[Casos Diarios],ROW()-14,1)),0)</f>
        <v>0</v>
      </c>
      <c r="N494" s="78">
        <f>+IF(CONSOLIDADO[[#This Row],[Clave]]="710143893",1,IF(OR(CONSOLIDADO[[#This Row],[Casos Acumulados]]&gt;0,CONSOLIDADO[[#This Row],[Muertes]]&gt;0),N493+1,I494))</f>
        <v>79</v>
      </c>
      <c r="O494" s="75">
        <f>+IFERROR(VLOOKUP($G494,TDMuertes!$C$2:$E$534,3,0),0)</f>
        <v>0</v>
      </c>
      <c r="P494" s="100" t="str">
        <f t="shared" ca="1" si="42"/>
        <v>OUT TIME</v>
      </c>
      <c r="Q494" s="84">
        <f>+IFERROR(VLOOKUP(CONSOLIDADO[[#This Row],[Codigo Municipio]],TDDia!$A$4:$B$394,2,0),0)</f>
        <v>0</v>
      </c>
    </row>
    <row r="495" spans="2:17" ht="14.4" x14ac:dyDescent="0.3">
      <c r="B495">
        <f t="shared" si="43"/>
        <v>3</v>
      </c>
      <c r="C495" s="75" t="str" cm="1">
        <f t="array" ref="C495">+INDEX(Table_4[[Departamento]:[Municipio]],FINAL!$B495,1)</f>
        <v>Atlántida</v>
      </c>
      <c r="D495" s="75" t="str" cm="1">
        <f t="array" ref="D495">+INDEX(Table_4[[Departamento]:[Municipio]],FINAL!$B495,4)</f>
        <v>Esparta</v>
      </c>
      <c r="E495" s="75" t="str" cm="1">
        <f t="array" ref="E495">+INDEX(Table_4[[Departamento]:[Municipio]],FINAL!$B495,3)</f>
        <v>0103</v>
      </c>
      <c r="F495" s="102">
        <f t="shared" si="39"/>
        <v>44000</v>
      </c>
      <c r="G495" s="77" t="str">
        <f>+CONSOLIDADO[[#This Row],[Codigo Municipio]]&amp;CONSOLIDADO[[#This Row],[Fecha]]</f>
        <v>010344000</v>
      </c>
      <c r="H495" s="78">
        <f>+IFERROR(VLOOKUP($G495,TDAcumula!$C$2:$E$2027,3,0),0)</f>
        <v>0</v>
      </c>
      <c r="I495" s="79">
        <f t="shared" si="40"/>
        <v>7</v>
      </c>
      <c r="J495" s="80">
        <f>+IF(CONSOLIDADO[[#This Row],[Codigo Municipio]]=E494,CONSOLIDADO[[#This Row],[Fallecidos Diarios]]+J494,CONSOLIDADO[[#This Row],[Fallecidos Diarios]])</f>
        <v>1</v>
      </c>
      <c r="K495" s="81">
        <f t="shared" si="41"/>
        <v>0</v>
      </c>
      <c r="L495" s="82">
        <f>+IF(CONSOLIDADO[[#This Row],[Codigo Municipio]]=E494,CONSOLIDADO[[#This Row],[Recuperados Diarios]]+L494,CONSOLIDADO[[#This Row],[Recuperados Diarios]])</f>
        <v>7</v>
      </c>
      <c r="M495" s="83" cm="1">
        <f t="array" ref="M495">+IFERROR(IF(CONSOLIDADO[[#This Row],[Día]]&lt;14,0,INDEX(CONSOLIDADO[Casos Diarios],ROW()-14,1)),0)</f>
        <v>0</v>
      </c>
      <c r="N495" s="78">
        <f>+IF(CONSOLIDADO[[#This Row],[Clave]]="710143893",1,IF(OR(CONSOLIDADO[[#This Row],[Casos Acumulados]]&gt;0,CONSOLIDADO[[#This Row],[Muertes]]&gt;0),N494+1,I495))</f>
        <v>80</v>
      </c>
      <c r="O495" s="75">
        <f>+IFERROR(VLOOKUP($G495,TDMuertes!$C$2:$E$534,3,0),0)</f>
        <v>0</v>
      </c>
      <c r="P495" s="100" t="str">
        <f t="shared" ca="1" si="42"/>
        <v>OUT TIME</v>
      </c>
      <c r="Q495" s="84">
        <f>+IFERROR(VLOOKUP(CONSOLIDADO[[#This Row],[Codigo Municipio]],TDDia!$A$4:$B$394,2,0),0)</f>
        <v>0</v>
      </c>
    </row>
    <row r="496" spans="2:17" ht="14.4" x14ac:dyDescent="0.3">
      <c r="B496">
        <f t="shared" si="43"/>
        <v>3</v>
      </c>
      <c r="C496" s="75" t="str" cm="1">
        <f t="array" ref="C496">+INDEX(Table_4[[Departamento]:[Municipio]],FINAL!$B496,1)</f>
        <v>Atlántida</v>
      </c>
      <c r="D496" s="75" t="str" cm="1">
        <f t="array" ref="D496">+INDEX(Table_4[[Departamento]:[Municipio]],FINAL!$B496,4)</f>
        <v>Esparta</v>
      </c>
      <c r="E496" s="75" t="str" cm="1">
        <f t="array" ref="E496">+INDEX(Table_4[[Departamento]:[Municipio]],FINAL!$B496,3)</f>
        <v>0103</v>
      </c>
      <c r="F496" s="102">
        <f t="shared" si="39"/>
        <v>44001</v>
      </c>
      <c r="G496" s="77" t="str">
        <f>+CONSOLIDADO[[#This Row],[Codigo Municipio]]&amp;CONSOLIDADO[[#This Row],[Fecha]]</f>
        <v>010344001</v>
      </c>
      <c r="H496" s="78">
        <f>+IFERROR(VLOOKUP($G496,TDAcumula!$C$2:$E$2027,3,0),0)</f>
        <v>0</v>
      </c>
      <c r="I496" s="79">
        <f t="shared" si="40"/>
        <v>7</v>
      </c>
      <c r="J496" s="80">
        <f>+IF(CONSOLIDADO[[#This Row],[Codigo Municipio]]=E495,CONSOLIDADO[[#This Row],[Fallecidos Diarios]]+J495,CONSOLIDADO[[#This Row],[Fallecidos Diarios]])</f>
        <v>1</v>
      </c>
      <c r="K496" s="81">
        <f t="shared" si="41"/>
        <v>0</v>
      </c>
      <c r="L496" s="82">
        <f>+IF(CONSOLIDADO[[#This Row],[Codigo Municipio]]=E495,CONSOLIDADO[[#This Row],[Recuperados Diarios]]+L495,CONSOLIDADO[[#This Row],[Recuperados Diarios]])</f>
        <v>7</v>
      </c>
      <c r="M496" s="83" cm="1">
        <f t="array" ref="M496">+IFERROR(IF(CONSOLIDADO[[#This Row],[Día]]&lt;14,0,INDEX(CONSOLIDADO[Casos Diarios],ROW()-14,1)),0)</f>
        <v>0</v>
      </c>
      <c r="N496" s="78">
        <f>+IF(CONSOLIDADO[[#This Row],[Clave]]="710143893",1,IF(OR(CONSOLIDADO[[#This Row],[Casos Acumulados]]&gt;0,CONSOLIDADO[[#This Row],[Muertes]]&gt;0),N495+1,I496))</f>
        <v>81</v>
      </c>
      <c r="O496" s="75">
        <f>+IFERROR(VLOOKUP($G496,TDMuertes!$C$2:$E$534,3,0),0)</f>
        <v>0</v>
      </c>
      <c r="P496" s="100" t="str">
        <f t="shared" ca="1" si="42"/>
        <v>OUT TIME</v>
      </c>
      <c r="Q496" s="84">
        <f>+IFERROR(VLOOKUP(CONSOLIDADO[[#This Row],[Codigo Municipio]],TDDia!$A$4:$B$394,2,0),0)</f>
        <v>0</v>
      </c>
    </row>
    <row r="497" spans="2:17" ht="14.4" x14ac:dyDescent="0.3">
      <c r="B497">
        <f t="shared" si="43"/>
        <v>3</v>
      </c>
      <c r="C497" s="75" t="str" cm="1">
        <f t="array" ref="C497">+INDEX(Table_4[[Departamento]:[Municipio]],FINAL!$B497,1)</f>
        <v>Atlántida</v>
      </c>
      <c r="D497" s="75" t="str" cm="1">
        <f t="array" ref="D497">+INDEX(Table_4[[Departamento]:[Municipio]],FINAL!$B497,4)</f>
        <v>Esparta</v>
      </c>
      <c r="E497" s="75" t="str" cm="1">
        <f t="array" ref="E497">+INDEX(Table_4[[Departamento]:[Municipio]],FINAL!$B497,3)</f>
        <v>0103</v>
      </c>
      <c r="F497" s="102">
        <f t="shared" si="39"/>
        <v>44002</v>
      </c>
      <c r="G497" s="77" t="str">
        <f>+CONSOLIDADO[[#This Row],[Codigo Municipio]]&amp;CONSOLIDADO[[#This Row],[Fecha]]</f>
        <v>010344002</v>
      </c>
      <c r="H497" s="78">
        <f>+IFERROR(VLOOKUP($G497,TDAcumula!$C$2:$E$2027,3,0),0)</f>
        <v>0</v>
      </c>
      <c r="I497" s="79">
        <f t="shared" si="40"/>
        <v>7</v>
      </c>
      <c r="J497" s="80">
        <f>+IF(CONSOLIDADO[[#This Row],[Codigo Municipio]]=E496,CONSOLIDADO[[#This Row],[Fallecidos Diarios]]+J496,CONSOLIDADO[[#This Row],[Fallecidos Diarios]])</f>
        <v>1</v>
      </c>
      <c r="K497" s="81">
        <f t="shared" si="41"/>
        <v>0</v>
      </c>
      <c r="L497" s="82">
        <f>+IF(CONSOLIDADO[[#This Row],[Codigo Municipio]]=E496,CONSOLIDADO[[#This Row],[Recuperados Diarios]]+L496,CONSOLIDADO[[#This Row],[Recuperados Diarios]])</f>
        <v>7</v>
      </c>
      <c r="M497" s="83" cm="1">
        <f t="array" ref="M497">+IFERROR(IF(CONSOLIDADO[[#This Row],[Día]]&lt;14,0,INDEX(CONSOLIDADO[Casos Diarios],ROW()-14,1)),0)</f>
        <v>0</v>
      </c>
      <c r="N497" s="78">
        <f>+IF(CONSOLIDADO[[#This Row],[Clave]]="710143893",1,IF(OR(CONSOLIDADO[[#This Row],[Casos Acumulados]]&gt;0,CONSOLIDADO[[#This Row],[Muertes]]&gt;0),N496+1,I497))</f>
        <v>82</v>
      </c>
      <c r="O497" s="75">
        <f>+IFERROR(VLOOKUP($G497,TDMuertes!$C$2:$E$534,3,0),0)</f>
        <v>0</v>
      </c>
      <c r="P497" s="100" t="str">
        <f t="shared" ca="1" si="42"/>
        <v>OUT TIME</v>
      </c>
      <c r="Q497" s="84">
        <f>+IFERROR(VLOOKUP(CONSOLIDADO[[#This Row],[Codigo Municipio]],TDDia!$A$4:$B$394,2,0),0)</f>
        <v>0</v>
      </c>
    </row>
    <row r="498" spans="2:17" ht="14.4" x14ac:dyDescent="0.3">
      <c r="B498">
        <f t="shared" si="43"/>
        <v>3</v>
      </c>
      <c r="C498" s="75" t="str" cm="1">
        <f t="array" ref="C498">+INDEX(Table_4[[Departamento]:[Municipio]],FINAL!$B498,1)</f>
        <v>Atlántida</v>
      </c>
      <c r="D498" s="75" t="str" cm="1">
        <f t="array" ref="D498">+INDEX(Table_4[[Departamento]:[Municipio]],FINAL!$B498,4)</f>
        <v>Esparta</v>
      </c>
      <c r="E498" s="75" t="str" cm="1">
        <f t="array" ref="E498">+INDEX(Table_4[[Departamento]:[Municipio]],FINAL!$B498,3)</f>
        <v>0103</v>
      </c>
      <c r="F498" s="102">
        <f t="shared" si="39"/>
        <v>44003</v>
      </c>
      <c r="G498" s="77" t="str">
        <f>+CONSOLIDADO[[#This Row],[Codigo Municipio]]&amp;CONSOLIDADO[[#This Row],[Fecha]]</f>
        <v>010344003</v>
      </c>
      <c r="H498" s="78">
        <f>+IFERROR(VLOOKUP($G498,TDAcumula!$C$2:$E$2027,3,0),0)</f>
        <v>0</v>
      </c>
      <c r="I498" s="79">
        <f t="shared" si="40"/>
        <v>7</v>
      </c>
      <c r="J498" s="80">
        <f>+IF(CONSOLIDADO[[#This Row],[Codigo Municipio]]=E497,CONSOLIDADO[[#This Row],[Fallecidos Diarios]]+J497,CONSOLIDADO[[#This Row],[Fallecidos Diarios]])</f>
        <v>1</v>
      </c>
      <c r="K498" s="81">
        <f t="shared" si="41"/>
        <v>0</v>
      </c>
      <c r="L498" s="82">
        <f>+IF(CONSOLIDADO[[#This Row],[Codigo Municipio]]=E497,CONSOLIDADO[[#This Row],[Recuperados Diarios]]+L497,CONSOLIDADO[[#This Row],[Recuperados Diarios]])</f>
        <v>7</v>
      </c>
      <c r="M498" s="83" cm="1">
        <f t="array" ref="M498">+IFERROR(IF(CONSOLIDADO[[#This Row],[Día]]&lt;14,0,INDEX(CONSOLIDADO[Casos Diarios],ROW()-14,1)),0)</f>
        <v>0</v>
      </c>
      <c r="N498" s="78">
        <f>+IF(CONSOLIDADO[[#This Row],[Clave]]="710143893",1,IF(OR(CONSOLIDADO[[#This Row],[Casos Acumulados]]&gt;0,CONSOLIDADO[[#This Row],[Muertes]]&gt;0),N497+1,I498))</f>
        <v>83</v>
      </c>
      <c r="O498" s="75">
        <f>+IFERROR(VLOOKUP($G498,TDMuertes!$C$2:$E$534,3,0),0)</f>
        <v>0</v>
      </c>
      <c r="P498" s="100" t="str">
        <f t="shared" ca="1" si="42"/>
        <v>OUT TIME</v>
      </c>
      <c r="Q498" s="84">
        <f>+IFERROR(VLOOKUP(CONSOLIDADO[[#This Row],[Codigo Municipio]],TDDia!$A$4:$B$394,2,0),0)</f>
        <v>0</v>
      </c>
    </row>
    <row r="499" spans="2:17" ht="14.4" x14ac:dyDescent="0.3">
      <c r="B499">
        <f t="shared" si="43"/>
        <v>3</v>
      </c>
      <c r="C499" s="75" t="str" cm="1">
        <f t="array" ref="C499">+INDEX(Table_4[[Departamento]:[Municipio]],FINAL!$B499,1)</f>
        <v>Atlántida</v>
      </c>
      <c r="D499" s="75" t="str" cm="1">
        <f t="array" ref="D499">+INDEX(Table_4[[Departamento]:[Municipio]],FINAL!$B499,4)</f>
        <v>Esparta</v>
      </c>
      <c r="E499" s="75" t="str" cm="1">
        <f t="array" ref="E499">+INDEX(Table_4[[Departamento]:[Municipio]],FINAL!$B499,3)</f>
        <v>0103</v>
      </c>
      <c r="F499" s="102">
        <f t="shared" si="39"/>
        <v>44004</v>
      </c>
      <c r="G499" s="77" t="str">
        <f>+CONSOLIDADO[[#This Row],[Codigo Municipio]]&amp;CONSOLIDADO[[#This Row],[Fecha]]</f>
        <v>010344004</v>
      </c>
      <c r="H499" s="78">
        <f>+IFERROR(VLOOKUP($G499,TDAcumula!$C$2:$E$2027,3,0),0)</f>
        <v>0</v>
      </c>
      <c r="I499" s="79">
        <f t="shared" si="40"/>
        <v>7</v>
      </c>
      <c r="J499" s="80">
        <f>+IF(CONSOLIDADO[[#This Row],[Codigo Municipio]]=E498,CONSOLIDADO[[#This Row],[Fallecidos Diarios]]+J498,CONSOLIDADO[[#This Row],[Fallecidos Diarios]])</f>
        <v>1</v>
      </c>
      <c r="K499" s="81">
        <f t="shared" si="41"/>
        <v>0</v>
      </c>
      <c r="L499" s="82">
        <f>+IF(CONSOLIDADO[[#This Row],[Codigo Municipio]]=E498,CONSOLIDADO[[#This Row],[Recuperados Diarios]]+L498,CONSOLIDADO[[#This Row],[Recuperados Diarios]])</f>
        <v>7</v>
      </c>
      <c r="M499" s="83" cm="1">
        <f t="array" ref="M499">+IFERROR(IF(CONSOLIDADO[[#This Row],[Día]]&lt;14,0,INDEX(CONSOLIDADO[Casos Diarios],ROW()-14,1)),0)</f>
        <v>0</v>
      </c>
      <c r="N499" s="78">
        <f>+IF(CONSOLIDADO[[#This Row],[Clave]]="710143893",1,IF(OR(CONSOLIDADO[[#This Row],[Casos Acumulados]]&gt;0,CONSOLIDADO[[#This Row],[Muertes]]&gt;0),N498+1,I499))</f>
        <v>84</v>
      </c>
      <c r="O499" s="75">
        <f>+IFERROR(VLOOKUP($G499,TDMuertes!$C$2:$E$534,3,0),0)</f>
        <v>0</v>
      </c>
      <c r="P499" s="100" t="str">
        <f t="shared" ca="1" si="42"/>
        <v>OUT TIME</v>
      </c>
      <c r="Q499" s="84">
        <f>+IFERROR(VLOOKUP(CONSOLIDADO[[#This Row],[Codigo Municipio]],TDDia!$A$4:$B$394,2,0),0)</f>
        <v>0</v>
      </c>
    </row>
    <row r="500" spans="2:17" ht="14.4" x14ac:dyDescent="0.3">
      <c r="B500">
        <f t="shared" si="43"/>
        <v>3</v>
      </c>
      <c r="C500" s="75" t="str" cm="1">
        <f t="array" ref="C500">+INDEX(Table_4[[Departamento]:[Municipio]],FINAL!$B500,1)</f>
        <v>Atlántida</v>
      </c>
      <c r="D500" s="75" t="str" cm="1">
        <f t="array" ref="D500">+INDEX(Table_4[[Departamento]:[Municipio]],FINAL!$B500,4)</f>
        <v>Esparta</v>
      </c>
      <c r="E500" s="75" t="str" cm="1">
        <f t="array" ref="E500">+INDEX(Table_4[[Departamento]:[Municipio]],FINAL!$B500,3)</f>
        <v>0103</v>
      </c>
      <c r="F500" s="102">
        <f t="shared" si="39"/>
        <v>44005</v>
      </c>
      <c r="G500" s="77" t="str">
        <f>+CONSOLIDADO[[#This Row],[Codigo Municipio]]&amp;CONSOLIDADO[[#This Row],[Fecha]]</f>
        <v>010344005</v>
      </c>
      <c r="H500" s="78">
        <f>+IFERROR(VLOOKUP($G500,TDAcumula!$C$2:$E$2027,3,0),0)</f>
        <v>0</v>
      </c>
      <c r="I500" s="79">
        <f t="shared" si="40"/>
        <v>7</v>
      </c>
      <c r="J500" s="80">
        <f>+IF(CONSOLIDADO[[#This Row],[Codigo Municipio]]=E499,CONSOLIDADO[[#This Row],[Fallecidos Diarios]]+J499,CONSOLIDADO[[#This Row],[Fallecidos Diarios]])</f>
        <v>1</v>
      </c>
      <c r="K500" s="81">
        <f t="shared" si="41"/>
        <v>0</v>
      </c>
      <c r="L500" s="82">
        <f>+IF(CONSOLIDADO[[#This Row],[Codigo Municipio]]=E499,CONSOLIDADO[[#This Row],[Recuperados Diarios]]+L499,CONSOLIDADO[[#This Row],[Recuperados Diarios]])</f>
        <v>7</v>
      </c>
      <c r="M500" s="83" cm="1">
        <f t="array" ref="M500">+IFERROR(IF(CONSOLIDADO[[#This Row],[Día]]&lt;14,0,INDEX(CONSOLIDADO[Casos Diarios],ROW()-14,1)),0)</f>
        <v>0</v>
      </c>
      <c r="N500" s="78">
        <f>+IF(CONSOLIDADO[[#This Row],[Clave]]="710143893",1,IF(OR(CONSOLIDADO[[#This Row],[Casos Acumulados]]&gt;0,CONSOLIDADO[[#This Row],[Muertes]]&gt;0),N499+1,I500))</f>
        <v>85</v>
      </c>
      <c r="O500" s="75">
        <f>+IFERROR(VLOOKUP($G500,TDMuertes!$C$2:$E$534,3,0),0)</f>
        <v>0</v>
      </c>
      <c r="P500" s="100" t="str">
        <f t="shared" ca="1" si="42"/>
        <v>OUT TIME</v>
      </c>
      <c r="Q500" s="84">
        <f>+IFERROR(VLOOKUP(CONSOLIDADO[[#This Row],[Codigo Municipio]],TDDia!$A$4:$B$394,2,0),0)</f>
        <v>0</v>
      </c>
    </row>
    <row r="501" spans="2:17" ht="14.4" x14ac:dyDescent="0.3">
      <c r="B501">
        <f t="shared" si="43"/>
        <v>3</v>
      </c>
      <c r="C501" s="75" t="str" cm="1">
        <f t="array" ref="C501">+INDEX(Table_4[[Departamento]:[Municipio]],FINAL!$B501,1)</f>
        <v>Atlántida</v>
      </c>
      <c r="D501" s="75" t="str" cm="1">
        <f t="array" ref="D501">+INDEX(Table_4[[Departamento]:[Municipio]],FINAL!$B501,4)</f>
        <v>Esparta</v>
      </c>
      <c r="E501" s="75" t="str" cm="1">
        <f t="array" ref="E501">+INDEX(Table_4[[Departamento]:[Municipio]],FINAL!$B501,3)</f>
        <v>0103</v>
      </c>
      <c r="F501" s="102">
        <f t="shared" si="39"/>
        <v>44006</v>
      </c>
      <c r="G501" s="77" t="str">
        <f>+CONSOLIDADO[[#This Row],[Codigo Municipio]]&amp;CONSOLIDADO[[#This Row],[Fecha]]</f>
        <v>010344006</v>
      </c>
      <c r="H501" s="78">
        <f>+IFERROR(VLOOKUP($G501,TDAcumula!$C$2:$E$2027,3,0),0)</f>
        <v>0</v>
      </c>
      <c r="I501" s="79">
        <f t="shared" si="40"/>
        <v>7</v>
      </c>
      <c r="J501" s="80">
        <f>+IF(CONSOLIDADO[[#This Row],[Codigo Municipio]]=E500,CONSOLIDADO[[#This Row],[Fallecidos Diarios]]+J500,CONSOLIDADO[[#This Row],[Fallecidos Diarios]])</f>
        <v>1</v>
      </c>
      <c r="K501" s="81">
        <f t="shared" si="41"/>
        <v>0</v>
      </c>
      <c r="L501" s="82">
        <f>+IF(CONSOLIDADO[[#This Row],[Codigo Municipio]]=E500,CONSOLIDADO[[#This Row],[Recuperados Diarios]]+L500,CONSOLIDADO[[#This Row],[Recuperados Diarios]])</f>
        <v>7</v>
      </c>
      <c r="M501" s="83" cm="1">
        <f t="array" ref="M501">+IFERROR(IF(CONSOLIDADO[[#This Row],[Día]]&lt;14,0,INDEX(CONSOLIDADO[Casos Diarios],ROW()-14,1)),0)</f>
        <v>0</v>
      </c>
      <c r="N501" s="78">
        <f>+IF(CONSOLIDADO[[#This Row],[Clave]]="710143893",1,IF(OR(CONSOLIDADO[[#This Row],[Casos Acumulados]]&gt;0,CONSOLIDADO[[#This Row],[Muertes]]&gt;0),N500+1,I501))</f>
        <v>86</v>
      </c>
      <c r="O501" s="75">
        <f>+IFERROR(VLOOKUP($G501,TDMuertes!$C$2:$E$534,3,0),0)</f>
        <v>0</v>
      </c>
      <c r="P501" s="100" t="str">
        <f t="shared" ca="1" si="42"/>
        <v>OUT TIME</v>
      </c>
      <c r="Q501" s="84">
        <f>+IFERROR(VLOOKUP(CONSOLIDADO[[#This Row],[Codigo Municipio]],TDDia!$A$4:$B$394,2,0),0)</f>
        <v>0</v>
      </c>
    </row>
    <row r="502" spans="2:17" ht="14.4" x14ac:dyDescent="0.3">
      <c r="B502">
        <f t="shared" si="43"/>
        <v>3</v>
      </c>
      <c r="C502" s="75" t="str" cm="1">
        <f t="array" ref="C502">+INDEX(Table_4[[Departamento]:[Municipio]],FINAL!$B502,1)</f>
        <v>Atlántida</v>
      </c>
      <c r="D502" s="75" t="str" cm="1">
        <f t="array" ref="D502">+INDEX(Table_4[[Departamento]:[Municipio]],FINAL!$B502,4)</f>
        <v>Esparta</v>
      </c>
      <c r="E502" s="75" t="str" cm="1">
        <f t="array" ref="E502">+INDEX(Table_4[[Departamento]:[Municipio]],FINAL!$B502,3)</f>
        <v>0103</v>
      </c>
      <c r="F502" s="102">
        <f t="shared" si="39"/>
        <v>44007</v>
      </c>
      <c r="G502" s="77" t="str">
        <f>+CONSOLIDADO[[#This Row],[Codigo Municipio]]&amp;CONSOLIDADO[[#This Row],[Fecha]]</f>
        <v>010344007</v>
      </c>
      <c r="H502" s="78">
        <f>+IFERROR(VLOOKUP($G502,TDAcumula!$C$2:$E$2027,3,0),0)</f>
        <v>0</v>
      </c>
      <c r="I502" s="79">
        <f t="shared" si="40"/>
        <v>7</v>
      </c>
      <c r="J502" s="80">
        <f>+IF(CONSOLIDADO[[#This Row],[Codigo Municipio]]=E501,CONSOLIDADO[[#This Row],[Fallecidos Diarios]]+J501,CONSOLIDADO[[#This Row],[Fallecidos Diarios]])</f>
        <v>1</v>
      </c>
      <c r="K502" s="81">
        <f t="shared" si="41"/>
        <v>0</v>
      </c>
      <c r="L502" s="82">
        <f>+IF(CONSOLIDADO[[#This Row],[Codigo Municipio]]=E501,CONSOLIDADO[[#This Row],[Recuperados Diarios]]+L501,CONSOLIDADO[[#This Row],[Recuperados Diarios]])</f>
        <v>7</v>
      </c>
      <c r="M502" s="83" cm="1">
        <f t="array" ref="M502">+IFERROR(IF(CONSOLIDADO[[#This Row],[Día]]&lt;14,0,INDEX(CONSOLIDADO[Casos Diarios],ROW()-14,1)),0)</f>
        <v>0</v>
      </c>
      <c r="N502" s="78">
        <f>+IF(CONSOLIDADO[[#This Row],[Clave]]="710143893",1,IF(OR(CONSOLIDADO[[#This Row],[Casos Acumulados]]&gt;0,CONSOLIDADO[[#This Row],[Muertes]]&gt;0),N501+1,I502))</f>
        <v>87</v>
      </c>
      <c r="O502" s="75">
        <f>+IFERROR(VLOOKUP($G502,TDMuertes!$C$2:$E$534,3,0),0)</f>
        <v>0</v>
      </c>
      <c r="P502" s="100" t="str">
        <f t="shared" ca="1" si="42"/>
        <v>OUT TIME</v>
      </c>
      <c r="Q502" s="84">
        <f>+IFERROR(VLOOKUP(CONSOLIDADO[[#This Row],[Codigo Municipio]],TDDia!$A$4:$B$394,2,0),0)</f>
        <v>0</v>
      </c>
    </row>
    <row r="503" spans="2:17" ht="14.4" x14ac:dyDescent="0.3">
      <c r="B503">
        <f t="shared" si="43"/>
        <v>3</v>
      </c>
      <c r="C503" s="75" t="str" cm="1">
        <f t="array" ref="C503">+INDEX(Table_4[[Departamento]:[Municipio]],FINAL!$B503,1)</f>
        <v>Atlántida</v>
      </c>
      <c r="D503" s="75" t="str" cm="1">
        <f t="array" ref="D503">+INDEX(Table_4[[Departamento]:[Municipio]],FINAL!$B503,4)</f>
        <v>Esparta</v>
      </c>
      <c r="E503" s="75" t="str" cm="1">
        <f t="array" ref="E503">+INDEX(Table_4[[Departamento]:[Municipio]],FINAL!$B503,3)</f>
        <v>0103</v>
      </c>
      <c r="F503" s="102">
        <f t="shared" si="39"/>
        <v>44008</v>
      </c>
      <c r="G503" s="77" t="str">
        <f>+CONSOLIDADO[[#This Row],[Codigo Municipio]]&amp;CONSOLIDADO[[#This Row],[Fecha]]</f>
        <v>010344008</v>
      </c>
      <c r="H503" s="78">
        <f>+IFERROR(VLOOKUP($G503,TDAcumula!$C$2:$E$2027,3,0),0)</f>
        <v>0</v>
      </c>
      <c r="I503" s="79">
        <f t="shared" si="40"/>
        <v>7</v>
      </c>
      <c r="J503" s="80">
        <f>+IF(CONSOLIDADO[[#This Row],[Codigo Municipio]]=E502,CONSOLIDADO[[#This Row],[Fallecidos Diarios]]+J502,CONSOLIDADO[[#This Row],[Fallecidos Diarios]])</f>
        <v>1</v>
      </c>
      <c r="K503" s="81">
        <f t="shared" si="41"/>
        <v>0</v>
      </c>
      <c r="L503" s="82">
        <f>+IF(CONSOLIDADO[[#This Row],[Codigo Municipio]]=E502,CONSOLIDADO[[#This Row],[Recuperados Diarios]]+L502,CONSOLIDADO[[#This Row],[Recuperados Diarios]])</f>
        <v>7</v>
      </c>
      <c r="M503" s="83" cm="1">
        <f t="array" ref="M503">+IFERROR(IF(CONSOLIDADO[[#This Row],[Día]]&lt;14,0,INDEX(CONSOLIDADO[Casos Diarios],ROW()-14,1)),0)</f>
        <v>0</v>
      </c>
      <c r="N503" s="78">
        <f>+IF(CONSOLIDADO[[#This Row],[Clave]]="710143893",1,IF(OR(CONSOLIDADO[[#This Row],[Casos Acumulados]]&gt;0,CONSOLIDADO[[#This Row],[Muertes]]&gt;0),N502+1,I503))</f>
        <v>88</v>
      </c>
      <c r="O503" s="75">
        <f>+IFERROR(VLOOKUP($G503,TDMuertes!$C$2:$E$534,3,0),0)</f>
        <v>0</v>
      </c>
      <c r="P503" s="100" t="str">
        <f t="shared" ca="1" si="42"/>
        <v>OUT TIME</v>
      </c>
      <c r="Q503" s="84">
        <f>+IFERROR(VLOOKUP(CONSOLIDADO[[#This Row],[Codigo Municipio]],TDDia!$A$4:$B$394,2,0),0)</f>
        <v>0</v>
      </c>
    </row>
    <row r="504" spans="2:17" ht="14.4" x14ac:dyDescent="0.3">
      <c r="B504">
        <f t="shared" si="43"/>
        <v>3</v>
      </c>
      <c r="C504" s="75" t="str" cm="1">
        <f t="array" ref="C504">+INDEX(Table_4[[Departamento]:[Municipio]],FINAL!$B504,1)</f>
        <v>Atlántida</v>
      </c>
      <c r="D504" s="75" t="str" cm="1">
        <f t="array" ref="D504">+INDEX(Table_4[[Departamento]:[Municipio]],FINAL!$B504,4)</f>
        <v>Esparta</v>
      </c>
      <c r="E504" s="75" t="str" cm="1">
        <f t="array" ref="E504">+INDEX(Table_4[[Departamento]:[Municipio]],FINAL!$B504,3)</f>
        <v>0103</v>
      </c>
      <c r="F504" s="102">
        <f t="shared" si="39"/>
        <v>44009</v>
      </c>
      <c r="G504" s="77" t="str">
        <f>+CONSOLIDADO[[#This Row],[Codigo Municipio]]&amp;CONSOLIDADO[[#This Row],[Fecha]]</f>
        <v>010344009</v>
      </c>
      <c r="H504" s="78">
        <f>+IFERROR(VLOOKUP($G504,TDAcumula!$C$2:$E$2027,3,0),0)</f>
        <v>0</v>
      </c>
      <c r="I504" s="79">
        <f t="shared" si="40"/>
        <v>7</v>
      </c>
      <c r="J504" s="80">
        <f>+IF(CONSOLIDADO[[#This Row],[Codigo Municipio]]=E503,CONSOLIDADO[[#This Row],[Fallecidos Diarios]]+J503,CONSOLIDADO[[#This Row],[Fallecidos Diarios]])</f>
        <v>1</v>
      </c>
      <c r="K504" s="81">
        <f t="shared" si="41"/>
        <v>0</v>
      </c>
      <c r="L504" s="82">
        <f>+IF(CONSOLIDADO[[#This Row],[Codigo Municipio]]=E503,CONSOLIDADO[[#This Row],[Recuperados Diarios]]+L503,CONSOLIDADO[[#This Row],[Recuperados Diarios]])</f>
        <v>7</v>
      </c>
      <c r="M504" s="83" cm="1">
        <f t="array" ref="M504">+IFERROR(IF(CONSOLIDADO[[#This Row],[Día]]&lt;14,0,INDEX(CONSOLIDADO[Casos Diarios],ROW()-14,1)),0)</f>
        <v>0</v>
      </c>
      <c r="N504" s="78">
        <f>+IF(CONSOLIDADO[[#This Row],[Clave]]="710143893",1,IF(OR(CONSOLIDADO[[#This Row],[Casos Acumulados]]&gt;0,CONSOLIDADO[[#This Row],[Muertes]]&gt;0),N503+1,I504))</f>
        <v>89</v>
      </c>
      <c r="O504" s="75">
        <f>+IFERROR(VLOOKUP($G504,TDMuertes!$C$2:$E$534,3,0),0)</f>
        <v>0</v>
      </c>
      <c r="P504" s="100" t="str">
        <f t="shared" ca="1" si="42"/>
        <v>OUT TIME</v>
      </c>
      <c r="Q504" s="84">
        <f>+IFERROR(VLOOKUP(CONSOLIDADO[[#This Row],[Codigo Municipio]],TDDia!$A$4:$B$394,2,0),0)</f>
        <v>0</v>
      </c>
    </row>
    <row r="505" spans="2:17" ht="14.4" x14ac:dyDescent="0.3">
      <c r="B505">
        <f t="shared" si="43"/>
        <v>3</v>
      </c>
      <c r="C505" s="75" t="str" cm="1">
        <f t="array" ref="C505">+INDEX(Table_4[[Departamento]:[Municipio]],FINAL!$B505,1)</f>
        <v>Atlántida</v>
      </c>
      <c r="D505" s="75" t="str" cm="1">
        <f t="array" ref="D505">+INDEX(Table_4[[Departamento]:[Municipio]],FINAL!$B505,4)</f>
        <v>Esparta</v>
      </c>
      <c r="E505" s="75" t="str" cm="1">
        <f t="array" ref="E505">+INDEX(Table_4[[Departamento]:[Municipio]],FINAL!$B505,3)</f>
        <v>0103</v>
      </c>
      <c r="F505" s="102">
        <f t="shared" si="39"/>
        <v>44010</v>
      </c>
      <c r="G505" s="77" t="str">
        <f>+CONSOLIDADO[[#This Row],[Codigo Municipio]]&amp;CONSOLIDADO[[#This Row],[Fecha]]</f>
        <v>010344010</v>
      </c>
      <c r="H505" s="78">
        <f>+IFERROR(VLOOKUP($G505,TDAcumula!$C$2:$E$2027,3,0),0)</f>
        <v>0</v>
      </c>
      <c r="I505" s="79">
        <f t="shared" si="40"/>
        <v>7</v>
      </c>
      <c r="J505" s="80">
        <f>+IF(CONSOLIDADO[[#This Row],[Codigo Municipio]]=E504,CONSOLIDADO[[#This Row],[Fallecidos Diarios]]+J504,CONSOLIDADO[[#This Row],[Fallecidos Diarios]])</f>
        <v>1</v>
      </c>
      <c r="K505" s="81">
        <f t="shared" si="41"/>
        <v>0</v>
      </c>
      <c r="L505" s="82">
        <f>+IF(CONSOLIDADO[[#This Row],[Codigo Municipio]]=E504,CONSOLIDADO[[#This Row],[Recuperados Diarios]]+L504,CONSOLIDADO[[#This Row],[Recuperados Diarios]])</f>
        <v>7</v>
      </c>
      <c r="M505" s="83" cm="1">
        <f t="array" ref="M505">+IFERROR(IF(CONSOLIDADO[[#This Row],[Día]]&lt;14,0,INDEX(CONSOLIDADO[Casos Diarios],ROW()-14,1)),0)</f>
        <v>0</v>
      </c>
      <c r="N505" s="78">
        <f>+IF(CONSOLIDADO[[#This Row],[Clave]]="710143893",1,IF(OR(CONSOLIDADO[[#This Row],[Casos Acumulados]]&gt;0,CONSOLIDADO[[#This Row],[Muertes]]&gt;0),N504+1,I505))</f>
        <v>90</v>
      </c>
      <c r="O505" s="75">
        <f>+IFERROR(VLOOKUP($G505,TDMuertes!$C$2:$E$534,3,0),0)</f>
        <v>0</v>
      </c>
      <c r="P505" s="100" t="str">
        <f t="shared" ca="1" si="42"/>
        <v>OUT TIME</v>
      </c>
      <c r="Q505" s="84">
        <f>+IFERROR(VLOOKUP(CONSOLIDADO[[#This Row],[Codigo Municipio]],TDDia!$A$4:$B$394,2,0),0)</f>
        <v>0</v>
      </c>
    </row>
    <row r="506" spans="2:17" ht="14.4" x14ac:dyDescent="0.3">
      <c r="B506">
        <f t="shared" si="43"/>
        <v>3</v>
      </c>
      <c r="C506" s="75" t="str" cm="1">
        <f t="array" ref="C506">+INDEX(Table_4[[Departamento]:[Municipio]],FINAL!$B506,1)</f>
        <v>Atlántida</v>
      </c>
      <c r="D506" s="75" t="str" cm="1">
        <f t="array" ref="D506">+INDEX(Table_4[[Departamento]:[Municipio]],FINAL!$B506,4)</f>
        <v>Esparta</v>
      </c>
      <c r="E506" s="75" t="str" cm="1">
        <f t="array" ref="E506">+INDEX(Table_4[[Departamento]:[Municipio]],FINAL!$B506,3)</f>
        <v>0103</v>
      </c>
      <c r="F506" s="102">
        <f t="shared" si="39"/>
        <v>44011</v>
      </c>
      <c r="G506" s="77" t="str">
        <f>+CONSOLIDADO[[#This Row],[Codigo Municipio]]&amp;CONSOLIDADO[[#This Row],[Fecha]]</f>
        <v>010344011</v>
      </c>
      <c r="H506" s="78">
        <f>+IFERROR(VLOOKUP($G506,TDAcumula!$C$2:$E$2027,3,0),0)</f>
        <v>0</v>
      </c>
      <c r="I506" s="79">
        <f t="shared" si="40"/>
        <v>7</v>
      </c>
      <c r="J506" s="80">
        <f>+IF(CONSOLIDADO[[#This Row],[Codigo Municipio]]=E505,CONSOLIDADO[[#This Row],[Fallecidos Diarios]]+J505,CONSOLIDADO[[#This Row],[Fallecidos Diarios]])</f>
        <v>1</v>
      </c>
      <c r="K506" s="81">
        <f t="shared" si="41"/>
        <v>0</v>
      </c>
      <c r="L506" s="82">
        <f>+IF(CONSOLIDADO[[#This Row],[Codigo Municipio]]=E505,CONSOLIDADO[[#This Row],[Recuperados Diarios]]+L505,CONSOLIDADO[[#This Row],[Recuperados Diarios]])</f>
        <v>7</v>
      </c>
      <c r="M506" s="83" cm="1">
        <f t="array" ref="M506">+IFERROR(IF(CONSOLIDADO[[#This Row],[Día]]&lt;14,0,INDEX(CONSOLIDADO[Casos Diarios],ROW()-14,1)),0)</f>
        <v>0</v>
      </c>
      <c r="N506" s="78">
        <f>+IF(CONSOLIDADO[[#This Row],[Clave]]="710143893",1,IF(OR(CONSOLIDADO[[#This Row],[Casos Acumulados]]&gt;0,CONSOLIDADO[[#This Row],[Muertes]]&gt;0),N505+1,I506))</f>
        <v>91</v>
      </c>
      <c r="O506" s="75">
        <f>+IFERROR(VLOOKUP($G506,TDMuertes!$C$2:$E$534,3,0),0)</f>
        <v>0</v>
      </c>
      <c r="P506" s="100" t="str">
        <f t="shared" ca="1" si="42"/>
        <v>OUT TIME</v>
      </c>
      <c r="Q506" s="84">
        <f>+IFERROR(VLOOKUP(CONSOLIDADO[[#This Row],[Codigo Municipio]],TDDia!$A$4:$B$394,2,0),0)</f>
        <v>0</v>
      </c>
    </row>
    <row r="507" spans="2:17" ht="14.4" x14ac:dyDescent="0.3">
      <c r="B507">
        <f t="shared" si="43"/>
        <v>3</v>
      </c>
      <c r="C507" s="75" t="str" cm="1">
        <f t="array" ref="C507">+INDEX(Table_4[[Departamento]:[Municipio]],FINAL!$B507,1)</f>
        <v>Atlántida</v>
      </c>
      <c r="D507" s="75" t="str" cm="1">
        <f t="array" ref="D507">+INDEX(Table_4[[Departamento]:[Municipio]],FINAL!$B507,4)</f>
        <v>Esparta</v>
      </c>
      <c r="E507" s="75" t="str" cm="1">
        <f t="array" ref="E507">+INDEX(Table_4[[Departamento]:[Municipio]],FINAL!$B507,3)</f>
        <v>0103</v>
      </c>
      <c r="F507" s="102">
        <f t="shared" si="39"/>
        <v>44012</v>
      </c>
      <c r="G507" s="77" t="str">
        <f>+CONSOLIDADO[[#This Row],[Codigo Municipio]]&amp;CONSOLIDADO[[#This Row],[Fecha]]</f>
        <v>010344012</v>
      </c>
      <c r="H507" s="78">
        <f>+IFERROR(VLOOKUP($G507,TDAcumula!$C$2:$E$2027,3,0),0)</f>
        <v>0</v>
      </c>
      <c r="I507" s="79">
        <f t="shared" si="40"/>
        <v>7</v>
      </c>
      <c r="J507" s="80">
        <f>+IF(CONSOLIDADO[[#This Row],[Codigo Municipio]]=E506,CONSOLIDADO[[#This Row],[Fallecidos Diarios]]+J506,CONSOLIDADO[[#This Row],[Fallecidos Diarios]])</f>
        <v>1</v>
      </c>
      <c r="K507" s="81">
        <f t="shared" si="41"/>
        <v>0</v>
      </c>
      <c r="L507" s="82">
        <f>+IF(CONSOLIDADO[[#This Row],[Codigo Municipio]]=E506,CONSOLIDADO[[#This Row],[Recuperados Diarios]]+L506,CONSOLIDADO[[#This Row],[Recuperados Diarios]])</f>
        <v>7</v>
      </c>
      <c r="M507" s="83" cm="1">
        <f t="array" ref="M507">+IFERROR(IF(CONSOLIDADO[[#This Row],[Día]]&lt;14,0,INDEX(CONSOLIDADO[Casos Diarios],ROW()-14,1)),0)</f>
        <v>0</v>
      </c>
      <c r="N507" s="78">
        <f>+IF(CONSOLIDADO[[#This Row],[Clave]]="710143893",1,IF(OR(CONSOLIDADO[[#This Row],[Casos Acumulados]]&gt;0,CONSOLIDADO[[#This Row],[Muertes]]&gt;0),N506+1,I507))</f>
        <v>92</v>
      </c>
      <c r="O507" s="75">
        <f>+IFERROR(VLOOKUP($G507,TDMuertes!$C$2:$E$534,3,0),0)</f>
        <v>0</v>
      </c>
      <c r="P507" s="100" t="str">
        <f t="shared" ca="1" si="42"/>
        <v>OUT TIME</v>
      </c>
      <c r="Q507" s="84">
        <f>+IFERROR(VLOOKUP(CONSOLIDADO[[#This Row],[Codigo Municipio]],TDDia!$A$4:$B$394,2,0),0)</f>
        <v>0</v>
      </c>
    </row>
    <row r="508" spans="2:17" ht="14.4" x14ac:dyDescent="0.3">
      <c r="B508">
        <f t="shared" si="43"/>
        <v>3</v>
      </c>
      <c r="C508" s="75" t="str" cm="1">
        <f t="array" ref="C508">+INDEX(Table_4[[Departamento]:[Municipio]],FINAL!$B508,1)</f>
        <v>Atlántida</v>
      </c>
      <c r="D508" s="75" t="str" cm="1">
        <f t="array" ref="D508">+INDEX(Table_4[[Departamento]:[Municipio]],FINAL!$B508,4)</f>
        <v>Esparta</v>
      </c>
      <c r="E508" s="75" t="str" cm="1">
        <f t="array" ref="E508">+INDEX(Table_4[[Departamento]:[Municipio]],FINAL!$B508,3)</f>
        <v>0103</v>
      </c>
      <c r="F508" s="102">
        <f t="shared" si="39"/>
        <v>44013</v>
      </c>
      <c r="G508" s="77" t="str">
        <f>+CONSOLIDADO[[#This Row],[Codigo Municipio]]&amp;CONSOLIDADO[[#This Row],[Fecha]]</f>
        <v>010344013</v>
      </c>
      <c r="H508" s="78">
        <f>+IFERROR(VLOOKUP($G508,TDAcumula!$C$2:$E$2027,3,0),0)</f>
        <v>0</v>
      </c>
      <c r="I508" s="79">
        <f t="shared" si="40"/>
        <v>7</v>
      </c>
      <c r="J508" s="80">
        <f>+IF(CONSOLIDADO[[#This Row],[Codigo Municipio]]=E507,CONSOLIDADO[[#This Row],[Fallecidos Diarios]]+J507,CONSOLIDADO[[#This Row],[Fallecidos Diarios]])</f>
        <v>1</v>
      </c>
      <c r="K508" s="81">
        <f t="shared" si="41"/>
        <v>0</v>
      </c>
      <c r="L508" s="82">
        <f>+IF(CONSOLIDADO[[#This Row],[Codigo Municipio]]=E507,CONSOLIDADO[[#This Row],[Recuperados Diarios]]+L507,CONSOLIDADO[[#This Row],[Recuperados Diarios]])</f>
        <v>7</v>
      </c>
      <c r="M508" s="83" cm="1">
        <f t="array" ref="M508">+IFERROR(IF(CONSOLIDADO[[#This Row],[Día]]&lt;14,0,INDEX(CONSOLIDADO[Casos Diarios],ROW()-14,1)),0)</f>
        <v>0</v>
      </c>
      <c r="N508" s="78">
        <f>+IF(CONSOLIDADO[[#This Row],[Clave]]="710143893",1,IF(OR(CONSOLIDADO[[#This Row],[Casos Acumulados]]&gt;0,CONSOLIDADO[[#This Row],[Muertes]]&gt;0),N507+1,I508))</f>
        <v>93</v>
      </c>
      <c r="O508" s="75">
        <f>+IFERROR(VLOOKUP($G508,TDMuertes!$C$2:$E$534,3,0),0)</f>
        <v>0</v>
      </c>
      <c r="P508" s="100" t="str">
        <f t="shared" ca="1" si="42"/>
        <v>OUT TIME</v>
      </c>
      <c r="Q508" s="84">
        <f>+IFERROR(VLOOKUP(CONSOLIDADO[[#This Row],[Codigo Municipio]],TDDia!$A$4:$B$394,2,0),0)</f>
        <v>0</v>
      </c>
    </row>
    <row r="509" spans="2:17" ht="14.4" x14ac:dyDescent="0.3">
      <c r="B509">
        <f t="shared" si="43"/>
        <v>3</v>
      </c>
      <c r="C509" s="75" t="str" cm="1">
        <f t="array" ref="C509">+INDEX(Table_4[[Departamento]:[Municipio]],FINAL!$B509,1)</f>
        <v>Atlántida</v>
      </c>
      <c r="D509" s="75" t="str" cm="1">
        <f t="array" ref="D509">+INDEX(Table_4[[Departamento]:[Municipio]],FINAL!$B509,4)</f>
        <v>Esparta</v>
      </c>
      <c r="E509" s="75" t="str" cm="1">
        <f t="array" ref="E509">+INDEX(Table_4[[Departamento]:[Municipio]],FINAL!$B509,3)</f>
        <v>0103</v>
      </c>
      <c r="F509" s="102">
        <f t="shared" si="39"/>
        <v>44014</v>
      </c>
      <c r="G509" s="77" t="str">
        <f>+CONSOLIDADO[[#This Row],[Codigo Municipio]]&amp;CONSOLIDADO[[#This Row],[Fecha]]</f>
        <v>010344014</v>
      </c>
      <c r="H509" s="78">
        <f>+IFERROR(VLOOKUP($G509,TDAcumula!$C$2:$E$2027,3,0),0)</f>
        <v>0</v>
      </c>
      <c r="I509" s="79">
        <f t="shared" si="40"/>
        <v>7</v>
      </c>
      <c r="J509" s="80">
        <f>+IF(CONSOLIDADO[[#This Row],[Codigo Municipio]]=E508,CONSOLIDADO[[#This Row],[Fallecidos Diarios]]+J508,CONSOLIDADO[[#This Row],[Fallecidos Diarios]])</f>
        <v>1</v>
      </c>
      <c r="K509" s="81">
        <f t="shared" si="41"/>
        <v>0</v>
      </c>
      <c r="L509" s="82">
        <f>+IF(CONSOLIDADO[[#This Row],[Codigo Municipio]]=E508,CONSOLIDADO[[#This Row],[Recuperados Diarios]]+L508,CONSOLIDADO[[#This Row],[Recuperados Diarios]])</f>
        <v>7</v>
      </c>
      <c r="M509" s="83" cm="1">
        <f t="array" ref="M509">+IFERROR(IF(CONSOLIDADO[[#This Row],[Día]]&lt;14,0,INDEX(CONSOLIDADO[Casos Diarios],ROW()-14,1)),0)</f>
        <v>0</v>
      </c>
      <c r="N509" s="78">
        <f>+IF(CONSOLIDADO[[#This Row],[Clave]]="710143893",1,IF(OR(CONSOLIDADO[[#This Row],[Casos Acumulados]]&gt;0,CONSOLIDADO[[#This Row],[Muertes]]&gt;0),N508+1,I509))</f>
        <v>94</v>
      </c>
      <c r="O509" s="75">
        <f>+IFERROR(VLOOKUP($G509,TDMuertes!$C$2:$E$534,3,0),0)</f>
        <v>0</v>
      </c>
      <c r="P509" s="100" t="str">
        <f t="shared" ca="1" si="42"/>
        <v>OUT TIME</v>
      </c>
      <c r="Q509" s="84">
        <f>+IFERROR(VLOOKUP(CONSOLIDADO[[#This Row],[Codigo Municipio]],TDDia!$A$4:$B$394,2,0),0)</f>
        <v>0</v>
      </c>
    </row>
    <row r="510" spans="2:17" ht="14.4" x14ac:dyDescent="0.3">
      <c r="B510">
        <f t="shared" si="43"/>
        <v>3</v>
      </c>
      <c r="C510" s="75" t="str" cm="1">
        <f t="array" ref="C510">+INDEX(Table_4[[Departamento]:[Municipio]],FINAL!$B510,1)</f>
        <v>Atlántida</v>
      </c>
      <c r="D510" s="75" t="str" cm="1">
        <f t="array" ref="D510">+INDEX(Table_4[[Departamento]:[Municipio]],FINAL!$B510,4)</f>
        <v>Esparta</v>
      </c>
      <c r="E510" s="75" t="str" cm="1">
        <f t="array" ref="E510">+INDEX(Table_4[[Departamento]:[Municipio]],FINAL!$B510,3)</f>
        <v>0103</v>
      </c>
      <c r="F510" s="102">
        <f t="shared" si="39"/>
        <v>44015</v>
      </c>
      <c r="G510" s="77" t="str">
        <f>+CONSOLIDADO[[#This Row],[Codigo Municipio]]&amp;CONSOLIDADO[[#This Row],[Fecha]]</f>
        <v>010344015</v>
      </c>
      <c r="H510" s="78">
        <f>+IFERROR(VLOOKUP($G510,TDAcumula!$C$2:$E$2027,3,0),0)</f>
        <v>0</v>
      </c>
      <c r="I510" s="79">
        <f t="shared" si="40"/>
        <v>7</v>
      </c>
      <c r="J510" s="80">
        <f>+IF(CONSOLIDADO[[#This Row],[Codigo Municipio]]=E509,CONSOLIDADO[[#This Row],[Fallecidos Diarios]]+J509,CONSOLIDADO[[#This Row],[Fallecidos Diarios]])</f>
        <v>1</v>
      </c>
      <c r="K510" s="81">
        <f t="shared" si="41"/>
        <v>0</v>
      </c>
      <c r="L510" s="82">
        <f>+IF(CONSOLIDADO[[#This Row],[Codigo Municipio]]=E509,CONSOLIDADO[[#This Row],[Recuperados Diarios]]+L509,CONSOLIDADO[[#This Row],[Recuperados Diarios]])</f>
        <v>7</v>
      </c>
      <c r="M510" s="83" cm="1">
        <f t="array" ref="M510">+IFERROR(IF(CONSOLIDADO[[#This Row],[Día]]&lt;14,0,INDEX(CONSOLIDADO[Casos Diarios],ROW()-14,1)),0)</f>
        <v>0</v>
      </c>
      <c r="N510" s="78">
        <f>+IF(CONSOLIDADO[[#This Row],[Clave]]="710143893",1,IF(OR(CONSOLIDADO[[#This Row],[Casos Acumulados]]&gt;0,CONSOLIDADO[[#This Row],[Muertes]]&gt;0),N509+1,I510))</f>
        <v>95</v>
      </c>
      <c r="O510" s="75">
        <f>+IFERROR(VLOOKUP($G510,TDMuertes!$C$2:$E$534,3,0),0)</f>
        <v>0</v>
      </c>
      <c r="P510" s="100" t="str">
        <f t="shared" ca="1" si="42"/>
        <v>OUT TIME</v>
      </c>
      <c r="Q510" s="84">
        <f>+IFERROR(VLOOKUP(CONSOLIDADO[[#This Row],[Codigo Municipio]],TDDia!$A$4:$B$394,2,0),0)</f>
        <v>0</v>
      </c>
    </row>
    <row r="511" spans="2:17" ht="14.4" x14ac:dyDescent="0.3">
      <c r="B511">
        <f t="shared" si="43"/>
        <v>3</v>
      </c>
      <c r="C511" s="75" t="str" cm="1">
        <f t="array" ref="C511">+INDEX(Table_4[[Departamento]:[Municipio]],FINAL!$B511,1)</f>
        <v>Atlántida</v>
      </c>
      <c r="D511" s="75" t="str" cm="1">
        <f t="array" ref="D511">+INDEX(Table_4[[Departamento]:[Municipio]],FINAL!$B511,4)</f>
        <v>Esparta</v>
      </c>
      <c r="E511" s="75" t="str" cm="1">
        <f t="array" ref="E511">+INDEX(Table_4[[Departamento]:[Municipio]],FINAL!$B511,3)</f>
        <v>0103</v>
      </c>
      <c r="F511" s="102">
        <f t="shared" si="39"/>
        <v>44016</v>
      </c>
      <c r="G511" s="77" t="str">
        <f>+CONSOLIDADO[[#This Row],[Codigo Municipio]]&amp;CONSOLIDADO[[#This Row],[Fecha]]</f>
        <v>010344016</v>
      </c>
      <c r="H511" s="78">
        <f>+IFERROR(VLOOKUP($G511,TDAcumula!$C$2:$E$2027,3,0),0)</f>
        <v>0</v>
      </c>
      <c r="I511" s="79">
        <f t="shared" si="40"/>
        <v>7</v>
      </c>
      <c r="J511" s="80">
        <f>+IF(CONSOLIDADO[[#This Row],[Codigo Municipio]]=E510,CONSOLIDADO[[#This Row],[Fallecidos Diarios]]+J510,CONSOLIDADO[[#This Row],[Fallecidos Diarios]])</f>
        <v>1</v>
      </c>
      <c r="K511" s="81">
        <f t="shared" si="41"/>
        <v>0</v>
      </c>
      <c r="L511" s="82">
        <f>+IF(CONSOLIDADO[[#This Row],[Codigo Municipio]]=E510,CONSOLIDADO[[#This Row],[Recuperados Diarios]]+L510,CONSOLIDADO[[#This Row],[Recuperados Diarios]])</f>
        <v>7</v>
      </c>
      <c r="M511" s="83" cm="1">
        <f t="array" ref="M511">+IFERROR(IF(CONSOLIDADO[[#This Row],[Día]]&lt;14,0,INDEX(CONSOLIDADO[Casos Diarios],ROW()-14,1)),0)</f>
        <v>0</v>
      </c>
      <c r="N511" s="78">
        <f>+IF(CONSOLIDADO[[#This Row],[Clave]]="710143893",1,IF(OR(CONSOLIDADO[[#This Row],[Casos Acumulados]]&gt;0,CONSOLIDADO[[#This Row],[Muertes]]&gt;0),N510+1,I511))</f>
        <v>96</v>
      </c>
      <c r="O511" s="75">
        <f>+IFERROR(VLOOKUP($G511,TDMuertes!$C$2:$E$534,3,0),0)</f>
        <v>0</v>
      </c>
      <c r="P511" s="100" t="str">
        <f t="shared" ca="1" si="42"/>
        <v>OUT TIME</v>
      </c>
      <c r="Q511" s="84">
        <f>+IFERROR(VLOOKUP(CONSOLIDADO[[#This Row],[Codigo Municipio]],TDDia!$A$4:$B$394,2,0),0)</f>
        <v>0</v>
      </c>
    </row>
    <row r="512" spans="2:17" ht="14.4" x14ac:dyDescent="0.3">
      <c r="B512">
        <f t="shared" si="43"/>
        <v>3</v>
      </c>
      <c r="C512" s="75" t="str" cm="1">
        <f t="array" ref="C512">+INDEX(Table_4[[Departamento]:[Municipio]],FINAL!$B512,1)</f>
        <v>Atlántida</v>
      </c>
      <c r="D512" s="75" t="str" cm="1">
        <f t="array" ref="D512">+INDEX(Table_4[[Departamento]:[Municipio]],FINAL!$B512,4)</f>
        <v>Esparta</v>
      </c>
      <c r="E512" s="75" t="str" cm="1">
        <f t="array" ref="E512">+INDEX(Table_4[[Departamento]:[Municipio]],FINAL!$B512,3)</f>
        <v>0103</v>
      </c>
      <c r="F512" s="102">
        <f t="shared" si="39"/>
        <v>44017</v>
      </c>
      <c r="G512" s="77" t="str">
        <f>+CONSOLIDADO[[#This Row],[Codigo Municipio]]&amp;CONSOLIDADO[[#This Row],[Fecha]]</f>
        <v>010344017</v>
      </c>
      <c r="H512" s="78">
        <f>+IFERROR(VLOOKUP($G512,TDAcumula!$C$2:$E$2027,3,0),0)</f>
        <v>0</v>
      </c>
      <c r="I512" s="79">
        <f t="shared" si="40"/>
        <v>7</v>
      </c>
      <c r="J512" s="80">
        <f>+IF(CONSOLIDADO[[#This Row],[Codigo Municipio]]=E511,CONSOLIDADO[[#This Row],[Fallecidos Diarios]]+J511,CONSOLIDADO[[#This Row],[Fallecidos Diarios]])</f>
        <v>1</v>
      </c>
      <c r="K512" s="81">
        <f t="shared" si="41"/>
        <v>0</v>
      </c>
      <c r="L512" s="82">
        <f>+IF(CONSOLIDADO[[#This Row],[Codigo Municipio]]=E511,CONSOLIDADO[[#This Row],[Recuperados Diarios]]+L511,CONSOLIDADO[[#This Row],[Recuperados Diarios]])</f>
        <v>7</v>
      </c>
      <c r="M512" s="83" cm="1">
        <f t="array" ref="M512">+IFERROR(IF(CONSOLIDADO[[#This Row],[Día]]&lt;14,0,INDEX(CONSOLIDADO[Casos Diarios],ROW()-14,1)),0)</f>
        <v>0</v>
      </c>
      <c r="N512" s="78">
        <f>+IF(CONSOLIDADO[[#This Row],[Clave]]="710143893",1,IF(OR(CONSOLIDADO[[#This Row],[Casos Acumulados]]&gt;0,CONSOLIDADO[[#This Row],[Muertes]]&gt;0),N511+1,I512))</f>
        <v>97</v>
      </c>
      <c r="O512" s="75">
        <f>+IFERROR(VLOOKUP($G512,TDMuertes!$C$2:$E$534,3,0),0)</f>
        <v>0</v>
      </c>
      <c r="P512" s="100" t="str">
        <f t="shared" ca="1" si="42"/>
        <v>OUT TIME</v>
      </c>
      <c r="Q512" s="84">
        <f>+IFERROR(VLOOKUP(CONSOLIDADO[[#This Row],[Codigo Municipio]],TDDia!$A$4:$B$394,2,0),0)</f>
        <v>0</v>
      </c>
    </row>
    <row r="513" spans="2:17" ht="14.4" x14ac:dyDescent="0.3">
      <c r="B513">
        <f t="shared" si="43"/>
        <v>3</v>
      </c>
      <c r="C513" s="75" t="str" cm="1">
        <f t="array" ref="C513">+INDEX(Table_4[[Departamento]:[Municipio]],FINAL!$B513,1)</f>
        <v>Atlántida</v>
      </c>
      <c r="D513" s="75" t="str" cm="1">
        <f t="array" ref="D513">+INDEX(Table_4[[Departamento]:[Municipio]],FINAL!$B513,4)</f>
        <v>Esparta</v>
      </c>
      <c r="E513" s="75" t="str" cm="1">
        <f t="array" ref="E513">+INDEX(Table_4[[Departamento]:[Municipio]],FINAL!$B513,3)</f>
        <v>0103</v>
      </c>
      <c r="F513" s="102">
        <f t="shared" si="39"/>
        <v>44018</v>
      </c>
      <c r="G513" s="77" t="str">
        <f>+CONSOLIDADO[[#This Row],[Codigo Municipio]]&amp;CONSOLIDADO[[#This Row],[Fecha]]</f>
        <v>010344018</v>
      </c>
      <c r="H513" s="78">
        <f>+IFERROR(VLOOKUP($G513,TDAcumula!$C$2:$E$2027,3,0),0)</f>
        <v>0</v>
      </c>
      <c r="I513" s="79">
        <f t="shared" si="40"/>
        <v>7</v>
      </c>
      <c r="J513" s="80">
        <f>+IF(CONSOLIDADO[[#This Row],[Codigo Municipio]]=E512,CONSOLIDADO[[#This Row],[Fallecidos Diarios]]+J512,CONSOLIDADO[[#This Row],[Fallecidos Diarios]])</f>
        <v>1</v>
      </c>
      <c r="K513" s="81">
        <f t="shared" si="41"/>
        <v>0</v>
      </c>
      <c r="L513" s="82">
        <f>+IF(CONSOLIDADO[[#This Row],[Codigo Municipio]]=E512,CONSOLIDADO[[#This Row],[Recuperados Diarios]]+L512,CONSOLIDADO[[#This Row],[Recuperados Diarios]])</f>
        <v>7</v>
      </c>
      <c r="M513" s="83" cm="1">
        <f t="array" ref="M513">+IFERROR(IF(CONSOLIDADO[[#This Row],[Día]]&lt;14,0,INDEX(CONSOLIDADO[Casos Diarios],ROW()-14,1)),0)</f>
        <v>0</v>
      </c>
      <c r="N513" s="78">
        <f>+IF(CONSOLIDADO[[#This Row],[Clave]]="710143893",1,IF(OR(CONSOLIDADO[[#This Row],[Casos Acumulados]]&gt;0,CONSOLIDADO[[#This Row],[Muertes]]&gt;0),N512+1,I513))</f>
        <v>98</v>
      </c>
      <c r="O513" s="75">
        <f>+IFERROR(VLOOKUP($G513,TDMuertes!$C$2:$E$534,3,0),0)</f>
        <v>0</v>
      </c>
      <c r="P513" s="100" t="str">
        <f t="shared" ca="1" si="42"/>
        <v>OUT TIME</v>
      </c>
      <c r="Q513" s="84">
        <f>+IFERROR(VLOOKUP(CONSOLIDADO[[#This Row],[Codigo Municipio]],TDDia!$A$4:$B$394,2,0),0)</f>
        <v>0</v>
      </c>
    </row>
    <row r="514" spans="2:17" ht="14.4" x14ac:dyDescent="0.3">
      <c r="B514">
        <f t="shared" si="43"/>
        <v>3</v>
      </c>
      <c r="C514" s="75" t="str" cm="1">
        <f t="array" ref="C514">+INDEX(Table_4[[Departamento]:[Municipio]],FINAL!$B514,1)</f>
        <v>Atlántida</v>
      </c>
      <c r="D514" s="75" t="str" cm="1">
        <f t="array" ref="D514">+INDEX(Table_4[[Departamento]:[Municipio]],FINAL!$B514,4)</f>
        <v>Esparta</v>
      </c>
      <c r="E514" s="75" t="str" cm="1">
        <f t="array" ref="E514">+INDEX(Table_4[[Departamento]:[Municipio]],FINAL!$B514,3)</f>
        <v>0103</v>
      </c>
      <c r="F514" s="102">
        <f t="shared" si="39"/>
        <v>44019</v>
      </c>
      <c r="G514" s="77" t="str">
        <f>+CONSOLIDADO[[#This Row],[Codigo Municipio]]&amp;CONSOLIDADO[[#This Row],[Fecha]]</f>
        <v>010344019</v>
      </c>
      <c r="H514" s="78">
        <f>+IFERROR(VLOOKUP($G514,TDAcumula!$C$2:$E$2027,3,0),0)</f>
        <v>0</v>
      </c>
      <c r="I514" s="79">
        <f t="shared" si="40"/>
        <v>7</v>
      </c>
      <c r="J514" s="80">
        <f>+IF(CONSOLIDADO[[#This Row],[Codigo Municipio]]=E513,CONSOLIDADO[[#This Row],[Fallecidos Diarios]]+J513,CONSOLIDADO[[#This Row],[Fallecidos Diarios]])</f>
        <v>1</v>
      </c>
      <c r="K514" s="81">
        <f t="shared" si="41"/>
        <v>0</v>
      </c>
      <c r="L514" s="82">
        <f>+IF(CONSOLIDADO[[#This Row],[Codigo Municipio]]=E513,CONSOLIDADO[[#This Row],[Recuperados Diarios]]+L513,CONSOLIDADO[[#This Row],[Recuperados Diarios]])</f>
        <v>7</v>
      </c>
      <c r="M514" s="83" cm="1">
        <f t="array" ref="M514">+IFERROR(IF(CONSOLIDADO[[#This Row],[Día]]&lt;14,0,INDEX(CONSOLIDADO[Casos Diarios],ROW()-14,1)),0)</f>
        <v>0</v>
      </c>
      <c r="N514" s="78">
        <f>+IF(CONSOLIDADO[[#This Row],[Clave]]="710143893",1,IF(OR(CONSOLIDADO[[#This Row],[Casos Acumulados]]&gt;0,CONSOLIDADO[[#This Row],[Muertes]]&gt;0),N513+1,I514))</f>
        <v>99</v>
      </c>
      <c r="O514" s="75">
        <f>+IFERROR(VLOOKUP($G514,TDMuertes!$C$2:$E$534,3,0),0)</f>
        <v>0</v>
      </c>
      <c r="P514" s="100" t="str">
        <f t="shared" ca="1" si="42"/>
        <v>OUT TIME</v>
      </c>
      <c r="Q514" s="84">
        <f>+IFERROR(VLOOKUP(CONSOLIDADO[[#This Row],[Codigo Municipio]],TDDia!$A$4:$B$394,2,0),0)</f>
        <v>0</v>
      </c>
    </row>
    <row r="515" spans="2:17" ht="14.4" x14ac:dyDescent="0.3">
      <c r="B515">
        <f t="shared" si="43"/>
        <v>3</v>
      </c>
      <c r="C515" s="75" t="str" cm="1">
        <f t="array" ref="C515">+INDEX(Table_4[[Departamento]:[Municipio]],FINAL!$B515,1)</f>
        <v>Atlántida</v>
      </c>
      <c r="D515" s="75" t="str" cm="1">
        <f t="array" ref="D515">+INDEX(Table_4[[Departamento]:[Municipio]],FINAL!$B515,4)</f>
        <v>Esparta</v>
      </c>
      <c r="E515" s="75" t="str" cm="1">
        <f t="array" ref="E515">+INDEX(Table_4[[Departamento]:[Municipio]],FINAL!$B515,3)</f>
        <v>0103</v>
      </c>
      <c r="F515" s="102">
        <f t="shared" si="39"/>
        <v>44020</v>
      </c>
      <c r="G515" s="77" t="str">
        <f>+CONSOLIDADO[[#This Row],[Codigo Municipio]]&amp;CONSOLIDADO[[#This Row],[Fecha]]</f>
        <v>010344020</v>
      </c>
      <c r="H515" s="78">
        <f>+IFERROR(VLOOKUP($G515,TDAcumula!$C$2:$E$2027,3,0),0)</f>
        <v>0</v>
      </c>
      <c r="I515" s="79">
        <f t="shared" si="40"/>
        <v>7</v>
      </c>
      <c r="J515" s="80">
        <f>+IF(CONSOLIDADO[[#This Row],[Codigo Municipio]]=E514,CONSOLIDADO[[#This Row],[Fallecidos Diarios]]+J514,CONSOLIDADO[[#This Row],[Fallecidos Diarios]])</f>
        <v>1</v>
      </c>
      <c r="K515" s="81">
        <f t="shared" si="41"/>
        <v>0</v>
      </c>
      <c r="L515" s="82">
        <f>+IF(CONSOLIDADO[[#This Row],[Codigo Municipio]]=E514,CONSOLIDADO[[#This Row],[Recuperados Diarios]]+L514,CONSOLIDADO[[#This Row],[Recuperados Diarios]])</f>
        <v>7</v>
      </c>
      <c r="M515" s="83" cm="1">
        <f t="array" ref="M515">+IFERROR(IF(CONSOLIDADO[[#This Row],[Día]]&lt;14,0,INDEX(CONSOLIDADO[Casos Diarios],ROW()-14,1)),0)</f>
        <v>0</v>
      </c>
      <c r="N515" s="78">
        <f>+IF(CONSOLIDADO[[#This Row],[Clave]]="710143893",1,IF(OR(CONSOLIDADO[[#This Row],[Casos Acumulados]]&gt;0,CONSOLIDADO[[#This Row],[Muertes]]&gt;0),N514+1,I515))</f>
        <v>100</v>
      </c>
      <c r="O515" s="75">
        <f>+IFERROR(VLOOKUP($G515,TDMuertes!$C$2:$E$534,3,0),0)</f>
        <v>0</v>
      </c>
      <c r="P515" s="100" t="str">
        <f t="shared" ca="1" si="42"/>
        <v>OUT TIME</v>
      </c>
      <c r="Q515" s="84">
        <f>+IFERROR(VLOOKUP(CONSOLIDADO[[#This Row],[Codigo Municipio]],TDDia!$A$4:$B$394,2,0),0)</f>
        <v>0</v>
      </c>
    </row>
    <row r="516" spans="2:17" ht="14.4" x14ac:dyDescent="0.3">
      <c r="B516">
        <f t="shared" si="43"/>
        <v>3</v>
      </c>
      <c r="C516" s="75" t="str" cm="1">
        <f t="array" ref="C516">+INDEX(Table_4[[Departamento]:[Municipio]],FINAL!$B516,1)</f>
        <v>Atlántida</v>
      </c>
      <c r="D516" s="75" t="str" cm="1">
        <f t="array" ref="D516">+INDEX(Table_4[[Departamento]:[Municipio]],FINAL!$B516,4)</f>
        <v>Esparta</v>
      </c>
      <c r="E516" s="75" t="str" cm="1">
        <f t="array" ref="E516">+INDEX(Table_4[[Departamento]:[Municipio]],FINAL!$B516,3)</f>
        <v>0103</v>
      </c>
      <c r="F516" s="102">
        <f t="shared" ref="F516:F579" si="44">+F323</f>
        <v>44021</v>
      </c>
      <c r="G516" s="77" t="str">
        <f>+CONSOLIDADO[[#This Row],[Codigo Municipio]]&amp;CONSOLIDADO[[#This Row],[Fecha]]</f>
        <v>010344021</v>
      </c>
      <c r="H516" s="78">
        <f>+IFERROR(VLOOKUP($G516,TDAcumula!$C$2:$E$2027,3,0),0)</f>
        <v>0</v>
      </c>
      <c r="I516" s="79">
        <f t="shared" ref="I516:I579" si="45">+IF(E516=E515,H516+I515,H516)</f>
        <v>7</v>
      </c>
      <c r="J516" s="80">
        <f>+IF(CONSOLIDADO[[#This Row],[Codigo Municipio]]=E515,CONSOLIDADO[[#This Row],[Fallecidos Diarios]]+J515,CONSOLIDADO[[#This Row],[Fallecidos Diarios]])</f>
        <v>1</v>
      </c>
      <c r="K516" s="81">
        <f t="shared" ref="K516:K579" si="46">+IF(I516-J516-L516&lt;0,0,I516-J516-L516)</f>
        <v>0</v>
      </c>
      <c r="L516" s="82">
        <f>+IF(CONSOLIDADO[[#This Row],[Codigo Municipio]]=E515,CONSOLIDADO[[#This Row],[Recuperados Diarios]]+L515,CONSOLIDADO[[#This Row],[Recuperados Diarios]])</f>
        <v>7</v>
      </c>
      <c r="M516" s="83" cm="1">
        <f t="array" ref="M516">+IFERROR(IF(CONSOLIDADO[[#This Row],[Día]]&lt;14,0,INDEX(CONSOLIDADO[Casos Diarios],ROW()-14,1)),0)</f>
        <v>0</v>
      </c>
      <c r="N516" s="78">
        <f>+IF(CONSOLIDADO[[#This Row],[Clave]]="710143893",1,IF(OR(CONSOLIDADO[[#This Row],[Casos Acumulados]]&gt;0,CONSOLIDADO[[#This Row],[Muertes]]&gt;0),N515+1,I516))</f>
        <v>101</v>
      </c>
      <c r="O516" s="75">
        <f>+IFERROR(VLOOKUP($G516,TDMuertes!$C$2:$E$534,3,0),0)</f>
        <v>0</v>
      </c>
      <c r="P516" s="100" t="str">
        <f t="shared" ref="P516:P579" ca="1" si="47">+IF(N516=0,"OFF",IF(N516=1,"START",IF(AND(N516&gt;1,F516&lt;TODAY()+1),"ON","OUT TIME")))</f>
        <v>OUT TIME</v>
      </c>
      <c r="Q516" s="84">
        <f>+IFERROR(VLOOKUP(CONSOLIDADO[[#This Row],[Codigo Municipio]],TDDia!$A$4:$B$394,2,0),0)</f>
        <v>0</v>
      </c>
    </row>
    <row r="517" spans="2:17" ht="14.4" x14ac:dyDescent="0.3">
      <c r="B517">
        <f t="shared" ref="B517:B580" si="48">+IF(F516=44085,B516+1,B516)</f>
        <v>3</v>
      </c>
      <c r="C517" s="75" t="str" cm="1">
        <f t="array" ref="C517">+INDEX(Table_4[[Departamento]:[Municipio]],FINAL!$B517,1)</f>
        <v>Atlántida</v>
      </c>
      <c r="D517" s="75" t="str" cm="1">
        <f t="array" ref="D517">+INDEX(Table_4[[Departamento]:[Municipio]],FINAL!$B517,4)</f>
        <v>Esparta</v>
      </c>
      <c r="E517" s="75" t="str" cm="1">
        <f t="array" ref="E517">+INDEX(Table_4[[Departamento]:[Municipio]],FINAL!$B517,3)</f>
        <v>0103</v>
      </c>
      <c r="F517" s="102">
        <f t="shared" si="44"/>
        <v>44022</v>
      </c>
      <c r="G517" s="77" t="str">
        <f>+CONSOLIDADO[[#This Row],[Codigo Municipio]]&amp;CONSOLIDADO[[#This Row],[Fecha]]</f>
        <v>010344022</v>
      </c>
      <c r="H517" s="78">
        <f>+IFERROR(VLOOKUP($G517,TDAcumula!$C$2:$E$2027,3,0),0)</f>
        <v>0</v>
      </c>
      <c r="I517" s="79">
        <f t="shared" si="45"/>
        <v>7</v>
      </c>
      <c r="J517" s="80">
        <f>+IF(CONSOLIDADO[[#This Row],[Codigo Municipio]]=E516,CONSOLIDADO[[#This Row],[Fallecidos Diarios]]+J516,CONSOLIDADO[[#This Row],[Fallecidos Diarios]])</f>
        <v>1</v>
      </c>
      <c r="K517" s="81">
        <f t="shared" si="46"/>
        <v>0</v>
      </c>
      <c r="L517" s="82">
        <f>+IF(CONSOLIDADO[[#This Row],[Codigo Municipio]]=E516,CONSOLIDADO[[#This Row],[Recuperados Diarios]]+L516,CONSOLIDADO[[#This Row],[Recuperados Diarios]])</f>
        <v>7</v>
      </c>
      <c r="M517" s="83" cm="1">
        <f t="array" ref="M517">+IFERROR(IF(CONSOLIDADO[[#This Row],[Día]]&lt;14,0,INDEX(CONSOLIDADO[Casos Diarios],ROW()-14,1)),0)</f>
        <v>0</v>
      </c>
      <c r="N517" s="78">
        <f>+IF(CONSOLIDADO[[#This Row],[Clave]]="710143893",1,IF(OR(CONSOLIDADO[[#This Row],[Casos Acumulados]]&gt;0,CONSOLIDADO[[#This Row],[Muertes]]&gt;0),N516+1,I517))</f>
        <v>102</v>
      </c>
      <c r="O517" s="75">
        <f>+IFERROR(VLOOKUP($G517,TDMuertes!$C$2:$E$534,3,0),0)</f>
        <v>0</v>
      </c>
      <c r="P517" s="100" t="str">
        <f t="shared" ca="1" si="47"/>
        <v>OUT TIME</v>
      </c>
      <c r="Q517" s="84">
        <f>+IFERROR(VLOOKUP(CONSOLIDADO[[#This Row],[Codigo Municipio]],TDDia!$A$4:$B$394,2,0),0)</f>
        <v>0</v>
      </c>
    </row>
    <row r="518" spans="2:17" ht="14.4" x14ac:dyDescent="0.3">
      <c r="B518">
        <f t="shared" si="48"/>
        <v>3</v>
      </c>
      <c r="C518" s="75" t="str" cm="1">
        <f t="array" ref="C518">+INDEX(Table_4[[Departamento]:[Municipio]],FINAL!$B518,1)</f>
        <v>Atlántida</v>
      </c>
      <c r="D518" s="75" t="str" cm="1">
        <f t="array" ref="D518">+INDEX(Table_4[[Departamento]:[Municipio]],FINAL!$B518,4)</f>
        <v>Esparta</v>
      </c>
      <c r="E518" s="75" t="str" cm="1">
        <f t="array" ref="E518">+INDEX(Table_4[[Departamento]:[Municipio]],FINAL!$B518,3)</f>
        <v>0103</v>
      </c>
      <c r="F518" s="102">
        <f t="shared" si="44"/>
        <v>44023</v>
      </c>
      <c r="G518" s="77" t="str">
        <f>+CONSOLIDADO[[#This Row],[Codigo Municipio]]&amp;CONSOLIDADO[[#This Row],[Fecha]]</f>
        <v>010344023</v>
      </c>
      <c r="H518" s="78">
        <f>+IFERROR(VLOOKUP($G518,TDAcumula!$C$2:$E$2027,3,0),0)</f>
        <v>0</v>
      </c>
      <c r="I518" s="79">
        <f t="shared" si="45"/>
        <v>7</v>
      </c>
      <c r="J518" s="80">
        <f>+IF(CONSOLIDADO[[#This Row],[Codigo Municipio]]=E517,CONSOLIDADO[[#This Row],[Fallecidos Diarios]]+J517,CONSOLIDADO[[#This Row],[Fallecidos Diarios]])</f>
        <v>1</v>
      </c>
      <c r="K518" s="81">
        <f t="shared" si="46"/>
        <v>0</v>
      </c>
      <c r="L518" s="82">
        <f>+IF(CONSOLIDADO[[#This Row],[Codigo Municipio]]=E517,CONSOLIDADO[[#This Row],[Recuperados Diarios]]+L517,CONSOLIDADO[[#This Row],[Recuperados Diarios]])</f>
        <v>7</v>
      </c>
      <c r="M518" s="83" cm="1">
        <f t="array" ref="M518">+IFERROR(IF(CONSOLIDADO[[#This Row],[Día]]&lt;14,0,INDEX(CONSOLIDADO[Casos Diarios],ROW()-14,1)),0)</f>
        <v>0</v>
      </c>
      <c r="N518" s="78">
        <f>+IF(CONSOLIDADO[[#This Row],[Clave]]="710143893",1,IF(OR(CONSOLIDADO[[#This Row],[Casos Acumulados]]&gt;0,CONSOLIDADO[[#This Row],[Muertes]]&gt;0),N517+1,I518))</f>
        <v>103</v>
      </c>
      <c r="O518" s="75">
        <f>+IFERROR(VLOOKUP($G518,TDMuertes!$C$2:$E$534,3,0),0)</f>
        <v>0</v>
      </c>
      <c r="P518" s="100" t="str">
        <f t="shared" ca="1" si="47"/>
        <v>OUT TIME</v>
      </c>
      <c r="Q518" s="84">
        <f>+IFERROR(VLOOKUP(CONSOLIDADO[[#This Row],[Codigo Municipio]],TDDia!$A$4:$B$394,2,0),0)</f>
        <v>0</v>
      </c>
    </row>
    <row r="519" spans="2:17" ht="14.4" x14ac:dyDescent="0.3">
      <c r="B519">
        <f t="shared" si="48"/>
        <v>3</v>
      </c>
      <c r="C519" s="75" t="str" cm="1">
        <f t="array" ref="C519">+INDEX(Table_4[[Departamento]:[Municipio]],FINAL!$B519,1)</f>
        <v>Atlántida</v>
      </c>
      <c r="D519" s="75" t="str" cm="1">
        <f t="array" ref="D519">+INDEX(Table_4[[Departamento]:[Municipio]],FINAL!$B519,4)</f>
        <v>Esparta</v>
      </c>
      <c r="E519" s="75" t="str" cm="1">
        <f t="array" ref="E519">+INDEX(Table_4[[Departamento]:[Municipio]],FINAL!$B519,3)</f>
        <v>0103</v>
      </c>
      <c r="F519" s="102">
        <f t="shared" si="44"/>
        <v>44024</v>
      </c>
      <c r="G519" s="77" t="str">
        <f>+CONSOLIDADO[[#This Row],[Codigo Municipio]]&amp;CONSOLIDADO[[#This Row],[Fecha]]</f>
        <v>010344024</v>
      </c>
      <c r="H519" s="78">
        <f>+IFERROR(VLOOKUP($G519,TDAcumula!$C$2:$E$2027,3,0),0)</f>
        <v>0</v>
      </c>
      <c r="I519" s="79">
        <f t="shared" si="45"/>
        <v>7</v>
      </c>
      <c r="J519" s="80">
        <f>+IF(CONSOLIDADO[[#This Row],[Codigo Municipio]]=E518,CONSOLIDADO[[#This Row],[Fallecidos Diarios]]+J518,CONSOLIDADO[[#This Row],[Fallecidos Diarios]])</f>
        <v>1</v>
      </c>
      <c r="K519" s="81">
        <f t="shared" si="46"/>
        <v>0</v>
      </c>
      <c r="L519" s="82">
        <f>+IF(CONSOLIDADO[[#This Row],[Codigo Municipio]]=E518,CONSOLIDADO[[#This Row],[Recuperados Diarios]]+L518,CONSOLIDADO[[#This Row],[Recuperados Diarios]])</f>
        <v>7</v>
      </c>
      <c r="M519" s="83" cm="1">
        <f t="array" ref="M519">+IFERROR(IF(CONSOLIDADO[[#This Row],[Día]]&lt;14,0,INDEX(CONSOLIDADO[Casos Diarios],ROW()-14,1)),0)</f>
        <v>0</v>
      </c>
      <c r="N519" s="78">
        <f>+IF(CONSOLIDADO[[#This Row],[Clave]]="710143893",1,IF(OR(CONSOLIDADO[[#This Row],[Casos Acumulados]]&gt;0,CONSOLIDADO[[#This Row],[Muertes]]&gt;0),N518+1,I519))</f>
        <v>104</v>
      </c>
      <c r="O519" s="75">
        <f>+IFERROR(VLOOKUP($G519,TDMuertes!$C$2:$E$534,3,0),0)</f>
        <v>0</v>
      </c>
      <c r="P519" s="100" t="str">
        <f t="shared" ca="1" si="47"/>
        <v>OUT TIME</v>
      </c>
      <c r="Q519" s="84">
        <f>+IFERROR(VLOOKUP(CONSOLIDADO[[#This Row],[Codigo Municipio]],TDDia!$A$4:$B$394,2,0),0)</f>
        <v>0</v>
      </c>
    </row>
    <row r="520" spans="2:17" ht="14.4" x14ac:dyDescent="0.3">
      <c r="B520">
        <f t="shared" si="48"/>
        <v>3</v>
      </c>
      <c r="C520" s="75" t="str" cm="1">
        <f t="array" ref="C520">+INDEX(Table_4[[Departamento]:[Municipio]],FINAL!$B520,1)</f>
        <v>Atlántida</v>
      </c>
      <c r="D520" s="75" t="str" cm="1">
        <f t="array" ref="D520">+INDEX(Table_4[[Departamento]:[Municipio]],FINAL!$B520,4)</f>
        <v>Esparta</v>
      </c>
      <c r="E520" s="75" t="str" cm="1">
        <f t="array" ref="E520">+INDEX(Table_4[[Departamento]:[Municipio]],FINAL!$B520,3)</f>
        <v>0103</v>
      </c>
      <c r="F520" s="102">
        <f t="shared" si="44"/>
        <v>44025</v>
      </c>
      <c r="G520" s="77" t="str">
        <f>+CONSOLIDADO[[#This Row],[Codigo Municipio]]&amp;CONSOLIDADO[[#This Row],[Fecha]]</f>
        <v>010344025</v>
      </c>
      <c r="H520" s="78">
        <f>+IFERROR(VLOOKUP($G520,TDAcumula!$C$2:$E$2027,3,0),0)</f>
        <v>0</v>
      </c>
      <c r="I520" s="79">
        <f t="shared" si="45"/>
        <v>7</v>
      </c>
      <c r="J520" s="80">
        <f>+IF(CONSOLIDADO[[#This Row],[Codigo Municipio]]=E519,CONSOLIDADO[[#This Row],[Fallecidos Diarios]]+J519,CONSOLIDADO[[#This Row],[Fallecidos Diarios]])</f>
        <v>1</v>
      </c>
      <c r="K520" s="81">
        <f t="shared" si="46"/>
        <v>0</v>
      </c>
      <c r="L520" s="82">
        <f>+IF(CONSOLIDADO[[#This Row],[Codigo Municipio]]=E519,CONSOLIDADO[[#This Row],[Recuperados Diarios]]+L519,CONSOLIDADO[[#This Row],[Recuperados Diarios]])</f>
        <v>7</v>
      </c>
      <c r="M520" s="83" cm="1">
        <f t="array" ref="M520">+IFERROR(IF(CONSOLIDADO[[#This Row],[Día]]&lt;14,0,INDEX(CONSOLIDADO[Casos Diarios],ROW()-14,1)),0)</f>
        <v>0</v>
      </c>
      <c r="N520" s="78">
        <f>+IF(CONSOLIDADO[[#This Row],[Clave]]="710143893",1,IF(OR(CONSOLIDADO[[#This Row],[Casos Acumulados]]&gt;0,CONSOLIDADO[[#This Row],[Muertes]]&gt;0),N519+1,I520))</f>
        <v>105</v>
      </c>
      <c r="O520" s="75">
        <f>+IFERROR(VLOOKUP($G520,TDMuertes!$C$2:$E$534,3,0),0)</f>
        <v>0</v>
      </c>
      <c r="P520" s="100" t="str">
        <f t="shared" ca="1" si="47"/>
        <v>OUT TIME</v>
      </c>
      <c r="Q520" s="84">
        <f>+IFERROR(VLOOKUP(CONSOLIDADO[[#This Row],[Codigo Municipio]],TDDia!$A$4:$B$394,2,0),0)</f>
        <v>0</v>
      </c>
    </row>
    <row r="521" spans="2:17" ht="14.4" x14ac:dyDescent="0.3">
      <c r="B521">
        <f t="shared" si="48"/>
        <v>3</v>
      </c>
      <c r="C521" s="75" t="str" cm="1">
        <f t="array" ref="C521">+INDEX(Table_4[[Departamento]:[Municipio]],FINAL!$B521,1)</f>
        <v>Atlántida</v>
      </c>
      <c r="D521" s="75" t="str" cm="1">
        <f t="array" ref="D521">+INDEX(Table_4[[Departamento]:[Municipio]],FINAL!$B521,4)</f>
        <v>Esparta</v>
      </c>
      <c r="E521" s="75" t="str" cm="1">
        <f t="array" ref="E521">+INDEX(Table_4[[Departamento]:[Municipio]],FINAL!$B521,3)</f>
        <v>0103</v>
      </c>
      <c r="F521" s="102">
        <f t="shared" si="44"/>
        <v>44026</v>
      </c>
      <c r="G521" s="77" t="str">
        <f>+CONSOLIDADO[[#This Row],[Codigo Municipio]]&amp;CONSOLIDADO[[#This Row],[Fecha]]</f>
        <v>010344026</v>
      </c>
      <c r="H521" s="78">
        <f>+IFERROR(VLOOKUP($G521,TDAcumula!$C$2:$E$2027,3,0),0)</f>
        <v>0</v>
      </c>
      <c r="I521" s="79">
        <f t="shared" si="45"/>
        <v>7</v>
      </c>
      <c r="J521" s="80">
        <f>+IF(CONSOLIDADO[[#This Row],[Codigo Municipio]]=E520,CONSOLIDADO[[#This Row],[Fallecidos Diarios]]+J520,CONSOLIDADO[[#This Row],[Fallecidos Diarios]])</f>
        <v>1</v>
      </c>
      <c r="K521" s="81">
        <f t="shared" si="46"/>
        <v>0</v>
      </c>
      <c r="L521" s="82">
        <f>+IF(CONSOLIDADO[[#This Row],[Codigo Municipio]]=E520,CONSOLIDADO[[#This Row],[Recuperados Diarios]]+L520,CONSOLIDADO[[#This Row],[Recuperados Diarios]])</f>
        <v>7</v>
      </c>
      <c r="M521" s="83" cm="1">
        <f t="array" ref="M521">+IFERROR(IF(CONSOLIDADO[[#This Row],[Día]]&lt;14,0,INDEX(CONSOLIDADO[Casos Diarios],ROW()-14,1)),0)</f>
        <v>0</v>
      </c>
      <c r="N521" s="78">
        <f>+IF(CONSOLIDADO[[#This Row],[Clave]]="710143893",1,IF(OR(CONSOLIDADO[[#This Row],[Casos Acumulados]]&gt;0,CONSOLIDADO[[#This Row],[Muertes]]&gt;0),N520+1,I521))</f>
        <v>106</v>
      </c>
      <c r="O521" s="75">
        <f>+IFERROR(VLOOKUP($G521,TDMuertes!$C$2:$E$534,3,0),0)</f>
        <v>0</v>
      </c>
      <c r="P521" s="100" t="str">
        <f t="shared" ca="1" si="47"/>
        <v>OUT TIME</v>
      </c>
      <c r="Q521" s="84">
        <f>+IFERROR(VLOOKUP(CONSOLIDADO[[#This Row],[Codigo Municipio]],TDDia!$A$4:$B$394,2,0),0)</f>
        <v>0</v>
      </c>
    </row>
    <row r="522" spans="2:17" ht="14.4" x14ac:dyDescent="0.3">
      <c r="B522">
        <f t="shared" si="48"/>
        <v>3</v>
      </c>
      <c r="C522" s="75" t="str" cm="1">
        <f t="array" ref="C522">+INDEX(Table_4[[Departamento]:[Municipio]],FINAL!$B522,1)</f>
        <v>Atlántida</v>
      </c>
      <c r="D522" s="75" t="str" cm="1">
        <f t="array" ref="D522">+INDEX(Table_4[[Departamento]:[Municipio]],FINAL!$B522,4)</f>
        <v>Esparta</v>
      </c>
      <c r="E522" s="75" t="str" cm="1">
        <f t="array" ref="E522">+INDEX(Table_4[[Departamento]:[Municipio]],FINAL!$B522,3)</f>
        <v>0103</v>
      </c>
      <c r="F522" s="102">
        <f t="shared" si="44"/>
        <v>44027</v>
      </c>
      <c r="G522" s="77" t="str">
        <f>+CONSOLIDADO[[#This Row],[Codigo Municipio]]&amp;CONSOLIDADO[[#This Row],[Fecha]]</f>
        <v>010344027</v>
      </c>
      <c r="H522" s="78">
        <f>+IFERROR(VLOOKUP($G522,TDAcumula!$C$2:$E$2027,3,0),0)</f>
        <v>0</v>
      </c>
      <c r="I522" s="79">
        <f t="shared" si="45"/>
        <v>7</v>
      </c>
      <c r="J522" s="80">
        <f>+IF(CONSOLIDADO[[#This Row],[Codigo Municipio]]=E521,CONSOLIDADO[[#This Row],[Fallecidos Diarios]]+J521,CONSOLIDADO[[#This Row],[Fallecidos Diarios]])</f>
        <v>1</v>
      </c>
      <c r="K522" s="81">
        <f t="shared" si="46"/>
        <v>0</v>
      </c>
      <c r="L522" s="82">
        <f>+IF(CONSOLIDADO[[#This Row],[Codigo Municipio]]=E521,CONSOLIDADO[[#This Row],[Recuperados Diarios]]+L521,CONSOLIDADO[[#This Row],[Recuperados Diarios]])</f>
        <v>7</v>
      </c>
      <c r="M522" s="83" cm="1">
        <f t="array" ref="M522">+IFERROR(IF(CONSOLIDADO[[#This Row],[Día]]&lt;14,0,INDEX(CONSOLIDADO[Casos Diarios],ROW()-14,1)),0)</f>
        <v>0</v>
      </c>
      <c r="N522" s="78">
        <f>+IF(CONSOLIDADO[[#This Row],[Clave]]="710143893",1,IF(OR(CONSOLIDADO[[#This Row],[Casos Acumulados]]&gt;0,CONSOLIDADO[[#This Row],[Muertes]]&gt;0),N521+1,I522))</f>
        <v>107</v>
      </c>
      <c r="O522" s="75">
        <f>+IFERROR(VLOOKUP($G522,TDMuertes!$C$2:$E$534,3,0),0)</f>
        <v>0</v>
      </c>
      <c r="P522" s="100" t="str">
        <f t="shared" ca="1" si="47"/>
        <v>OUT TIME</v>
      </c>
      <c r="Q522" s="84">
        <f>+IFERROR(VLOOKUP(CONSOLIDADO[[#This Row],[Codigo Municipio]],TDDia!$A$4:$B$394,2,0),0)</f>
        <v>0</v>
      </c>
    </row>
    <row r="523" spans="2:17" ht="14.4" x14ac:dyDescent="0.3">
      <c r="B523">
        <f t="shared" si="48"/>
        <v>3</v>
      </c>
      <c r="C523" s="75" t="str" cm="1">
        <f t="array" ref="C523">+INDEX(Table_4[[Departamento]:[Municipio]],FINAL!$B523,1)</f>
        <v>Atlántida</v>
      </c>
      <c r="D523" s="75" t="str" cm="1">
        <f t="array" ref="D523">+INDEX(Table_4[[Departamento]:[Municipio]],FINAL!$B523,4)</f>
        <v>Esparta</v>
      </c>
      <c r="E523" s="75" t="str" cm="1">
        <f t="array" ref="E523">+INDEX(Table_4[[Departamento]:[Municipio]],FINAL!$B523,3)</f>
        <v>0103</v>
      </c>
      <c r="F523" s="102">
        <f t="shared" si="44"/>
        <v>44028</v>
      </c>
      <c r="G523" s="77" t="str">
        <f>+CONSOLIDADO[[#This Row],[Codigo Municipio]]&amp;CONSOLIDADO[[#This Row],[Fecha]]</f>
        <v>010344028</v>
      </c>
      <c r="H523" s="78">
        <f>+IFERROR(VLOOKUP($G523,TDAcumula!$C$2:$E$2027,3,0),0)</f>
        <v>0</v>
      </c>
      <c r="I523" s="79">
        <f t="shared" si="45"/>
        <v>7</v>
      </c>
      <c r="J523" s="80">
        <f>+IF(CONSOLIDADO[[#This Row],[Codigo Municipio]]=E522,CONSOLIDADO[[#This Row],[Fallecidos Diarios]]+J522,CONSOLIDADO[[#This Row],[Fallecidos Diarios]])</f>
        <v>1</v>
      </c>
      <c r="K523" s="81">
        <f t="shared" si="46"/>
        <v>0</v>
      </c>
      <c r="L523" s="82">
        <f>+IF(CONSOLIDADO[[#This Row],[Codigo Municipio]]=E522,CONSOLIDADO[[#This Row],[Recuperados Diarios]]+L522,CONSOLIDADO[[#This Row],[Recuperados Diarios]])</f>
        <v>7</v>
      </c>
      <c r="M523" s="83" cm="1">
        <f t="array" ref="M523">+IFERROR(IF(CONSOLIDADO[[#This Row],[Día]]&lt;14,0,INDEX(CONSOLIDADO[Casos Diarios],ROW()-14,1)),0)</f>
        <v>0</v>
      </c>
      <c r="N523" s="78">
        <f>+IF(CONSOLIDADO[[#This Row],[Clave]]="710143893",1,IF(OR(CONSOLIDADO[[#This Row],[Casos Acumulados]]&gt;0,CONSOLIDADO[[#This Row],[Muertes]]&gt;0),N522+1,I523))</f>
        <v>108</v>
      </c>
      <c r="O523" s="75">
        <f>+IFERROR(VLOOKUP($G523,TDMuertes!$C$2:$E$534,3,0),0)</f>
        <v>0</v>
      </c>
      <c r="P523" s="100" t="str">
        <f t="shared" ca="1" si="47"/>
        <v>OUT TIME</v>
      </c>
      <c r="Q523" s="84">
        <f>+IFERROR(VLOOKUP(CONSOLIDADO[[#This Row],[Codigo Municipio]],TDDia!$A$4:$B$394,2,0),0)</f>
        <v>0</v>
      </c>
    </row>
    <row r="524" spans="2:17" ht="14.4" x14ac:dyDescent="0.3">
      <c r="B524">
        <f t="shared" si="48"/>
        <v>3</v>
      </c>
      <c r="C524" s="75" t="str" cm="1">
        <f t="array" ref="C524">+INDEX(Table_4[[Departamento]:[Municipio]],FINAL!$B524,1)</f>
        <v>Atlántida</v>
      </c>
      <c r="D524" s="75" t="str" cm="1">
        <f t="array" ref="D524">+INDEX(Table_4[[Departamento]:[Municipio]],FINAL!$B524,4)</f>
        <v>Esparta</v>
      </c>
      <c r="E524" s="75" t="str" cm="1">
        <f t="array" ref="E524">+INDEX(Table_4[[Departamento]:[Municipio]],FINAL!$B524,3)</f>
        <v>0103</v>
      </c>
      <c r="F524" s="102">
        <f t="shared" si="44"/>
        <v>44029</v>
      </c>
      <c r="G524" s="77" t="str">
        <f>+CONSOLIDADO[[#This Row],[Codigo Municipio]]&amp;CONSOLIDADO[[#This Row],[Fecha]]</f>
        <v>010344029</v>
      </c>
      <c r="H524" s="78">
        <f>+IFERROR(VLOOKUP($G524,TDAcumula!$C$2:$E$2027,3,0),0)</f>
        <v>0</v>
      </c>
      <c r="I524" s="79">
        <f t="shared" si="45"/>
        <v>7</v>
      </c>
      <c r="J524" s="80">
        <f>+IF(CONSOLIDADO[[#This Row],[Codigo Municipio]]=E523,CONSOLIDADO[[#This Row],[Fallecidos Diarios]]+J523,CONSOLIDADO[[#This Row],[Fallecidos Diarios]])</f>
        <v>1</v>
      </c>
      <c r="K524" s="81">
        <f t="shared" si="46"/>
        <v>0</v>
      </c>
      <c r="L524" s="82">
        <f>+IF(CONSOLIDADO[[#This Row],[Codigo Municipio]]=E523,CONSOLIDADO[[#This Row],[Recuperados Diarios]]+L523,CONSOLIDADO[[#This Row],[Recuperados Diarios]])</f>
        <v>7</v>
      </c>
      <c r="M524" s="83" cm="1">
        <f t="array" ref="M524">+IFERROR(IF(CONSOLIDADO[[#This Row],[Día]]&lt;14,0,INDEX(CONSOLIDADO[Casos Diarios],ROW()-14,1)),0)</f>
        <v>0</v>
      </c>
      <c r="N524" s="78">
        <f>+IF(CONSOLIDADO[[#This Row],[Clave]]="710143893",1,IF(OR(CONSOLIDADO[[#This Row],[Casos Acumulados]]&gt;0,CONSOLIDADO[[#This Row],[Muertes]]&gt;0),N523+1,I524))</f>
        <v>109</v>
      </c>
      <c r="O524" s="75">
        <f>+IFERROR(VLOOKUP($G524,TDMuertes!$C$2:$E$534,3,0),0)</f>
        <v>0</v>
      </c>
      <c r="P524" s="100" t="str">
        <f t="shared" ca="1" si="47"/>
        <v>OUT TIME</v>
      </c>
      <c r="Q524" s="84">
        <f>+IFERROR(VLOOKUP(CONSOLIDADO[[#This Row],[Codigo Municipio]],TDDia!$A$4:$B$394,2,0),0)</f>
        <v>0</v>
      </c>
    </row>
    <row r="525" spans="2:17" ht="14.4" x14ac:dyDescent="0.3">
      <c r="B525">
        <f t="shared" si="48"/>
        <v>3</v>
      </c>
      <c r="C525" s="75" t="str" cm="1">
        <f t="array" ref="C525">+INDEX(Table_4[[Departamento]:[Municipio]],FINAL!$B525,1)</f>
        <v>Atlántida</v>
      </c>
      <c r="D525" s="75" t="str" cm="1">
        <f t="array" ref="D525">+INDEX(Table_4[[Departamento]:[Municipio]],FINAL!$B525,4)</f>
        <v>Esparta</v>
      </c>
      <c r="E525" s="75" t="str" cm="1">
        <f t="array" ref="E525">+INDEX(Table_4[[Departamento]:[Municipio]],FINAL!$B525,3)</f>
        <v>0103</v>
      </c>
      <c r="F525" s="102">
        <f t="shared" si="44"/>
        <v>44030</v>
      </c>
      <c r="G525" s="77" t="str">
        <f>+CONSOLIDADO[[#This Row],[Codigo Municipio]]&amp;CONSOLIDADO[[#This Row],[Fecha]]</f>
        <v>010344030</v>
      </c>
      <c r="H525" s="78">
        <f>+IFERROR(VLOOKUP($G525,TDAcumula!$C$2:$E$2027,3,0),0)</f>
        <v>0</v>
      </c>
      <c r="I525" s="79">
        <f t="shared" si="45"/>
        <v>7</v>
      </c>
      <c r="J525" s="80">
        <f>+IF(CONSOLIDADO[[#This Row],[Codigo Municipio]]=E524,CONSOLIDADO[[#This Row],[Fallecidos Diarios]]+J524,CONSOLIDADO[[#This Row],[Fallecidos Diarios]])</f>
        <v>1</v>
      </c>
      <c r="K525" s="81">
        <f t="shared" si="46"/>
        <v>0</v>
      </c>
      <c r="L525" s="82">
        <f>+IF(CONSOLIDADO[[#This Row],[Codigo Municipio]]=E524,CONSOLIDADO[[#This Row],[Recuperados Diarios]]+L524,CONSOLIDADO[[#This Row],[Recuperados Diarios]])</f>
        <v>7</v>
      </c>
      <c r="M525" s="83" cm="1">
        <f t="array" ref="M525">+IFERROR(IF(CONSOLIDADO[[#This Row],[Día]]&lt;14,0,INDEX(CONSOLIDADO[Casos Diarios],ROW()-14,1)),0)</f>
        <v>0</v>
      </c>
      <c r="N525" s="78">
        <f>+IF(CONSOLIDADO[[#This Row],[Clave]]="710143893",1,IF(OR(CONSOLIDADO[[#This Row],[Casos Acumulados]]&gt;0,CONSOLIDADO[[#This Row],[Muertes]]&gt;0),N524+1,I525))</f>
        <v>110</v>
      </c>
      <c r="O525" s="75">
        <f>+IFERROR(VLOOKUP($G525,TDMuertes!$C$2:$E$534,3,0),0)</f>
        <v>0</v>
      </c>
      <c r="P525" s="100" t="str">
        <f t="shared" ca="1" si="47"/>
        <v>OUT TIME</v>
      </c>
      <c r="Q525" s="84">
        <f>+IFERROR(VLOOKUP(CONSOLIDADO[[#This Row],[Codigo Municipio]],TDDia!$A$4:$B$394,2,0),0)</f>
        <v>0</v>
      </c>
    </row>
    <row r="526" spans="2:17" ht="14.4" x14ac:dyDescent="0.3">
      <c r="B526">
        <f t="shared" si="48"/>
        <v>3</v>
      </c>
      <c r="C526" s="75" t="str" cm="1">
        <f t="array" ref="C526">+INDEX(Table_4[[Departamento]:[Municipio]],FINAL!$B526,1)</f>
        <v>Atlántida</v>
      </c>
      <c r="D526" s="75" t="str" cm="1">
        <f t="array" ref="D526">+INDEX(Table_4[[Departamento]:[Municipio]],FINAL!$B526,4)</f>
        <v>Esparta</v>
      </c>
      <c r="E526" s="75" t="str" cm="1">
        <f t="array" ref="E526">+INDEX(Table_4[[Departamento]:[Municipio]],FINAL!$B526,3)</f>
        <v>0103</v>
      </c>
      <c r="F526" s="102">
        <f t="shared" si="44"/>
        <v>44031</v>
      </c>
      <c r="G526" s="77" t="str">
        <f>+CONSOLIDADO[[#This Row],[Codigo Municipio]]&amp;CONSOLIDADO[[#This Row],[Fecha]]</f>
        <v>010344031</v>
      </c>
      <c r="H526" s="78">
        <f>+IFERROR(VLOOKUP($G526,TDAcumula!$C$2:$E$2027,3,0),0)</f>
        <v>0</v>
      </c>
      <c r="I526" s="79">
        <f t="shared" si="45"/>
        <v>7</v>
      </c>
      <c r="J526" s="80">
        <f>+IF(CONSOLIDADO[[#This Row],[Codigo Municipio]]=E525,CONSOLIDADO[[#This Row],[Fallecidos Diarios]]+J525,CONSOLIDADO[[#This Row],[Fallecidos Diarios]])</f>
        <v>1</v>
      </c>
      <c r="K526" s="81">
        <f t="shared" si="46"/>
        <v>0</v>
      </c>
      <c r="L526" s="82">
        <f>+IF(CONSOLIDADO[[#This Row],[Codigo Municipio]]=E525,CONSOLIDADO[[#This Row],[Recuperados Diarios]]+L525,CONSOLIDADO[[#This Row],[Recuperados Diarios]])</f>
        <v>7</v>
      </c>
      <c r="M526" s="83" cm="1">
        <f t="array" ref="M526">+IFERROR(IF(CONSOLIDADO[[#This Row],[Día]]&lt;14,0,INDEX(CONSOLIDADO[Casos Diarios],ROW()-14,1)),0)</f>
        <v>0</v>
      </c>
      <c r="N526" s="78">
        <f>+IF(CONSOLIDADO[[#This Row],[Clave]]="710143893",1,IF(OR(CONSOLIDADO[[#This Row],[Casos Acumulados]]&gt;0,CONSOLIDADO[[#This Row],[Muertes]]&gt;0),N525+1,I526))</f>
        <v>111</v>
      </c>
      <c r="O526" s="75">
        <f>+IFERROR(VLOOKUP($G526,TDMuertes!$C$2:$E$534,3,0),0)</f>
        <v>0</v>
      </c>
      <c r="P526" s="100" t="str">
        <f t="shared" ca="1" si="47"/>
        <v>OUT TIME</v>
      </c>
      <c r="Q526" s="84">
        <f>+IFERROR(VLOOKUP(CONSOLIDADO[[#This Row],[Codigo Municipio]],TDDia!$A$4:$B$394,2,0),0)</f>
        <v>0</v>
      </c>
    </row>
    <row r="527" spans="2:17" ht="14.4" x14ac:dyDescent="0.3">
      <c r="B527">
        <f t="shared" si="48"/>
        <v>3</v>
      </c>
      <c r="C527" s="75" t="str" cm="1">
        <f t="array" ref="C527">+INDEX(Table_4[[Departamento]:[Municipio]],FINAL!$B527,1)</f>
        <v>Atlántida</v>
      </c>
      <c r="D527" s="75" t="str" cm="1">
        <f t="array" ref="D527">+INDEX(Table_4[[Departamento]:[Municipio]],FINAL!$B527,4)</f>
        <v>Esparta</v>
      </c>
      <c r="E527" s="75" t="str" cm="1">
        <f t="array" ref="E527">+INDEX(Table_4[[Departamento]:[Municipio]],FINAL!$B527,3)</f>
        <v>0103</v>
      </c>
      <c r="F527" s="102">
        <f t="shared" si="44"/>
        <v>44032</v>
      </c>
      <c r="G527" s="77" t="str">
        <f>+CONSOLIDADO[[#This Row],[Codigo Municipio]]&amp;CONSOLIDADO[[#This Row],[Fecha]]</f>
        <v>010344032</v>
      </c>
      <c r="H527" s="78">
        <f>+IFERROR(VLOOKUP($G527,TDAcumula!$C$2:$E$2027,3,0),0)</f>
        <v>0</v>
      </c>
      <c r="I527" s="79">
        <f t="shared" si="45"/>
        <v>7</v>
      </c>
      <c r="J527" s="80">
        <f>+IF(CONSOLIDADO[[#This Row],[Codigo Municipio]]=E526,CONSOLIDADO[[#This Row],[Fallecidos Diarios]]+J526,CONSOLIDADO[[#This Row],[Fallecidos Diarios]])</f>
        <v>1</v>
      </c>
      <c r="K527" s="81">
        <f t="shared" si="46"/>
        <v>0</v>
      </c>
      <c r="L527" s="82">
        <f>+IF(CONSOLIDADO[[#This Row],[Codigo Municipio]]=E526,CONSOLIDADO[[#This Row],[Recuperados Diarios]]+L526,CONSOLIDADO[[#This Row],[Recuperados Diarios]])</f>
        <v>7</v>
      </c>
      <c r="M527" s="83" cm="1">
        <f t="array" ref="M527">+IFERROR(IF(CONSOLIDADO[[#This Row],[Día]]&lt;14,0,INDEX(CONSOLIDADO[Casos Diarios],ROW()-14,1)),0)</f>
        <v>0</v>
      </c>
      <c r="N527" s="78">
        <f>+IF(CONSOLIDADO[[#This Row],[Clave]]="710143893",1,IF(OR(CONSOLIDADO[[#This Row],[Casos Acumulados]]&gt;0,CONSOLIDADO[[#This Row],[Muertes]]&gt;0),N526+1,I527))</f>
        <v>112</v>
      </c>
      <c r="O527" s="75">
        <f>+IFERROR(VLOOKUP($G527,TDMuertes!$C$2:$E$534,3,0),0)</f>
        <v>0</v>
      </c>
      <c r="P527" s="100" t="str">
        <f t="shared" ca="1" si="47"/>
        <v>OUT TIME</v>
      </c>
      <c r="Q527" s="84">
        <f>+IFERROR(VLOOKUP(CONSOLIDADO[[#This Row],[Codigo Municipio]],TDDia!$A$4:$B$394,2,0),0)</f>
        <v>0</v>
      </c>
    </row>
    <row r="528" spans="2:17" ht="14.4" x14ac:dyDescent="0.3">
      <c r="B528">
        <f t="shared" si="48"/>
        <v>3</v>
      </c>
      <c r="C528" s="75" t="str" cm="1">
        <f t="array" ref="C528">+INDEX(Table_4[[Departamento]:[Municipio]],FINAL!$B528,1)</f>
        <v>Atlántida</v>
      </c>
      <c r="D528" s="75" t="str" cm="1">
        <f t="array" ref="D528">+INDEX(Table_4[[Departamento]:[Municipio]],FINAL!$B528,4)</f>
        <v>Esparta</v>
      </c>
      <c r="E528" s="75" t="str" cm="1">
        <f t="array" ref="E528">+INDEX(Table_4[[Departamento]:[Municipio]],FINAL!$B528,3)</f>
        <v>0103</v>
      </c>
      <c r="F528" s="102">
        <f t="shared" si="44"/>
        <v>44033</v>
      </c>
      <c r="G528" s="77" t="str">
        <f>+CONSOLIDADO[[#This Row],[Codigo Municipio]]&amp;CONSOLIDADO[[#This Row],[Fecha]]</f>
        <v>010344033</v>
      </c>
      <c r="H528" s="78">
        <f>+IFERROR(VLOOKUP($G528,TDAcumula!$C$2:$E$2027,3,0),0)</f>
        <v>0</v>
      </c>
      <c r="I528" s="79">
        <f t="shared" si="45"/>
        <v>7</v>
      </c>
      <c r="J528" s="80">
        <f>+IF(CONSOLIDADO[[#This Row],[Codigo Municipio]]=E527,CONSOLIDADO[[#This Row],[Fallecidos Diarios]]+J527,CONSOLIDADO[[#This Row],[Fallecidos Diarios]])</f>
        <v>1</v>
      </c>
      <c r="K528" s="81">
        <f t="shared" si="46"/>
        <v>0</v>
      </c>
      <c r="L528" s="82">
        <f>+IF(CONSOLIDADO[[#This Row],[Codigo Municipio]]=E527,CONSOLIDADO[[#This Row],[Recuperados Diarios]]+L527,CONSOLIDADO[[#This Row],[Recuperados Diarios]])</f>
        <v>7</v>
      </c>
      <c r="M528" s="83" cm="1">
        <f t="array" ref="M528">+IFERROR(IF(CONSOLIDADO[[#This Row],[Día]]&lt;14,0,INDEX(CONSOLIDADO[Casos Diarios],ROW()-14,1)),0)</f>
        <v>0</v>
      </c>
      <c r="N528" s="78">
        <f>+IF(CONSOLIDADO[[#This Row],[Clave]]="710143893",1,IF(OR(CONSOLIDADO[[#This Row],[Casos Acumulados]]&gt;0,CONSOLIDADO[[#This Row],[Muertes]]&gt;0),N527+1,I528))</f>
        <v>113</v>
      </c>
      <c r="O528" s="75">
        <f>+IFERROR(VLOOKUP($G528,TDMuertes!$C$2:$E$534,3,0),0)</f>
        <v>0</v>
      </c>
      <c r="P528" s="100" t="str">
        <f t="shared" ca="1" si="47"/>
        <v>OUT TIME</v>
      </c>
      <c r="Q528" s="84">
        <f>+IFERROR(VLOOKUP(CONSOLIDADO[[#This Row],[Codigo Municipio]],TDDia!$A$4:$B$394,2,0),0)</f>
        <v>0</v>
      </c>
    </row>
    <row r="529" spans="2:17" ht="14.4" x14ac:dyDescent="0.3">
      <c r="B529">
        <f t="shared" si="48"/>
        <v>3</v>
      </c>
      <c r="C529" s="75" t="str" cm="1">
        <f t="array" ref="C529">+INDEX(Table_4[[Departamento]:[Municipio]],FINAL!$B529,1)</f>
        <v>Atlántida</v>
      </c>
      <c r="D529" s="75" t="str" cm="1">
        <f t="array" ref="D529">+INDEX(Table_4[[Departamento]:[Municipio]],FINAL!$B529,4)</f>
        <v>Esparta</v>
      </c>
      <c r="E529" s="75" t="str" cm="1">
        <f t="array" ref="E529">+INDEX(Table_4[[Departamento]:[Municipio]],FINAL!$B529,3)</f>
        <v>0103</v>
      </c>
      <c r="F529" s="102">
        <f t="shared" si="44"/>
        <v>44034</v>
      </c>
      <c r="G529" s="77" t="str">
        <f>+CONSOLIDADO[[#This Row],[Codigo Municipio]]&amp;CONSOLIDADO[[#This Row],[Fecha]]</f>
        <v>010344034</v>
      </c>
      <c r="H529" s="78">
        <f>+IFERROR(VLOOKUP($G529,TDAcumula!$C$2:$E$2027,3,0),0)</f>
        <v>0</v>
      </c>
      <c r="I529" s="79">
        <f t="shared" si="45"/>
        <v>7</v>
      </c>
      <c r="J529" s="80">
        <f>+IF(CONSOLIDADO[[#This Row],[Codigo Municipio]]=E528,CONSOLIDADO[[#This Row],[Fallecidos Diarios]]+J528,CONSOLIDADO[[#This Row],[Fallecidos Diarios]])</f>
        <v>1</v>
      </c>
      <c r="K529" s="81">
        <f t="shared" si="46"/>
        <v>0</v>
      </c>
      <c r="L529" s="82">
        <f>+IF(CONSOLIDADO[[#This Row],[Codigo Municipio]]=E528,CONSOLIDADO[[#This Row],[Recuperados Diarios]]+L528,CONSOLIDADO[[#This Row],[Recuperados Diarios]])</f>
        <v>7</v>
      </c>
      <c r="M529" s="83" cm="1">
        <f t="array" ref="M529">+IFERROR(IF(CONSOLIDADO[[#This Row],[Día]]&lt;14,0,INDEX(CONSOLIDADO[Casos Diarios],ROW()-14,1)),0)</f>
        <v>0</v>
      </c>
      <c r="N529" s="78">
        <f>+IF(CONSOLIDADO[[#This Row],[Clave]]="710143893",1,IF(OR(CONSOLIDADO[[#This Row],[Casos Acumulados]]&gt;0,CONSOLIDADO[[#This Row],[Muertes]]&gt;0),N528+1,I529))</f>
        <v>114</v>
      </c>
      <c r="O529" s="75">
        <f>+IFERROR(VLOOKUP($G529,TDMuertes!$C$2:$E$534,3,0),0)</f>
        <v>0</v>
      </c>
      <c r="P529" s="100" t="str">
        <f t="shared" ca="1" si="47"/>
        <v>OUT TIME</v>
      </c>
      <c r="Q529" s="84">
        <f>+IFERROR(VLOOKUP(CONSOLIDADO[[#This Row],[Codigo Municipio]],TDDia!$A$4:$B$394,2,0),0)</f>
        <v>0</v>
      </c>
    </row>
    <row r="530" spans="2:17" ht="14.4" x14ac:dyDescent="0.3">
      <c r="B530">
        <f t="shared" si="48"/>
        <v>3</v>
      </c>
      <c r="C530" s="75" t="str" cm="1">
        <f t="array" ref="C530">+INDEX(Table_4[[Departamento]:[Municipio]],FINAL!$B530,1)</f>
        <v>Atlántida</v>
      </c>
      <c r="D530" s="75" t="str" cm="1">
        <f t="array" ref="D530">+INDEX(Table_4[[Departamento]:[Municipio]],FINAL!$B530,4)</f>
        <v>Esparta</v>
      </c>
      <c r="E530" s="75" t="str" cm="1">
        <f t="array" ref="E530">+INDEX(Table_4[[Departamento]:[Municipio]],FINAL!$B530,3)</f>
        <v>0103</v>
      </c>
      <c r="F530" s="102">
        <f t="shared" si="44"/>
        <v>44035</v>
      </c>
      <c r="G530" s="77" t="str">
        <f>+CONSOLIDADO[[#This Row],[Codigo Municipio]]&amp;CONSOLIDADO[[#This Row],[Fecha]]</f>
        <v>010344035</v>
      </c>
      <c r="H530" s="78">
        <f>+IFERROR(VLOOKUP($G530,TDAcumula!$C$2:$E$2027,3,0),0)</f>
        <v>0</v>
      </c>
      <c r="I530" s="79">
        <f t="shared" si="45"/>
        <v>7</v>
      </c>
      <c r="J530" s="80">
        <f>+IF(CONSOLIDADO[[#This Row],[Codigo Municipio]]=E529,CONSOLIDADO[[#This Row],[Fallecidos Diarios]]+J529,CONSOLIDADO[[#This Row],[Fallecidos Diarios]])</f>
        <v>1</v>
      </c>
      <c r="K530" s="81">
        <f t="shared" si="46"/>
        <v>0</v>
      </c>
      <c r="L530" s="82">
        <f>+IF(CONSOLIDADO[[#This Row],[Codigo Municipio]]=E529,CONSOLIDADO[[#This Row],[Recuperados Diarios]]+L529,CONSOLIDADO[[#This Row],[Recuperados Diarios]])</f>
        <v>7</v>
      </c>
      <c r="M530" s="83" cm="1">
        <f t="array" ref="M530">+IFERROR(IF(CONSOLIDADO[[#This Row],[Día]]&lt;14,0,INDEX(CONSOLIDADO[Casos Diarios],ROW()-14,1)),0)</f>
        <v>0</v>
      </c>
      <c r="N530" s="78">
        <f>+IF(CONSOLIDADO[[#This Row],[Clave]]="710143893",1,IF(OR(CONSOLIDADO[[#This Row],[Casos Acumulados]]&gt;0,CONSOLIDADO[[#This Row],[Muertes]]&gt;0),N529+1,I530))</f>
        <v>115</v>
      </c>
      <c r="O530" s="75">
        <f>+IFERROR(VLOOKUP($G530,TDMuertes!$C$2:$E$534,3,0),0)</f>
        <v>0</v>
      </c>
      <c r="P530" s="100" t="str">
        <f t="shared" ca="1" si="47"/>
        <v>OUT TIME</v>
      </c>
      <c r="Q530" s="84">
        <f>+IFERROR(VLOOKUP(CONSOLIDADO[[#This Row],[Codigo Municipio]],TDDia!$A$4:$B$394,2,0),0)</f>
        <v>0</v>
      </c>
    </row>
    <row r="531" spans="2:17" ht="14.4" x14ac:dyDescent="0.3">
      <c r="B531">
        <f t="shared" si="48"/>
        <v>3</v>
      </c>
      <c r="C531" s="75" t="str" cm="1">
        <f t="array" ref="C531">+INDEX(Table_4[[Departamento]:[Municipio]],FINAL!$B531,1)</f>
        <v>Atlántida</v>
      </c>
      <c r="D531" s="75" t="str" cm="1">
        <f t="array" ref="D531">+INDEX(Table_4[[Departamento]:[Municipio]],FINAL!$B531,4)</f>
        <v>Esparta</v>
      </c>
      <c r="E531" s="75" t="str" cm="1">
        <f t="array" ref="E531">+INDEX(Table_4[[Departamento]:[Municipio]],FINAL!$B531,3)</f>
        <v>0103</v>
      </c>
      <c r="F531" s="102">
        <f t="shared" si="44"/>
        <v>44036</v>
      </c>
      <c r="G531" s="77" t="str">
        <f>+CONSOLIDADO[[#This Row],[Codigo Municipio]]&amp;CONSOLIDADO[[#This Row],[Fecha]]</f>
        <v>010344036</v>
      </c>
      <c r="H531" s="78">
        <f>+IFERROR(VLOOKUP($G531,TDAcumula!$C$2:$E$2027,3,0),0)</f>
        <v>0</v>
      </c>
      <c r="I531" s="79">
        <f t="shared" si="45"/>
        <v>7</v>
      </c>
      <c r="J531" s="80">
        <f>+IF(CONSOLIDADO[[#This Row],[Codigo Municipio]]=E530,CONSOLIDADO[[#This Row],[Fallecidos Diarios]]+J530,CONSOLIDADO[[#This Row],[Fallecidos Diarios]])</f>
        <v>1</v>
      </c>
      <c r="K531" s="81">
        <f t="shared" si="46"/>
        <v>0</v>
      </c>
      <c r="L531" s="82">
        <f>+IF(CONSOLIDADO[[#This Row],[Codigo Municipio]]=E530,CONSOLIDADO[[#This Row],[Recuperados Diarios]]+L530,CONSOLIDADO[[#This Row],[Recuperados Diarios]])</f>
        <v>7</v>
      </c>
      <c r="M531" s="83" cm="1">
        <f t="array" ref="M531">+IFERROR(IF(CONSOLIDADO[[#This Row],[Día]]&lt;14,0,INDEX(CONSOLIDADO[Casos Diarios],ROW()-14,1)),0)</f>
        <v>0</v>
      </c>
      <c r="N531" s="78">
        <f>+IF(CONSOLIDADO[[#This Row],[Clave]]="710143893",1,IF(OR(CONSOLIDADO[[#This Row],[Casos Acumulados]]&gt;0,CONSOLIDADO[[#This Row],[Muertes]]&gt;0),N530+1,I531))</f>
        <v>116</v>
      </c>
      <c r="O531" s="75">
        <f>+IFERROR(VLOOKUP($G531,TDMuertes!$C$2:$E$534,3,0),0)</f>
        <v>0</v>
      </c>
      <c r="P531" s="100" t="str">
        <f t="shared" ca="1" si="47"/>
        <v>OUT TIME</v>
      </c>
      <c r="Q531" s="84">
        <f>+IFERROR(VLOOKUP(CONSOLIDADO[[#This Row],[Codigo Municipio]],TDDia!$A$4:$B$394,2,0),0)</f>
        <v>0</v>
      </c>
    </row>
    <row r="532" spans="2:17" ht="14.4" x14ac:dyDescent="0.3">
      <c r="B532">
        <f t="shared" si="48"/>
        <v>3</v>
      </c>
      <c r="C532" s="75" t="str" cm="1">
        <f t="array" ref="C532">+INDEX(Table_4[[Departamento]:[Municipio]],FINAL!$B532,1)</f>
        <v>Atlántida</v>
      </c>
      <c r="D532" s="75" t="str" cm="1">
        <f t="array" ref="D532">+INDEX(Table_4[[Departamento]:[Municipio]],FINAL!$B532,4)</f>
        <v>Esparta</v>
      </c>
      <c r="E532" s="75" t="str" cm="1">
        <f t="array" ref="E532">+INDEX(Table_4[[Departamento]:[Municipio]],FINAL!$B532,3)</f>
        <v>0103</v>
      </c>
      <c r="F532" s="102">
        <f t="shared" si="44"/>
        <v>44037</v>
      </c>
      <c r="G532" s="77" t="str">
        <f>+CONSOLIDADO[[#This Row],[Codigo Municipio]]&amp;CONSOLIDADO[[#This Row],[Fecha]]</f>
        <v>010344037</v>
      </c>
      <c r="H532" s="78">
        <f>+IFERROR(VLOOKUP($G532,TDAcumula!$C$2:$E$2027,3,0),0)</f>
        <v>0</v>
      </c>
      <c r="I532" s="79">
        <f t="shared" si="45"/>
        <v>7</v>
      </c>
      <c r="J532" s="80">
        <f>+IF(CONSOLIDADO[[#This Row],[Codigo Municipio]]=E531,CONSOLIDADO[[#This Row],[Fallecidos Diarios]]+J531,CONSOLIDADO[[#This Row],[Fallecidos Diarios]])</f>
        <v>1</v>
      </c>
      <c r="K532" s="81">
        <f t="shared" si="46"/>
        <v>0</v>
      </c>
      <c r="L532" s="82">
        <f>+IF(CONSOLIDADO[[#This Row],[Codigo Municipio]]=E531,CONSOLIDADO[[#This Row],[Recuperados Diarios]]+L531,CONSOLIDADO[[#This Row],[Recuperados Diarios]])</f>
        <v>7</v>
      </c>
      <c r="M532" s="83" cm="1">
        <f t="array" ref="M532">+IFERROR(IF(CONSOLIDADO[[#This Row],[Día]]&lt;14,0,INDEX(CONSOLIDADO[Casos Diarios],ROW()-14,1)),0)</f>
        <v>0</v>
      </c>
      <c r="N532" s="78">
        <f>+IF(CONSOLIDADO[[#This Row],[Clave]]="710143893",1,IF(OR(CONSOLIDADO[[#This Row],[Casos Acumulados]]&gt;0,CONSOLIDADO[[#This Row],[Muertes]]&gt;0),N531+1,I532))</f>
        <v>117</v>
      </c>
      <c r="O532" s="75">
        <f>+IFERROR(VLOOKUP($G532,TDMuertes!$C$2:$E$534,3,0),0)</f>
        <v>0</v>
      </c>
      <c r="P532" s="100" t="str">
        <f t="shared" ca="1" si="47"/>
        <v>OUT TIME</v>
      </c>
      <c r="Q532" s="84">
        <f>+IFERROR(VLOOKUP(CONSOLIDADO[[#This Row],[Codigo Municipio]],TDDia!$A$4:$B$394,2,0),0)</f>
        <v>0</v>
      </c>
    </row>
    <row r="533" spans="2:17" ht="14.4" x14ac:dyDescent="0.3">
      <c r="B533">
        <f t="shared" si="48"/>
        <v>3</v>
      </c>
      <c r="C533" s="75" t="str" cm="1">
        <f t="array" ref="C533">+INDEX(Table_4[[Departamento]:[Municipio]],FINAL!$B533,1)</f>
        <v>Atlántida</v>
      </c>
      <c r="D533" s="75" t="str" cm="1">
        <f t="array" ref="D533">+INDEX(Table_4[[Departamento]:[Municipio]],FINAL!$B533,4)</f>
        <v>Esparta</v>
      </c>
      <c r="E533" s="75" t="str" cm="1">
        <f t="array" ref="E533">+INDEX(Table_4[[Departamento]:[Municipio]],FINAL!$B533,3)</f>
        <v>0103</v>
      </c>
      <c r="F533" s="102">
        <f t="shared" si="44"/>
        <v>44038</v>
      </c>
      <c r="G533" s="77" t="str">
        <f>+CONSOLIDADO[[#This Row],[Codigo Municipio]]&amp;CONSOLIDADO[[#This Row],[Fecha]]</f>
        <v>010344038</v>
      </c>
      <c r="H533" s="78">
        <f>+IFERROR(VLOOKUP($G533,TDAcumula!$C$2:$E$2027,3,0),0)</f>
        <v>0</v>
      </c>
      <c r="I533" s="79">
        <f t="shared" si="45"/>
        <v>7</v>
      </c>
      <c r="J533" s="80">
        <f>+IF(CONSOLIDADO[[#This Row],[Codigo Municipio]]=E532,CONSOLIDADO[[#This Row],[Fallecidos Diarios]]+J532,CONSOLIDADO[[#This Row],[Fallecidos Diarios]])</f>
        <v>1</v>
      </c>
      <c r="K533" s="81">
        <f t="shared" si="46"/>
        <v>0</v>
      </c>
      <c r="L533" s="82">
        <f>+IF(CONSOLIDADO[[#This Row],[Codigo Municipio]]=E532,CONSOLIDADO[[#This Row],[Recuperados Diarios]]+L532,CONSOLIDADO[[#This Row],[Recuperados Diarios]])</f>
        <v>7</v>
      </c>
      <c r="M533" s="83" cm="1">
        <f t="array" ref="M533">+IFERROR(IF(CONSOLIDADO[[#This Row],[Día]]&lt;14,0,INDEX(CONSOLIDADO[Casos Diarios],ROW()-14,1)),0)</f>
        <v>0</v>
      </c>
      <c r="N533" s="78">
        <f>+IF(CONSOLIDADO[[#This Row],[Clave]]="710143893",1,IF(OR(CONSOLIDADO[[#This Row],[Casos Acumulados]]&gt;0,CONSOLIDADO[[#This Row],[Muertes]]&gt;0),N532+1,I533))</f>
        <v>118</v>
      </c>
      <c r="O533" s="75">
        <f>+IFERROR(VLOOKUP($G533,TDMuertes!$C$2:$E$534,3,0),0)</f>
        <v>0</v>
      </c>
      <c r="P533" s="100" t="str">
        <f t="shared" ca="1" si="47"/>
        <v>OUT TIME</v>
      </c>
      <c r="Q533" s="84">
        <f>+IFERROR(VLOOKUP(CONSOLIDADO[[#This Row],[Codigo Municipio]],TDDia!$A$4:$B$394,2,0),0)</f>
        <v>0</v>
      </c>
    </row>
    <row r="534" spans="2:17" ht="14.4" x14ac:dyDescent="0.3">
      <c r="B534">
        <f t="shared" si="48"/>
        <v>3</v>
      </c>
      <c r="C534" s="75" t="str" cm="1">
        <f t="array" ref="C534">+INDEX(Table_4[[Departamento]:[Municipio]],FINAL!$B534,1)</f>
        <v>Atlántida</v>
      </c>
      <c r="D534" s="75" t="str" cm="1">
        <f t="array" ref="D534">+INDEX(Table_4[[Departamento]:[Municipio]],FINAL!$B534,4)</f>
        <v>Esparta</v>
      </c>
      <c r="E534" s="75" t="str" cm="1">
        <f t="array" ref="E534">+INDEX(Table_4[[Departamento]:[Municipio]],FINAL!$B534,3)</f>
        <v>0103</v>
      </c>
      <c r="F534" s="102">
        <f t="shared" si="44"/>
        <v>44039</v>
      </c>
      <c r="G534" s="77" t="str">
        <f>+CONSOLIDADO[[#This Row],[Codigo Municipio]]&amp;CONSOLIDADO[[#This Row],[Fecha]]</f>
        <v>010344039</v>
      </c>
      <c r="H534" s="78">
        <f>+IFERROR(VLOOKUP($G534,TDAcumula!$C$2:$E$2027,3,0),0)</f>
        <v>0</v>
      </c>
      <c r="I534" s="79">
        <f t="shared" si="45"/>
        <v>7</v>
      </c>
      <c r="J534" s="80">
        <f>+IF(CONSOLIDADO[[#This Row],[Codigo Municipio]]=E533,CONSOLIDADO[[#This Row],[Fallecidos Diarios]]+J533,CONSOLIDADO[[#This Row],[Fallecidos Diarios]])</f>
        <v>1</v>
      </c>
      <c r="K534" s="81">
        <f t="shared" si="46"/>
        <v>0</v>
      </c>
      <c r="L534" s="82">
        <f>+IF(CONSOLIDADO[[#This Row],[Codigo Municipio]]=E533,CONSOLIDADO[[#This Row],[Recuperados Diarios]]+L533,CONSOLIDADO[[#This Row],[Recuperados Diarios]])</f>
        <v>7</v>
      </c>
      <c r="M534" s="83" cm="1">
        <f t="array" ref="M534">+IFERROR(IF(CONSOLIDADO[[#This Row],[Día]]&lt;14,0,INDEX(CONSOLIDADO[Casos Diarios],ROW()-14,1)),0)</f>
        <v>0</v>
      </c>
      <c r="N534" s="78">
        <f>+IF(CONSOLIDADO[[#This Row],[Clave]]="710143893",1,IF(OR(CONSOLIDADO[[#This Row],[Casos Acumulados]]&gt;0,CONSOLIDADO[[#This Row],[Muertes]]&gt;0),N533+1,I534))</f>
        <v>119</v>
      </c>
      <c r="O534" s="75">
        <f>+IFERROR(VLOOKUP($G534,TDMuertes!$C$2:$E$534,3,0),0)</f>
        <v>0</v>
      </c>
      <c r="P534" s="100" t="str">
        <f t="shared" ca="1" si="47"/>
        <v>OUT TIME</v>
      </c>
      <c r="Q534" s="84">
        <f>+IFERROR(VLOOKUP(CONSOLIDADO[[#This Row],[Codigo Municipio]],TDDia!$A$4:$B$394,2,0),0)</f>
        <v>0</v>
      </c>
    </row>
    <row r="535" spans="2:17" ht="14.4" x14ac:dyDescent="0.3">
      <c r="B535">
        <f t="shared" si="48"/>
        <v>3</v>
      </c>
      <c r="C535" s="75" t="str" cm="1">
        <f t="array" ref="C535">+INDEX(Table_4[[Departamento]:[Municipio]],FINAL!$B535,1)</f>
        <v>Atlántida</v>
      </c>
      <c r="D535" s="75" t="str" cm="1">
        <f t="array" ref="D535">+INDEX(Table_4[[Departamento]:[Municipio]],FINAL!$B535,4)</f>
        <v>Esparta</v>
      </c>
      <c r="E535" s="75" t="str" cm="1">
        <f t="array" ref="E535">+INDEX(Table_4[[Departamento]:[Municipio]],FINAL!$B535,3)</f>
        <v>0103</v>
      </c>
      <c r="F535" s="102">
        <f t="shared" si="44"/>
        <v>44040</v>
      </c>
      <c r="G535" s="77" t="str">
        <f>+CONSOLIDADO[[#This Row],[Codigo Municipio]]&amp;CONSOLIDADO[[#This Row],[Fecha]]</f>
        <v>010344040</v>
      </c>
      <c r="H535" s="78">
        <f>+IFERROR(VLOOKUP($G535,TDAcumula!$C$2:$E$2027,3,0),0)</f>
        <v>0</v>
      </c>
      <c r="I535" s="79">
        <f t="shared" si="45"/>
        <v>7</v>
      </c>
      <c r="J535" s="80">
        <f>+IF(CONSOLIDADO[[#This Row],[Codigo Municipio]]=E534,CONSOLIDADO[[#This Row],[Fallecidos Diarios]]+J534,CONSOLIDADO[[#This Row],[Fallecidos Diarios]])</f>
        <v>1</v>
      </c>
      <c r="K535" s="81">
        <f t="shared" si="46"/>
        <v>0</v>
      </c>
      <c r="L535" s="82">
        <f>+IF(CONSOLIDADO[[#This Row],[Codigo Municipio]]=E534,CONSOLIDADO[[#This Row],[Recuperados Diarios]]+L534,CONSOLIDADO[[#This Row],[Recuperados Diarios]])</f>
        <v>7</v>
      </c>
      <c r="M535" s="83" cm="1">
        <f t="array" ref="M535">+IFERROR(IF(CONSOLIDADO[[#This Row],[Día]]&lt;14,0,INDEX(CONSOLIDADO[Casos Diarios],ROW()-14,1)),0)</f>
        <v>0</v>
      </c>
      <c r="N535" s="78">
        <f>+IF(CONSOLIDADO[[#This Row],[Clave]]="710143893",1,IF(OR(CONSOLIDADO[[#This Row],[Casos Acumulados]]&gt;0,CONSOLIDADO[[#This Row],[Muertes]]&gt;0),N534+1,I535))</f>
        <v>120</v>
      </c>
      <c r="O535" s="75">
        <f>+IFERROR(VLOOKUP($G535,TDMuertes!$C$2:$E$534,3,0),0)</f>
        <v>0</v>
      </c>
      <c r="P535" s="100" t="str">
        <f t="shared" ca="1" si="47"/>
        <v>OUT TIME</v>
      </c>
      <c r="Q535" s="84">
        <f>+IFERROR(VLOOKUP(CONSOLIDADO[[#This Row],[Codigo Municipio]],TDDia!$A$4:$B$394,2,0),0)</f>
        <v>0</v>
      </c>
    </row>
    <row r="536" spans="2:17" ht="14.4" x14ac:dyDescent="0.3">
      <c r="B536">
        <f t="shared" si="48"/>
        <v>3</v>
      </c>
      <c r="C536" s="75" t="str" cm="1">
        <f t="array" ref="C536">+INDEX(Table_4[[Departamento]:[Municipio]],FINAL!$B536,1)</f>
        <v>Atlántida</v>
      </c>
      <c r="D536" s="75" t="str" cm="1">
        <f t="array" ref="D536">+INDEX(Table_4[[Departamento]:[Municipio]],FINAL!$B536,4)</f>
        <v>Esparta</v>
      </c>
      <c r="E536" s="75" t="str" cm="1">
        <f t="array" ref="E536">+INDEX(Table_4[[Departamento]:[Municipio]],FINAL!$B536,3)</f>
        <v>0103</v>
      </c>
      <c r="F536" s="102">
        <f t="shared" si="44"/>
        <v>44041</v>
      </c>
      <c r="G536" s="77" t="str">
        <f>+CONSOLIDADO[[#This Row],[Codigo Municipio]]&amp;CONSOLIDADO[[#This Row],[Fecha]]</f>
        <v>010344041</v>
      </c>
      <c r="H536" s="78">
        <f>+IFERROR(VLOOKUP($G536,TDAcumula!$C$2:$E$2027,3,0),0)</f>
        <v>0</v>
      </c>
      <c r="I536" s="79">
        <f t="shared" si="45"/>
        <v>7</v>
      </c>
      <c r="J536" s="80">
        <f>+IF(CONSOLIDADO[[#This Row],[Codigo Municipio]]=E535,CONSOLIDADO[[#This Row],[Fallecidos Diarios]]+J535,CONSOLIDADO[[#This Row],[Fallecidos Diarios]])</f>
        <v>1</v>
      </c>
      <c r="K536" s="81">
        <f t="shared" si="46"/>
        <v>0</v>
      </c>
      <c r="L536" s="82">
        <f>+IF(CONSOLIDADO[[#This Row],[Codigo Municipio]]=E535,CONSOLIDADO[[#This Row],[Recuperados Diarios]]+L535,CONSOLIDADO[[#This Row],[Recuperados Diarios]])</f>
        <v>7</v>
      </c>
      <c r="M536" s="83" cm="1">
        <f t="array" ref="M536">+IFERROR(IF(CONSOLIDADO[[#This Row],[Día]]&lt;14,0,INDEX(CONSOLIDADO[Casos Diarios],ROW()-14,1)),0)</f>
        <v>0</v>
      </c>
      <c r="N536" s="78">
        <f>+IF(CONSOLIDADO[[#This Row],[Clave]]="710143893",1,IF(OR(CONSOLIDADO[[#This Row],[Casos Acumulados]]&gt;0,CONSOLIDADO[[#This Row],[Muertes]]&gt;0),N535+1,I536))</f>
        <v>121</v>
      </c>
      <c r="O536" s="75">
        <f>+IFERROR(VLOOKUP($G536,TDMuertes!$C$2:$E$534,3,0),0)</f>
        <v>0</v>
      </c>
      <c r="P536" s="100" t="str">
        <f t="shared" ca="1" si="47"/>
        <v>OUT TIME</v>
      </c>
      <c r="Q536" s="84">
        <f>+IFERROR(VLOOKUP(CONSOLIDADO[[#This Row],[Codigo Municipio]],TDDia!$A$4:$B$394,2,0),0)</f>
        <v>0</v>
      </c>
    </row>
    <row r="537" spans="2:17" ht="14.4" x14ac:dyDescent="0.3">
      <c r="B537">
        <f t="shared" si="48"/>
        <v>3</v>
      </c>
      <c r="C537" s="75" t="str" cm="1">
        <f t="array" ref="C537">+INDEX(Table_4[[Departamento]:[Municipio]],FINAL!$B537,1)</f>
        <v>Atlántida</v>
      </c>
      <c r="D537" s="75" t="str" cm="1">
        <f t="array" ref="D537">+INDEX(Table_4[[Departamento]:[Municipio]],FINAL!$B537,4)</f>
        <v>Esparta</v>
      </c>
      <c r="E537" s="75" t="str" cm="1">
        <f t="array" ref="E537">+INDEX(Table_4[[Departamento]:[Municipio]],FINAL!$B537,3)</f>
        <v>0103</v>
      </c>
      <c r="F537" s="102">
        <f t="shared" si="44"/>
        <v>44042</v>
      </c>
      <c r="G537" s="77" t="str">
        <f>+CONSOLIDADO[[#This Row],[Codigo Municipio]]&amp;CONSOLIDADO[[#This Row],[Fecha]]</f>
        <v>010344042</v>
      </c>
      <c r="H537" s="78">
        <f>+IFERROR(VLOOKUP($G537,TDAcumula!$C$2:$E$2027,3,0),0)</f>
        <v>0</v>
      </c>
      <c r="I537" s="79">
        <f t="shared" si="45"/>
        <v>7</v>
      </c>
      <c r="J537" s="80">
        <f>+IF(CONSOLIDADO[[#This Row],[Codigo Municipio]]=E536,CONSOLIDADO[[#This Row],[Fallecidos Diarios]]+J536,CONSOLIDADO[[#This Row],[Fallecidos Diarios]])</f>
        <v>1</v>
      </c>
      <c r="K537" s="81">
        <f t="shared" si="46"/>
        <v>0</v>
      </c>
      <c r="L537" s="82">
        <f>+IF(CONSOLIDADO[[#This Row],[Codigo Municipio]]=E536,CONSOLIDADO[[#This Row],[Recuperados Diarios]]+L536,CONSOLIDADO[[#This Row],[Recuperados Diarios]])</f>
        <v>7</v>
      </c>
      <c r="M537" s="83" cm="1">
        <f t="array" ref="M537">+IFERROR(IF(CONSOLIDADO[[#This Row],[Día]]&lt;14,0,INDEX(CONSOLIDADO[Casos Diarios],ROW()-14,1)),0)</f>
        <v>0</v>
      </c>
      <c r="N537" s="78">
        <f>+IF(CONSOLIDADO[[#This Row],[Clave]]="710143893",1,IF(OR(CONSOLIDADO[[#This Row],[Casos Acumulados]]&gt;0,CONSOLIDADO[[#This Row],[Muertes]]&gt;0),N536+1,I537))</f>
        <v>122</v>
      </c>
      <c r="O537" s="75">
        <f>+IFERROR(VLOOKUP($G537,TDMuertes!$C$2:$E$534,3,0),0)</f>
        <v>0</v>
      </c>
      <c r="P537" s="100" t="str">
        <f t="shared" ca="1" si="47"/>
        <v>OUT TIME</v>
      </c>
      <c r="Q537" s="84">
        <f>+IFERROR(VLOOKUP(CONSOLIDADO[[#This Row],[Codigo Municipio]],TDDia!$A$4:$B$394,2,0),0)</f>
        <v>0</v>
      </c>
    </row>
    <row r="538" spans="2:17" ht="14.4" x14ac:dyDescent="0.3">
      <c r="B538">
        <f t="shared" si="48"/>
        <v>3</v>
      </c>
      <c r="C538" s="75" t="str" cm="1">
        <f t="array" ref="C538">+INDEX(Table_4[[Departamento]:[Municipio]],FINAL!$B538,1)</f>
        <v>Atlántida</v>
      </c>
      <c r="D538" s="75" t="str" cm="1">
        <f t="array" ref="D538">+INDEX(Table_4[[Departamento]:[Municipio]],FINAL!$B538,4)</f>
        <v>Esparta</v>
      </c>
      <c r="E538" s="75" t="str" cm="1">
        <f t="array" ref="E538">+INDEX(Table_4[[Departamento]:[Municipio]],FINAL!$B538,3)</f>
        <v>0103</v>
      </c>
      <c r="F538" s="102">
        <f t="shared" si="44"/>
        <v>44043</v>
      </c>
      <c r="G538" s="77" t="str">
        <f>+CONSOLIDADO[[#This Row],[Codigo Municipio]]&amp;CONSOLIDADO[[#This Row],[Fecha]]</f>
        <v>010344043</v>
      </c>
      <c r="H538" s="78">
        <f>+IFERROR(VLOOKUP($G538,TDAcumula!$C$2:$E$2027,3,0),0)</f>
        <v>0</v>
      </c>
      <c r="I538" s="79">
        <f t="shared" si="45"/>
        <v>7</v>
      </c>
      <c r="J538" s="80">
        <f>+IF(CONSOLIDADO[[#This Row],[Codigo Municipio]]=E537,CONSOLIDADO[[#This Row],[Fallecidos Diarios]]+J537,CONSOLIDADO[[#This Row],[Fallecidos Diarios]])</f>
        <v>1</v>
      </c>
      <c r="K538" s="81">
        <f t="shared" si="46"/>
        <v>0</v>
      </c>
      <c r="L538" s="82">
        <f>+IF(CONSOLIDADO[[#This Row],[Codigo Municipio]]=E537,CONSOLIDADO[[#This Row],[Recuperados Diarios]]+L537,CONSOLIDADO[[#This Row],[Recuperados Diarios]])</f>
        <v>7</v>
      </c>
      <c r="M538" s="83" cm="1">
        <f t="array" ref="M538">+IFERROR(IF(CONSOLIDADO[[#This Row],[Día]]&lt;14,0,INDEX(CONSOLIDADO[Casos Diarios],ROW()-14,1)),0)</f>
        <v>0</v>
      </c>
      <c r="N538" s="78">
        <f>+IF(CONSOLIDADO[[#This Row],[Clave]]="710143893",1,IF(OR(CONSOLIDADO[[#This Row],[Casos Acumulados]]&gt;0,CONSOLIDADO[[#This Row],[Muertes]]&gt;0),N537+1,I538))</f>
        <v>123</v>
      </c>
      <c r="O538" s="75">
        <f>+IFERROR(VLOOKUP($G538,TDMuertes!$C$2:$E$534,3,0),0)</f>
        <v>0</v>
      </c>
      <c r="P538" s="100" t="str">
        <f t="shared" ca="1" si="47"/>
        <v>OUT TIME</v>
      </c>
      <c r="Q538" s="84">
        <f>+IFERROR(VLOOKUP(CONSOLIDADO[[#This Row],[Codigo Municipio]],TDDia!$A$4:$B$394,2,0),0)</f>
        <v>0</v>
      </c>
    </row>
    <row r="539" spans="2:17" ht="14.4" x14ac:dyDescent="0.3">
      <c r="B539">
        <f t="shared" si="48"/>
        <v>3</v>
      </c>
      <c r="C539" s="75" t="str" cm="1">
        <f t="array" ref="C539">+INDEX(Table_4[[Departamento]:[Municipio]],FINAL!$B539,1)</f>
        <v>Atlántida</v>
      </c>
      <c r="D539" s="75" t="str" cm="1">
        <f t="array" ref="D539">+INDEX(Table_4[[Departamento]:[Municipio]],FINAL!$B539,4)</f>
        <v>Esparta</v>
      </c>
      <c r="E539" s="75" t="str" cm="1">
        <f t="array" ref="E539">+INDEX(Table_4[[Departamento]:[Municipio]],FINAL!$B539,3)</f>
        <v>0103</v>
      </c>
      <c r="F539" s="102">
        <f t="shared" si="44"/>
        <v>44044</v>
      </c>
      <c r="G539" s="77" t="str">
        <f>+CONSOLIDADO[[#This Row],[Codigo Municipio]]&amp;CONSOLIDADO[[#This Row],[Fecha]]</f>
        <v>010344044</v>
      </c>
      <c r="H539" s="78">
        <f>+IFERROR(VLOOKUP($G539,TDAcumula!$C$2:$E$2027,3,0),0)</f>
        <v>0</v>
      </c>
      <c r="I539" s="79">
        <f t="shared" si="45"/>
        <v>7</v>
      </c>
      <c r="J539" s="80">
        <f>+IF(CONSOLIDADO[[#This Row],[Codigo Municipio]]=E538,CONSOLIDADO[[#This Row],[Fallecidos Diarios]]+J538,CONSOLIDADO[[#This Row],[Fallecidos Diarios]])</f>
        <v>1</v>
      </c>
      <c r="K539" s="81">
        <f t="shared" si="46"/>
        <v>0</v>
      </c>
      <c r="L539" s="82">
        <f>+IF(CONSOLIDADO[[#This Row],[Codigo Municipio]]=E538,CONSOLIDADO[[#This Row],[Recuperados Diarios]]+L538,CONSOLIDADO[[#This Row],[Recuperados Diarios]])</f>
        <v>7</v>
      </c>
      <c r="M539" s="83" cm="1">
        <f t="array" ref="M539">+IFERROR(IF(CONSOLIDADO[[#This Row],[Día]]&lt;14,0,INDEX(CONSOLIDADO[Casos Diarios],ROW()-14,1)),0)</f>
        <v>0</v>
      </c>
      <c r="N539" s="78">
        <f>+IF(CONSOLIDADO[[#This Row],[Clave]]="710143893",1,IF(OR(CONSOLIDADO[[#This Row],[Casos Acumulados]]&gt;0,CONSOLIDADO[[#This Row],[Muertes]]&gt;0),N538+1,I539))</f>
        <v>124</v>
      </c>
      <c r="O539" s="75">
        <f>+IFERROR(VLOOKUP($G539,TDMuertes!$C$2:$E$534,3,0),0)</f>
        <v>0</v>
      </c>
      <c r="P539" s="100" t="str">
        <f t="shared" ca="1" si="47"/>
        <v>OUT TIME</v>
      </c>
      <c r="Q539" s="84">
        <f>+IFERROR(VLOOKUP(CONSOLIDADO[[#This Row],[Codigo Municipio]],TDDia!$A$4:$B$394,2,0),0)</f>
        <v>0</v>
      </c>
    </row>
    <row r="540" spans="2:17" ht="14.4" x14ac:dyDescent="0.3">
      <c r="B540">
        <f t="shared" si="48"/>
        <v>3</v>
      </c>
      <c r="C540" s="75" t="str" cm="1">
        <f t="array" ref="C540">+INDEX(Table_4[[Departamento]:[Municipio]],FINAL!$B540,1)</f>
        <v>Atlántida</v>
      </c>
      <c r="D540" s="75" t="str" cm="1">
        <f t="array" ref="D540">+INDEX(Table_4[[Departamento]:[Municipio]],FINAL!$B540,4)</f>
        <v>Esparta</v>
      </c>
      <c r="E540" s="75" t="str" cm="1">
        <f t="array" ref="E540">+INDEX(Table_4[[Departamento]:[Municipio]],FINAL!$B540,3)</f>
        <v>0103</v>
      </c>
      <c r="F540" s="102">
        <f t="shared" si="44"/>
        <v>44045</v>
      </c>
      <c r="G540" s="77" t="str">
        <f>+CONSOLIDADO[[#This Row],[Codigo Municipio]]&amp;CONSOLIDADO[[#This Row],[Fecha]]</f>
        <v>010344045</v>
      </c>
      <c r="H540" s="78">
        <f>+IFERROR(VLOOKUP($G540,TDAcumula!$C$2:$E$2027,3,0),0)</f>
        <v>0</v>
      </c>
      <c r="I540" s="79">
        <f t="shared" si="45"/>
        <v>7</v>
      </c>
      <c r="J540" s="80">
        <f>+IF(CONSOLIDADO[[#This Row],[Codigo Municipio]]=E539,CONSOLIDADO[[#This Row],[Fallecidos Diarios]]+J539,CONSOLIDADO[[#This Row],[Fallecidos Diarios]])</f>
        <v>1</v>
      </c>
      <c r="K540" s="81">
        <f t="shared" si="46"/>
        <v>0</v>
      </c>
      <c r="L540" s="82">
        <f>+IF(CONSOLIDADO[[#This Row],[Codigo Municipio]]=E539,CONSOLIDADO[[#This Row],[Recuperados Diarios]]+L539,CONSOLIDADO[[#This Row],[Recuperados Diarios]])</f>
        <v>7</v>
      </c>
      <c r="M540" s="83" cm="1">
        <f t="array" ref="M540">+IFERROR(IF(CONSOLIDADO[[#This Row],[Día]]&lt;14,0,INDEX(CONSOLIDADO[Casos Diarios],ROW()-14,1)),0)</f>
        <v>0</v>
      </c>
      <c r="N540" s="78">
        <f>+IF(CONSOLIDADO[[#This Row],[Clave]]="710143893",1,IF(OR(CONSOLIDADO[[#This Row],[Casos Acumulados]]&gt;0,CONSOLIDADO[[#This Row],[Muertes]]&gt;0),N539+1,I540))</f>
        <v>125</v>
      </c>
      <c r="O540" s="75">
        <f>+IFERROR(VLOOKUP($G540,TDMuertes!$C$2:$E$534,3,0),0)</f>
        <v>0</v>
      </c>
      <c r="P540" s="100" t="str">
        <f t="shared" ca="1" si="47"/>
        <v>OUT TIME</v>
      </c>
      <c r="Q540" s="84">
        <f>+IFERROR(VLOOKUP(CONSOLIDADO[[#This Row],[Codigo Municipio]],TDDia!$A$4:$B$394,2,0),0)</f>
        <v>0</v>
      </c>
    </row>
    <row r="541" spans="2:17" ht="14.4" x14ac:dyDescent="0.3">
      <c r="B541">
        <f t="shared" si="48"/>
        <v>3</v>
      </c>
      <c r="C541" s="75" t="str" cm="1">
        <f t="array" ref="C541">+INDEX(Table_4[[Departamento]:[Municipio]],FINAL!$B541,1)</f>
        <v>Atlántida</v>
      </c>
      <c r="D541" s="75" t="str" cm="1">
        <f t="array" ref="D541">+INDEX(Table_4[[Departamento]:[Municipio]],FINAL!$B541,4)</f>
        <v>Esparta</v>
      </c>
      <c r="E541" s="75" t="str" cm="1">
        <f t="array" ref="E541">+INDEX(Table_4[[Departamento]:[Municipio]],FINAL!$B541,3)</f>
        <v>0103</v>
      </c>
      <c r="F541" s="102">
        <f t="shared" si="44"/>
        <v>44046</v>
      </c>
      <c r="G541" s="77" t="str">
        <f>+CONSOLIDADO[[#This Row],[Codigo Municipio]]&amp;CONSOLIDADO[[#This Row],[Fecha]]</f>
        <v>010344046</v>
      </c>
      <c r="H541" s="78">
        <f>+IFERROR(VLOOKUP($G541,TDAcumula!$C$2:$E$2027,3,0),0)</f>
        <v>0</v>
      </c>
      <c r="I541" s="79">
        <f t="shared" si="45"/>
        <v>7</v>
      </c>
      <c r="J541" s="80">
        <f>+IF(CONSOLIDADO[[#This Row],[Codigo Municipio]]=E540,CONSOLIDADO[[#This Row],[Fallecidos Diarios]]+J540,CONSOLIDADO[[#This Row],[Fallecidos Diarios]])</f>
        <v>1</v>
      </c>
      <c r="K541" s="81">
        <f t="shared" si="46"/>
        <v>0</v>
      </c>
      <c r="L541" s="82">
        <f>+IF(CONSOLIDADO[[#This Row],[Codigo Municipio]]=E540,CONSOLIDADO[[#This Row],[Recuperados Diarios]]+L540,CONSOLIDADO[[#This Row],[Recuperados Diarios]])</f>
        <v>7</v>
      </c>
      <c r="M541" s="83" cm="1">
        <f t="array" ref="M541">+IFERROR(IF(CONSOLIDADO[[#This Row],[Día]]&lt;14,0,INDEX(CONSOLIDADO[Casos Diarios],ROW()-14,1)),0)</f>
        <v>0</v>
      </c>
      <c r="N541" s="78">
        <f>+IF(CONSOLIDADO[[#This Row],[Clave]]="710143893",1,IF(OR(CONSOLIDADO[[#This Row],[Casos Acumulados]]&gt;0,CONSOLIDADO[[#This Row],[Muertes]]&gt;0),N540+1,I541))</f>
        <v>126</v>
      </c>
      <c r="O541" s="75">
        <f>+IFERROR(VLOOKUP($G541,TDMuertes!$C$2:$E$534,3,0),0)</f>
        <v>0</v>
      </c>
      <c r="P541" s="100" t="str">
        <f t="shared" ca="1" si="47"/>
        <v>OUT TIME</v>
      </c>
      <c r="Q541" s="84">
        <f>+IFERROR(VLOOKUP(CONSOLIDADO[[#This Row],[Codigo Municipio]],TDDia!$A$4:$B$394,2,0),0)</f>
        <v>0</v>
      </c>
    </row>
    <row r="542" spans="2:17" ht="14.4" x14ac:dyDescent="0.3">
      <c r="B542">
        <f t="shared" si="48"/>
        <v>3</v>
      </c>
      <c r="C542" s="75" t="str" cm="1">
        <f t="array" ref="C542">+INDEX(Table_4[[Departamento]:[Municipio]],FINAL!$B542,1)</f>
        <v>Atlántida</v>
      </c>
      <c r="D542" s="75" t="str" cm="1">
        <f t="array" ref="D542">+INDEX(Table_4[[Departamento]:[Municipio]],FINAL!$B542,4)</f>
        <v>Esparta</v>
      </c>
      <c r="E542" s="75" t="str" cm="1">
        <f t="array" ref="E542">+INDEX(Table_4[[Departamento]:[Municipio]],FINAL!$B542,3)</f>
        <v>0103</v>
      </c>
      <c r="F542" s="102">
        <f t="shared" si="44"/>
        <v>44047</v>
      </c>
      <c r="G542" s="77" t="str">
        <f>+CONSOLIDADO[[#This Row],[Codigo Municipio]]&amp;CONSOLIDADO[[#This Row],[Fecha]]</f>
        <v>010344047</v>
      </c>
      <c r="H542" s="78">
        <f>+IFERROR(VLOOKUP($G542,TDAcumula!$C$2:$E$2027,3,0),0)</f>
        <v>0</v>
      </c>
      <c r="I542" s="79">
        <f t="shared" si="45"/>
        <v>7</v>
      </c>
      <c r="J542" s="80">
        <f>+IF(CONSOLIDADO[[#This Row],[Codigo Municipio]]=E541,CONSOLIDADO[[#This Row],[Fallecidos Diarios]]+J541,CONSOLIDADO[[#This Row],[Fallecidos Diarios]])</f>
        <v>1</v>
      </c>
      <c r="K542" s="81">
        <f t="shared" si="46"/>
        <v>0</v>
      </c>
      <c r="L542" s="82">
        <f>+IF(CONSOLIDADO[[#This Row],[Codigo Municipio]]=E541,CONSOLIDADO[[#This Row],[Recuperados Diarios]]+L541,CONSOLIDADO[[#This Row],[Recuperados Diarios]])</f>
        <v>7</v>
      </c>
      <c r="M542" s="83" cm="1">
        <f t="array" ref="M542">+IFERROR(IF(CONSOLIDADO[[#This Row],[Día]]&lt;14,0,INDEX(CONSOLIDADO[Casos Diarios],ROW()-14,1)),0)</f>
        <v>0</v>
      </c>
      <c r="N542" s="78">
        <f>+IF(CONSOLIDADO[[#This Row],[Clave]]="710143893",1,IF(OR(CONSOLIDADO[[#This Row],[Casos Acumulados]]&gt;0,CONSOLIDADO[[#This Row],[Muertes]]&gt;0),N541+1,I542))</f>
        <v>127</v>
      </c>
      <c r="O542" s="75">
        <f>+IFERROR(VLOOKUP($G542,TDMuertes!$C$2:$E$534,3,0),0)</f>
        <v>0</v>
      </c>
      <c r="P542" s="100" t="str">
        <f t="shared" ca="1" si="47"/>
        <v>OUT TIME</v>
      </c>
      <c r="Q542" s="84">
        <f>+IFERROR(VLOOKUP(CONSOLIDADO[[#This Row],[Codigo Municipio]],TDDia!$A$4:$B$394,2,0),0)</f>
        <v>0</v>
      </c>
    </row>
    <row r="543" spans="2:17" ht="14.4" x14ac:dyDescent="0.3">
      <c r="B543">
        <f t="shared" si="48"/>
        <v>3</v>
      </c>
      <c r="C543" s="75" t="str" cm="1">
        <f t="array" ref="C543">+INDEX(Table_4[[Departamento]:[Municipio]],FINAL!$B543,1)</f>
        <v>Atlántida</v>
      </c>
      <c r="D543" s="75" t="str" cm="1">
        <f t="array" ref="D543">+INDEX(Table_4[[Departamento]:[Municipio]],FINAL!$B543,4)</f>
        <v>Esparta</v>
      </c>
      <c r="E543" s="75" t="str" cm="1">
        <f t="array" ref="E543">+INDEX(Table_4[[Departamento]:[Municipio]],FINAL!$B543,3)</f>
        <v>0103</v>
      </c>
      <c r="F543" s="102">
        <f t="shared" si="44"/>
        <v>44048</v>
      </c>
      <c r="G543" s="77" t="str">
        <f>+CONSOLIDADO[[#This Row],[Codigo Municipio]]&amp;CONSOLIDADO[[#This Row],[Fecha]]</f>
        <v>010344048</v>
      </c>
      <c r="H543" s="78">
        <f>+IFERROR(VLOOKUP($G543,TDAcumula!$C$2:$E$2027,3,0),0)</f>
        <v>0</v>
      </c>
      <c r="I543" s="79">
        <f t="shared" si="45"/>
        <v>7</v>
      </c>
      <c r="J543" s="80">
        <f>+IF(CONSOLIDADO[[#This Row],[Codigo Municipio]]=E542,CONSOLIDADO[[#This Row],[Fallecidos Diarios]]+J542,CONSOLIDADO[[#This Row],[Fallecidos Diarios]])</f>
        <v>1</v>
      </c>
      <c r="K543" s="81">
        <f t="shared" si="46"/>
        <v>0</v>
      </c>
      <c r="L543" s="82">
        <f>+IF(CONSOLIDADO[[#This Row],[Codigo Municipio]]=E542,CONSOLIDADO[[#This Row],[Recuperados Diarios]]+L542,CONSOLIDADO[[#This Row],[Recuperados Diarios]])</f>
        <v>7</v>
      </c>
      <c r="M543" s="83" cm="1">
        <f t="array" ref="M543">+IFERROR(IF(CONSOLIDADO[[#This Row],[Día]]&lt;14,0,INDEX(CONSOLIDADO[Casos Diarios],ROW()-14,1)),0)</f>
        <v>0</v>
      </c>
      <c r="N543" s="78">
        <f>+IF(CONSOLIDADO[[#This Row],[Clave]]="710143893",1,IF(OR(CONSOLIDADO[[#This Row],[Casos Acumulados]]&gt;0,CONSOLIDADO[[#This Row],[Muertes]]&gt;0),N542+1,I543))</f>
        <v>128</v>
      </c>
      <c r="O543" s="75">
        <f>+IFERROR(VLOOKUP($G543,TDMuertes!$C$2:$E$534,3,0),0)</f>
        <v>0</v>
      </c>
      <c r="P543" s="100" t="str">
        <f t="shared" ca="1" si="47"/>
        <v>OUT TIME</v>
      </c>
      <c r="Q543" s="84">
        <f>+IFERROR(VLOOKUP(CONSOLIDADO[[#This Row],[Codigo Municipio]],TDDia!$A$4:$B$394,2,0),0)</f>
        <v>0</v>
      </c>
    </row>
    <row r="544" spans="2:17" ht="14.4" x14ac:dyDescent="0.3">
      <c r="B544">
        <f t="shared" si="48"/>
        <v>3</v>
      </c>
      <c r="C544" s="75" t="str" cm="1">
        <f t="array" ref="C544">+INDEX(Table_4[[Departamento]:[Municipio]],FINAL!$B544,1)</f>
        <v>Atlántida</v>
      </c>
      <c r="D544" s="75" t="str" cm="1">
        <f t="array" ref="D544">+INDEX(Table_4[[Departamento]:[Municipio]],FINAL!$B544,4)</f>
        <v>Esparta</v>
      </c>
      <c r="E544" s="75" t="str" cm="1">
        <f t="array" ref="E544">+INDEX(Table_4[[Departamento]:[Municipio]],FINAL!$B544,3)</f>
        <v>0103</v>
      </c>
      <c r="F544" s="102">
        <f t="shared" si="44"/>
        <v>44049</v>
      </c>
      <c r="G544" s="77" t="str">
        <f>+CONSOLIDADO[[#This Row],[Codigo Municipio]]&amp;CONSOLIDADO[[#This Row],[Fecha]]</f>
        <v>010344049</v>
      </c>
      <c r="H544" s="78">
        <f>+IFERROR(VLOOKUP($G544,TDAcumula!$C$2:$E$2027,3,0),0)</f>
        <v>0</v>
      </c>
      <c r="I544" s="79">
        <f t="shared" si="45"/>
        <v>7</v>
      </c>
      <c r="J544" s="80">
        <f>+IF(CONSOLIDADO[[#This Row],[Codigo Municipio]]=E543,CONSOLIDADO[[#This Row],[Fallecidos Diarios]]+J543,CONSOLIDADO[[#This Row],[Fallecidos Diarios]])</f>
        <v>1</v>
      </c>
      <c r="K544" s="81">
        <f t="shared" si="46"/>
        <v>0</v>
      </c>
      <c r="L544" s="82">
        <f>+IF(CONSOLIDADO[[#This Row],[Codigo Municipio]]=E543,CONSOLIDADO[[#This Row],[Recuperados Diarios]]+L543,CONSOLIDADO[[#This Row],[Recuperados Diarios]])</f>
        <v>7</v>
      </c>
      <c r="M544" s="83" cm="1">
        <f t="array" ref="M544">+IFERROR(IF(CONSOLIDADO[[#This Row],[Día]]&lt;14,0,INDEX(CONSOLIDADO[Casos Diarios],ROW()-14,1)),0)</f>
        <v>0</v>
      </c>
      <c r="N544" s="78">
        <f>+IF(CONSOLIDADO[[#This Row],[Clave]]="710143893",1,IF(OR(CONSOLIDADO[[#This Row],[Casos Acumulados]]&gt;0,CONSOLIDADO[[#This Row],[Muertes]]&gt;0),N543+1,I544))</f>
        <v>129</v>
      </c>
      <c r="O544" s="75">
        <f>+IFERROR(VLOOKUP($G544,TDMuertes!$C$2:$E$534,3,0),0)</f>
        <v>0</v>
      </c>
      <c r="P544" s="100" t="str">
        <f t="shared" ca="1" si="47"/>
        <v>OUT TIME</v>
      </c>
      <c r="Q544" s="84">
        <f>+IFERROR(VLOOKUP(CONSOLIDADO[[#This Row],[Codigo Municipio]],TDDia!$A$4:$B$394,2,0),0)</f>
        <v>0</v>
      </c>
    </row>
    <row r="545" spans="2:17" ht="14.4" x14ac:dyDescent="0.3">
      <c r="B545">
        <f t="shared" si="48"/>
        <v>3</v>
      </c>
      <c r="C545" s="75" t="str" cm="1">
        <f t="array" ref="C545">+INDEX(Table_4[[Departamento]:[Municipio]],FINAL!$B545,1)</f>
        <v>Atlántida</v>
      </c>
      <c r="D545" s="75" t="str" cm="1">
        <f t="array" ref="D545">+INDEX(Table_4[[Departamento]:[Municipio]],FINAL!$B545,4)</f>
        <v>Esparta</v>
      </c>
      <c r="E545" s="75" t="str" cm="1">
        <f t="array" ref="E545">+INDEX(Table_4[[Departamento]:[Municipio]],FINAL!$B545,3)</f>
        <v>0103</v>
      </c>
      <c r="F545" s="102">
        <f t="shared" si="44"/>
        <v>44050</v>
      </c>
      <c r="G545" s="77" t="str">
        <f>+CONSOLIDADO[[#This Row],[Codigo Municipio]]&amp;CONSOLIDADO[[#This Row],[Fecha]]</f>
        <v>010344050</v>
      </c>
      <c r="H545" s="78">
        <f>+IFERROR(VLOOKUP($G545,TDAcumula!$C$2:$E$2027,3,0),0)</f>
        <v>0</v>
      </c>
      <c r="I545" s="79">
        <f t="shared" si="45"/>
        <v>7</v>
      </c>
      <c r="J545" s="80">
        <f>+IF(CONSOLIDADO[[#This Row],[Codigo Municipio]]=E544,CONSOLIDADO[[#This Row],[Fallecidos Diarios]]+J544,CONSOLIDADO[[#This Row],[Fallecidos Diarios]])</f>
        <v>1</v>
      </c>
      <c r="K545" s="81">
        <f t="shared" si="46"/>
        <v>0</v>
      </c>
      <c r="L545" s="82">
        <f>+IF(CONSOLIDADO[[#This Row],[Codigo Municipio]]=E544,CONSOLIDADO[[#This Row],[Recuperados Diarios]]+L544,CONSOLIDADO[[#This Row],[Recuperados Diarios]])</f>
        <v>7</v>
      </c>
      <c r="M545" s="83" cm="1">
        <f t="array" ref="M545">+IFERROR(IF(CONSOLIDADO[[#This Row],[Día]]&lt;14,0,INDEX(CONSOLIDADO[Casos Diarios],ROW()-14,1)),0)</f>
        <v>0</v>
      </c>
      <c r="N545" s="78">
        <f>+IF(CONSOLIDADO[[#This Row],[Clave]]="710143893",1,IF(OR(CONSOLIDADO[[#This Row],[Casos Acumulados]]&gt;0,CONSOLIDADO[[#This Row],[Muertes]]&gt;0),N544+1,I545))</f>
        <v>130</v>
      </c>
      <c r="O545" s="75">
        <f>+IFERROR(VLOOKUP($G545,TDMuertes!$C$2:$E$534,3,0),0)</f>
        <v>0</v>
      </c>
      <c r="P545" s="100" t="str">
        <f t="shared" ca="1" si="47"/>
        <v>OUT TIME</v>
      </c>
      <c r="Q545" s="84">
        <f>+IFERROR(VLOOKUP(CONSOLIDADO[[#This Row],[Codigo Municipio]],TDDia!$A$4:$B$394,2,0),0)</f>
        <v>0</v>
      </c>
    </row>
    <row r="546" spans="2:17" ht="14.4" x14ac:dyDescent="0.3">
      <c r="B546">
        <f t="shared" si="48"/>
        <v>3</v>
      </c>
      <c r="C546" s="75" t="str" cm="1">
        <f t="array" ref="C546">+INDEX(Table_4[[Departamento]:[Municipio]],FINAL!$B546,1)</f>
        <v>Atlántida</v>
      </c>
      <c r="D546" s="75" t="str" cm="1">
        <f t="array" ref="D546">+INDEX(Table_4[[Departamento]:[Municipio]],FINAL!$B546,4)</f>
        <v>Esparta</v>
      </c>
      <c r="E546" s="75" t="str" cm="1">
        <f t="array" ref="E546">+INDEX(Table_4[[Departamento]:[Municipio]],FINAL!$B546,3)</f>
        <v>0103</v>
      </c>
      <c r="F546" s="102">
        <f t="shared" si="44"/>
        <v>44051</v>
      </c>
      <c r="G546" s="77" t="str">
        <f>+CONSOLIDADO[[#This Row],[Codigo Municipio]]&amp;CONSOLIDADO[[#This Row],[Fecha]]</f>
        <v>010344051</v>
      </c>
      <c r="H546" s="78">
        <f>+IFERROR(VLOOKUP($G546,TDAcumula!$C$2:$E$2027,3,0),0)</f>
        <v>0</v>
      </c>
      <c r="I546" s="79">
        <f t="shared" si="45"/>
        <v>7</v>
      </c>
      <c r="J546" s="80">
        <f>+IF(CONSOLIDADO[[#This Row],[Codigo Municipio]]=E545,CONSOLIDADO[[#This Row],[Fallecidos Diarios]]+J545,CONSOLIDADO[[#This Row],[Fallecidos Diarios]])</f>
        <v>1</v>
      </c>
      <c r="K546" s="81">
        <f t="shared" si="46"/>
        <v>0</v>
      </c>
      <c r="L546" s="82">
        <f>+IF(CONSOLIDADO[[#This Row],[Codigo Municipio]]=E545,CONSOLIDADO[[#This Row],[Recuperados Diarios]]+L545,CONSOLIDADO[[#This Row],[Recuperados Diarios]])</f>
        <v>7</v>
      </c>
      <c r="M546" s="83" cm="1">
        <f t="array" ref="M546">+IFERROR(IF(CONSOLIDADO[[#This Row],[Día]]&lt;14,0,INDEX(CONSOLIDADO[Casos Diarios],ROW()-14,1)),0)</f>
        <v>0</v>
      </c>
      <c r="N546" s="78">
        <f>+IF(CONSOLIDADO[[#This Row],[Clave]]="710143893",1,IF(OR(CONSOLIDADO[[#This Row],[Casos Acumulados]]&gt;0,CONSOLIDADO[[#This Row],[Muertes]]&gt;0),N545+1,I546))</f>
        <v>131</v>
      </c>
      <c r="O546" s="75">
        <f>+IFERROR(VLOOKUP($G546,TDMuertes!$C$2:$E$534,3,0),0)</f>
        <v>0</v>
      </c>
      <c r="P546" s="100" t="str">
        <f t="shared" ca="1" si="47"/>
        <v>OUT TIME</v>
      </c>
      <c r="Q546" s="84">
        <f>+IFERROR(VLOOKUP(CONSOLIDADO[[#This Row],[Codigo Municipio]],TDDia!$A$4:$B$394,2,0),0)</f>
        <v>0</v>
      </c>
    </row>
    <row r="547" spans="2:17" ht="14.4" x14ac:dyDescent="0.3">
      <c r="B547">
        <f t="shared" si="48"/>
        <v>3</v>
      </c>
      <c r="C547" s="75" t="str" cm="1">
        <f t="array" ref="C547">+INDEX(Table_4[[Departamento]:[Municipio]],FINAL!$B547,1)</f>
        <v>Atlántida</v>
      </c>
      <c r="D547" s="75" t="str" cm="1">
        <f t="array" ref="D547">+INDEX(Table_4[[Departamento]:[Municipio]],FINAL!$B547,4)</f>
        <v>Esparta</v>
      </c>
      <c r="E547" s="75" t="str" cm="1">
        <f t="array" ref="E547">+INDEX(Table_4[[Departamento]:[Municipio]],FINAL!$B547,3)</f>
        <v>0103</v>
      </c>
      <c r="F547" s="102">
        <f t="shared" si="44"/>
        <v>44052</v>
      </c>
      <c r="G547" s="77" t="str">
        <f>+CONSOLIDADO[[#This Row],[Codigo Municipio]]&amp;CONSOLIDADO[[#This Row],[Fecha]]</f>
        <v>010344052</v>
      </c>
      <c r="H547" s="78">
        <f>+IFERROR(VLOOKUP($G547,TDAcumula!$C$2:$E$2027,3,0),0)</f>
        <v>0</v>
      </c>
      <c r="I547" s="79">
        <f t="shared" si="45"/>
        <v>7</v>
      </c>
      <c r="J547" s="80">
        <f>+IF(CONSOLIDADO[[#This Row],[Codigo Municipio]]=E546,CONSOLIDADO[[#This Row],[Fallecidos Diarios]]+J546,CONSOLIDADO[[#This Row],[Fallecidos Diarios]])</f>
        <v>1</v>
      </c>
      <c r="K547" s="81">
        <f t="shared" si="46"/>
        <v>0</v>
      </c>
      <c r="L547" s="82">
        <f>+IF(CONSOLIDADO[[#This Row],[Codigo Municipio]]=E546,CONSOLIDADO[[#This Row],[Recuperados Diarios]]+L546,CONSOLIDADO[[#This Row],[Recuperados Diarios]])</f>
        <v>7</v>
      </c>
      <c r="M547" s="83" cm="1">
        <f t="array" ref="M547">+IFERROR(IF(CONSOLIDADO[[#This Row],[Día]]&lt;14,0,INDEX(CONSOLIDADO[Casos Diarios],ROW()-14,1)),0)</f>
        <v>0</v>
      </c>
      <c r="N547" s="78">
        <f>+IF(CONSOLIDADO[[#This Row],[Clave]]="710143893",1,IF(OR(CONSOLIDADO[[#This Row],[Casos Acumulados]]&gt;0,CONSOLIDADO[[#This Row],[Muertes]]&gt;0),N546+1,I547))</f>
        <v>132</v>
      </c>
      <c r="O547" s="75">
        <f>+IFERROR(VLOOKUP($G547,TDMuertes!$C$2:$E$534,3,0),0)</f>
        <v>0</v>
      </c>
      <c r="P547" s="100" t="str">
        <f t="shared" ca="1" si="47"/>
        <v>OUT TIME</v>
      </c>
      <c r="Q547" s="84">
        <f>+IFERROR(VLOOKUP(CONSOLIDADO[[#This Row],[Codigo Municipio]],TDDia!$A$4:$B$394,2,0),0)</f>
        <v>0</v>
      </c>
    </row>
    <row r="548" spans="2:17" ht="14.4" x14ac:dyDescent="0.3">
      <c r="B548">
        <f t="shared" si="48"/>
        <v>3</v>
      </c>
      <c r="C548" s="75" t="str" cm="1">
        <f t="array" ref="C548">+INDEX(Table_4[[Departamento]:[Municipio]],FINAL!$B548,1)</f>
        <v>Atlántida</v>
      </c>
      <c r="D548" s="75" t="str" cm="1">
        <f t="array" ref="D548">+INDEX(Table_4[[Departamento]:[Municipio]],FINAL!$B548,4)</f>
        <v>Esparta</v>
      </c>
      <c r="E548" s="75" t="str" cm="1">
        <f t="array" ref="E548">+INDEX(Table_4[[Departamento]:[Municipio]],FINAL!$B548,3)</f>
        <v>0103</v>
      </c>
      <c r="F548" s="102">
        <f t="shared" si="44"/>
        <v>44053</v>
      </c>
      <c r="G548" s="77" t="str">
        <f>+CONSOLIDADO[[#This Row],[Codigo Municipio]]&amp;CONSOLIDADO[[#This Row],[Fecha]]</f>
        <v>010344053</v>
      </c>
      <c r="H548" s="78">
        <f>+IFERROR(VLOOKUP($G548,TDAcumula!$C$2:$E$2027,3,0),0)</f>
        <v>0</v>
      </c>
      <c r="I548" s="79">
        <f t="shared" si="45"/>
        <v>7</v>
      </c>
      <c r="J548" s="80">
        <f>+IF(CONSOLIDADO[[#This Row],[Codigo Municipio]]=E547,CONSOLIDADO[[#This Row],[Fallecidos Diarios]]+J547,CONSOLIDADO[[#This Row],[Fallecidos Diarios]])</f>
        <v>1</v>
      </c>
      <c r="K548" s="81">
        <f t="shared" si="46"/>
        <v>0</v>
      </c>
      <c r="L548" s="82">
        <f>+IF(CONSOLIDADO[[#This Row],[Codigo Municipio]]=E547,CONSOLIDADO[[#This Row],[Recuperados Diarios]]+L547,CONSOLIDADO[[#This Row],[Recuperados Diarios]])</f>
        <v>7</v>
      </c>
      <c r="M548" s="83" cm="1">
        <f t="array" ref="M548">+IFERROR(IF(CONSOLIDADO[[#This Row],[Día]]&lt;14,0,INDEX(CONSOLIDADO[Casos Diarios],ROW()-14,1)),0)</f>
        <v>0</v>
      </c>
      <c r="N548" s="78">
        <f>+IF(CONSOLIDADO[[#This Row],[Clave]]="710143893",1,IF(OR(CONSOLIDADO[[#This Row],[Casos Acumulados]]&gt;0,CONSOLIDADO[[#This Row],[Muertes]]&gt;0),N547+1,I548))</f>
        <v>133</v>
      </c>
      <c r="O548" s="75">
        <f>+IFERROR(VLOOKUP($G548,TDMuertes!$C$2:$E$534,3,0),0)</f>
        <v>0</v>
      </c>
      <c r="P548" s="100" t="str">
        <f t="shared" ca="1" si="47"/>
        <v>OUT TIME</v>
      </c>
      <c r="Q548" s="84">
        <f>+IFERROR(VLOOKUP(CONSOLIDADO[[#This Row],[Codigo Municipio]],TDDia!$A$4:$B$394,2,0),0)</f>
        <v>0</v>
      </c>
    </row>
    <row r="549" spans="2:17" ht="14.4" x14ac:dyDescent="0.3">
      <c r="B549">
        <f t="shared" si="48"/>
        <v>3</v>
      </c>
      <c r="C549" s="75" t="str" cm="1">
        <f t="array" ref="C549">+INDEX(Table_4[[Departamento]:[Municipio]],FINAL!$B549,1)</f>
        <v>Atlántida</v>
      </c>
      <c r="D549" s="75" t="str" cm="1">
        <f t="array" ref="D549">+INDEX(Table_4[[Departamento]:[Municipio]],FINAL!$B549,4)</f>
        <v>Esparta</v>
      </c>
      <c r="E549" s="75" t="str" cm="1">
        <f t="array" ref="E549">+INDEX(Table_4[[Departamento]:[Municipio]],FINAL!$B549,3)</f>
        <v>0103</v>
      </c>
      <c r="F549" s="102">
        <f t="shared" si="44"/>
        <v>44054</v>
      </c>
      <c r="G549" s="77" t="str">
        <f>+CONSOLIDADO[[#This Row],[Codigo Municipio]]&amp;CONSOLIDADO[[#This Row],[Fecha]]</f>
        <v>010344054</v>
      </c>
      <c r="H549" s="78">
        <f>+IFERROR(VLOOKUP($G549,TDAcumula!$C$2:$E$2027,3,0),0)</f>
        <v>0</v>
      </c>
      <c r="I549" s="79">
        <f t="shared" si="45"/>
        <v>7</v>
      </c>
      <c r="J549" s="80">
        <f>+IF(CONSOLIDADO[[#This Row],[Codigo Municipio]]=E548,CONSOLIDADO[[#This Row],[Fallecidos Diarios]]+J548,CONSOLIDADO[[#This Row],[Fallecidos Diarios]])</f>
        <v>1</v>
      </c>
      <c r="K549" s="81">
        <f t="shared" si="46"/>
        <v>0</v>
      </c>
      <c r="L549" s="82">
        <f>+IF(CONSOLIDADO[[#This Row],[Codigo Municipio]]=E548,CONSOLIDADO[[#This Row],[Recuperados Diarios]]+L548,CONSOLIDADO[[#This Row],[Recuperados Diarios]])</f>
        <v>7</v>
      </c>
      <c r="M549" s="83" cm="1">
        <f t="array" ref="M549">+IFERROR(IF(CONSOLIDADO[[#This Row],[Día]]&lt;14,0,INDEX(CONSOLIDADO[Casos Diarios],ROW()-14,1)),0)</f>
        <v>0</v>
      </c>
      <c r="N549" s="78">
        <f>+IF(CONSOLIDADO[[#This Row],[Clave]]="710143893",1,IF(OR(CONSOLIDADO[[#This Row],[Casos Acumulados]]&gt;0,CONSOLIDADO[[#This Row],[Muertes]]&gt;0),N548+1,I549))</f>
        <v>134</v>
      </c>
      <c r="O549" s="75">
        <f>+IFERROR(VLOOKUP($G549,TDMuertes!$C$2:$E$534,3,0),0)</f>
        <v>0</v>
      </c>
      <c r="P549" s="100" t="str">
        <f t="shared" ca="1" si="47"/>
        <v>OUT TIME</v>
      </c>
      <c r="Q549" s="84">
        <f>+IFERROR(VLOOKUP(CONSOLIDADO[[#This Row],[Codigo Municipio]],TDDia!$A$4:$B$394,2,0),0)</f>
        <v>0</v>
      </c>
    </row>
    <row r="550" spans="2:17" ht="14.4" x14ac:dyDescent="0.3">
      <c r="B550">
        <f t="shared" si="48"/>
        <v>3</v>
      </c>
      <c r="C550" s="75" t="str" cm="1">
        <f t="array" ref="C550">+INDEX(Table_4[[Departamento]:[Municipio]],FINAL!$B550,1)</f>
        <v>Atlántida</v>
      </c>
      <c r="D550" s="75" t="str" cm="1">
        <f t="array" ref="D550">+INDEX(Table_4[[Departamento]:[Municipio]],FINAL!$B550,4)</f>
        <v>Esparta</v>
      </c>
      <c r="E550" s="75" t="str" cm="1">
        <f t="array" ref="E550">+INDEX(Table_4[[Departamento]:[Municipio]],FINAL!$B550,3)</f>
        <v>0103</v>
      </c>
      <c r="F550" s="102">
        <f t="shared" si="44"/>
        <v>44055</v>
      </c>
      <c r="G550" s="77" t="str">
        <f>+CONSOLIDADO[[#This Row],[Codigo Municipio]]&amp;CONSOLIDADO[[#This Row],[Fecha]]</f>
        <v>010344055</v>
      </c>
      <c r="H550" s="78">
        <f>+IFERROR(VLOOKUP($G550,TDAcumula!$C$2:$E$2027,3,0),0)</f>
        <v>0</v>
      </c>
      <c r="I550" s="79">
        <f t="shared" si="45"/>
        <v>7</v>
      </c>
      <c r="J550" s="80">
        <f>+IF(CONSOLIDADO[[#This Row],[Codigo Municipio]]=E549,CONSOLIDADO[[#This Row],[Fallecidos Diarios]]+J549,CONSOLIDADO[[#This Row],[Fallecidos Diarios]])</f>
        <v>1</v>
      </c>
      <c r="K550" s="81">
        <f t="shared" si="46"/>
        <v>0</v>
      </c>
      <c r="L550" s="82">
        <f>+IF(CONSOLIDADO[[#This Row],[Codigo Municipio]]=E549,CONSOLIDADO[[#This Row],[Recuperados Diarios]]+L549,CONSOLIDADO[[#This Row],[Recuperados Diarios]])</f>
        <v>7</v>
      </c>
      <c r="M550" s="83" cm="1">
        <f t="array" ref="M550">+IFERROR(IF(CONSOLIDADO[[#This Row],[Día]]&lt;14,0,INDEX(CONSOLIDADO[Casos Diarios],ROW()-14,1)),0)</f>
        <v>0</v>
      </c>
      <c r="N550" s="78">
        <f>+IF(CONSOLIDADO[[#This Row],[Clave]]="710143893",1,IF(OR(CONSOLIDADO[[#This Row],[Casos Acumulados]]&gt;0,CONSOLIDADO[[#This Row],[Muertes]]&gt;0),N549+1,I550))</f>
        <v>135</v>
      </c>
      <c r="O550" s="75">
        <f>+IFERROR(VLOOKUP($G550,TDMuertes!$C$2:$E$534,3,0),0)</f>
        <v>0</v>
      </c>
      <c r="P550" s="100" t="str">
        <f t="shared" ca="1" si="47"/>
        <v>OUT TIME</v>
      </c>
      <c r="Q550" s="84">
        <f>+IFERROR(VLOOKUP(CONSOLIDADO[[#This Row],[Codigo Municipio]],TDDia!$A$4:$B$394,2,0),0)</f>
        <v>0</v>
      </c>
    </row>
    <row r="551" spans="2:17" ht="14.4" x14ac:dyDescent="0.3">
      <c r="B551">
        <f t="shared" si="48"/>
        <v>3</v>
      </c>
      <c r="C551" s="75" t="str" cm="1">
        <f t="array" ref="C551">+INDEX(Table_4[[Departamento]:[Municipio]],FINAL!$B551,1)</f>
        <v>Atlántida</v>
      </c>
      <c r="D551" s="75" t="str" cm="1">
        <f t="array" ref="D551">+INDEX(Table_4[[Departamento]:[Municipio]],FINAL!$B551,4)</f>
        <v>Esparta</v>
      </c>
      <c r="E551" s="75" t="str" cm="1">
        <f t="array" ref="E551">+INDEX(Table_4[[Departamento]:[Municipio]],FINAL!$B551,3)</f>
        <v>0103</v>
      </c>
      <c r="F551" s="102">
        <f t="shared" si="44"/>
        <v>44056</v>
      </c>
      <c r="G551" s="77" t="str">
        <f>+CONSOLIDADO[[#This Row],[Codigo Municipio]]&amp;CONSOLIDADO[[#This Row],[Fecha]]</f>
        <v>010344056</v>
      </c>
      <c r="H551" s="78">
        <f>+IFERROR(VLOOKUP($G551,TDAcumula!$C$2:$E$2027,3,0),0)</f>
        <v>0</v>
      </c>
      <c r="I551" s="79">
        <f t="shared" si="45"/>
        <v>7</v>
      </c>
      <c r="J551" s="80">
        <f>+IF(CONSOLIDADO[[#This Row],[Codigo Municipio]]=E550,CONSOLIDADO[[#This Row],[Fallecidos Diarios]]+J550,CONSOLIDADO[[#This Row],[Fallecidos Diarios]])</f>
        <v>1</v>
      </c>
      <c r="K551" s="81">
        <f t="shared" si="46"/>
        <v>0</v>
      </c>
      <c r="L551" s="82">
        <f>+IF(CONSOLIDADO[[#This Row],[Codigo Municipio]]=E550,CONSOLIDADO[[#This Row],[Recuperados Diarios]]+L550,CONSOLIDADO[[#This Row],[Recuperados Diarios]])</f>
        <v>7</v>
      </c>
      <c r="M551" s="83" cm="1">
        <f t="array" ref="M551">+IFERROR(IF(CONSOLIDADO[[#This Row],[Día]]&lt;14,0,INDEX(CONSOLIDADO[Casos Diarios],ROW()-14,1)),0)</f>
        <v>0</v>
      </c>
      <c r="N551" s="78">
        <f>+IF(CONSOLIDADO[[#This Row],[Clave]]="710143893",1,IF(OR(CONSOLIDADO[[#This Row],[Casos Acumulados]]&gt;0,CONSOLIDADO[[#This Row],[Muertes]]&gt;0),N550+1,I551))</f>
        <v>136</v>
      </c>
      <c r="O551" s="75">
        <f>+IFERROR(VLOOKUP($G551,TDMuertes!$C$2:$E$534,3,0),0)</f>
        <v>0</v>
      </c>
      <c r="P551" s="100" t="str">
        <f t="shared" ca="1" si="47"/>
        <v>OUT TIME</v>
      </c>
      <c r="Q551" s="84">
        <f>+IFERROR(VLOOKUP(CONSOLIDADO[[#This Row],[Codigo Municipio]],TDDia!$A$4:$B$394,2,0),0)</f>
        <v>0</v>
      </c>
    </row>
    <row r="552" spans="2:17" ht="14.4" x14ac:dyDescent="0.3">
      <c r="B552">
        <f t="shared" si="48"/>
        <v>3</v>
      </c>
      <c r="C552" s="75" t="str" cm="1">
        <f t="array" ref="C552">+INDEX(Table_4[[Departamento]:[Municipio]],FINAL!$B552,1)</f>
        <v>Atlántida</v>
      </c>
      <c r="D552" s="75" t="str" cm="1">
        <f t="array" ref="D552">+INDEX(Table_4[[Departamento]:[Municipio]],FINAL!$B552,4)</f>
        <v>Esparta</v>
      </c>
      <c r="E552" s="75" t="str" cm="1">
        <f t="array" ref="E552">+INDEX(Table_4[[Departamento]:[Municipio]],FINAL!$B552,3)</f>
        <v>0103</v>
      </c>
      <c r="F552" s="102">
        <f t="shared" si="44"/>
        <v>44057</v>
      </c>
      <c r="G552" s="77" t="str">
        <f>+CONSOLIDADO[[#This Row],[Codigo Municipio]]&amp;CONSOLIDADO[[#This Row],[Fecha]]</f>
        <v>010344057</v>
      </c>
      <c r="H552" s="78">
        <f>+IFERROR(VLOOKUP($G552,TDAcumula!$C$2:$E$2027,3,0),0)</f>
        <v>0</v>
      </c>
      <c r="I552" s="79">
        <f t="shared" si="45"/>
        <v>7</v>
      </c>
      <c r="J552" s="80">
        <f>+IF(CONSOLIDADO[[#This Row],[Codigo Municipio]]=E551,CONSOLIDADO[[#This Row],[Fallecidos Diarios]]+J551,CONSOLIDADO[[#This Row],[Fallecidos Diarios]])</f>
        <v>1</v>
      </c>
      <c r="K552" s="81">
        <f t="shared" si="46"/>
        <v>0</v>
      </c>
      <c r="L552" s="82">
        <f>+IF(CONSOLIDADO[[#This Row],[Codigo Municipio]]=E551,CONSOLIDADO[[#This Row],[Recuperados Diarios]]+L551,CONSOLIDADO[[#This Row],[Recuperados Diarios]])</f>
        <v>7</v>
      </c>
      <c r="M552" s="83" cm="1">
        <f t="array" ref="M552">+IFERROR(IF(CONSOLIDADO[[#This Row],[Día]]&lt;14,0,INDEX(CONSOLIDADO[Casos Diarios],ROW()-14,1)),0)</f>
        <v>0</v>
      </c>
      <c r="N552" s="78">
        <f>+IF(CONSOLIDADO[[#This Row],[Clave]]="710143893",1,IF(OR(CONSOLIDADO[[#This Row],[Casos Acumulados]]&gt;0,CONSOLIDADO[[#This Row],[Muertes]]&gt;0),N551+1,I552))</f>
        <v>137</v>
      </c>
      <c r="O552" s="75">
        <f>+IFERROR(VLOOKUP($G552,TDMuertes!$C$2:$E$534,3,0),0)</f>
        <v>0</v>
      </c>
      <c r="P552" s="100" t="str">
        <f t="shared" ca="1" si="47"/>
        <v>OUT TIME</v>
      </c>
      <c r="Q552" s="84">
        <f>+IFERROR(VLOOKUP(CONSOLIDADO[[#This Row],[Codigo Municipio]],TDDia!$A$4:$B$394,2,0),0)</f>
        <v>0</v>
      </c>
    </row>
    <row r="553" spans="2:17" ht="14.4" x14ac:dyDescent="0.3">
      <c r="B553">
        <f t="shared" si="48"/>
        <v>3</v>
      </c>
      <c r="C553" s="75" t="str" cm="1">
        <f t="array" ref="C553">+INDEX(Table_4[[Departamento]:[Municipio]],FINAL!$B553,1)</f>
        <v>Atlántida</v>
      </c>
      <c r="D553" s="75" t="str" cm="1">
        <f t="array" ref="D553">+INDEX(Table_4[[Departamento]:[Municipio]],FINAL!$B553,4)</f>
        <v>Esparta</v>
      </c>
      <c r="E553" s="75" t="str" cm="1">
        <f t="array" ref="E553">+INDEX(Table_4[[Departamento]:[Municipio]],FINAL!$B553,3)</f>
        <v>0103</v>
      </c>
      <c r="F553" s="102">
        <f t="shared" si="44"/>
        <v>44058</v>
      </c>
      <c r="G553" s="77" t="str">
        <f>+CONSOLIDADO[[#This Row],[Codigo Municipio]]&amp;CONSOLIDADO[[#This Row],[Fecha]]</f>
        <v>010344058</v>
      </c>
      <c r="H553" s="78">
        <f>+IFERROR(VLOOKUP($G553,TDAcumula!$C$2:$E$2027,3,0),0)</f>
        <v>0</v>
      </c>
      <c r="I553" s="79">
        <f t="shared" si="45"/>
        <v>7</v>
      </c>
      <c r="J553" s="80">
        <f>+IF(CONSOLIDADO[[#This Row],[Codigo Municipio]]=E552,CONSOLIDADO[[#This Row],[Fallecidos Diarios]]+J552,CONSOLIDADO[[#This Row],[Fallecidos Diarios]])</f>
        <v>1</v>
      </c>
      <c r="K553" s="81">
        <f t="shared" si="46"/>
        <v>0</v>
      </c>
      <c r="L553" s="82">
        <f>+IF(CONSOLIDADO[[#This Row],[Codigo Municipio]]=E552,CONSOLIDADO[[#This Row],[Recuperados Diarios]]+L552,CONSOLIDADO[[#This Row],[Recuperados Diarios]])</f>
        <v>7</v>
      </c>
      <c r="M553" s="83" cm="1">
        <f t="array" ref="M553">+IFERROR(IF(CONSOLIDADO[[#This Row],[Día]]&lt;14,0,INDEX(CONSOLIDADO[Casos Diarios],ROW()-14,1)),0)</f>
        <v>0</v>
      </c>
      <c r="N553" s="78">
        <f>+IF(CONSOLIDADO[[#This Row],[Clave]]="710143893",1,IF(OR(CONSOLIDADO[[#This Row],[Casos Acumulados]]&gt;0,CONSOLIDADO[[#This Row],[Muertes]]&gt;0),N552+1,I553))</f>
        <v>138</v>
      </c>
      <c r="O553" s="75">
        <f>+IFERROR(VLOOKUP($G553,TDMuertes!$C$2:$E$534,3,0),0)</f>
        <v>0</v>
      </c>
      <c r="P553" s="100" t="str">
        <f t="shared" ca="1" si="47"/>
        <v>OUT TIME</v>
      </c>
      <c r="Q553" s="84">
        <f>+IFERROR(VLOOKUP(CONSOLIDADO[[#This Row],[Codigo Municipio]],TDDia!$A$4:$B$394,2,0),0)</f>
        <v>0</v>
      </c>
    </row>
    <row r="554" spans="2:17" ht="14.4" x14ac:dyDescent="0.3">
      <c r="B554">
        <f t="shared" si="48"/>
        <v>3</v>
      </c>
      <c r="C554" s="75" t="str" cm="1">
        <f t="array" ref="C554">+INDEX(Table_4[[Departamento]:[Municipio]],FINAL!$B554,1)</f>
        <v>Atlántida</v>
      </c>
      <c r="D554" s="75" t="str" cm="1">
        <f t="array" ref="D554">+INDEX(Table_4[[Departamento]:[Municipio]],FINAL!$B554,4)</f>
        <v>Esparta</v>
      </c>
      <c r="E554" s="75" t="str" cm="1">
        <f t="array" ref="E554">+INDEX(Table_4[[Departamento]:[Municipio]],FINAL!$B554,3)</f>
        <v>0103</v>
      </c>
      <c r="F554" s="102">
        <f t="shared" si="44"/>
        <v>44059</v>
      </c>
      <c r="G554" s="77" t="str">
        <f>+CONSOLIDADO[[#This Row],[Codigo Municipio]]&amp;CONSOLIDADO[[#This Row],[Fecha]]</f>
        <v>010344059</v>
      </c>
      <c r="H554" s="78">
        <f>+IFERROR(VLOOKUP($G554,TDAcumula!$C$2:$E$2027,3,0),0)</f>
        <v>0</v>
      </c>
      <c r="I554" s="79">
        <f t="shared" si="45"/>
        <v>7</v>
      </c>
      <c r="J554" s="80">
        <f>+IF(CONSOLIDADO[[#This Row],[Codigo Municipio]]=E553,CONSOLIDADO[[#This Row],[Fallecidos Diarios]]+J553,CONSOLIDADO[[#This Row],[Fallecidos Diarios]])</f>
        <v>1</v>
      </c>
      <c r="K554" s="81">
        <f t="shared" si="46"/>
        <v>0</v>
      </c>
      <c r="L554" s="82">
        <f>+IF(CONSOLIDADO[[#This Row],[Codigo Municipio]]=E553,CONSOLIDADO[[#This Row],[Recuperados Diarios]]+L553,CONSOLIDADO[[#This Row],[Recuperados Diarios]])</f>
        <v>7</v>
      </c>
      <c r="M554" s="83" cm="1">
        <f t="array" ref="M554">+IFERROR(IF(CONSOLIDADO[[#This Row],[Día]]&lt;14,0,INDEX(CONSOLIDADO[Casos Diarios],ROW()-14,1)),0)</f>
        <v>0</v>
      </c>
      <c r="N554" s="78">
        <f>+IF(CONSOLIDADO[[#This Row],[Clave]]="710143893",1,IF(OR(CONSOLIDADO[[#This Row],[Casos Acumulados]]&gt;0,CONSOLIDADO[[#This Row],[Muertes]]&gt;0),N553+1,I554))</f>
        <v>139</v>
      </c>
      <c r="O554" s="75">
        <f>+IFERROR(VLOOKUP($G554,TDMuertes!$C$2:$E$534,3,0),0)</f>
        <v>0</v>
      </c>
      <c r="P554" s="100" t="str">
        <f t="shared" ca="1" si="47"/>
        <v>OUT TIME</v>
      </c>
      <c r="Q554" s="84">
        <f>+IFERROR(VLOOKUP(CONSOLIDADO[[#This Row],[Codigo Municipio]],TDDia!$A$4:$B$394,2,0),0)</f>
        <v>0</v>
      </c>
    </row>
    <row r="555" spans="2:17" ht="14.4" x14ac:dyDescent="0.3">
      <c r="B555">
        <f t="shared" si="48"/>
        <v>3</v>
      </c>
      <c r="C555" s="75" t="str" cm="1">
        <f t="array" ref="C555">+INDEX(Table_4[[Departamento]:[Municipio]],FINAL!$B555,1)</f>
        <v>Atlántida</v>
      </c>
      <c r="D555" s="75" t="str" cm="1">
        <f t="array" ref="D555">+INDEX(Table_4[[Departamento]:[Municipio]],FINAL!$B555,4)</f>
        <v>Esparta</v>
      </c>
      <c r="E555" s="75" t="str" cm="1">
        <f t="array" ref="E555">+INDEX(Table_4[[Departamento]:[Municipio]],FINAL!$B555,3)</f>
        <v>0103</v>
      </c>
      <c r="F555" s="102">
        <f t="shared" si="44"/>
        <v>44060</v>
      </c>
      <c r="G555" s="77" t="str">
        <f>+CONSOLIDADO[[#This Row],[Codigo Municipio]]&amp;CONSOLIDADO[[#This Row],[Fecha]]</f>
        <v>010344060</v>
      </c>
      <c r="H555" s="78">
        <f>+IFERROR(VLOOKUP($G555,TDAcumula!$C$2:$E$2027,3,0),0)</f>
        <v>0</v>
      </c>
      <c r="I555" s="79">
        <f t="shared" si="45"/>
        <v>7</v>
      </c>
      <c r="J555" s="80">
        <f>+IF(CONSOLIDADO[[#This Row],[Codigo Municipio]]=E554,CONSOLIDADO[[#This Row],[Fallecidos Diarios]]+J554,CONSOLIDADO[[#This Row],[Fallecidos Diarios]])</f>
        <v>1</v>
      </c>
      <c r="K555" s="81">
        <f t="shared" si="46"/>
        <v>0</v>
      </c>
      <c r="L555" s="82">
        <f>+IF(CONSOLIDADO[[#This Row],[Codigo Municipio]]=E554,CONSOLIDADO[[#This Row],[Recuperados Diarios]]+L554,CONSOLIDADO[[#This Row],[Recuperados Diarios]])</f>
        <v>7</v>
      </c>
      <c r="M555" s="83" cm="1">
        <f t="array" ref="M555">+IFERROR(IF(CONSOLIDADO[[#This Row],[Día]]&lt;14,0,INDEX(CONSOLIDADO[Casos Diarios],ROW()-14,1)),0)</f>
        <v>0</v>
      </c>
      <c r="N555" s="78">
        <f>+IF(CONSOLIDADO[[#This Row],[Clave]]="710143893",1,IF(OR(CONSOLIDADO[[#This Row],[Casos Acumulados]]&gt;0,CONSOLIDADO[[#This Row],[Muertes]]&gt;0),N554+1,I555))</f>
        <v>140</v>
      </c>
      <c r="O555" s="75">
        <f>+IFERROR(VLOOKUP($G555,TDMuertes!$C$2:$E$534,3,0),0)</f>
        <v>0</v>
      </c>
      <c r="P555" s="100" t="str">
        <f t="shared" ca="1" si="47"/>
        <v>OUT TIME</v>
      </c>
      <c r="Q555" s="84">
        <f>+IFERROR(VLOOKUP(CONSOLIDADO[[#This Row],[Codigo Municipio]],TDDia!$A$4:$B$394,2,0),0)</f>
        <v>0</v>
      </c>
    </row>
    <row r="556" spans="2:17" ht="14.4" x14ac:dyDescent="0.3">
      <c r="B556">
        <f t="shared" si="48"/>
        <v>3</v>
      </c>
      <c r="C556" s="75" t="str" cm="1">
        <f t="array" ref="C556">+INDEX(Table_4[[Departamento]:[Municipio]],FINAL!$B556,1)</f>
        <v>Atlántida</v>
      </c>
      <c r="D556" s="75" t="str" cm="1">
        <f t="array" ref="D556">+INDEX(Table_4[[Departamento]:[Municipio]],FINAL!$B556,4)</f>
        <v>Esparta</v>
      </c>
      <c r="E556" s="75" t="str" cm="1">
        <f t="array" ref="E556">+INDEX(Table_4[[Departamento]:[Municipio]],FINAL!$B556,3)</f>
        <v>0103</v>
      </c>
      <c r="F556" s="102">
        <f t="shared" si="44"/>
        <v>44061</v>
      </c>
      <c r="G556" s="77" t="str">
        <f>+CONSOLIDADO[[#This Row],[Codigo Municipio]]&amp;CONSOLIDADO[[#This Row],[Fecha]]</f>
        <v>010344061</v>
      </c>
      <c r="H556" s="78">
        <f>+IFERROR(VLOOKUP($G556,TDAcumula!$C$2:$E$2027,3,0),0)</f>
        <v>0</v>
      </c>
      <c r="I556" s="79">
        <f t="shared" si="45"/>
        <v>7</v>
      </c>
      <c r="J556" s="80">
        <f>+IF(CONSOLIDADO[[#This Row],[Codigo Municipio]]=E555,CONSOLIDADO[[#This Row],[Fallecidos Diarios]]+J555,CONSOLIDADO[[#This Row],[Fallecidos Diarios]])</f>
        <v>1</v>
      </c>
      <c r="K556" s="81">
        <f t="shared" si="46"/>
        <v>0</v>
      </c>
      <c r="L556" s="82">
        <f>+IF(CONSOLIDADO[[#This Row],[Codigo Municipio]]=E555,CONSOLIDADO[[#This Row],[Recuperados Diarios]]+L555,CONSOLIDADO[[#This Row],[Recuperados Diarios]])</f>
        <v>7</v>
      </c>
      <c r="M556" s="83" cm="1">
        <f t="array" ref="M556">+IFERROR(IF(CONSOLIDADO[[#This Row],[Día]]&lt;14,0,INDEX(CONSOLIDADO[Casos Diarios],ROW()-14,1)),0)</f>
        <v>0</v>
      </c>
      <c r="N556" s="78">
        <f>+IF(CONSOLIDADO[[#This Row],[Clave]]="710143893",1,IF(OR(CONSOLIDADO[[#This Row],[Casos Acumulados]]&gt;0,CONSOLIDADO[[#This Row],[Muertes]]&gt;0),N555+1,I556))</f>
        <v>141</v>
      </c>
      <c r="O556" s="75">
        <f>+IFERROR(VLOOKUP($G556,TDMuertes!$C$2:$E$534,3,0),0)</f>
        <v>0</v>
      </c>
      <c r="P556" s="100" t="str">
        <f t="shared" ca="1" si="47"/>
        <v>OUT TIME</v>
      </c>
      <c r="Q556" s="84">
        <f>+IFERROR(VLOOKUP(CONSOLIDADO[[#This Row],[Codigo Municipio]],TDDia!$A$4:$B$394,2,0),0)</f>
        <v>0</v>
      </c>
    </row>
    <row r="557" spans="2:17" ht="14.4" x14ac:dyDescent="0.3">
      <c r="B557">
        <f t="shared" si="48"/>
        <v>3</v>
      </c>
      <c r="C557" s="75" t="str" cm="1">
        <f t="array" ref="C557">+INDEX(Table_4[[Departamento]:[Municipio]],FINAL!$B557,1)</f>
        <v>Atlántida</v>
      </c>
      <c r="D557" s="75" t="str" cm="1">
        <f t="array" ref="D557">+INDEX(Table_4[[Departamento]:[Municipio]],FINAL!$B557,4)</f>
        <v>Esparta</v>
      </c>
      <c r="E557" s="75" t="str" cm="1">
        <f t="array" ref="E557">+INDEX(Table_4[[Departamento]:[Municipio]],FINAL!$B557,3)</f>
        <v>0103</v>
      </c>
      <c r="F557" s="102">
        <f t="shared" si="44"/>
        <v>44062</v>
      </c>
      <c r="G557" s="77" t="str">
        <f>+CONSOLIDADO[[#This Row],[Codigo Municipio]]&amp;CONSOLIDADO[[#This Row],[Fecha]]</f>
        <v>010344062</v>
      </c>
      <c r="H557" s="78">
        <f>+IFERROR(VLOOKUP($G557,TDAcumula!$C$2:$E$2027,3,0),0)</f>
        <v>0</v>
      </c>
      <c r="I557" s="79">
        <f t="shared" si="45"/>
        <v>7</v>
      </c>
      <c r="J557" s="80">
        <f>+IF(CONSOLIDADO[[#This Row],[Codigo Municipio]]=E556,CONSOLIDADO[[#This Row],[Fallecidos Diarios]]+J556,CONSOLIDADO[[#This Row],[Fallecidos Diarios]])</f>
        <v>1</v>
      </c>
      <c r="K557" s="81">
        <f t="shared" si="46"/>
        <v>0</v>
      </c>
      <c r="L557" s="82">
        <f>+IF(CONSOLIDADO[[#This Row],[Codigo Municipio]]=E556,CONSOLIDADO[[#This Row],[Recuperados Diarios]]+L556,CONSOLIDADO[[#This Row],[Recuperados Diarios]])</f>
        <v>7</v>
      </c>
      <c r="M557" s="83" cm="1">
        <f t="array" ref="M557">+IFERROR(IF(CONSOLIDADO[[#This Row],[Día]]&lt;14,0,INDEX(CONSOLIDADO[Casos Diarios],ROW()-14,1)),0)</f>
        <v>0</v>
      </c>
      <c r="N557" s="78">
        <f>+IF(CONSOLIDADO[[#This Row],[Clave]]="710143893",1,IF(OR(CONSOLIDADO[[#This Row],[Casos Acumulados]]&gt;0,CONSOLIDADO[[#This Row],[Muertes]]&gt;0),N556+1,I557))</f>
        <v>142</v>
      </c>
      <c r="O557" s="75">
        <f>+IFERROR(VLOOKUP($G557,TDMuertes!$C$2:$E$534,3,0),0)</f>
        <v>0</v>
      </c>
      <c r="P557" s="100" t="str">
        <f t="shared" ca="1" si="47"/>
        <v>OUT TIME</v>
      </c>
      <c r="Q557" s="84">
        <f>+IFERROR(VLOOKUP(CONSOLIDADO[[#This Row],[Codigo Municipio]],TDDia!$A$4:$B$394,2,0),0)</f>
        <v>0</v>
      </c>
    </row>
    <row r="558" spans="2:17" ht="14.4" x14ac:dyDescent="0.3">
      <c r="B558">
        <f t="shared" si="48"/>
        <v>3</v>
      </c>
      <c r="C558" s="75" t="str" cm="1">
        <f t="array" ref="C558">+INDEX(Table_4[[Departamento]:[Municipio]],FINAL!$B558,1)</f>
        <v>Atlántida</v>
      </c>
      <c r="D558" s="75" t="str" cm="1">
        <f t="array" ref="D558">+INDEX(Table_4[[Departamento]:[Municipio]],FINAL!$B558,4)</f>
        <v>Esparta</v>
      </c>
      <c r="E558" s="75" t="str" cm="1">
        <f t="array" ref="E558">+INDEX(Table_4[[Departamento]:[Municipio]],FINAL!$B558,3)</f>
        <v>0103</v>
      </c>
      <c r="F558" s="102">
        <f t="shared" si="44"/>
        <v>44063</v>
      </c>
      <c r="G558" s="77" t="str">
        <f>+CONSOLIDADO[[#This Row],[Codigo Municipio]]&amp;CONSOLIDADO[[#This Row],[Fecha]]</f>
        <v>010344063</v>
      </c>
      <c r="H558" s="78">
        <f>+IFERROR(VLOOKUP($G558,TDAcumula!$C$2:$E$2027,3,0),0)</f>
        <v>0</v>
      </c>
      <c r="I558" s="79">
        <f t="shared" si="45"/>
        <v>7</v>
      </c>
      <c r="J558" s="80">
        <f>+IF(CONSOLIDADO[[#This Row],[Codigo Municipio]]=E557,CONSOLIDADO[[#This Row],[Fallecidos Diarios]]+J557,CONSOLIDADO[[#This Row],[Fallecidos Diarios]])</f>
        <v>1</v>
      </c>
      <c r="K558" s="81">
        <f t="shared" si="46"/>
        <v>0</v>
      </c>
      <c r="L558" s="82">
        <f>+IF(CONSOLIDADO[[#This Row],[Codigo Municipio]]=E557,CONSOLIDADO[[#This Row],[Recuperados Diarios]]+L557,CONSOLIDADO[[#This Row],[Recuperados Diarios]])</f>
        <v>7</v>
      </c>
      <c r="M558" s="83" cm="1">
        <f t="array" ref="M558">+IFERROR(IF(CONSOLIDADO[[#This Row],[Día]]&lt;14,0,INDEX(CONSOLIDADO[Casos Diarios],ROW()-14,1)),0)</f>
        <v>0</v>
      </c>
      <c r="N558" s="78">
        <f>+IF(CONSOLIDADO[[#This Row],[Clave]]="710143893",1,IF(OR(CONSOLIDADO[[#This Row],[Casos Acumulados]]&gt;0,CONSOLIDADO[[#This Row],[Muertes]]&gt;0),N557+1,I558))</f>
        <v>143</v>
      </c>
      <c r="O558" s="75">
        <f>+IFERROR(VLOOKUP($G558,TDMuertes!$C$2:$E$534,3,0),0)</f>
        <v>0</v>
      </c>
      <c r="P558" s="100" t="str">
        <f t="shared" ca="1" si="47"/>
        <v>OUT TIME</v>
      </c>
      <c r="Q558" s="84">
        <f>+IFERROR(VLOOKUP(CONSOLIDADO[[#This Row],[Codigo Municipio]],TDDia!$A$4:$B$394,2,0),0)</f>
        <v>0</v>
      </c>
    </row>
    <row r="559" spans="2:17" ht="14.4" x14ac:dyDescent="0.3">
      <c r="B559">
        <f t="shared" si="48"/>
        <v>3</v>
      </c>
      <c r="C559" s="75" t="str" cm="1">
        <f t="array" ref="C559">+INDEX(Table_4[[Departamento]:[Municipio]],FINAL!$B559,1)</f>
        <v>Atlántida</v>
      </c>
      <c r="D559" s="75" t="str" cm="1">
        <f t="array" ref="D559">+INDEX(Table_4[[Departamento]:[Municipio]],FINAL!$B559,4)</f>
        <v>Esparta</v>
      </c>
      <c r="E559" s="75" t="str" cm="1">
        <f t="array" ref="E559">+INDEX(Table_4[[Departamento]:[Municipio]],FINAL!$B559,3)</f>
        <v>0103</v>
      </c>
      <c r="F559" s="102">
        <f t="shared" si="44"/>
        <v>44064</v>
      </c>
      <c r="G559" s="77" t="str">
        <f>+CONSOLIDADO[[#This Row],[Codigo Municipio]]&amp;CONSOLIDADO[[#This Row],[Fecha]]</f>
        <v>010344064</v>
      </c>
      <c r="H559" s="78">
        <f>+IFERROR(VLOOKUP($G559,TDAcumula!$C$2:$E$2027,3,0),0)</f>
        <v>0</v>
      </c>
      <c r="I559" s="79">
        <f t="shared" si="45"/>
        <v>7</v>
      </c>
      <c r="J559" s="80">
        <f>+IF(CONSOLIDADO[[#This Row],[Codigo Municipio]]=E558,CONSOLIDADO[[#This Row],[Fallecidos Diarios]]+J558,CONSOLIDADO[[#This Row],[Fallecidos Diarios]])</f>
        <v>1</v>
      </c>
      <c r="K559" s="81">
        <f t="shared" si="46"/>
        <v>0</v>
      </c>
      <c r="L559" s="82">
        <f>+IF(CONSOLIDADO[[#This Row],[Codigo Municipio]]=E558,CONSOLIDADO[[#This Row],[Recuperados Diarios]]+L558,CONSOLIDADO[[#This Row],[Recuperados Diarios]])</f>
        <v>7</v>
      </c>
      <c r="M559" s="83" cm="1">
        <f t="array" ref="M559">+IFERROR(IF(CONSOLIDADO[[#This Row],[Día]]&lt;14,0,INDEX(CONSOLIDADO[Casos Diarios],ROW()-14,1)),0)</f>
        <v>0</v>
      </c>
      <c r="N559" s="78">
        <f>+IF(CONSOLIDADO[[#This Row],[Clave]]="710143893",1,IF(OR(CONSOLIDADO[[#This Row],[Casos Acumulados]]&gt;0,CONSOLIDADO[[#This Row],[Muertes]]&gt;0),N558+1,I559))</f>
        <v>144</v>
      </c>
      <c r="O559" s="75">
        <f>+IFERROR(VLOOKUP($G559,TDMuertes!$C$2:$E$534,3,0),0)</f>
        <v>0</v>
      </c>
      <c r="P559" s="100" t="str">
        <f t="shared" ca="1" si="47"/>
        <v>OUT TIME</v>
      </c>
      <c r="Q559" s="84">
        <f>+IFERROR(VLOOKUP(CONSOLIDADO[[#This Row],[Codigo Municipio]],TDDia!$A$4:$B$394,2,0),0)</f>
        <v>0</v>
      </c>
    </row>
    <row r="560" spans="2:17" ht="14.4" x14ac:dyDescent="0.3">
      <c r="B560">
        <f t="shared" si="48"/>
        <v>3</v>
      </c>
      <c r="C560" s="75" t="str" cm="1">
        <f t="array" ref="C560">+INDEX(Table_4[[Departamento]:[Municipio]],FINAL!$B560,1)</f>
        <v>Atlántida</v>
      </c>
      <c r="D560" s="75" t="str" cm="1">
        <f t="array" ref="D560">+INDEX(Table_4[[Departamento]:[Municipio]],FINAL!$B560,4)</f>
        <v>Esparta</v>
      </c>
      <c r="E560" s="75" t="str" cm="1">
        <f t="array" ref="E560">+INDEX(Table_4[[Departamento]:[Municipio]],FINAL!$B560,3)</f>
        <v>0103</v>
      </c>
      <c r="F560" s="102">
        <f t="shared" si="44"/>
        <v>44065</v>
      </c>
      <c r="G560" s="77" t="str">
        <f>+CONSOLIDADO[[#This Row],[Codigo Municipio]]&amp;CONSOLIDADO[[#This Row],[Fecha]]</f>
        <v>010344065</v>
      </c>
      <c r="H560" s="78">
        <f>+IFERROR(VLOOKUP($G560,TDAcumula!$C$2:$E$2027,3,0),0)</f>
        <v>0</v>
      </c>
      <c r="I560" s="79">
        <f t="shared" si="45"/>
        <v>7</v>
      </c>
      <c r="J560" s="80">
        <f>+IF(CONSOLIDADO[[#This Row],[Codigo Municipio]]=E559,CONSOLIDADO[[#This Row],[Fallecidos Diarios]]+J559,CONSOLIDADO[[#This Row],[Fallecidos Diarios]])</f>
        <v>1</v>
      </c>
      <c r="K560" s="81">
        <f t="shared" si="46"/>
        <v>0</v>
      </c>
      <c r="L560" s="82">
        <f>+IF(CONSOLIDADO[[#This Row],[Codigo Municipio]]=E559,CONSOLIDADO[[#This Row],[Recuperados Diarios]]+L559,CONSOLIDADO[[#This Row],[Recuperados Diarios]])</f>
        <v>7</v>
      </c>
      <c r="M560" s="83" cm="1">
        <f t="array" ref="M560">+IFERROR(IF(CONSOLIDADO[[#This Row],[Día]]&lt;14,0,INDEX(CONSOLIDADO[Casos Diarios],ROW()-14,1)),0)</f>
        <v>0</v>
      </c>
      <c r="N560" s="78">
        <f>+IF(CONSOLIDADO[[#This Row],[Clave]]="710143893",1,IF(OR(CONSOLIDADO[[#This Row],[Casos Acumulados]]&gt;0,CONSOLIDADO[[#This Row],[Muertes]]&gt;0),N559+1,I560))</f>
        <v>145</v>
      </c>
      <c r="O560" s="75">
        <f>+IFERROR(VLOOKUP($G560,TDMuertes!$C$2:$E$534,3,0),0)</f>
        <v>0</v>
      </c>
      <c r="P560" s="100" t="str">
        <f t="shared" ca="1" si="47"/>
        <v>OUT TIME</v>
      </c>
      <c r="Q560" s="84">
        <f>+IFERROR(VLOOKUP(CONSOLIDADO[[#This Row],[Codigo Municipio]],TDDia!$A$4:$B$394,2,0),0)</f>
        <v>0</v>
      </c>
    </row>
    <row r="561" spans="2:17" ht="14.4" x14ac:dyDescent="0.3">
      <c r="B561">
        <f t="shared" si="48"/>
        <v>3</v>
      </c>
      <c r="C561" s="75" t="str" cm="1">
        <f t="array" ref="C561">+INDEX(Table_4[[Departamento]:[Municipio]],FINAL!$B561,1)</f>
        <v>Atlántida</v>
      </c>
      <c r="D561" s="75" t="str" cm="1">
        <f t="array" ref="D561">+INDEX(Table_4[[Departamento]:[Municipio]],FINAL!$B561,4)</f>
        <v>Esparta</v>
      </c>
      <c r="E561" s="75" t="str" cm="1">
        <f t="array" ref="E561">+INDEX(Table_4[[Departamento]:[Municipio]],FINAL!$B561,3)</f>
        <v>0103</v>
      </c>
      <c r="F561" s="102">
        <f t="shared" si="44"/>
        <v>44066</v>
      </c>
      <c r="G561" s="77" t="str">
        <f>+CONSOLIDADO[[#This Row],[Codigo Municipio]]&amp;CONSOLIDADO[[#This Row],[Fecha]]</f>
        <v>010344066</v>
      </c>
      <c r="H561" s="78">
        <f>+IFERROR(VLOOKUP($G561,TDAcumula!$C$2:$E$2027,3,0),0)</f>
        <v>0</v>
      </c>
      <c r="I561" s="79">
        <f t="shared" si="45"/>
        <v>7</v>
      </c>
      <c r="J561" s="80">
        <f>+IF(CONSOLIDADO[[#This Row],[Codigo Municipio]]=E560,CONSOLIDADO[[#This Row],[Fallecidos Diarios]]+J560,CONSOLIDADO[[#This Row],[Fallecidos Diarios]])</f>
        <v>1</v>
      </c>
      <c r="K561" s="81">
        <f t="shared" si="46"/>
        <v>0</v>
      </c>
      <c r="L561" s="82">
        <f>+IF(CONSOLIDADO[[#This Row],[Codigo Municipio]]=E560,CONSOLIDADO[[#This Row],[Recuperados Diarios]]+L560,CONSOLIDADO[[#This Row],[Recuperados Diarios]])</f>
        <v>7</v>
      </c>
      <c r="M561" s="83" cm="1">
        <f t="array" ref="M561">+IFERROR(IF(CONSOLIDADO[[#This Row],[Día]]&lt;14,0,INDEX(CONSOLIDADO[Casos Diarios],ROW()-14,1)),0)</f>
        <v>0</v>
      </c>
      <c r="N561" s="78">
        <f>+IF(CONSOLIDADO[[#This Row],[Clave]]="710143893",1,IF(OR(CONSOLIDADO[[#This Row],[Casos Acumulados]]&gt;0,CONSOLIDADO[[#This Row],[Muertes]]&gt;0),N560+1,I561))</f>
        <v>146</v>
      </c>
      <c r="O561" s="75">
        <f>+IFERROR(VLOOKUP($G561,TDMuertes!$C$2:$E$534,3,0),0)</f>
        <v>0</v>
      </c>
      <c r="P561" s="100" t="str">
        <f t="shared" ca="1" si="47"/>
        <v>OUT TIME</v>
      </c>
      <c r="Q561" s="84">
        <f>+IFERROR(VLOOKUP(CONSOLIDADO[[#This Row],[Codigo Municipio]],TDDia!$A$4:$B$394,2,0),0)</f>
        <v>0</v>
      </c>
    </row>
    <row r="562" spans="2:17" ht="14.4" x14ac:dyDescent="0.3">
      <c r="B562">
        <f t="shared" si="48"/>
        <v>3</v>
      </c>
      <c r="C562" s="75" t="str" cm="1">
        <f t="array" ref="C562">+INDEX(Table_4[[Departamento]:[Municipio]],FINAL!$B562,1)</f>
        <v>Atlántida</v>
      </c>
      <c r="D562" s="75" t="str" cm="1">
        <f t="array" ref="D562">+INDEX(Table_4[[Departamento]:[Municipio]],FINAL!$B562,4)</f>
        <v>Esparta</v>
      </c>
      <c r="E562" s="75" t="str" cm="1">
        <f t="array" ref="E562">+INDEX(Table_4[[Departamento]:[Municipio]],FINAL!$B562,3)</f>
        <v>0103</v>
      </c>
      <c r="F562" s="102">
        <f t="shared" si="44"/>
        <v>44067</v>
      </c>
      <c r="G562" s="77" t="str">
        <f>+CONSOLIDADO[[#This Row],[Codigo Municipio]]&amp;CONSOLIDADO[[#This Row],[Fecha]]</f>
        <v>010344067</v>
      </c>
      <c r="H562" s="78">
        <f>+IFERROR(VLOOKUP($G562,TDAcumula!$C$2:$E$2027,3,0),0)</f>
        <v>0</v>
      </c>
      <c r="I562" s="79">
        <f t="shared" si="45"/>
        <v>7</v>
      </c>
      <c r="J562" s="80">
        <f>+IF(CONSOLIDADO[[#This Row],[Codigo Municipio]]=E561,CONSOLIDADO[[#This Row],[Fallecidos Diarios]]+J561,CONSOLIDADO[[#This Row],[Fallecidos Diarios]])</f>
        <v>1</v>
      </c>
      <c r="K562" s="81">
        <f t="shared" si="46"/>
        <v>0</v>
      </c>
      <c r="L562" s="82">
        <f>+IF(CONSOLIDADO[[#This Row],[Codigo Municipio]]=E561,CONSOLIDADO[[#This Row],[Recuperados Diarios]]+L561,CONSOLIDADO[[#This Row],[Recuperados Diarios]])</f>
        <v>7</v>
      </c>
      <c r="M562" s="83" cm="1">
        <f t="array" ref="M562">+IFERROR(IF(CONSOLIDADO[[#This Row],[Día]]&lt;14,0,INDEX(CONSOLIDADO[Casos Diarios],ROW()-14,1)),0)</f>
        <v>0</v>
      </c>
      <c r="N562" s="78">
        <f>+IF(CONSOLIDADO[[#This Row],[Clave]]="710143893",1,IF(OR(CONSOLIDADO[[#This Row],[Casos Acumulados]]&gt;0,CONSOLIDADO[[#This Row],[Muertes]]&gt;0),N561+1,I562))</f>
        <v>147</v>
      </c>
      <c r="O562" s="75">
        <f>+IFERROR(VLOOKUP($G562,TDMuertes!$C$2:$E$534,3,0),0)</f>
        <v>0</v>
      </c>
      <c r="P562" s="100" t="str">
        <f t="shared" ca="1" si="47"/>
        <v>OUT TIME</v>
      </c>
      <c r="Q562" s="84">
        <f>+IFERROR(VLOOKUP(CONSOLIDADO[[#This Row],[Codigo Municipio]],TDDia!$A$4:$B$394,2,0),0)</f>
        <v>0</v>
      </c>
    </row>
    <row r="563" spans="2:17" ht="14.4" x14ac:dyDescent="0.3">
      <c r="B563">
        <f t="shared" si="48"/>
        <v>3</v>
      </c>
      <c r="C563" s="75" t="str" cm="1">
        <f t="array" ref="C563">+INDEX(Table_4[[Departamento]:[Municipio]],FINAL!$B563,1)</f>
        <v>Atlántida</v>
      </c>
      <c r="D563" s="75" t="str" cm="1">
        <f t="array" ref="D563">+INDEX(Table_4[[Departamento]:[Municipio]],FINAL!$B563,4)</f>
        <v>Esparta</v>
      </c>
      <c r="E563" s="75" t="str" cm="1">
        <f t="array" ref="E563">+INDEX(Table_4[[Departamento]:[Municipio]],FINAL!$B563,3)</f>
        <v>0103</v>
      </c>
      <c r="F563" s="102">
        <f t="shared" si="44"/>
        <v>44068</v>
      </c>
      <c r="G563" s="77" t="str">
        <f>+CONSOLIDADO[[#This Row],[Codigo Municipio]]&amp;CONSOLIDADO[[#This Row],[Fecha]]</f>
        <v>010344068</v>
      </c>
      <c r="H563" s="78">
        <f>+IFERROR(VLOOKUP($G563,TDAcumula!$C$2:$E$2027,3,0),0)</f>
        <v>0</v>
      </c>
      <c r="I563" s="79">
        <f t="shared" si="45"/>
        <v>7</v>
      </c>
      <c r="J563" s="80">
        <f>+IF(CONSOLIDADO[[#This Row],[Codigo Municipio]]=E562,CONSOLIDADO[[#This Row],[Fallecidos Diarios]]+J562,CONSOLIDADO[[#This Row],[Fallecidos Diarios]])</f>
        <v>1</v>
      </c>
      <c r="K563" s="81">
        <f t="shared" si="46"/>
        <v>0</v>
      </c>
      <c r="L563" s="82">
        <f>+IF(CONSOLIDADO[[#This Row],[Codigo Municipio]]=E562,CONSOLIDADO[[#This Row],[Recuperados Diarios]]+L562,CONSOLIDADO[[#This Row],[Recuperados Diarios]])</f>
        <v>7</v>
      </c>
      <c r="M563" s="83" cm="1">
        <f t="array" ref="M563">+IFERROR(IF(CONSOLIDADO[[#This Row],[Día]]&lt;14,0,INDEX(CONSOLIDADO[Casos Diarios],ROW()-14,1)),0)</f>
        <v>0</v>
      </c>
      <c r="N563" s="78">
        <f>+IF(CONSOLIDADO[[#This Row],[Clave]]="710143893",1,IF(OR(CONSOLIDADO[[#This Row],[Casos Acumulados]]&gt;0,CONSOLIDADO[[#This Row],[Muertes]]&gt;0),N562+1,I563))</f>
        <v>148</v>
      </c>
      <c r="O563" s="75">
        <f>+IFERROR(VLOOKUP($G563,TDMuertes!$C$2:$E$534,3,0),0)</f>
        <v>0</v>
      </c>
      <c r="P563" s="100" t="str">
        <f t="shared" ca="1" si="47"/>
        <v>OUT TIME</v>
      </c>
      <c r="Q563" s="84">
        <f>+IFERROR(VLOOKUP(CONSOLIDADO[[#This Row],[Codigo Municipio]],TDDia!$A$4:$B$394,2,0),0)</f>
        <v>0</v>
      </c>
    </row>
    <row r="564" spans="2:17" ht="14.4" x14ac:dyDescent="0.3">
      <c r="B564">
        <f t="shared" si="48"/>
        <v>3</v>
      </c>
      <c r="C564" s="75" t="str" cm="1">
        <f t="array" ref="C564">+INDEX(Table_4[[Departamento]:[Municipio]],FINAL!$B564,1)</f>
        <v>Atlántida</v>
      </c>
      <c r="D564" s="75" t="str" cm="1">
        <f t="array" ref="D564">+INDEX(Table_4[[Departamento]:[Municipio]],FINAL!$B564,4)</f>
        <v>Esparta</v>
      </c>
      <c r="E564" s="75" t="str" cm="1">
        <f t="array" ref="E564">+INDEX(Table_4[[Departamento]:[Municipio]],FINAL!$B564,3)</f>
        <v>0103</v>
      </c>
      <c r="F564" s="102">
        <f t="shared" si="44"/>
        <v>44069</v>
      </c>
      <c r="G564" s="77" t="str">
        <f>+CONSOLIDADO[[#This Row],[Codigo Municipio]]&amp;CONSOLIDADO[[#This Row],[Fecha]]</f>
        <v>010344069</v>
      </c>
      <c r="H564" s="78">
        <f>+IFERROR(VLOOKUP($G564,TDAcumula!$C$2:$E$2027,3,0),0)</f>
        <v>0</v>
      </c>
      <c r="I564" s="79">
        <f t="shared" si="45"/>
        <v>7</v>
      </c>
      <c r="J564" s="80">
        <f>+IF(CONSOLIDADO[[#This Row],[Codigo Municipio]]=E563,CONSOLIDADO[[#This Row],[Fallecidos Diarios]]+J563,CONSOLIDADO[[#This Row],[Fallecidos Diarios]])</f>
        <v>1</v>
      </c>
      <c r="K564" s="81">
        <f t="shared" si="46"/>
        <v>0</v>
      </c>
      <c r="L564" s="82">
        <f>+IF(CONSOLIDADO[[#This Row],[Codigo Municipio]]=E563,CONSOLIDADO[[#This Row],[Recuperados Diarios]]+L563,CONSOLIDADO[[#This Row],[Recuperados Diarios]])</f>
        <v>7</v>
      </c>
      <c r="M564" s="83" cm="1">
        <f t="array" ref="M564">+IFERROR(IF(CONSOLIDADO[[#This Row],[Día]]&lt;14,0,INDEX(CONSOLIDADO[Casos Diarios],ROW()-14,1)),0)</f>
        <v>0</v>
      </c>
      <c r="N564" s="78">
        <f>+IF(CONSOLIDADO[[#This Row],[Clave]]="710143893",1,IF(OR(CONSOLIDADO[[#This Row],[Casos Acumulados]]&gt;0,CONSOLIDADO[[#This Row],[Muertes]]&gt;0),N563+1,I564))</f>
        <v>149</v>
      </c>
      <c r="O564" s="75">
        <f>+IFERROR(VLOOKUP($G564,TDMuertes!$C$2:$E$534,3,0),0)</f>
        <v>0</v>
      </c>
      <c r="P564" s="100" t="str">
        <f t="shared" ca="1" si="47"/>
        <v>OUT TIME</v>
      </c>
      <c r="Q564" s="84">
        <f>+IFERROR(VLOOKUP(CONSOLIDADO[[#This Row],[Codigo Municipio]],TDDia!$A$4:$B$394,2,0),0)</f>
        <v>0</v>
      </c>
    </row>
    <row r="565" spans="2:17" ht="14.4" x14ac:dyDescent="0.3">
      <c r="B565">
        <f t="shared" si="48"/>
        <v>3</v>
      </c>
      <c r="C565" s="75" t="str" cm="1">
        <f t="array" ref="C565">+INDEX(Table_4[[Departamento]:[Municipio]],FINAL!$B565,1)</f>
        <v>Atlántida</v>
      </c>
      <c r="D565" s="75" t="str" cm="1">
        <f t="array" ref="D565">+INDEX(Table_4[[Departamento]:[Municipio]],FINAL!$B565,4)</f>
        <v>Esparta</v>
      </c>
      <c r="E565" s="75" t="str" cm="1">
        <f t="array" ref="E565">+INDEX(Table_4[[Departamento]:[Municipio]],FINAL!$B565,3)</f>
        <v>0103</v>
      </c>
      <c r="F565" s="102">
        <f t="shared" si="44"/>
        <v>44070</v>
      </c>
      <c r="G565" s="77" t="str">
        <f>+CONSOLIDADO[[#This Row],[Codigo Municipio]]&amp;CONSOLIDADO[[#This Row],[Fecha]]</f>
        <v>010344070</v>
      </c>
      <c r="H565" s="78">
        <f>+IFERROR(VLOOKUP($G565,TDAcumula!$C$2:$E$2027,3,0),0)</f>
        <v>0</v>
      </c>
      <c r="I565" s="79">
        <f t="shared" si="45"/>
        <v>7</v>
      </c>
      <c r="J565" s="80">
        <f>+IF(CONSOLIDADO[[#This Row],[Codigo Municipio]]=E564,CONSOLIDADO[[#This Row],[Fallecidos Diarios]]+J564,CONSOLIDADO[[#This Row],[Fallecidos Diarios]])</f>
        <v>1</v>
      </c>
      <c r="K565" s="81">
        <f t="shared" si="46"/>
        <v>0</v>
      </c>
      <c r="L565" s="82">
        <f>+IF(CONSOLIDADO[[#This Row],[Codigo Municipio]]=E564,CONSOLIDADO[[#This Row],[Recuperados Diarios]]+L564,CONSOLIDADO[[#This Row],[Recuperados Diarios]])</f>
        <v>7</v>
      </c>
      <c r="M565" s="83" cm="1">
        <f t="array" ref="M565">+IFERROR(IF(CONSOLIDADO[[#This Row],[Día]]&lt;14,0,INDEX(CONSOLIDADO[Casos Diarios],ROW()-14,1)),0)</f>
        <v>0</v>
      </c>
      <c r="N565" s="78">
        <f>+IF(CONSOLIDADO[[#This Row],[Clave]]="710143893",1,IF(OR(CONSOLIDADO[[#This Row],[Casos Acumulados]]&gt;0,CONSOLIDADO[[#This Row],[Muertes]]&gt;0),N564+1,I565))</f>
        <v>150</v>
      </c>
      <c r="O565" s="75">
        <f>+IFERROR(VLOOKUP($G565,TDMuertes!$C$2:$E$534,3,0),0)</f>
        <v>0</v>
      </c>
      <c r="P565" s="100" t="str">
        <f t="shared" ca="1" si="47"/>
        <v>OUT TIME</v>
      </c>
      <c r="Q565" s="84">
        <f>+IFERROR(VLOOKUP(CONSOLIDADO[[#This Row],[Codigo Municipio]],TDDia!$A$4:$B$394,2,0),0)</f>
        <v>0</v>
      </c>
    </row>
    <row r="566" spans="2:17" ht="14.4" x14ac:dyDescent="0.3">
      <c r="B566">
        <f t="shared" si="48"/>
        <v>3</v>
      </c>
      <c r="C566" s="75" t="str" cm="1">
        <f t="array" ref="C566">+INDEX(Table_4[[Departamento]:[Municipio]],FINAL!$B566,1)</f>
        <v>Atlántida</v>
      </c>
      <c r="D566" s="75" t="str" cm="1">
        <f t="array" ref="D566">+INDEX(Table_4[[Departamento]:[Municipio]],FINAL!$B566,4)</f>
        <v>Esparta</v>
      </c>
      <c r="E566" s="75" t="str" cm="1">
        <f t="array" ref="E566">+INDEX(Table_4[[Departamento]:[Municipio]],FINAL!$B566,3)</f>
        <v>0103</v>
      </c>
      <c r="F566" s="102">
        <f t="shared" si="44"/>
        <v>44071</v>
      </c>
      <c r="G566" s="77" t="str">
        <f>+CONSOLIDADO[[#This Row],[Codigo Municipio]]&amp;CONSOLIDADO[[#This Row],[Fecha]]</f>
        <v>010344071</v>
      </c>
      <c r="H566" s="78">
        <f>+IFERROR(VLOOKUP($G566,TDAcumula!$C$2:$E$2027,3,0),0)</f>
        <v>0</v>
      </c>
      <c r="I566" s="79">
        <f t="shared" si="45"/>
        <v>7</v>
      </c>
      <c r="J566" s="80">
        <f>+IF(CONSOLIDADO[[#This Row],[Codigo Municipio]]=E565,CONSOLIDADO[[#This Row],[Fallecidos Diarios]]+J565,CONSOLIDADO[[#This Row],[Fallecidos Diarios]])</f>
        <v>1</v>
      </c>
      <c r="K566" s="81">
        <f t="shared" si="46"/>
        <v>0</v>
      </c>
      <c r="L566" s="82">
        <f>+IF(CONSOLIDADO[[#This Row],[Codigo Municipio]]=E565,CONSOLIDADO[[#This Row],[Recuperados Diarios]]+L565,CONSOLIDADO[[#This Row],[Recuperados Diarios]])</f>
        <v>7</v>
      </c>
      <c r="M566" s="83" cm="1">
        <f t="array" ref="M566">+IFERROR(IF(CONSOLIDADO[[#This Row],[Día]]&lt;14,0,INDEX(CONSOLIDADO[Casos Diarios],ROW()-14,1)),0)</f>
        <v>0</v>
      </c>
      <c r="N566" s="78">
        <f>+IF(CONSOLIDADO[[#This Row],[Clave]]="710143893",1,IF(OR(CONSOLIDADO[[#This Row],[Casos Acumulados]]&gt;0,CONSOLIDADO[[#This Row],[Muertes]]&gt;0),N565+1,I566))</f>
        <v>151</v>
      </c>
      <c r="O566" s="75">
        <f>+IFERROR(VLOOKUP($G566,TDMuertes!$C$2:$E$534,3,0),0)</f>
        <v>0</v>
      </c>
      <c r="P566" s="100" t="str">
        <f t="shared" ca="1" si="47"/>
        <v>OUT TIME</v>
      </c>
      <c r="Q566" s="84">
        <f>+IFERROR(VLOOKUP(CONSOLIDADO[[#This Row],[Codigo Municipio]],TDDia!$A$4:$B$394,2,0),0)</f>
        <v>0</v>
      </c>
    </row>
    <row r="567" spans="2:17" ht="14.4" x14ac:dyDescent="0.3">
      <c r="B567">
        <f t="shared" si="48"/>
        <v>3</v>
      </c>
      <c r="C567" s="75" t="str" cm="1">
        <f t="array" ref="C567">+INDEX(Table_4[[Departamento]:[Municipio]],FINAL!$B567,1)</f>
        <v>Atlántida</v>
      </c>
      <c r="D567" s="75" t="str" cm="1">
        <f t="array" ref="D567">+INDEX(Table_4[[Departamento]:[Municipio]],FINAL!$B567,4)</f>
        <v>Esparta</v>
      </c>
      <c r="E567" s="75" t="str" cm="1">
        <f t="array" ref="E567">+INDEX(Table_4[[Departamento]:[Municipio]],FINAL!$B567,3)</f>
        <v>0103</v>
      </c>
      <c r="F567" s="102">
        <f t="shared" si="44"/>
        <v>44072</v>
      </c>
      <c r="G567" s="77" t="str">
        <f>+CONSOLIDADO[[#This Row],[Codigo Municipio]]&amp;CONSOLIDADO[[#This Row],[Fecha]]</f>
        <v>010344072</v>
      </c>
      <c r="H567" s="78">
        <f>+IFERROR(VLOOKUP($G567,TDAcumula!$C$2:$E$2027,3,0),0)</f>
        <v>0</v>
      </c>
      <c r="I567" s="79">
        <f t="shared" si="45"/>
        <v>7</v>
      </c>
      <c r="J567" s="80">
        <f>+IF(CONSOLIDADO[[#This Row],[Codigo Municipio]]=E566,CONSOLIDADO[[#This Row],[Fallecidos Diarios]]+J566,CONSOLIDADO[[#This Row],[Fallecidos Diarios]])</f>
        <v>1</v>
      </c>
      <c r="K567" s="81">
        <f t="shared" si="46"/>
        <v>0</v>
      </c>
      <c r="L567" s="82">
        <f>+IF(CONSOLIDADO[[#This Row],[Codigo Municipio]]=E566,CONSOLIDADO[[#This Row],[Recuperados Diarios]]+L566,CONSOLIDADO[[#This Row],[Recuperados Diarios]])</f>
        <v>7</v>
      </c>
      <c r="M567" s="83" cm="1">
        <f t="array" ref="M567">+IFERROR(IF(CONSOLIDADO[[#This Row],[Día]]&lt;14,0,INDEX(CONSOLIDADO[Casos Diarios],ROW()-14,1)),0)</f>
        <v>0</v>
      </c>
      <c r="N567" s="78">
        <f>+IF(CONSOLIDADO[[#This Row],[Clave]]="710143893",1,IF(OR(CONSOLIDADO[[#This Row],[Casos Acumulados]]&gt;0,CONSOLIDADO[[#This Row],[Muertes]]&gt;0),N566+1,I567))</f>
        <v>152</v>
      </c>
      <c r="O567" s="75">
        <f>+IFERROR(VLOOKUP($G567,TDMuertes!$C$2:$E$534,3,0),0)</f>
        <v>0</v>
      </c>
      <c r="P567" s="100" t="str">
        <f t="shared" ca="1" si="47"/>
        <v>OUT TIME</v>
      </c>
      <c r="Q567" s="84">
        <f>+IFERROR(VLOOKUP(CONSOLIDADO[[#This Row],[Codigo Municipio]],TDDia!$A$4:$B$394,2,0),0)</f>
        <v>0</v>
      </c>
    </row>
    <row r="568" spans="2:17" ht="14.4" x14ac:dyDescent="0.3">
      <c r="B568">
        <f t="shared" si="48"/>
        <v>3</v>
      </c>
      <c r="C568" s="75" t="str" cm="1">
        <f t="array" ref="C568">+INDEX(Table_4[[Departamento]:[Municipio]],FINAL!$B568,1)</f>
        <v>Atlántida</v>
      </c>
      <c r="D568" s="75" t="str" cm="1">
        <f t="array" ref="D568">+INDEX(Table_4[[Departamento]:[Municipio]],FINAL!$B568,4)</f>
        <v>Esparta</v>
      </c>
      <c r="E568" s="75" t="str" cm="1">
        <f t="array" ref="E568">+INDEX(Table_4[[Departamento]:[Municipio]],FINAL!$B568,3)</f>
        <v>0103</v>
      </c>
      <c r="F568" s="102">
        <f t="shared" si="44"/>
        <v>44073</v>
      </c>
      <c r="G568" s="77" t="str">
        <f>+CONSOLIDADO[[#This Row],[Codigo Municipio]]&amp;CONSOLIDADO[[#This Row],[Fecha]]</f>
        <v>010344073</v>
      </c>
      <c r="H568" s="78">
        <f>+IFERROR(VLOOKUP($G568,TDAcumula!$C$2:$E$2027,3,0),0)</f>
        <v>0</v>
      </c>
      <c r="I568" s="79">
        <f t="shared" si="45"/>
        <v>7</v>
      </c>
      <c r="J568" s="80">
        <f>+IF(CONSOLIDADO[[#This Row],[Codigo Municipio]]=E567,CONSOLIDADO[[#This Row],[Fallecidos Diarios]]+J567,CONSOLIDADO[[#This Row],[Fallecidos Diarios]])</f>
        <v>1</v>
      </c>
      <c r="K568" s="81">
        <f t="shared" si="46"/>
        <v>0</v>
      </c>
      <c r="L568" s="82">
        <f>+IF(CONSOLIDADO[[#This Row],[Codigo Municipio]]=E567,CONSOLIDADO[[#This Row],[Recuperados Diarios]]+L567,CONSOLIDADO[[#This Row],[Recuperados Diarios]])</f>
        <v>7</v>
      </c>
      <c r="M568" s="83" cm="1">
        <f t="array" ref="M568">+IFERROR(IF(CONSOLIDADO[[#This Row],[Día]]&lt;14,0,INDEX(CONSOLIDADO[Casos Diarios],ROW()-14,1)),0)</f>
        <v>0</v>
      </c>
      <c r="N568" s="78">
        <f>+IF(CONSOLIDADO[[#This Row],[Clave]]="710143893",1,IF(OR(CONSOLIDADO[[#This Row],[Casos Acumulados]]&gt;0,CONSOLIDADO[[#This Row],[Muertes]]&gt;0),N567+1,I568))</f>
        <v>153</v>
      </c>
      <c r="O568" s="75">
        <f>+IFERROR(VLOOKUP($G568,TDMuertes!$C$2:$E$534,3,0),0)</f>
        <v>0</v>
      </c>
      <c r="P568" s="100" t="str">
        <f t="shared" ca="1" si="47"/>
        <v>OUT TIME</v>
      </c>
      <c r="Q568" s="84">
        <f>+IFERROR(VLOOKUP(CONSOLIDADO[[#This Row],[Codigo Municipio]],TDDia!$A$4:$B$394,2,0),0)</f>
        <v>0</v>
      </c>
    </row>
    <row r="569" spans="2:17" ht="14.4" x14ac:dyDescent="0.3">
      <c r="B569">
        <f t="shared" si="48"/>
        <v>3</v>
      </c>
      <c r="C569" s="75" t="str" cm="1">
        <f t="array" ref="C569">+INDEX(Table_4[[Departamento]:[Municipio]],FINAL!$B569,1)</f>
        <v>Atlántida</v>
      </c>
      <c r="D569" s="75" t="str" cm="1">
        <f t="array" ref="D569">+INDEX(Table_4[[Departamento]:[Municipio]],FINAL!$B569,4)</f>
        <v>Esparta</v>
      </c>
      <c r="E569" s="75" t="str" cm="1">
        <f t="array" ref="E569">+INDEX(Table_4[[Departamento]:[Municipio]],FINAL!$B569,3)</f>
        <v>0103</v>
      </c>
      <c r="F569" s="102">
        <f t="shared" si="44"/>
        <v>44074</v>
      </c>
      <c r="G569" s="77" t="str">
        <f>+CONSOLIDADO[[#This Row],[Codigo Municipio]]&amp;CONSOLIDADO[[#This Row],[Fecha]]</f>
        <v>010344074</v>
      </c>
      <c r="H569" s="78">
        <f>+IFERROR(VLOOKUP($G569,TDAcumula!$C$2:$E$2027,3,0),0)</f>
        <v>0</v>
      </c>
      <c r="I569" s="79">
        <f t="shared" si="45"/>
        <v>7</v>
      </c>
      <c r="J569" s="80">
        <f>+IF(CONSOLIDADO[[#This Row],[Codigo Municipio]]=E568,CONSOLIDADO[[#This Row],[Fallecidos Diarios]]+J568,CONSOLIDADO[[#This Row],[Fallecidos Diarios]])</f>
        <v>1</v>
      </c>
      <c r="K569" s="81">
        <f t="shared" si="46"/>
        <v>0</v>
      </c>
      <c r="L569" s="82">
        <f>+IF(CONSOLIDADO[[#This Row],[Codigo Municipio]]=E568,CONSOLIDADO[[#This Row],[Recuperados Diarios]]+L568,CONSOLIDADO[[#This Row],[Recuperados Diarios]])</f>
        <v>7</v>
      </c>
      <c r="M569" s="83" cm="1">
        <f t="array" ref="M569">+IFERROR(IF(CONSOLIDADO[[#This Row],[Día]]&lt;14,0,INDEX(CONSOLIDADO[Casos Diarios],ROW()-14,1)),0)</f>
        <v>0</v>
      </c>
      <c r="N569" s="78">
        <f>+IF(CONSOLIDADO[[#This Row],[Clave]]="710143893",1,IF(OR(CONSOLIDADO[[#This Row],[Casos Acumulados]]&gt;0,CONSOLIDADO[[#This Row],[Muertes]]&gt;0),N568+1,I569))</f>
        <v>154</v>
      </c>
      <c r="O569" s="75">
        <f>+IFERROR(VLOOKUP($G569,TDMuertes!$C$2:$E$534,3,0),0)</f>
        <v>0</v>
      </c>
      <c r="P569" s="100" t="str">
        <f t="shared" ca="1" si="47"/>
        <v>OUT TIME</v>
      </c>
      <c r="Q569" s="84">
        <f>+IFERROR(VLOOKUP(CONSOLIDADO[[#This Row],[Codigo Municipio]],TDDia!$A$4:$B$394,2,0),0)</f>
        <v>0</v>
      </c>
    </row>
    <row r="570" spans="2:17" ht="14.4" x14ac:dyDescent="0.3">
      <c r="B570">
        <f t="shared" si="48"/>
        <v>3</v>
      </c>
      <c r="C570" s="75" t="str" cm="1">
        <f t="array" ref="C570">+INDEX(Table_4[[Departamento]:[Municipio]],FINAL!$B570,1)</f>
        <v>Atlántida</v>
      </c>
      <c r="D570" s="75" t="str" cm="1">
        <f t="array" ref="D570">+INDEX(Table_4[[Departamento]:[Municipio]],FINAL!$B570,4)</f>
        <v>Esparta</v>
      </c>
      <c r="E570" s="75" t="str" cm="1">
        <f t="array" ref="E570">+INDEX(Table_4[[Departamento]:[Municipio]],FINAL!$B570,3)</f>
        <v>0103</v>
      </c>
      <c r="F570" s="102">
        <f t="shared" si="44"/>
        <v>44075</v>
      </c>
      <c r="G570" s="77" t="str">
        <f>+CONSOLIDADO[[#This Row],[Codigo Municipio]]&amp;CONSOLIDADO[[#This Row],[Fecha]]</f>
        <v>010344075</v>
      </c>
      <c r="H570" s="78">
        <f>+IFERROR(VLOOKUP($G570,TDAcumula!$C$2:$E$2027,3,0),0)</f>
        <v>0</v>
      </c>
      <c r="I570" s="79">
        <f t="shared" si="45"/>
        <v>7</v>
      </c>
      <c r="J570" s="80">
        <f>+IF(CONSOLIDADO[[#This Row],[Codigo Municipio]]=E569,CONSOLIDADO[[#This Row],[Fallecidos Diarios]]+J569,CONSOLIDADO[[#This Row],[Fallecidos Diarios]])</f>
        <v>1</v>
      </c>
      <c r="K570" s="81">
        <f t="shared" si="46"/>
        <v>0</v>
      </c>
      <c r="L570" s="82">
        <f>+IF(CONSOLIDADO[[#This Row],[Codigo Municipio]]=E569,CONSOLIDADO[[#This Row],[Recuperados Diarios]]+L569,CONSOLIDADO[[#This Row],[Recuperados Diarios]])</f>
        <v>7</v>
      </c>
      <c r="M570" s="83" cm="1">
        <f t="array" ref="M570">+IFERROR(IF(CONSOLIDADO[[#This Row],[Día]]&lt;14,0,INDEX(CONSOLIDADO[Casos Diarios],ROW()-14,1)),0)</f>
        <v>0</v>
      </c>
      <c r="N570" s="78">
        <f>+IF(CONSOLIDADO[[#This Row],[Clave]]="710143893",1,IF(OR(CONSOLIDADO[[#This Row],[Casos Acumulados]]&gt;0,CONSOLIDADO[[#This Row],[Muertes]]&gt;0),N569+1,I570))</f>
        <v>155</v>
      </c>
      <c r="O570" s="75">
        <f>+IFERROR(VLOOKUP($G570,TDMuertes!$C$2:$E$534,3,0),0)</f>
        <v>0</v>
      </c>
      <c r="P570" s="100" t="str">
        <f t="shared" ca="1" si="47"/>
        <v>OUT TIME</v>
      </c>
      <c r="Q570" s="84">
        <f>+IFERROR(VLOOKUP(CONSOLIDADO[[#This Row],[Codigo Municipio]],TDDia!$A$4:$B$394,2,0),0)</f>
        <v>0</v>
      </c>
    </row>
    <row r="571" spans="2:17" ht="14.4" x14ac:dyDescent="0.3">
      <c r="B571">
        <f t="shared" si="48"/>
        <v>3</v>
      </c>
      <c r="C571" s="75" t="str" cm="1">
        <f t="array" ref="C571">+INDEX(Table_4[[Departamento]:[Municipio]],FINAL!$B571,1)</f>
        <v>Atlántida</v>
      </c>
      <c r="D571" s="75" t="str" cm="1">
        <f t="array" ref="D571">+INDEX(Table_4[[Departamento]:[Municipio]],FINAL!$B571,4)</f>
        <v>Esparta</v>
      </c>
      <c r="E571" s="75" t="str" cm="1">
        <f t="array" ref="E571">+INDEX(Table_4[[Departamento]:[Municipio]],FINAL!$B571,3)</f>
        <v>0103</v>
      </c>
      <c r="F571" s="102">
        <f t="shared" si="44"/>
        <v>44076</v>
      </c>
      <c r="G571" s="77" t="str">
        <f>+CONSOLIDADO[[#This Row],[Codigo Municipio]]&amp;CONSOLIDADO[[#This Row],[Fecha]]</f>
        <v>010344076</v>
      </c>
      <c r="H571" s="78">
        <f>+IFERROR(VLOOKUP($G571,TDAcumula!$C$2:$E$2027,3,0),0)</f>
        <v>0</v>
      </c>
      <c r="I571" s="79">
        <f t="shared" si="45"/>
        <v>7</v>
      </c>
      <c r="J571" s="80">
        <f>+IF(CONSOLIDADO[[#This Row],[Codigo Municipio]]=E570,CONSOLIDADO[[#This Row],[Fallecidos Diarios]]+J570,CONSOLIDADO[[#This Row],[Fallecidos Diarios]])</f>
        <v>1</v>
      </c>
      <c r="K571" s="81">
        <f t="shared" si="46"/>
        <v>0</v>
      </c>
      <c r="L571" s="82">
        <f>+IF(CONSOLIDADO[[#This Row],[Codigo Municipio]]=E570,CONSOLIDADO[[#This Row],[Recuperados Diarios]]+L570,CONSOLIDADO[[#This Row],[Recuperados Diarios]])</f>
        <v>7</v>
      </c>
      <c r="M571" s="83" cm="1">
        <f t="array" ref="M571">+IFERROR(IF(CONSOLIDADO[[#This Row],[Día]]&lt;14,0,INDEX(CONSOLIDADO[Casos Diarios],ROW()-14,1)),0)</f>
        <v>0</v>
      </c>
      <c r="N571" s="78">
        <f>+IF(CONSOLIDADO[[#This Row],[Clave]]="710143893",1,IF(OR(CONSOLIDADO[[#This Row],[Casos Acumulados]]&gt;0,CONSOLIDADO[[#This Row],[Muertes]]&gt;0),N570+1,I571))</f>
        <v>156</v>
      </c>
      <c r="O571" s="75">
        <f>+IFERROR(VLOOKUP($G571,TDMuertes!$C$2:$E$534,3,0),0)</f>
        <v>0</v>
      </c>
      <c r="P571" s="100" t="str">
        <f t="shared" ca="1" si="47"/>
        <v>OUT TIME</v>
      </c>
      <c r="Q571" s="84">
        <f>+IFERROR(VLOOKUP(CONSOLIDADO[[#This Row],[Codigo Municipio]],TDDia!$A$4:$B$394,2,0),0)</f>
        <v>0</v>
      </c>
    </row>
    <row r="572" spans="2:17" ht="14.4" x14ac:dyDescent="0.3">
      <c r="B572">
        <f t="shared" si="48"/>
        <v>3</v>
      </c>
      <c r="C572" s="75" t="str" cm="1">
        <f t="array" ref="C572">+INDEX(Table_4[[Departamento]:[Municipio]],FINAL!$B572,1)</f>
        <v>Atlántida</v>
      </c>
      <c r="D572" s="75" t="str" cm="1">
        <f t="array" ref="D572">+INDEX(Table_4[[Departamento]:[Municipio]],FINAL!$B572,4)</f>
        <v>Esparta</v>
      </c>
      <c r="E572" s="75" t="str" cm="1">
        <f t="array" ref="E572">+INDEX(Table_4[[Departamento]:[Municipio]],FINAL!$B572,3)</f>
        <v>0103</v>
      </c>
      <c r="F572" s="102">
        <f t="shared" si="44"/>
        <v>44077</v>
      </c>
      <c r="G572" s="77" t="str">
        <f>+CONSOLIDADO[[#This Row],[Codigo Municipio]]&amp;CONSOLIDADO[[#This Row],[Fecha]]</f>
        <v>010344077</v>
      </c>
      <c r="H572" s="78">
        <f>+IFERROR(VLOOKUP($G572,TDAcumula!$C$2:$E$2027,3,0),0)</f>
        <v>0</v>
      </c>
      <c r="I572" s="79">
        <f t="shared" si="45"/>
        <v>7</v>
      </c>
      <c r="J572" s="80">
        <f>+IF(CONSOLIDADO[[#This Row],[Codigo Municipio]]=E571,CONSOLIDADO[[#This Row],[Fallecidos Diarios]]+J571,CONSOLIDADO[[#This Row],[Fallecidos Diarios]])</f>
        <v>1</v>
      </c>
      <c r="K572" s="81">
        <f t="shared" si="46"/>
        <v>0</v>
      </c>
      <c r="L572" s="82">
        <f>+IF(CONSOLIDADO[[#This Row],[Codigo Municipio]]=E571,CONSOLIDADO[[#This Row],[Recuperados Diarios]]+L571,CONSOLIDADO[[#This Row],[Recuperados Diarios]])</f>
        <v>7</v>
      </c>
      <c r="M572" s="83" cm="1">
        <f t="array" ref="M572">+IFERROR(IF(CONSOLIDADO[[#This Row],[Día]]&lt;14,0,INDEX(CONSOLIDADO[Casos Diarios],ROW()-14,1)),0)</f>
        <v>0</v>
      </c>
      <c r="N572" s="78">
        <f>+IF(CONSOLIDADO[[#This Row],[Clave]]="710143893",1,IF(OR(CONSOLIDADO[[#This Row],[Casos Acumulados]]&gt;0,CONSOLIDADO[[#This Row],[Muertes]]&gt;0),N571+1,I572))</f>
        <v>157</v>
      </c>
      <c r="O572" s="75">
        <f>+IFERROR(VLOOKUP($G572,TDMuertes!$C$2:$E$534,3,0),0)</f>
        <v>0</v>
      </c>
      <c r="P572" s="100" t="str">
        <f t="shared" ca="1" si="47"/>
        <v>OUT TIME</v>
      </c>
      <c r="Q572" s="84">
        <f>+IFERROR(VLOOKUP(CONSOLIDADO[[#This Row],[Codigo Municipio]],TDDia!$A$4:$B$394,2,0),0)</f>
        <v>0</v>
      </c>
    </row>
    <row r="573" spans="2:17" ht="14.4" x14ac:dyDescent="0.3">
      <c r="B573">
        <f t="shared" si="48"/>
        <v>3</v>
      </c>
      <c r="C573" s="75" t="str" cm="1">
        <f t="array" ref="C573">+INDEX(Table_4[[Departamento]:[Municipio]],FINAL!$B573,1)</f>
        <v>Atlántida</v>
      </c>
      <c r="D573" s="75" t="str" cm="1">
        <f t="array" ref="D573">+INDEX(Table_4[[Departamento]:[Municipio]],FINAL!$B573,4)</f>
        <v>Esparta</v>
      </c>
      <c r="E573" s="75" t="str" cm="1">
        <f t="array" ref="E573">+INDEX(Table_4[[Departamento]:[Municipio]],FINAL!$B573,3)</f>
        <v>0103</v>
      </c>
      <c r="F573" s="102">
        <f t="shared" si="44"/>
        <v>44078</v>
      </c>
      <c r="G573" s="77" t="str">
        <f>+CONSOLIDADO[[#This Row],[Codigo Municipio]]&amp;CONSOLIDADO[[#This Row],[Fecha]]</f>
        <v>010344078</v>
      </c>
      <c r="H573" s="78">
        <f>+IFERROR(VLOOKUP($G573,TDAcumula!$C$2:$E$2027,3,0),0)</f>
        <v>0</v>
      </c>
      <c r="I573" s="79">
        <f t="shared" si="45"/>
        <v>7</v>
      </c>
      <c r="J573" s="80">
        <f>+IF(CONSOLIDADO[[#This Row],[Codigo Municipio]]=E572,CONSOLIDADO[[#This Row],[Fallecidos Diarios]]+J572,CONSOLIDADO[[#This Row],[Fallecidos Diarios]])</f>
        <v>1</v>
      </c>
      <c r="K573" s="81">
        <f t="shared" si="46"/>
        <v>0</v>
      </c>
      <c r="L573" s="82">
        <f>+IF(CONSOLIDADO[[#This Row],[Codigo Municipio]]=E572,CONSOLIDADO[[#This Row],[Recuperados Diarios]]+L572,CONSOLIDADO[[#This Row],[Recuperados Diarios]])</f>
        <v>7</v>
      </c>
      <c r="M573" s="83" cm="1">
        <f t="array" ref="M573">+IFERROR(IF(CONSOLIDADO[[#This Row],[Día]]&lt;14,0,INDEX(CONSOLIDADO[Casos Diarios],ROW()-14,1)),0)</f>
        <v>0</v>
      </c>
      <c r="N573" s="78">
        <f>+IF(CONSOLIDADO[[#This Row],[Clave]]="710143893",1,IF(OR(CONSOLIDADO[[#This Row],[Casos Acumulados]]&gt;0,CONSOLIDADO[[#This Row],[Muertes]]&gt;0),N572+1,I573))</f>
        <v>158</v>
      </c>
      <c r="O573" s="75">
        <f>+IFERROR(VLOOKUP($G573,TDMuertes!$C$2:$E$534,3,0),0)</f>
        <v>0</v>
      </c>
      <c r="P573" s="100" t="str">
        <f t="shared" ca="1" si="47"/>
        <v>OUT TIME</v>
      </c>
      <c r="Q573" s="84">
        <f>+IFERROR(VLOOKUP(CONSOLIDADO[[#This Row],[Codigo Municipio]],TDDia!$A$4:$B$394,2,0),0)</f>
        <v>0</v>
      </c>
    </row>
    <row r="574" spans="2:17" ht="14.4" x14ac:dyDescent="0.3">
      <c r="B574">
        <f t="shared" si="48"/>
        <v>3</v>
      </c>
      <c r="C574" s="75" t="str" cm="1">
        <f t="array" ref="C574">+INDEX(Table_4[[Departamento]:[Municipio]],FINAL!$B574,1)</f>
        <v>Atlántida</v>
      </c>
      <c r="D574" s="75" t="str" cm="1">
        <f t="array" ref="D574">+INDEX(Table_4[[Departamento]:[Municipio]],FINAL!$B574,4)</f>
        <v>Esparta</v>
      </c>
      <c r="E574" s="75" t="str" cm="1">
        <f t="array" ref="E574">+INDEX(Table_4[[Departamento]:[Municipio]],FINAL!$B574,3)</f>
        <v>0103</v>
      </c>
      <c r="F574" s="102">
        <f t="shared" si="44"/>
        <v>44079</v>
      </c>
      <c r="G574" s="77" t="str">
        <f>+CONSOLIDADO[[#This Row],[Codigo Municipio]]&amp;CONSOLIDADO[[#This Row],[Fecha]]</f>
        <v>010344079</v>
      </c>
      <c r="H574" s="78">
        <f>+IFERROR(VLOOKUP($G574,TDAcumula!$C$2:$E$2027,3,0),0)</f>
        <v>0</v>
      </c>
      <c r="I574" s="79">
        <f t="shared" si="45"/>
        <v>7</v>
      </c>
      <c r="J574" s="80">
        <f>+IF(CONSOLIDADO[[#This Row],[Codigo Municipio]]=E573,CONSOLIDADO[[#This Row],[Fallecidos Diarios]]+J573,CONSOLIDADO[[#This Row],[Fallecidos Diarios]])</f>
        <v>1</v>
      </c>
      <c r="K574" s="81">
        <f t="shared" si="46"/>
        <v>0</v>
      </c>
      <c r="L574" s="82">
        <f>+IF(CONSOLIDADO[[#This Row],[Codigo Municipio]]=E573,CONSOLIDADO[[#This Row],[Recuperados Diarios]]+L573,CONSOLIDADO[[#This Row],[Recuperados Diarios]])</f>
        <v>7</v>
      </c>
      <c r="M574" s="83" cm="1">
        <f t="array" ref="M574">+IFERROR(IF(CONSOLIDADO[[#This Row],[Día]]&lt;14,0,INDEX(CONSOLIDADO[Casos Diarios],ROW()-14,1)),0)</f>
        <v>0</v>
      </c>
      <c r="N574" s="78">
        <f>+IF(CONSOLIDADO[[#This Row],[Clave]]="710143893",1,IF(OR(CONSOLIDADO[[#This Row],[Casos Acumulados]]&gt;0,CONSOLIDADO[[#This Row],[Muertes]]&gt;0),N573+1,I574))</f>
        <v>159</v>
      </c>
      <c r="O574" s="75">
        <f>+IFERROR(VLOOKUP($G574,TDMuertes!$C$2:$E$534,3,0),0)</f>
        <v>0</v>
      </c>
      <c r="P574" s="100" t="str">
        <f t="shared" ca="1" si="47"/>
        <v>OUT TIME</v>
      </c>
      <c r="Q574" s="84">
        <f>+IFERROR(VLOOKUP(CONSOLIDADO[[#This Row],[Codigo Municipio]],TDDia!$A$4:$B$394,2,0),0)</f>
        <v>0</v>
      </c>
    </row>
    <row r="575" spans="2:17" ht="14.4" x14ac:dyDescent="0.3">
      <c r="B575">
        <f t="shared" si="48"/>
        <v>3</v>
      </c>
      <c r="C575" s="75" t="str" cm="1">
        <f t="array" ref="C575">+INDEX(Table_4[[Departamento]:[Municipio]],FINAL!$B575,1)</f>
        <v>Atlántida</v>
      </c>
      <c r="D575" s="75" t="str" cm="1">
        <f t="array" ref="D575">+INDEX(Table_4[[Departamento]:[Municipio]],FINAL!$B575,4)</f>
        <v>Esparta</v>
      </c>
      <c r="E575" s="75" t="str" cm="1">
        <f t="array" ref="E575">+INDEX(Table_4[[Departamento]:[Municipio]],FINAL!$B575,3)</f>
        <v>0103</v>
      </c>
      <c r="F575" s="102">
        <f t="shared" si="44"/>
        <v>44080</v>
      </c>
      <c r="G575" s="77" t="str">
        <f>+CONSOLIDADO[[#This Row],[Codigo Municipio]]&amp;CONSOLIDADO[[#This Row],[Fecha]]</f>
        <v>010344080</v>
      </c>
      <c r="H575" s="78">
        <f>+IFERROR(VLOOKUP($G575,TDAcumula!$C$2:$E$2027,3,0),0)</f>
        <v>0</v>
      </c>
      <c r="I575" s="79">
        <f t="shared" si="45"/>
        <v>7</v>
      </c>
      <c r="J575" s="80">
        <f>+IF(CONSOLIDADO[[#This Row],[Codigo Municipio]]=E574,CONSOLIDADO[[#This Row],[Fallecidos Diarios]]+J574,CONSOLIDADO[[#This Row],[Fallecidos Diarios]])</f>
        <v>1</v>
      </c>
      <c r="K575" s="81">
        <f t="shared" si="46"/>
        <v>0</v>
      </c>
      <c r="L575" s="82">
        <f>+IF(CONSOLIDADO[[#This Row],[Codigo Municipio]]=E574,CONSOLIDADO[[#This Row],[Recuperados Diarios]]+L574,CONSOLIDADO[[#This Row],[Recuperados Diarios]])</f>
        <v>7</v>
      </c>
      <c r="M575" s="83" cm="1">
        <f t="array" ref="M575">+IFERROR(IF(CONSOLIDADO[[#This Row],[Día]]&lt;14,0,INDEX(CONSOLIDADO[Casos Diarios],ROW()-14,1)),0)</f>
        <v>0</v>
      </c>
      <c r="N575" s="78">
        <f>+IF(CONSOLIDADO[[#This Row],[Clave]]="710143893",1,IF(OR(CONSOLIDADO[[#This Row],[Casos Acumulados]]&gt;0,CONSOLIDADO[[#This Row],[Muertes]]&gt;0),N574+1,I575))</f>
        <v>160</v>
      </c>
      <c r="O575" s="75">
        <f>+IFERROR(VLOOKUP($G575,TDMuertes!$C$2:$E$534,3,0),0)</f>
        <v>0</v>
      </c>
      <c r="P575" s="100" t="str">
        <f t="shared" ca="1" si="47"/>
        <v>OUT TIME</v>
      </c>
      <c r="Q575" s="84">
        <f>+IFERROR(VLOOKUP(CONSOLIDADO[[#This Row],[Codigo Municipio]],TDDia!$A$4:$B$394,2,0),0)</f>
        <v>0</v>
      </c>
    </row>
    <row r="576" spans="2:17" ht="14.4" x14ac:dyDescent="0.3">
      <c r="B576">
        <f t="shared" si="48"/>
        <v>3</v>
      </c>
      <c r="C576" s="75" t="str" cm="1">
        <f t="array" ref="C576">+INDEX(Table_4[[Departamento]:[Municipio]],FINAL!$B576,1)</f>
        <v>Atlántida</v>
      </c>
      <c r="D576" s="75" t="str" cm="1">
        <f t="array" ref="D576">+INDEX(Table_4[[Departamento]:[Municipio]],FINAL!$B576,4)</f>
        <v>Esparta</v>
      </c>
      <c r="E576" s="75" t="str" cm="1">
        <f t="array" ref="E576">+INDEX(Table_4[[Departamento]:[Municipio]],FINAL!$B576,3)</f>
        <v>0103</v>
      </c>
      <c r="F576" s="102">
        <f t="shared" si="44"/>
        <v>44081</v>
      </c>
      <c r="G576" s="77" t="str">
        <f>+CONSOLIDADO[[#This Row],[Codigo Municipio]]&amp;CONSOLIDADO[[#This Row],[Fecha]]</f>
        <v>010344081</v>
      </c>
      <c r="H576" s="78">
        <f>+IFERROR(VLOOKUP($G576,TDAcumula!$C$2:$E$2027,3,0),0)</f>
        <v>0</v>
      </c>
      <c r="I576" s="79">
        <f t="shared" si="45"/>
        <v>7</v>
      </c>
      <c r="J576" s="80">
        <f>+IF(CONSOLIDADO[[#This Row],[Codigo Municipio]]=E575,CONSOLIDADO[[#This Row],[Fallecidos Diarios]]+J575,CONSOLIDADO[[#This Row],[Fallecidos Diarios]])</f>
        <v>1</v>
      </c>
      <c r="K576" s="81">
        <f t="shared" si="46"/>
        <v>0</v>
      </c>
      <c r="L576" s="82">
        <f>+IF(CONSOLIDADO[[#This Row],[Codigo Municipio]]=E575,CONSOLIDADO[[#This Row],[Recuperados Diarios]]+L575,CONSOLIDADO[[#This Row],[Recuperados Diarios]])</f>
        <v>7</v>
      </c>
      <c r="M576" s="83" cm="1">
        <f t="array" ref="M576">+IFERROR(IF(CONSOLIDADO[[#This Row],[Día]]&lt;14,0,INDEX(CONSOLIDADO[Casos Diarios],ROW()-14,1)),0)</f>
        <v>0</v>
      </c>
      <c r="N576" s="78">
        <f>+IF(CONSOLIDADO[[#This Row],[Clave]]="710143893",1,IF(OR(CONSOLIDADO[[#This Row],[Casos Acumulados]]&gt;0,CONSOLIDADO[[#This Row],[Muertes]]&gt;0),N575+1,I576))</f>
        <v>161</v>
      </c>
      <c r="O576" s="75">
        <f>+IFERROR(VLOOKUP($G576,TDMuertes!$C$2:$E$534,3,0),0)</f>
        <v>0</v>
      </c>
      <c r="P576" s="100" t="str">
        <f t="shared" ca="1" si="47"/>
        <v>OUT TIME</v>
      </c>
      <c r="Q576" s="84">
        <f>+IFERROR(VLOOKUP(CONSOLIDADO[[#This Row],[Codigo Municipio]],TDDia!$A$4:$B$394,2,0),0)</f>
        <v>0</v>
      </c>
    </row>
    <row r="577" spans="2:17" ht="14.4" x14ac:dyDescent="0.3">
      <c r="B577">
        <f t="shared" si="48"/>
        <v>3</v>
      </c>
      <c r="C577" s="75" t="str" cm="1">
        <f t="array" ref="C577">+INDEX(Table_4[[Departamento]:[Municipio]],FINAL!$B577,1)</f>
        <v>Atlántida</v>
      </c>
      <c r="D577" s="75" t="str" cm="1">
        <f t="array" ref="D577">+INDEX(Table_4[[Departamento]:[Municipio]],FINAL!$B577,4)</f>
        <v>Esparta</v>
      </c>
      <c r="E577" s="75" t="str" cm="1">
        <f t="array" ref="E577">+INDEX(Table_4[[Departamento]:[Municipio]],FINAL!$B577,3)</f>
        <v>0103</v>
      </c>
      <c r="F577" s="102">
        <f t="shared" si="44"/>
        <v>44082</v>
      </c>
      <c r="G577" s="77" t="str">
        <f>+CONSOLIDADO[[#This Row],[Codigo Municipio]]&amp;CONSOLIDADO[[#This Row],[Fecha]]</f>
        <v>010344082</v>
      </c>
      <c r="H577" s="78">
        <f>+IFERROR(VLOOKUP($G577,TDAcumula!$C$2:$E$2027,3,0),0)</f>
        <v>0</v>
      </c>
      <c r="I577" s="79">
        <f t="shared" si="45"/>
        <v>7</v>
      </c>
      <c r="J577" s="80">
        <f>+IF(CONSOLIDADO[[#This Row],[Codigo Municipio]]=E576,CONSOLIDADO[[#This Row],[Fallecidos Diarios]]+J576,CONSOLIDADO[[#This Row],[Fallecidos Diarios]])</f>
        <v>1</v>
      </c>
      <c r="K577" s="81">
        <f t="shared" si="46"/>
        <v>0</v>
      </c>
      <c r="L577" s="82">
        <f>+IF(CONSOLIDADO[[#This Row],[Codigo Municipio]]=E576,CONSOLIDADO[[#This Row],[Recuperados Diarios]]+L576,CONSOLIDADO[[#This Row],[Recuperados Diarios]])</f>
        <v>7</v>
      </c>
      <c r="M577" s="83" cm="1">
        <f t="array" ref="M577">+IFERROR(IF(CONSOLIDADO[[#This Row],[Día]]&lt;14,0,INDEX(CONSOLIDADO[Casos Diarios],ROW()-14,1)),0)</f>
        <v>0</v>
      </c>
      <c r="N577" s="78">
        <f>+IF(CONSOLIDADO[[#This Row],[Clave]]="710143893",1,IF(OR(CONSOLIDADO[[#This Row],[Casos Acumulados]]&gt;0,CONSOLIDADO[[#This Row],[Muertes]]&gt;0),N576+1,I577))</f>
        <v>162</v>
      </c>
      <c r="O577" s="75">
        <f>+IFERROR(VLOOKUP($G577,TDMuertes!$C$2:$E$534,3,0),0)</f>
        <v>0</v>
      </c>
      <c r="P577" s="100" t="str">
        <f t="shared" ca="1" si="47"/>
        <v>OUT TIME</v>
      </c>
      <c r="Q577" s="84">
        <f>+IFERROR(VLOOKUP(CONSOLIDADO[[#This Row],[Codigo Municipio]],TDDia!$A$4:$B$394,2,0),0)</f>
        <v>0</v>
      </c>
    </row>
    <row r="578" spans="2:17" ht="14.4" x14ac:dyDescent="0.3">
      <c r="B578">
        <f t="shared" si="48"/>
        <v>3</v>
      </c>
      <c r="C578" s="75" t="str" cm="1">
        <f t="array" ref="C578">+INDEX(Table_4[[Departamento]:[Municipio]],FINAL!$B578,1)</f>
        <v>Atlántida</v>
      </c>
      <c r="D578" s="75" t="str" cm="1">
        <f t="array" ref="D578">+INDEX(Table_4[[Departamento]:[Municipio]],FINAL!$B578,4)</f>
        <v>Esparta</v>
      </c>
      <c r="E578" s="75" t="str" cm="1">
        <f t="array" ref="E578">+INDEX(Table_4[[Departamento]:[Municipio]],FINAL!$B578,3)</f>
        <v>0103</v>
      </c>
      <c r="F578" s="102">
        <f t="shared" si="44"/>
        <v>44083</v>
      </c>
      <c r="G578" s="77" t="str">
        <f>+CONSOLIDADO[[#This Row],[Codigo Municipio]]&amp;CONSOLIDADO[[#This Row],[Fecha]]</f>
        <v>010344083</v>
      </c>
      <c r="H578" s="78">
        <f>+IFERROR(VLOOKUP($G578,TDAcumula!$C$2:$E$2027,3,0),0)</f>
        <v>0</v>
      </c>
      <c r="I578" s="79">
        <f t="shared" si="45"/>
        <v>7</v>
      </c>
      <c r="J578" s="80">
        <f>+IF(CONSOLIDADO[[#This Row],[Codigo Municipio]]=E577,CONSOLIDADO[[#This Row],[Fallecidos Diarios]]+J577,CONSOLIDADO[[#This Row],[Fallecidos Diarios]])</f>
        <v>1</v>
      </c>
      <c r="K578" s="81">
        <f t="shared" si="46"/>
        <v>0</v>
      </c>
      <c r="L578" s="82">
        <f>+IF(CONSOLIDADO[[#This Row],[Codigo Municipio]]=E577,CONSOLIDADO[[#This Row],[Recuperados Diarios]]+L577,CONSOLIDADO[[#This Row],[Recuperados Diarios]])</f>
        <v>7</v>
      </c>
      <c r="M578" s="83" cm="1">
        <f t="array" ref="M578">+IFERROR(IF(CONSOLIDADO[[#This Row],[Día]]&lt;14,0,INDEX(CONSOLIDADO[Casos Diarios],ROW()-14,1)),0)</f>
        <v>0</v>
      </c>
      <c r="N578" s="78">
        <f>+IF(CONSOLIDADO[[#This Row],[Clave]]="710143893",1,IF(OR(CONSOLIDADO[[#This Row],[Casos Acumulados]]&gt;0,CONSOLIDADO[[#This Row],[Muertes]]&gt;0),N577+1,I578))</f>
        <v>163</v>
      </c>
      <c r="O578" s="75">
        <f>+IFERROR(VLOOKUP($G578,TDMuertes!$C$2:$E$534,3,0),0)</f>
        <v>0</v>
      </c>
      <c r="P578" s="100" t="str">
        <f t="shared" ca="1" si="47"/>
        <v>OUT TIME</v>
      </c>
      <c r="Q578" s="84">
        <f>+IFERROR(VLOOKUP(CONSOLIDADO[[#This Row],[Codigo Municipio]],TDDia!$A$4:$B$394,2,0),0)</f>
        <v>0</v>
      </c>
    </row>
    <row r="579" spans="2:17" ht="14.4" x14ac:dyDescent="0.3">
      <c r="B579">
        <f t="shared" si="48"/>
        <v>3</v>
      </c>
      <c r="C579" s="75" t="str" cm="1">
        <f t="array" ref="C579">+INDEX(Table_4[[Departamento]:[Municipio]],FINAL!$B579,1)</f>
        <v>Atlántida</v>
      </c>
      <c r="D579" s="75" t="str" cm="1">
        <f t="array" ref="D579">+INDEX(Table_4[[Departamento]:[Municipio]],FINAL!$B579,4)</f>
        <v>Esparta</v>
      </c>
      <c r="E579" s="75" t="str" cm="1">
        <f t="array" ref="E579">+INDEX(Table_4[[Departamento]:[Municipio]],FINAL!$B579,3)</f>
        <v>0103</v>
      </c>
      <c r="F579" s="102">
        <f t="shared" si="44"/>
        <v>44084</v>
      </c>
      <c r="G579" s="77" t="str">
        <f>+CONSOLIDADO[[#This Row],[Codigo Municipio]]&amp;CONSOLIDADO[[#This Row],[Fecha]]</f>
        <v>010344084</v>
      </c>
      <c r="H579" s="78">
        <f>+IFERROR(VLOOKUP($G579,TDAcumula!$C$2:$E$2027,3,0),0)</f>
        <v>0</v>
      </c>
      <c r="I579" s="79">
        <f t="shared" si="45"/>
        <v>7</v>
      </c>
      <c r="J579" s="80">
        <f>+IF(CONSOLIDADO[[#This Row],[Codigo Municipio]]=E578,CONSOLIDADO[[#This Row],[Fallecidos Diarios]]+J578,CONSOLIDADO[[#This Row],[Fallecidos Diarios]])</f>
        <v>1</v>
      </c>
      <c r="K579" s="81">
        <f t="shared" si="46"/>
        <v>0</v>
      </c>
      <c r="L579" s="82">
        <f>+IF(CONSOLIDADO[[#This Row],[Codigo Municipio]]=E578,CONSOLIDADO[[#This Row],[Recuperados Diarios]]+L578,CONSOLIDADO[[#This Row],[Recuperados Diarios]])</f>
        <v>7</v>
      </c>
      <c r="M579" s="83" cm="1">
        <f t="array" ref="M579">+IFERROR(IF(CONSOLIDADO[[#This Row],[Día]]&lt;14,0,INDEX(CONSOLIDADO[Casos Diarios],ROW()-14,1)),0)</f>
        <v>0</v>
      </c>
      <c r="N579" s="78">
        <f>+IF(CONSOLIDADO[[#This Row],[Clave]]="710143893",1,IF(OR(CONSOLIDADO[[#This Row],[Casos Acumulados]]&gt;0,CONSOLIDADO[[#This Row],[Muertes]]&gt;0),N578+1,I579))</f>
        <v>164</v>
      </c>
      <c r="O579" s="75">
        <f>+IFERROR(VLOOKUP($G579,TDMuertes!$C$2:$E$534,3,0),0)</f>
        <v>0</v>
      </c>
      <c r="P579" s="100" t="str">
        <f t="shared" ca="1" si="47"/>
        <v>OUT TIME</v>
      </c>
      <c r="Q579" s="84">
        <f>+IFERROR(VLOOKUP(CONSOLIDADO[[#This Row],[Codigo Municipio]],TDDia!$A$4:$B$394,2,0),0)</f>
        <v>0</v>
      </c>
    </row>
    <row r="580" spans="2:17" ht="14.4" x14ac:dyDescent="0.3">
      <c r="B580">
        <f t="shared" si="48"/>
        <v>3</v>
      </c>
      <c r="C580" s="75" t="str" cm="1">
        <f t="array" ref="C580">+INDEX(Table_4[[Departamento]:[Municipio]],FINAL!$B580,1)</f>
        <v>Atlántida</v>
      </c>
      <c r="D580" s="75" t="str" cm="1">
        <f t="array" ref="D580">+INDEX(Table_4[[Departamento]:[Municipio]],FINAL!$B580,4)</f>
        <v>Esparta</v>
      </c>
      <c r="E580" s="75" t="str" cm="1">
        <f t="array" ref="E580">+INDEX(Table_4[[Departamento]:[Municipio]],FINAL!$B580,3)</f>
        <v>0103</v>
      </c>
      <c r="F580" s="102">
        <f t="shared" ref="F580:F643" si="49">+F387</f>
        <v>44085</v>
      </c>
      <c r="G580" s="77" t="str">
        <f>+CONSOLIDADO[[#This Row],[Codigo Municipio]]&amp;CONSOLIDADO[[#This Row],[Fecha]]</f>
        <v>010344085</v>
      </c>
      <c r="H580" s="78">
        <f>+IFERROR(VLOOKUP($G580,TDAcumula!$C$2:$E$2027,3,0),0)</f>
        <v>0</v>
      </c>
      <c r="I580" s="79">
        <f t="shared" ref="I580:I643" si="50">+IF(E580=E579,H580+I579,H580)</f>
        <v>7</v>
      </c>
      <c r="J580" s="80">
        <f>+IF(CONSOLIDADO[[#This Row],[Codigo Municipio]]=E579,CONSOLIDADO[[#This Row],[Fallecidos Diarios]]+J579,CONSOLIDADO[[#This Row],[Fallecidos Diarios]])</f>
        <v>1</v>
      </c>
      <c r="K580" s="81">
        <f t="shared" ref="K580:K643" si="51">+IF(I580-J580-L580&lt;0,0,I580-J580-L580)</f>
        <v>0</v>
      </c>
      <c r="L580" s="82">
        <f>+IF(CONSOLIDADO[[#This Row],[Codigo Municipio]]=E579,CONSOLIDADO[[#This Row],[Recuperados Diarios]]+L579,CONSOLIDADO[[#This Row],[Recuperados Diarios]])</f>
        <v>7</v>
      </c>
      <c r="M580" s="83" cm="1">
        <f t="array" ref="M580">+IFERROR(IF(CONSOLIDADO[[#This Row],[Día]]&lt;14,0,INDEX(CONSOLIDADO[Casos Diarios],ROW()-14,1)),0)</f>
        <v>0</v>
      </c>
      <c r="N580" s="78">
        <f>+IF(CONSOLIDADO[[#This Row],[Clave]]="710143893",1,IF(OR(CONSOLIDADO[[#This Row],[Casos Acumulados]]&gt;0,CONSOLIDADO[[#This Row],[Muertes]]&gt;0),N579+1,I580))</f>
        <v>165</v>
      </c>
      <c r="O580" s="75">
        <f>+IFERROR(VLOOKUP($G580,TDMuertes!$C$2:$E$534,3,0),0)</f>
        <v>0</v>
      </c>
      <c r="P580" s="100" t="str">
        <f t="shared" ref="P580:P643" ca="1" si="52">+IF(N580=0,"OFF",IF(N580=1,"START",IF(AND(N580&gt;1,F580&lt;TODAY()+1),"ON","OUT TIME")))</f>
        <v>OUT TIME</v>
      </c>
      <c r="Q580" s="84">
        <f>+IFERROR(VLOOKUP(CONSOLIDADO[[#This Row],[Codigo Municipio]],TDDia!$A$4:$B$394,2,0),0)</f>
        <v>0</v>
      </c>
    </row>
    <row r="581" spans="2:17" ht="14.4" x14ac:dyDescent="0.3">
      <c r="B581">
        <f t="shared" ref="B581:B644" si="53">+IF(F580=44085,B580+1,B580)</f>
        <v>4</v>
      </c>
      <c r="C581" s="75" t="str" cm="1">
        <f t="array" ref="C581">+INDEX(Table_4[[Departamento]:[Municipio]],FINAL!$B581,1)</f>
        <v>Atlántida</v>
      </c>
      <c r="D581" s="75" t="str" cm="1">
        <f t="array" ref="D581">+INDEX(Table_4[[Departamento]:[Municipio]],FINAL!$B581,4)</f>
        <v>Jutiapa</v>
      </c>
      <c r="E581" s="75" t="str" cm="1">
        <f t="array" ref="E581">+INDEX(Table_4[[Departamento]:[Municipio]],FINAL!$B581,3)</f>
        <v>0104</v>
      </c>
      <c r="F581" s="102">
        <f t="shared" si="49"/>
        <v>43893</v>
      </c>
      <c r="G581" s="77" t="str">
        <f>+CONSOLIDADO[[#This Row],[Codigo Municipio]]&amp;CONSOLIDADO[[#This Row],[Fecha]]</f>
        <v>010443893</v>
      </c>
      <c r="H581" s="78">
        <f>+IFERROR(VLOOKUP($G581,TDAcumula!$C$2:$E$2027,3,0),0)</f>
        <v>0</v>
      </c>
      <c r="I581" s="79">
        <f t="shared" si="50"/>
        <v>0</v>
      </c>
      <c r="J581" s="80">
        <f>+IF(CONSOLIDADO[[#This Row],[Codigo Municipio]]=E580,CONSOLIDADO[[#This Row],[Fallecidos Diarios]]+J580,CONSOLIDADO[[#This Row],[Fallecidos Diarios]])</f>
        <v>0</v>
      </c>
      <c r="K581" s="81">
        <f t="shared" si="51"/>
        <v>0</v>
      </c>
      <c r="L581" s="82">
        <f>+IF(CONSOLIDADO[[#This Row],[Codigo Municipio]]=E580,CONSOLIDADO[[#This Row],[Recuperados Diarios]]+L580,CONSOLIDADO[[#This Row],[Recuperados Diarios]])</f>
        <v>0</v>
      </c>
      <c r="M581" s="83" cm="1">
        <f t="array" ref="M581">+IFERROR(IF(CONSOLIDADO[[#This Row],[Día]]&lt;14,0,INDEX(CONSOLIDADO[Casos Diarios],ROW()-14,1)),0)</f>
        <v>0</v>
      </c>
      <c r="N581" s="78">
        <f>+IF(CONSOLIDADO[[#This Row],[Clave]]="710143893",1,IF(OR(CONSOLIDADO[[#This Row],[Casos Acumulados]]&gt;0,CONSOLIDADO[[#This Row],[Muertes]]&gt;0),N580+1,I581))</f>
        <v>0</v>
      </c>
      <c r="O581" s="75">
        <f>+IFERROR(VLOOKUP($G581,TDMuertes!$C$2:$E$534,3,0),0)</f>
        <v>0</v>
      </c>
      <c r="P581" s="100" t="str">
        <f t="shared" ca="1" si="52"/>
        <v>OFF</v>
      </c>
      <c r="Q581" s="84">
        <f>+IFERROR(VLOOKUP(CONSOLIDADO[[#This Row],[Codigo Municipio]],TDDia!$A$4:$B$394,2,0),0)</f>
        <v>0</v>
      </c>
    </row>
    <row r="582" spans="2:17" ht="14.4" x14ac:dyDescent="0.3">
      <c r="B582">
        <f t="shared" si="53"/>
        <v>4</v>
      </c>
      <c r="C582" s="75" t="str" cm="1">
        <f t="array" ref="C582">+INDEX(Table_4[[Departamento]:[Municipio]],FINAL!$B582,1)</f>
        <v>Atlántida</v>
      </c>
      <c r="D582" s="75" t="str" cm="1">
        <f t="array" ref="D582">+INDEX(Table_4[[Departamento]:[Municipio]],FINAL!$B582,4)</f>
        <v>Jutiapa</v>
      </c>
      <c r="E582" s="75" t="str" cm="1">
        <f t="array" ref="E582">+INDEX(Table_4[[Departamento]:[Municipio]],FINAL!$B582,3)</f>
        <v>0104</v>
      </c>
      <c r="F582" s="102">
        <f t="shared" si="49"/>
        <v>43894</v>
      </c>
      <c r="G582" s="77" t="str">
        <f>+CONSOLIDADO[[#This Row],[Codigo Municipio]]&amp;CONSOLIDADO[[#This Row],[Fecha]]</f>
        <v>010443894</v>
      </c>
      <c r="H582" s="78">
        <f>+IFERROR(VLOOKUP($G582,TDAcumula!$C$2:$E$2027,3,0),0)</f>
        <v>0</v>
      </c>
      <c r="I582" s="79">
        <f t="shared" si="50"/>
        <v>0</v>
      </c>
      <c r="J582" s="80">
        <f>+IF(CONSOLIDADO[[#This Row],[Codigo Municipio]]=E581,CONSOLIDADO[[#This Row],[Fallecidos Diarios]]+J581,CONSOLIDADO[[#This Row],[Fallecidos Diarios]])</f>
        <v>0</v>
      </c>
      <c r="K582" s="81">
        <f t="shared" si="51"/>
        <v>0</v>
      </c>
      <c r="L582" s="82">
        <f>+IF(CONSOLIDADO[[#This Row],[Codigo Municipio]]=E581,CONSOLIDADO[[#This Row],[Recuperados Diarios]]+L581,CONSOLIDADO[[#This Row],[Recuperados Diarios]])</f>
        <v>0</v>
      </c>
      <c r="M582" s="83" cm="1">
        <f t="array" ref="M582">+IFERROR(IF(CONSOLIDADO[[#This Row],[Día]]&lt;14,0,INDEX(CONSOLIDADO[Casos Diarios],ROW()-14,1)),0)</f>
        <v>0</v>
      </c>
      <c r="N582" s="78">
        <f>+IF(CONSOLIDADO[[#This Row],[Clave]]="710143893",1,IF(OR(CONSOLIDADO[[#This Row],[Casos Acumulados]]&gt;0,CONSOLIDADO[[#This Row],[Muertes]]&gt;0),N581+1,I582))</f>
        <v>0</v>
      </c>
      <c r="O582" s="75">
        <f>+IFERROR(VLOOKUP($G582,TDMuertes!$C$2:$E$534,3,0),0)</f>
        <v>0</v>
      </c>
      <c r="P582" s="100" t="str">
        <f t="shared" ca="1" si="52"/>
        <v>OFF</v>
      </c>
      <c r="Q582" s="84">
        <f>+IFERROR(VLOOKUP(CONSOLIDADO[[#This Row],[Codigo Municipio]],TDDia!$A$4:$B$394,2,0),0)</f>
        <v>0</v>
      </c>
    </row>
    <row r="583" spans="2:17" ht="14.4" x14ac:dyDescent="0.3">
      <c r="B583">
        <f t="shared" si="53"/>
        <v>4</v>
      </c>
      <c r="C583" s="75" t="str" cm="1">
        <f t="array" ref="C583">+INDEX(Table_4[[Departamento]:[Municipio]],FINAL!$B583,1)</f>
        <v>Atlántida</v>
      </c>
      <c r="D583" s="75" t="str" cm="1">
        <f t="array" ref="D583">+INDEX(Table_4[[Departamento]:[Municipio]],FINAL!$B583,4)</f>
        <v>Jutiapa</v>
      </c>
      <c r="E583" s="75" t="str" cm="1">
        <f t="array" ref="E583">+INDEX(Table_4[[Departamento]:[Municipio]],FINAL!$B583,3)</f>
        <v>0104</v>
      </c>
      <c r="F583" s="102">
        <f t="shared" si="49"/>
        <v>43895</v>
      </c>
      <c r="G583" s="77" t="str">
        <f>+CONSOLIDADO[[#This Row],[Codigo Municipio]]&amp;CONSOLIDADO[[#This Row],[Fecha]]</f>
        <v>010443895</v>
      </c>
      <c r="H583" s="78">
        <f>+IFERROR(VLOOKUP($G583,TDAcumula!$C$2:$E$2027,3,0),0)</f>
        <v>0</v>
      </c>
      <c r="I583" s="79">
        <f t="shared" si="50"/>
        <v>0</v>
      </c>
      <c r="J583" s="80">
        <f>+IF(CONSOLIDADO[[#This Row],[Codigo Municipio]]=E582,CONSOLIDADO[[#This Row],[Fallecidos Diarios]]+J582,CONSOLIDADO[[#This Row],[Fallecidos Diarios]])</f>
        <v>0</v>
      </c>
      <c r="K583" s="81">
        <f t="shared" si="51"/>
        <v>0</v>
      </c>
      <c r="L583" s="82">
        <f>+IF(CONSOLIDADO[[#This Row],[Codigo Municipio]]=E582,CONSOLIDADO[[#This Row],[Recuperados Diarios]]+L582,CONSOLIDADO[[#This Row],[Recuperados Diarios]])</f>
        <v>0</v>
      </c>
      <c r="M583" s="83" cm="1">
        <f t="array" ref="M583">+IFERROR(IF(CONSOLIDADO[[#This Row],[Día]]&lt;14,0,INDEX(CONSOLIDADO[Casos Diarios],ROW()-14,1)),0)</f>
        <v>0</v>
      </c>
      <c r="N583" s="78">
        <f>+IF(CONSOLIDADO[[#This Row],[Clave]]="710143893",1,IF(OR(CONSOLIDADO[[#This Row],[Casos Acumulados]]&gt;0,CONSOLIDADO[[#This Row],[Muertes]]&gt;0),N582+1,I583))</f>
        <v>0</v>
      </c>
      <c r="O583" s="75">
        <f>+IFERROR(VLOOKUP($G583,TDMuertes!$C$2:$E$534,3,0),0)</f>
        <v>0</v>
      </c>
      <c r="P583" s="100" t="str">
        <f t="shared" ca="1" si="52"/>
        <v>OFF</v>
      </c>
      <c r="Q583" s="84">
        <f>+IFERROR(VLOOKUP(CONSOLIDADO[[#This Row],[Codigo Municipio]],TDDia!$A$4:$B$394,2,0),0)</f>
        <v>0</v>
      </c>
    </row>
    <row r="584" spans="2:17" ht="14.4" x14ac:dyDescent="0.3">
      <c r="B584">
        <f t="shared" si="53"/>
        <v>4</v>
      </c>
      <c r="C584" s="75" t="str" cm="1">
        <f t="array" ref="C584">+INDEX(Table_4[[Departamento]:[Municipio]],FINAL!$B584,1)</f>
        <v>Atlántida</v>
      </c>
      <c r="D584" s="75" t="str" cm="1">
        <f t="array" ref="D584">+INDEX(Table_4[[Departamento]:[Municipio]],FINAL!$B584,4)</f>
        <v>Jutiapa</v>
      </c>
      <c r="E584" s="75" t="str" cm="1">
        <f t="array" ref="E584">+INDEX(Table_4[[Departamento]:[Municipio]],FINAL!$B584,3)</f>
        <v>0104</v>
      </c>
      <c r="F584" s="102">
        <f t="shared" si="49"/>
        <v>43896</v>
      </c>
      <c r="G584" s="77" t="str">
        <f>+CONSOLIDADO[[#This Row],[Codigo Municipio]]&amp;CONSOLIDADO[[#This Row],[Fecha]]</f>
        <v>010443896</v>
      </c>
      <c r="H584" s="78">
        <f>+IFERROR(VLOOKUP($G584,TDAcumula!$C$2:$E$2027,3,0),0)</f>
        <v>0</v>
      </c>
      <c r="I584" s="79">
        <f t="shared" si="50"/>
        <v>0</v>
      </c>
      <c r="J584" s="80">
        <f>+IF(CONSOLIDADO[[#This Row],[Codigo Municipio]]=E583,CONSOLIDADO[[#This Row],[Fallecidos Diarios]]+J583,CONSOLIDADO[[#This Row],[Fallecidos Diarios]])</f>
        <v>0</v>
      </c>
      <c r="K584" s="81">
        <f t="shared" si="51"/>
        <v>0</v>
      </c>
      <c r="L584" s="82">
        <f>+IF(CONSOLIDADO[[#This Row],[Codigo Municipio]]=E583,CONSOLIDADO[[#This Row],[Recuperados Diarios]]+L583,CONSOLIDADO[[#This Row],[Recuperados Diarios]])</f>
        <v>0</v>
      </c>
      <c r="M584" s="83" cm="1">
        <f t="array" ref="M584">+IFERROR(IF(CONSOLIDADO[[#This Row],[Día]]&lt;14,0,INDEX(CONSOLIDADO[Casos Diarios],ROW()-14,1)),0)</f>
        <v>0</v>
      </c>
      <c r="N584" s="78">
        <f>+IF(CONSOLIDADO[[#This Row],[Clave]]="710143893",1,IF(OR(CONSOLIDADO[[#This Row],[Casos Acumulados]]&gt;0,CONSOLIDADO[[#This Row],[Muertes]]&gt;0),N583+1,I584))</f>
        <v>0</v>
      </c>
      <c r="O584" s="75">
        <f>+IFERROR(VLOOKUP($G584,TDMuertes!$C$2:$E$534,3,0),0)</f>
        <v>0</v>
      </c>
      <c r="P584" s="100" t="str">
        <f t="shared" ca="1" si="52"/>
        <v>OFF</v>
      </c>
      <c r="Q584" s="84">
        <f>+IFERROR(VLOOKUP(CONSOLIDADO[[#This Row],[Codigo Municipio]],TDDia!$A$4:$B$394,2,0),0)</f>
        <v>0</v>
      </c>
    </row>
    <row r="585" spans="2:17" ht="14.4" x14ac:dyDescent="0.3">
      <c r="B585">
        <f t="shared" si="53"/>
        <v>4</v>
      </c>
      <c r="C585" s="75" t="str" cm="1">
        <f t="array" ref="C585">+INDEX(Table_4[[Departamento]:[Municipio]],FINAL!$B585,1)</f>
        <v>Atlántida</v>
      </c>
      <c r="D585" s="75" t="str" cm="1">
        <f t="array" ref="D585">+INDEX(Table_4[[Departamento]:[Municipio]],FINAL!$B585,4)</f>
        <v>Jutiapa</v>
      </c>
      <c r="E585" s="75" t="str" cm="1">
        <f t="array" ref="E585">+INDEX(Table_4[[Departamento]:[Municipio]],FINAL!$B585,3)</f>
        <v>0104</v>
      </c>
      <c r="F585" s="102">
        <f t="shared" si="49"/>
        <v>43897</v>
      </c>
      <c r="G585" s="77" t="str">
        <f>+CONSOLIDADO[[#This Row],[Codigo Municipio]]&amp;CONSOLIDADO[[#This Row],[Fecha]]</f>
        <v>010443897</v>
      </c>
      <c r="H585" s="78">
        <f>+IFERROR(VLOOKUP($G585,TDAcumula!$C$2:$E$2027,3,0),0)</f>
        <v>0</v>
      </c>
      <c r="I585" s="79">
        <f t="shared" si="50"/>
        <v>0</v>
      </c>
      <c r="J585" s="80">
        <f>+IF(CONSOLIDADO[[#This Row],[Codigo Municipio]]=E584,CONSOLIDADO[[#This Row],[Fallecidos Diarios]]+J584,CONSOLIDADO[[#This Row],[Fallecidos Diarios]])</f>
        <v>0</v>
      </c>
      <c r="K585" s="81">
        <f t="shared" si="51"/>
        <v>0</v>
      </c>
      <c r="L585" s="82">
        <f>+IF(CONSOLIDADO[[#This Row],[Codigo Municipio]]=E584,CONSOLIDADO[[#This Row],[Recuperados Diarios]]+L584,CONSOLIDADO[[#This Row],[Recuperados Diarios]])</f>
        <v>0</v>
      </c>
      <c r="M585" s="83" cm="1">
        <f t="array" ref="M585">+IFERROR(IF(CONSOLIDADO[[#This Row],[Día]]&lt;14,0,INDEX(CONSOLIDADO[Casos Diarios],ROW()-14,1)),0)</f>
        <v>0</v>
      </c>
      <c r="N585" s="78">
        <f>+IF(CONSOLIDADO[[#This Row],[Clave]]="710143893",1,IF(OR(CONSOLIDADO[[#This Row],[Casos Acumulados]]&gt;0,CONSOLIDADO[[#This Row],[Muertes]]&gt;0),N584+1,I585))</f>
        <v>0</v>
      </c>
      <c r="O585" s="75">
        <f>+IFERROR(VLOOKUP($G585,TDMuertes!$C$2:$E$534,3,0),0)</f>
        <v>0</v>
      </c>
      <c r="P585" s="100" t="str">
        <f t="shared" ca="1" si="52"/>
        <v>OFF</v>
      </c>
      <c r="Q585" s="84">
        <f>+IFERROR(VLOOKUP(CONSOLIDADO[[#This Row],[Codigo Municipio]],TDDia!$A$4:$B$394,2,0),0)</f>
        <v>0</v>
      </c>
    </row>
    <row r="586" spans="2:17" ht="14.4" x14ac:dyDescent="0.3">
      <c r="B586">
        <f t="shared" si="53"/>
        <v>4</v>
      </c>
      <c r="C586" s="75" t="str" cm="1">
        <f t="array" ref="C586">+INDEX(Table_4[[Departamento]:[Municipio]],FINAL!$B586,1)</f>
        <v>Atlántida</v>
      </c>
      <c r="D586" s="75" t="str" cm="1">
        <f t="array" ref="D586">+INDEX(Table_4[[Departamento]:[Municipio]],FINAL!$B586,4)</f>
        <v>Jutiapa</v>
      </c>
      <c r="E586" s="75" t="str" cm="1">
        <f t="array" ref="E586">+INDEX(Table_4[[Departamento]:[Municipio]],FINAL!$B586,3)</f>
        <v>0104</v>
      </c>
      <c r="F586" s="102">
        <f t="shared" si="49"/>
        <v>43898</v>
      </c>
      <c r="G586" s="77" t="str">
        <f>+CONSOLIDADO[[#This Row],[Codigo Municipio]]&amp;CONSOLIDADO[[#This Row],[Fecha]]</f>
        <v>010443898</v>
      </c>
      <c r="H586" s="78">
        <f>+IFERROR(VLOOKUP($G586,TDAcumula!$C$2:$E$2027,3,0),0)</f>
        <v>0</v>
      </c>
      <c r="I586" s="79">
        <f t="shared" si="50"/>
        <v>0</v>
      </c>
      <c r="J586" s="80">
        <f>+IF(CONSOLIDADO[[#This Row],[Codigo Municipio]]=E585,CONSOLIDADO[[#This Row],[Fallecidos Diarios]]+J585,CONSOLIDADO[[#This Row],[Fallecidos Diarios]])</f>
        <v>0</v>
      </c>
      <c r="K586" s="81">
        <f t="shared" si="51"/>
        <v>0</v>
      </c>
      <c r="L586" s="82">
        <f>+IF(CONSOLIDADO[[#This Row],[Codigo Municipio]]=E585,CONSOLIDADO[[#This Row],[Recuperados Diarios]]+L585,CONSOLIDADO[[#This Row],[Recuperados Diarios]])</f>
        <v>0</v>
      </c>
      <c r="M586" s="83" cm="1">
        <f t="array" ref="M586">+IFERROR(IF(CONSOLIDADO[[#This Row],[Día]]&lt;14,0,INDEX(CONSOLIDADO[Casos Diarios],ROW()-14,1)),0)</f>
        <v>0</v>
      </c>
      <c r="N586" s="78">
        <f>+IF(CONSOLIDADO[[#This Row],[Clave]]="710143893",1,IF(OR(CONSOLIDADO[[#This Row],[Casos Acumulados]]&gt;0,CONSOLIDADO[[#This Row],[Muertes]]&gt;0),N585+1,I586))</f>
        <v>0</v>
      </c>
      <c r="O586" s="75">
        <f>+IFERROR(VLOOKUP($G586,TDMuertes!$C$2:$E$534,3,0),0)</f>
        <v>0</v>
      </c>
      <c r="P586" s="100" t="str">
        <f t="shared" ca="1" si="52"/>
        <v>OFF</v>
      </c>
      <c r="Q586" s="84">
        <f>+IFERROR(VLOOKUP(CONSOLIDADO[[#This Row],[Codigo Municipio]],TDDia!$A$4:$B$394,2,0),0)</f>
        <v>0</v>
      </c>
    </row>
    <row r="587" spans="2:17" ht="14.4" x14ac:dyDescent="0.3">
      <c r="B587">
        <f t="shared" si="53"/>
        <v>4</v>
      </c>
      <c r="C587" s="75" t="str" cm="1">
        <f t="array" ref="C587">+INDEX(Table_4[[Departamento]:[Municipio]],FINAL!$B587,1)</f>
        <v>Atlántida</v>
      </c>
      <c r="D587" s="75" t="str" cm="1">
        <f t="array" ref="D587">+INDEX(Table_4[[Departamento]:[Municipio]],FINAL!$B587,4)</f>
        <v>Jutiapa</v>
      </c>
      <c r="E587" s="75" t="str" cm="1">
        <f t="array" ref="E587">+INDEX(Table_4[[Departamento]:[Municipio]],FINAL!$B587,3)</f>
        <v>0104</v>
      </c>
      <c r="F587" s="102">
        <f t="shared" si="49"/>
        <v>43899</v>
      </c>
      <c r="G587" s="77" t="str">
        <f>+CONSOLIDADO[[#This Row],[Codigo Municipio]]&amp;CONSOLIDADO[[#This Row],[Fecha]]</f>
        <v>010443899</v>
      </c>
      <c r="H587" s="78">
        <f>+IFERROR(VLOOKUP($G587,TDAcumula!$C$2:$E$2027,3,0),0)</f>
        <v>0</v>
      </c>
      <c r="I587" s="79">
        <f t="shared" si="50"/>
        <v>0</v>
      </c>
      <c r="J587" s="80">
        <f>+IF(CONSOLIDADO[[#This Row],[Codigo Municipio]]=E586,CONSOLIDADO[[#This Row],[Fallecidos Diarios]]+J586,CONSOLIDADO[[#This Row],[Fallecidos Diarios]])</f>
        <v>0</v>
      </c>
      <c r="K587" s="81">
        <f t="shared" si="51"/>
        <v>0</v>
      </c>
      <c r="L587" s="82">
        <f>+IF(CONSOLIDADO[[#This Row],[Codigo Municipio]]=E586,CONSOLIDADO[[#This Row],[Recuperados Diarios]]+L586,CONSOLIDADO[[#This Row],[Recuperados Diarios]])</f>
        <v>0</v>
      </c>
      <c r="M587" s="83" cm="1">
        <f t="array" ref="M587">+IFERROR(IF(CONSOLIDADO[[#This Row],[Día]]&lt;14,0,INDEX(CONSOLIDADO[Casos Diarios],ROW()-14,1)),0)</f>
        <v>0</v>
      </c>
      <c r="N587" s="78">
        <f>+IF(CONSOLIDADO[[#This Row],[Clave]]="710143893",1,IF(OR(CONSOLIDADO[[#This Row],[Casos Acumulados]]&gt;0,CONSOLIDADO[[#This Row],[Muertes]]&gt;0),N586+1,I587))</f>
        <v>0</v>
      </c>
      <c r="O587" s="75">
        <f>+IFERROR(VLOOKUP($G587,TDMuertes!$C$2:$E$534,3,0),0)</f>
        <v>0</v>
      </c>
      <c r="P587" s="100" t="str">
        <f t="shared" ca="1" si="52"/>
        <v>OFF</v>
      </c>
      <c r="Q587" s="84">
        <f>+IFERROR(VLOOKUP(CONSOLIDADO[[#This Row],[Codigo Municipio]],TDDia!$A$4:$B$394,2,0),0)</f>
        <v>0</v>
      </c>
    </row>
    <row r="588" spans="2:17" ht="14.4" x14ac:dyDescent="0.3">
      <c r="B588">
        <f t="shared" si="53"/>
        <v>4</v>
      </c>
      <c r="C588" s="75" t="str" cm="1">
        <f t="array" ref="C588">+INDEX(Table_4[[Departamento]:[Municipio]],FINAL!$B588,1)</f>
        <v>Atlántida</v>
      </c>
      <c r="D588" s="75" t="str" cm="1">
        <f t="array" ref="D588">+INDEX(Table_4[[Departamento]:[Municipio]],FINAL!$B588,4)</f>
        <v>Jutiapa</v>
      </c>
      <c r="E588" s="75" t="str" cm="1">
        <f t="array" ref="E588">+INDEX(Table_4[[Departamento]:[Municipio]],FINAL!$B588,3)</f>
        <v>0104</v>
      </c>
      <c r="F588" s="102">
        <f t="shared" si="49"/>
        <v>43900</v>
      </c>
      <c r="G588" s="77" t="str">
        <f>+CONSOLIDADO[[#This Row],[Codigo Municipio]]&amp;CONSOLIDADO[[#This Row],[Fecha]]</f>
        <v>010443900</v>
      </c>
      <c r="H588" s="78">
        <f>+IFERROR(VLOOKUP($G588,TDAcumula!$C$2:$E$2027,3,0),0)</f>
        <v>0</v>
      </c>
      <c r="I588" s="79">
        <f t="shared" si="50"/>
        <v>0</v>
      </c>
      <c r="J588" s="80">
        <f>+IF(CONSOLIDADO[[#This Row],[Codigo Municipio]]=E587,CONSOLIDADO[[#This Row],[Fallecidos Diarios]]+J587,CONSOLIDADO[[#This Row],[Fallecidos Diarios]])</f>
        <v>0</v>
      </c>
      <c r="K588" s="81">
        <f t="shared" si="51"/>
        <v>0</v>
      </c>
      <c r="L588" s="82">
        <f>+IF(CONSOLIDADO[[#This Row],[Codigo Municipio]]=E587,CONSOLIDADO[[#This Row],[Recuperados Diarios]]+L587,CONSOLIDADO[[#This Row],[Recuperados Diarios]])</f>
        <v>0</v>
      </c>
      <c r="M588" s="83" cm="1">
        <f t="array" ref="M588">+IFERROR(IF(CONSOLIDADO[[#This Row],[Día]]&lt;14,0,INDEX(CONSOLIDADO[Casos Diarios],ROW()-14,1)),0)</f>
        <v>0</v>
      </c>
      <c r="N588" s="78">
        <f>+IF(CONSOLIDADO[[#This Row],[Clave]]="710143893",1,IF(OR(CONSOLIDADO[[#This Row],[Casos Acumulados]]&gt;0,CONSOLIDADO[[#This Row],[Muertes]]&gt;0),N587+1,I588))</f>
        <v>0</v>
      </c>
      <c r="O588" s="75">
        <f>+IFERROR(VLOOKUP($G588,TDMuertes!$C$2:$E$534,3,0),0)</f>
        <v>0</v>
      </c>
      <c r="P588" s="100" t="str">
        <f t="shared" ca="1" si="52"/>
        <v>OFF</v>
      </c>
      <c r="Q588" s="84">
        <f>+IFERROR(VLOOKUP(CONSOLIDADO[[#This Row],[Codigo Municipio]],TDDia!$A$4:$B$394,2,0),0)</f>
        <v>0</v>
      </c>
    </row>
    <row r="589" spans="2:17" ht="14.4" x14ac:dyDescent="0.3">
      <c r="B589">
        <f t="shared" si="53"/>
        <v>4</v>
      </c>
      <c r="C589" s="75" t="str" cm="1">
        <f t="array" ref="C589">+INDEX(Table_4[[Departamento]:[Municipio]],FINAL!$B589,1)</f>
        <v>Atlántida</v>
      </c>
      <c r="D589" s="75" t="str" cm="1">
        <f t="array" ref="D589">+INDEX(Table_4[[Departamento]:[Municipio]],FINAL!$B589,4)</f>
        <v>Jutiapa</v>
      </c>
      <c r="E589" s="75" t="str" cm="1">
        <f t="array" ref="E589">+INDEX(Table_4[[Departamento]:[Municipio]],FINAL!$B589,3)</f>
        <v>0104</v>
      </c>
      <c r="F589" s="102">
        <f t="shared" si="49"/>
        <v>43901</v>
      </c>
      <c r="G589" s="77" t="str">
        <f>+CONSOLIDADO[[#This Row],[Codigo Municipio]]&amp;CONSOLIDADO[[#This Row],[Fecha]]</f>
        <v>010443901</v>
      </c>
      <c r="H589" s="78">
        <f>+IFERROR(VLOOKUP($G589,TDAcumula!$C$2:$E$2027,3,0),0)</f>
        <v>0</v>
      </c>
      <c r="I589" s="79">
        <f t="shared" si="50"/>
        <v>0</v>
      </c>
      <c r="J589" s="80">
        <f>+IF(CONSOLIDADO[[#This Row],[Codigo Municipio]]=E588,CONSOLIDADO[[#This Row],[Fallecidos Diarios]]+J588,CONSOLIDADO[[#This Row],[Fallecidos Diarios]])</f>
        <v>0</v>
      </c>
      <c r="K589" s="81">
        <f t="shared" si="51"/>
        <v>0</v>
      </c>
      <c r="L589" s="82">
        <f>+IF(CONSOLIDADO[[#This Row],[Codigo Municipio]]=E588,CONSOLIDADO[[#This Row],[Recuperados Diarios]]+L588,CONSOLIDADO[[#This Row],[Recuperados Diarios]])</f>
        <v>0</v>
      </c>
      <c r="M589" s="83" cm="1">
        <f t="array" ref="M589">+IFERROR(IF(CONSOLIDADO[[#This Row],[Día]]&lt;14,0,INDEX(CONSOLIDADO[Casos Diarios],ROW()-14,1)),0)</f>
        <v>0</v>
      </c>
      <c r="N589" s="78">
        <f>+IF(CONSOLIDADO[[#This Row],[Clave]]="710143893",1,IF(OR(CONSOLIDADO[[#This Row],[Casos Acumulados]]&gt;0,CONSOLIDADO[[#This Row],[Muertes]]&gt;0),N588+1,I589))</f>
        <v>0</v>
      </c>
      <c r="O589" s="75">
        <f>+IFERROR(VLOOKUP($G589,TDMuertes!$C$2:$E$534,3,0),0)</f>
        <v>0</v>
      </c>
      <c r="P589" s="100" t="str">
        <f t="shared" ca="1" si="52"/>
        <v>OFF</v>
      </c>
      <c r="Q589" s="84">
        <f>+IFERROR(VLOOKUP(CONSOLIDADO[[#This Row],[Codigo Municipio]],TDDia!$A$4:$B$394,2,0),0)</f>
        <v>0</v>
      </c>
    </row>
    <row r="590" spans="2:17" ht="14.4" x14ac:dyDescent="0.3">
      <c r="B590">
        <f t="shared" si="53"/>
        <v>4</v>
      </c>
      <c r="C590" s="75" t="str" cm="1">
        <f t="array" ref="C590">+INDEX(Table_4[[Departamento]:[Municipio]],FINAL!$B590,1)</f>
        <v>Atlántida</v>
      </c>
      <c r="D590" s="75" t="str" cm="1">
        <f t="array" ref="D590">+INDEX(Table_4[[Departamento]:[Municipio]],FINAL!$B590,4)</f>
        <v>Jutiapa</v>
      </c>
      <c r="E590" s="75" t="str" cm="1">
        <f t="array" ref="E590">+INDEX(Table_4[[Departamento]:[Municipio]],FINAL!$B590,3)</f>
        <v>0104</v>
      </c>
      <c r="F590" s="102">
        <f t="shared" si="49"/>
        <v>43902</v>
      </c>
      <c r="G590" s="77" t="str">
        <f>+CONSOLIDADO[[#This Row],[Codigo Municipio]]&amp;CONSOLIDADO[[#This Row],[Fecha]]</f>
        <v>010443902</v>
      </c>
      <c r="H590" s="78">
        <f>+IFERROR(VLOOKUP($G590,TDAcumula!$C$2:$E$2027,3,0),0)</f>
        <v>0</v>
      </c>
      <c r="I590" s="79">
        <f t="shared" si="50"/>
        <v>0</v>
      </c>
      <c r="J590" s="80">
        <f>+IF(CONSOLIDADO[[#This Row],[Codigo Municipio]]=E589,CONSOLIDADO[[#This Row],[Fallecidos Diarios]]+J589,CONSOLIDADO[[#This Row],[Fallecidos Diarios]])</f>
        <v>0</v>
      </c>
      <c r="K590" s="81">
        <f t="shared" si="51"/>
        <v>0</v>
      </c>
      <c r="L590" s="82">
        <f>+IF(CONSOLIDADO[[#This Row],[Codigo Municipio]]=E589,CONSOLIDADO[[#This Row],[Recuperados Diarios]]+L589,CONSOLIDADO[[#This Row],[Recuperados Diarios]])</f>
        <v>0</v>
      </c>
      <c r="M590" s="83" cm="1">
        <f t="array" ref="M590">+IFERROR(IF(CONSOLIDADO[[#This Row],[Día]]&lt;14,0,INDEX(CONSOLIDADO[Casos Diarios],ROW()-14,1)),0)</f>
        <v>0</v>
      </c>
      <c r="N590" s="78">
        <f>+IF(CONSOLIDADO[[#This Row],[Clave]]="710143893",1,IF(OR(CONSOLIDADO[[#This Row],[Casos Acumulados]]&gt;0,CONSOLIDADO[[#This Row],[Muertes]]&gt;0),N589+1,I590))</f>
        <v>0</v>
      </c>
      <c r="O590" s="75">
        <f>+IFERROR(VLOOKUP($G590,TDMuertes!$C$2:$E$534,3,0),0)</f>
        <v>0</v>
      </c>
      <c r="P590" s="100" t="str">
        <f t="shared" ca="1" si="52"/>
        <v>OFF</v>
      </c>
      <c r="Q590" s="84">
        <f>+IFERROR(VLOOKUP(CONSOLIDADO[[#This Row],[Codigo Municipio]],TDDia!$A$4:$B$394,2,0),0)</f>
        <v>0</v>
      </c>
    </row>
    <row r="591" spans="2:17" ht="14.4" x14ac:dyDescent="0.3">
      <c r="B591">
        <f t="shared" si="53"/>
        <v>4</v>
      </c>
      <c r="C591" s="75" t="str" cm="1">
        <f t="array" ref="C591">+INDEX(Table_4[[Departamento]:[Municipio]],FINAL!$B591,1)</f>
        <v>Atlántida</v>
      </c>
      <c r="D591" s="75" t="str" cm="1">
        <f t="array" ref="D591">+INDEX(Table_4[[Departamento]:[Municipio]],FINAL!$B591,4)</f>
        <v>Jutiapa</v>
      </c>
      <c r="E591" s="75" t="str" cm="1">
        <f t="array" ref="E591">+INDEX(Table_4[[Departamento]:[Municipio]],FINAL!$B591,3)</f>
        <v>0104</v>
      </c>
      <c r="F591" s="102">
        <f t="shared" si="49"/>
        <v>43903</v>
      </c>
      <c r="G591" s="77" t="str">
        <f>+CONSOLIDADO[[#This Row],[Codigo Municipio]]&amp;CONSOLIDADO[[#This Row],[Fecha]]</f>
        <v>010443903</v>
      </c>
      <c r="H591" s="78">
        <f>+IFERROR(VLOOKUP($G591,TDAcumula!$C$2:$E$2027,3,0),0)</f>
        <v>0</v>
      </c>
      <c r="I591" s="79">
        <f t="shared" si="50"/>
        <v>0</v>
      </c>
      <c r="J591" s="80">
        <f>+IF(CONSOLIDADO[[#This Row],[Codigo Municipio]]=E590,CONSOLIDADO[[#This Row],[Fallecidos Diarios]]+J590,CONSOLIDADO[[#This Row],[Fallecidos Diarios]])</f>
        <v>0</v>
      </c>
      <c r="K591" s="81">
        <f t="shared" si="51"/>
        <v>0</v>
      </c>
      <c r="L591" s="82">
        <f>+IF(CONSOLIDADO[[#This Row],[Codigo Municipio]]=E590,CONSOLIDADO[[#This Row],[Recuperados Diarios]]+L590,CONSOLIDADO[[#This Row],[Recuperados Diarios]])</f>
        <v>0</v>
      </c>
      <c r="M591" s="83" cm="1">
        <f t="array" ref="M591">+IFERROR(IF(CONSOLIDADO[[#This Row],[Día]]&lt;14,0,INDEX(CONSOLIDADO[Casos Diarios],ROW()-14,1)),0)</f>
        <v>0</v>
      </c>
      <c r="N591" s="78">
        <f>+IF(CONSOLIDADO[[#This Row],[Clave]]="710143893",1,IF(OR(CONSOLIDADO[[#This Row],[Casos Acumulados]]&gt;0,CONSOLIDADO[[#This Row],[Muertes]]&gt;0),N590+1,I591))</f>
        <v>0</v>
      </c>
      <c r="O591" s="75">
        <f>+IFERROR(VLOOKUP($G591,TDMuertes!$C$2:$E$534,3,0),0)</f>
        <v>0</v>
      </c>
      <c r="P591" s="100" t="str">
        <f t="shared" ca="1" si="52"/>
        <v>OFF</v>
      </c>
      <c r="Q591" s="84">
        <f>+IFERROR(VLOOKUP(CONSOLIDADO[[#This Row],[Codigo Municipio]],TDDia!$A$4:$B$394,2,0),0)</f>
        <v>0</v>
      </c>
    </row>
    <row r="592" spans="2:17" ht="14.4" x14ac:dyDescent="0.3">
      <c r="B592">
        <f t="shared" si="53"/>
        <v>4</v>
      </c>
      <c r="C592" s="75" t="str" cm="1">
        <f t="array" ref="C592">+INDEX(Table_4[[Departamento]:[Municipio]],FINAL!$B592,1)</f>
        <v>Atlántida</v>
      </c>
      <c r="D592" s="75" t="str" cm="1">
        <f t="array" ref="D592">+INDEX(Table_4[[Departamento]:[Municipio]],FINAL!$B592,4)</f>
        <v>Jutiapa</v>
      </c>
      <c r="E592" s="75" t="str" cm="1">
        <f t="array" ref="E592">+INDEX(Table_4[[Departamento]:[Municipio]],FINAL!$B592,3)</f>
        <v>0104</v>
      </c>
      <c r="F592" s="102">
        <f t="shared" si="49"/>
        <v>43904</v>
      </c>
      <c r="G592" s="77" t="str">
        <f>+CONSOLIDADO[[#This Row],[Codigo Municipio]]&amp;CONSOLIDADO[[#This Row],[Fecha]]</f>
        <v>010443904</v>
      </c>
      <c r="H592" s="78">
        <f>+IFERROR(VLOOKUP($G592,TDAcumula!$C$2:$E$2027,3,0),0)</f>
        <v>0</v>
      </c>
      <c r="I592" s="79">
        <f t="shared" si="50"/>
        <v>0</v>
      </c>
      <c r="J592" s="80">
        <f>+IF(CONSOLIDADO[[#This Row],[Codigo Municipio]]=E591,CONSOLIDADO[[#This Row],[Fallecidos Diarios]]+J591,CONSOLIDADO[[#This Row],[Fallecidos Diarios]])</f>
        <v>0</v>
      </c>
      <c r="K592" s="81">
        <f t="shared" si="51"/>
        <v>0</v>
      </c>
      <c r="L592" s="82">
        <f>+IF(CONSOLIDADO[[#This Row],[Codigo Municipio]]=E591,CONSOLIDADO[[#This Row],[Recuperados Diarios]]+L591,CONSOLIDADO[[#This Row],[Recuperados Diarios]])</f>
        <v>0</v>
      </c>
      <c r="M592" s="83" cm="1">
        <f t="array" ref="M592">+IFERROR(IF(CONSOLIDADO[[#This Row],[Día]]&lt;14,0,INDEX(CONSOLIDADO[Casos Diarios],ROW()-14,1)),0)</f>
        <v>0</v>
      </c>
      <c r="N592" s="78">
        <f>+IF(CONSOLIDADO[[#This Row],[Clave]]="710143893",1,IF(OR(CONSOLIDADO[[#This Row],[Casos Acumulados]]&gt;0,CONSOLIDADO[[#This Row],[Muertes]]&gt;0),N591+1,I592))</f>
        <v>0</v>
      </c>
      <c r="O592" s="75">
        <f>+IFERROR(VLOOKUP($G592,TDMuertes!$C$2:$E$534,3,0),0)</f>
        <v>0</v>
      </c>
      <c r="P592" s="100" t="str">
        <f t="shared" ca="1" si="52"/>
        <v>OFF</v>
      </c>
      <c r="Q592" s="84">
        <f>+IFERROR(VLOOKUP(CONSOLIDADO[[#This Row],[Codigo Municipio]],TDDia!$A$4:$B$394,2,0),0)</f>
        <v>0</v>
      </c>
    </row>
    <row r="593" spans="2:17" ht="14.4" x14ac:dyDescent="0.3">
      <c r="B593">
        <f t="shared" si="53"/>
        <v>4</v>
      </c>
      <c r="C593" s="75" t="str" cm="1">
        <f t="array" ref="C593">+INDEX(Table_4[[Departamento]:[Municipio]],FINAL!$B593,1)</f>
        <v>Atlántida</v>
      </c>
      <c r="D593" s="75" t="str" cm="1">
        <f t="array" ref="D593">+INDEX(Table_4[[Departamento]:[Municipio]],FINAL!$B593,4)</f>
        <v>Jutiapa</v>
      </c>
      <c r="E593" s="75" t="str" cm="1">
        <f t="array" ref="E593">+INDEX(Table_4[[Departamento]:[Municipio]],FINAL!$B593,3)</f>
        <v>0104</v>
      </c>
      <c r="F593" s="102">
        <f t="shared" si="49"/>
        <v>43905</v>
      </c>
      <c r="G593" s="77" t="str">
        <f>+CONSOLIDADO[[#This Row],[Codigo Municipio]]&amp;CONSOLIDADO[[#This Row],[Fecha]]</f>
        <v>010443905</v>
      </c>
      <c r="H593" s="78">
        <f>+IFERROR(VLOOKUP($G593,TDAcumula!$C$2:$E$2027,3,0),0)</f>
        <v>0</v>
      </c>
      <c r="I593" s="79">
        <f t="shared" si="50"/>
        <v>0</v>
      </c>
      <c r="J593" s="80">
        <f>+IF(CONSOLIDADO[[#This Row],[Codigo Municipio]]=E592,CONSOLIDADO[[#This Row],[Fallecidos Diarios]]+J592,CONSOLIDADO[[#This Row],[Fallecidos Diarios]])</f>
        <v>0</v>
      </c>
      <c r="K593" s="81">
        <f t="shared" si="51"/>
        <v>0</v>
      </c>
      <c r="L593" s="82">
        <f>+IF(CONSOLIDADO[[#This Row],[Codigo Municipio]]=E592,CONSOLIDADO[[#This Row],[Recuperados Diarios]]+L592,CONSOLIDADO[[#This Row],[Recuperados Diarios]])</f>
        <v>0</v>
      </c>
      <c r="M593" s="83" cm="1">
        <f t="array" ref="M593">+IFERROR(IF(CONSOLIDADO[[#This Row],[Día]]&lt;14,0,INDEX(CONSOLIDADO[Casos Diarios],ROW()-14,1)),0)</f>
        <v>0</v>
      </c>
      <c r="N593" s="78">
        <f>+IF(CONSOLIDADO[[#This Row],[Clave]]="710143893",1,IF(OR(CONSOLIDADO[[#This Row],[Casos Acumulados]]&gt;0,CONSOLIDADO[[#This Row],[Muertes]]&gt;0),N592+1,I593))</f>
        <v>0</v>
      </c>
      <c r="O593" s="75">
        <f>+IFERROR(VLOOKUP($G593,TDMuertes!$C$2:$E$534,3,0),0)</f>
        <v>0</v>
      </c>
      <c r="P593" s="100" t="str">
        <f t="shared" ca="1" si="52"/>
        <v>OFF</v>
      </c>
      <c r="Q593" s="84">
        <f>+IFERROR(VLOOKUP(CONSOLIDADO[[#This Row],[Codigo Municipio]],TDDia!$A$4:$B$394,2,0),0)</f>
        <v>0</v>
      </c>
    </row>
    <row r="594" spans="2:17" ht="14.4" x14ac:dyDescent="0.3">
      <c r="B594">
        <f t="shared" si="53"/>
        <v>4</v>
      </c>
      <c r="C594" s="75" t="str" cm="1">
        <f t="array" ref="C594">+INDEX(Table_4[[Departamento]:[Municipio]],FINAL!$B594,1)</f>
        <v>Atlántida</v>
      </c>
      <c r="D594" s="75" t="str" cm="1">
        <f t="array" ref="D594">+INDEX(Table_4[[Departamento]:[Municipio]],FINAL!$B594,4)</f>
        <v>Jutiapa</v>
      </c>
      <c r="E594" s="75" t="str" cm="1">
        <f t="array" ref="E594">+INDEX(Table_4[[Departamento]:[Municipio]],FINAL!$B594,3)</f>
        <v>0104</v>
      </c>
      <c r="F594" s="102">
        <f t="shared" si="49"/>
        <v>43906</v>
      </c>
      <c r="G594" s="77" t="str">
        <f>+CONSOLIDADO[[#This Row],[Codigo Municipio]]&amp;CONSOLIDADO[[#This Row],[Fecha]]</f>
        <v>010443906</v>
      </c>
      <c r="H594" s="78">
        <f>+IFERROR(VLOOKUP($G594,TDAcumula!$C$2:$E$2027,3,0),0)</f>
        <v>0</v>
      </c>
      <c r="I594" s="79">
        <f t="shared" si="50"/>
        <v>0</v>
      </c>
      <c r="J594" s="80">
        <f>+IF(CONSOLIDADO[[#This Row],[Codigo Municipio]]=E593,CONSOLIDADO[[#This Row],[Fallecidos Diarios]]+J593,CONSOLIDADO[[#This Row],[Fallecidos Diarios]])</f>
        <v>0</v>
      </c>
      <c r="K594" s="81">
        <f t="shared" si="51"/>
        <v>0</v>
      </c>
      <c r="L594" s="82">
        <f>+IF(CONSOLIDADO[[#This Row],[Codigo Municipio]]=E593,CONSOLIDADO[[#This Row],[Recuperados Diarios]]+L593,CONSOLIDADO[[#This Row],[Recuperados Diarios]])</f>
        <v>0</v>
      </c>
      <c r="M594" s="83" cm="1">
        <f t="array" ref="M594">+IFERROR(IF(CONSOLIDADO[[#This Row],[Día]]&lt;14,0,INDEX(CONSOLIDADO[Casos Diarios],ROW()-14,1)),0)</f>
        <v>0</v>
      </c>
      <c r="N594" s="78">
        <f>+IF(CONSOLIDADO[[#This Row],[Clave]]="710143893",1,IF(OR(CONSOLIDADO[[#This Row],[Casos Acumulados]]&gt;0,CONSOLIDADO[[#This Row],[Muertes]]&gt;0),N593+1,I594))</f>
        <v>0</v>
      </c>
      <c r="O594" s="75">
        <f>+IFERROR(VLOOKUP($G594,TDMuertes!$C$2:$E$534,3,0),0)</f>
        <v>0</v>
      </c>
      <c r="P594" s="100" t="str">
        <f t="shared" ca="1" si="52"/>
        <v>OFF</v>
      </c>
      <c r="Q594" s="84">
        <f>+IFERROR(VLOOKUP(CONSOLIDADO[[#This Row],[Codigo Municipio]],TDDia!$A$4:$B$394,2,0),0)</f>
        <v>0</v>
      </c>
    </row>
    <row r="595" spans="2:17" ht="14.4" x14ac:dyDescent="0.3">
      <c r="B595">
        <f t="shared" si="53"/>
        <v>4</v>
      </c>
      <c r="C595" s="75" t="str" cm="1">
        <f t="array" ref="C595">+INDEX(Table_4[[Departamento]:[Municipio]],FINAL!$B595,1)</f>
        <v>Atlántida</v>
      </c>
      <c r="D595" s="75" t="str" cm="1">
        <f t="array" ref="D595">+INDEX(Table_4[[Departamento]:[Municipio]],FINAL!$B595,4)</f>
        <v>Jutiapa</v>
      </c>
      <c r="E595" s="75" t="str" cm="1">
        <f t="array" ref="E595">+INDEX(Table_4[[Departamento]:[Municipio]],FINAL!$B595,3)</f>
        <v>0104</v>
      </c>
      <c r="F595" s="102">
        <f t="shared" si="49"/>
        <v>43907</v>
      </c>
      <c r="G595" s="77" t="str">
        <f>+CONSOLIDADO[[#This Row],[Codigo Municipio]]&amp;CONSOLIDADO[[#This Row],[Fecha]]</f>
        <v>010443907</v>
      </c>
      <c r="H595" s="78">
        <f>+IFERROR(VLOOKUP($G595,TDAcumula!$C$2:$E$2027,3,0),0)</f>
        <v>0</v>
      </c>
      <c r="I595" s="79">
        <f t="shared" si="50"/>
        <v>0</v>
      </c>
      <c r="J595" s="80">
        <f>+IF(CONSOLIDADO[[#This Row],[Codigo Municipio]]=E594,CONSOLIDADO[[#This Row],[Fallecidos Diarios]]+J594,CONSOLIDADO[[#This Row],[Fallecidos Diarios]])</f>
        <v>0</v>
      </c>
      <c r="K595" s="81">
        <f t="shared" si="51"/>
        <v>0</v>
      </c>
      <c r="L595" s="82">
        <f>+IF(CONSOLIDADO[[#This Row],[Codigo Municipio]]=E594,CONSOLIDADO[[#This Row],[Recuperados Diarios]]+L594,CONSOLIDADO[[#This Row],[Recuperados Diarios]])</f>
        <v>0</v>
      </c>
      <c r="M595" s="83" cm="1">
        <f t="array" ref="M595">+IFERROR(IF(CONSOLIDADO[[#This Row],[Día]]&lt;14,0,INDEX(CONSOLIDADO[Casos Diarios],ROW()-14,1)),0)</f>
        <v>0</v>
      </c>
      <c r="N595" s="78">
        <f>+IF(CONSOLIDADO[[#This Row],[Clave]]="710143893",1,IF(OR(CONSOLIDADO[[#This Row],[Casos Acumulados]]&gt;0,CONSOLIDADO[[#This Row],[Muertes]]&gt;0),N594+1,I595))</f>
        <v>0</v>
      </c>
      <c r="O595" s="75">
        <f>+IFERROR(VLOOKUP($G595,TDMuertes!$C$2:$E$534,3,0),0)</f>
        <v>0</v>
      </c>
      <c r="P595" s="100" t="str">
        <f t="shared" ca="1" si="52"/>
        <v>OFF</v>
      </c>
      <c r="Q595" s="84">
        <f>+IFERROR(VLOOKUP(CONSOLIDADO[[#This Row],[Codigo Municipio]],TDDia!$A$4:$B$394,2,0),0)</f>
        <v>0</v>
      </c>
    </row>
    <row r="596" spans="2:17" ht="14.4" x14ac:dyDescent="0.3">
      <c r="B596">
        <f t="shared" si="53"/>
        <v>4</v>
      </c>
      <c r="C596" s="75" t="str" cm="1">
        <f t="array" ref="C596">+INDEX(Table_4[[Departamento]:[Municipio]],FINAL!$B596,1)</f>
        <v>Atlántida</v>
      </c>
      <c r="D596" s="75" t="str" cm="1">
        <f t="array" ref="D596">+INDEX(Table_4[[Departamento]:[Municipio]],FINAL!$B596,4)</f>
        <v>Jutiapa</v>
      </c>
      <c r="E596" s="75" t="str" cm="1">
        <f t="array" ref="E596">+INDEX(Table_4[[Departamento]:[Municipio]],FINAL!$B596,3)</f>
        <v>0104</v>
      </c>
      <c r="F596" s="102">
        <f t="shared" si="49"/>
        <v>43908</v>
      </c>
      <c r="G596" s="77" t="str">
        <f>+CONSOLIDADO[[#This Row],[Codigo Municipio]]&amp;CONSOLIDADO[[#This Row],[Fecha]]</f>
        <v>010443908</v>
      </c>
      <c r="H596" s="78">
        <f>+IFERROR(VLOOKUP($G596,TDAcumula!$C$2:$E$2027,3,0),0)</f>
        <v>0</v>
      </c>
      <c r="I596" s="79">
        <f t="shared" si="50"/>
        <v>0</v>
      </c>
      <c r="J596" s="80">
        <f>+IF(CONSOLIDADO[[#This Row],[Codigo Municipio]]=E595,CONSOLIDADO[[#This Row],[Fallecidos Diarios]]+J595,CONSOLIDADO[[#This Row],[Fallecidos Diarios]])</f>
        <v>0</v>
      </c>
      <c r="K596" s="81">
        <f t="shared" si="51"/>
        <v>0</v>
      </c>
      <c r="L596" s="82">
        <f>+IF(CONSOLIDADO[[#This Row],[Codigo Municipio]]=E595,CONSOLIDADO[[#This Row],[Recuperados Diarios]]+L595,CONSOLIDADO[[#This Row],[Recuperados Diarios]])</f>
        <v>0</v>
      </c>
      <c r="M596" s="83" cm="1">
        <f t="array" ref="M596">+IFERROR(IF(CONSOLIDADO[[#This Row],[Día]]&lt;14,0,INDEX(CONSOLIDADO[Casos Diarios],ROW()-14,1)),0)</f>
        <v>0</v>
      </c>
      <c r="N596" s="78">
        <f>+IF(CONSOLIDADO[[#This Row],[Clave]]="710143893",1,IF(OR(CONSOLIDADO[[#This Row],[Casos Acumulados]]&gt;0,CONSOLIDADO[[#This Row],[Muertes]]&gt;0),N595+1,I596))</f>
        <v>0</v>
      </c>
      <c r="O596" s="75">
        <f>+IFERROR(VLOOKUP($G596,TDMuertes!$C$2:$E$534,3,0),0)</f>
        <v>0</v>
      </c>
      <c r="P596" s="100" t="str">
        <f t="shared" ca="1" si="52"/>
        <v>OFF</v>
      </c>
      <c r="Q596" s="84">
        <f>+IFERROR(VLOOKUP(CONSOLIDADO[[#This Row],[Codigo Municipio]],TDDia!$A$4:$B$394,2,0),0)</f>
        <v>0</v>
      </c>
    </row>
    <row r="597" spans="2:17" ht="14.4" x14ac:dyDescent="0.3">
      <c r="B597">
        <f t="shared" si="53"/>
        <v>4</v>
      </c>
      <c r="C597" s="75" t="str" cm="1">
        <f t="array" ref="C597">+INDEX(Table_4[[Departamento]:[Municipio]],FINAL!$B597,1)</f>
        <v>Atlántida</v>
      </c>
      <c r="D597" s="75" t="str" cm="1">
        <f t="array" ref="D597">+INDEX(Table_4[[Departamento]:[Municipio]],FINAL!$B597,4)</f>
        <v>Jutiapa</v>
      </c>
      <c r="E597" s="75" t="str" cm="1">
        <f t="array" ref="E597">+INDEX(Table_4[[Departamento]:[Municipio]],FINAL!$B597,3)</f>
        <v>0104</v>
      </c>
      <c r="F597" s="102">
        <f t="shared" si="49"/>
        <v>43909</v>
      </c>
      <c r="G597" s="77" t="str">
        <f>+CONSOLIDADO[[#This Row],[Codigo Municipio]]&amp;CONSOLIDADO[[#This Row],[Fecha]]</f>
        <v>010443909</v>
      </c>
      <c r="H597" s="78">
        <f>+IFERROR(VLOOKUP($G597,TDAcumula!$C$2:$E$2027,3,0),0)</f>
        <v>0</v>
      </c>
      <c r="I597" s="79">
        <f t="shared" si="50"/>
        <v>0</v>
      </c>
      <c r="J597" s="80">
        <f>+IF(CONSOLIDADO[[#This Row],[Codigo Municipio]]=E596,CONSOLIDADO[[#This Row],[Fallecidos Diarios]]+J596,CONSOLIDADO[[#This Row],[Fallecidos Diarios]])</f>
        <v>0</v>
      </c>
      <c r="K597" s="81">
        <f t="shared" si="51"/>
        <v>0</v>
      </c>
      <c r="L597" s="82">
        <f>+IF(CONSOLIDADO[[#This Row],[Codigo Municipio]]=E596,CONSOLIDADO[[#This Row],[Recuperados Diarios]]+L596,CONSOLIDADO[[#This Row],[Recuperados Diarios]])</f>
        <v>0</v>
      </c>
      <c r="M597" s="83" cm="1">
        <f t="array" ref="M597">+IFERROR(IF(CONSOLIDADO[[#This Row],[Día]]&lt;14,0,INDEX(CONSOLIDADO[Casos Diarios],ROW()-14,1)),0)</f>
        <v>0</v>
      </c>
      <c r="N597" s="78">
        <f>+IF(CONSOLIDADO[[#This Row],[Clave]]="710143893",1,IF(OR(CONSOLIDADO[[#This Row],[Casos Acumulados]]&gt;0,CONSOLIDADO[[#This Row],[Muertes]]&gt;0),N596+1,I597))</f>
        <v>0</v>
      </c>
      <c r="O597" s="75">
        <f>+IFERROR(VLOOKUP($G597,TDMuertes!$C$2:$E$534,3,0),0)</f>
        <v>0</v>
      </c>
      <c r="P597" s="100" t="str">
        <f t="shared" ca="1" si="52"/>
        <v>OFF</v>
      </c>
      <c r="Q597" s="84">
        <f>+IFERROR(VLOOKUP(CONSOLIDADO[[#This Row],[Codigo Municipio]],TDDia!$A$4:$B$394,2,0),0)</f>
        <v>0</v>
      </c>
    </row>
    <row r="598" spans="2:17" ht="14.4" x14ac:dyDescent="0.3">
      <c r="B598">
        <f t="shared" si="53"/>
        <v>4</v>
      </c>
      <c r="C598" s="75" t="str" cm="1">
        <f t="array" ref="C598">+INDEX(Table_4[[Departamento]:[Municipio]],FINAL!$B598,1)</f>
        <v>Atlántida</v>
      </c>
      <c r="D598" s="75" t="str" cm="1">
        <f t="array" ref="D598">+INDEX(Table_4[[Departamento]:[Municipio]],FINAL!$B598,4)</f>
        <v>Jutiapa</v>
      </c>
      <c r="E598" s="75" t="str" cm="1">
        <f t="array" ref="E598">+INDEX(Table_4[[Departamento]:[Municipio]],FINAL!$B598,3)</f>
        <v>0104</v>
      </c>
      <c r="F598" s="102">
        <f t="shared" si="49"/>
        <v>43910</v>
      </c>
      <c r="G598" s="77" t="str">
        <f>+CONSOLIDADO[[#This Row],[Codigo Municipio]]&amp;CONSOLIDADO[[#This Row],[Fecha]]</f>
        <v>010443910</v>
      </c>
      <c r="H598" s="78">
        <f>+IFERROR(VLOOKUP($G598,TDAcumula!$C$2:$E$2027,3,0),0)</f>
        <v>0</v>
      </c>
      <c r="I598" s="79">
        <f t="shared" si="50"/>
        <v>0</v>
      </c>
      <c r="J598" s="80">
        <f>+IF(CONSOLIDADO[[#This Row],[Codigo Municipio]]=E597,CONSOLIDADO[[#This Row],[Fallecidos Diarios]]+J597,CONSOLIDADO[[#This Row],[Fallecidos Diarios]])</f>
        <v>0</v>
      </c>
      <c r="K598" s="81">
        <f t="shared" si="51"/>
        <v>0</v>
      </c>
      <c r="L598" s="82">
        <f>+IF(CONSOLIDADO[[#This Row],[Codigo Municipio]]=E597,CONSOLIDADO[[#This Row],[Recuperados Diarios]]+L597,CONSOLIDADO[[#This Row],[Recuperados Diarios]])</f>
        <v>0</v>
      </c>
      <c r="M598" s="83" cm="1">
        <f t="array" ref="M598">+IFERROR(IF(CONSOLIDADO[[#This Row],[Día]]&lt;14,0,INDEX(CONSOLIDADO[Casos Diarios],ROW()-14,1)),0)</f>
        <v>0</v>
      </c>
      <c r="N598" s="78">
        <f>+IF(CONSOLIDADO[[#This Row],[Clave]]="710143893",1,IF(OR(CONSOLIDADO[[#This Row],[Casos Acumulados]]&gt;0,CONSOLIDADO[[#This Row],[Muertes]]&gt;0),N597+1,I598))</f>
        <v>0</v>
      </c>
      <c r="O598" s="75">
        <f>+IFERROR(VLOOKUP($G598,TDMuertes!$C$2:$E$534,3,0),0)</f>
        <v>0</v>
      </c>
      <c r="P598" s="100" t="str">
        <f t="shared" ca="1" si="52"/>
        <v>OFF</v>
      </c>
      <c r="Q598" s="84">
        <f>+IFERROR(VLOOKUP(CONSOLIDADO[[#This Row],[Codigo Municipio]],TDDia!$A$4:$B$394,2,0),0)</f>
        <v>0</v>
      </c>
    </row>
    <row r="599" spans="2:17" ht="14.4" x14ac:dyDescent="0.3">
      <c r="B599">
        <f t="shared" si="53"/>
        <v>4</v>
      </c>
      <c r="C599" s="75" t="str" cm="1">
        <f t="array" ref="C599">+INDEX(Table_4[[Departamento]:[Municipio]],FINAL!$B599,1)</f>
        <v>Atlántida</v>
      </c>
      <c r="D599" s="75" t="str" cm="1">
        <f t="array" ref="D599">+INDEX(Table_4[[Departamento]:[Municipio]],FINAL!$B599,4)</f>
        <v>Jutiapa</v>
      </c>
      <c r="E599" s="75" t="str" cm="1">
        <f t="array" ref="E599">+INDEX(Table_4[[Departamento]:[Municipio]],FINAL!$B599,3)</f>
        <v>0104</v>
      </c>
      <c r="F599" s="102">
        <f t="shared" si="49"/>
        <v>43911</v>
      </c>
      <c r="G599" s="77" t="str">
        <f>+CONSOLIDADO[[#This Row],[Codigo Municipio]]&amp;CONSOLIDADO[[#This Row],[Fecha]]</f>
        <v>010443911</v>
      </c>
      <c r="H599" s="78">
        <f>+IFERROR(VLOOKUP($G599,TDAcumula!$C$2:$E$2027,3,0),0)</f>
        <v>0</v>
      </c>
      <c r="I599" s="79">
        <f t="shared" si="50"/>
        <v>0</v>
      </c>
      <c r="J599" s="80">
        <f>+IF(CONSOLIDADO[[#This Row],[Codigo Municipio]]=E598,CONSOLIDADO[[#This Row],[Fallecidos Diarios]]+J598,CONSOLIDADO[[#This Row],[Fallecidos Diarios]])</f>
        <v>0</v>
      </c>
      <c r="K599" s="81">
        <f t="shared" si="51"/>
        <v>0</v>
      </c>
      <c r="L599" s="82">
        <f>+IF(CONSOLIDADO[[#This Row],[Codigo Municipio]]=E598,CONSOLIDADO[[#This Row],[Recuperados Diarios]]+L598,CONSOLIDADO[[#This Row],[Recuperados Diarios]])</f>
        <v>0</v>
      </c>
      <c r="M599" s="83" cm="1">
        <f t="array" ref="M599">+IFERROR(IF(CONSOLIDADO[[#This Row],[Día]]&lt;14,0,INDEX(CONSOLIDADO[Casos Diarios],ROW()-14,1)),0)</f>
        <v>0</v>
      </c>
      <c r="N599" s="78">
        <f>+IF(CONSOLIDADO[[#This Row],[Clave]]="710143893",1,IF(OR(CONSOLIDADO[[#This Row],[Casos Acumulados]]&gt;0,CONSOLIDADO[[#This Row],[Muertes]]&gt;0),N598+1,I599))</f>
        <v>0</v>
      </c>
      <c r="O599" s="75">
        <f>+IFERROR(VLOOKUP($G599,TDMuertes!$C$2:$E$534,3,0),0)</f>
        <v>0</v>
      </c>
      <c r="P599" s="100" t="str">
        <f t="shared" ca="1" si="52"/>
        <v>OFF</v>
      </c>
      <c r="Q599" s="84">
        <f>+IFERROR(VLOOKUP(CONSOLIDADO[[#This Row],[Codigo Municipio]],TDDia!$A$4:$B$394,2,0),0)</f>
        <v>0</v>
      </c>
    </row>
    <row r="600" spans="2:17" ht="14.4" x14ac:dyDescent="0.3">
      <c r="B600">
        <f t="shared" si="53"/>
        <v>4</v>
      </c>
      <c r="C600" s="75" t="str" cm="1">
        <f t="array" ref="C600">+INDEX(Table_4[[Departamento]:[Municipio]],FINAL!$B600,1)</f>
        <v>Atlántida</v>
      </c>
      <c r="D600" s="75" t="str" cm="1">
        <f t="array" ref="D600">+INDEX(Table_4[[Departamento]:[Municipio]],FINAL!$B600,4)</f>
        <v>Jutiapa</v>
      </c>
      <c r="E600" s="75" t="str" cm="1">
        <f t="array" ref="E600">+INDEX(Table_4[[Departamento]:[Municipio]],FINAL!$B600,3)</f>
        <v>0104</v>
      </c>
      <c r="F600" s="102">
        <f t="shared" si="49"/>
        <v>43912</v>
      </c>
      <c r="G600" s="77" t="str">
        <f>+CONSOLIDADO[[#This Row],[Codigo Municipio]]&amp;CONSOLIDADO[[#This Row],[Fecha]]</f>
        <v>010443912</v>
      </c>
      <c r="H600" s="78">
        <f>+IFERROR(VLOOKUP($G600,TDAcumula!$C$2:$E$2027,3,0),0)</f>
        <v>0</v>
      </c>
      <c r="I600" s="79">
        <f t="shared" si="50"/>
        <v>0</v>
      </c>
      <c r="J600" s="80">
        <f>+IF(CONSOLIDADO[[#This Row],[Codigo Municipio]]=E599,CONSOLIDADO[[#This Row],[Fallecidos Diarios]]+J599,CONSOLIDADO[[#This Row],[Fallecidos Diarios]])</f>
        <v>0</v>
      </c>
      <c r="K600" s="81">
        <f t="shared" si="51"/>
        <v>0</v>
      </c>
      <c r="L600" s="82">
        <f>+IF(CONSOLIDADO[[#This Row],[Codigo Municipio]]=E599,CONSOLIDADO[[#This Row],[Recuperados Diarios]]+L599,CONSOLIDADO[[#This Row],[Recuperados Diarios]])</f>
        <v>0</v>
      </c>
      <c r="M600" s="83" cm="1">
        <f t="array" ref="M600">+IFERROR(IF(CONSOLIDADO[[#This Row],[Día]]&lt;14,0,INDEX(CONSOLIDADO[Casos Diarios],ROW()-14,1)),0)</f>
        <v>0</v>
      </c>
      <c r="N600" s="78">
        <f>+IF(CONSOLIDADO[[#This Row],[Clave]]="710143893",1,IF(OR(CONSOLIDADO[[#This Row],[Casos Acumulados]]&gt;0,CONSOLIDADO[[#This Row],[Muertes]]&gt;0),N599+1,I600))</f>
        <v>0</v>
      </c>
      <c r="O600" s="75">
        <f>+IFERROR(VLOOKUP($G600,TDMuertes!$C$2:$E$534,3,0),0)</f>
        <v>0</v>
      </c>
      <c r="P600" s="100" t="str">
        <f t="shared" ca="1" si="52"/>
        <v>OFF</v>
      </c>
      <c r="Q600" s="84">
        <f>+IFERROR(VLOOKUP(CONSOLIDADO[[#This Row],[Codigo Municipio]],TDDia!$A$4:$B$394,2,0),0)</f>
        <v>0</v>
      </c>
    </row>
    <row r="601" spans="2:17" ht="14.4" x14ac:dyDescent="0.3">
      <c r="B601">
        <f t="shared" si="53"/>
        <v>4</v>
      </c>
      <c r="C601" s="75" t="str" cm="1">
        <f t="array" ref="C601">+INDEX(Table_4[[Departamento]:[Municipio]],FINAL!$B601,1)</f>
        <v>Atlántida</v>
      </c>
      <c r="D601" s="75" t="str" cm="1">
        <f t="array" ref="D601">+INDEX(Table_4[[Departamento]:[Municipio]],FINAL!$B601,4)</f>
        <v>Jutiapa</v>
      </c>
      <c r="E601" s="75" t="str" cm="1">
        <f t="array" ref="E601">+INDEX(Table_4[[Departamento]:[Municipio]],FINAL!$B601,3)</f>
        <v>0104</v>
      </c>
      <c r="F601" s="102">
        <f t="shared" si="49"/>
        <v>43913</v>
      </c>
      <c r="G601" s="77" t="str">
        <f>+CONSOLIDADO[[#This Row],[Codigo Municipio]]&amp;CONSOLIDADO[[#This Row],[Fecha]]</f>
        <v>010443913</v>
      </c>
      <c r="H601" s="78">
        <f>+IFERROR(VLOOKUP($G601,TDAcumula!$C$2:$E$2027,3,0),0)</f>
        <v>0</v>
      </c>
      <c r="I601" s="79">
        <f t="shared" si="50"/>
        <v>0</v>
      </c>
      <c r="J601" s="80">
        <f>+IF(CONSOLIDADO[[#This Row],[Codigo Municipio]]=E600,CONSOLIDADO[[#This Row],[Fallecidos Diarios]]+J600,CONSOLIDADO[[#This Row],[Fallecidos Diarios]])</f>
        <v>0</v>
      </c>
      <c r="K601" s="81">
        <f t="shared" si="51"/>
        <v>0</v>
      </c>
      <c r="L601" s="82">
        <f>+IF(CONSOLIDADO[[#This Row],[Codigo Municipio]]=E600,CONSOLIDADO[[#This Row],[Recuperados Diarios]]+L600,CONSOLIDADO[[#This Row],[Recuperados Diarios]])</f>
        <v>0</v>
      </c>
      <c r="M601" s="83" cm="1">
        <f t="array" ref="M601">+IFERROR(IF(CONSOLIDADO[[#This Row],[Día]]&lt;14,0,INDEX(CONSOLIDADO[Casos Diarios],ROW()-14,1)),0)</f>
        <v>0</v>
      </c>
      <c r="N601" s="78">
        <f>+IF(CONSOLIDADO[[#This Row],[Clave]]="710143893",1,IF(OR(CONSOLIDADO[[#This Row],[Casos Acumulados]]&gt;0,CONSOLIDADO[[#This Row],[Muertes]]&gt;0),N600+1,I601))</f>
        <v>0</v>
      </c>
      <c r="O601" s="75">
        <f>+IFERROR(VLOOKUP($G601,TDMuertes!$C$2:$E$534,3,0),0)</f>
        <v>0</v>
      </c>
      <c r="P601" s="100" t="str">
        <f t="shared" ca="1" si="52"/>
        <v>OFF</v>
      </c>
      <c r="Q601" s="84">
        <f>+IFERROR(VLOOKUP(CONSOLIDADO[[#This Row],[Codigo Municipio]],TDDia!$A$4:$B$394,2,0),0)</f>
        <v>0</v>
      </c>
    </row>
    <row r="602" spans="2:17" ht="14.4" x14ac:dyDescent="0.3">
      <c r="B602">
        <f t="shared" si="53"/>
        <v>4</v>
      </c>
      <c r="C602" s="75" t="str" cm="1">
        <f t="array" ref="C602">+INDEX(Table_4[[Departamento]:[Municipio]],FINAL!$B602,1)</f>
        <v>Atlántida</v>
      </c>
      <c r="D602" s="75" t="str" cm="1">
        <f t="array" ref="D602">+INDEX(Table_4[[Departamento]:[Municipio]],FINAL!$B602,4)</f>
        <v>Jutiapa</v>
      </c>
      <c r="E602" s="75" t="str" cm="1">
        <f t="array" ref="E602">+INDEX(Table_4[[Departamento]:[Municipio]],FINAL!$B602,3)</f>
        <v>0104</v>
      </c>
      <c r="F602" s="102">
        <f t="shared" si="49"/>
        <v>43914</v>
      </c>
      <c r="G602" s="77" t="str">
        <f>+CONSOLIDADO[[#This Row],[Codigo Municipio]]&amp;CONSOLIDADO[[#This Row],[Fecha]]</f>
        <v>010443914</v>
      </c>
      <c r="H602" s="78">
        <f>+IFERROR(VLOOKUP($G602,TDAcumula!$C$2:$E$2027,3,0),0)</f>
        <v>0</v>
      </c>
      <c r="I602" s="79">
        <f t="shared" si="50"/>
        <v>0</v>
      </c>
      <c r="J602" s="80">
        <f>+IF(CONSOLIDADO[[#This Row],[Codigo Municipio]]=E601,CONSOLIDADO[[#This Row],[Fallecidos Diarios]]+J601,CONSOLIDADO[[#This Row],[Fallecidos Diarios]])</f>
        <v>0</v>
      </c>
      <c r="K602" s="81">
        <f t="shared" si="51"/>
        <v>0</v>
      </c>
      <c r="L602" s="82">
        <f>+IF(CONSOLIDADO[[#This Row],[Codigo Municipio]]=E601,CONSOLIDADO[[#This Row],[Recuperados Diarios]]+L601,CONSOLIDADO[[#This Row],[Recuperados Diarios]])</f>
        <v>0</v>
      </c>
      <c r="M602" s="83" cm="1">
        <f t="array" ref="M602">+IFERROR(IF(CONSOLIDADO[[#This Row],[Día]]&lt;14,0,INDEX(CONSOLIDADO[Casos Diarios],ROW()-14,1)),0)</f>
        <v>0</v>
      </c>
      <c r="N602" s="78">
        <f>+IF(CONSOLIDADO[[#This Row],[Clave]]="710143893",1,IF(OR(CONSOLIDADO[[#This Row],[Casos Acumulados]]&gt;0,CONSOLIDADO[[#This Row],[Muertes]]&gt;0),N601+1,I602))</f>
        <v>0</v>
      </c>
      <c r="O602" s="75">
        <f>+IFERROR(VLOOKUP($G602,TDMuertes!$C$2:$E$534,3,0),0)</f>
        <v>0</v>
      </c>
      <c r="P602" s="100" t="str">
        <f t="shared" ca="1" si="52"/>
        <v>OFF</v>
      </c>
      <c r="Q602" s="84">
        <f>+IFERROR(VLOOKUP(CONSOLIDADO[[#This Row],[Codigo Municipio]],TDDia!$A$4:$B$394,2,0),0)</f>
        <v>0</v>
      </c>
    </row>
    <row r="603" spans="2:17" ht="14.4" x14ac:dyDescent="0.3">
      <c r="B603">
        <f t="shared" si="53"/>
        <v>4</v>
      </c>
      <c r="C603" s="75" t="str" cm="1">
        <f t="array" ref="C603">+INDEX(Table_4[[Departamento]:[Municipio]],FINAL!$B603,1)</f>
        <v>Atlántida</v>
      </c>
      <c r="D603" s="75" t="str" cm="1">
        <f t="array" ref="D603">+INDEX(Table_4[[Departamento]:[Municipio]],FINAL!$B603,4)</f>
        <v>Jutiapa</v>
      </c>
      <c r="E603" s="75" t="str" cm="1">
        <f t="array" ref="E603">+INDEX(Table_4[[Departamento]:[Municipio]],FINAL!$B603,3)</f>
        <v>0104</v>
      </c>
      <c r="F603" s="102">
        <f t="shared" si="49"/>
        <v>43915</v>
      </c>
      <c r="G603" s="77" t="str">
        <f>+CONSOLIDADO[[#This Row],[Codigo Municipio]]&amp;CONSOLIDADO[[#This Row],[Fecha]]</f>
        <v>010443915</v>
      </c>
      <c r="H603" s="78">
        <f>+IFERROR(VLOOKUP($G603,TDAcumula!$C$2:$E$2027,3,0),0)</f>
        <v>0</v>
      </c>
      <c r="I603" s="79">
        <f t="shared" si="50"/>
        <v>0</v>
      </c>
      <c r="J603" s="80">
        <f>+IF(CONSOLIDADO[[#This Row],[Codigo Municipio]]=E602,CONSOLIDADO[[#This Row],[Fallecidos Diarios]]+J602,CONSOLIDADO[[#This Row],[Fallecidos Diarios]])</f>
        <v>0</v>
      </c>
      <c r="K603" s="81">
        <f t="shared" si="51"/>
        <v>0</v>
      </c>
      <c r="L603" s="82">
        <f>+IF(CONSOLIDADO[[#This Row],[Codigo Municipio]]=E602,CONSOLIDADO[[#This Row],[Recuperados Diarios]]+L602,CONSOLIDADO[[#This Row],[Recuperados Diarios]])</f>
        <v>0</v>
      </c>
      <c r="M603" s="83" cm="1">
        <f t="array" ref="M603">+IFERROR(IF(CONSOLIDADO[[#This Row],[Día]]&lt;14,0,INDEX(CONSOLIDADO[Casos Diarios],ROW()-14,1)),0)</f>
        <v>0</v>
      </c>
      <c r="N603" s="78">
        <f>+IF(CONSOLIDADO[[#This Row],[Clave]]="710143893",1,IF(OR(CONSOLIDADO[[#This Row],[Casos Acumulados]]&gt;0,CONSOLIDADO[[#This Row],[Muertes]]&gt;0),N602+1,I603))</f>
        <v>0</v>
      </c>
      <c r="O603" s="75">
        <f>+IFERROR(VLOOKUP($G603,TDMuertes!$C$2:$E$534,3,0),0)</f>
        <v>0</v>
      </c>
      <c r="P603" s="100" t="str">
        <f t="shared" ca="1" si="52"/>
        <v>OFF</v>
      </c>
      <c r="Q603" s="84">
        <f>+IFERROR(VLOOKUP(CONSOLIDADO[[#This Row],[Codigo Municipio]],TDDia!$A$4:$B$394,2,0),0)</f>
        <v>0</v>
      </c>
    </row>
    <row r="604" spans="2:17" ht="14.4" x14ac:dyDescent="0.3">
      <c r="B604">
        <f t="shared" si="53"/>
        <v>4</v>
      </c>
      <c r="C604" s="75" t="str" cm="1">
        <f t="array" ref="C604">+INDEX(Table_4[[Departamento]:[Municipio]],FINAL!$B604,1)</f>
        <v>Atlántida</v>
      </c>
      <c r="D604" s="75" t="str" cm="1">
        <f t="array" ref="D604">+INDEX(Table_4[[Departamento]:[Municipio]],FINAL!$B604,4)</f>
        <v>Jutiapa</v>
      </c>
      <c r="E604" s="75" t="str" cm="1">
        <f t="array" ref="E604">+INDEX(Table_4[[Departamento]:[Municipio]],FINAL!$B604,3)</f>
        <v>0104</v>
      </c>
      <c r="F604" s="102">
        <f t="shared" si="49"/>
        <v>43916</v>
      </c>
      <c r="G604" s="77" t="str">
        <f>+CONSOLIDADO[[#This Row],[Codigo Municipio]]&amp;CONSOLIDADO[[#This Row],[Fecha]]</f>
        <v>010443916</v>
      </c>
      <c r="H604" s="78">
        <f>+IFERROR(VLOOKUP($G604,TDAcumula!$C$2:$E$2027,3,0),0)</f>
        <v>0</v>
      </c>
      <c r="I604" s="79">
        <f t="shared" si="50"/>
        <v>0</v>
      </c>
      <c r="J604" s="80">
        <f>+IF(CONSOLIDADO[[#This Row],[Codigo Municipio]]=E603,CONSOLIDADO[[#This Row],[Fallecidos Diarios]]+J603,CONSOLIDADO[[#This Row],[Fallecidos Diarios]])</f>
        <v>0</v>
      </c>
      <c r="K604" s="81">
        <f t="shared" si="51"/>
        <v>0</v>
      </c>
      <c r="L604" s="82">
        <f>+IF(CONSOLIDADO[[#This Row],[Codigo Municipio]]=E603,CONSOLIDADO[[#This Row],[Recuperados Diarios]]+L603,CONSOLIDADO[[#This Row],[Recuperados Diarios]])</f>
        <v>0</v>
      </c>
      <c r="M604" s="83" cm="1">
        <f t="array" ref="M604">+IFERROR(IF(CONSOLIDADO[[#This Row],[Día]]&lt;14,0,INDEX(CONSOLIDADO[Casos Diarios],ROW()-14,1)),0)</f>
        <v>0</v>
      </c>
      <c r="N604" s="78">
        <f>+IF(CONSOLIDADO[[#This Row],[Clave]]="710143893",1,IF(OR(CONSOLIDADO[[#This Row],[Casos Acumulados]]&gt;0,CONSOLIDADO[[#This Row],[Muertes]]&gt;0),N603+1,I604))</f>
        <v>0</v>
      </c>
      <c r="O604" s="75">
        <f>+IFERROR(VLOOKUP($G604,TDMuertes!$C$2:$E$534,3,0),0)</f>
        <v>0</v>
      </c>
      <c r="P604" s="100" t="str">
        <f t="shared" ca="1" si="52"/>
        <v>OFF</v>
      </c>
      <c r="Q604" s="84">
        <f>+IFERROR(VLOOKUP(CONSOLIDADO[[#This Row],[Codigo Municipio]],TDDia!$A$4:$B$394,2,0),0)</f>
        <v>0</v>
      </c>
    </row>
    <row r="605" spans="2:17" ht="14.4" x14ac:dyDescent="0.3">
      <c r="B605">
        <f t="shared" si="53"/>
        <v>4</v>
      </c>
      <c r="C605" s="75" t="str" cm="1">
        <f t="array" ref="C605">+INDEX(Table_4[[Departamento]:[Municipio]],FINAL!$B605,1)</f>
        <v>Atlántida</v>
      </c>
      <c r="D605" s="75" t="str" cm="1">
        <f t="array" ref="D605">+INDEX(Table_4[[Departamento]:[Municipio]],FINAL!$B605,4)</f>
        <v>Jutiapa</v>
      </c>
      <c r="E605" s="75" t="str" cm="1">
        <f t="array" ref="E605">+INDEX(Table_4[[Departamento]:[Municipio]],FINAL!$B605,3)</f>
        <v>0104</v>
      </c>
      <c r="F605" s="102">
        <f t="shared" si="49"/>
        <v>43917</v>
      </c>
      <c r="G605" s="77" t="str">
        <f>+CONSOLIDADO[[#This Row],[Codigo Municipio]]&amp;CONSOLIDADO[[#This Row],[Fecha]]</f>
        <v>010443917</v>
      </c>
      <c r="H605" s="78">
        <f>+IFERROR(VLOOKUP($G605,TDAcumula!$C$2:$E$2027,3,0),0)</f>
        <v>0</v>
      </c>
      <c r="I605" s="79">
        <f t="shared" si="50"/>
        <v>0</v>
      </c>
      <c r="J605" s="80">
        <f>+IF(CONSOLIDADO[[#This Row],[Codigo Municipio]]=E604,CONSOLIDADO[[#This Row],[Fallecidos Diarios]]+J604,CONSOLIDADO[[#This Row],[Fallecidos Diarios]])</f>
        <v>0</v>
      </c>
      <c r="K605" s="81">
        <f t="shared" si="51"/>
        <v>0</v>
      </c>
      <c r="L605" s="82">
        <f>+IF(CONSOLIDADO[[#This Row],[Codigo Municipio]]=E604,CONSOLIDADO[[#This Row],[Recuperados Diarios]]+L604,CONSOLIDADO[[#This Row],[Recuperados Diarios]])</f>
        <v>0</v>
      </c>
      <c r="M605" s="83" cm="1">
        <f t="array" ref="M605">+IFERROR(IF(CONSOLIDADO[[#This Row],[Día]]&lt;14,0,INDEX(CONSOLIDADO[Casos Diarios],ROW()-14,1)),0)</f>
        <v>0</v>
      </c>
      <c r="N605" s="78">
        <f>+IF(CONSOLIDADO[[#This Row],[Clave]]="710143893",1,IF(OR(CONSOLIDADO[[#This Row],[Casos Acumulados]]&gt;0,CONSOLIDADO[[#This Row],[Muertes]]&gt;0),N604+1,I605))</f>
        <v>0</v>
      </c>
      <c r="O605" s="75">
        <f>+IFERROR(VLOOKUP($G605,TDMuertes!$C$2:$E$534,3,0),0)</f>
        <v>0</v>
      </c>
      <c r="P605" s="100" t="str">
        <f t="shared" ca="1" si="52"/>
        <v>OFF</v>
      </c>
      <c r="Q605" s="84">
        <f>+IFERROR(VLOOKUP(CONSOLIDADO[[#This Row],[Codigo Municipio]],TDDia!$A$4:$B$394,2,0),0)</f>
        <v>0</v>
      </c>
    </row>
    <row r="606" spans="2:17" ht="14.4" x14ac:dyDescent="0.3">
      <c r="B606">
        <f t="shared" si="53"/>
        <v>4</v>
      </c>
      <c r="C606" s="75" t="str" cm="1">
        <f t="array" ref="C606">+INDEX(Table_4[[Departamento]:[Municipio]],FINAL!$B606,1)</f>
        <v>Atlántida</v>
      </c>
      <c r="D606" s="75" t="str" cm="1">
        <f t="array" ref="D606">+INDEX(Table_4[[Departamento]:[Municipio]],FINAL!$B606,4)</f>
        <v>Jutiapa</v>
      </c>
      <c r="E606" s="75" t="str" cm="1">
        <f t="array" ref="E606">+INDEX(Table_4[[Departamento]:[Municipio]],FINAL!$B606,3)</f>
        <v>0104</v>
      </c>
      <c r="F606" s="102">
        <f t="shared" si="49"/>
        <v>43918</v>
      </c>
      <c r="G606" s="77" t="str">
        <f>+CONSOLIDADO[[#This Row],[Codigo Municipio]]&amp;CONSOLIDADO[[#This Row],[Fecha]]</f>
        <v>010443918</v>
      </c>
      <c r="H606" s="78">
        <f>+IFERROR(VLOOKUP($G606,TDAcumula!$C$2:$E$2027,3,0),0)</f>
        <v>0</v>
      </c>
      <c r="I606" s="79">
        <f t="shared" si="50"/>
        <v>0</v>
      </c>
      <c r="J606" s="80">
        <f>+IF(CONSOLIDADO[[#This Row],[Codigo Municipio]]=E605,CONSOLIDADO[[#This Row],[Fallecidos Diarios]]+J605,CONSOLIDADO[[#This Row],[Fallecidos Diarios]])</f>
        <v>0</v>
      </c>
      <c r="K606" s="81">
        <f t="shared" si="51"/>
        <v>0</v>
      </c>
      <c r="L606" s="82">
        <f>+IF(CONSOLIDADO[[#This Row],[Codigo Municipio]]=E605,CONSOLIDADO[[#This Row],[Recuperados Diarios]]+L605,CONSOLIDADO[[#This Row],[Recuperados Diarios]])</f>
        <v>0</v>
      </c>
      <c r="M606" s="83" cm="1">
        <f t="array" ref="M606">+IFERROR(IF(CONSOLIDADO[[#This Row],[Día]]&lt;14,0,INDEX(CONSOLIDADO[Casos Diarios],ROW()-14,1)),0)</f>
        <v>0</v>
      </c>
      <c r="N606" s="78">
        <f>+IF(CONSOLIDADO[[#This Row],[Clave]]="710143893",1,IF(OR(CONSOLIDADO[[#This Row],[Casos Acumulados]]&gt;0,CONSOLIDADO[[#This Row],[Muertes]]&gt;0),N605+1,I606))</f>
        <v>0</v>
      </c>
      <c r="O606" s="75">
        <f>+IFERROR(VLOOKUP($G606,TDMuertes!$C$2:$E$534,3,0),0)</f>
        <v>0</v>
      </c>
      <c r="P606" s="100" t="str">
        <f t="shared" ca="1" si="52"/>
        <v>OFF</v>
      </c>
      <c r="Q606" s="84">
        <f>+IFERROR(VLOOKUP(CONSOLIDADO[[#This Row],[Codigo Municipio]],TDDia!$A$4:$B$394,2,0),0)</f>
        <v>0</v>
      </c>
    </row>
    <row r="607" spans="2:17" ht="14.4" x14ac:dyDescent="0.3">
      <c r="B607">
        <f t="shared" si="53"/>
        <v>4</v>
      </c>
      <c r="C607" s="75" t="str" cm="1">
        <f t="array" ref="C607">+INDEX(Table_4[[Departamento]:[Municipio]],FINAL!$B607,1)</f>
        <v>Atlántida</v>
      </c>
      <c r="D607" s="75" t="str" cm="1">
        <f t="array" ref="D607">+INDEX(Table_4[[Departamento]:[Municipio]],FINAL!$B607,4)</f>
        <v>Jutiapa</v>
      </c>
      <c r="E607" s="75" t="str" cm="1">
        <f t="array" ref="E607">+INDEX(Table_4[[Departamento]:[Municipio]],FINAL!$B607,3)</f>
        <v>0104</v>
      </c>
      <c r="F607" s="102">
        <f t="shared" si="49"/>
        <v>43919</v>
      </c>
      <c r="G607" s="77" t="str">
        <f>+CONSOLIDADO[[#This Row],[Codigo Municipio]]&amp;CONSOLIDADO[[#This Row],[Fecha]]</f>
        <v>010443919</v>
      </c>
      <c r="H607" s="78">
        <f>+IFERROR(VLOOKUP($G607,TDAcumula!$C$2:$E$2027,3,0),0)</f>
        <v>0</v>
      </c>
      <c r="I607" s="79">
        <f t="shared" si="50"/>
        <v>0</v>
      </c>
      <c r="J607" s="80">
        <f>+IF(CONSOLIDADO[[#This Row],[Codigo Municipio]]=E606,CONSOLIDADO[[#This Row],[Fallecidos Diarios]]+J606,CONSOLIDADO[[#This Row],[Fallecidos Diarios]])</f>
        <v>0</v>
      </c>
      <c r="K607" s="81">
        <f t="shared" si="51"/>
        <v>0</v>
      </c>
      <c r="L607" s="82">
        <f>+IF(CONSOLIDADO[[#This Row],[Codigo Municipio]]=E606,CONSOLIDADO[[#This Row],[Recuperados Diarios]]+L606,CONSOLIDADO[[#This Row],[Recuperados Diarios]])</f>
        <v>0</v>
      </c>
      <c r="M607" s="83" cm="1">
        <f t="array" ref="M607">+IFERROR(IF(CONSOLIDADO[[#This Row],[Día]]&lt;14,0,INDEX(CONSOLIDADO[Casos Diarios],ROW()-14,1)),0)</f>
        <v>0</v>
      </c>
      <c r="N607" s="78">
        <f>+IF(CONSOLIDADO[[#This Row],[Clave]]="710143893",1,IF(OR(CONSOLIDADO[[#This Row],[Casos Acumulados]]&gt;0,CONSOLIDADO[[#This Row],[Muertes]]&gt;0),N606+1,I607))</f>
        <v>0</v>
      </c>
      <c r="O607" s="75">
        <f>+IFERROR(VLOOKUP($G607,TDMuertes!$C$2:$E$534,3,0),0)</f>
        <v>0</v>
      </c>
      <c r="P607" s="100" t="str">
        <f t="shared" ca="1" si="52"/>
        <v>OFF</v>
      </c>
      <c r="Q607" s="84">
        <f>+IFERROR(VLOOKUP(CONSOLIDADO[[#This Row],[Codigo Municipio]],TDDia!$A$4:$B$394,2,0),0)</f>
        <v>0</v>
      </c>
    </row>
    <row r="608" spans="2:17" ht="14.4" x14ac:dyDescent="0.3">
      <c r="B608">
        <f t="shared" si="53"/>
        <v>4</v>
      </c>
      <c r="C608" s="75" t="str" cm="1">
        <f t="array" ref="C608">+INDEX(Table_4[[Departamento]:[Municipio]],FINAL!$B608,1)</f>
        <v>Atlántida</v>
      </c>
      <c r="D608" s="75" t="str" cm="1">
        <f t="array" ref="D608">+INDEX(Table_4[[Departamento]:[Municipio]],FINAL!$B608,4)</f>
        <v>Jutiapa</v>
      </c>
      <c r="E608" s="75" t="str" cm="1">
        <f t="array" ref="E608">+INDEX(Table_4[[Departamento]:[Municipio]],FINAL!$B608,3)</f>
        <v>0104</v>
      </c>
      <c r="F608" s="102">
        <f t="shared" si="49"/>
        <v>43920</v>
      </c>
      <c r="G608" s="77" t="str">
        <f>+CONSOLIDADO[[#This Row],[Codigo Municipio]]&amp;CONSOLIDADO[[#This Row],[Fecha]]</f>
        <v>010443920</v>
      </c>
      <c r="H608" s="78">
        <f>+IFERROR(VLOOKUP($G608,TDAcumula!$C$2:$E$2027,3,0),0)</f>
        <v>0</v>
      </c>
      <c r="I608" s="79">
        <f t="shared" si="50"/>
        <v>0</v>
      </c>
      <c r="J608" s="80">
        <f>+IF(CONSOLIDADO[[#This Row],[Codigo Municipio]]=E607,CONSOLIDADO[[#This Row],[Fallecidos Diarios]]+J607,CONSOLIDADO[[#This Row],[Fallecidos Diarios]])</f>
        <v>0</v>
      </c>
      <c r="K608" s="81">
        <f t="shared" si="51"/>
        <v>0</v>
      </c>
      <c r="L608" s="82">
        <f>+IF(CONSOLIDADO[[#This Row],[Codigo Municipio]]=E607,CONSOLIDADO[[#This Row],[Recuperados Diarios]]+L607,CONSOLIDADO[[#This Row],[Recuperados Diarios]])</f>
        <v>0</v>
      </c>
      <c r="M608" s="83" cm="1">
        <f t="array" ref="M608">+IFERROR(IF(CONSOLIDADO[[#This Row],[Día]]&lt;14,0,INDEX(CONSOLIDADO[Casos Diarios],ROW()-14,1)),0)</f>
        <v>0</v>
      </c>
      <c r="N608" s="78">
        <f>+IF(CONSOLIDADO[[#This Row],[Clave]]="710143893",1,IF(OR(CONSOLIDADO[[#This Row],[Casos Acumulados]]&gt;0,CONSOLIDADO[[#This Row],[Muertes]]&gt;0),N607+1,I608))</f>
        <v>0</v>
      </c>
      <c r="O608" s="75">
        <f>+IFERROR(VLOOKUP($G608,TDMuertes!$C$2:$E$534,3,0),0)</f>
        <v>0</v>
      </c>
      <c r="P608" s="100" t="str">
        <f t="shared" ca="1" si="52"/>
        <v>OFF</v>
      </c>
      <c r="Q608" s="84">
        <f>+IFERROR(VLOOKUP(CONSOLIDADO[[#This Row],[Codigo Municipio]],TDDia!$A$4:$B$394,2,0),0)</f>
        <v>0</v>
      </c>
    </row>
    <row r="609" spans="2:17" ht="14.4" x14ac:dyDescent="0.3">
      <c r="B609">
        <f t="shared" si="53"/>
        <v>4</v>
      </c>
      <c r="C609" s="75" t="str" cm="1">
        <f t="array" ref="C609">+INDEX(Table_4[[Departamento]:[Municipio]],FINAL!$B609,1)</f>
        <v>Atlántida</v>
      </c>
      <c r="D609" s="75" t="str" cm="1">
        <f t="array" ref="D609">+INDEX(Table_4[[Departamento]:[Municipio]],FINAL!$B609,4)</f>
        <v>Jutiapa</v>
      </c>
      <c r="E609" s="75" t="str" cm="1">
        <f t="array" ref="E609">+INDEX(Table_4[[Departamento]:[Municipio]],FINAL!$B609,3)</f>
        <v>0104</v>
      </c>
      <c r="F609" s="102">
        <f t="shared" si="49"/>
        <v>43921</v>
      </c>
      <c r="G609" s="77" t="str">
        <f>+CONSOLIDADO[[#This Row],[Codigo Municipio]]&amp;CONSOLIDADO[[#This Row],[Fecha]]</f>
        <v>010443921</v>
      </c>
      <c r="H609" s="78">
        <f>+IFERROR(VLOOKUP($G609,TDAcumula!$C$2:$E$2027,3,0),0)</f>
        <v>0</v>
      </c>
      <c r="I609" s="79">
        <f t="shared" si="50"/>
        <v>0</v>
      </c>
      <c r="J609" s="80">
        <f>+IF(CONSOLIDADO[[#This Row],[Codigo Municipio]]=E608,CONSOLIDADO[[#This Row],[Fallecidos Diarios]]+J608,CONSOLIDADO[[#This Row],[Fallecidos Diarios]])</f>
        <v>0</v>
      </c>
      <c r="K609" s="81">
        <f t="shared" si="51"/>
        <v>0</v>
      </c>
      <c r="L609" s="82">
        <f>+IF(CONSOLIDADO[[#This Row],[Codigo Municipio]]=E608,CONSOLIDADO[[#This Row],[Recuperados Diarios]]+L608,CONSOLIDADO[[#This Row],[Recuperados Diarios]])</f>
        <v>0</v>
      </c>
      <c r="M609" s="83" cm="1">
        <f t="array" ref="M609">+IFERROR(IF(CONSOLIDADO[[#This Row],[Día]]&lt;14,0,INDEX(CONSOLIDADO[Casos Diarios],ROW()-14,1)),0)</f>
        <v>0</v>
      </c>
      <c r="N609" s="78">
        <f>+IF(CONSOLIDADO[[#This Row],[Clave]]="710143893",1,IF(OR(CONSOLIDADO[[#This Row],[Casos Acumulados]]&gt;0,CONSOLIDADO[[#This Row],[Muertes]]&gt;0),N608+1,I609))</f>
        <v>0</v>
      </c>
      <c r="O609" s="75">
        <f>+IFERROR(VLOOKUP($G609,TDMuertes!$C$2:$E$534,3,0),0)</f>
        <v>0</v>
      </c>
      <c r="P609" s="100" t="str">
        <f t="shared" ca="1" si="52"/>
        <v>OFF</v>
      </c>
      <c r="Q609" s="84">
        <f>+IFERROR(VLOOKUP(CONSOLIDADO[[#This Row],[Codigo Municipio]],TDDia!$A$4:$B$394,2,0),0)</f>
        <v>0</v>
      </c>
    </row>
    <row r="610" spans="2:17" ht="14.4" x14ac:dyDescent="0.3">
      <c r="B610">
        <f t="shared" si="53"/>
        <v>4</v>
      </c>
      <c r="C610" s="75" t="str" cm="1">
        <f t="array" ref="C610">+INDEX(Table_4[[Departamento]:[Municipio]],FINAL!$B610,1)</f>
        <v>Atlántida</v>
      </c>
      <c r="D610" s="75" t="str" cm="1">
        <f t="array" ref="D610">+INDEX(Table_4[[Departamento]:[Municipio]],FINAL!$B610,4)</f>
        <v>Jutiapa</v>
      </c>
      <c r="E610" s="75" t="str" cm="1">
        <f t="array" ref="E610">+INDEX(Table_4[[Departamento]:[Municipio]],FINAL!$B610,3)</f>
        <v>0104</v>
      </c>
      <c r="F610" s="102">
        <f t="shared" si="49"/>
        <v>43922</v>
      </c>
      <c r="G610" s="77" t="str">
        <f>+CONSOLIDADO[[#This Row],[Codigo Municipio]]&amp;CONSOLIDADO[[#This Row],[Fecha]]</f>
        <v>010443922</v>
      </c>
      <c r="H610" s="78">
        <f>+IFERROR(VLOOKUP($G610,TDAcumula!$C$2:$E$2027,3,0),0)</f>
        <v>0</v>
      </c>
      <c r="I610" s="79">
        <f t="shared" si="50"/>
        <v>0</v>
      </c>
      <c r="J610" s="80">
        <f>+IF(CONSOLIDADO[[#This Row],[Codigo Municipio]]=E609,CONSOLIDADO[[#This Row],[Fallecidos Diarios]]+J609,CONSOLIDADO[[#This Row],[Fallecidos Diarios]])</f>
        <v>0</v>
      </c>
      <c r="K610" s="81">
        <f t="shared" si="51"/>
        <v>0</v>
      </c>
      <c r="L610" s="82">
        <f>+IF(CONSOLIDADO[[#This Row],[Codigo Municipio]]=E609,CONSOLIDADO[[#This Row],[Recuperados Diarios]]+L609,CONSOLIDADO[[#This Row],[Recuperados Diarios]])</f>
        <v>0</v>
      </c>
      <c r="M610" s="83" cm="1">
        <f t="array" ref="M610">+IFERROR(IF(CONSOLIDADO[[#This Row],[Día]]&lt;14,0,INDEX(CONSOLIDADO[Casos Diarios],ROW()-14,1)),0)</f>
        <v>0</v>
      </c>
      <c r="N610" s="78">
        <f>+IF(CONSOLIDADO[[#This Row],[Clave]]="710143893",1,IF(OR(CONSOLIDADO[[#This Row],[Casos Acumulados]]&gt;0,CONSOLIDADO[[#This Row],[Muertes]]&gt;0),N609+1,I610))</f>
        <v>0</v>
      </c>
      <c r="O610" s="75">
        <f>+IFERROR(VLOOKUP($G610,TDMuertes!$C$2:$E$534,3,0),0)</f>
        <v>0</v>
      </c>
      <c r="P610" s="100" t="str">
        <f t="shared" ca="1" si="52"/>
        <v>OFF</v>
      </c>
      <c r="Q610" s="84">
        <f>+IFERROR(VLOOKUP(CONSOLIDADO[[#This Row],[Codigo Municipio]],TDDia!$A$4:$B$394,2,0),0)</f>
        <v>0</v>
      </c>
    </row>
    <row r="611" spans="2:17" ht="14.4" x14ac:dyDescent="0.3">
      <c r="B611">
        <f t="shared" si="53"/>
        <v>4</v>
      </c>
      <c r="C611" s="75" t="str" cm="1">
        <f t="array" ref="C611">+INDEX(Table_4[[Departamento]:[Municipio]],FINAL!$B611,1)</f>
        <v>Atlántida</v>
      </c>
      <c r="D611" s="75" t="str" cm="1">
        <f t="array" ref="D611">+INDEX(Table_4[[Departamento]:[Municipio]],FINAL!$B611,4)</f>
        <v>Jutiapa</v>
      </c>
      <c r="E611" s="75" t="str" cm="1">
        <f t="array" ref="E611">+INDEX(Table_4[[Departamento]:[Municipio]],FINAL!$B611,3)</f>
        <v>0104</v>
      </c>
      <c r="F611" s="102">
        <f t="shared" si="49"/>
        <v>43923</v>
      </c>
      <c r="G611" s="77" t="str">
        <f>+CONSOLIDADO[[#This Row],[Codigo Municipio]]&amp;CONSOLIDADO[[#This Row],[Fecha]]</f>
        <v>010443923</v>
      </c>
      <c r="H611" s="78">
        <f>+IFERROR(VLOOKUP($G611,TDAcumula!$C$2:$E$2027,3,0),0)</f>
        <v>0</v>
      </c>
      <c r="I611" s="79">
        <f t="shared" si="50"/>
        <v>0</v>
      </c>
      <c r="J611" s="80">
        <f>+IF(CONSOLIDADO[[#This Row],[Codigo Municipio]]=E610,CONSOLIDADO[[#This Row],[Fallecidos Diarios]]+J610,CONSOLIDADO[[#This Row],[Fallecidos Diarios]])</f>
        <v>0</v>
      </c>
      <c r="K611" s="81">
        <f t="shared" si="51"/>
        <v>0</v>
      </c>
      <c r="L611" s="82">
        <f>+IF(CONSOLIDADO[[#This Row],[Codigo Municipio]]=E610,CONSOLIDADO[[#This Row],[Recuperados Diarios]]+L610,CONSOLIDADO[[#This Row],[Recuperados Diarios]])</f>
        <v>0</v>
      </c>
      <c r="M611" s="83" cm="1">
        <f t="array" ref="M611">+IFERROR(IF(CONSOLIDADO[[#This Row],[Día]]&lt;14,0,INDEX(CONSOLIDADO[Casos Diarios],ROW()-14,1)),0)</f>
        <v>0</v>
      </c>
      <c r="N611" s="78">
        <f>+IF(CONSOLIDADO[[#This Row],[Clave]]="710143893",1,IF(OR(CONSOLIDADO[[#This Row],[Casos Acumulados]]&gt;0,CONSOLIDADO[[#This Row],[Muertes]]&gt;0),N610+1,I611))</f>
        <v>0</v>
      </c>
      <c r="O611" s="75">
        <f>+IFERROR(VLOOKUP($G611,TDMuertes!$C$2:$E$534,3,0),0)</f>
        <v>0</v>
      </c>
      <c r="P611" s="100" t="str">
        <f t="shared" ca="1" si="52"/>
        <v>OFF</v>
      </c>
      <c r="Q611" s="84">
        <f>+IFERROR(VLOOKUP(CONSOLIDADO[[#This Row],[Codigo Municipio]],TDDia!$A$4:$B$394,2,0),0)</f>
        <v>0</v>
      </c>
    </row>
    <row r="612" spans="2:17" ht="14.4" x14ac:dyDescent="0.3">
      <c r="B612">
        <f t="shared" si="53"/>
        <v>4</v>
      </c>
      <c r="C612" s="75" t="str" cm="1">
        <f t="array" ref="C612">+INDEX(Table_4[[Departamento]:[Municipio]],FINAL!$B612,1)</f>
        <v>Atlántida</v>
      </c>
      <c r="D612" s="75" t="str" cm="1">
        <f t="array" ref="D612">+INDEX(Table_4[[Departamento]:[Municipio]],FINAL!$B612,4)</f>
        <v>Jutiapa</v>
      </c>
      <c r="E612" s="75" t="str" cm="1">
        <f t="array" ref="E612">+INDEX(Table_4[[Departamento]:[Municipio]],FINAL!$B612,3)</f>
        <v>0104</v>
      </c>
      <c r="F612" s="102">
        <f t="shared" si="49"/>
        <v>43924</v>
      </c>
      <c r="G612" s="77" t="str">
        <f>+CONSOLIDADO[[#This Row],[Codigo Municipio]]&amp;CONSOLIDADO[[#This Row],[Fecha]]</f>
        <v>010443924</v>
      </c>
      <c r="H612" s="78">
        <f>+IFERROR(VLOOKUP($G612,TDAcumula!$C$2:$E$2027,3,0),0)</f>
        <v>0</v>
      </c>
      <c r="I612" s="79">
        <f t="shared" si="50"/>
        <v>0</v>
      </c>
      <c r="J612" s="80">
        <f>+IF(CONSOLIDADO[[#This Row],[Codigo Municipio]]=E611,CONSOLIDADO[[#This Row],[Fallecidos Diarios]]+J611,CONSOLIDADO[[#This Row],[Fallecidos Diarios]])</f>
        <v>0</v>
      </c>
      <c r="K612" s="81">
        <f t="shared" si="51"/>
        <v>0</v>
      </c>
      <c r="L612" s="82">
        <f>+IF(CONSOLIDADO[[#This Row],[Codigo Municipio]]=E611,CONSOLIDADO[[#This Row],[Recuperados Diarios]]+L611,CONSOLIDADO[[#This Row],[Recuperados Diarios]])</f>
        <v>0</v>
      </c>
      <c r="M612" s="83" cm="1">
        <f t="array" ref="M612">+IFERROR(IF(CONSOLIDADO[[#This Row],[Día]]&lt;14,0,INDEX(CONSOLIDADO[Casos Diarios],ROW()-14,1)),0)</f>
        <v>0</v>
      </c>
      <c r="N612" s="78">
        <f>+IF(CONSOLIDADO[[#This Row],[Clave]]="710143893",1,IF(OR(CONSOLIDADO[[#This Row],[Casos Acumulados]]&gt;0,CONSOLIDADO[[#This Row],[Muertes]]&gt;0),N611+1,I612))</f>
        <v>0</v>
      </c>
      <c r="O612" s="75">
        <f>+IFERROR(VLOOKUP($G612,TDMuertes!$C$2:$E$534,3,0),0)</f>
        <v>0</v>
      </c>
      <c r="P612" s="100" t="str">
        <f t="shared" ca="1" si="52"/>
        <v>OFF</v>
      </c>
      <c r="Q612" s="84">
        <f>+IFERROR(VLOOKUP(CONSOLIDADO[[#This Row],[Codigo Municipio]],TDDia!$A$4:$B$394,2,0),0)</f>
        <v>0</v>
      </c>
    </row>
    <row r="613" spans="2:17" ht="14.4" x14ac:dyDescent="0.3">
      <c r="B613">
        <f t="shared" si="53"/>
        <v>4</v>
      </c>
      <c r="C613" s="75" t="str" cm="1">
        <f t="array" ref="C613">+INDEX(Table_4[[Departamento]:[Municipio]],FINAL!$B613,1)</f>
        <v>Atlántida</v>
      </c>
      <c r="D613" s="75" t="str" cm="1">
        <f t="array" ref="D613">+INDEX(Table_4[[Departamento]:[Municipio]],FINAL!$B613,4)</f>
        <v>Jutiapa</v>
      </c>
      <c r="E613" s="75" t="str" cm="1">
        <f t="array" ref="E613">+INDEX(Table_4[[Departamento]:[Municipio]],FINAL!$B613,3)</f>
        <v>0104</v>
      </c>
      <c r="F613" s="102">
        <f t="shared" si="49"/>
        <v>43925</v>
      </c>
      <c r="G613" s="77" t="str">
        <f>+CONSOLIDADO[[#This Row],[Codigo Municipio]]&amp;CONSOLIDADO[[#This Row],[Fecha]]</f>
        <v>010443925</v>
      </c>
      <c r="H613" s="78">
        <f>+IFERROR(VLOOKUP($G613,TDAcumula!$C$2:$E$2027,3,0),0)</f>
        <v>0</v>
      </c>
      <c r="I613" s="79">
        <f t="shared" si="50"/>
        <v>0</v>
      </c>
      <c r="J613" s="80">
        <f>+IF(CONSOLIDADO[[#This Row],[Codigo Municipio]]=E612,CONSOLIDADO[[#This Row],[Fallecidos Diarios]]+J612,CONSOLIDADO[[#This Row],[Fallecidos Diarios]])</f>
        <v>0</v>
      </c>
      <c r="K613" s="81">
        <f t="shared" si="51"/>
        <v>0</v>
      </c>
      <c r="L613" s="82">
        <f>+IF(CONSOLIDADO[[#This Row],[Codigo Municipio]]=E612,CONSOLIDADO[[#This Row],[Recuperados Diarios]]+L612,CONSOLIDADO[[#This Row],[Recuperados Diarios]])</f>
        <v>0</v>
      </c>
      <c r="M613" s="83" cm="1">
        <f t="array" ref="M613">+IFERROR(IF(CONSOLIDADO[[#This Row],[Día]]&lt;14,0,INDEX(CONSOLIDADO[Casos Diarios],ROW()-14,1)),0)</f>
        <v>0</v>
      </c>
      <c r="N613" s="78">
        <f>+IF(CONSOLIDADO[[#This Row],[Clave]]="710143893",1,IF(OR(CONSOLIDADO[[#This Row],[Casos Acumulados]]&gt;0,CONSOLIDADO[[#This Row],[Muertes]]&gt;0),N612+1,I613))</f>
        <v>0</v>
      </c>
      <c r="O613" s="75">
        <f>+IFERROR(VLOOKUP($G613,TDMuertes!$C$2:$E$534,3,0),0)</f>
        <v>0</v>
      </c>
      <c r="P613" s="100" t="str">
        <f t="shared" ca="1" si="52"/>
        <v>OFF</v>
      </c>
      <c r="Q613" s="84">
        <f>+IFERROR(VLOOKUP(CONSOLIDADO[[#This Row],[Codigo Municipio]],TDDia!$A$4:$B$394,2,0),0)</f>
        <v>0</v>
      </c>
    </row>
    <row r="614" spans="2:17" ht="14.4" x14ac:dyDescent="0.3">
      <c r="B614">
        <f t="shared" si="53"/>
        <v>4</v>
      </c>
      <c r="C614" s="75" t="str" cm="1">
        <f t="array" ref="C614">+INDEX(Table_4[[Departamento]:[Municipio]],FINAL!$B614,1)</f>
        <v>Atlántida</v>
      </c>
      <c r="D614" s="75" t="str" cm="1">
        <f t="array" ref="D614">+INDEX(Table_4[[Departamento]:[Municipio]],FINAL!$B614,4)</f>
        <v>Jutiapa</v>
      </c>
      <c r="E614" s="75" t="str" cm="1">
        <f t="array" ref="E614">+INDEX(Table_4[[Departamento]:[Municipio]],FINAL!$B614,3)</f>
        <v>0104</v>
      </c>
      <c r="F614" s="102">
        <f t="shared" si="49"/>
        <v>43926</v>
      </c>
      <c r="G614" s="77" t="str">
        <f>+CONSOLIDADO[[#This Row],[Codigo Municipio]]&amp;CONSOLIDADO[[#This Row],[Fecha]]</f>
        <v>010443926</v>
      </c>
      <c r="H614" s="78">
        <f>+IFERROR(VLOOKUP($G614,TDAcumula!$C$2:$E$2027,3,0),0)</f>
        <v>0</v>
      </c>
      <c r="I614" s="79">
        <f t="shared" si="50"/>
        <v>0</v>
      </c>
      <c r="J614" s="80">
        <f>+IF(CONSOLIDADO[[#This Row],[Codigo Municipio]]=E613,CONSOLIDADO[[#This Row],[Fallecidos Diarios]]+J613,CONSOLIDADO[[#This Row],[Fallecidos Diarios]])</f>
        <v>0</v>
      </c>
      <c r="K614" s="81">
        <f t="shared" si="51"/>
        <v>0</v>
      </c>
      <c r="L614" s="82">
        <f>+IF(CONSOLIDADO[[#This Row],[Codigo Municipio]]=E613,CONSOLIDADO[[#This Row],[Recuperados Diarios]]+L613,CONSOLIDADO[[#This Row],[Recuperados Diarios]])</f>
        <v>0</v>
      </c>
      <c r="M614" s="83" cm="1">
        <f t="array" ref="M614">+IFERROR(IF(CONSOLIDADO[[#This Row],[Día]]&lt;14,0,INDEX(CONSOLIDADO[Casos Diarios],ROW()-14,1)),0)</f>
        <v>0</v>
      </c>
      <c r="N614" s="78">
        <f>+IF(CONSOLIDADO[[#This Row],[Clave]]="710143893",1,IF(OR(CONSOLIDADO[[#This Row],[Casos Acumulados]]&gt;0,CONSOLIDADO[[#This Row],[Muertes]]&gt;0),N613+1,I614))</f>
        <v>0</v>
      </c>
      <c r="O614" s="75">
        <f>+IFERROR(VLOOKUP($G614,TDMuertes!$C$2:$E$534,3,0),0)</f>
        <v>0</v>
      </c>
      <c r="P614" s="100" t="str">
        <f t="shared" ca="1" si="52"/>
        <v>OFF</v>
      </c>
      <c r="Q614" s="84">
        <f>+IFERROR(VLOOKUP(CONSOLIDADO[[#This Row],[Codigo Municipio]],TDDia!$A$4:$B$394,2,0),0)</f>
        <v>0</v>
      </c>
    </row>
    <row r="615" spans="2:17" ht="14.4" x14ac:dyDescent="0.3">
      <c r="B615">
        <f t="shared" si="53"/>
        <v>4</v>
      </c>
      <c r="C615" s="75" t="str" cm="1">
        <f t="array" ref="C615">+INDEX(Table_4[[Departamento]:[Municipio]],FINAL!$B615,1)</f>
        <v>Atlántida</v>
      </c>
      <c r="D615" s="75" t="str" cm="1">
        <f t="array" ref="D615">+INDEX(Table_4[[Departamento]:[Municipio]],FINAL!$B615,4)</f>
        <v>Jutiapa</v>
      </c>
      <c r="E615" s="75" t="str" cm="1">
        <f t="array" ref="E615">+INDEX(Table_4[[Departamento]:[Municipio]],FINAL!$B615,3)</f>
        <v>0104</v>
      </c>
      <c r="F615" s="102">
        <f t="shared" si="49"/>
        <v>43927</v>
      </c>
      <c r="G615" s="77" t="str">
        <f>+CONSOLIDADO[[#This Row],[Codigo Municipio]]&amp;CONSOLIDADO[[#This Row],[Fecha]]</f>
        <v>010443927</v>
      </c>
      <c r="H615" s="78">
        <f>+IFERROR(VLOOKUP($G615,TDAcumula!$C$2:$E$2027,3,0),0)</f>
        <v>0</v>
      </c>
      <c r="I615" s="79">
        <f t="shared" si="50"/>
        <v>0</v>
      </c>
      <c r="J615" s="80">
        <f>+IF(CONSOLIDADO[[#This Row],[Codigo Municipio]]=E614,CONSOLIDADO[[#This Row],[Fallecidos Diarios]]+J614,CONSOLIDADO[[#This Row],[Fallecidos Diarios]])</f>
        <v>0</v>
      </c>
      <c r="K615" s="81">
        <f t="shared" si="51"/>
        <v>0</v>
      </c>
      <c r="L615" s="82">
        <f>+IF(CONSOLIDADO[[#This Row],[Codigo Municipio]]=E614,CONSOLIDADO[[#This Row],[Recuperados Diarios]]+L614,CONSOLIDADO[[#This Row],[Recuperados Diarios]])</f>
        <v>0</v>
      </c>
      <c r="M615" s="83" cm="1">
        <f t="array" ref="M615">+IFERROR(IF(CONSOLIDADO[[#This Row],[Día]]&lt;14,0,INDEX(CONSOLIDADO[Casos Diarios],ROW()-14,1)),0)</f>
        <v>0</v>
      </c>
      <c r="N615" s="78">
        <f>+IF(CONSOLIDADO[[#This Row],[Clave]]="710143893",1,IF(OR(CONSOLIDADO[[#This Row],[Casos Acumulados]]&gt;0,CONSOLIDADO[[#This Row],[Muertes]]&gt;0),N614+1,I615))</f>
        <v>0</v>
      </c>
      <c r="O615" s="75">
        <f>+IFERROR(VLOOKUP($G615,TDMuertes!$C$2:$E$534,3,0),0)</f>
        <v>0</v>
      </c>
      <c r="P615" s="100" t="str">
        <f t="shared" ca="1" si="52"/>
        <v>OFF</v>
      </c>
      <c r="Q615" s="84">
        <f>+IFERROR(VLOOKUP(CONSOLIDADO[[#This Row],[Codigo Municipio]],TDDia!$A$4:$B$394,2,0),0)</f>
        <v>0</v>
      </c>
    </row>
    <row r="616" spans="2:17" ht="14.4" x14ac:dyDescent="0.3">
      <c r="B616">
        <f t="shared" si="53"/>
        <v>4</v>
      </c>
      <c r="C616" s="75" t="str" cm="1">
        <f t="array" ref="C616">+INDEX(Table_4[[Departamento]:[Municipio]],FINAL!$B616,1)</f>
        <v>Atlántida</v>
      </c>
      <c r="D616" s="75" t="str" cm="1">
        <f t="array" ref="D616">+INDEX(Table_4[[Departamento]:[Municipio]],FINAL!$B616,4)</f>
        <v>Jutiapa</v>
      </c>
      <c r="E616" s="75" t="str" cm="1">
        <f t="array" ref="E616">+INDEX(Table_4[[Departamento]:[Municipio]],FINAL!$B616,3)</f>
        <v>0104</v>
      </c>
      <c r="F616" s="102">
        <f t="shared" si="49"/>
        <v>43928</v>
      </c>
      <c r="G616" s="77" t="str">
        <f>+CONSOLIDADO[[#This Row],[Codigo Municipio]]&amp;CONSOLIDADO[[#This Row],[Fecha]]</f>
        <v>010443928</v>
      </c>
      <c r="H616" s="78">
        <f>+IFERROR(VLOOKUP($G616,TDAcumula!$C$2:$E$2027,3,0),0)</f>
        <v>0</v>
      </c>
      <c r="I616" s="79">
        <f t="shared" si="50"/>
        <v>0</v>
      </c>
      <c r="J616" s="80">
        <f>+IF(CONSOLIDADO[[#This Row],[Codigo Municipio]]=E615,CONSOLIDADO[[#This Row],[Fallecidos Diarios]]+J615,CONSOLIDADO[[#This Row],[Fallecidos Diarios]])</f>
        <v>0</v>
      </c>
      <c r="K616" s="81">
        <f t="shared" si="51"/>
        <v>0</v>
      </c>
      <c r="L616" s="82">
        <f>+IF(CONSOLIDADO[[#This Row],[Codigo Municipio]]=E615,CONSOLIDADO[[#This Row],[Recuperados Diarios]]+L615,CONSOLIDADO[[#This Row],[Recuperados Diarios]])</f>
        <v>0</v>
      </c>
      <c r="M616" s="83" cm="1">
        <f t="array" ref="M616">+IFERROR(IF(CONSOLIDADO[[#This Row],[Día]]&lt;14,0,INDEX(CONSOLIDADO[Casos Diarios],ROW()-14,1)),0)</f>
        <v>0</v>
      </c>
      <c r="N616" s="78">
        <f>+IF(CONSOLIDADO[[#This Row],[Clave]]="710143893",1,IF(OR(CONSOLIDADO[[#This Row],[Casos Acumulados]]&gt;0,CONSOLIDADO[[#This Row],[Muertes]]&gt;0),N615+1,I616))</f>
        <v>0</v>
      </c>
      <c r="O616" s="75">
        <f>+IFERROR(VLOOKUP($G616,TDMuertes!$C$2:$E$534,3,0),0)</f>
        <v>0</v>
      </c>
      <c r="P616" s="100" t="str">
        <f t="shared" ca="1" si="52"/>
        <v>OFF</v>
      </c>
      <c r="Q616" s="84">
        <f>+IFERROR(VLOOKUP(CONSOLIDADO[[#This Row],[Codigo Municipio]],TDDia!$A$4:$B$394,2,0),0)</f>
        <v>0</v>
      </c>
    </row>
    <row r="617" spans="2:17" ht="14.4" x14ac:dyDescent="0.3">
      <c r="B617">
        <f t="shared" si="53"/>
        <v>4</v>
      </c>
      <c r="C617" s="75" t="str" cm="1">
        <f t="array" ref="C617">+INDEX(Table_4[[Departamento]:[Municipio]],FINAL!$B617,1)</f>
        <v>Atlántida</v>
      </c>
      <c r="D617" s="75" t="str" cm="1">
        <f t="array" ref="D617">+INDEX(Table_4[[Departamento]:[Municipio]],FINAL!$B617,4)</f>
        <v>Jutiapa</v>
      </c>
      <c r="E617" s="75" t="str" cm="1">
        <f t="array" ref="E617">+INDEX(Table_4[[Departamento]:[Municipio]],FINAL!$B617,3)</f>
        <v>0104</v>
      </c>
      <c r="F617" s="102">
        <f t="shared" si="49"/>
        <v>43929</v>
      </c>
      <c r="G617" s="77" t="str">
        <f>+CONSOLIDADO[[#This Row],[Codigo Municipio]]&amp;CONSOLIDADO[[#This Row],[Fecha]]</f>
        <v>010443929</v>
      </c>
      <c r="H617" s="78">
        <f>+IFERROR(VLOOKUP($G617,TDAcumula!$C$2:$E$2027,3,0),0)</f>
        <v>0</v>
      </c>
      <c r="I617" s="79">
        <f t="shared" si="50"/>
        <v>0</v>
      </c>
      <c r="J617" s="80">
        <f>+IF(CONSOLIDADO[[#This Row],[Codigo Municipio]]=E616,CONSOLIDADO[[#This Row],[Fallecidos Diarios]]+J616,CONSOLIDADO[[#This Row],[Fallecidos Diarios]])</f>
        <v>0</v>
      </c>
      <c r="K617" s="81">
        <f t="shared" si="51"/>
        <v>0</v>
      </c>
      <c r="L617" s="82">
        <f>+IF(CONSOLIDADO[[#This Row],[Codigo Municipio]]=E616,CONSOLIDADO[[#This Row],[Recuperados Diarios]]+L616,CONSOLIDADO[[#This Row],[Recuperados Diarios]])</f>
        <v>0</v>
      </c>
      <c r="M617" s="83" cm="1">
        <f t="array" ref="M617">+IFERROR(IF(CONSOLIDADO[[#This Row],[Día]]&lt;14,0,INDEX(CONSOLIDADO[Casos Diarios],ROW()-14,1)),0)</f>
        <v>0</v>
      </c>
      <c r="N617" s="78">
        <f>+IF(CONSOLIDADO[[#This Row],[Clave]]="710143893",1,IF(OR(CONSOLIDADO[[#This Row],[Casos Acumulados]]&gt;0,CONSOLIDADO[[#This Row],[Muertes]]&gt;0),N616+1,I617))</f>
        <v>0</v>
      </c>
      <c r="O617" s="75">
        <f>+IFERROR(VLOOKUP($G617,TDMuertes!$C$2:$E$534,3,0),0)</f>
        <v>0</v>
      </c>
      <c r="P617" s="100" t="str">
        <f t="shared" ca="1" si="52"/>
        <v>OFF</v>
      </c>
      <c r="Q617" s="84">
        <f>+IFERROR(VLOOKUP(CONSOLIDADO[[#This Row],[Codigo Municipio]],TDDia!$A$4:$B$394,2,0),0)</f>
        <v>0</v>
      </c>
    </row>
    <row r="618" spans="2:17" ht="14.4" x14ac:dyDescent="0.3">
      <c r="B618">
        <f t="shared" si="53"/>
        <v>4</v>
      </c>
      <c r="C618" s="75" t="str" cm="1">
        <f t="array" ref="C618">+INDEX(Table_4[[Departamento]:[Municipio]],FINAL!$B618,1)</f>
        <v>Atlántida</v>
      </c>
      <c r="D618" s="75" t="str" cm="1">
        <f t="array" ref="D618">+INDEX(Table_4[[Departamento]:[Municipio]],FINAL!$B618,4)</f>
        <v>Jutiapa</v>
      </c>
      <c r="E618" s="75" t="str" cm="1">
        <f t="array" ref="E618">+INDEX(Table_4[[Departamento]:[Municipio]],FINAL!$B618,3)</f>
        <v>0104</v>
      </c>
      <c r="F618" s="102">
        <f t="shared" si="49"/>
        <v>43930</v>
      </c>
      <c r="G618" s="77" t="str">
        <f>+CONSOLIDADO[[#This Row],[Codigo Municipio]]&amp;CONSOLIDADO[[#This Row],[Fecha]]</f>
        <v>010443930</v>
      </c>
      <c r="H618" s="78">
        <f>+IFERROR(VLOOKUP($G618,TDAcumula!$C$2:$E$2027,3,0),0)</f>
        <v>0</v>
      </c>
      <c r="I618" s="79">
        <f t="shared" si="50"/>
        <v>0</v>
      </c>
      <c r="J618" s="80">
        <f>+IF(CONSOLIDADO[[#This Row],[Codigo Municipio]]=E617,CONSOLIDADO[[#This Row],[Fallecidos Diarios]]+J617,CONSOLIDADO[[#This Row],[Fallecidos Diarios]])</f>
        <v>0</v>
      </c>
      <c r="K618" s="81">
        <f t="shared" si="51"/>
        <v>0</v>
      </c>
      <c r="L618" s="82">
        <f>+IF(CONSOLIDADO[[#This Row],[Codigo Municipio]]=E617,CONSOLIDADO[[#This Row],[Recuperados Diarios]]+L617,CONSOLIDADO[[#This Row],[Recuperados Diarios]])</f>
        <v>0</v>
      </c>
      <c r="M618" s="83" cm="1">
        <f t="array" ref="M618">+IFERROR(IF(CONSOLIDADO[[#This Row],[Día]]&lt;14,0,INDEX(CONSOLIDADO[Casos Diarios],ROW()-14,1)),0)</f>
        <v>0</v>
      </c>
      <c r="N618" s="78">
        <f>+IF(CONSOLIDADO[[#This Row],[Clave]]="710143893",1,IF(OR(CONSOLIDADO[[#This Row],[Casos Acumulados]]&gt;0,CONSOLIDADO[[#This Row],[Muertes]]&gt;0),N617+1,I618))</f>
        <v>0</v>
      </c>
      <c r="O618" s="75">
        <f>+IFERROR(VLOOKUP($G618,TDMuertes!$C$2:$E$534,3,0),0)</f>
        <v>0</v>
      </c>
      <c r="P618" s="100" t="str">
        <f t="shared" ca="1" si="52"/>
        <v>OFF</v>
      </c>
      <c r="Q618" s="84">
        <f>+IFERROR(VLOOKUP(CONSOLIDADO[[#This Row],[Codigo Municipio]],TDDia!$A$4:$B$394,2,0),0)</f>
        <v>0</v>
      </c>
    </row>
    <row r="619" spans="2:17" ht="14.4" x14ac:dyDescent="0.3">
      <c r="B619">
        <f t="shared" si="53"/>
        <v>4</v>
      </c>
      <c r="C619" s="75" t="str" cm="1">
        <f t="array" ref="C619">+INDEX(Table_4[[Departamento]:[Municipio]],FINAL!$B619,1)</f>
        <v>Atlántida</v>
      </c>
      <c r="D619" s="75" t="str" cm="1">
        <f t="array" ref="D619">+INDEX(Table_4[[Departamento]:[Municipio]],FINAL!$B619,4)</f>
        <v>Jutiapa</v>
      </c>
      <c r="E619" s="75" t="str" cm="1">
        <f t="array" ref="E619">+INDEX(Table_4[[Departamento]:[Municipio]],FINAL!$B619,3)</f>
        <v>0104</v>
      </c>
      <c r="F619" s="102">
        <f t="shared" si="49"/>
        <v>43931</v>
      </c>
      <c r="G619" s="77" t="str">
        <f>+CONSOLIDADO[[#This Row],[Codigo Municipio]]&amp;CONSOLIDADO[[#This Row],[Fecha]]</f>
        <v>010443931</v>
      </c>
      <c r="H619" s="78">
        <f>+IFERROR(VLOOKUP($G619,TDAcumula!$C$2:$E$2027,3,0),0)</f>
        <v>0</v>
      </c>
      <c r="I619" s="79">
        <f t="shared" si="50"/>
        <v>0</v>
      </c>
      <c r="J619" s="80">
        <f>+IF(CONSOLIDADO[[#This Row],[Codigo Municipio]]=E618,CONSOLIDADO[[#This Row],[Fallecidos Diarios]]+J618,CONSOLIDADO[[#This Row],[Fallecidos Diarios]])</f>
        <v>0</v>
      </c>
      <c r="K619" s="81">
        <f t="shared" si="51"/>
        <v>0</v>
      </c>
      <c r="L619" s="82">
        <f>+IF(CONSOLIDADO[[#This Row],[Codigo Municipio]]=E618,CONSOLIDADO[[#This Row],[Recuperados Diarios]]+L618,CONSOLIDADO[[#This Row],[Recuperados Diarios]])</f>
        <v>0</v>
      </c>
      <c r="M619" s="83" cm="1">
        <f t="array" ref="M619">+IFERROR(IF(CONSOLIDADO[[#This Row],[Día]]&lt;14,0,INDEX(CONSOLIDADO[Casos Diarios],ROW()-14,1)),0)</f>
        <v>0</v>
      </c>
      <c r="N619" s="78">
        <f>+IF(CONSOLIDADO[[#This Row],[Clave]]="710143893",1,IF(OR(CONSOLIDADO[[#This Row],[Casos Acumulados]]&gt;0,CONSOLIDADO[[#This Row],[Muertes]]&gt;0),N618+1,I619))</f>
        <v>0</v>
      </c>
      <c r="O619" s="75">
        <f>+IFERROR(VLOOKUP($G619,TDMuertes!$C$2:$E$534,3,0),0)</f>
        <v>0</v>
      </c>
      <c r="P619" s="100" t="str">
        <f t="shared" ca="1" si="52"/>
        <v>OFF</v>
      </c>
      <c r="Q619" s="84">
        <f>+IFERROR(VLOOKUP(CONSOLIDADO[[#This Row],[Codigo Municipio]],TDDia!$A$4:$B$394,2,0),0)</f>
        <v>0</v>
      </c>
    </row>
    <row r="620" spans="2:17" ht="14.4" x14ac:dyDescent="0.3">
      <c r="B620">
        <f t="shared" si="53"/>
        <v>4</v>
      </c>
      <c r="C620" s="75" t="str" cm="1">
        <f t="array" ref="C620">+INDEX(Table_4[[Departamento]:[Municipio]],FINAL!$B620,1)</f>
        <v>Atlántida</v>
      </c>
      <c r="D620" s="75" t="str" cm="1">
        <f t="array" ref="D620">+INDEX(Table_4[[Departamento]:[Municipio]],FINAL!$B620,4)</f>
        <v>Jutiapa</v>
      </c>
      <c r="E620" s="75" t="str" cm="1">
        <f t="array" ref="E620">+INDEX(Table_4[[Departamento]:[Municipio]],FINAL!$B620,3)</f>
        <v>0104</v>
      </c>
      <c r="F620" s="102">
        <f t="shared" si="49"/>
        <v>43932</v>
      </c>
      <c r="G620" s="77" t="str">
        <f>+CONSOLIDADO[[#This Row],[Codigo Municipio]]&amp;CONSOLIDADO[[#This Row],[Fecha]]</f>
        <v>010443932</v>
      </c>
      <c r="H620" s="78">
        <f>+IFERROR(VLOOKUP($G620,TDAcumula!$C$2:$E$2027,3,0),0)</f>
        <v>0</v>
      </c>
      <c r="I620" s="79">
        <f t="shared" si="50"/>
        <v>0</v>
      </c>
      <c r="J620" s="80">
        <f>+IF(CONSOLIDADO[[#This Row],[Codigo Municipio]]=E619,CONSOLIDADO[[#This Row],[Fallecidos Diarios]]+J619,CONSOLIDADO[[#This Row],[Fallecidos Diarios]])</f>
        <v>0</v>
      </c>
      <c r="K620" s="81">
        <f t="shared" si="51"/>
        <v>0</v>
      </c>
      <c r="L620" s="82">
        <f>+IF(CONSOLIDADO[[#This Row],[Codigo Municipio]]=E619,CONSOLIDADO[[#This Row],[Recuperados Diarios]]+L619,CONSOLIDADO[[#This Row],[Recuperados Diarios]])</f>
        <v>0</v>
      </c>
      <c r="M620" s="83" cm="1">
        <f t="array" ref="M620">+IFERROR(IF(CONSOLIDADO[[#This Row],[Día]]&lt;14,0,INDEX(CONSOLIDADO[Casos Diarios],ROW()-14,1)),0)</f>
        <v>0</v>
      </c>
      <c r="N620" s="78">
        <f>+IF(CONSOLIDADO[[#This Row],[Clave]]="710143893",1,IF(OR(CONSOLIDADO[[#This Row],[Casos Acumulados]]&gt;0,CONSOLIDADO[[#This Row],[Muertes]]&gt;0),N619+1,I620))</f>
        <v>0</v>
      </c>
      <c r="O620" s="75">
        <f>+IFERROR(VLOOKUP($G620,TDMuertes!$C$2:$E$534,3,0),0)</f>
        <v>0</v>
      </c>
      <c r="P620" s="100" t="str">
        <f t="shared" ca="1" si="52"/>
        <v>OFF</v>
      </c>
      <c r="Q620" s="84">
        <f>+IFERROR(VLOOKUP(CONSOLIDADO[[#This Row],[Codigo Municipio]],TDDia!$A$4:$B$394,2,0),0)</f>
        <v>0</v>
      </c>
    </row>
    <row r="621" spans="2:17" ht="14.4" x14ac:dyDescent="0.3">
      <c r="B621">
        <f t="shared" si="53"/>
        <v>4</v>
      </c>
      <c r="C621" s="75" t="str" cm="1">
        <f t="array" ref="C621">+INDEX(Table_4[[Departamento]:[Municipio]],FINAL!$B621,1)</f>
        <v>Atlántida</v>
      </c>
      <c r="D621" s="75" t="str" cm="1">
        <f t="array" ref="D621">+INDEX(Table_4[[Departamento]:[Municipio]],FINAL!$B621,4)</f>
        <v>Jutiapa</v>
      </c>
      <c r="E621" s="75" t="str" cm="1">
        <f t="array" ref="E621">+INDEX(Table_4[[Departamento]:[Municipio]],FINAL!$B621,3)</f>
        <v>0104</v>
      </c>
      <c r="F621" s="102">
        <f t="shared" si="49"/>
        <v>43933</v>
      </c>
      <c r="G621" s="77" t="str">
        <f>+CONSOLIDADO[[#This Row],[Codigo Municipio]]&amp;CONSOLIDADO[[#This Row],[Fecha]]</f>
        <v>010443933</v>
      </c>
      <c r="H621" s="78">
        <f>+IFERROR(VLOOKUP($G621,TDAcumula!$C$2:$E$2027,3,0),0)</f>
        <v>0</v>
      </c>
      <c r="I621" s="79">
        <f t="shared" si="50"/>
        <v>0</v>
      </c>
      <c r="J621" s="80">
        <f>+IF(CONSOLIDADO[[#This Row],[Codigo Municipio]]=E620,CONSOLIDADO[[#This Row],[Fallecidos Diarios]]+J620,CONSOLIDADO[[#This Row],[Fallecidos Diarios]])</f>
        <v>0</v>
      </c>
      <c r="K621" s="81">
        <f t="shared" si="51"/>
        <v>0</v>
      </c>
      <c r="L621" s="82">
        <f>+IF(CONSOLIDADO[[#This Row],[Codigo Municipio]]=E620,CONSOLIDADO[[#This Row],[Recuperados Diarios]]+L620,CONSOLIDADO[[#This Row],[Recuperados Diarios]])</f>
        <v>0</v>
      </c>
      <c r="M621" s="83" cm="1">
        <f t="array" ref="M621">+IFERROR(IF(CONSOLIDADO[[#This Row],[Día]]&lt;14,0,INDEX(CONSOLIDADO[Casos Diarios],ROW()-14,1)),0)</f>
        <v>0</v>
      </c>
      <c r="N621" s="78">
        <f>+IF(CONSOLIDADO[[#This Row],[Clave]]="710143893",1,IF(OR(CONSOLIDADO[[#This Row],[Casos Acumulados]]&gt;0,CONSOLIDADO[[#This Row],[Muertes]]&gt;0),N620+1,I621))</f>
        <v>0</v>
      </c>
      <c r="O621" s="75">
        <f>+IFERROR(VLOOKUP($G621,TDMuertes!$C$2:$E$534,3,0),0)</f>
        <v>0</v>
      </c>
      <c r="P621" s="100" t="str">
        <f t="shared" ca="1" si="52"/>
        <v>OFF</v>
      </c>
      <c r="Q621" s="84">
        <f>+IFERROR(VLOOKUP(CONSOLIDADO[[#This Row],[Codigo Municipio]],TDDia!$A$4:$B$394,2,0),0)</f>
        <v>0</v>
      </c>
    </row>
    <row r="622" spans="2:17" ht="14.4" x14ac:dyDescent="0.3">
      <c r="B622">
        <f t="shared" si="53"/>
        <v>4</v>
      </c>
      <c r="C622" s="75" t="str" cm="1">
        <f t="array" ref="C622">+INDEX(Table_4[[Departamento]:[Municipio]],FINAL!$B622,1)</f>
        <v>Atlántida</v>
      </c>
      <c r="D622" s="75" t="str" cm="1">
        <f t="array" ref="D622">+INDEX(Table_4[[Departamento]:[Municipio]],FINAL!$B622,4)</f>
        <v>Jutiapa</v>
      </c>
      <c r="E622" s="75" t="str" cm="1">
        <f t="array" ref="E622">+INDEX(Table_4[[Departamento]:[Municipio]],FINAL!$B622,3)</f>
        <v>0104</v>
      </c>
      <c r="F622" s="102">
        <f t="shared" si="49"/>
        <v>43934</v>
      </c>
      <c r="G622" s="77" t="str">
        <f>+CONSOLIDADO[[#This Row],[Codigo Municipio]]&amp;CONSOLIDADO[[#This Row],[Fecha]]</f>
        <v>010443934</v>
      </c>
      <c r="H622" s="78">
        <f>+IFERROR(VLOOKUP($G622,TDAcumula!$C$2:$E$2027,3,0),0)</f>
        <v>0</v>
      </c>
      <c r="I622" s="79">
        <f t="shared" si="50"/>
        <v>0</v>
      </c>
      <c r="J622" s="80">
        <f>+IF(CONSOLIDADO[[#This Row],[Codigo Municipio]]=E621,CONSOLIDADO[[#This Row],[Fallecidos Diarios]]+J621,CONSOLIDADO[[#This Row],[Fallecidos Diarios]])</f>
        <v>0</v>
      </c>
      <c r="K622" s="81">
        <f t="shared" si="51"/>
        <v>0</v>
      </c>
      <c r="L622" s="82">
        <f>+IF(CONSOLIDADO[[#This Row],[Codigo Municipio]]=E621,CONSOLIDADO[[#This Row],[Recuperados Diarios]]+L621,CONSOLIDADO[[#This Row],[Recuperados Diarios]])</f>
        <v>0</v>
      </c>
      <c r="M622" s="83" cm="1">
        <f t="array" ref="M622">+IFERROR(IF(CONSOLIDADO[[#This Row],[Día]]&lt;14,0,INDEX(CONSOLIDADO[Casos Diarios],ROW()-14,1)),0)</f>
        <v>0</v>
      </c>
      <c r="N622" s="78">
        <f>+IF(CONSOLIDADO[[#This Row],[Clave]]="710143893",1,IF(OR(CONSOLIDADO[[#This Row],[Casos Acumulados]]&gt;0,CONSOLIDADO[[#This Row],[Muertes]]&gt;0),N621+1,I622))</f>
        <v>0</v>
      </c>
      <c r="O622" s="75">
        <f>+IFERROR(VLOOKUP($G622,TDMuertes!$C$2:$E$534,3,0),0)</f>
        <v>0</v>
      </c>
      <c r="P622" s="100" t="str">
        <f t="shared" ca="1" si="52"/>
        <v>OFF</v>
      </c>
      <c r="Q622" s="84">
        <f>+IFERROR(VLOOKUP(CONSOLIDADO[[#This Row],[Codigo Municipio]],TDDia!$A$4:$B$394,2,0),0)</f>
        <v>0</v>
      </c>
    </row>
    <row r="623" spans="2:17" ht="14.4" x14ac:dyDescent="0.3">
      <c r="B623">
        <f t="shared" si="53"/>
        <v>4</v>
      </c>
      <c r="C623" s="75" t="str" cm="1">
        <f t="array" ref="C623">+INDEX(Table_4[[Departamento]:[Municipio]],FINAL!$B623,1)</f>
        <v>Atlántida</v>
      </c>
      <c r="D623" s="75" t="str" cm="1">
        <f t="array" ref="D623">+INDEX(Table_4[[Departamento]:[Municipio]],FINAL!$B623,4)</f>
        <v>Jutiapa</v>
      </c>
      <c r="E623" s="75" t="str" cm="1">
        <f t="array" ref="E623">+INDEX(Table_4[[Departamento]:[Municipio]],FINAL!$B623,3)</f>
        <v>0104</v>
      </c>
      <c r="F623" s="102">
        <f t="shared" si="49"/>
        <v>43935</v>
      </c>
      <c r="G623" s="77" t="str">
        <f>+CONSOLIDADO[[#This Row],[Codigo Municipio]]&amp;CONSOLIDADO[[#This Row],[Fecha]]</f>
        <v>010443935</v>
      </c>
      <c r="H623" s="78">
        <f>+IFERROR(VLOOKUP($G623,TDAcumula!$C$2:$E$2027,3,0),0)</f>
        <v>0</v>
      </c>
      <c r="I623" s="79">
        <f t="shared" si="50"/>
        <v>0</v>
      </c>
      <c r="J623" s="80">
        <f>+IF(CONSOLIDADO[[#This Row],[Codigo Municipio]]=E622,CONSOLIDADO[[#This Row],[Fallecidos Diarios]]+J622,CONSOLIDADO[[#This Row],[Fallecidos Diarios]])</f>
        <v>0</v>
      </c>
      <c r="K623" s="81">
        <f t="shared" si="51"/>
        <v>0</v>
      </c>
      <c r="L623" s="82">
        <f>+IF(CONSOLIDADO[[#This Row],[Codigo Municipio]]=E622,CONSOLIDADO[[#This Row],[Recuperados Diarios]]+L622,CONSOLIDADO[[#This Row],[Recuperados Diarios]])</f>
        <v>0</v>
      </c>
      <c r="M623" s="83" cm="1">
        <f t="array" ref="M623">+IFERROR(IF(CONSOLIDADO[[#This Row],[Día]]&lt;14,0,INDEX(CONSOLIDADO[Casos Diarios],ROW()-14,1)),0)</f>
        <v>0</v>
      </c>
      <c r="N623" s="78">
        <f>+IF(CONSOLIDADO[[#This Row],[Clave]]="710143893",1,IF(OR(CONSOLIDADO[[#This Row],[Casos Acumulados]]&gt;0,CONSOLIDADO[[#This Row],[Muertes]]&gt;0),N622+1,I623))</f>
        <v>0</v>
      </c>
      <c r="O623" s="75">
        <f>+IFERROR(VLOOKUP($G623,TDMuertes!$C$2:$E$534,3,0),0)</f>
        <v>0</v>
      </c>
      <c r="P623" s="100" t="str">
        <f t="shared" ca="1" si="52"/>
        <v>OFF</v>
      </c>
      <c r="Q623" s="84">
        <f>+IFERROR(VLOOKUP(CONSOLIDADO[[#This Row],[Codigo Municipio]],TDDia!$A$4:$B$394,2,0),0)</f>
        <v>0</v>
      </c>
    </row>
    <row r="624" spans="2:17" ht="14.4" x14ac:dyDescent="0.3">
      <c r="B624">
        <f t="shared" si="53"/>
        <v>4</v>
      </c>
      <c r="C624" s="75" t="str" cm="1">
        <f t="array" ref="C624">+INDEX(Table_4[[Departamento]:[Municipio]],FINAL!$B624,1)</f>
        <v>Atlántida</v>
      </c>
      <c r="D624" s="75" t="str" cm="1">
        <f t="array" ref="D624">+INDEX(Table_4[[Departamento]:[Municipio]],FINAL!$B624,4)</f>
        <v>Jutiapa</v>
      </c>
      <c r="E624" s="75" t="str" cm="1">
        <f t="array" ref="E624">+INDEX(Table_4[[Departamento]:[Municipio]],FINAL!$B624,3)</f>
        <v>0104</v>
      </c>
      <c r="F624" s="102">
        <f t="shared" si="49"/>
        <v>43936</v>
      </c>
      <c r="G624" s="77" t="str">
        <f>+CONSOLIDADO[[#This Row],[Codigo Municipio]]&amp;CONSOLIDADO[[#This Row],[Fecha]]</f>
        <v>010443936</v>
      </c>
      <c r="H624" s="78">
        <f>+IFERROR(VLOOKUP($G624,TDAcumula!$C$2:$E$2027,3,0),0)</f>
        <v>0</v>
      </c>
      <c r="I624" s="79">
        <f t="shared" si="50"/>
        <v>0</v>
      </c>
      <c r="J624" s="80">
        <f>+IF(CONSOLIDADO[[#This Row],[Codigo Municipio]]=E623,CONSOLIDADO[[#This Row],[Fallecidos Diarios]]+J623,CONSOLIDADO[[#This Row],[Fallecidos Diarios]])</f>
        <v>0</v>
      </c>
      <c r="K624" s="81">
        <f t="shared" si="51"/>
        <v>0</v>
      </c>
      <c r="L624" s="82">
        <f>+IF(CONSOLIDADO[[#This Row],[Codigo Municipio]]=E623,CONSOLIDADO[[#This Row],[Recuperados Diarios]]+L623,CONSOLIDADO[[#This Row],[Recuperados Diarios]])</f>
        <v>0</v>
      </c>
      <c r="M624" s="83" cm="1">
        <f t="array" ref="M624">+IFERROR(IF(CONSOLIDADO[[#This Row],[Día]]&lt;14,0,INDEX(CONSOLIDADO[Casos Diarios],ROW()-14,1)),0)</f>
        <v>0</v>
      </c>
      <c r="N624" s="78">
        <f>+IF(CONSOLIDADO[[#This Row],[Clave]]="710143893",1,IF(OR(CONSOLIDADO[[#This Row],[Casos Acumulados]]&gt;0,CONSOLIDADO[[#This Row],[Muertes]]&gt;0),N623+1,I624))</f>
        <v>0</v>
      </c>
      <c r="O624" s="75">
        <f>+IFERROR(VLOOKUP($G624,TDMuertes!$C$2:$E$534,3,0),0)</f>
        <v>0</v>
      </c>
      <c r="P624" s="100" t="str">
        <f t="shared" ca="1" si="52"/>
        <v>OFF</v>
      </c>
      <c r="Q624" s="84">
        <f>+IFERROR(VLOOKUP(CONSOLIDADO[[#This Row],[Codigo Municipio]],TDDia!$A$4:$B$394,2,0),0)</f>
        <v>0</v>
      </c>
    </row>
    <row r="625" spans="2:17" ht="14.4" x14ac:dyDescent="0.3">
      <c r="B625">
        <f t="shared" si="53"/>
        <v>4</v>
      </c>
      <c r="C625" s="75" t="str" cm="1">
        <f t="array" ref="C625">+INDEX(Table_4[[Departamento]:[Municipio]],FINAL!$B625,1)</f>
        <v>Atlántida</v>
      </c>
      <c r="D625" s="75" t="str" cm="1">
        <f t="array" ref="D625">+INDEX(Table_4[[Departamento]:[Municipio]],FINAL!$B625,4)</f>
        <v>Jutiapa</v>
      </c>
      <c r="E625" s="75" t="str" cm="1">
        <f t="array" ref="E625">+INDEX(Table_4[[Departamento]:[Municipio]],FINAL!$B625,3)</f>
        <v>0104</v>
      </c>
      <c r="F625" s="102">
        <f t="shared" si="49"/>
        <v>43937</v>
      </c>
      <c r="G625" s="77" t="str">
        <f>+CONSOLIDADO[[#This Row],[Codigo Municipio]]&amp;CONSOLIDADO[[#This Row],[Fecha]]</f>
        <v>010443937</v>
      </c>
      <c r="H625" s="78">
        <f>+IFERROR(VLOOKUP($G625,TDAcumula!$C$2:$E$2027,3,0),0)</f>
        <v>0</v>
      </c>
      <c r="I625" s="79">
        <f t="shared" si="50"/>
        <v>0</v>
      </c>
      <c r="J625" s="80">
        <f>+IF(CONSOLIDADO[[#This Row],[Codigo Municipio]]=E624,CONSOLIDADO[[#This Row],[Fallecidos Diarios]]+J624,CONSOLIDADO[[#This Row],[Fallecidos Diarios]])</f>
        <v>0</v>
      </c>
      <c r="K625" s="81">
        <f t="shared" si="51"/>
        <v>0</v>
      </c>
      <c r="L625" s="82">
        <f>+IF(CONSOLIDADO[[#This Row],[Codigo Municipio]]=E624,CONSOLIDADO[[#This Row],[Recuperados Diarios]]+L624,CONSOLIDADO[[#This Row],[Recuperados Diarios]])</f>
        <v>0</v>
      </c>
      <c r="M625" s="83" cm="1">
        <f t="array" ref="M625">+IFERROR(IF(CONSOLIDADO[[#This Row],[Día]]&lt;14,0,INDEX(CONSOLIDADO[Casos Diarios],ROW()-14,1)),0)</f>
        <v>0</v>
      </c>
      <c r="N625" s="78">
        <f>+IF(CONSOLIDADO[[#This Row],[Clave]]="710143893",1,IF(OR(CONSOLIDADO[[#This Row],[Casos Acumulados]]&gt;0,CONSOLIDADO[[#This Row],[Muertes]]&gt;0),N624+1,I625))</f>
        <v>0</v>
      </c>
      <c r="O625" s="75">
        <f>+IFERROR(VLOOKUP($G625,TDMuertes!$C$2:$E$534,3,0),0)</f>
        <v>0</v>
      </c>
      <c r="P625" s="100" t="str">
        <f t="shared" ca="1" si="52"/>
        <v>OFF</v>
      </c>
      <c r="Q625" s="84">
        <f>+IFERROR(VLOOKUP(CONSOLIDADO[[#This Row],[Codigo Municipio]],TDDia!$A$4:$B$394,2,0),0)</f>
        <v>0</v>
      </c>
    </row>
    <row r="626" spans="2:17" ht="14.4" x14ac:dyDescent="0.3">
      <c r="B626">
        <f t="shared" si="53"/>
        <v>4</v>
      </c>
      <c r="C626" s="75" t="str" cm="1">
        <f t="array" ref="C626">+INDEX(Table_4[[Departamento]:[Municipio]],FINAL!$B626,1)</f>
        <v>Atlántida</v>
      </c>
      <c r="D626" s="75" t="str" cm="1">
        <f t="array" ref="D626">+INDEX(Table_4[[Departamento]:[Municipio]],FINAL!$B626,4)</f>
        <v>Jutiapa</v>
      </c>
      <c r="E626" s="75" t="str" cm="1">
        <f t="array" ref="E626">+INDEX(Table_4[[Departamento]:[Municipio]],FINAL!$B626,3)</f>
        <v>0104</v>
      </c>
      <c r="F626" s="102">
        <f t="shared" si="49"/>
        <v>43938</v>
      </c>
      <c r="G626" s="77" t="str">
        <f>+CONSOLIDADO[[#This Row],[Codigo Municipio]]&amp;CONSOLIDADO[[#This Row],[Fecha]]</f>
        <v>010443938</v>
      </c>
      <c r="H626" s="78">
        <f>+IFERROR(VLOOKUP($G626,TDAcumula!$C$2:$E$2027,3,0),0)</f>
        <v>0</v>
      </c>
      <c r="I626" s="79">
        <f t="shared" si="50"/>
        <v>0</v>
      </c>
      <c r="J626" s="80">
        <f>+IF(CONSOLIDADO[[#This Row],[Codigo Municipio]]=E625,CONSOLIDADO[[#This Row],[Fallecidos Diarios]]+J625,CONSOLIDADO[[#This Row],[Fallecidos Diarios]])</f>
        <v>0</v>
      </c>
      <c r="K626" s="81">
        <f t="shared" si="51"/>
        <v>0</v>
      </c>
      <c r="L626" s="82">
        <f>+IF(CONSOLIDADO[[#This Row],[Codigo Municipio]]=E625,CONSOLIDADO[[#This Row],[Recuperados Diarios]]+L625,CONSOLIDADO[[#This Row],[Recuperados Diarios]])</f>
        <v>0</v>
      </c>
      <c r="M626" s="83" cm="1">
        <f t="array" ref="M626">+IFERROR(IF(CONSOLIDADO[[#This Row],[Día]]&lt;14,0,INDEX(CONSOLIDADO[Casos Diarios],ROW()-14,1)),0)</f>
        <v>0</v>
      </c>
      <c r="N626" s="78">
        <f>+IF(CONSOLIDADO[[#This Row],[Clave]]="710143893",1,IF(OR(CONSOLIDADO[[#This Row],[Casos Acumulados]]&gt;0,CONSOLIDADO[[#This Row],[Muertes]]&gt;0),N625+1,I626))</f>
        <v>0</v>
      </c>
      <c r="O626" s="75">
        <f>+IFERROR(VLOOKUP($G626,TDMuertes!$C$2:$E$534,3,0),0)</f>
        <v>0</v>
      </c>
      <c r="P626" s="100" t="str">
        <f t="shared" ca="1" si="52"/>
        <v>OFF</v>
      </c>
      <c r="Q626" s="84">
        <f>+IFERROR(VLOOKUP(CONSOLIDADO[[#This Row],[Codigo Municipio]],TDDia!$A$4:$B$394,2,0),0)</f>
        <v>0</v>
      </c>
    </row>
    <row r="627" spans="2:17" ht="14.4" x14ac:dyDescent="0.3">
      <c r="B627">
        <f t="shared" si="53"/>
        <v>4</v>
      </c>
      <c r="C627" s="75" t="str" cm="1">
        <f t="array" ref="C627">+INDEX(Table_4[[Departamento]:[Municipio]],FINAL!$B627,1)</f>
        <v>Atlántida</v>
      </c>
      <c r="D627" s="75" t="str" cm="1">
        <f t="array" ref="D627">+INDEX(Table_4[[Departamento]:[Municipio]],FINAL!$B627,4)</f>
        <v>Jutiapa</v>
      </c>
      <c r="E627" s="75" t="str" cm="1">
        <f t="array" ref="E627">+INDEX(Table_4[[Departamento]:[Municipio]],FINAL!$B627,3)</f>
        <v>0104</v>
      </c>
      <c r="F627" s="102">
        <f t="shared" si="49"/>
        <v>43939</v>
      </c>
      <c r="G627" s="77" t="str">
        <f>+CONSOLIDADO[[#This Row],[Codigo Municipio]]&amp;CONSOLIDADO[[#This Row],[Fecha]]</f>
        <v>010443939</v>
      </c>
      <c r="H627" s="78">
        <f>+IFERROR(VLOOKUP($G627,TDAcumula!$C$2:$E$2027,3,0),0)</f>
        <v>0</v>
      </c>
      <c r="I627" s="79">
        <f t="shared" si="50"/>
        <v>0</v>
      </c>
      <c r="J627" s="80">
        <f>+IF(CONSOLIDADO[[#This Row],[Codigo Municipio]]=E626,CONSOLIDADO[[#This Row],[Fallecidos Diarios]]+J626,CONSOLIDADO[[#This Row],[Fallecidos Diarios]])</f>
        <v>0</v>
      </c>
      <c r="K627" s="81">
        <f t="shared" si="51"/>
        <v>0</v>
      </c>
      <c r="L627" s="82">
        <f>+IF(CONSOLIDADO[[#This Row],[Codigo Municipio]]=E626,CONSOLIDADO[[#This Row],[Recuperados Diarios]]+L626,CONSOLIDADO[[#This Row],[Recuperados Diarios]])</f>
        <v>0</v>
      </c>
      <c r="M627" s="83" cm="1">
        <f t="array" ref="M627">+IFERROR(IF(CONSOLIDADO[[#This Row],[Día]]&lt;14,0,INDEX(CONSOLIDADO[Casos Diarios],ROW()-14,1)),0)</f>
        <v>0</v>
      </c>
      <c r="N627" s="78">
        <f>+IF(CONSOLIDADO[[#This Row],[Clave]]="710143893",1,IF(OR(CONSOLIDADO[[#This Row],[Casos Acumulados]]&gt;0,CONSOLIDADO[[#This Row],[Muertes]]&gt;0),N626+1,I627))</f>
        <v>0</v>
      </c>
      <c r="O627" s="75">
        <f>+IFERROR(VLOOKUP($G627,TDMuertes!$C$2:$E$534,3,0),0)</f>
        <v>0</v>
      </c>
      <c r="P627" s="100" t="str">
        <f t="shared" ca="1" si="52"/>
        <v>OFF</v>
      </c>
      <c r="Q627" s="84">
        <f>+IFERROR(VLOOKUP(CONSOLIDADO[[#This Row],[Codigo Municipio]],TDDia!$A$4:$B$394,2,0),0)</f>
        <v>0</v>
      </c>
    </row>
    <row r="628" spans="2:17" ht="14.4" x14ac:dyDescent="0.3">
      <c r="B628">
        <f t="shared" si="53"/>
        <v>4</v>
      </c>
      <c r="C628" s="75" t="str" cm="1">
        <f t="array" ref="C628">+INDEX(Table_4[[Departamento]:[Municipio]],FINAL!$B628,1)</f>
        <v>Atlántida</v>
      </c>
      <c r="D628" s="75" t="str" cm="1">
        <f t="array" ref="D628">+INDEX(Table_4[[Departamento]:[Municipio]],FINAL!$B628,4)</f>
        <v>Jutiapa</v>
      </c>
      <c r="E628" s="75" t="str" cm="1">
        <f t="array" ref="E628">+INDEX(Table_4[[Departamento]:[Municipio]],FINAL!$B628,3)</f>
        <v>0104</v>
      </c>
      <c r="F628" s="102">
        <f t="shared" si="49"/>
        <v>43940</v>
      </c>
      <c r="G628" s="77" t="str">
        <f>+CONSOLIDADO[[#This Row],[Codigo Municipio]]&amp;CONSOLIDADO[[#This Row],[Fecha]]</f>
        <v>010443940</v>
      </c>
      <c r="H628" s="78">
        <f>+IFERROR(VLOOKUP($G628,TDAcumula!$C$2:$E$2027,3,0),0)</f>
        <v>0</v>
      </c>
      <c r="I628" s="79">
        <f t="shared" si="50"/>
        <v>0</v>
      </c>
      <c r="J628" s="80">
        <f>+IF(CONSOLIDADO[[#This Row],[Codigo Municipio]]=E627,CONSOLIDADO[[#This Row],[Fallecidos Diarios]]+J627,CONSOLIDADO[[#This Row],[Fallecidos Diarios]])</f>
        <v>0</v>
      </c>
      <c r="K628" s="81">
        <f t="shared" si="51"/>
        <v>0</v>
      </c>
      <c r="L628" s="82">
        <f>+IF(CONSOLIDADO[[#This Row],[Codigo Municipio]]=E627,CONSOLIDADO[[#This Row],[Recuperados Diarios]]+L627,CONSOLIDADO[[#This Row],[Recuperados Diarios]])</f>
        <v>0</v>
      </c>
      <c r="M628" s="83" cm="1">
        <f t="array" ref="M628">+IFERROR(IF(CONSOLIDADO[[#This Row],[Día]]&lt;14,0,INDEX(CONSOLIDADO[Casos Diarios],ROW()-14,1)),0)</f>
        <v>0</v>
      </c>
      <c r="N628" s="78">
        <f>+IF(CONSOLIDADO[[#This Row],[Clave]]="710143893",1,IF(OR(CONSOLIDADO[[#This Row],[Casos Acumulados]]&gt;0,CONSOLIDADO[[#This Row],[Muertes]]&gt;0),N627+1,I628))</f>
        <v>0</v>
      </c>
      <c r="O628" s="75">
        <f>+IFERROR(VLOOKUP($G628,TDMuertes!$C$2:$E$534,3,0),0)</f>
        <v>0</v>
      </c>
      <c r="P628" s="100" t="str">
        <f t="shared" ca="1" si="52"/>
        <v>OFF</v>
      </c>
      <c r="Q628" s="84">
        <f>+IFERROR(VLOOKUP(CONSOLIDADO[[#This Row],[Codigo Municipio]],TDDia!$A$4:$B$394,2,0),0)</f>
        <v>0</v>
      </c>
    </row>
    <row r="629" spans="2:17" ht="14.4" x14ac:dyDescent="0.3">
      <c r="B629">
        <f t="shared" si="53"/>
        <v>4</v>
      </c>
      <c r="C629" s="75" t="str" cm="1">
        <f t="array" ref="C629">+INDEX(Table_4[[Departamento]:[Municipio]],FINAL!$B629,1)</f>
        <v>Atlántida</v>
      </c>
      <c r="D629" s="75" t="str" cm="1">
        <f t="array" ref="D629">+INDEX(Table_4[[Departamento]:[Municipio]],FINAL!$B629,4)</f>
        <v>Jutiapa</v>
      </c>
      <c r="E629" s="75" t="str" cm="1">
        <f t="array" ref="E629">+INDEX(Table_4[[Departamento]:[Municipio]],FINAL!$B629,3)</f>
        <v>0104</v>
      </c>
      <c r="F629" s="102">
        <f t="shared" si="49"/>
        <v>43941</v>
      </c>
      <c r="G629" s="77" t="str">
        <f>+CONSOLIDADO[[#This Row],[Codigo Municipio]]&amp;CONSOLIDADO[[#This Row],[Fecha]]</f>
        <v>010443941</v>
      </c>
      <c r="H629" s="78">
        <f>+IFERROR(VLOOKUP($G629,TDAcumula!$C$2:$E$2027,3,0),0)</f>
        <v>0</v>
      </c>
      <c r="I629" s="79">
        <f t="shared" si="50"/>
        <v>0</v>
      </c>
      <c r="J629" s="80">
        <f>+IF(CONSOLIDADO[[#This Row],[Codigo Municipio]]=E628,CONSOLIDADO[[#This Row],[Fallecidos Diarios]]+J628,CONSOLIDADO[[#This Row],[Fallecidos Diarios]])</f>
        <v>0</v>
      </c>
      <c r="K629" s="81">
        <f t="shared" si="51"/>
        <v>0</v>
      </c>
      <c r="L629" s="82">
        <f>+IF(CONSOLIDADO[[#This Row],[Codigo Municipio]]=E628,CONSOLIDADO[[#This Row],[Recuperados Diarios]]+L628,CONSOLIDADO[[#This Row],[Recuperados Diarios]])</f>
        <v>0</v>
      </c>
      <c r="M629" s="83" cm="1">
        <f t="array" ref="M629">+IFERROR(IF(CONSOLIDADO[[#This Row],[Día]]&lt;14,0,INDEX(CONSOLIDADO[Casos Diarios],ROW()-14,1)),0)</f>
        <v>0</v>
      </c>
      <c r="N629" s="78">
        <f>+IF(CONSOLIDADO[[#This Row],[Clave]]="710143893",1,IF(OR(CONSOLIDADO[[#This Row],[Casos Acumulados]]&gt;0,CONSOLIDADO[[#This Row],[Muertes]]&gt;0),N628+1,I629))</f>
        <v>0</v>
      </c>
      <c r="O629" s="75">
        <f>+IFERROR(VLOOKUP($G629,TDMuertes!$C$2:$E$534,3,0),0)</f>
        <v>0</v>
      </c>
      <c r="P629" s="100" t="str">
        <f t="shared" ca="1" si="52"/>
        <v>OFF</v>
      </c>
      <c r="Q629" s="84">
        <f>+IFERROR(VLOOKUP(CONSOLIDADO[[#This Row],[Codigo Municipio]],TDDia!$A$4:$B$394,2,0),0)</f>
        <v>0</v>
      </c>
    </row>
    <row r="630" spans="2:17" ht="14.4" x14ac:dyDescent="0.3">
      <c r="B630">
        <f t="shared" si="53"/>
        <v>4</v>
      </c>
      <c r="C630" s="75" t="str" cm="1">
        <f t="array" ref="C630">+INDEX(Table_4[[Departamento]:[Municipio]],FINAL!$B630,1)</f>
        <v>Atlántida</v>
      </c>
      <c r="D630" s="75" t="str" cm="1">
        <f t="array" ref="D630">+INDEX(Table_4[[Departamento]:[Municipio]],FINAL!$B630,4)</f>
        <v>Jutiapa</v>
      </c>
      <c r="E630" s="75" t="str" cm="1">
        <f t="array" ref="E630">+INDEX(Table_4[[Departamento]:[Municipio]],FINAL!$B630,3)</f>
        <v>0104</v>
      </c>
      <c r="F630" s="102">
        <f t="shared" si="49"/>
        <v>43942</v>
      </c>
      <c r="G630" s="77" t="str">
        <f>+CONSOLIDADO[[#This Row],[Codigo Municipio]]&amp;CONSOLIDADO[[#This Row],[Fecha]]</f>
        <v>010443942</v>
      </c>
      <c r="H630" s="78">
        <f>+IFERROR(VLOOKUP($G630,TDAcumula!$C$2:$E$2027,3,0),0)</f>
        <v>0</v>
      </c>
      <c r="I630" s="79">
        <f t="shared" si="50"/>
        <v>0</v>
      </c>
      <c r="J630" s="80">
        <f>+IF(CONSOLIDADO[[#This Row],[Codigo Municipio]]=E629,CONSOLIDADO[[#This Row],[Fallecidos Diarios]]+J629,CONSOLIDADO[[#This Row],[Fallecidos Diarios]])</f>
        <v>0</v>
      </c>
      <c r="K630" s="81">
        <f t="shared" si="51"/>
        <v>0</v>
      </c>
      <c r="L630" s="82">
        <f>+IF(CONSOLIDADO[[#This Row],[Codigo Municipio]]=E629,CONSOLIDADO[[#This Row],[Recuperados Diarios]]+L629,CONSOLIDADO[[#This Row],[Recuperados Diarios]])</f>
        <v>0</v>
      </c>
      <c r="M630" s="83" cm="1">
        <f t="array" ref="M630">+IFERROR(IF(CONSOLIDADO[[#This Row],[Día]]&lt;14,0,INDEX(CONSOLIDADO[Casos Diarios],ROW()-14,1)),0)</f>
        <v>0</v>
      </c>
      <c r="N630" s="78">
        <f>+IF(CONSOLIDADO[[#This Row],[Clave]]="710143893",1,IF(OR(CONSOLIDADO[[#This Row],[Casos Acumulados]]&gt;0,CONSOLIDADO[[#This Row],[Muertes]]&gt;0),N629+1,I630))</f>
        <v>0</v>
      </c>
      <c r="O630" s="75">
        <f>+IFERROR(VLOOKUP($G630,TDMuertes!$C$2:$E$534,3,0),0)</f>
        <v>0</v>
      </c>
      <c r="P630" s="100" t="str">
        <f t="shared" ca="1" si="52"/>
        <v>OFF</v>
      </c>
      <c r="Q630" s="84">
        <f>+IFERROR(VLOOKUP(CONSOLIDADO[[#This Row],[Codigo Municipio]],TDDia!$A$4:$B$394,2,0),0)</f>
        <v>0</v>
      </c>
    </row>
    <row r="631" spans="2:17" ht="14.4" x14ac:dyDescent="0.3">
      <c r="B631">
        <f t="shared" si="53"/>
        <v>4</v>
      </c>
      <c r="C631" s="75" t="str" cm="1">
        <f t="array" ref="C631">+INDEX(Table_4[[Departamento]:[Municipio]],FINAL!$B631,1)</f>
        <v>Atlántida</v>
      </c>
      <c r="D631" s="75" t="str" cm="1">
        <f t="array" ref="D631">+INDEX(Table_4[[Departamento]:[Municipio]],FINAL!$B631,4)</f>
        <v>Jutiapa</v>
      </c>
      <c r="E631" s="75" t="str" cm="1">
        <f t="array" ref="E631">+INDEX(Table_4[[Departamento]:[Municipio]],FINAL!$B631,3)</f>
        <v>0104</v>
      </c>
      <c r="F631" s="102">
        <f t="shared" si="49"/>
        <v>43943</v>
      </c>
      <c r="G631" s="77" t="str">
        <f>+CONSOLIDADO[[#This Row],[Codigo Municipio]]&amp;CONSOLIDADO[[#This Row],[Fecha]]</f>
        <v>010443943</v>
      </c>
      <c r="H631" s="78">
        <f>+IFERROR(VLOOKUP($G631,TDAcumula!$C$2:$E$2027,3,0),0)</f>
        <v>0</v>
      </c>
      <c r="I631" s="79">
        <f t="shared" si="50"/>
        <v>0</v>
      </c>
      <c r="J631" s="80">
        <f>+IF(CONSOLIDADO[[#This Row],[Codigo Municipio]]=E630,CONSOLIDADO[[#This Row],[Fallecidos Diarios]]+J630,CONSOLIDADO[[#This Row],[Fallecidos Diarios]])</f>
        <v>0</v>
      </c>
      <c r="K631" s="81">
        <f t="shared" si="51"/>
        <v>0</v>
      </c>
      <c r="L631" s="82">
        <f>+IF(CONSOLIDADO[[#This Row],[Codigo Municipio]]=E630,CONSOLIDADO[[#This Row],[Recuperados Diarios]]+L630,CONSOLIDADO[[#This Row],[Recuperados Diarios]])</f>
        <v>0</v>
      </c>
      <c r="M631" s="83" cm="1">
        <f t="array" ref="M631">+IFERROR(IF(CONSOLIDADO[[#This Row],[Día]]&lt;14,0,INDEX(CONSOLIDADO[Casos Diarios],ROW()-14,1)),0)</f>
        <v>0</v>
      </c>
      <c r="N631" s="78">
        <f>+IF(CONSOLIDADO[[#This Row],[Clave]]="710143893",1,IF(OR(CONSOLIDADO[[#This Row],[Casos Acumulados]]&gt;0,CONSOLIDADO[[#This Row],[Muertes]]&gt;0),N630+1,I631))</f>
        <v>0</v>
      </c>
      <c r="O631" s="75">
        <f>+IFERROR(VLOOKUP($G631,TDMuertes!$C$2:$E$534,3,0),0)</f>
        <v>0</v>
      </c>
      <c r="P631" s="100" t="str">
        <f t="shared" ca="1" si="52"/>
        <v>OFF</v>
      </c>
      <c r="Q631" s="84">
        <f>+IFERROR(VLOOKUP(CONSOLIDADO[[#This Row],[Codigo Municipio]],TDDia!$A$4:$B$394,2,0),0)</f>
        <v>0</v>
      </c>
    </row>
    <row r="632" spans="2:17" ht="14.4" x14ac:dyDescent="0.3">
      <c r="B632">
        <f t="shared" si="53"/>
        <v>4</v>
      </c>
      <c r="C632" s="75" t="str" cm="1">
        <f t="array" ref="C632">+INDEX(Table_4[[Departamento]:[Municipio]],FINAL!$B632,1)</f>
        <v>Atlántida</v>
      </c>
      <c r="D632" s="75" t="str" cm="1">
        <f t="array" ref="D632">+INDEX(Table_4[[Departamento]:[Municipio]],FINAL!$B632,4)</f>
        <v>Jutiapa</v>
      </c>
      <c r="E632" s="75" t="str" cm="1">
        <f t="array" ref="E632">+INDEX(Table_4[[Departamento]:[Municipio]],FINAL!$B632,3)</f>
        <v>0104</v>
      </c>
      <c r="F632" s="102">
        <f t="shared" si="49"/>
        <v>43944</v>
      </c>
      <c r="G632" s="77" t="str">
        <f>+CONSOLIDADO[[#This Row],[Codigo Municipio]]&amp;CONSOLIDADO[[#This Row],[Fecha]]</f>
        <v>010443944</v>
      </c>
      <c r="H632" s="78">
        <f>+IFERROR(VLOOKUP($G632,TDAcumula!$C$2:$E$2027,3,0),0)</f>
        <v>0</v>
      </c>
      <c r="I632" s="79">
        <f t="shared" si="50"/>
        <v>0</v>
      </c>
      <c r="J632" s="80">
        <f>+IF(CONSOLIDADO[[#This Row],[Codigo Municipio]]=E631,CONSOLIDADO[[#This Row],[Fallecidos Diarios]]+J631,CONSOLIDADO[[#This Row],[Fallecidos Diarios]])</f>
        <v>0</v>
      </c>
      <c r="K632" s="81">
        <f t="shared" si="51"/>
        <v>0</v>
      </c>
      <c r="L632" s="82">
        <f>+IF(CONSOLIDADO[[#This Row],[Codigo Municipio]]=E631,CONSOLIDADO[[#This Row],[Recuperados Diarios]]+L631,CONSOLIDADO[[#This Row],[Recuperados Diarios]])</f>
        <v>0</v>
      </c>
      <c r="M632" s="83" cm="1">
        <f t="array" ref="M632">+IFERROR(IF(CONSOLIDADO[[#This Row],[Día]]&lt;14,0,INDEX(CONSOLIDADO[Casos Diarios],ROW()-14,1)),0)</f>
        <v>0</v>
      </c>
      <c r="N632" s="78">
        <f>+IF(CONSOLIDADO[[#This Row],[Clave]]="710143893",1,IF(OR(CONSOLIDADO[[#This Row],[Casos Acumulados]]&gt;0,CONSOLIDADO[[#This Row],[Muertes]]&gt;0),N631+1,I632))</f>
        <v>0</v>
      </c>
      <c r="O632" s="75">
        <f>+IFERROR(VLOOKUP($G632,TDMuertes!$C$2:$E$534,3,0),0)</f>
        <v>0</v>
      </c>
      <c r="P632" s="100" t="str">
        <f t="shared" ca="1" si="52"/>
        <v>OFF</v>
      </c>
      <c r="Q632" s="84">
        <f>+IFERROR(VLOOKUP(CONSOLIDADO[[#This Row],[Codigo Municipio]],TDDia!$A$4:$B$394,2,0),0)</f>
        <v>0</v>
      </c>
    </row>
    <row r="633" spans="2:17" ht="14.4" x14ac:dyDescent="0.3">
      <c r="B633">
        <f t="shared" si="53"/>
        <v>4</v>
      </c>
      <c r="C633" s="75" t="str" cm="1">
        <f t="array" ref="C633">+INDEX(Table_4[[Departamento]:[Municipio]],FINAL!$B633,1)</f>
        <v>Atlántida</v>
      </c>
      <c r="D633" s="75" t="str" cm="1">
        <f t="array" ref="D633">+INDEX(Table_4[[Departamento]:[Municipio]],FINAL!$B633,4)</f>
        <v>Jutiapa</v>
      </c>
      <c r="E633" s="75" t="str" cm="1">
        <f t="array" ref="E633">+INDEX(Table_4[[Departamento]:[Municipio]],FINAL!$B633,3)</f>
        <v>0104</v>
      </c>
      <c r="F633" s="102">
        <f t="shared" si="49"/>
        <v>43945</v>
      </c>
      <c r="G633" s="77" t="str">
        <f>+CONSOLIDADO[[#This Row],[Codigo Municipio]]&amp;CONSOLIDADO[[#This Row],[Fecha]]</f>
        <v>010443945</v>
      </c>
      <c r="H633" s="78">
        <f>+IFERROR(VLOOKUP($G633,TDAcumula!$C$2:$E$2027,3,0),0)</f>
        <v>0</v>
      </c>
      <c r="I633" s="79">
        <f t="shared" si="50"/>
        <v>0</v>
      </c>
      <c r="J633" s="80">
        <f>+IF(CONSOLIDADO[[#This Row],[Codigo Municipio]]=E632,CONSOLIDADO[[#This Row],[Fallecidos Diarios]]+J632,CONSOLIDADO[[#This Row],[Fallecidos Diarios]])</f>
        <v>0</v>
      </c>
      <c r="K633" s="81">
        <f t="shared" si="51"/>
        <v>0</v>
      </c>
      <c r="L633" s="82">
        <f>+IF(CONSOLIDADO[[#This Row],[Codigo Municipio]]=E632,CONSOLIDADO[[#This Row],[Recuperados Diarios]]+L632,CONSOLIDADO[[#This Row],[Recuperados Diarios]])</f>
        <v>0</v>
      </c>
      <c r="M633" s="83" cm="1">
        <f t="array" ref="M633">+IFERROR(IF(CONSOLIDADO[[#This Row],[Día]]&lt;14,0,INDEX(CONSOLIDADO[Casos Diarios],ROW()-14,1)),0)</f>
        <v>0</v>
      </c>
      <c r="N633" s="78">
        <f>+IF(CONSOLIDADO[[#This Row],[Clave]]="710143893",1,IF(OR(CONSOLIDADO[[#This Row],[Casos Acumulados]]&gt;0,CONSOLIDADO[[#This Row],[Muertes]]&gt;0),N632+1,I633))</f>
        <v>0</v>
      </c>
      <c r="O633" s="75">
        <f>+IFERROR(VLOOKUP($G633,TDMuertes!$C$2:$E$534,3,0),0)</f>
        <v>0</v>
      </c>
      <c r="P633" s="100" t="str">
        <f t="shared" ca="1" si="52"/>
        <v>OFF</v>
      </c>
      <c r="Q633" s="84">
        <f>+IFERROR(VLOOKUP(CONSOLIDADO[[#This Row],[Codigo Municipio]],TDDia!$A$4:$B$394,2,0),0)</f>
        <v>0</v>
      </c>
    </row>
    <row r="634" spans="2:17" ht="14.4" x14ac:dyDescent="0.3">
      <c r="B634">
        <f t="shared" si="53"/>
        <v>4</v>
      </c>
      <c r="C634" s="75" t="str" cm="1">
        <f t="array" ref="C634">+INDEX(Table_4[[Departamento]:[Municipio]],FINAL!$B634,1)</f>
        <v>Atlántida</v>
      </c>
      <c r="D634" s="75" t="str" cm="1">
        <f t="array" ref="D634">+INDEX(Table_4[[Departamento]:[Municipio]],FINAL!$B634,4)</f>
        <v>Jutiapa</v>
      </c>
      <c r="E634" s="75" t="str" cm="1">
        <f t="array" ref="E634">+INDEX(Table_4[[Departamento]:[Municipio]],FINAL!$B634,3)</f>
        <v>0104</v>
      </c>
      <c r="F634" s="102">
        <f t="shared" si="49"/>
        <v>43946</v>
      </c>
      <c r="G634" s="77" t="str">
        <f>+CONSOLIDADO[[#This Row],[Codigo Municipio]]&amp;CONSOLIDADO[[#This Row],[Fecha]]</f>
        <v>010443946</v>
      </c>
      <c r="H634" s="78">
        <f>+IFERROR(VLOOKUP($G634,TDAcumula!$C$2:$E$2027,3,0),0)</f>
        <v>0</v>
      </c>
      <c r="I634" s="79">
        <f t="shared" si="50"/>
        <v>0</v>
      </c>
      <c r="J634" s="80">
        <f>+IF(CONSOLIDADO[[#This Row],[Codigo Municipio]]=E633,CONSOLIDADO[[#This Row],[Fallecidos Diarios]]+J633,CONSOLIDADO[[#This Row],[Fallecidos Diarios]])</f>
        <v>0</v>
      </c>
      <c r="K634" s="81">
        <f t="shared" si="51"/>
        <v>0</v>
      </c>
      <c r="L634" s="82">
        <f>+IF(CONSOLIDADO[[#This Row],[Codigo Municipio]]=E633,CONSOLIDADO[[#This Row],[Recuperados Diarios]]+L633,CONSOLIDADO[[#This Row],[Recuperados Diarios]])</f>
        <v>0</v>
      </c>
      <c r="M634" s="83" cm="1">
        <f t="array" ref="M634">+IFERROR(IF(CONSOLIDADO[[#This Row],[Día]]&lt;14,0,INDEX(CONSOLIDADO[Casos Diarios],ROW()-14,1)),0)</f>
        <v>0</v>
      </c>
      <c r="N634" s="78">
        <f>+IF(CONSOLIDADO[[#This Row],[Clave]]="710143893",1,IF(OR(CONSOLIDADO[[#This Row],[Casos Acumulados]]&gt;0,CONSOLIDADO[[#This Row],[Muertes]]&gt;0),N633+1,I634))</f>
        <v>0</v>
      </c>
      <c r="O634" s="75">
        <f>+IFERROR(VLOOKUP($G634,TDMuertes!$C$2:$E$534,3,0),0)</f>
        <v>0</v>
      </c>
      <c r="P634" s="100" t="str">
        <f t="shared" ca="1" si="52"/>
        <v>OFF</v>
      </c>
      <c r="Q634" s="84">
        <f>+IFERROR(VLOOKUP(CONSOLIDADO[[#This Row],[Codigo Municipio]],TDDia!$A$4:$B$394,2,0),0)</f>
        <v>0</v>
      </c>
    </row>
    <row r="635" spans="2:17" ht="14.4" x14ac:dyDescent="0.3">
      <c r="B635">
        <f t="shared" si="53"/>
        <v>4</v>
      </c>
      <c r="C635" s="75" t="str" cm="1">
        <f t="array" ref="C635">+INDEX(Table_4[[Departamento]:[Municipio]],FINAL!$B635,1)</f>
        <v>Atlántida</v>
      </c>
      <c r="D635" s="75" t="str" cm="1">
        <f t="array" ref="D635">+INDEX(Table_4[[Departamento]:[Municipio]],FINAL!$B635,4)</f>
        <v>Jutiapa</v>
      </c>
      <c r="E635" s="75" t="str" cm="1">
        <f t="array" ref="E635">+INDEX(Table_4[[Departamento]:[Municipio]],FINAL!$B635,3)</f>
        <v>0104</v>
      </c>
      <c r="F635" s="102">
        <f t="shared" si="49"/>
        <v>43947</v>
      </c>
      <c r="G635" s="77" t="str">
        <f>+CONSOLIDADO[[#This Row],[Codigo Municipio]]&amp;CONSOLIDADO[[#This Row],[Fecha]]</f>
        <v>010443947</v>
      </c>
      <c r="H635" s="78">
        <f>+IFERROR(VLOOKUP($G635,TDAcumula!$C$2:$E$2027,3,0),0)</f>
        <v>0</v>
      </c>
      <c r="I635" s="79">
        <f t="shared" si="50"/>
        <v>0</v>
      </c>
      <c r="J635" s="80">
        <f>+IF(CONSOLIDADO[[#This Row],[Codigo Municipio]]=E634,CONSOLIDADO[[#This Row],[Fallecidos Diarios]]+J634,CONSOLIDADO[[#This Row],[Fallecidos Diarios]])</f>
        <v>0</v>
      </c>
      <c r="K635" s="81">
        <f t="shared" si="51"/>
        <v>0</v>
      </c>
      <c r="L635" s="82">
        <f>+IF(CONSOLIDADO[[#This Row],[Codigo Municipio]]=E634,CONSOLIDADO[[#This Row],[Recuperados Diarios]]+L634,CONSOLIDADO[[#This Row],[Recuperados Diarios]])</f>
        <v>0</v>
      </c>
      <c r="M635" s="83" cm="1">
        <f t="array" ref="M635">+IFERROR(IF(CONSOLIDADO[[#This Row],[Día]]&lt;14,0,INDEX(CONSOLIDADO[Casos Diarios],ROW()-14,1)),0)</f>
        <v>0</v>
      </c>
      <c r="N635" s="78">
        <f>+IF(CONSOLIDADO[[#This Row],[Clave]]="710143893",1,IF(OR(CONSOLIDADO[[#This Row],[Casos Acumulados]]&gt;0,CONSOLIDADO[[#This Row],[Muertes]]&gt;0),N634+1,I635))</f>
        <v>0</v>
      </c>
      <c r="O635" s="75">
        <f>+IFERROR(VLOOKUP($G635,TDMuertes!$C$2:$E$534,3,0),0)</f>
        <v>0</v>
      </c>
      <c r="P635" s="100" t="str">
        <f t="shared" ca="1" si="52"/>
        <v>OFF</v>
      </c>
      <c r="Q635" s="84">
        <f>+IFERROR(VLOOKUP(CONSOLIDADO[[#This Row],[Codigo Municipio]],TDDia!$A$4:$B$394,2,0),0)</f>
        <v>0</v>
      </c>
    </row>
    <row r="636" spans="2:17" ht="14.4" x14ac:dyDescent="0.3">
      <c r="B636">
        <f t="shared" si="53"/>
        <v>4</v>
      </c>
      <c r="C636" s="75" t="str" cm="1">
        <f t="array" ref="C636">+INDEX(Table_4[[Departamento]:[Municipio]],FINAL!$B636,1)</f>
        <v>Atlántida</v>
      </c>
      <c r="D636" s="75" t="str" cm="1">
        <f t="array" ref="D636">+INDEX(Table_4[[Departamento]:[Municipio]],FINAL!$B636,4)</f>
        <v>Jutiapa</v>
      </c>
      <c r="E636" s="75" t="str" cm="1">
        <f t="array" ref="E636">+INDEX(Table_4[[Departamento]:[Municipio]],FINAL!$B636,3)</f>
        <v>0104</v>
      </c>
      <c r="F636" s="102">
        <f t="shared" si="49"/>
        <v>43948</v>
      </c>
      <c r="G636" s="77" t="str">
        <f>+CONSOLIDADO[[#This Row],[Codigo Municipio]]&amp;CONSOLIDADO[[#This Row],[Fecha]]</f>
        <v>010443948</v>
      </c>
      <c r="H636" s="78">
        <f>+IFERROR(VLOOKUP($G636,TDAcumula!$C$2:$E$2027,3,0),0)</f>
        <v>0</v>
      </c>
      <c r="I636" s="79">
        <f t="shared" si="50"/>
        <v>0</v>
      </c>
      <c r="J636" s="80">
        <f>+IF(CONSOLIDADO[[#This Row],[Codigo Municipio]]=E635,CONSOLIDADO[[#This Row],[Fallecidos Diarios]]+J635,CONSOLIDADO[[#This Row],[Fallecidos Diarios]])</f>
        <v>0</v>
      </c>
      <c r="K636" s="81">
        <f t="shared" si="51"/>
        <v>0</v>
      </c>
      <c r="L636" s="82">
        <f>+IF(CONSOLIDADO[[#This Row],[Codigo Municipio]]=E635,CONSOLIDADO[[#This Row],[Recuperados Diarios]]+L635,CONSOLIDADO[[#This Row],[Recuperados Diarios]])</f>
        <v>0</v>
      </c>
      <c r="M636" s="83" cm="1">
        <f t="array" ref="M636">+IFERROR(IF(CONSOLIDADO[[#This Row],[Día]]&lt;14,0,INDEX(CONSOLIDADO[Casos Diarios],ROW()-14,1)),0)</f>
        <v>0</v>
      </c>
      <c r="N636" s="78">
        <f>+IF(CONSOLIDADO[[#This Row],[Clave]]="710143893",1,IF(OR(CONSOLIDADO[[#This Row],[Casos Acumulados]]&gt;0,CONSOLIDADO[[#This Row],[Muertes]]&gt;0),N635+1,I636))</f>
        <v>0</v>
      </c>
      <c r="O636" s="75">
        <f>+IFERROR(VLOOKUP($G636,TDMuertes!$C$2:$E$534,3,0),0)</f>
        <v>0</v>
      </c>
      <c r="P636" s="100" t="str">
        <f t="shared" ca="1" si="52"/>
        <v>OFF</v>
      </c>
      <c r="Q636" s="84">
        <f>+IFERROR(VLOOKUP(CONSOLIDADO[[#This Row],[Codigo Municipio]],TDDia!$A$4:$B$394,2,0),0)</f>
        <v>0</v>
      </c>
    </row>
    <row r="637" spans="2:17" ht="14.4" x14ac:dyDescent="0.3">
      <c r="B637">
        <f t="shared" si="53"/>
        <v>4</v>
      </c>
      <c r="C637" s="75" t="str" cm="1">
        <f t="array" ref="C637">+INDEX(Table_4[[Departamento]:[Municipio]],FINAL!$B637,1)</f>
        <v>Atlántida</v>
      </c>
      <c r="D637" s="75" t="str" cm="1">
        <f t="array" ref="D637">+INDEX(Table_4[[Departamento]:[Municipio]],FINAL!$B637,4)</f>
        <v>Jutiapa</v>
      </c>
      <c r="E637" s="75" t="str" cm="1">
        <f t="array" ref="E637">+INDEX(Table_4[[Departamento]:[Municipio]],FINAL!$B637,3)</f>
        <v>0104</v>
      </c>
      <c r="F637" s="102">
        <f t="shared" si="49"/>
        <v>43949</v>
      </c>
      <c r="G637" s="77" t="str">
        <f>+CONSOLIDADO[[#This Row],[Codigo Municipio]]&amp;CONSOLIDADO[[#This Row],[Fecha]]</f>
        <v>010443949</v>
      </c>
      <c r="H637" s="78">
        <f>+IFERROR(VLOOKUP($G637,TDAcumula!$C$2:$E$2027,3,0),0)</f>
        <v>0</v>
      </c>
      <c r="I637" s="79">
        <f t="shared" si="50"/>
        <v>0</v>
      </c>
      <c r="J637" s="80">
        <f>+IF(CONSOLIDADO[[#This Row],[Codigo Municipio]]=E636,CONSOLIDADO[[#This Row],[Fallecidos Diarios]]+J636,CONSOLIDADO[[#This Row],[Fallecidos Diarios]])</f>
        <v>0</v>
      </c>
      <c r="K637" s="81">
        <f t="shared" si="51"/>
        <v>0</v>
      </c>
      <c r="L637" s="82">
        <f>+IF(CONSOLIDADO[[#This Row],[Codigo Municipio]]=E636,CONSOLIDADO[[#This Row],[Recuperados Diarios]]+L636,CONSOLIDADO[[#This Row],[Recuperados Diarios]])</f>
        <v>0</v>
      </c>
      <c r="M637" s="83" cm="1">
        <f t="array" ref="M637">+IFERROR(IF(CONSOLIDADO[[#This Row],[Día]]&lt;14,0,INDEX(CONSOLIDADO[Casos Diarios],ROW()-14,1)),0)</f>
        <v>0</v>
      </c>
      <c r="N637" s="78">
        <f>+IF(CONSOLIDADO[[#This Row],[Clave]]="710143893",1,IF(OR(CONSOLIDADO[[#This Row],[Casos Acumulados]]&gt;0,CONSOLIDADO[[#This Row],[Muertes]]&gt;0),N636+1,I637))</f>
        <v>0</v>
      </c>
      <c r="O637" s="75">
        <f>+IFERROR(VLOOKUP($G637,TDMuertes!$C$2:$E$534,3,0),0)</f>
        <v>0</v>
      </c>
      <c r="P637" s="100" t="str">
        <f t="shared" ca="1" si="52"/>
        <v>OFF</v>
      </c>
      <c r="Q637" s="84">
        <f>+IFERROR(VLOOKUP(CONSOLIDADO[[#This Row],[Codigo Municipio]],TDDia!$A$4:$B$394,2,0),0)</f>
        <v>0</v>
      </c>
    </row>
    <row r="638" spans="2:17" ht="14.4" x14ac:dyDescent="0.3">
      <c r="B638">
        <f t="shared" si="53"/>
        <v>4</v>
      </c>
      <c r="C638" s="75" t="str" cm="1">
        <f t="array" ref="C638">+INDEX(Table_4[[Departamento]:[Municipio]],FINAL!$B638,1)</f>
        <v>Atlántida</v>
      </c>
      <c r="D638" s="75" t="str" cm="1">
        <f t="array" ref="D638">+INDEX(Table_4[[Departamento]:[Municipio]],FINAL!$B638,4)</f>
        <v>Jutiapa</v>
      </c>
      <c r="E638" s="75" t="str" cm="1">
        <f t="array" ref="E638">+INDEX(Table_4[[Departamento]:[Municipio]],FINAL!$B638,3)</f>
        <v>0104</v>
      </c>
      <c r="F638" s="102">
        <f t="shared" si="49"/>
        <v>43950</v>
      </c>
      <c r="G638" s="77" t="str">
        <f>+CONSOLIDADO[[#This Row],[Codigo Municipio]]&amp;CONSOLIDADO[[#This Row],[Fecha]]</f>
        <v>010443950</v>
      </c>
      <c r="H638" s="78">
        <f>+IFERROR(VLOOKUP($G638,TDAcumula!$C$2:$E$2027,3,0),0)</f>
        <v>0</v>
      </c>
      <c r="I638" s="79">
        <f t="shared" si="50"/>
        <v>0</v>
      </c>
      <c r="J638" s="80">
        <f>+IF(CONSOLIDADO[[#This Row],[Codigo Municipio]]=E637,CONSOLIDADO[[#This Row],[Fallecidos Diarios]]+J637,CONSOLIDADO[[#This Row],[Fallecidos Diarios]])</f>
        <v>0</v>
      </c>
      <c r="K638" s="81">
        <f t="shared" si="51"/>
        <v>0</v>
      </c>
      <c r="L638" s="82">
        <f>+IF(CONSOLIDADO[[#This Row],[Codigo Municipio]]=E637,CONSOLIDADO[[#This Row],[Recuperados Diarios]]+L637,CONSOLIDADO[[#This Row],[Recuperados Diarios]])</f>
        <v>0</v>
      </c>
      <c r="M638" s="83" cm="1">
        <f t="array" ref="M638">+IFERROR(IF(CONSOLIDADO[[#This Row],[Día]]&lt;14,0,INDEX(CONSOLIDADO[Casos Diarios],ROW()-14,1)),0)</f>
        <v>0</v>
      </c>
      <c r="N638" s="78">
        <f>+IF(CONSOLIDADO[[#This Row],[Clave]]="710143893",1,IF(OR(CONSOLIDADO[[#This Row],[Casos Acumulados]]&gt;0,CONSOLIDADO[[#This Row],[Muertes]]&gt;0),N637+1,I638))</f>
        <v>0</v>
      </c>
      <c r="O638" s="75">
        <f>+IFERROR(VLOOKUP($G638,TDMuertes!$C$2:$E$534,3,0),0)</f>
        <v>0</v>
      </c>
      <c r="P638" s="100" t="str">
        <f t="shared" ca="1" si="52"/>
        <v>OFF</v>
      </c>
      <c r="Q638" s="84">
        <f>+IFERROR(VLOOKUP(CONSOLIDADO[[#This Row],[Codigo Municipio]],TDDia!$A$4:$B$394,2,0),0)</f>
        <v>0</v>
      </c>
    </row>
    <row r="639" spans="2:17" ht="14.4" x14ac:dyDescent="0.3">
      <c r="B639">
        <f t="shared" si="53"/>
        <v>4</v>
      </c>
      <c r="C639" s="75" t="str" cm="1">
        <f t="array" ref="C639">+INDEX(Table_4[[Departamento]:[Municipio]],FINAL!$B639,1)</f>
        <v>Atlántida</v>
      </c>
      <c r="D639" s="75" t="str" cm="1">
        <f t="array" ref="D639">+INDEX(Table_4[[Departamento]:[Municipio]],FINAL!$B639,4)</f>
        <v>Jutiapa</v>
      </c>
      <c r="E639" s="75" t="str" cm="1">
        <f t="array" ref="E639">+INDEX(Table_4[[Departamento]:[Municipio]],FINAL!$B639,3)</f>
        <v>0104</v>
      </c>
      <c r="F639" s="102">
        <f t="shared" si="49"/>
        <v>43951</v>
      </c>
      <c r="G639" s="77" t="str">
        <f>+CONSOLIDADO[[#This Row],[Codigo Municipio]]&amp;CONSOLIDADO[[#This Row],[Fecha]]</f>
        <v>010443951</v>
      </c>
      <c r="H639" s="78">
        <f>+IFERROR(VLOOKUP($G639,TDAcumula!$C$2:$E$2027,3,0),0)</f>
        <v>0</v>
      </c>
      <c r="I639" s="79">
        <f t="shared" si="50"/>
        <v>0</v>
      </c>
      <c r="J639" s="80">
        <f>+IF(CONSOLIDADO[[#This Row],[Codigo Municipio]]=E638,CONSOLIDADO[[#This Row],[Fallecidos Diarios]]+J638,CONSOLIDADO[[#This Row],[Fallecidos Diarios]])</f>
        <v>0</v>
      </c>
      <c r="K639" s="81">
        <f t="shared" si="51"/>
        <v>0</v>
      </c>
      <c r="L639" s="82">
        <f>+IF(CONSOLIDADO[[#This Row],[Codigo Municipio]]=E638,CONSOLIDADO[[#This Row],[Recuperados Diarios]]+L638,CONSOLIDADO[[#This Row],[Recuperados Diarios]])</f>
        <v>0</v>
      </c>
      <c r="M639" s="83" cm="1">
        <f t="array" ref="M639">+IFERROR(IF(CONSOLIDADO[[#This Row],[Día]]&lt;14,0,INDEX(CONSOLIDADO[Casos Diarios],ROW()-14,1)),0)</f>
        <v>0</v>
      </c>
      <c r="N639" s="78">
        <f>+IF(CONSOLIDADO[[#This Row],[Clave]]="710143893",1,IF(OR(CONSOLIDADO[[#This Row],[Casos Acumulados]]&gt;0,CONSOLIDADO[[#This Row],[Muertes]]&gt;0),N638+1,I639))</f>
        <v>0</v>
      </c>
      <c r="O639" s="75">
        <f>+IFERROR(VLOOKUP($G639,TDMuertes!$C$2:$E$534,3,0),0)</f>
        <v>0</v>
      </c>
      <c r="P639" s="100" t="str">
        <f t="shared" ca="1" si="52"/>
        <v>OFF</v>
      </c>
      <c r="Q639" s="84">
        <f>+IFERROR(VLOOKUP(CONSOLIDADO[[#This Row],[Codigo Municipio]],TDDia!$A$4:$B$394,2,0),0)</f>
        <v>0</v>
      </c>
    </row>
    <row r="640" spans="2:17" ht="14.4" x14ac:dyDescent="0.3">
      <c r="B640">
        <f t="shared" si="53"/>
        <v>4</v>
      </c>
      <c r="C640" s="75" t="str" cm="1">
        <f t="array" ref="C640">+INDEX(Table_4[[Departamento]:[Municipio]],FINAL!$B640,1)</f>
        <v>Atlántida</v>
      </c>
      <c r="D640" s="75" t="str" cm="1">
        <f t="array" ref="D640">+INDEX(Table_4[[Departamento]:[Municipio]],FINAL!$B640,4)</f>
        <v>Jutiapa</v>
      </c>
      <c r="E640" s="75" t="str" cm="1">
        <f t="array" ref="E640">+INDEX(Table_4[[Departamento]:[Municipio]],FINAL!$B640,3)</f>
        <v>0104</v>
      </c>
      <c r="F640" s="102">
        <f t="shared" si="49"/>
        <v>43952</v>
      </c>
      <c r="G640" s="77" t="str">
        <f>+CONSOLIDADO[[#This Row],[Codigo Municipio]]&amp;CONSOLIDADO[[#This Row],[Fecha]]</f>
        <v>010443952</v>
      </c>
      <c r="H640" s="78">
        <f>+IFERROR(VLOOKUP($G640,TDAcumula!$C$2:$E$2027,3,0),0)</f>
        <v>0</v>
      </c>
      <c r="I640" s="79">
        <f t="shared" si="50"/>
        <v>0</v>
      </c>
      <c r="J640" s="80">
        <f>+IF(CONSOLIDADO[[#This Row],[Codigo Municipio]]=E639,CONSOLIDADO[[#This Row],[Fallecidos Diarios]]+J639,CONSOLIDADO[[#This Row],[Fallecidos Diarios]])</f>
        <v>0</v>
      </c>
      <c r="K640" s="81">
        <f t="shared" si="51"/>
        <v>0</v>
      </c>
      <c r="L640" s="82">
        <f>+IF(CONSOLIDADO[[#This Row],[Codigo Municipio]]=E639,CONSOLIDADO[[#This Row],[Recuperados Diarios]]+L639,CONSOLIDADO[[#This Row],[Recuperados Diarios]])</f>
        <v>0</v>
      </c>
      <c r="M640" s="83" cm="1">
        <f t="array" ref="M640">+IFERROR(IF(CONSOLIDADO[[#This Row],[Día]]&lt;14,0,INDEX(CONSOLIDADO[Casos Diarios],ROW()-14,1)),0)</f>
        <v>0</v>
      </c>
      <c r="N640" s="78">
        <f>+IF(CONSOLIDADO[[#This Row],[Clave]]="710143893",1,IF(OR(CONSOLIDADO[[#This Row],[Casos Acumulados]]&gt;0,CONSOLIDADO[[#This Row],[Muertes]]&gt;0),N639+1,I640))</f>
        <v>0</v>
      </c>
      <c r="O640" s="75">
        <f>+IFERROR(VLOOKUP($G640,TDMuertes!$C$2:$E$534,3,0),0)</f>
        <v>0</v>
      </c>
      <c r="P640" s="100" t="str">
        <f t="shared" ca="1" si="52"/>
        <v>OFF</v>
      </c>
      <c r="Q640" s="84">
        <f>+IFERROR(VLOOKUP(CONSOLIDADO[[#This Row],[Codigo Municipio]],TDDia!$A$4:$B$394,2,0),0)</f>
        <v>0</v>
      </c>
    </row>
    <row r="641" spans="2:17" ht="14.4" x14ac:dyDescent="0.3">
      <c r="B641">
        <f t="shared" si="53"/>
        <v>4</v>
      </c>
      <c r="C641" s="75" t="str" cm="1">
        <f t="array" ref="C641">+INDEX(Table_4[[Departamento]:[Municipio]],FINAL!$B641,1)</f>
        <v>Atlántida</v>
      </c>
      <c r="D641" s="75" t="str" cm="1">
        <f t="array" ref="D641">+INDEX(Table_4[[Departamento]:[Municipio]],FINAL!$B641,4)</f>
        <v>Jutiapa</v>
      </c>
      <c r="E641" s="75" t="str" cm="1">
        <f t="array" ref="E641">+INDEX(Table_4[[Departamento]:[Municipio]],FINAL!$B641,3)</f>
        <v>0104</v>
      </c>
      <c r="F641" s="102">
        <f t="shared" si="49"/>
        <v>43953</v>
      </c>
      <c r="G641" s="77" t="str">
        <f>+CONSOLIDADO[[#This Row],[Codigo Municipio]]&amp;CONSOLIDADO[[#This Row],[Fecha]]</f>
        <v>010443953</v>
      </c>
      <c r="H641" s="78">
        <f>+IFERROR(VLOOKUP($G641,TDAcumula!$C$2:$E$2027,3,0),0)</f>
        <v>0</v>
      </c>
      <c r="I641" s="79">
        <f t="shared" si="50"/>
        <v>0</v>
      </c>
      <c r="J641" s="80">
        <f>+IF(CONSOLIDADO[[#This Row],[Codigo Municipio]]=E640,CONSOLIDADO[[#This Row],[Fallecidos Diarios]]+J640,CONSOLIDADO[[#This Row],[Fallecidos Diarios]])</f>
        <v>0</v>
      </c>
      <c r="K641" s="81">
        <f t="shared" si="51"/>
        <v>0</v>
      </c>
      <c r="L641" s="82">
        <f>+IF(CONSOLIDADO[[#This Row],[Codigo Municipio]]=E640,CONSOLIDADO[[#This Row],[Recuperados Diarios]]+L640,CONSOLIDADO[[#This Row],[Recuperados Diarios]])</f>
        <v>0</v>
      </c>
      <c r="M641" s="83" cm="1">
        <f t="array" ref="M641">+IFERROR(IF(CONSOLIDADO[[#This Row],[Día]]&lt;14,0,INDEX(CONSOLIDADO[Casos Diarios],ROW()-14,1)),0)</f>
        <v>0</v>
      </c>
      <c r="N641" s="78">
        <f>+IF(CONSOLIDADO[[#This Row],[Clave]]="710143893",1,IF(OR(CONSOLIDADO[[#This Row],[Casos Acumulados]]&gt;0,CONSOLIDADO[[#This Row],[Muertes]]&gt;0),N640+1,I641))</f>
        <v>0</v>
      </c>
      <c r="O641" s="75">
        <f>+IFERROR(VLOOKUP($G641,TDMuertes!$C$2:$E$534,3,0),0)</f>
        <v>0</v>
      </c>
      <c r="P641" s="100" t="str">
        <f t="shared" ca="1" si="52"/>
        <v>OFF</v>
      </c>
      <c r="Q641" s="84">
        <f>+IFERROR(VLOOKUP(CONSOLIDADO[[#This Row],[Codigo Municipio]],TDDia!$A$4:$B$394,2,0),0)</f>
        <v>0</v>
      </c>
    </row>
    <row r="642" spans="2:17" ht="14.4" x14ac:dyDescent="0.3">
      <c r="B642">
        <f t="shared" si="53"/>
        <v>4</v>
      </c>
      <c r="C642" s="75" t="str" cm="1">
        <f t="array" ref="C642">+INDEX(Table_4[[Departamento]:[Municipio]],FINAL!$B642,1)</f>
        <v>Atlántida</v>
      </c>
      <c r="D642" s="75" t="str" cm="1">
        <f t="array" ref="D642">+INDEX(Table_4[[Departamento]:[Municipio]],FINAL!$B642,4)</f>
        <v>Jutiapa</v>
      </c>
      <c r="E642" s="75" t="str" cm="1">
        <f t="array" ref="E642">+INDEX(Table_4[[Departamento]:[Municipio]],FINAL!$B642,3)</f>
        <v>0104</v>
      </c>
      <c r="F642" s="102">
        <f t="shared" si="49"/>
        <v>43954</v>
      </c>
      <c r="G642" s="77" t="str">
        <f>+CONSOLIDADO[[#This Row],[Codigo Municipio]]&amp;CONSOLIDADO[[#This Row],[Fecha]]</f>
        <v>010443954</v>
      </c>
      <c r="H642" s="78">
        <f>+IFERROR(VLOOKUP($G642,TDAcumula!$C$2:$E$2027,3,0),0)</f>
        <v>0</v>
      </c>
      <c r="I642" s="79">
        <f t="shared" si="50"/>
        <v>0</v>
      </c>
      <c r="J642" s="80">
        <f>+IF(CONSOLIDADO[[#This Row],[Codigo Municipio]]=E641,CONSOLIDADO[[#This Row],[Fallecidos Diarios]]+J641,CONSOLIDADO[[#This Row],[Fallecidos Diarios]])</f>
        <v>0</v>
      </c>
      <c r="K642" s="81">
        <f t="shared" si="51"/>
        <v>0</v>
      </c>
      <c r="L642" s="82">
        <f>+IF(CONSOLIDADO[[#This Row],[Codigo Municipio]]=E641,CONSOLIDADO[[#This Row],[Recuperados Diarios]]+L641,CONSOLIDADO[[#This Row],[Recuperados Diarios]])</f>
        <v>0</v>
      </c>
      <c r="M642" s="83" cm="1">
        <f t="array" ref="M642">+IFERROR(IF(CONSOLIDADO[[#This Row],[Día]]&lt;14,0,INDEX(CONSOLIDADO[Casos Diarios],ROW()-14,1)),0)</f>
        <v>0</v>
      </c>
      <c r="N642" s="78">
        <f>+IF(CONSOLIDADO[[#This Row],[Clave]]="710143893",1,IF(OR(CONSOLIDADO[[#This Row],[Casos Acumulados]]&gt;0,CONSOLIDADO[[#This Row],[Muertes]]&gt;0),N641+1,I642))</f>
        <v>0</v>
      </c>
      <c r="O642" s="75">
        <f>+IFERROR(VLOOKUP($G642,TDMuertes!$C$2:$E$534,3,0),0)</f>
        <v>0</v>
      </c>
      <c r="P642" s="100" t="str">
        <f t="shared" ca="1" si="52"/>
        <v>OFF</v>
      </c>
      <c r="Q642" s="84">
        <f>+IFERROR(VLOOKUP(CONSOLIDADO[[#This Row],[Codigo Municipio]],TDDia!$A$4:$B$394,2,0),0)</f>
        <v>0</v>
      </c>
    </row>
    <row r="643" spans="2:17" ht="14.4" x14ac:dyDescent="0.3">
      <c r="B643">
        <f t="shared" si="53"/>
        <v>4</v>
      </c>
      <c r="C643" s="75" t="str" cm="1">
        <f t="array" ref="C643">+INDEX(Table_4[[Departamento]:[Municipio]],FINAL!$B643,1)</f>
        <v>Atlántida</v>
      </c>
      <c r="D643" s="75" t="str" cm="1">
        <f t="array" ref="D643">+INDEX(Table_4[[Departamento]:[Municipio]],FINAL!$B643,4)</f>
        <v>Jutiapa</v>
      </c>
      <c r="E643" s="75" t="str" cm="1">
        <f t="array" ref="E643">+INDEX(Table_4[[Departamento]:[Municipio]],FINAL!$B643,3)</f>
        <v>0104</v>
      </c>
      <c r="F643" s="102">
        <f t="shared" si="49"/>
        <v>43955</v>
      </c>
      <c r="G643" s="77" t="str">
        <f>+CONSOLIDADO[[#This Row],[Codigo Municipio]]&amp;CONSOLIDADO[[#This Row],[Fecha]]</f>
        <v>010443955</v>
      </c>
      <c r="H643" s="78">
        <f>+IFERROR(VLOOKUP($G643,TDAcumula!$C$2:$E$2027,3,0),0)</f>
        <v>0</v>
      </c>
      <c r="I643" s="79">
        <f t="shared" si="50"/>
        <v>0</v>
      </c>
      <c r="J643" s="80">
        <f>+IF(CONSOLIDADO[[#This Row],[Codigo Municipio]]=E642,CONSOLIDADO[[#This Row],[Fallecidos Diarios]]+J642,CONSOLIDADO[[#This Row],[Fallecidos Diarios]])</f>
        <v>0</v>
      </c>
      <c r="K643" s="81">
        <f t="shared" si="51"/>
        <v>0</v>
      </c>
      <c r="L643" s="82">
        <f>+IF(CONSOLIDADO[[#This Row],[Codigo Municipio]]=E642,CONSOLIDADO[[#This Row],[Recuperados Diarios]]+L642,CONSOLIDADO[[#This Row],[Recuperados Diarios]])</f>
        <v>0</v>
      </c>
      <c r="M643" s="83" cm="1">
        <f t="array" ref="M643">+IFERROR(IF(CONSOLIDADO[[#This Row],[Día]]&lt;14,0,INDEX(CONSOLIDADO[Casos Diarios],ROW()-14,1)),0)</f>
        <v>0</v>
      </c>
      <c r="N643" s="78">
        <f>+IF(CONSOLIDADO[[#This Row],[Clave]]="710143893",1,IF(OR(CONSOLIDADO[[#This Row],[Casos Acumulados]]&gt;0,CONSOLIDADO[[#This Row],[Muertes]]&gt;0),N642+1,I643))</f>
        <v>0</v>
      </c>
      <c r="O643" s="75">
        <f>+IFERROR(VLOOKUP($G643,TDMuertes!$C$2:$E$534,3,0),0)</f>
        <v>0</v>
      </c>
      <c r="P643" s="100" t="str">
        <f t="shared" ca="1" si="52"/>
        <v>OFF</v>
      </c>
      <c r="Q643" s="84">
        <f>+IFERROR(VLOOKUP(CONSOLIDADO[[#This Row],[Codigo Municipio]],TDDia!$A$4:$B$394,2,0),0)</f>
        <v>0</v>
      </c>
    </row>
    <row r="644" spans="2:17" ht="14.4" x14ac:dyDescent="0.3">
      <c r="B644">
        <f t="shared" si="53"/>
        <v>4</v>
      </c>
      <c r="C644" s="75" t="str" cm="1">
        <f t="array" ref="C644">+INDEX(Table_4[[Departamento]:[Municipio]],FINAL!$B644,1)</f>
        <v>Atlántida</v>
      </c>
      <c r="D644" s="75" t="str" cm="1">
        <f t="array" ref="D644">+INDEX(Table_4[[Departamento]:[Municipio]],FINAL!$B644,4)</f>
        <v>Jutiapa</v>
      </c>
      <c r="E644" s="75" t="str" cm="1">
        <f t="array" ref="E644">+INDEX(Table_4[[Departamento]:[Municipio]],FINAL!$B644,3)</f>
        <v>0104</v>
      </c>
      <c r="F644" s="102">
        <f t="shared" ref="F644:F707" si="54">+F451</f>
        <v>43956</v>
      </c>
      <c r="G644" s="77" t="str">
        <f>+CONSOLIDADO[[#This Row],[Codigo Municipio]]&amp;CONSOLIDADO[[#This Row],[Fecha]]</f>
        <v>010443956</v>
      </c>
      <c r="H644" s="78">
        <f>+IFERROR(VLOOKUP($G644,TDAcumula!$C$2:$E$2027,3,0),0)</f>
        <v>0</v>
      </c>
      <c r="I644" s="79">
        <f t="shared" ref="I644:I684" si="55">+IF(E644=E643,H644+I643,H644)</f>
        <v>0</v>
      </c>
      <c r="J644" s="80">
        <f>+IF(CONSOLIDADO[[#This Row],[Codigo Municipio]]=E643,CONSOLIDADO[[#This Row],[Fallecidos Diarios]]+J643,CONSOLIDADO[[#This Row],[Fallecidos Diarios]])</f>
        <v>0</v>
      </c>
      <c r="K644" s="81">
        <f t="shared" ref="K644:K684" si="56">+IF(I644-J644-L644&lt;0,0,I644-J644-L644)</f>
        <v>0</v>
      </c>
      <c r="L644" s="82">
        <f>+IF(CONSOLIDADO[[#This Row],[Codigo Municipio]]=E643,CONSOLIDADO[[#This Row],[Recuperados Diarios]]+L643,CONSOLIDADO[[#This Row],[Recuperados Diarios]])</f>
        <v>0</v>
      </c>
      <c r="M644" s="83" cm="1">
        <f t="array" ref="M644">+IFERROR(IF(CONSOLIDADO[[#This Row],[Día]]&lt;14,0,INDEX(CONSOLIDADO[Casos Diarios],ROW()-14,1)),0)</f>
        <v>0</v>
      </c>
      <c r="N644" s="78">
        <f>+IF(CONSOLIDADO[[#This Row],[Clave]]="710143893",1,IF(OR(CONSOLIDADO[[#This Row],[Casos Acumulados]]&gt;0,CONSOLIDADO[[#This Row],[Muertes]]&gt;0),N643+1,I644))</f>
        <v>0</v>
      </c>
      <c r="O644" s="75">
        <f>+IFERROR(VLOOKUP($G644,TDMuertes!$C$2:$E$534,3,0),0)</f>
        <v>0</v>
      </c>
      <c r="P644" s="100" t="str">
        <f t="shared" ref="P644:P684" ca="1" si="57">+IF(N644=0,"OFF",IF(N644=1,"START",IF(AND(N644&gt;1,F644&lt;TODAY()+1),"ON","OUT TIME")))</f>
        <v>OFF</v>
      </c>
      <c r="Q644" s="84">
        <f>+IFERROR(VLOOKUP(CONSOLIDADO[[#This Row],[Codigo Municipio]],TDDia!$A$4:$B$394,2,0),0)</f>
        <v>0</v>
      </c>
    </row>
    <row r="645" spans="2:17" ht="14.4" x14ac:dyDescent="0.3">
      <c r="B645">
        <f t="shared" ref="B645:B708" si="58">+IF(F644=44085,B644+1,B644)</f>
        <v>4</v>
      </c>
      <c r="C645" s="75" t="str" cm="1">
        <f t="array" ref="C645">+INDEX(Table_4[[Departamento]:[Municipio]],FINAL!$B645,1)</f>
        <v>Atlántida</v>
      </c>
      <c r="D645" s="75" t="str" cm="1">
        <f t="array" ref="D645">+INDEX(Table_4[[Departamento]:[Municipio]],FINAL!$B645,4)</f>
        <v>Jutiapa</v>
      </c>
      <c r="E645" s="75" t="str" cm="1">
        <f t="array" ref="E645">+INDEX(Table_4[[Departamento]:[Municipio]],FINAL!$B645,3)</f>
        <v>0104</v>
      </c>
      <c r="F645" s="102">
        <f t="shared" si="54"/>
        <v>43957</v>
      </c>
      <c r="G645" s="77" t="str">
        <f>+CONSOLIDADO[[#This Row],[Codigo Municipio]]&amp;CONSOLIDADO[[#This Row],[Fecha]]</f>
        <v>010443957</v>
      </c>
      <c r="H645" s="78">
        <f>+IFERROR(VLOOKUP($G645,TDAcumula!$C$2:$E$2027,3,0),0)</f>
        <v>0</v>
      </c>
      <c r="I645" s="79">
        <f t="shared" si="55"/>
        <v>0</v>
      </c>
      <c r="J645" s="80">
        <f>+IF(CONSOLIDADO[[#This Row],[Codigo Municipio]]=E644,CONSOLIDADO[[#This Row],[Fallecidos Diarios]]+J644,CONSOLIDADO[[#This Row],[Fallecidos Diarios]])</f>
        <v>0</v>
      </c>
      <c r="K645" s="81">
        <f t="shared" si="56"/>
        <v>0</v>
      </c>
      <c r="L645" s="82">
        <f>+IF(CONSOLIDADO[[#This Row],[Codigo Municipio]]=E644,CONSOLIDADO[[#This Row],[Recuperados Diarios]]+L644,CONSOLIDADO[[#This Row],[Recuperados Diarios]])</f>
        <v>0</v>
      </c>
      <c r="M645" s="83" cm="1">
        <f t="array" ref="M645">+IFERROR(IF(CONSOLIDADO[[#This Row],[Día]]&lt;14,0,INDEX(CONSOLIDADO[Casos Diarios],ROW()-14,1)),0)</f>
        <v>0</v>
      </c>
      <c r="N645" s="78">
        <f>+IF(CONSOLIDADO[[#This Row],[Clave]]="710143893",1,IF(OR(CONSOLIDADO[[#This Row],[Casos Acumulados]]&gt;0,CONSOLIDADO[[#This Row],[Muertes]]&gt;0),N644+1,I645))</f>
        <v>0</v>
      </c>
      <c r="O645" s="75">
        <f>+IFERROR(VLOOKUP($G645,TDMuertes!$C$2:$E$534,3,0),0)</f>
        <v>0</v>
      </c>
      <c r="P645" s="100" t="str">
        <f t="shared" ca="1" si="57"/>
        <v>OFF</v>
      </c>
      <c r="Q645" s="84">
        <f>+IFERROR(VLOOKUP(CONSOLIDADO[[#This Row],[Codigo Municipio]],TDDia!$A$4:$B$394,2,0),0)</f>
        <v>0</v>
      </c>
    </row>
    <row r="646" spans="2:17" ht="14.4" x14ac:dyDescent="0.3">
      <c r="B646">
        <f t="shared" si="58"/>
        <v>4</v>
      </c>
      <c r="C646" s="75" t="str" cm="1">
        <f t="array" ref="C646">+INDEX(Table_4[[Departamento]:[Municipio]],FINAL!$B646,1)</f>
        <v>Atlántida</v>
      </c>
      <c r="D646" s="75" t="str" cm="1">
        <f t="array" ref="D646">+INDEX(Table_4[[Departamento]:[Municipio]],FINAL!$B646,4)</f>
        <v>Jutiapa</v>
      </c>
      <c r="E646" s="75" t="str" cm="1">
        <f t="array" ref="E646">+INDEX(Table_4[[Departamento]:[Municipio]],FINAL!$B646,3)</f>
        <v>0104</v>
      </c>
      <c r="F646" s="102">
        <f t="shared" si="54"/>
        <v>43958</v>
      </c>
      <c r="G646" s="77" t="str">
        <f>+CONSOLIDADO[[#This Row],[Codigo Municipio]]&amp;CONSOLIDADO[[#This Row],[Fecha]]</f>
        <v>010443958</v>
      </c>
      <c r="H646" s="78">
        <f>+IFERROR(VLOOKUP($G646,TDAcumula!$C$2:$E$2027,3,0),0)</f>
        <v>0</v>
      </c>
      <c r="I646" s="79">
        <f t="shared" si="55"/>
        <v>0</v>
      </c>
      <c r="J646" s="80">
        <f>+IF(CONSOLIDADO[[#This Row],[Codigo Municipio]]=E645,CONSOLIDADO[[#This Row],[Fallecidos Diarios]]+J645,CONSOLIDADO[[#This Row],[Fallecidos Diarios]])</f>
        <v>0</v>
      </c>
      <c r="K646" s="81">
        <f t="shared" si="56"/>
        <v>0</v>
      </c>
      <c r="L646" s="82">
        <f>+IF(CONSOLIDADO[[#This Row],[Codigo Municipio]]=E645,CONSOLIDADO[[#This Row],[Recuperados Diarios]]+L645,CONSOLIDADO[[#This Row],[Recuperados Diarios]])</f>
        <v>0</v>
      </c>
      <c r="M646" s="83" cm="1">
        <f t="array" ref="M646">+IFERROR(IF(CONSOLIDADO[[#This Row],[Día]]&lt;14,0,INDEX(CONSOLIDADO[Casos Diarios],ROW()-14,1)),0)</f>
        <v>0</v>
      </c>
      <c r="N646" s="78">
        <f>+IF(CONSOLIDADO[[#This Row],[Clave]]="710143893",1,IF(OR(CONSOLIDADO[[#This Row],[Casos Acumulados]]&gt;0,CONSOLIDADO[[#This Row],[Muertes]]&gt;0),N645+1,I646))</f>
        <v>0</v>
      </c>
      <c r="O646" s="75">
        <f>+IFERROR(VLOOKUP($G646,TDMuertes!$C$2:$E$534,3,0),0)</f>
        <v>0</v>
      </c>
      <c r="P646" s="100" t="str">
        <f t="shared" ca="1" si="57"/>
        <v>OFF</v>
      </c>
      <c r="Q646" s="84">
        <f>+IFERROR(VLOOKUP(CONSOLIDADO[[#This Row],[Codigo Municipio]],TDDia!$A$4:$B$394,2,0),0)</f>
        <v>0</v>
      </c>
    </row>
    <row r="647" spans="2:17" ht="14.4" x14ac:dyDescent="0.3">
      <c r="B647">
        <f t="shared" si="58"/>
        <v>4</v>
      </c>
      <c r="C647" s="75" t="str" cm="1">
        <f t="array" ref="C647">+INDEX(Table_4[[Departamento]:[Municipio]],FINAL!$B647,1)</f>
        <v>Atlántida</v>
      </c>
      <c r="D647" s="75" t="str" cm="1">
        <f t="array" ref="D647">+INDEX(Table_4[[Departamento]:[Municipio]],FINAL!$B647,4)</f>
        <v>Jutiapa</v>
      </c>
      <c r="E647" s="75" t="str" cm="1">
        <f t="array" ref="E647">+INDEX(Table_4[[Departamento]:[Municipio]],FINAL!$B647,3)</f>
        <v>0104</v>
      </c>
      <c r="F647" s="102">
        <f t="shared" si="54"/>
        <v>43959</v>
      </c>
      <c r="G647" s="77" t="str">
        <f>+CONSOLIDADO[[#This Row],[Codigo Municipio]]&amp;CONSOLIDADO[[#This Row],[Fecha]]</f>
        <v>010443959</v>
      </c>
      <c r="H647" s="78">
        <f>+IFERROR(VLOOKUP($G647,TDAcumula!$C$2:$E$2027,3,0),0)</f>
        <v>0</v>
      </c>
      <c r="I647" s="79">
        <f t="shared" si="55"/>
        <v>0</v>
      </c>
      <c r="J647" s="80">
        <f>+IF(CONSOLIDADO[[#This Row],[Codigo Municipio]]=E646,CONSOLIDADO[[#This Row],[Fallecidos Diarios]]+J646,CONSOLIDADO[[#This Row],[Fallecidos Diarios]])</f>
        <v>0</v>
      </c>
      <c r="K647" s="81">
        <f t="shared" si="56"/>
        <v>0</v>
      </c>
      <c r="L647" s="82">
        <f>+IF(CONSOLIDADO[[#This Row],[Codigo Municipio]]=E646,CONSOLIDADO[[#This Row],[Recuperados Diarios]]+L646,CONSOLIDADO[[#This Row],[Recuperados Diarios]])</f>
        <v>0</v>
      </c>
      <c r="M647" s="83" cm="1">
        <f t="array" ref="M647">+IFERROR(IF(CONSOLIDADO[[#This Row],[Día]]&lt;14,0,INDEX(CONSOLIDADO[Casos Diarios],ROW()-14,1)),0)</f>
        <v>0</v>
      </c>
      <c r="N647" s="78">
        <f>+IF(CONSOLIDADO[[#This Row],[Clave]]="710143893",1,IF(OR(CONSOLIDADO[[#This Row],[Casos Acumulados]]&gt;0,CONSOLIDADO[[#This Row],[Muertes]]&gt;0),N646+1,I647))</f>
        <v>0</v>
      </c>
      <c r="O647" s="75">
        <f>+IFERROR(VLOOKUP($G647,TDMuertes!$C$2:$E$534,3,0),0)</f>
        <v>0</v>
      </c>
      <c r="P647" s="100" t="str">
        <f t="shared" ca="1" si="57"/>
        <v>OFF</v>
      </c>
      <c r="Q647" s="84">
        <f>+IFERROR(VLOOKUP(CONSOLIDADO[[#This Row],[Codigo Municipio]],TDDia!$A$4:$B$394,2,0),0)</f>
        <v>0</v>
      </c>
    </row>
    <row r="648" spans="2:17" ht="14.4" x14ac:dyDescent="0.3">
      <c r="B648">
        <f t="shared" si="58"/>
        <v>4</v>
      </c>
      <c r="C648" s="75" t="str" cm="1">
        <f t="array" ref="C648">+INDEX(Table_4[[Departamento]:[Municipio]],FINAL!$B648,1)</f>
        <v>Atlántida</v>
      </c>
      <c r="D648" s="75" t="str" cm="1">
        <f t="array" ref="D648">+INDEX(Table_4[[Departamento]:[Municipio]],FINAL!$B648,4)</f>
        <v>Jutiapa</v>
      </c>
      <c r="E648" s="75" t="str" cm="1">
        <f t="array" ref="E648">+INDEX(Table_4[[Departamento]:[Municipio]],FINAL!$B648,3)</f>
        <v>0104</v>
      </c>
      <c r="F648" s="102">
        <f t="shared" si="54"/>
        <v>43960</v>
      </c>
      <c r="G648" s="77" t="str">
        <f>+CONSOLIDADO[[#This Row],[Codigo Municipio]]&amp;CONSOLIDADO[[#This Row],[Fecha]]</f>
        <v>010443960</v>
      </c>
      <c r="H648" s="78">
        <f>+IFERROR(VLOOKUP($G648,TDAcumula!$C$2:$E$2027,3,0),0)</f>
        <v>0</v>
      </c>
      <c r="I648" s="79">
        <f t="shared" si="55"/>
        <v>0</v>
      </c>
      <c r="J648" s="80">
        <f>+IF(CONSOLIDADO[[#This Row],[Codigo Municipio]]=E647,CONSOLIDADO[[#This Row],[Fallecidos Diarios]]+J647,CONSOLIDADO[[#This Row],[Fallecidos Diarios]])</f>
        <v>0</v>
      </c>
      <c r="K648" s="81">
        <f t="shared" si="56"/>
        <v>0</v>
      </c>
      <c r="L648" s="82">
        <f>+IF(CONSOLIDADO[[#This Row],[Codigo Municipio]]=E647,CONSOLIDADO[[#This Row],[Recuperados Diarios]]+L647,CONSOLIDADO[[#This Row],[Recuperados Diarios]])</f>
        <v>0</v>
      </c>
      <c r="M648" s="83" cm="1">
        <f t="array" ref="M648">+IFERROR(IF(CONSOLIDADO[[#This Row],[Día]]&lt;14,0,INDEX(CONSOLIDADO[Casos Diarios],ROW()-14,1)),0)</f>
        <v>0</v>
      </c>
      <c r="N648" s="78">
        <f>+IF(CONSOLIDADO[[#This Row],[Clave]]="710143893",1,IF(OR(CONSOLIDADO[[#This Row],[Casos Acumulados]]&gt;0,CONSOLIDADO[[#This Row],[Muertes]]&gt;0),N647+1,I648))</f>
        <v>0</v>
      </c>
      <c r="O648" s="75">
        <f>+IFERROR(VLOOKUP($G648,TDMuertes!$C$2:$E$534,3,0),0)</f>
        <v>0</v>
      </c>
      <c r="P648" s="100" t="str">
        <f t="shared" ca="1" si="57"/>
        <v>OFF</v>
      </c>
      <c r="Q648" s="84">
        <f>+IFERROR(VLOOKUP(CONSOLIDADO[[#This Row],[Codigo Municipio]],TDDia!$A$4:$B$394,2,0),0)</f>
        <v>0</v>
      </c>
    </row>
    <row r="649" spans="2:17" ht="14.4" x14ac:dyDescent="0.3">
      <c r="B649">
        <f t="shared" si="58"/>
        <v>4</v>
      </c>
      <c r="C649" s="75" t="str" cm="1">
        <f t="array" ref="C649">+INDEX(Table_4[[Departamento]:[Municipio]],FINAL!$B649,1)</f>
        <v>Atlántida</v>
      </c>
      <c r="D649" s="75" t="str" cm="1">
        <f t="array" ref="D649">+INDEX(Table_4[[Departamento]:[Municipio]],FINAL!$B649,4)</f>
        <v>Jutiapa</v>
      </c>
      <c r="E649" s="75" t="str" cm="1">
        <f t="array" ref="E649">+INDEX(Table_4[[Departamento]:[Municipio]],FINAL!$B649,3)</f>
        <v>0104</v>
      </c>
      <c r="F649" s="102">
        <f t="shared" si="54"/>
        <v>43961</v>
      </c>
      <c r="G649" s="77" t="str">
        <f>+CONSOLIDADO[[#This Row],[Codigo Municipio]]&amp;CONSOLIDADO[[#This Row],[Fecha]]</f>
        <v>010443961</v>
      </c>
      <c r="H649" s="78">
        <f>+IFERROR(VLOOKUP($G649,TDAcumula!$C$2:$E$2027,3,0),0)</f>
        <v>0</v>
      </c>
      <c r="I649" s="79">
        <f t="shared" si="55"/>
        <v>0</v>
      </c>
      <c r="J649" s="80">
        <f>+IF(CONSOLIDADO[[#This Row],[Codigo Municipio]]=E648,CONSOLIDADO[[#This Row],[Fallecidos Diarios]]+J648,CONSOLIDADO[[#This Row],[Fallecidos Diarios]])</f>
        <v>0</v>
      </c>
      <c r="K649" s="81">
        <f t="shared" si="56"/>
        <v>0</v>
      </c>
      <c r="L649" s="82">
        <f>+IF(CONSOLIDADO[[#This Row],[Codigo Municipio]]=E648,CONSOLIDADO[[#This Row],[Recuperados Diarios]]+L648,CONSOLIDADO[[#This Row],[Recuperados Diarios]])</f>
        <v>0</v>
      </c>
      <c r="M649" s="83" cm="1">
        <f t="array" ref="M649">+IFERROR(IF(CONSOLIDADO[[#This Row],[Día]]&lt;14,0,INDEX(CONSOLIDADO[Casos Diarios],ROW()-14,1)),0)</f>
        <v>0</v>
      </c>
      <c r="N649" s="78">
        <f>+IF(CONSOLIDADO[[#This Row],[Clave]]="710143893",1,IF(OR(CONSOLIDADO[[#This Row],[Casos Acumulados]]&gt;0,CONSOLIDADO[[#This Row],[Muertes]]&gt;0),N648+1,I649))</f>
        <v>0</v>
      </c>
      <c r="O649" s="75">
        <f>+IFERROR(VLOOKUP($G649,TDMuertes!$C$2:$E$534,3,0),0)</f>
        <v>0</v>
      </c>
      <c r="P649" s="100" t="str">
        <f t="shared" ca="1" si="57"/>
        <v>OFF</v>
      </c>
      <c r="Q649" s="84">
        <f>+IFERROR(VLOOKUP(CONSOLIDADO[[#This Row],[Codigo Municipio]],TDDia!$A$4:$B$394,2,0),0)</f>
        <v>0</v>
      </c>
    </row>
    <row r="650" spans="2:17" ht="14.4" x14ac:dyDescent="0.3">
      <c r="B650">
        <f t="shared" si="58"/>
        <v>4</v>
      </c>
      <c r="C650" s="75" t="str" cm="1">
        <f t="array" ref="C650">+INDEX(Table_4[[Departamento]:[Municipio]],FINAL!$B650,1)</f>
        <v>Atlántida</v>
      </c>
      <c r="D650" s="75" t="str" cm="1">
        <f t="array" ref="D650">+INDEX(Table_4[[Departamento]:[Municipio]],FINAL!$B650,4)</f>
        <v>Jutiapa</v>
      </c>
      <c r="E650" s="75" t="str" cm="1">
        <f t="array" ref="E650">+INDEX(Table_4[[Departamento]:[Municipio]],FINAL!$B650,3)</f>
        <v>0104</v>
      </c>
      <c r="F650" s="102">
        <f t="shared" si="54"/>
        <v>43962</v>
      </c>
      <c r="G650" s="77" t="str">
        <f>+CONSOLIDADO[[#This Row],[Codigo Municipio]]&amp;CONSOLIDADO[[#This Row],[Fecha]]</f>
        <v>010443962</v>
      </c>
      <c r="H650" s="78">
        <f>+IFERROR(VLOOKUP($G650,TDAcumula!$C$2:$E$2027,3,0),0)</f>
        <v>0</v>
      </c>
      <c r="I650" s="79">
        <f t="shared" si="55"/>
        <v>0</v>
      </c>
      <c r="J650" s="80">
        <f>+IF(CONSOLIDADO[[#This Row],[Codigo Municipio]]=E649,CONSOLIDADO[[#This Row],[Fallecidos Diarios]]+J649,CONSOLIDADO[[#This Row],[Fallecidos Diarios]])</f>
        <v>0</v>
      </c>
      <c r="K650" s="81">
        <f t="shared" si="56"/>
        <v>0</v>
      </c>
      <c r="L650" s="82">
        <f>+IF(CONSOLIDADO[[#This Row],[Codigo Municipio]]=E649,CONSOLIDADO[[#This Row],[Recuperados Diarios]]+L649,CONSOLIDADO[[#This Row],[Recuperados Diarios]])</f>
        <v>0</v>
      </c>
      <c r="M650" s="83" cm="1">
        <f t="array" ref="M650">+IFERROR(IF(CONSOLIDADO[[#This Row],[Día]]&lt;14,0,INDEX(CONSOLIDADO[Casos Diarios],ROW()-14,1)),0)</f>
        <v>0</v>
      </c>
      <c r="N650" s="78">
        <f>+IF(CONSOLIDADO[[#This Row],[Clave]]="710143893",1,IF(OR(CONSOLIDADO[[#This Row],[Casos Acumulados]]&gt;0,CONSOLIDADO[[#This Row],[Muertes]]&gt;0),N649+1,I650))</f>
        <v>0</v>
      </c>
      <c r="O650" s="75">
        <f>+IFERROR(VLOOKUP($G650,TDMuertes!$C$2:$E$534,3,0),0)</f>
        <v>0</v>
      </c>
      <c r="P650" s="100" t="str">
        <f t="shared" ca="1" si="57"/>
        <v>OFF</v>
      </c>
      <c r="Q650" s="84">
        <f>+IFERROR(VLOOKUP(CONSOLIDADO[[#This Row],[Codigo Municipio]],TDDia!$A$4:$B$394,2,0),0)</f>
        <v>0</v>
      </c>
    </row>
    <row r="651" spans="2:17" ht="14.4" x14ac:dyDescent="0.3">
      <c r="B651">
        <f t="shared" si="58"/>
        <v>4</v>
      </c>
      <c r="C651" s="75" t="str" cm="1">
        <f t="array" ref="C651">+INDEX(Table_4[[Departamento]:[Municipio]],FINAL!$B651,1)</f>
        <v>Atlántida</v>
      </c>
      <c r="D651" s="75" t="str" cm="1">
        <f t="array" ref="D651">+INDEX(Table_4[[Departamento]:[Municipio]],FINAL!$B651,4)</f>
        <v>Jutiapa</v>
      </c>
      <c r="E651" s="75" t="str" cm="1">
        <f t="array" ref="E651">+INDEX(Table_4[[Departamento]:[Municipio]],FINAL!$B651,3)</f>
        <v>0104</v>
      </c>
      <c r="F651" s="102">
        <f t="shared" si="54"/>
        <v>43963</v>
      </c>
      <c r="G651" s="77" t="str">
        <f>+CONSOLIDADO[[#This Row],[Codigo Municipio]]&amp;CONSOLIDADO[[#This Row],[Fecha]]</f>
        <v>010443963</v>
      </c>
      <c r="H651" s="78">
        <f>+IFERROR(VLOOKUP($G651,TDAcumula!$C$2:$E$2027,3,0),0)</f>
        <v>0</v>
      </c>
      <c r="I651" s="79">
        <f t="shared" si="55"/>
        <v>0</v>
      </c>
      <c r="J651" s="80">
        <f>+IF(CONSOLIDADO[[#This Row],[Codigo Municipio]]=E650,CONSOLIDADO[[#This Row],[Fallecidos Diarios]]+J650,CONSOLIDADO[[#This Row],[Fallecidos Diarios]])</f>
        <v>0</v>
      </c>
      <c r="K651" s="81">
        <f t="shared" si="56"/>
        <v>0</v>
      </c>
      <c r="L651" s="82">
        <f>+IF(CONSOLIDADO[[#This Row],[Codigo Municipio]]=E650,CONSOLIDADO[[#This Row],[Recuperados Diarios]]+L650,CONSOLIDADO[[#This Row],[Recuperados Diarios]])</f>
        <v>0</v>
      </c>
      <c r="M651" s="83" cm="1">
        <f t="array" ref="M651">+IFERROR(IF(CONSOLIDADO[[#This Row],[Día]]&lt;14,0,INDEX(CONSOLIDADO[Casos Diarios],ROW()-14,1)),0)</f>
        <v>0</v>
      </c>
      <c r="N651" s="78">
        <f>+IF(CONSOLIDADO[[#This Row],[Clave]]="710143893",1,IF(OR(CONSOLIDADO[[#This Row],[Casos Acumulados]]&gt;0,CONSOLIDADO[[#This Row],[Muertes]]&gt;0),N650+1,I651))</f>
        <v>0</v>
      </c>
      <c r="O651" s="75">
        <f>+IFERROR(VLOOKUP($G651,TDMuertes!$C$2:$E$534,3,0),0)</f>
        <v>0</v>
      </c>
      <c r="P651" s="100" t="str">
        <f t="shared" ca="1" si="57"/>
        <v>OFF</v>
      </c>
      <c r="Q651" s="84">
        <f>+IFERROR(VLOOKUP(CONSOLIDADO[[#This Row],[Codigo Municipio]],TDDia!$A$4:$B$394,2,0),0)</f>
        <v>0</v>
      </c>
    </row>
    <row r="652" spans="2:17" ht="14.4" x14ac:dyDescent="0.3">
      <c r="B652">
        <f t="shared" si="58"/>
        <v>4</v>
      </c>
      <c r="C652" s="75" t="str" cm="1">
        <f t="array" ref="C652">+INDEX(Table_4[[Departamento]:[Municipio]],FINAL!$B652,1)</f>
        <v>Atlántida</v>
      </c>
      <c r="D652" s="75" t="str" cm="1">
        <f t="array" ref="D652">+INDEX(Table_4[[Departamento]:[Municipio]],FINAL!$B652,4)</f>
        <v>Jutiapa</v>
      </c>
      <c r="E652" s="75" t="str" cm="1">
        <f t="array" ref="E652">+INDEX(Table_4[[Departamento]:[Municipio]],FINAL!$B652,3)</f>
        <v>0104</v>
      </c>
      <c r="F652" s="102">
        <f t="shared" si="54"/>
        <v>43964</v>
      </c>
      <c r="G652" s="77" t="str">
        <f>+CONSOLIDADO[[#This Row],[Codigo Municipio]]&amp;CONSOLIDADO[[#This Row],[Fecha]]</f>
        <v>010443964</v>
      </c>
      <c r="H652" s="78">
        <f>+IFERROR(VLOOKUP($G652,TDAcumula!$C$2:$E$2027,3,0),0)</f>
        <v>0</v>
      </c>
      <c r="I652" s="79">
        <f t="shared" si="55"/>
        <v>0</v>
      </c>
      <c r="J652" s="80">
        <f>+IF(CONSOLIDADO[[#This Row],[Codigo Municipio]]=E651,CONSOLIDADO[[#This Row],[Fallecidos Diarios]]+J651,CONSOLIDADO[[#This Row],[Fallecidos Diarios]])</f>
        <v>0</v>
      </c>
      <c r="K652" s="81">
        <f t="shared" si="56"/>
        <v>0</v>
      </c>
      <c r="L652" s="82">
        <f>+IF(CONSOLIDADO[[#This Row],[Codigo Municipio]]=E651,CONSOLIDADO[[#This Row],[Recuperados Diarios]]+L651,CONSOLIDADO[[#This Row],[Recuperados Diarios]])</f>
        <v>0</v>
      </c>
      <c r="M652" s="83" cm="1">
        <f t="array" ref="M652">+IFERROR(IF(CONSOLIDADO[[#This Row],[Día]]&lt;14,0,INDEX(CONSOLIDADO[Casos Diarios],ROW()-14,1)),0)</f>
        <v>0</v>
      </c>
      <c r="N652" s="78">
        <f>+IF(CONSOLIDADO[[#This Row],[Clave]]="710143893",1,IF(OR(CONSOLIDADO[[#This Row],[Casos Acumulados]]&gt;0,CONSOLIDADO[[#This Row],[Muertes]]&gt;0),N651+1,I652))</f>
        <v>0</v>
      </c>
      <c r="O652" s="75">
        <f>+IFERROR(VLOOKUP($G652,TDMuertes!$C$2:$E$534,3,0),0)</f>
        <v>0</v>
      </c>
      <c r="P652" s="100" t="str">
        <f t="shared" ca="1" si="57"/>
        <v>OFF</v>
      </c>
      <c r="Q652" s="84">
        <f>+IFERROR(VLOOKUP(CONSOLIDADO[[#This Row],[Codigo Municipio]],TDDia!$A$4:$B$394,2,0),0)</f>
        <v>0</v>
      </c>
    </row>
    <row r="653" spans="2:17" ht="14.4" x14ac:dyDescent="0.3">
      <c r="B653">
        <f t="shared" si="58"/>
        <v>4</v>
      </c>
      <c r="C653" s="75" t="str" cm="1">
        <f t="array" ref="C653">+INDEX(Table_4[[Departamento]:[Municipio]],FINAL!$B653,1)</f>
        <v>Atlántida</v>
      </c>
      <c r="D653" s="75" t="str" cm="1">
        <f t="array" ref="D653">+INDEX(Table_4[[Departamento]:[Municipio]],FINAL!$B653,4)</f>
        <v>Jutiapa</v>
      </c>
      <c r="E653" s="75" t="str" cm="1">
        <f t="array" ref="E653">+INDEX(Table_4[[Departamento]:[Municipio]],FINAL!$B653,3)</f>
        <v>0104</v>
      </c>
      <c r="F653" s="102">
        <f t="shared" si="54"/>
        <v>43965</v>
      </c>
      <c r="G653" s="77" t="str">
        <f>+CONSOLIDADO[[#This Row],[Codigo Municipio]]&amp;CONSOLIDADO[[#This Row],[Fecha]]</f>
        <v>010443965</v>
      </c>
      <c r="H653" s="78">
        <f>+IFERROR(VLOOKUP($G653,TDAcumula!$C$2:$E$2027,3,0),0)</f>
        <v>0</v>
      </c>
      <c r="I653" s="79">
        <f t="shared" si="55"/>
        <v>0</v>
      </c>
      <c r="J653" s="80">
        <f>+IF(CONSOLIDADO[[#This Row],[Codigo Municipio]]=E652,CONSOLIDADO[[#This Row],[Fallecidos Diarios]]+J652,CONSOLIDADO[[#This Row],[Fallecidos Diarios]])</f>
        <v>0</v>
      </c>
      <c r="K653" s="81">
        <f t="shared" si="56"/>
        <v>0</v>
      </c>
      <c r="L653" s="82">
        <f>+IF(CONSOLIDADO[[#This Row],[Codigo Municipio]]=E652,CONSOLIDADO[[#This Row],[Recuperados Diarios]]+L652,CONSOLIDADO[[#This Row],[Recuperados Diarios]])</f>
        <v>0</v>
      </c>
      <c r="M653" s="83" cm="1">
        <f t="array" ref="M653">+IFERROR(IF(CONSOLIDADO[[#This Row],[Día]]&lt;14,0,INDEX(CONSOLIDADO[Casos Diarios],ROW()-14,1)),0)</f>
        <v>0</v>
      </c>
      <c r="N653" s="78">
        <f>+IF(CONSOLIDADO[[#This Row],[Clave]]="710143893",1,IF(OR(CONSOLIDADO[[#This Row],[Casos Acumulados]]&gt;0,CONSOLIDADO[[#This Row],[Muertes]]&gt;0),N652+1,I653))</f>
        <v>0</v>
      </c>
      <c r="O653" s="75">
        <f>+IFERROR(VLOOKUP($G653,TDMuertes!$C$2:$E$534,3,0),0)</f>
        <v>0</v>
      </c>
      <c r="P653" s="100" t="str">
        <f t="shared" ca="1" si="57"/>
        <v>OFF</v>
      </c>
      <c r="Q653" s="84">
        <f>+IFERROR(VLOOKUP(CONSOLIDADO[[#This Row],[Codigo Municipio]],TDDia!$A$4:$B$394,2,0),0)</f>
        <v>0</v>
      </c>
    </row>
    <row r="654" spans="2:17" ht="14.4" x14ac:dyDescent="0.3">
      <c r="B654">
        <f t="shared" si="58"/>
        <v>4</v>
      </c>
      <c r="C654" s="75" t="str" cm="1">
        <f t="array" ref="C654">+INDEX(Table_4[[Departamento]:[Municipio]],FINAL!$B654,1)</f>
        <v>Atlántida</v>
      </c>
      <c r="D654" s="75" t="str" cm="1">
        <f t="array" ref="D654">+INDEX(Table_4[[Departamento]:[Municipio]],FINAL!$B654,4)</f>
        <v>Jutiapa</v>
      </c>
      <c r="E654" s="75" t="str" cm="1">
        <f t="array" ref="E654">+INDEX(Table_4[[Departamento]:[Municipio]],FINAL!$B654,3)</f>
        <v>0104</v>
      </c>
      <c r="F654" s="102">
        <f t="shared" si="54"/>
        <v>43966</v>
      </c>
      <c r="G654" s="77" t="str">
        <f>+CONSOLIDADO[[#This Row],[Codigo Municipio]]&amp;CONSOLIDADO[[#This Row],[Fecha]]</f>
        <v>010443966</v>
      </c>
      <c r="H654" s="78">
        <f>+IFERROR(VLOOKUP($G654,TDAcumula!$C$2:$E$2027,3,0),0)</f>
        <v>0</v>
      </c>
      <c r="I654" s="79">
        <f t="shared" si="55"/>
        <v>0</v>
      </c>
      <c r="J654" s="80">
        <f>+IF(CONSOLIDADO[[#This Row],[Codigo Municipio]]=E653,CONSOLIDADO[[#This Row],[Fallecidos Diarios]]+J653,CONSOLIDADO[[#This Row],[Fallecidos Diarios]])</f>
        <v>0</v>
      </c>
      <c r="K654" s="81">
        <f t="shared" si="56"/>
        <v>0</v>
      </c>
      <c r="L654" s="82">
        <f>+IF(CONSOLIDADO[[#This Row],[Codigo Municipio]]=E653,CONSOLIDADO[[#This Row],[Recuperados Diarios]]+L653,CONSOLIDADO[[#This Row],[Recuperados Diarios]])</f>
        <v>0</v>
      </c>
      <c r="M654" s="83" cm="1">
        <f t="array" ref="M654">+IFERROR(IF(CONSOLIDADO[[#This Row],[Día]]&lt;14,0,INDEX(CONSOLIDADO[Casos Diarios],ROW()-14,1)),0)</f>
        <v>0</v>
      </c>
      <c r="N654" s="78">
        <f>+IF(CONSOLIDADO[[#This Row],[Clave]]="710143893",1,IF(OR(CONSOLIDADO[[#This Row],[Casos Acumulados]]&gt;0,CONSOLIDADO[[#This Row],[Muertes]]&gt;0),N653+1,I654))</f>
        <v>0</v>
      </c>
      <c r="O654" s="75">
        <f>+IFERROR(VLOOKUP($G654,TDMuertes!$C$2:$E$534,3,0),0)</f>
        <v>0</v>
      </c>
      <c r="P654" s="100" t="str">
        <f t="shared" ca="1" si="57"/>
        <v>OFF</v>
      </c>
      <c r="Q654" s="84">
        <f>+IFERROR(VLOOKUP(CONSOLIDADO[[#This Row],[Codigo Municipio]],TDDia!$A$4:$B$394,2,0),0)</f>
        <v>0</v>
      </c>
    </row>
    <row r="655" spans="2:17" ht="14.4" x14ac:dyDescent="0.3">
      <c r="B655">
        <f t="shared" si="58"/>
        <v>4</v>
      </c>
      <c r="C655" s="75" t="str" cm="1">
        <f t="array" ref="C655">+INDEX(Table_4[[Departamento]:[Municipio]],FINAL!$B655,1)</f>
        <v>Atlántida</v>
      </c>
      <c r="D655" s="75" t="str" cm="1">
        <f t="array" ref="D655">+INDEX(Table_4[[Departamento]:[Municipio]],FINAL!$B655,4)</f>
        <v>Jutiapa</v>
      </c>
      <c r="E655" s="75" t="str" cm="1">
        <f t="array" ref="E655">+INDEX(Table_4[[Departamento]:[Municipio]],FINAL!$B655,3)</f>
        <v>0104</v>
      </c>
      <c r="F655" s="102">
        <f t="shared" si="54"/>
        <v>43967</v>
      </c>
      <c r="G655" s="77" t="str">
        <f>+CONSOLIDADO[[#This Row],[Codigo Municipio]]&amp;CONSOLIDADO[[#This Row],[Fecha]]</f>
        <v>010443967</v>
      </c>
      <c r="H655" s="78">
        <f>+IFERROR(VLOOKUP($G655,TDAcumula!$C$2:$E$2027,3,0),0)</f>
        <v>0</v>
      </c>
      <c r="I655" s="79">
        <f t="shared" si="55"/>
        <v>0</v>
      </c>
      <c r="J655" s="80">
        <f>+IF(CONSOLIDADO[[#This Row],[Codigo Municipio]]=E654,CONSOLIDADO[[#This Row],[Fallecidos Diarios]]+J654,CONSOLIDADO[[#This Row],[Fallecidos Diarios]])</f>
        <v>0</v>
      </c>
      <c r="K655" s="81">
        <f t="shared" si="56"/>
        <v>0</v>
      </c>
      <c r="L655" s="82">
        <f>+IF(CONSOLIDADO[[#This Row],[Codigo Municipio]]=E654,CONSOLIDADO[[#This Row],[Recuperados Diarios]]+L654,CONSOLIDADO[[#This Row],[Recuperados Diarios]])</f>
        <v>0</v>
      </c>
      <c r="M655" s="83" cm="1">
        <f t="array" ref="M655">+IFERROR(IF(CONSOLIDADO[[#This Row],[Día]]&lt;14,0,INDEX(CONSOLIDADO[Casos Diarios],ROW()-14,1)),0)</f>
        <v>0</v>
      </c>
      <c r="N655" s="78">
        <f>+IF(CONSOLIDADO[[#This Row],[Clave]]="710143893",1,IF(OR(CONSOLIDADO[[#This Row],[Casos Acumulados]]&gt;0,CONSOLIDADO[[#This Row],[Muertes]]&gt;0),N654+1,I655))</f>
        <v>0</v>
      </c>
      <c r="O655" s="75">
        <f>+IFERROR(VLOOKUP($G655,TDMuertes!$C$2:$E$534,3,0),0)</f>
        <v>0</v>
      </c>
      <c r="P655" s="100" t="str">
        <f t="shared" ca="1" si="57"/>
        <v>OFF</v>
      </c>
      <c r="Q655" s="84">
        <f>+IFERROR(VLOOKUP(CONSOLIDADO[[#This Row],[Codigo Municipio]],TDDia!$A$4:$B$394,2,0),0)</f>
        <v>0</v>
      </c>
    </row>
    <row r="656" spans="2:17" ht="14.4" x14ac:dyDescent="0.3">
      <c r="B656">
        <f t="shared" si="58"/>
        <v>4</v>
      </c>
      <c r="C656" s="75" t="str" cm="1">
        <f t="array" ref="C656">+INDEX(Table_4[[Departamento]:[Municipio]],FINAL!$B656,1)</f>
        <v>Atlántida</v>
      </c>
      <c r="D656" s="75" t="str" cm="1">
        <f t="array" ref="D656">+INDEX(Table_4[[Departamento]:[Municipio]],FINAL!$B656,4)</f>
        <v>Jutiapa</v>
      </c>
      <c r="E656" s="75" t="str" cm="1">
        <f t="array" ref="E656">+INDEX(Table_4[[Departamento]:[Municipio]],FINAL!$B656,3)</f>
        <v>0104</v>
      </c>
      <c r="F656" s="102">
        <f t="shared" si="54"/>
        <v>43968</v>
      </c>
      <c r="G656" s="77" t="str">
        <f>+CONSOLIDADO[[#This Row],[Codigo Municipio]]&amp;CONSOLIDADO[[#This Row],[Fecha]]</f>
        <v>010443968</v>
      </c>
      <c r="H656" s="78">
        <f>+IFERROR(VLOOKUP($G656,TDAcumula!$C$2:$E$2027,3,0),0)</f>
        <v>0</v>
      </c>
      <c r="I656" s="79">
        <f t="shared" si="55"/>
        <v>0</v>
      </c>
      <c r="J656" s="80">
        <f>+IF(CONSOLIDADO[[#This Row],[Codigo Municipio]]=E655,CONSOLIDADO[[#This Row],[Fallecidos Diarios]]+J655,CONSOLIDADO[[#This Row],[Fallecidos Diarios]])</f>
        <v>0</v>
      </c>
      <c r="K656" s="81">
        <f t="shared" si="56"/>
        <v>0</v>
      </c>
      <c r="L656" s="82">
        <f>+IF(CONSOLIDADO[[#This Row],[Codigo Municipio]]=E655,CONSOLIDADO[[#This Row],[Recuperados Diarios]]+L655,CONSOLIDADO[[#This Row],[Recuperados Diarios]])</f>
        <v>0</v>
      </c>
      <c r="M656" s="83" cm="1">
        <f t="array" ref="M656">+IFERROR(IF(CONSOLIDADO[[#This Row],[Día]]&lt;14,0,INDEX(CONSOLIDADO[Casos Diarios],ROW()-14,1)),0)</f>
        <v>0</v>
      </c>
      <c r="N656" s="78">
        <f>+IF(CONSOLIDADO[[#This Row],[Clave]]="710143893",1,IF(OR(CONSOLIDADO[[#This Row],[Casos Acumulados]]&gt;0,CONSOLIDADO[[#This Row],[Muertes]]&gt;0),N655+1,I656))</f>
        <v>0</v>
      </c>
      <c r="O656" s="75">
        <f>+IFERROR(VLOOKUP($G656,TDMuertes!$C$2:$E$534,3,0),0)</f>
        <v>0</v>
      </c>
      <c r="P656" s="100" t="str">
        <f t="shared" ca="1" si="57"/>
        <v>OFF</v>
      </c>
      <c r="Q656" s="84">
        <f>+IFERROR(VLOOKUP(CONSOLIDADO[[#This Row],[Codigo Municipio]],TDDia!$A$4:$B$394,2,0),0)</f>
        <v>0</v>
      </c>
    </row>
    <row r="657" spans="2:17" ht="14.4" x14ac:dyDescent="0.3">
      <c r="B657">
        <f t="shared" si="58"/>
        <v>4</v>
      </c>
      <c r="C657" s="75" t="str" cm="1">
        <f t="array" ref="C657">+INDEX(Table_4[[Departamento]:[Municipio]],FINAL!$B657,1)</f>
        <v>Atlántida</v>
      </c>
      <c r="D657" s="75" t="str" cm="1">
        <f t="array" ref="D657">+INDEX(Table_4[[Departamento]:[Municipio]],FINAL!$B657,4)</f>
        <v>Jutiapa</v>
      </c>
      <c r="E657" s="75" t="str" cm="1">
        <f t="array" ref="E657">+INDEX(Table_4[[Departamento]:[Municipio]],FINAL!$B657,3)</f>
        <v>0104</v>
      </c>
      <c r="F657" s="102">
        <f t="shared" si="54"/>
        <v>43969</v>
      </c>
      <c r="G657" s="77" t="str">
        <f>+CONSOLIDADO[[#This Row],[Codigo Municipio]]&amp;CONSOLIDADO[[#This Row],[Fecha]]</f>
        <v>010443969</v>
      </c>
      <c r="H657" s="78">
        <f>+IFERROR(VLOOKUP($G657,TDAcumula!$C$2:$E$2027,3,0),0)</f>
        <v>0</v>
      </c>
      <c r="I657" s="79">
        <f t="shared" si="55"/>
        <v>0</v>
      </c>
      <c r="J657" s="80">
        <f>+IF(CONSOLIDADO[[#This Row],[Codigo Municipio]]=E656,CONSOLIDADO[[#This Row],[Fallecidos Diarios]]+J656,CONSOLIDADO[[#This Row],[Fallecidos Diarios]])</f>
        <v>0</v>
      </c>
      <c r="K657" s="81">
        <f t="shared" si="56"/>
        <v>0</v>
      </c>
      <c r="L657" s="82">
        <f>+IF(CONSOLIDADO[[#This Row],[Codigo Municipio]]=E656,CONSOLIDADO[[#This Row],[Recuperados Diarios]]+L656,CONSOLIDADO[[#This Row],[Recuperados Diarios]])</f>
        <v>0</v>
      </c>
      <c r="M657" s="83" cm="1">
        <f t="array" ref="M657">+IFERROR(IF(CONSOLIDADO[[#This Row],[Día]]&lt;14,0,INDEX(CONSOLIDADO[Casos Diarios],ROW()-14,1)),0)</f>
        <v>0</v>
      </c>
      <c r="N657" s="78">
        <f>+IF(CONSOLIDADO[[#This Row],[Clave]]="710143893",1,IF(OR(CONSOLIDADO[[#This Row],[Casos Acumulados]]&gt;0,CONSOLIDADO[[#This Row],[Muertes]]&gt;0),N656+1,I657))</f>
        <v>0</v>
      </c>
      <c r="O657" s="75">
        <f>+IFERROR(VLOOKUP($G657,TDMuertes!$C$2:$E$534,3,0),0)</f>
        <v>0</v>
      </c>
      <c r="P657" s="100" t="str">
        <f t="shared" ca="1" si="57"/>
        <v>OFF</v>
      </c>
      <c r="Q657" s="84">
        <f>+IFERROR(VLOOKUP(CONSOLIDADO[[#This Row],[Codigo Municipio]],TDDia!$A$4:$B$394,2,0),0)</f>
        <v>0</v>
      </c>
    </row>
    <row r="658" spans="2:17" ht="14.4" x14ac:dyDescent="0.3">
      <c r="B658">
        <f t="shared" si="58"/>
        <v>4</v>
      </c>
      <c r="C658" s="75" t="str" cm="1">
        <f t="array" ref="C658">+INDEX(Table_4[[Departamento]:[Municipio]],FINAL!$B658,1)</f>
        <v>Atlántida</v>
      </c>
      <c r="D658" s="75" t="str" cm="1">
        <f t="array" ref="D658">+INDEX(Table_4[[Departamento]:[Municipio]],FINAL!$B658,4)</f>
        <v>Jutiapa</v>
      </c>
      <c r="E658" s="75" t="str" cm="1">
        <f t="array" ref="E658">+INDEX(Table_4[[Departamento]:[Municipio]],FINAL!$B658,3)</f>
        <v>0104</v>
      </c>
      <c r="F658" s="102">
        <f t="shared" si="54"/>
        <v>43970</v>
      </c>
      <c r="G658" s="77" t="str">
        <f>+CONSOLIDADO[[#This Row],[Codigo Municipio]]&amp;CONSOLIDADO[[#This Row],[Fecha]]</f>
        <v>010443970</v>
      </c>
      <c r="H658" s="78">
        <f>+IFERROR(VLOOKUP($G658,TDAcumula!$C$2:$E$2027,3,0),0)</f>
        <v>0</v>
      </c>
      <c r="I658" s="79">
        <f t="shared" si="55"/>
        <v>0</v>
      </c>
      <c r="J658" s="80">
        <f>+IF(CONSOLIDADO[[#This Row],[Codigo Municipio]]=E657,CONSOLIDADO[[#This Row],[Fallecidos Diarios]]+J657,CONSOLIDADO[[#This Row],[Fallecidos Diarios]])</f>
        <v>0</v>
      </c>
      <c r="K658" s="81">
        <f t="shared" si="56"/>
        <v>0</v>
      </c>
      <c r="L658" s="82">
        <f>+IF(CONSOLIDADO[[#This Row],[Codigo Municipio]]=E657,CONSOLIDADO[[#This Row],[Recuperados Diarios]]+L657,CONSOLIDADO[[#This Row],[Recuperados Diarios]])</f>
        <v>0</v>
      </c>
      <c r="M658" s="83" cm="1">
        <f t="array" ref="M658">+IFERROR(IF(CONSOLIDADO[[#This Row],[Día]]&lt;14,0,INDEX(CONSOLIDADO[Casos Diarios],ROW()-14,1)),0)</f>
        <v>0</v>
      </c>
      <c r="N658" s="78">
        <f>+IF(CONSOLIDADO[[#This Row],[Clave]]="710143893",1,IF(OR(CONSOLIDADO[[#This Row],[Casos Acumulados]]&gt;0,CONSOLIDADO[[#This Row],[Muertes]]&gt;0),N657+1,I658))</f>
        <v>0</v>
      </c>
      <c r="O658" s="75">
        <f>+IFERROR(VLOOKUP($G658,TDMuertes!$C$2:$E$534,3,0),0)</f>
        <v>0</v>
      </c>
      <c r="P658" s="100" t="str">
        <f t="shared" ca="1" si="57"/>
        <v>OFF</v>
      </c>
      <c r="Q658" s="84">
        <f>+IFERROR(VLOOKUP(CONSOLIDADO[[#This Row],[Codigo Municipio]],TDDia!$A$4:$B$394,2,0),0)</f>
        <v>0</v>
      </c>
    </row>
    <row r="659" spans="2:17" ht="14.4" x14ac:dyDescent="0.3">
      <c r="B659">
        <f t="shared" si="58"/>
        <v>4</v>
      </c>
      <c r="C659" s="75" t="str" cm="1">
        <f t="array" ref="C659">+INDEX(Table_4[[Departamento]:[Municipio]],FINAL!$B659,1)</f>
        <v>Atlántida</v>
      </c>
      <c r="D659" s="75" t="str" cm="1">
        <f t="array" ref="D659">+INDEX(Table_4[[Departamento]:[Municipio]],FINAL!$B659,4)</f>
        <v>Jutiapa</v>
      </c>
      <c r="E659" s="75" t="str" cm="1">
        <f t="array" ref="E659">+INDEX(Table_4[[Departamento]:[Municipio]],FINAL!$B659,3)</f>
        <v>0104</v>
      </c>
      <c r="F659" s="102">
        <f t="shared" si="54"/>
        <v>43971</v>
      </c>
      <c r="G659" s="77" t="str">
        <f>+CONSOLIDADO[[#This Row],[Codigo Municipio]]&amp;CONSOLIDADO[[#This Row],[Fecha]]</f>
        <v>010443971</v>
      </c>
      <c r="H659" s="78">
        <f>+IFERROR(VLOOKUP($G659,TDAcumula!$C$2:$E$2027,3,0),0)</f>
        <v>0</v>
      </c>
      <c r="I659" s="79">
        <f t="shared" si="55"/>
        <v>0</v>
      </c>
      <c r="J659" s="80">
        <f>+IF(CONSOLIDADO[[#This Row],[Codigo Municipio]]=E658,CONSOLIDADO[[#This Row],[Fallecidos Diarios]]+J658,CONSOLIDADO[[#This Row],[Fallecidos Diarios]])</f>
        <v>0</v>
      </c>
      <c r="K659" s="81">
        <f t="shared" si="56"/>
        <v>0</v>
      </c>
      <c r="L659" s="82">
        <f>+IF(CONSOLIDADO[[#This Row],[Codigo Municipio]]=E658,CONSOLIDADO[[#This Row],[Recuperados Diarios]]+L658,CONSOLIDADO[[#This Row],[Recuperados Diarios]])</f>
        <v>0</v>
      </c>
      <c r="M659" s="83" cm="1">
        <f t="array" ref="M659">+IFERROR(IF(CONSOLIDADO[[#This Row],[Día]]&lt;14,0,INDEX(CONSOLIDADO[Casos Diarios],ROW()-14,1)),0)</f>
        <v>0</v>
      </c>
      <c r="N659" s="78">
        <f>+IF(CONSOLIDADO[[#This Row],[Clave]]="710143893",1,IF(OR(CONSOLIDADO[[#This Row],[Casos Acumulados]]&gt;0,CONSOLIDADO[[#This Row],[Muertes]]&gt;0),N658+1,I659))</f>
        <v>0</v>
      </c>
      <c r="O659" s="75">
        <f>+IFERROR(VLOOKUP($G659,TDMuertes!$C$2:$E$534,3,0),0)</f>
        <v>0</v>
      </c>
      <c r="P659" s="100" t="str">
        <f t="shared" ca="1" si="57"/>
        <v>OFF</v>
      </c>
      <c r="Q659" s="84">
        <f>+IFERROR(VLOOKUP(CONSOLIDADO[[#This Row],[Codigo Municipio]],TDDia!$A$4:$B$394,2,0),0)</f>
        <v>0</v>
      </c>
    </row>
    <row r="660" spans="2:17" ht="14.4" x14ac:dyDescent="0.3">
      <c r="B660">
        <f t="shared" si="58"/>
        <v>4</v>
      </c>
      <c r="C660" s="75" t="str" cm="1">
        <f t="array" ref="C660">+INDEX(Table_4[[Departamento]:[Municipio]],FINAL!$B660,1)</f>
        <v>Atlántida</v>
      </c>
      <c r="D660" s="75" t="str" cm="1">
        <f t="array" ref="D660">+INDEX(Table_4[[Departamento]:[Municipio]],FINAL!$B660,4)</f>
        <v>Jutiapa</v>
      </c>
      <c r="E660" s="75" t="str" cm="1">
        <f t="array" ref="E660">+INDEX(Table_4[[Departamento]:[Municipio]],FINAL!$B660,3)</f>
        <v>0104</v>
      </c>
      <c r="F660" s="102">
        <f t="shared" si="54"/>
        <v>43972</v>
      </c>
      <c r="G660" s="77" t="str">
        <f>+CONSOLIDADO[[#This Row],[Codigo Municipio]]&amp;CONSOLIDADO[[#This Row],[Fecha]]</f>
        <v>010443972</v>
      </c>
      <c r="H660" s="78">
        <f>+IFERROR(VLOOKUP($G660,TDAcumula!$C$2:$E$2027,3,0),0)</f>
        <v>0</v>
      </c>
      <c r="I660" s="79">
        <f t="shared" si="55"/>
        <v>0</v>
      </c>
      <c r="J660" s="80">
        <f>+IF(CONSOLIDADO[[#This Row],[Codigo Municipio]]=E659,CONSOLIDADO[[#This Row],[Fallecidos Diarios]]+J659,CONSOLIDADO[[#This Row],[Fallecidos Diarios]])</f>
        <v>0</v>
      </c>
      <c r="K660" s="81">
        <f t="shared" si="56"/>
        <v>0</v>
      </c>
      <c r="L660" s="82">
        <f>+IF(CONSOLIDADO[[#This Row],[Codigo Municipio]]=E659,CONSOLIDADO[[#This Row],[Recuperados Diarios]]+L659,CONSOLIDADO[[#This Row],[Recuperados Diarios]])</f>
        <v>0</v>
      </c>
      <c r="M660" s="83" cm="1">
        <f t="array" ref="M660">+IFERROR(IF(CONSOLIDADO[[#This Row],[Día]]&lt;14,0,INDEX(CONSOLIDADO[Casos Diarios],ROW()-14,1)),0)</f>
        <v>0</v>
      </c>
      <c r="N660" s="78">
        <f>+IF(CONSOLIDADO[[#This Row],[Clave]]="710143893",1,IF(OR(CONSOLIDADO[[#This Row],[Casos Acumulados]]&gt;0,CONSOLIDADO[[#This Row],[Muertes]]&gt;0),N659+1,I660))</f>
        <v>0</v>
      </c>
      <c r="O660" s="75">
        <f>+IFERROR(VLOOKUP($G660,TDMuertes!$C$2:$E$534,3,0),0)</f>
        <v>0</v>
      </c>
      <c r="P660" s="100" t="str">
        <f t="shared" ca="1" si="57"/>
        <v>OFF</v>
      </c>
      <c r="Q660" s="84">
        <f>+IFERROR(VLOOKUP(CONSOLIDADO[[#This Row],[Codigo Municipio]],TDDia!$A$4:$B$394,2,0),0)</f>
        <v>0</v>
      </c>
    </row>
    <row r="661" spans="2:17" ht="14.4" x14ac:dyDescent="0.3">
      <c r="B661">
        <f t="shared" si="58"/>
        <v>4</v>
      </c>
      <c r="C661" s="75" t="str" cm="1">
        <f t="array" ref="C661">+INDEX(Table_4[[Departamento]:[Municipio]],FINAL!$B661,1)</f>
        <v>Atlántida</v>
      </c>
      <c r="D661" s="75" t="str" cm="1">
        <f t="array" ref="D661">+INDEX(Table_4[[Departamento]:[Municipio]],FINAL!$B661,4)</f>
        <v>Jutiapa</v>
      </c>
      <c r="E661" s="75" t="str" cm="1">
        <f t="array" ref="E661">+INDEX(Table_4[[Departamento]:[Municipio]],FINAL!$B661,3)</f>
        <v>0104</v>
      </c>
      <c r="F661" s="102">
        <f t="shared" si="54"/>
        <v>43973</v>
      </c>
      <c r="G661" s="77" t="str">
        <f>+CONSOLIDADO[[#This Row],[Codigo Municipio]]&amp;CONSOLIDADO[[#This Row],[Fecha]]</f>
        <v>010443973</v>
      </c>
      <c r="H661" s="78">
        <f>+IFERROR(VLOOKUP($G661,TDAcumula!$C$2:$E$2027,3,0),0)</f>
        <v>0</v>
      </c>
      <c r="I661" s="79">
        <f t="shared" si="55"/>
        <v>0</v>
      </c>
      <c r="J661" s="80">
        <f>+IF(CONSOLIDADO[[#This Row],[Codigo Municipio]]=E660,CONSOLIDADO[[#This Row],[Fallecidos Diarios]]+J660,CONSOLIDADO[[#This Row],[Fallecidos Diarios]])</f>
        <v>0</v>
      </c>
      <c r="K661" s="81">
        <f t="shared" si="56"/>
        <v>0</v>
      </c>
      <c r="L661" s="82">
        <f>+IF(CONSOLIDADO[[#This Row],[Codigo Municipio]]=E660,CONSOLIDADO[[#This Row],[Recuperados Diarios]]+L660,CONSOLIDADO[[#This Row],[Recuperados Diarios]])</f>
        <v>0</v>
      </c>
      <c r="M661" s="83" cm="1">
        <f t="array" ref="M661">+IFERROR(IF(CONSOLIDADO[[#This Row],[Día]]&lt;14,0,INDEX(CONSOLIDADO[Casos Diarios],ROW()-14,1)),0)</f>
        <v>0</v>
      </c>
      <c r="N661" s="78">
        <f>+IF(CONSOLIDADO[[#This Row],[Clave]]="710143893",1,IF(OR(CONSOLIDADO[[#This Row],[Casos Acumulados]]&gt;0,CONSOLIDADO[[#This Row],[Muertes]]&gt;0),N660+1,I661))</f>
        <v>0</v>
      </c>
      <c r="O661" s="75">
        <f>+IFERROR(VLOOKUP($G661,TDMuertes!$C$2:$E$534,3,0),0)</f>
        <v>0</v>
      </c>
      <c r="P661" s="100" t="str">
        <f t="shared" ca="1" si="57"/>
        <v>OFF</v>
      </c>
      <c r="Q661" s="84">
        <f>+IFERROR(VLOOKUP(CONSOLIDADO[[#This Row],[Codigo Municipio]],TDDia!$A$4:$B$394,2,0),0)</f>
        <v>0</v>
      </c>
    </row>
    <row r="662" spans="2:17" ht="14.4" x14ac:dyDescent="0.3">
      <c r="B662">
        <f t="shared" si="58"/>
        <v>4</v>
      </c>
      <c r="C662" s="75" t="str" cm="1">
        <f t="array" ref="C662">+INDEX(Table_4[[Departamento]:[Municipio]],FINAL!$B662,1)</f>
        <v>Atlántida</v>
      </c>
      <c r="D662" s="75" t="str" cm="1">
        <f t="array" ref="D662">+INDEX(Table_4[[Departamento]:[Municipio]],FINAL!$B662,4)</f>
        <v>Jutiapa</v>
      </c>
      <c r="E662" s="75" t="str" cm="1">
        <f t="array" ref="E662">+INDEX(Table_4[[Departamento]:[Municipio]],FINAL!$B662,3)</f>
        <v>0104</v>
      </c>
      <c r="F662" s="102">
        <f t="shared" si="54"/>
        <v>43974</v>
      </c>
      <c r="G662" s="77" t="str">
        <f>+CONSOLIDADO[[#This Row],[Codigo Municipio]]&amp;CONSOLIDADO[[#This Row],[Fecha]]</f>
        <v>010443974</v>
      </c>
      <c r="H662" s="78">
        <f>+IFERROR(VLOOKUP($G662,TDAcumula!$C$2:$E$2027,3,0),0)</f>
        <v>0</v>
      </c>
      <c r="I662" s="79">
        <f t="shared" si="55"/>
        <v>0</v>
      </c>
      <c r="J662" s="80">
        <f>+IF(CONSOLIDADO[[#This Row],[Codigo Municipio]]=E661,CONSOLIDADO[[#This Row],[Fallecidos Diarios]]+J661,CONSOLIDADO[[#This Row],[Fallecidos Diarios]])</f>
        <v>0</v>
      </c>
      <c r="K662" s="81">
        <f t="shared" si="56"/>
        <v>0</v>
      </c>
      <c r="L662" s="82">
        <f>+IF(CONSOLIDADO[[#This Row],[Codigo Municipio]]=E661,CONSOLIDADO[[#This Row],[Recuperados Diarios]]+L661,CONSOLIDADO[[#This Row],[Recuperados Diarios]])</f>
        <v>0</v>
      </c>
      <c r="M662" s="83" cm="1">
        <f t="array" ref="M662">+IFERROR(IF(CONSOLIDADO[[#This Row],[Día]]&lt;14,0,INDEX(CONSOLIDADO[Casos Diarios],ROW()-14,1)),0)</f>
        <v>0</v>
      </c>
      <c r="N662" s="78">
        <f>+IF(CONSOLIDADO[[#This Row],[Clave]]="710143893",1,IF(OR(CONSOLIDADO[[#This Row],[Casos Acumulados]]&gt;0,CONSOLIDADO[[#This Row],[Muertes]]&gt;0),N661+1,I662))</f>
        <v>0</v>
      </c>
      <c r="O662" s="75">
        <f>+IFERROR(VLOOKUP($G662,TDMuertes!$C$2:$E$534,3,0),0)</f>
        <v>0</v>
      </c>
      <c r="P662" s="100" t="str">
        <f t="shared" ca="1" si="57"/>
        <v>OFF</v>
      </c>
      <c r="Q662" s="84">
        <f>+IFERROR(VLOOKUP(CONSOLIDADO[[#This Row],[Codigo Municipio]],TDDia!$A$4:$B$394,2,0),0)</f>
        <v>0</v>
      </c>
    </row>
    <row r="663" spans="2:17" ht="14.4" x14ac:dyDescent="0.3">
      <c r="B663">
        <f t="shared" si="58"/>
        <v>4</v>
      </c>
      <c r="C663" s="75" t="str" cm="1">
        <f t="array" ref="C663">+INDEX(Table_4[[Departamento]:[Municipio]],FINAL!$B663,1)</f>
        <v>Atlántida</v>
      </c>
      <c r="D663" s="75" t="str" cm="1">
        <f t="array" ref="D663">+INDEX(Table_4[[Departamento]:[Municipio]],FINAL!$B663,4)</f>
        <v>Jutiapa</v>
      </c>
      <c r="E663" s="75" t="str" cm="1">
        <f t="array" ref="E663">+INDEX(Table_4[[Departamento]:[Municipio]],FINAL!$B663,3)</f>
        <v>0104</v>
      </c>
      <c r="F663" s="102">
        <f t="shared" si="54"/>
        <v>43975</v>
      </c>
      <c r="G663" s="77" t="str">
        <f>+CONSOLIDADO[[#This Row],[Codigo Municipio]]&amp;CONSOLIDADO[[#This Row],[Fecha]]</f>
        <v>010443975</v>
      </c>
      <c r="H663" s="78">
        <f>+IFERROR(VLOOKUP($G663,TDAcumula!$C$2:$E$2027,3,0),0)</f>
        <v>0</v>
      </c>
      <c r="I663" s="79">
        <f t="shared" si="55"/>
        <v>0</v>
      </c>
      <c r="J663" s="80">
        <f>+IF(CONSOLIDADO[[#This Row],[Codigo Municipio]]=E662,CONSOLIDADO[[#This Row],[Fallecidos Diarios]]+J662,CONSOLIDADO[[#This Row],[Fallecidos Diarios]])</f>
        <v>0</v>
      </c>
      <c r="K663" s="81">
        <f t="shared" si="56"/>
        <v>0</v>
      </c>
      <c r="L663" s="82">
        <f>+IF(CONSOLIDADO[[#This Row],[Codigo Municipio]]=E662,CONSOLIDADO[[#This Row],[Recuperados Diarios]]+L662,CONSOLIDADO[[#This Row],[Recuperados Diarios]])</f>
        <v>0</v>
      </c>
      <c r="M663" s="83" cm="1">
        <f t="array" ref="M663">+IFERROR(IF(CONSOLIDADO[[#This Row],[Día]]&lt;14,0,INDEX(CONSOLIDADO[Casos Diarios],ROW()-14,1)),0)</f>
        <v>0</v>
      </c>
      <c r="N663" s="78">
        <f>+IF(CONSOLIDADO[[#This Row],[Clave]]="710143893",1,IF(OR(CONSOLIDADO[[#This Row],[Casos Acumulados]]&gt;0,CONSOLIDADO[[#This Row],[Muertes]]&gt;0),N662+1,I663))</f>
        <v>0</v>
      </c>
      <c r="O663" s="75">
        <f>+IFERROR(VLOOKUP($G663,TDMuertes!$C$2:$E$534,3,0),0)</f>
        <v>0</v>
      </c>
      <c r="P663" s="100" t="str">
        <f t="shared" ca="1" si="57"/>
        <v>OFF</v>
      </c>
      <c r="Q663" s="84">
        <f>+IFERROR(VLOOKUP(CONSOLIDADO[[#This Row],[Codigo Municipio]],TDDia!$A$4:$B$394,2,0),0)</f>
        <v>0</v>
      </c>
    </row>
    <row r="664" spans="2:17" ht="14.4" x14ac:dyDescent="0.3">
      <c r="B664">
        <f t="shared" si="58"/>
        <v>4</v>
      </c>
      <c r="C664" s="75" t="str" cm="1">
        <f t="array" ref="C664">+INDEX(Table_4[[Departamento]:[Municipio]],FINAL!$B664,1)</f>
        <v>Atlántida</v>
      </c>
      <c r="D664" s="75" t="str" cm="1">
        <f t="array" ref="D664">+INDEX(Table_4[[Departamento]:[Municipio]],FINAL!$B664,4)</f>
        <v>Jutiapa</v>
      </c>
      <c r="E664" s="75" t="str" cm="1">
        <f t="array" ref="E664">+INDEX(Table_4[[Departamento]:[Municipio]],FINAL!$B664,3)</f>
        <v>0104</v>
      </c>
      <c r="F664" s="102">
        <f t="shared" si="54"/>
        <v>43976</v>
      </c>
      <c r="G664" s="77" t="str">
        <f>+CONSOLIDADO[[#This Row],[Codigo Municipio]]&amp;CONSOLIDADO[[#This Row],[Fecha]]</f>
        <v>010443976</v>
      </c>
      <c r="H664" s="78">
        <f>+IFERROR(VLOOKUP($G664,TDAcumula!$C$2:$E$2027,3,0),0)</f>
        <v>0</v>
      </c>
      <c r="I664" s="79">
        <f t="shared" si="55"/>
        <v>0</v>
      </c>
      <c r="J664" s="80">
        <f>+IF(CONSOLIDADO[[#This Row],[Codigo Municipio]]=E663,CONSOLIDADO[[#This Row],[Fallecidos Diarios]]+J663,CONSOLIDADO[[#This Row],[Fallecidos Diarios]])</f>
        <v>0</v>
      </c>
      <c r="K664" s="81">
        <f t="shared" si="56"/>
        <v>0</v>
      </c>
      <c r="L664" s="82">
        <f>+IF(CONSOLIDADO[[#This Row],[Codigo Municipio]]=E663,CONSOLIDADO[[#This Row],[Recuperados Diarios]]+L663,CONSOLIDADO[[#This Row],[Recuperados Diarios]])</f>
        <v>0</v>
      </c>
      <c r="M664" s="83" cm="1">
        <f t="array" ref="M664">+IFERROR(IF(CONSOLIDADO[[#This Row],[Día]]&lt;14,0,INDEX(CONSOLIDADO[Casos Diarios],ROW()-14,1)),0)</f>
        <v>0</v>
      </c>
      <c r="N664" s="78">
        <f>+IF(CONSOLIDADO[[#This Row],[Clave]]="710143893",1,IF(OR(CONSOLIDADO[[#This Row],[Casos Acumulados]]&gt;0,CONSOLIDADO[[#This Row],[Muertes]]&gt;0),N663+1,I664))</f>
        <v>0</v>
      </c>
      <c r="O664" s="75">
        <f>+IFERROR(VLOOKUP($G664,TDMuertes!$C$2:$E$534,3,0),0)</f>
        <v>0</v>
      </c>
      <c r="P664" s="100" t="str">
        <f t="shared" ca="1" si="57"/>
        <v>OFF</v>
      </c>
      <c r="Q664" s="84">
        <f>+IFERROR(VLOOKUP(CONSOLIDADO[[#This Row],[Codigo Municipio]],TDDia!$A$4:$B$394,2,0),0)</f>
        <v>0</v>
      </c>
    </row>
    <row r="665" spans="2:17" ht="14.4" x14ac:dyDescent="0.3">
      <c r="B665">
        <f t="shared" si="58"/>
        <v>4</v>
      </c>
      <c r="C665" s="75" t="str" cm="1">
        <f t="array" ref="C665">+INDEX(Table_4[[Departamento]:[Municipio]],FINAL!$B665,1)</f>
        <v>Atlántida</v>
      </c>
      <c r="D665" s="75" t="str" cm="1">
        <f t="array" ref="D665">+INDEX(Table_4[[Departamento]:[Municipio]],FINAL!$B665,4)</f>
        <v>Jutiapa</v>
      </c>
      <c r="E665" s="75" t="str" cm="1">
        <f t="array" ref="E665">+INDEX(Table_4[[Departamento]:[Municipio]],FINAL!$B665,3)</f>
        <v>0104</v>
      </c>
      <c r="F665" s="102">
        <f t="shared" si="54"/>
        <v>43977</v>
      </c>
      <c r="G665" s="77" t="str">
        <f>+CONSOLIDADO[[#This Row],[Codigo Municipio]]&amp;CONSOLIDADO[[#This Row],[Fecha]]</f>
        <v>010443977</v>
      </c>
      <c r="H665" s="78">
        <f>+IFERROR(VLOOKUP($G665,TDAcumula!$C$2:$E$2027,3,0),0)</f>
        <v>0</v>
      </c>
      <c r="I665" s="79">
        <f t="shared" si="55"/>
        <v>0</v>
      </c>
      <c r="J665" s="80">
        <f>+IF(CONSOLIDADO[[#This Row],[Codigo Municipio]]=E664,CONSOLIDADO[[#This Row],[Fallecidos Diarios]]+J664,CONSOLIDADO[[#This Row],[Fallecidos Diarios]])</f>
        <v>0</v>
      </c>
      <c r="K665" s="81">
        <f t="shared" si="56"/>
        <v>0</v>
      </c>
      <c r="L665" s="82">
        <f>+IF(CONSOLIDADO[[#This Row],[Codigo Municipio]]=E664,CONSOLIDADO[[#This Row],[Recuperados Diarios]]+L664,CONSOLIDADO[[#This Row],[Recuperados Diarios]])</f>
        <v>0</v>
      </c>
      <c r="M665" s="83" cm="1">
        <f t="array" ref="M665">+IFERROR(IF(CONSOLIDADO[[#This Row],[Día]]&lt;14,0,INDEX(CONSOLIDADO[Casos Diarios],ROW()-14,1)),0)</f>
        <v>0</v>
      </c>
      <c r="N665" s="78">
        <f>+IF(CONSOLIDADO[[#This Row],[Clave]]="710143893",1,IF(OR(CONSOLIDADO[[#This Row],[Casos Acumulados]]&gt;0,CONSOLIDADO[[#This Row],[Muertes]]&gt;0),N664+1,I665))</f>
        <v>0</v>
      </c>
      <c r="O665" s="75">
        <f>+IFERROR(VLOOKUP($G665,TDMuertes!$C$2:$E$534,3,0),0)</f>
        <v>0</v>
      </c>
      <c r="P665" s="100" t="str">
        <f t="shared" ca="1" si="57"/>
        <v>OFF</v>
      </c>
      <c r="Q665" s="84">
        <f>+IFERROR(VLOOKUP(CONSOLIDADO[[#This Row],[Codigo Municipio]],TDDia!$A$4:$B$394,2,0),0)</f>
        <v>0</v>
      </c>
    </row>
    <row r="666" spans="2:17" ht="14.4" x14ac:dyDescent="0.3">
      <c r="B666">
        <f t="shared" si="58"/>
        <v>4</v>
      </c>
      <c r="C666" s="75" t="str" cm="1">
        <f t="array" ref="C666">+INDEX(Table_4[[Departamento]:[Municipio]],FINAL!$B666,1)</f>
        <v>Atlántida</v>
      </c>
      <c r="D666" s="75" t="str" cm="1">
        <f t="array" ref="D666">+INDEX(Table_4[[Departamento]:[Municipio]],FINAL!$B666,4)</f>
        <v>Jutiapa</v>
      </c>
      <c r="E666" s="75" t="str" cm="1">
        <f t="array" ref="E666">+INDEX(Table_4[[Departamento]:[Municipio]],FINAL!$B666,3)</f>
        <v>0104</v>
      </c>
      <c r="F666" s="102">
        <f t="shared" si="54"/>
        <v>43978</v>
      </c>
      <c r="G666" s="77" t="str">
        <f>+CONSOLIDADO[[#This Row],[Codigo Municipio]]&amp;CONSOLIDADO[[#This Row],[Fecha]]</f>
        <v>010443978</v>
      </c>
      <c r="H666" s="78">
        <f>+IFERROR(VLOOKUP($G666,TDAcumula!$C$2:$E$2027,3,0),0)</f>
        <v>0</v>
      </c>
      <c r="I666" s="79">
        <f t="shared" si="55"/>
        <v>0</v>
      </c>
      <c r="J666" s="80">
        <f>+IF(CONSOLIDADO[[#This Row],[Codigo Municipio]]=E665,CONSOLIDADO[[#This Row],[Fallecidos Diarios]]+J665,CONSOLIDADO[[#This Row],[Fallecidos Diarios]])</f>
        <v>0</v>
      </c>
      <c r="K666" s="81">
        <f t="shared" si="56"/>
        <v>0</v>
      </c>
      <c r="L666" s="82">
        <f>+IF(CONSOLIDADO[[#This Row],[Codigo Municipio]]=E665,CONSOLIDADO[[#This Row],[Recuperados Diarios]]+L665,CONSOLIDADO[[#This Row],[Recuperados Diarios]])</f>
        <v>0</v>
      </c>
      <c r="M666" s="83" cm="1">
        <f t="array" ref="M666">+IFERROR(IF(CONSOLIDADO[[#This Row],[Día]]&lt;14,0,INDEX(CONSOLIDADO[Casos Diarios],ROW()-14,1)),0)</f>
        <v>0</v>
      </c>
      <c r="N666" s="78">
        <f>+IF(CONSOLIDADO[[#This Row],[Clave]]="710143893",1,IF(OR(CONSOLIDADO[[#This Row],[Casos Acumulados]]&gt;0,CONSOLIDADO[[#This Row],[Muertes]]&gt;0),N665+1,I666))</f>
        <v>0</v>
      </c>
      <c r="O666" s="75">
        <f>+IFERROR(VLOOKUP($G666,TDMuertes!$C$2:$E$534,3,0),0)</f>
        <v>0</v>
      </c>
      <c r="P666" s="100" t="str">
        <f t="shared" ca="1" si="57"/>
        <v>OFF</v>
      </c>
      <c r="Q666" s="84">
        <f>+IFERROR(VLOOKUP(CONSOLIDADO[[#This Row],[Codigo Municipio]],TDDia!$A$4:$B$394,2,0),0)</f>
        <v>0</v>
      </c>
    </row>
    <row r="667" spans="2:17" ht="14.4" x14ac:dyDescent="0.3">
      <c r="B667">
        <f t="shared" si="58"/>
        <v>4</v>
      </c>
      <c r="C667" s="75" t="str" cm="1">
        <f t="array" ref="C667">+INDEX(Table_4[[Departamento]:[Municipio]],FINAL!$B667,1)</f>
        <v>Atlántida</v>
      </c>
      <c r="D667" s="75" t="str" cm="1">
        <f t="array" ref="D667">+INDEX(Table_4[[Departamento]:[Municipio]],FINAL!$B667,4)</f>
        <v>Jutiapa</v>
      </c>
      <c r="E667" s="75" t="str" cm="1">
        <f t="array" ref="E667">+INDEX(Table_4[[Departamento]:[Municipio]],FINAL!$B667,3)</f>
        <v>0104</v>
      </c>
      <c r="F667" s="102">
        <f t="shared" si="54"/>
        <v>43979</v>
      </c>
      <c r="G667" s="77" t="str">
        <f>+CONSOLIDADO[[#This Row],[Codigo Municipio]]&amp;CONSOLIDADO[[#This Row],[Fecha]]</f>
        <v>010443979</v>
      </c>
      <c r="H667" s="78">
        <f>+IFERROR(VLOOKUP($G667,TDAcumula!$C$2:$E$2027,3,0),0)</f>
        <v>0</v>
      </c>
      <c r="I667" s="79">
        <f t="shared" si="55"/>
        <v>0</v>
      </c>
      <c r="J667" s="80">
        <f>+IF(CONSOLIDADO[[#This Row],[Codigo Municipio]]=E666,CONSOLIDADO[[#This Row],[Fallecidos Diarios]]+J666,CONSOLIDADO[[#This Row],[Fallecidos Diarios]])</f>
        <v>0</v>
      </c>
      <c r="K667" s="81">
        <f t="shared" si="56"/>
        <v>0</v>
      </c>
      <c r="L667" s="82">
        <f>+IF(CONSOLIDADO[[#This Row],[Codigo Municipio]]=E666,CONSOLIDADO[[#This Row],[Recuperados Diarios]]+L666,CONSOLIDADO[[#This Row],[Recuperados Diarios]])</f>
        <v>0</v>
      </c>
      <c r="M667" s="83" cm="1">
        <f t="array" ref="M667">+IFERROR(IF(CONSOLIDADO[[#This Row],[Día]]&lt;14,0,INDEX(CONSOLIDADO[Casos Diarios],ROW()-14,1)),0)</f>
        <v>0</v>
      </c>
      <c r="N667" s="78">
        <f>+IF(CONSOLIDADO[[#This Row],[Clave]]="710143893",1,IF(OR(CONSOLIDADO[[#This Row],[Casos Acumulados]]&gt;0,CONSOLIDADO[[#This Row],[Muertes]]&gt;0),N666+1,I667))</f>
        <v>0</v>
      </c>
      <c r="O667" s="75">
        <f>+IFERROR(VLOOKUP($G667,TDMuertes!$C$2:$E$534,3,0),0)</f>
        <v>0</v>
      </c>
      <c r="P667" s="100" t="str">
        <f t="shared" ca="1" si="57"/>
        <v>OFF</v>
      </c>
      <c r="Q667" s="84">
        <f>+IFERROR(VLOOKUP(CONSOLIDADO[[#This Row],[Codigo Municipio]],TDDia!$A$4:$B$394,2,0),0)</f>
        <v>0</v>
      </c>
    </row>
    <row r="668" spans="2:17" ht="14.4" x14ac:dyDescent="0.3">
      <c r="B668">
        <f t="shared" si="58"/>
        <v>4</v>
      </c>
      <c r="C668" s="75" t="str" cm="1">
        <f t="array" ref="C668">+INDEX(Table_4[[Departamento]:[Municipio]],FINAL!$B668,1)</f>
        <v>Atlántida</v>
      </c>
      <c r="D668" s="75" t="str" cm="1">
        <f t="array" ref="D668">+INDEX(Table_4[[Departamento]:[Municipio]],FINAL!$B668,4)</f>
        <v>Jutiapa</v>
      </c>
      <c r="E668" s="75" t="str" cm="1">
        <f t="array" ref="E668">+INDEX(Table_4[[Departamento]:[Municipio]],FINAL!$B668,3)</f>
        <v>0104</v>
      </c>
      <c r="F668" s="102">
        <f t="shared" si="54"/>
        <v>43980</v>
      </c>
      <c r="G668" s="77" t="str">
        <f>+CONSOLIDADO[[#This Row],[Codigo Municipio]]&amp;CONSOLIDADO[[#This Row],[Fecha]]</f>
        <v>010443980</v>
      </c>
      <c r="H668" s="78">
        <f>+IFERROR(VLOOKUP($G668,TDAcumula!$C$2:$E$2027,3,0),0)</f>
        <v>0</v>
      </c>
      <c r="I668" s="79">
        <f t="shared" si="55"/>
        <v>0</v>
      </c>
      <c r="J668" s="80">
        <f>+IF(CONSOLIDADO[[#This Row],[Codigo Municipio]]=E667,CONSOLIDADO[[#This Row],[Fallecidos Diarios]]+J667,CONSOLIDADO[[#This Row],[Fallecidos Diarios]])</f>
        <v>0</v>
      </c>
      <c r="K668" s="81">
        <f t="shared" si="56"/>
        <v>0</v>
      </c>
      <c r="L668" s="82">
        <f>+IF(CONSOLIDADO[[#This Row],[Codigo Municipio]]=E667,CONSOLIDADO[[#This Row],[Recuperados Diarios]]+L667,CONSOLIDADO[[#This Row],[Recuperados Diarios]])</f>
        <v>0</v>
      </c>
      <c r="M668" s="83" cm="1">
        <f t="array" ref="M668">+IFERROR(IF(CONSOLIDADO[[#This Row],[Día]]&lt;14,0,INDEX(CONSOLIDADO[Casos Diarios],ROW()-14,1)),0)</f>
        <v>0</v>
      </c>
      <c r="N668" s="78">
        <f>+IF(CONSOLIDADO[[#This Row],[Clave]]="710143893",1,IF(OR(CONSOLIDADO[[#This Row],[Casos Acumulados]]&gt;0,CONSOLIDADO[[#This Row],[Muertes]]&gt;0),N667+1,I668))</f>
        <v>0</v>
      </c>
      <c r="O668" s="75">
        <f>+IFERROR(VLOOKUP($G668,TDMuertes!$C$2:$E$534,3,0),0)</f>
        <v>0</v>
      </c>
      <c r="P668" s="100" t="str">
        <f t="shared" ca="1" si="57"/>
        <v>OFF</v>
      </c>
      <c r="Q668" s="84">
        <f>+IFERROR(VLOOKUP(CONSOLIDADO[[#This Row],[Codigo Municipio]],TDDia!$A$4:$B$394,2,0),0)</f>
        <v>0</v>
      </c>
    </row>
    <row r="669" spans="2:17" ht="14.4" x14ac:dyDescent="0.3">
      <c r="B669">
        <f t="shared" si="58"/>
        <v>4</v>
      </c>
      <c r="C669" s="75" t="str" cm="1">
        <f t="array" ref="C669">+INDEX(Table_4[[Departamento]:[Municipio]],FINAL!$B669,1)</f>
        <v>Atlántida</v>
      </c>
      <c r="D669" s="75" t="str" cm="1">
        <f t="array" ref="D669">+INDEX(Table_4[[Departamento]:[Municipio]],FINAL!$B669,4)</f>
        <v>Jutiapa</v>
      </c>
      <c r="E669" s="75" t="str" cm="1">
        <f t="array" ref="E669">+INDEX(Table_4[[Departamento]:[Municipio]],FINAL!$B669,3)</f>
        <v>0104</v>
      </c>
      <c r="F669" s="102">
        <f t="shared" si="54"/>
        <v>43981</v>
      </c>
      <c r="G669" s="77" t="str">
        <f>+CONSOLIDADO[[#This Row],[Codigo Municipio]]&amp;CONSOLIDADO[[#This Row],[Fecha]]</f>
        <v>010443981</v>
      </c>
      <c r="H669" s="78">
        <f>+IFERROR(VLOOKUP($G669,TDAcumula!$C$2:$E$2027,3,0),0)</f>
        <v>0</v>
      </c>
      <c r="I669" s="79">
        <f t="shared" si="55"/>
        <v>0</v>
      </c>
      <c r="J669" s="80">
        <f>+IF(CONSOLIDADO[[#This Row],[Codigo Municipio]]=E668,CONSOLIDADO[[#This Row],[Fallecidos Diarios]]+J668,CONSOLIDADO[[#This Row],[Fallecidos Diarios]])</f>
        <v>0</v>
      </c>
      <c r="K669" s="81">
        <f t="shared" si="56"/>
        <v>0</v>
      </c>
      <c r="L669" s="82">
        <f>+IF(CONSOLIDADO[[#This Row],[Codigo Municipio]]=E668,CONSOLIDADO[[#This Row],[Recuperados Diarios]]+L668,CONSOLIDADO[[#This Row],[Recuperados Diarios]])</f>
        <v>0</v>
      </c>
      <c r="M669" s="83" cm="1">
        <f t="array" ref="M669">+IFERROR(IF(CONSOLIDADO[[#This Row],[Día]]&lt;14,0,INDEX(CONSOLIDADO[Casos Diarios],ROW()-14,1)),0)</f>
        <v>0</v>
      </c>
      <c r="N669" s="78">
        <f>+IF(CONSOLIDADO[[#This Row],[Clave]]="710143893",1,IF(OR(CONSOLIDADO[[#This Row],[Casos Acumulados]]&gt;0,CONSOLIDADO[[#This Row],[Muertes]]&gt;0),N668+1,I669))</f>
        <v>0</v>
      </c>
      <c r="O669" s="75">
        <f>+IFERROR(VLOOKUP($G669,TDMuertes!$C$2:$E$534,3,0),0)</f>
        <v>0</v>
      </c>
      <c r="P669" s="100" t="str">
        <f t="shared" ca="1" si="57"/>
        <v>OFF</v>
      </c>
      <c r="Q669" s="84">
        <f>+IFERROR(VLOOKUP(CONSOLIDADO[[#This Row],[Codigo Municipio]],TDDia!$A$4:$B$394,2,0),0)</f>
        <v>0</v>
      </c>
    </row>
    <row r="670" spans="2:17" ht="14.4" x14ac:dyDescent="0.3">
      <c r="B670">
        <f t="shared" si="58"/>
        <v>4</v>
      </c>
      <c r="C670" s="75" t="str" cm="1">
        <f t="array" ref="C670">+INDEX(Table_4[[Departamento]:[Municipio]],FINAL!$B670,1)</f>
        <v>Atlántida</v>
      </c>
      <c r="D670" s="75" t="str" cm="1">
        <f t="array" ref="D670">+INDEX(Table_4[[Departamento]:[Municipio]],FINAL!$B670,4)</f>
        <v>Jutiapa</v>
      </c>
      <c r="E670" s="75" t="str" cm="1">
        <f t="array" ref="E670">+INDEX(Table_4[[Departamento]:[Municipio]],FINAL!$B670,3)</f>
        <v>0104</v>
      </c>
      <c r="F670" s="102">
        <f t="shared" si="54"/>
        <v>43982</v>
      </c>
      <c r="G670" s="77" t="str">
        <f>+CONSOLIDADO[[#This Row],[Codigo Municipio]]&amp;CONSOLIDADO[[#This Row],[Fecha]]</f>
        <v>010443982</v>
      </c>
      <c r="H670" s="78">
        <f>+IFERROR(VLOOKUP($G670,TDAcumula!$C$2:$E$2027,3,0),0)</f>
        <v>0</v>
      </c>
      <c r="I670" s="79">
        <f t="shared" si="55"/>
        <v>0</v>
      </c>
      <c r="J670" s="80">
        <f>+IF(CONSOLIDADO[[#This Row],[Codigo Municipio]]=E669,CONSOLIDADO[[#This Row],[Fallecidos Diarios]]+J669,CONSOLIDADO[[#This Row],[Fallecidos Diarios]])</f>
        <v>0</v>
      </c>
      <c r="K670" s="81">
        <f t="shared" si="56"/>
        <v>0</v>
      </c>
      <c r="L670" s="82">
        <f>+IF(CONSOLIDADO[[#This Row],[Codigo Municipio]]=E669,CONSOLIDADO[[#This Row],[Recuperados Diarios]]+L669,CONSOLIDADO[[#This Row],[Recuperados Diarios]])</f>
        <v>0</v>
      </c>
      <c r="M670" s="83" cm="1">
        <f t="array" ref="M670">+IFERROR(IF(CONSOLIDADO[[#This Row],[Día]]&lt;14,0,INDEX(CONSOLIDADO[Casos Diarios],ROW()-14,1)),0)</f>
        <v>0</v>
      </c>
      <c r="N670" s="78">
        <f>+IF(CONSOLIDADO[[#This Row],[Clave]]="710143893",1,IF(OR(CONSOLIDADO[[#This Row],[Casos Acumulados]]&gt;0,CONSOLIDADO[[#This Row],[Muertes]]&gt;0),N669+1,I670))</f>
        <v>0</v>
      </c>
      <c r="O670" s="75">
        <f>+IFERROR(VLOOKUP($G670,TDMuertes!$C$2:$E$534,3,0),0)</f>
        <v>0</v>
      </c>
      <c r="P670" s="100" t="str">
        <f t="shared" ca="1" si="57"/>
        <v>OFF</v>
      </c>
      <c r="Q670" s="84">
        <f>+IFERROR(VLOOKUP(CONSOLIDADO[[#This Row],[Codigo Municipio]],TDDia!$A$4:$B$394,2,0),0)</f>
        <v>0</v>
      </c>
    </row>
    <row r="671" spans="2:17" ht="14.4" x14ac:dyDescent="0.3">
      <c r="B671">
        <f t="shared" si="58"/>
        <v>4</v>
      </c>
      <c r="C671" s="75" t="str" cm="1">
        <f t="array" ref="C671">+INDEX(Table_4[[Departamento]:[Municipio]],FINAL!$B671,1)</f>
        <v>Atlántida</v>
      </c>
      <c r="D671" s="75" t="str" cm="1">
        <f t="array" ref="D671">+INDEX(Table_4[[Departamento]:[Municipio]],FINAL!$B671,4)</f>
        <v>Jutiapa</v>
      </c>
      <c r="E671" s="75" t="str" cm="1">
        <f t="array" ref="E671">+INDEX(Table_4[[Departamento]:[Municipio]],FINAL!$B671,3)</f>
        <v>0104</v>
      </c>
      <c r="F671" s="102">
        <f t="shared" si="54"/>
        <v>43983</v>
      </c>
      <c r="G671" s="77" t="str">
        <f>+CONSOLIDADO[[#This Row],[Codigo Municipio]]&amp;CONSOLIDADO[[#This Row],[Fecha]]</f>
        <v>010443983</v>
      </c>
      <c r="H671" s="78">
        <f>+IFERROR(VLOOKUP($G671,TDAcumula!$C$2:$E$2027,3,0),0)</f>
        <v>0</v>
      </c>
      <c r="I671" s="79">
        <f t="shared" si="55"/>
        <v>0</v>
      </c>
      <c r="J671" s="80">
        <f>+IF(CONSOLIDADO[[#This Row],[Codigo Municipio]]=E670,CONSOLIDADO[[#This Row],[Fallecidos Diarios]]+J670,CONSOLIDADO[[#This Row],[Fallecidos Diarios]])</f>
        <v>0</v>
      </c>
      <c r="K671" s="81">
        <f t="shared" si="56"/>
        <v>0</v>
      </c>
      <c r="L671" s="82">
        <f>+IF(CONSOLIDADO[[#This Row],[Codigo Municipio]]=E670,CONSOLIDADO[[#This Row],[Recuperados Diarios]]+L670,CONSOLIDADO[[#This Row],[Recuperados Diarios]])</f>
        <v>0</v>
      </c>
      <c r="M671" s="83" cm="1">
        <f t="array" ref="M671">+IFERROR(IF(CONSOLIDADO[[#This Row],[Día]]&lt;14,0,INDEX(CONSOLIDADO[Casos Diarios],ROW()-14,1)),0)</f>
        <v>0</v>
      </c>
      <c r="N671" s="78">
        <f>+IF(CONSOLIDADO[[#This Row],[Clave]]="710143893",1,IF(OR(CONSOLIDADO[[#This Row],[Casos Acumulados]]&gt;0,CONSOLIDADO[[#This Row],[Muertes]]&gt;0),N670+1,I671))</f>
        <v>0</v>
      </c>
      <c r="O671" s="75">
        <f>+IFERROR(VLOOKUP($G671,TDMuertes!$C$2:$E$534,3,0),0)</f>
        <v>0</v>
      </c>
      <c r="P671" s="100" t="str">
        <f t="shared" ca="1" si="57"/>
        <v>OFF</v>
      </c>
      <c r="Q671" s="84">
        <f>+IFERROR(VLOOKUP(CONSOLIDADO[[#This Row],[Codigo Municipio]],TDDia!$A$4:$B$394,2,0),0)</f>
        <v>0</v>
      </c>
    </row>
    <row r="672" spans="2:17" ht="14.4" x14ac:dyDescent="0.3">
      <c r="B672">
        <f t="shared" si="58"/>
        <v>4</v>
      </c>
      <c r="C672" s="75" t="str" cm="1">
        <f t="array" ref="C672">+INDEX(Table_4[[Departamento]:[Municipio]],FINAL!$B672,1)</f>
        <v>Atlántida</v>
      </c>
      <c r="D672" s="75" t="str" cm="1">
        <f t="array" ref="D672">+INDEX(Table_4[[Departamento]:[Municipio]],FINAL!$B672,4)</f>
        <v>Jutiapa</v>
      </c>
      <c r="E672" s="75" t="str" cm="1">
        <f t="array" ref="E672">+INDEX(Table_4[[Departamento]:[Municipio]],FINAL!$B672,3)</f>
        <v>0104</v>
      </c>
      <c r="F672" s="102">
        <f t="shared" si="54"/>
        <v>43984</v>
      </c>
      <c r="G672" s="77" t="str">
        <f>+CONSOLIDADO[[#This Row],[Codigo Municipio]]&amp;CONSOLIDADO[[#This Row],[Fecha]]</f>
        <v>010443984</v>
      </c>
      <c r="H672" s="78">
        <f>+IFERROR(VLOOKUP($G672,TDAcumula!$C$2:$E$2027,3,0),0)</f>
        <v>0</v>
      </c>
      <c r="I672" s="79">
        <f t="shared" si="55"/>
        <v>0</v>
      </c>
      <c r="J672" s="80">
        <f>+IF(CONSOLIDADO[[#This Row],[Codigo Municipio]]=E671,CONSOLIDADO[[#This Row],[Fallecidos Diarios]]+J671,CONSOLIDADO[[#This Row],[Fallecidos Diarios]])</f>
        <v>0</v>
      </c>
      <c r="K672" s="81">
        <f t="shared" si="56"/>
        <v>0</v>
      </c>
      <c r="L672" s="82">
        <f>+IF(CONSOLIDADO[[#This Row],[Codigo Municipio]]=E671,CONSOLIDADO[[#This Row],[Recuperados Diarios]]+L671,CONSOLIDADO[[#This Row],[Recuperados Diarios]])</f>
        <v>0</v>
      </c>
      <c r="M672" s="83" cm="1">
        <f t="array" ref="M672">+IFERROR(IF(CONSOLIDADO[[#This Row],[Día]]&lt;14,0,INDEX(CONSOLIDADO[Casos Diarios],ROW()-14,1)),0)</f>
        <v>0</v>
      </c>
      <c r="N672" s="78">
        <f>+IF(CONSOLIDADO[[#This Row],[Clave]]="710143893",1,IF(OR(CONSOLIDADO[[#This Row],[Casos Acumulados]]&gt;0,CONSOLIDADO[[#This Row],[Muertes]]&gt;0),N671+1,I672))</f>
        <v>0</v>
      </c>
      <c r="O672" s="75">
        <f>+IFERROR(VLOOKUP($G672,TDMuertes!$C$2:$E$534,3,0),0)</f>
        <v>0</v>
      </c>
      <c r="P672" s="100" t="str">
        <f t="shared" ca="1" si="57"/>
        <v>OFF</v>
      </c>
      <c r="Q672" s="84">
        <f>+IFERROR(VLOOKUP(CONSOLIDADO[[#This Row],[Codigo Municipio]],TDDia!$A$4:$B$394,2,0),0)</f>
        <v>0</v>
      </c>
    </row>
    <row r="673" spans="2:17" ht="14.4" x14ac:dyDescent="0.3">
      <c r="B673">
        <f t="shared" si="58"/>
        <v>4</v>
      </c>
      <c r="C673" s="75" t="str" cm="1">
        <f t="array" ref="C673">+INDEX(Table_4[[Departamento]:[Municipio]],FINAL!$B673,1)</f>
        <v>Atlántida</v>
      </c>
      <c r="D673" s="75" t="str" cm="1">
        <f t="array" ref="D673">+INDEX(Table_4[[Departamento]:[Municipio]],FINAL!$B673,4)</f>
        <v>Jutiapa</v>
      </c>
      <c r="E673" s="75" t="str" cm="1">
        <f t="array" ref="E673">+INDEX(Table_4[[Departamento]:[Municipio]],FINAL!$B673,3)</f>
        <v>0104</v>
      </c>
      <c r="F673" s="102">
        <f t="shared" si="54"/>
        <v>43985</v>
      </c>
      <c r="G673" s="77" t="str">
        <f>+CONSOLIDADO[[#This Row],[Codigo Municipio]]&amp;CONSOLIDADO[[#This Row],[Fecha]]</f>
        <v>010443985</v>
      </c>
      <c r="H673" s="78">
        <f>+IFERROR(VLOOKUP($G673,TDAcumula!$C$2:$E$2027,3,0),0)</f>
        <v>0</v>
      </c>
      <c r="I673" s="79">
        <f t="shared" si="55"/>
        <v>0</v>
      </c>
      <c r="J673" s="80">
        <f>+IF(CONSOLIDADO[[#This Row],[Codigo Municipio]]=E672,CONSOLIDADO[[#This Row],[Fallecidos Diarios]]+J672,CONSOLIDADO[[#This Row],[Fallecidos Diarios]])</f>
        <v>0</v>
      </c>
      <c r="K673" s="81">
        <f t="shared" si="56"/>
        <v>0</v>
      </c>
      <c r="L673" s="82">
        <f>+IF(CONSOLIDADO[[#This Row],[Codigo Municipio]]=E672,CONSOLIDADO[[#This Row],[Recuperados Diarios]]+L672,CONSOLIDADO[[#This Row],[Recuperados Diarios]])</f>
        <v>0</v>
      </c>
      <c r="M673" s="83" cm="1">
        <f t="array" ref="M673">+IFERROR(IF(CONSOLIDADO[[#This Row],[Día]]&lt;14,0,INDEX(CONSOLIDADO[Casos Diarios],ROW()-14,1)),0)</f>
        <v>0</v>
      </c>
      <c r="N673" s="78">
        <f>+IF(CONSOLIDADO[[#This Row],[Clave]]="710143893",1,IF(OR(CONSOLIDADO[[#This Row],[Casos Acumulados]]&gt;0,CONSOLIDADO[[#This Row],[Muertes]]&gt;0),N672+1,I673))</f>
        <v>0</v>
      </c>
      <c r="O673" s="75">
        <f>+IFERROR(VLOOKUP($G673,TDMuertes!$C$2:$E$534,3,0),0)</f>
        <v>0</v>
      </c>
      <c r="P673" s="100" t="str">
        <f t="shared" ca="1" si="57"/>
        <v>OFF</v>
      </c>
      <c r="Q673" s="84">
        <f>+IFERROR(VLOOKUP(CONSOLIDADO[[#This Row],[Codigo Municipio]],TDDia!$A$4:$B$394,2,0),0)</f>
        <v>0</v>
      </c>
    </row>
    <row r="674" spans="2:17" ht="14.4" x14ac:dyDescent="0.3">
      <c r="B674">
        <f t="shared" si="58"/>
        <v>4</v>
      </c>
      <c r="C674" s="75" t="str" cm="1">
        <f t="array" ref="C674">+INDEX(Table_4[[Departamento]:[Municipio]],FINAL!$B674,1)</f>
        <v>Atlántida</v>
      </c>
      <c r="D674" s="75" t="str" cm="1">
        <f t="array" ref="D674">+INDEX(Table_4[[Departamento]:[Municipio]],FINAL!$B674,4)</f>
        <v>Jutiapa</v>
      </c>
      <c r="E674" s="75" t="str" cm="1">
        <f t="array" ref="E674">+INDEX(Table_4[[Departamento]:[Municipio]],FINAL!$B674,3)</f>
        <v>0104</v>
      </c>
      <c r="F674" s="102">
        <f t="shared" si="54"/>
        <v>43986</v>
      </c>
      <c r="G674" s="77" t="str">
        <f>+CONSOLIDADO[[#This Row],[Codigo Municipio]]&amp;CONSOLIDADO[[#This Row],[Fecha]]</f>
        <v>010443986</v>
      </c>
      <c r="H674" s="78">
        <f>+IFERROR(VLOOKUP($G674,TDAcumula!$C$2:$E$2027,3,0),0)</f>
        <v>0</v>
      </c>
      <c r="I674" s="79">
        <f t="shared" si="55"/>
        <v>0</v>
      </c>
      <c r="J674" s="80">
        <f>+IF(CONSOLIDADO[[#This Row],[Codigo Municipio]]=E673,CONSOLIDADO[[#This Row],[Fallecidos Diarios]]+J673,CONSOLIDADO[[#This Row],[Fallecidos Diarios]])</f>
        <v>0</v>
      </c>
      <c r="K674" s="81">
        <f t="shared" si="56"/>
        <v>0</v>
      </c>
      <c r="L674" s="82">
        <f>+IF(CONSOLIDADO[[#This Row],[Codigo Municipio]]=E673,CONSOLIDADO[[#This Row],[Recuperados Diarios]]+L673,CONSOLIDADO[[#This Row],[Recuperados Diarios]])</f>
        <v>0</v>
      </c>
      <c r="M674" s="83" cm="1">
        <f t="array" ref="M674">+IFERROR(IF(CONSOLIDADO[[#This Row],[Día]]&lt;14,0,INDEX(CONSOLIDADO[Casos Diarios],ROW()-14,1)),0)</f>
        <v>0</v>
      </c>
      <c r="N674" s="78">
        <f>+IF(CONSOLIDADO[[#This Row],[Clave]]="710143893",1,IF(OR(CONSOLIDADO[[#This Row],[Casos Acumulados]]&gt;0,CONSOLIDADO[[#This Row],[Muertes]]&gt;0),N673+1,I674))</f>
        <v>0</v>
      </c>
      <c r="O674" s="75">
        <f>+IFERROR(VLOOKUP($G674,TDMuertes!$C$2:$E$534,3,0),0)</f>
        <v>0</v>
      </c>
      <c r="P674" s="100" t="str">
        <f t="shared" ca="1" si="57"/>
        <v>OFF</v>
      </c>
      <c r="Q674" s="84">
        <f>+IFERROR(VLOOKUP(CONSOLIDADO[[#This Row],[Codigo Municipio]],TDDia!$A$4:$B$394,2,0),0)</f>
        <v>0</v>
      </c>
    </row>
    <row r="675" spans="2:17" ht="14.4" x14ac:dyDescent="0.3">
      <c r="B675">
        <f t="shared" si="58"/>
        <v>4</v>
      </c>
      <c r="C675" s="75" t="str" cm="1">
        <f t="array" ref="C675">+INDEX(Table_4[[Departamento]:[Municipio]],FINAL!$B675,1)</f>
        <v>Atlántida</v>
      </c>
      <c r="D675" s="75" t="str" cm="1">
        <f t="array" ref="D675">+INDEX(Table_4[[Departamento]:[Municipio]],FINAL!$B675,4)</f>
        <v>Jutiapa</v>
      </c>
      <c r="E675" s="75" t="str" cm="1">
        <f t="array" ref="E675">+INDEX(Table_4[[Departamento]:[Municipio]],FINAL!$B675,3)</f>
        <v>0104</v>
      </c>
      <c r="F675" s="102">
        <f t="shared" si="54"/>
        <v>43987</v>
      </c>
      <c r="G675" s="77" t="str">
        <f>+CONSOLIDADO[[#This Row],[Codigo Municipio]]&amp;CONSOLIDADO[[#This Row],[Fecha]]</f>
        <v>010443987</v>
      </c>
      <c r="H675" s="78">
        <f>+IFERROR(VLOOKUP($G675,TDAcumula!$C$2:$E$2027,3,0),0)</f>
        <v>0</v>
      </c>
      <c r="I675" s="79">
        <f t="shared" si="55"/>
        <v>0</v>
      </c>
      <c r="J675" s="80">
        <f>+IF(CONSOLIDADO[[#This Row],[Codigo Municipio]]=E674,CONSOLIDADO[[#This Row],[Fallecidos Diarios]]+J674,CONSOLIDADO[[#This Row],[Fallecidos Diarios]])</f>
        <v>0</v>
      </c>
      <c r="K675" s="81">
        <f t="shared" si="56"/>
        <v>0</v>
      </c>
      <c r="L675" s="82">
        <f>+IF(CONSOLIDADO[[#This Row],[Codigo Municipio]]=E674,CONSOLIDADO[[#This Row],[Recuperados Diarios]]+L674,CONSOLIDADO[[#This Row],[Recuperados Diarios]])</f>
        <v>0</v>
      </c>
      <c r="M675" s="83" cm="1">
        <f t="array" ref="M675">+IFERROR(IF(CONSOLIDADO[[#This Row],[Día]]&lt;14,0,INDEX(CONSOLIDADO[Casos Diarios],ROW()-14,1)),0)</f>
        <v>0</v>
      </c>
      <c r="N675" s="78">
        <f>+IF(CONSOLIDADO[[#This Row],[Clave]]="710143893",1,IF(OR(CONSOLIDADO[[#This Row],[Casos Acumulados]]&gt;0,CONSOLIDADO[[#This Row],[Muertes]]&gt;0),N674+1,I675))</f>
        <v>0</v>
      </c>
      <c r="O675" s="75">
        <f>+IFERROR(VLOOKUP($G675,TDMuertes!$C$2:$E$534,3,0),0)</f>
        <v>0</v>
      </c>
      <c r="P675" s="100" t="str">
        <f t="shared" ca="1" si="57"/>
        <v>OFF</v>
      </c>
      <c r="Q675" s="84">
        <f>+IFERROR(VLOOKUP(CONSOLIDADO[[#This Row],[Codigo Municipio]],TDDia!$A$4:$B$394,2,0),0)</f>
        <v>0</v>
      </c>
    </row>
    <row r="676" spans="2:17" ht="14.4" x14ac:dyDescent="0.3">
      <c r="B676">
        <f t="shared" si="58"/>
        <v>4</v>
      </c>
      <c r="C676" s="75" t="str" cm="1">
        <f t="array" ref="C676">+INDEX(Table_4[[Departamento]:[Municipio]],FINAL!$B676,1)</f>
        <v>Atlántida</v>
      </c>
      <c r="D676" s="75" t="str" cm="1">
        <f t="array" ref="D676">+INDEX(Table_4[[Departamento]:[Municipio]],FINAL!$B676,4)</f>
        <v>Jutiapa</v>
      </c>
      <c r="E676" s="75" t="str" cm="1">
        <f t="array" ref="E676">+INDEX(Table_4[[Departamento]:[Municipio]],FINAL!$B676,3)</f>
        <v>0104</v>
      </c>
      <c r="F676" s="102">
        <f t="shared" si="54"/>
        <v>43988</v>
      </c>
      <c r="G676" s="77" t="str">
        <f>+CONSOLIDADO[[#This Row],[Codigo Municipio]]&amp;CONSOLIDADO[[#This Row],[Fecha]]</f>
        <v>010443988</v>
      </c>
      <c r="H676" s="78">
        <f>+IFERROR(VLOOKUP($G676,TDAcumula!$C$2:$E$2027,3,0),0)</f>
        <v>0</v>
      </c>
      <c r="I676" s="79">
        <f t="shared" si="55"/>
        <v>0</v>
      </c>
      <c r="J676" s="80">
        <f>+IF(CONSOLIDADO[[#This Row],[Codigo Municipio]]=E675,CONSOLIDADO[[#This Row],[Fallecidos Diarios]]+J675,CONSOLIDADO[[#This Row],[Fallecidos Diarios]])</f>
        <v>0</v>
      </c>
      <c r="K676" s="81">
        <f t="shared" si="56"/>
        <v>0</v>
      </c>
      <c r="L676" s="82">
        <f>+IF(CONSOLIDADO[[#This Row],[Codigo Municipio]]=E675,CONSOLIDADO[[#This Row],[Recuperados Diarios]]+L675,CONSOLIDADO[[#This Row],[Recuperados Diarios]])</f>
        <v>0</v>
      </c>
      <c r="M676" s="83" cm="1">
        <f t="array" ref="M676">+IFERROR(IF(CONSOLIDADO[[#This Row],[Día]]&lt;14,0,INDEX(CONSOLIDADO[Casos Diarios],ROW()-14,1)),0)</f>
        <v>0</v>
      </c>
      <c r="N676" s="78">
        <f>+IF(CONSOLIDADO[[#This Row],[Clave]]="710143893",1,IF(OR(CONSOLIDADO[[#This Row],[Casos Acumulados]]&gt;0,CONSOLIDADO[[#This Row],[Muertes]]&gt;0),N675+1,I676))</f>
        <v>0</v>
      </c>
      <c r="O676" s="75">
        <f>+IFERROR(VLOOKUP($G676,TDMuertes!$C$2:$E$534,3,0),0)</f>
        <v>0</v>
      </c>
      <c r="P676" s="100" t="str">
        <f t="shared" ca="1" si="57"/>
        <v>OFF</v>
      </c>
      <c r="Q676" s="84">
        <f>+IFERROR(VLOOKUP(CONSOLIDADO[[#This Row],[Codigo Municipio]],TDDia!$A$4:$B$394,2,0),0)</f>
        <v>0</v>
      </c>
    </row>
    <row r="677" spans="2:17" ht="14.4" x14ac:dyDescent="0.3">
      <c r="B677">
        <f t="shared" si="58"/>
        <v>4</v>
      </c>
      <c r="C677" s="75" t="str" cm="1">
        <f t="array" ref="C677">+INDEX(Table_4[[Departamento]:[Municipio]],FINAL!$B677,1)</f>
        <v>Atlántida</v>
      </c>
      <c r="D677" s="75" t="str" cm="1">
        <f t="array" ref="D677">+INDEX(Table_4[[Departamento]:[Municipio]],FINAL!$B677,4)</f>
        <v>Jutiapa</v>
      </c>
      <c r="E677" s="75" t="str" cm="1">
        <f t="array" ref="E677">+INDEX(Table_4[[Departamento]:[Municipio]],FINAL!$B677,3)</f>
        <v>0104</v>
      </c>
      <c r="F677" s="102">
        <f t="shared" si="54"/>
        <v>43989</v>
      </c>
      <c r="G677" s="77" t="str">
        <f>+CONSOLIDADO[[#This Row],[Codigo Municipio]]&amp;CONSOLIDADO[[#This Row],[Fecha]]</f>
        <v>010443989</v>
      </c>
      <c r="H677" s="78">
        <f>+IFERROR(VLOOKUP($G677,TDAcumula!$C$2:$E$2027,3,0),0)</f>
        <v>0</v>
      </c>
      <c r="I677" s="79">
        <f t="shared" si="55"/>
        <v>0</v>
      </c>
      <c r="J677" s="80">
        <f>+IF(CONSOLIDADO[[#This Row],[Codigo Municipio]]=E676,CONSOLIDADO[[#This Row],[Fallecidos Diarios]]+J676,CONSOLIDADO[[#This Row],[Fallecidos Diarios]])</f>
        <v>0</v>
      </c>
      <c r="K677" s="81">
        <f t="shared" si="56"/>
        <v>0</v>
      </c>
      <c r="L677" s="82">
        <f>+IF(CONSOLIDADO[[#This Row],[Codigo Municipio]]=E676,CONSOLIDADO[[#This Row],[Recuperados Diarios]]+L676,CONSOLIDADO[[#This Row],[Recuperados Diarios]])</f>
        <v>0</v>
      </c>
      <c r="M677" s="83" cm="1">
        <f t="array" ref="M677">+IFERROR(IF(CONSOLIDADO[[#This Row],[Día]]&lt;14,0,INDEX(CONSOLIDADO[Casos Diarios],ROW()-14,1)),0)</f>
        <v>0</v>
      </c>
      <c r="N677" s="78">
        <f>+IF(CONSOLIDADO[[#This Row],[Clave]]="710143893",1,IF(OR(CONSOLIDADO[[#This Row],[Casos Acumulados]]&gt;0,CONSOLIDADO[[#This Row],[Muertes]]&gt;0),N676+1,I677))</f>
        <v>0</v>
      </c>
      <c r="O677" s="75">
        <f>+IFERROR(VLOOKUP($G677,TDMuertes!$C$2:$E$534,3,0),0)</f>
        <v>0</v>
      </c>
      <c r="P677" s="100" t="str">
        <f t="shared" ca="1" si="57"/>
        <v>OFF</v>
      </c>
      <c r="Q677" s="84">
        <f>+IFERROR(VLOOKUP(CONSOLIDADO[[#This Row],[Codigo Municipio]],TDDia!$A$4:$B$394,2,0),0)</f>
        <v>0</v>
      </c>
    </row>
    <row r="678" spans="2:17" ht="14.4" x14ac:dyDescent="0.3">
      <c r="B678">
        <f t="shared" si="58"/>
        <v>4</v>
      </c>
      <c r="C678" s="75" t="str" cm="1">
        <f t="array" ref="C678">+INDEX(Table_4[[Departamento]:[Municipio]],FINAL!$B678,1)</f>
        <v>Atlántida</v>
      </c>
      <c r="D678" s="75" t="str" cm="1">
        <f t="array" ref="D678">+INDEX(Table_4[[Departamento]:[Municipio]],FINAL!$B678,4)</f>
        <v>Jutiapa</v>
      </c>
      <c r="E678" s="75" t="str" cm="1">
        <f t="array" ref="E678">+INDEX(Table_4[[Departamento]:[Municipio]],FINAL!$B678,3)</f>
        <v>0104</v>
      </c>
      <c r="F678" s="102">
        <f t="shared" si="54"/>
        <v>43990</v>
      </c>
      <c r="G678" s="77" t="str">
        <f>+CONSOLIDADO[[#This Row],[Codigo Municipio]]&amp;CONSOLIDADO[[#This Row],[Fecha]]</f>
        <v>010443990</v>
      </c>
      <c r="H678" s="78">
        <f>+IFERROR(VLOOKUP($G678,TDAcumula!$C$2:$E$2027,3,0),0)</f>
        <v>0</v>
      </c>
      <c r="I678" s="79">
        <f t="shared" si="55"/>
        <v>0</v>
      </c>
      <c r="J678" s="80">
        <f>+IF(CONSOLIDADO[[#This Row],[Codigo Municipio]]=E677,CONSOLIDADO[[#This Row],[Fallecidos Diarios]]+J677,CONSOLIDADO[[#This Row],[Fallecidos Diarios]])</f>
        <v>0</v>
      </c>
      <c r="K678" s="81">
        <f t="shared" si="56"/>
        <v>0</v>
      </c>
      <c r="L678" s="82">
        <f>+IF(CONSOLIDADO[[#This Row],[Codigo Municipio]]=E677,CONSOLIDADO[[#This Row],[Recuperados Diarios]]+L677,CONSOLIDADO[[#This Row],[Recuperados Diarios]])</f>
        <v>0</v>
      </c>
      <c r="M678" s="83" cm="1">
        <f t="array" ref="M678">+IFERROR(IF(CONSOLIDADO[[#This Row],[Día]]&lt;14,0,INDEX(CONSOLIDADO[Casos Diarios],ROW()-14,1)),0)</f>
        <v>0</v>
      </c>
      <c r="N678" s="78">
        <f>+IF(CONSOLIDADO[[#This Row],[Clave]]="710143893",1,IF(OR(CONSOLIDADO[[#This Row],[Casos Acumulados]]&gt;0,CONSOLIDADO[[#This Row],[Muertes]]&gt;0),N677+1,I678))</f>
        <v>0</v>
      </c>
      <c r="O678" s="75">
        <f>+IFERROR(VLOOKUP($G678,TDMuertes!$C$2:$E$534,3,0),0)</f>
        <v>0</v>
      </c>
      <c r="P678" s="100" t="str">
        <f t="shared" ca="1" si="57"/>
        <v>OFF</v>
      </c>
      <c r="Q678" s="84">
        <f>+IFERROR(VLOOKUP(CONSOLIDADO[[#This Row],[Codigo Municipio]],TDDia!$A$4:$B$394,2,0),0)</f>
        <v>0</v>
      </c>
    </row>
    <row r="679" spans="2:17" ht="14.4" x14ac:dyDescent="0.3">
      <c r="B679">
        <f t="shared" si="58"/>
        <v>4</v>
      </c>
      <c r="C679" s="75" t="str" cm="1">
        <f t="array" ref="C679">+INDEX(Table_4[[Departamento]:[Municipio]],FINAL!$B679,1)</f>
        <v>Atlántida</v>
      </c>
      <c r="D679" s="75" t="str" cm="1">
        <f t="array" ref="D679">+INDEX(Table_4[[Departamento]:[Municipio]],FINAL!$B679,4)</f>
        <v>Jutiapa</v>
      </c>
      <c r="E679" s="75" t="str" cm="1">
        <f t="array" ref="E679">+INDEX(Table_4[[Departamento]:[Municipio]],FINAL!$B679,3)</f>
        <v>0104</v>
      </c>
      <c r="F679" s="102">
        <f t="shared" si="54"/>
        <v>43991</v>
      </c>
      <c r="G679" s="77" t="str">
        <f>+CONSOLIDADO[[#This Row],[Codigo Municipio]]&amp;CONSOLIDADO[[#This Row],[Fecha]]</f>
        <v>010443991</v>
      </c>
      <c r="H679" s="78">
        <f>+IFERROR(VLOOKUP($G679,TDAcumula!$C$2:$E$2027,3,0),0)</f>
        <v>0</v>
      </c>
      <c r="I679" s="79">
        <f t="shared" si="55"/>
        <v>0</v>
      </c>
      <c r="J679" s="80">
        <f>+IF(CONSOLIDADO[[#This Row],[Codigo Municipio]]=E678,CONSOLIDADO[[#This Row],[Fallecidos Diarios]]+J678,CONSOLIDADO[[#This Row],[Fallecidos Diarios]])</f>
        <v>0</v>
      </c>
      <c r="K679" s="81">
        <f t="shared" si="56"/>
        <v>0</v>
      </c>
      <c r="L679" s="82">
        <f>+IF(CONSOLIDADO[[#This Row],[Codigo Municipio]]=E678,CONSOLIDADO[[#This Row],[Recuperados Diarios]]+L678,CONSOLIDADO[[#This Row],[Recuperados Diarios]])</f>
        <v>0</v>
      </c>
      <c r="M679" s="83" cm="1">
        <f t="array" ref="M679">+IFERROR(IF(CONSOLIDADO[[#This Row],[Día]]&lt;14,0,INDEX(CONSOLIDADO[Casos Diarios],ROW()-14,1)),0)</f>
        <v>0</v>
      </c>
      <c r="N679" s="78">
        <f>+IF(CONSOLIDADO[[#This Row],[Clave]]="710143893",1,IF(OR(CONSOLIDADO[[#This Row],[Casos Acumulados]]&gt;0,CONSOLIDADO[[#This Row],[Muertes]]&gt;0),N678+1,I679))</f>
        <v>0</v>
      </c>
      <c r="O679" s="75">
        <f>+IFERROR(VLOOKUP($G679,TDMuertes!$C$2:$E$534,3,0),0)</f>
        <v>0</v>
      </c>
      <c r="P679" s="100" t="str">
        <f t="shared" ca="1" si="57"/>
        <v>OFF</v>
      </c>
      <c r="Q679" s="84">
        <f>+IFERROR(VLOOKUP(CONSOLIDADO[[#This Row],[Codigo Municipio]],TDDia!$A$4:$B$394,2,0),0)</f>
        <v>0</v>
      </c>
    </row>
    <row r="680" spans="2:17" ht="14.4" x14ac:dyDescent="0.3">
      <c r="B680">
        <f t="shared" si="58"/>
        <v>4</v>
      </c>
      <c r="C680" s="75" t="str" cm="1">
        <f t="array" ref="C680">+INDEX(Table_4[[Departamento]:[Municipio]],FINAL!$B680,1)</f>
        <v>Atlántida</v>
      </c>
      <c r="D680" s="75" t="str" cm="1">
        <f t="array" ref="D680">+INDEX(Table_4[[Departamento]:[Municipio]],FINAL!$B680,4)</f>
        <v>Jutiapa</v>
      </c>
      <c r="E680" s="75" t="str" cm="1">
        <f t="array" ref="E680">+INDEX(Table_4[[Departamento]:[Municipio]],FINAL!$B680,3)</f>
        <v>0104</v>
      </c>
      <c r="F680" s="102">
        <f t="shared" si="54"/>
        <v>43992</v>
      </c>
      <c r="G680" s="77" t="str">
        <f>+CONSOLIDADO[[#This Row],[Codigo Municipio]]&amp;CONSOLIDADO[[#This Row],[Fecha]]</f>
        <v>010443992</v>
      </c>
      <c r="H680" s="78">
        <f>+IFERROR(VLOOKUP($G680,TDAcumula!$C$2:$E$2027,3,0),0)</f>
        <v>0</v>
      </c>
      <c r="I680" s="79">
        <f t="shared" si="55"/>
        <v>0</v>
      </c>
      <c r="J680" s="80">
        <f>+IF(CONSOLIDADO[[#This Row],[Codigo Municipio]]=E679,CONSOLIDADO[[#This Row],[Fallecidos Diarios]]+J679,CONSOLIDADO[[#This Row],[Fallecidos Diarios]])</f>
        <v>0</v>
      </c>
      <c r="K680" s="81">
        <f t="shared" si="56"/>
        <v>0</v>
      </c>
      <c r="L680" s="82">
        <f>+IF(CONSOLIDADO[[#This Row],[Codigo Municipio]]=E679,CONSOLIDADO[[#This Row],[Recuperados Diarios]]+L679,CONSOLIDADO[[#This Row],[Recuperados Diarios]])</f>
        <v>0</v>
      </c>
      <c r="M680" s="83" cm="1">
        <f t="array" ref="M680">+IFERROR(IF(CONSOLIDADO[[#This Row],[Día]]&lt;14,0,INDEX(CONSOLIDADO[Casos Diarios],ROW()-14,1)),0)</f>
        <v>0</v>
      </c>
      <c r="N680" s="78">
        <f>+IF(CONSOLIDADO[[#This Row],[Clave]]="710143893",1,IF(OR(CONSOLIDADO[[#This Row],[Casos Acumulados]]&gt;0,CONSOLIDADO[[#This Row],[Muertes]]&gt;0),N679+1,I680))</f>
        <v>0</v>
      </c>
      <c r="O680" s="75">
        <f>+IFERROR(VLOOKUP($G680,TDMuertes!$C$2:$E$534,3,0),0)</f>
        <v>0</v>
      </c>
      <c r="P680" s="100" t="str">
        <f t="shared" ca="1" si="57"/>
        <v>OFF</v>
      </c>
      <c r="Q680" s="84">
        <f>+IFERROR(VLOOKUP(CONSOLIDADO[[#This Row],[Codigo Municipio]],TDDia!$A$4:$B$394,2,0),0)</f>
        <v>0</v>
      </c>
    </row>
    <row r="681" spans="2:17" ht="14.4" x14ac:dyDescent="0.3">
      <c r="B681">
        <f t="shared" si="58"/>
        <v>4</v>
      </c>
      <c r="C681" s="75" t="str" cm="1">
        <f t="array" ref="C681">+INDEX(Table_4[[Departamento]:[Municipio]],FINAL!$B681,1)</f>
        <v>Atlántida</v>
      </c>
      <c r="D681" s="75" t="str" cm="1">
        <f t="array" ref="D681">+INDEX(Table_4[[Departamento]:[Municipio]],FINAL!$B681,4)</f>
        <v>Jutiapa</v>
      </c>
      <c r="E681" s="75" t="str" cm="1">
        <f t="array" ref="E681">+INDEX(Table_4[[Departamento]:[Municipio]],FINAL!$B681,3)</f>
        <v>0104</v>
      </c>
      <c r="F681" s="102">
        <f t="shared" si="54"/>
        <v>43993</v>
      </c>
      <c r="G681" s="77" t="str">
        <f>+CONSOLIDADO[[#This Row],[Codigo Municipio]]&amp;CONSOLIDADO[[#This Row],[Fecha]]</f>
        <v>010443993</v>
      </c>
      <c r="H681" s="78">
        <f>+IFERROR(VLOOKUP($G681,TDAcumula!$C$2:$E$2027,3,0),0)</f>
        <v>0</v>
      </c>
      <c r="I681" s="79">
        <f t="shared" si="55"/>
        <v>0</v>
      </c>
      <c r="J681" s="80">
        <f>+IF(CONSOLIDADO[[#This Row],[Codigo Municipio]]=E680,CONSOLIDADO[[#This Row],[Fallecidos Diarios]]+J680,CONSOLIDADO[[#This Row],[Fallecidos Diarios]])</f>
        <v>0</v>
      </c>
      <c r="K681" s="81">
        <f t="shared" si="56"/>
        <v>0</v>
      </c>
      <c r="L681" s="82">
        <f>+IF(CONSOLIDADO[[#This Row],[Codigo Municipio]]=E680,CONSOLIDADO[[#This Row],[Recuperados Diarios]]+L680,CONSOLIDADO[[#This Row],[Recuperados Diarios]])</f>
        <v>0</v>
      </c>
      <c r="M681" s="83" cm="1">
        <f t="array" ref="M681">+IFERROR(IF(CONSOLIDADO[[#This Row],[Día]]&lt;14,0,INDEX(CONSOLIDADO[Casos Diarios],ROW()-14,1)),0)</f>
        <v>0</v>
      </c>
      <c r="N681" s="78">
        <f>+IF(CONSOLIDADO[[#This Row],[Clave]]="710143893",1,IF(OR(CONSOLIDADO[[#This Row],[Casos Acumulados]]&gt;0,CONSOLIDADO[[#This Row],[Muertes]]&gt;0),N680+1,I681))</f>
        <v>0</v>
      </c>
      <c r="O681" s="75">
        <f>+IFERROR(VLOOKUP($G681,TDMuertes!$C$2:$E$534,3,0),0)</f>
        <v>0</v>
      </c>
      <c r="P681" s="100" t="str">
        <f t="shared" ca="1" si="57"/>
        <v>OFF</v>
      </c>
      <c r="Q681" s="84">
        <f>+IFERROR(VLOOKUP(CONSOLIDADO[[#This Row],[Codigo Municipio]],TDDia!$A$4:$B$394,2,0),0)</f>
        <v>0</v>
      </c>
    </row>
    <row r="682" spans="2:17" ht="14.4" x14ac:dyDescent="0.3">
      <c r="B682">
        <f t="shared" si="58"/>
        <v>4</v>
      </c>
      <c r="C682" s="75" t="str" cm="1">
        <f t="array" ref="C682">+INDEX(Table_4[[Departamento]:[Municipio]],FINAL!$B682,1)</f>
        <v>Atlántida</v>
      </c>
      <c r="D682" s="75" t="str" cm="1">
        <f t="array" ref="D682">+INDEX(Table_4[[Departamento]:[Municipio]],FINAL!$B682,4)</f>
        <v>Jutiapa</v>
      </c>
      <c r="E682" s="75" t="str" cm="1">
        <f t="array" ref="E682">+INDEX(Table_4[[Departamento]:[Municipio]],FINAL!$B682,3)</f>
        <v>0104</v>
      </c>
      <c r="F682" s="102">
        <f t="shared" si="54"/>
        <v>43994</v>
      </c>
      <c r="G682" s="77" t="str">
        <f>+CONSOLIDADO[[#This Row],[Codigo Municipio]]&amp;CONSOLIDADO[[#This Row],[Fecha]]</f>
        <v>010443994</v>
      </c>
      <c r="H682" s="78">
        <f>+IFERROR(VLOOKUP($G682,TDAcumula!$C$2:$E$2027,3,0),0)</f>
        <v>0</v>
      </c>
      <c r="I682" s="79">
        <f t="shared" si="55"/>
        <v>0</v>
      </c>
      <c r="J682" s="80">
        <f>+IF(CONSOLIDADO[[#This Row],[Codigo Municipio]]=E681,CONSOLIDADO[[#This Row],[Fallecidos Diarios]]+J681,CONSOLIDADO[[#This Row],[Fallecidos Diarios]])</f>
        <v>0</v>
      </c>
      <c r="K682" s="81">
        <f t="shared" si="56"/>
        <v>0</v>
      </c>
      <c r="L682" s="82">
        <f>+IF(CONSOLIDADO[[#This Row],[Codigo Municipio]]=E681,CONSOLIDADO[[#This Row],[Recuperados Diarios]]+L681,CONSOLIDADO[[#This Row],[Recuperados Diarios]])</f>
        <v>0</v>
      </c>
      <c r="M682" s="83" cm="1">
        <f t="array" ref="M682">+IFERROR(IF(CONSOLIDADO[[#This Row],[Día]]&lt;14,0,INDEX(CONSOLIDADO[Casos Diarios],ROW()-14,1)),0)</f>
        <v>0</v>
      </c>
      <c r="N682" s="78">
        <f>+IF(CONSOLIDADO[[#This Row],[Clave]]="710143893",1,IF(OR(CONSOLIDADO[[#This Row],[Casos Acumulados]]&gt;0,CONSOLIDADO[[#This Row],[Muertes]]&gt;0),N681+1,I682))</f>
        <v>0</v>
      </c>
      <c r="O682" s="75">
        <f>+IFERROR(VLOOKUP($G682,TDMuertes!$C$2:$E$534,3,0),0)</f>
        <v>0</v>
      </c>
      <c r="P682" s="100" t="str">
        <f t="shared" ca="1" si="57"/>
        <v>OFF</v>
      </c>
      <c r="Q682" s="84">
        <f>+IFERROR(VLOOKUP(CONSOLIDADO[[#This Row],[Codigo Municipio]],TDDia!$A$4:$B$394,2,0),0)</f>
        <v>0</v>
      </c>
    </row>
    <row r="683" spans="2:17" ht="14.4" x14ac:dyDescent="0.3">
      <c r="B683">
        <f t="shared" si="58"/>
        <v>4</v>
      </c>
      <c r="C683" s="75" t="str" cm="1">
        <f t="array" ref="C683">+INDEX(Table_4[[Departamento]:[Municipio]],FINAL!$B683,1)</f>
        <v>Atlántida</v>
      </c>
      <c r="D683" s="75" t="str" cm="1">
        <f t="array" ref="D683">+INDEX(Table_4[[Departamento]:[Municipio]],FINAL!$B683,4)</f>
        <v>Jutiapa</v>
      </c>
      <c r="E683" s="75" t="str" cm="1">
        <f t="array" ref="E683">+INDEX(Table_4[[Departamento]:[Municipio]],FINAL!$B683,3)</f>
        <v>0104</v>
      </c>
      <c r="F683" s="102">
        <f t="shared" si="54"/>
        <v>43995</v>
      </c>
      <c r="G683" s="77" t="str">
        <f>+CONSOLIDADO[[#This Row],[Codigo Municipio]]&amp;CONSOLIDADO[[#This Row],[Fecha]]</f>
        <v>010443995</v>
      </c>
      <c r="H683" s="78">
        <f>+IFERROR(VLOOKUP($G683,TDAcumula!$C$2:$E$2027,3,0),0)</f>
        <v>0</v>
      </c>
      <c r="I683" s="79">
        <f t="shared" si="55"/>
        <v>0</v>
      </c>
      <c r="J683" s="80">
        <f>+IF(CONSOLIDADO[[#This Row],[Codigo Municipio]]=E682,CONSOLIDADO[[#This Row],[Fallecidos Diarios]]+J682,CONSOLIDADO[[#This Row],[Fallecidos Diarios]])</f>
        <v>0</v>
      </c>
      <c r="K683" s="81">
        <f t="shared" si="56"/>
        <v>0</v>
      </c>
      <c r="L683" s="82">
        <f>+IF(CONSOLIDADO[[#This Row],[Codigo Municipio]]=E682,CONSOLIDADO[[#This Row],[Recuperados Diarios]]+L682,CONSOLIDADO[[#This Row],[Recuperados Diarios]])</f>
        <v>0</v>
      </c>
      <c r="M683" s="83" cm="1">
        <f t="array" ref="M683">+IFERROR(IF(CONSOLIDADO[[#This Row],[Día]]&lt;14,0,INDEX(CONSOLIDADO[Casos Diarios],ROW()-14,1)),0)</f>
        <v>0</v>
      </c>
      <c r="N683" s="78">
        <f>+IF(CONSOLIDADO[[#This Row],[Clave]]="710143893",1,IF(OR(CONSOLIDADO[[#This Row],[Casos Acumulados]]&gt;0,CONSOLIDADO[[#This Row],[Muertes]]&gt;0),N682+1,I683))</f>
        <v>0</v>
      </c>
      <c r="O683" s="75">
        <f>+IFERROR(VLOOKUP($G683,TDMuertes!$C$2:$E$534,3,0),0)</f>
        <v>0</v>
      </c>
      <c r="P683" s="100" t="str">
        <f t="shared" ca="1" si="57"/>
        <v>OFF</v>
      </c>
      <c r="Q683" s="84">
        <f>+IFERROR(VLOOKUP(CONSOLIDADO[[#This Row],[Codigo Municipio]],TDDia!$A$4:$B$394,2,0),0)</f>
        <v>0</v>
      </c>
    </row>
    <row r="684" spans="2:17" ht="14.4" x14ac:dyDescent="0.3">
      <c r="B684">
        <f t="shared" si="58"/>
        <v>4</v>
      </c>
      <c r="C684" s="75" t="str" cm="1">
        <f t="array" ref="C684">+INDEX(Table_4[[Departamento]:[Municipio]],FINAL!$B684,1)</f>
        <v>Atlántida</v>
      </c>
      <c r="D684" s="75" t="str" cm="1">
        <f t="array" ref="D684">+INDEX(Table_4[[Departamento]:[Municipio]],FINAL!$B684,4)</f>
        <v>Jutiapa</v>
      </c>
      <c r="E684" s="75" t="str" cm="1">
        <f t="array" ref="E684">+INDEX(Table_4[[Departamento]:[Municipio]],FINAL!$B684,3)</f>
        <v>0104</v>
      </c>
      <c r="F684" s="102">
        <f t="shared" si="54"/>
        <v>43996</v>
      </c>
      <c r="G684" s="77" t="str">
        <f>+CONSOLIDADO[[#This Row],[Codigo Municipio]]&amp;CONSOLIDADO[[#This Row],[Fecha]]</f>
        <v>010443996</v>
      </c>
      <c r="H684" s="78">
        <f>+IFERROR(VLOOKUP($G684,TDAcumula!$C$2:$E$2027,3,0),0)</f>
        <v>0</v>
      </c>
      <c r="I684" s="79">
        <f t="shared" si="55"/>
        <v>0</v>
      </c>
      <c r="J684" s="80">
        <f>+IF(CONSOLIDADO[[#This Row],[Codigo Municipio]]=E683,CONSOLIDADO[[#This Row],[Fallecidos Diarios]]+J683,CONSOLIDADO[[#This Row],[Fallecidos Diarios]])</f>
        <v>0</v>
      </c>
      <c r="K684" s="81">
        <f t="shared" si="56"/>
        <v>0</v>
      </c>
      <c r="L684" s="82">
        <f>+IF(CONSOLIDADO[[#This Row],[Codigo Municipio]]=E683,CONSOLIDADO[[#This Row],[Recuperados Diarios]]+L683,CONSOLIDADO[[#This Row],[Recuperados Diarios]])</f>
        <v>0</v>
      </c>
      <c r="M684" s="83" cm="1">
        <f t="array" ref="M684">+IFERROR(IF(CONSOLIDADO[[#This Row],[Día]]&lt;14,0,INDEX(CONSOLIDADO[Casos Diarios],ROW()-14,1)),0)</f>
        <v>0</v>
      </c>
      <c r="N684" s="78">
        <f>+IF(CONSOLIDADO[[#This Row],[Clave]]="710143893",1,IF(OR(CONSOLIDADO[[#This Row],[Casos Acumulados]]&gt;0,CONSOLIDADO[[#This Row],[Muertes]]&gt;0),N683+1,I684))</f>
        <v>0</v>
      </c>
      <c r="O684" s="75">
        <f>+IFERROR(VLOOKUP($G684,TDMuertes!$C$2:$E$534,3,0),0)</f>
        <v>0</v>
      </c>
      <c r="P684" s="100" t="str">
        <f t="shared" ca="1" si="57"/>
        <v>OFF</v>
      </c>
      <c r="Q684" s="84">
        <f>+IFERROR(VLOOKUP(CONSOLIDADO[[#This Row],[Codigo Municipio]],TDDia!$A$4:$B$394,2,0),0)</f>
        <v>0</v>
      </c>
    </row>
    <row r="685" spans="2:17" ht="14.4" x14ac:dyDescent="0.3">
      <c r="B685">
        <f t="shared" si="58"/>
        <v>4</v>
      </c>
      <c r="C685" s="75" t="str" cm="1">
        <f t="array" ref="C685">+INDEX(Table_4[[Departamento]:[Municipio]],FINAL!$B685,1)</f>
        <v>Atlántida</v>
      </c>
      <c r="D685" s="75" t="str" cm="1">
        <f t="array" ref="D685">+INDEX(Table_4[[Departamento]:[Municipio]],FINAL!$B685,4)</f>
        <v>Jutiapa</v>
      </c>
      <c r="E685" s="75" t="str" cm="1">
        <f t="array" ref="E685">+INDEX(Table_4[[Departamento]:[Municipio]],FINAL!$B685,3)</f>
        <v>0104</v>
      </c>
      <c r="F685" s="102">
        <f t="shared" si="54"/>
        <v>43997</v>
      </c>
      <c r="G685" s="77" t="str">
        <f>+CONSOLIDADO[[#This Row],[Codigo Municipio]]&amp;CONSOLIDADO[[#This Row],[Fecha]]</f>
        <v>010443997</v>
      </c>
      <c r="H685" s="78">
        <f>+IFERROR(VLOOKUP($G685,TDAcumula!$C$2:$E$2027,3,0),0)</f>
        <v>0</v>
      </c>
      <c r="I685" s="79">
        <f t="shared" ref="I685:I716" si="59">+IF(E685=E684,H685+I684,H685)</f>
        <v>0</v>
      </c>
      <c r="J685" s="80">
        <f>+IF(CONSOLIDADO[[#This Row],[Codigo Municipio]]=E684,CONSOLIDADO[[#This Row],[Fallecidos Diarios]]+J684,CONSOLIDADO[[#This Row],[Fallecidos Diarios]])</f>
        <v>0</v>
      </c>
      <c r="K685" s="81">
        <f t="shared" ref="K685:K716" si="60">+IF(I685-J685-L685&lt;0,0,I685-J685-L685)</f>
        <v>0</v>
      </c>
      <c r="L685" s="82">
        <f>+IF(CONSOLIDADO[[#This Row],[Codigo Municipio]]=E684,CONSOLIDADO[[#This Row],[Recuperados Diarios]]+L684,CONSOLIDADO[[#This Row],[Recuperados Diarios]])</f>
        <v>0</v>
      </c>
      <c r="M685" s="83" cm="1">
        <f t="array" ref="M685">+IFERROR(IF(CONSOLIDADO[[#This Row],[Día]]&lt;14,0,INDEX(CONSOLIDADO[Casos Diarios],ROW()-14,1)),0)</f>
        <v>0</v>
      </c>
      <c r="N685" s="78">
        <f>+IF(CONSOLIDADO[[#This Row],[Clave]]="710143893",1,IF(OR(CONSOLIDADO[[#This Row],[Casos Acumulados]]&gt;0,CONSOLIDADO[[#This Row],[Muertes]]&gt;0),N684+1,I685))</f>
        <v>0</v>
      </c>
      <c r="O685" s="75">
        <f>+IFERROR(VLOOKUP($G685,TDMuertes!$C$2:$E$534,3,0),0)</f>
        <v>0</v>
      </c>
      <c r="P685" s="99" t="str">
        <f t="shared" ref="P685:P716" ca="1" si="61">+IF(N685=0,"OFF",IF(N685=1,"START",IF(AND(N685&gt;1,F685&lt;TODAY()+1),"ON","OUT TIME")))</f>
        <v>OFF</v>
      </c>
      <c r="Q685" s="84">
        <f>+IFERROR(VLOOKUP(CONSOLIDADO[[#This Row],[Codigo Municipio]],TDDia!$A$4:$B$394,2,0),0)</f>
        <v>0</v>
      </c>
    </row>
    <row r="686" spans="2:17" ht="14.4" x14ac:dyDescent="0.3">
      <c r="B686">
        <f t="shared" si="58"/>
        <v>4</v>
      </c>
      <c r="C686" s="75" t="str" cm="1">
        <f t="array" ref="C686">+INDEX(Table_4[[Departamento]:[Municipio]],FINAL!$B686,1)</f>
        <v>Atlántida</v>
      </c>
      <c r="D686" s="75" t="str" cm="1">
        <f t="array" ref="D686">+INDEX(Table_4[[Departamento]:[Municipio]],FINAL!$B686,4)</f>
        <v>Jutiapa</v>
      </c>
      <c r="E686" s="75" t="str" cm="1">
        <f t="array" ref="E686">+INDEX(Table_4[[Departamento]:[Municipio]],FINAL!$B686,3)</f>
        <v>0104</v>
      </c>
      <c r="F686" s="102">
        <f t="shared" si="54"/>
        <v>43998</v>
      </c>
      <c r="G686" s="77" t="str">
        <f>+CONSOLIDADO[[#This Row],[Codigo Municipio]]&amp;CONSOLIDADO[[#This Row],[Fecha]]</f>
        <v>010443998</v>
      </c>
      <c r="H686" s="78">
        <f>+IFERROR(VLOOKUP($G686,TDAcumula!$C$2:$E$2027,3,0),0)</f>
        <v>0</v>
      </c>
      <c r="I686" s="79">
        <f t="shared" si="59"/>
        <v>0</v>
      </c>
      <c r="J686" s="80">
        <f>+IF(CONSOLIDADO[[#This Row],[Codigo Municipio]]=E685,CONSOLIDADO[[#This Row],[Fallecidos Diarios]]+J685,CONSOLIDADO[[#This Row],[Fallecidos Diarios]])</f>
        <v>0</v>
      </c>
      <c r="K686" s="81">
        <f t="shared" si="60"/>
        <v>0</v>
      </c>
      <c r="L686" s="82">
        <f>+IF(CONSOLIDADO[[#This Row],[Codigo Municipio]]=E685,CONSOLIDADO[[#This Row],[Recuperados Diarios]]+L685,CONSOLIDADO[[#This Row],[Recuperados Diarios]])</f>
        <v>0</v>
      </c>
      <c r="M686" s="83" cm="1">
        <f t="array" ref="M686">+IFERROR(IF(CONSOLIDADO[[#This Row],[Día]]&lt;14,0,INDEX(CONSOLIDADO[Casos Diarios],ROW()-14,1)),0)</f>
        <v>0</v>
      </c>
      <c r="N686" s="78">
        <f>+IF(CONSOLIDADO[[#This Row],[Clave]]="710143893",1,IF(OR(CONSOLIDADO[[#This Row],[Casos Acumulados]]&gt;0,CONSOLIDADO[[#This Row],[Muertes]]&gt;0),N685+1,I686))</f>
        <v>0</v>
      </c>
      <c r="O686" s="75">
        <f>+IFERROR(VLOOKUP($G686,TDMuertes!$C$2:$E$534,3,0),0)</f>
        <v>0</v>
      </c>
      <c r="P686" s="100" t="str">
        <f t="shared" ca="1" si="61"/>
        <v>OFF</v>
      </c>
      <c r="Q686" s="84">
        <f>+IFERROR(VLOOKUP(CONSOLIDADO[[#This Row],[Codigo Municipio]],TDDia!$A$4:$B$394,2,0),0)</f>
        <v>0</v>
      </c>
    </row>
    <row r="687" spans="2:17" ht="14.4" x14ac:dyDescent="0.3">
      <c r="B687">
        <f t="shared" si="58"/>
        <v>4</v>
      </c>
      <c r="C687" s="75" t="str" cm="1">
        <f t="array" ref="C687">+INDEX(Table_4[[Departamento]:[Municipio]],FINAL!$B687,1)</f>
        <v>Atlántida</v>
      </c>
      <c r="D687" s="75" t="str" cm="1">
        <f t="array" ref="D687">+INDEX(Table_4[[Departamento]:[Municipio]],FINAL!$B687,4)</f>
        <v>Jutiapa</v>
      </c>
      <c r="E687" s="75" t="str" cm="1">
        <f t="array" ref="E687">+INDEX(Table_4[[Departamento]:[Municipio]],FINAL!$B687,3)</f>
        <v>0104</v>
      </c>
      <c r="F687" s="102">
        <f t="shared" si="54"/>
        <v>43999</v>
      </c>
      <c r="G687" s="77" t="str">
        <f>+CONSOLIDADO[[#This Row],[Codigo Municipio]]&amp;CONSOLIDADO[[#This Row],[Fecha]]</f>
        <v>010443999</v>
      </c>
      <c r="H687" s="78">
        <f>+IFERROR(VLOOKUP($G687,TDAcumula!$C$2:$E$2027,3,0),0)</f>
        <v>0</v>
      </c>
      <c r="I687" s="79">
        <f t="shared" si="59"/>
        <v>0</v>
      </c>
      <c r="J687" s="80">
        <f>+IF(CONSOLIDADO[[#This Row],[Codigo Municipio]]=E686,CONSOLIDADO[[#This Row],[Fallecidos Diarios]]+J686,CONSOLIDADO[[#This Row],[Fallecidos Diarios]])</f>
        <v>0</v>
      </c>
      <c r="K687" s="81">
        <f t="shared" si="60"/>
        <v>0</v>
      </c>
      <c r="L687" s="82">
        <f>+IF(CONSOLIDADO[[#This Row],[Codigo Municipio]]=E686,CONSOLIDADO[[#This Row],[Recuperados Diarios]]+L686,CONSOLIDADO[[#This Row],[Recuperados Diarios]])</f>
        <v>0</v>
      </c>
      <c r="M687" s="83" cm="1">
        <f t="array" ref="M687">+IFERROR(IF(CONSOLIDADO[[#This Row],[Día]]&lt;14,0,INDEX(CONSOLIDADO[Casos Diarios],ROW()-14,1)),0)</f>
        <v>0</v>
      </c>
      <c r="N687" s="78">
        <f>+IF(CONSOLIDADO[[#This Row],[Clave]]="710143893",1,IF(OR(CONSOLIDADO[[#This Row],[Casos Acumulados]]&gt;0,CONSOLIDADO[[#This Row],[Muertes]]&gt;0),N686+1,I687))</f>
        <v>0</v>
      </c>
      <c r="O687" s="75">
        <f>+IFERROR(VLOOKUP($G687,TDMuertes!$C$2:$E$534,3,0),0)</f>
        <v>0</v>
      </c>
      <c r="P687" s="100" t="str">
        <f t="shared" ca="1" si="61"/>
        <v>OFF</v>
      </c>
      <c r="Q687" s="84">
        <f>+IFERROR(VLOOKUP(CONSOLIDADO[[#This Row],[Codigo Municipio]],TDDia!$A$4:$B$394,2,0),0)</f>
        <v>0</v>
      </c>
    </row>
    <row r="688" spans="2:17" ht="14.4" x14ac:dyDescent="0.3">
      <c r="B688">
        <f t="shared" si="58"/>
        <v>4</v>
      </c>
      <c r="C688" s="75" t="str" cm="1">
        <f t="array" ref="C688">+INDEX(Table_4[[Departamento]:[Municipio]],FINAL!$B688,1)</f>
        <v>Atlántida</v>
      </c>
      <c r="D688" s="75" t="str" cm="1">
        <f t="array" ref="D688">+INDEX(Table_4[[Departamento]:[Municipio]],FINAL!$B688,4)</f>
        <v>Jutiapa</v>
      </c>
      <c r="E688" s="75" t="str" cm="1">
        <f t="array" ref="E688">+INDEX(Table_4[[Departamento]:[Municipio]],FINAL!$B688,3)</f>
        <v>0104</v>
      </c>
      <c r="F688" s="102">
        <f t="shared" si="54"/>
        <v>44000</v>
      </c>
      <c r="G688" s="77" t="str">
        <f>+CONSOLIDADO[[#This Row],[Codigo Municipio]]&amp;CONSOLIDADO[[#This Row],[Fecha]]</f>
        <v>010444000</v>
      </c>
      <c r="H688" s="78">
        <f>+IFERROR(VLOOKUP($G688,TDAcumula!$C$2:$E$2027,3,0),0)</f>
        <v>0</v>
      </c>
      <c r="I688" s="79">
        <f t="shared" si="59"/>
        <v>0</v>
      </c>
      <c r="J688" s="80">
        <f>+IF(CONSOLIDADO[[#This Row],[Codigo Municipio]]=E687,CONSOLIDADO[[#This Row],[Fallecidos Diarios]]+J687,CONSOLIDADO[[#This Row],[Fallecidos Diarios]])</f>
        <v>0</v>
      </c>
      <c r="K688" s="81">
        <f t="shared" si="60"/>
        <v>0</v>
      </c>
      <c r="L688" s="82">
        <f>+IF(CONSOLIDADO[[#This Row],[Codigo Municipio]]=E687,CONSOLIDADO[[#This Row],[Recuperados Diarios]]+L687,CONSOLIDADO[[#This Row],[Recuperados Diarios]])</f>
        <v>0</v>
      </c>
      <c r="M688" s="83" cm="1">
        <f t="array" ref="M688">+IFERROR(IF(CONSOLIDADO[[#This Row],[Día]]&lt;14,0,INDEX(CONSOLIDADO[Casos Diarios],ROW()-14,1)),0)</f>
        <v>0</v>
      </c>
      <c r="N688" s="78">
        <f>+IF(CONSOLIDADO[[#This Row],[Clave]]="710143893",1,IF(OR(CONSOLIDADO[[#This Row],[Casos Acumulados]]&gt;0,CONSOLIDADO[[#This Row],[Muertes]]&gt;0),N687+1,I688))</f>
        <v>0</v>
      </c>
      <c r="O688" s="75">
        <f>+IFERROR(VLOOKUP($G688,TDMuertes!$C$2:$E$534,3,0),0)</f>
        <v>0</v>
      </c>
      <c r="P688" s="100" t="str">
        <f t="shared" ca="1" si="61"/>
        <v>OFF</v>
      </c>
      <c r="Q688" s="84">
        <f>+IFERROR(VLOOKUP(CONSOLIDADO[[#This Row],[Codigo Municipio]],TDDia!$A$4:$B$394,2,0),0)</f>
        <v>0</v>
      </c>
    </row>
    <row r="689" spans="2:17" ht="14.4" x14ac:dyDescent="0.3">
      <c r="B689">
        <f t="shared" si="58"/>
        <v>4</v>
      </c>
      <c r="C689" s="75" t="str" cm="1">
        <f t="array" ref="C689">+INDEX(Table_4[[Departamento]:[Municipio]],FINAL!$B689,1)</f>
        <v>Atlántida</v>
      </c>
      <c r="D689" s="75" t="str" cm="1">
        <f t="array" ref="D689">+INDEX(Table_4[[Departamento]:[Municipio]],FINAL!$B689,4)</f>
        <v>Jutiapa</v>
      </c>
      <c r="E689" s="75" t="str" cm="1">
        <f t="array" ref="E689">+INDEX(Table_4[[Departamento]:[Municipio]],FINAL!$B689,3)</f>
        <v>0104</v>
      </c>
      <c r="F689" s="102">
        <f t="shared" si="54"/>
        <v>44001</v>
      </c>
      <c r="G689" s="77" t="str">
        <f>+CONSOLIDADO[[#This Row],[Codigo Municipio]]&amp;CONSOLIDADO[[#This Row],[Fecha]]</f>
        <v>010444001</v>
      </c>
      <c r="H689" s="78">
        <f>+IFERROR(VLOOKUP($G689,TDAcumula!$C$2:$E$2027,3,0),0)</f>
        <v>0</v>
      </c>
      <c r="I689" s="79">
        <f t="shared" si="59"/>
        <v>0</v>
      </c>
      <c r="J689" s="80">
        <f>+IF(CONSOLIDADO[[#This Row],[Codigo Municipio]]=E688,CONSOLIDADO[[#This Row],[Fallecidos Diarios]]+J688,CONSOLIDADO[[#This Row],[Fallecidos Diarios]])</f>
        <v>0</v>
      </c>
      <c r="K689" s="81">
        <f t="shared" si="60"/>
        <v>0</v>
      </c>
      <c r="L689" s="82">
        <f>+IF(CONSOLIDADO[[#This Row],[Codigo Municipio]]=E688,CONSOLIDADO[[#This Row],[Recuperados Diarios]]+L688,CONSOLIDADO[[#This Row],[Recuperados Diarios]])</f>
        <v>0</v>
      </c>
      <c r="M689" s="83" cm="1">
        <f t="array" ref="M689">+IFERROR(IF(CONSOLIDADO[[#This Row],[Día]]&lt;14,0,INDEX(CONSOLIDADO[Casos Diarios],ROW()-14,1)),0)</f>
        <v>0</v>
      </c>
      <c r="N689" s="78">
        <f>+IF(CONSOLIDADO[[#This Row],[Clave]]="710143893",1,IF(OR(CONSOLIDADO[[#This Row],[Casos Acumulados]]&gt;0,CONSOLIDADO[[#This Row],[Muertes]]&gt;0),N688+1,I689))</f>
        <v>0</v>
      </c>
      <c r="O689" s="75">
        <f>+IFERROR(VLOOKUP($G689,TDMuertes!$C$2:$E$534,3,0),0)</f>
        <v>0</v>
      </c>
      <c r="P689" s="100" t="str">
        <f t="shared" ca="1" si="61"/>
        <v>OFF</v>
      </c>
      <c r="Q689" s="84">
        <f>+IFERROR(VLOOKUP(CONSOLIDADO[[#This Row],[Codigo Municipio]],TDDia!$A$4:$B$394,2,0),0)</f>
        <v>0</v>
      </c>
    </row>
    <row r="690" spans="2:17" ht="14.4" x14ac:dyDescent="0.3">
      <c r="B690">
        <f t="shared" si="58"/>
        <v>4</v>
      </c>
      <c r="C690" s="75" t="str" cm="1">
        <f t="array" ref="C690">+INDEX(Table_4[[Departamento]:[Municipio]],FINAL!$B690,1)</f>
        <v>Atlántida</v>
      </c>
      <c r="D690" s="75" t="str" cm="1">
        <f t="array" ref="D690">+INDEX(Table_4[[Departamento]:[Municipio]],FINAL!$B690,4)</f>
        <v>Jutiapa</v>
      </c>
      <c r="E690" s="75" t="str" cm="1">
        <f t="array" ref="E690">+INDEX(Table_4[[Departamento]:[Municipio]],FINAL!$B690,3)</f>
        <v>0104</v>
      </c>
      <c r="F690" s="102">
        <f t="shared" si="54"/>
        <v>44002</v>
      </c>
      <c r="G690" s="77" t="str">
        <f>+CONSOLIDADO[[#This Row],[Codigo Municipio]]&amp;CONSOLIDADO[[#This Row],[Fecha]]</f>
        <v>010444002</v>
      </c>
      <c r="H690" s="78">
        <f>+IFERROR(VLOOKUP($G690,TDAcumula!$C$2:$E$2027,3,0),0)</f>
        <v>0</v>
      </c>
      <c r="I690" s="79">
        <f t="shared" si="59"/>
        <v>0</v>
      </c>
      <c r="J690" s="80">
        <f>+IF(CONSOLIDADO[[#This Row],[Codigo Municipio]]=E689,CONSOLIDADO[[#This Row],[Fallecidos Diarios]]+J689,CONSOLIDADO[[#This Row],[Fallecidos Diarios]])</f>
        <v>0</v>
      </c>
      <c r="K690" s="81">
        <f t="shared" si="60"/>
        <v>0</v>
      </c>
      <c r="L690" s="82">
        <f>+IF(CONSOLIDADO[[#This Row],[Codigo Municipio]]=E689,CONSOLIDADO[[#This Row],[Recuperados Diarios]]+L689,CONSOLIDADO[[#This Row],[Recuperados Diarios]])</f>
        <v>0</v>
      </c>
      <c r="M690" s="83" cm="1">
        <f t="array" ref="M690">+IFERROR(IF(CONSOLIDADO[[#This Row],[Día]]&lt;14,0,INDEX(CONSOLIDADO[Casos Diarios],ROW()-14,1)),0)</f>
        <v>0</v>
      </c>
      <c r="N690" s="78">
        <f>+IF(CONSOLIDADO[[#This Row],[Clave]]="710143893",1,IF(OR(CONSOLIDADO[[#This Row],[Casos Acumulados]]&gt;0,CONSOLIDADO[[#This Row],[Muertes]]&gt;0),N689+1,I690))</f>
        <v>0</v>
      </c>
      <c r="O690" s="75">
        <f>+IFERROR(VLOOKUP($G690,TDMuertes!$C$2:$E$534,3,0),0)</f>
        <v>0</v>
      </c>
      <c r="P690" s="100" t="str">
        <f t="shared" ca="1" si="61"/>
        <v>OFF</v>
      </c>
      <c r="Q690" s="84">
        <f>+IFERROR(VLOOKUP(CONSOLIDADO[[#This Row],[Codigo Municipio]],TDDia!$A$4:$B$394,2,0),0)</f>
        <v>0</v>
      </c>
    </row>
    <row r="691" spans="2:17" ht="14.4" x14ac:dyDescent="0.3">
      <c r="B691">
        <f t="shared" si="58"/>
        <v>4</v>
      </c>
      <c r="C691" s="75" t="str" cm="1">
        <f t="array" ref="C691">+INDEX(Table_4[[Departamento]:[Municipio]],FINAL!$B691,1)</f>
        <v>Atlántida</v>
      </c>
      <c r="D691" s="75" t="str" cm="1">
        <f t="array" ref="D691">+INDEX(Table_4[[Departamento]:[Municipio]],FINAL!$B691,4)</f>
        <v>Jutiapa</v>
      </c>
      <c r="E691" s="75" t="str" cm="1">
        <f t="array" ref="E691">+INDEX(Table_4[[Departamento]:[Municipio]],FINAL!$B691,3)</f>
        <v>0104</v>
      </c>
      <c r="F691" s="102">
        <f t="shared" si="54"/>
        <v>44003</v>
      </c>
      <c r="G691" s="77" t="str">
        <f>+CONSOLIDADO[[#This Row],[Codigo Municipio]]&amp;CONSOLIDADO[[#This Row],[Fecha]]</f>
        <v>010444003</v>
      </c>
      <c r="H691" s="78">
        <f>+IFERROR(VLOOKUP($G691,TDAcumula!$C$2:$E$2027,3,0),0)</f>
        <v>0</v>
      </c>
      <c r="I691" s="79">
        <f t="shared" si="59"/>
        <v>0</v>
      </c>
      <c r="J691" s="80">
        <f>+IF(CONSOLIDADO[[#This Row],[Codigo Municipio]]=E690,CONSOLIDADO[[#This Row],[Fallecidos Diarios]]+J690,CONSOLIDADO[[#This Row],[Fallecidos Diarios]])</f>
        <v>0</v>
      </c>
      <c r="K691" s="81">
        <f t="shared" si="60"/>
        <v>0</v>
      </c>
      <c r="L691" s="82">
        <f>+IF(CONSOLIDADO[[#This Row],[Codigo Municipio]]=E690,CONSOLIDADO[[#This Row],[Recuperados Diarios]]+L690,CONSOLIDADO[[#This Row],[Recuperados Diarios]])</f>
        <v>0</v>
      </c>
      <c r="M691" s="83" cm="1">
        <f t="array" ref="M691">+IFERROR(IF(CONSOLIDADO[[#This Row],[Día]]&lt;14,0,INDEX(CONSOLIDADO[Casos Diarios],ROW()-14,1)),0)</f>
        <v>0</v>
      </c>
      <c r="N691" s="78">
        <f>+IF(CONSOLIDADO[[#This Row],[Clave]]="710143893",1,IF(OR(CONSOLIDADO[[#This Row],[Casos Acumulados]]&gt;0,CONSOLIDADO[[#This Row],[Muertes]]&gt;0),N690+1,I691))</f>
        <v>0</v>
      </c>
      <c r="O691" s="75">
        <f>+IFERROR(VLOOKUP($G691,TDMuertes!$C$2:$E$534,3,0),0)</f>
        <v>0</v>
      </c>
      <c r="P691" s="100" t="str">
        <f t="shared" ca="1" si="61"/>
        <v>OFF</v>
      </c>
      <c r="Q691" s="84">
        <f>+IFERROR(VLOOKUP(CONSOLIDADO[[#This Row],[Codigo Municipio]],TDDia!$A$4:$B$394,2,0),0)</f>
        <v>0</v>
      </c>
    </row>
    <row r="692" spans="2:17" ht="14.4" x14ac:dyDescent="0.3">
      <c r="B692">
        <f t="shared" si="58"/>
        <v>4</v>
      </c>
      <c r="C692" s="75" t="str" cm="1">
        <f t="array" ref="C692">+INDEX(Table_4[[Departamento]:[Municipio]],FINAL!$B692,1)</f>
        <v>Atlántida</v>
      </c>
      <c r="D692" s="75" t="str" cm="1">
        <f t="array" ref="D692">+INDEX(Table_4[[Departamento]:[Municipio]],FINAL!$B692,4)</f>
        <v>Jutiapa</v>
      </c>
      <c r="E692" s="75" t="str" cm="1">
        <f t="array" ref="E692">+INDEX(Table_4[[Departamento]:[Municipio]],FINAL!$B692,3)</f>
        <v>0104</v>
      </c>
      <c r="F692" s="102">
        <f t="shared" si="54"/>
        <v>44004</v>
      </c>
      <c r="G692" s="77" t="str">
        <f>+CONSOLIDADO[[#This Row],[Codigo Municipio]]&amp;CONSOLIDADO[[#This Row],[Fecha]]</f>
        <v>010444004</v>
      </c>
      <c r="H692" s="78">
        <f>+IFERROR(VLOOKUP($G692,TDAcumula!$C$2:$E$2027,3,0),0)</f>
        <v>0</v>
      </c>
      <c r="I692" s="79">
        <f t="shared" si="59"/>
        <v>0</v>
      </c>
      <c r="J692" s="80">
        <f>+IF(CONSOLIDADO[[#This Row],[Codigo Municipio]]=E691,CONSOLIDADO[[#This Row],[Fallecidos Diarios]]+J691,CONSOLIDADO[[#This Row],[Fallecidos Diarios]])</f>
        <v>0</v>
      </c>
      <c r="K692" s="81">
        <f t="shared" si="60"/>
        <v>0</v>
      </c>
      <c r="L692" s="82">
        <f>+IF(CONSOLIDADO[[#This Row],[Codigo Municipio]]=E691,CONSOLIDADO[[#This Row],[Recuperados Diarios]]+L691,CONSOLIDADO[[#This Row],[Recuperados Diarios]])</f>
        <v>0</v>
      </c>
      <c r="M692" s="83" cm="1">
        <f t="array" ref="M692">+IFERROR(IF(CONSOLIDADO[[#This Row],[Día]]&lt;14,0,INDEX(CONSOLIDADO[Casos Diarios],ROW()-14,1)),0)</f>
        <v>0</v>
      </c>
      <c r="N692" s="78">
        <f>+IF(CONSOLIDADO[[#This Row],[Clave]]="710143893",1,IF(OR(CONSOLIDADO[[#This Row],[Casos Acumulados]]&gt;0,CONSOLIDADO[[#This Row],[Muertes]]&gt;0),N691+1,I692))</f>
        <v>0</v>
      </c>
      <c r="O692" s="75">
        <f>+IFERROR(VLOOKUP($G692,TDMuertes!$C$2:$E$534,3,0),0)</f>
        <v>0</v>
      </c>
      <c r="P692" s="100" t="str">
        <f t="shared" ca="1" si="61"/>
        <v>OFF</v>
      </c>
      <c r="Q692" s="84">
        <f>+IFERROR(VLOOKUP(CONSOLIDADO[[#This Row],[Codigo Municipio]],TDDia!$A$4:$B$394,2,0),0)</f>
        <v>0</v>
      </c>
    </row>
    <row r="693" spans="2:17" ht="14.4" x14ac:dyDescent="0.3">
      <c r="B693">
        <f t="shared" si="58"/>
        <v>4</v>
      </c>
      <c r="C693" s="75" t="str" cm="1">
        <f t="array" ref="C693">+INDEX(Table_4[[Departamento]:[Municipio]],FINAL!$B693,1)</f>
        <v>Atlántida</v>
      </c>
      <c r="D693" s="75" t="str" cm="1">
        <f t="array" ref="D693">+INDEX(Table_4[[Departamento]:[Municipio]],FINAL!$B693,4)</f>
        <v>Jutiapa</v>
      </c>
      <c r="E693" s="75" t="str" cm="1">
        <f t="array" ref="E693">+INDEX(Table_4[[Departamento]:[Municipio]],FINAL!$B693,3)</f>
        <v>0104</v>
      </c>
      <c r="F693" s="102">
        <f t="shared" si="54"/>
        <v>44005</v>
      </c>
      <c r="G693" s="77" t="str">
        <f>+CONSOLIDADO[[#This Row],[Codigo Municipio]]&amp;CONSOLIDADO[[#This Row],[Fecha]]</f>
        <v>010444005</v>
      </c>
      <c r="H693" s="78">
        <f>+IFERROR(VLOOKUP($G693,TDAcumula!$C$2:$E$2027,3,0),0)</f>
        <v>0</v>
      </c>
      <c r="I693" s="79">
        <f t="shared" si="59"/>
        <v>0</v>
      </c>
      <c r="J693" s="80">
        <f>+IF(CONSOLIDADO[[#This Row],[Codigo Municipio]]=E692,CONSOLIDADO[[#This Row],[Fallecidos Diarios]]+J692,CONSOLIDADO[[#This Row],[Fallecidos Diarios]])</f>
        <v>0</v>
      </c>
      <c r="K693" s="81">
        <f t="shared" si="60"/>
        <v>0</v>
      </c>
      <c r="L693" s="82">
        <f>+IF(CONSOLIDADO[[#This Row],[Codigo Municipio]]=E692,CONSOLIDADO[[#This Row],[Recuperados Diarios]]+L692,CONSOLIDADO[[#This Row],[Recuperados Diarios]])</f>
        <v>0</v>
      </c>
      <c r="M693" s="83" cm="1">
        <f t="array" ref="M693">+IFERROR(IF(CONSOLIDADO[[#This Row],[Día]]&lt;14,0,INDEX(CONSOLIDADO[Casos Diarios],ROW()-14,1)),0)</f>
        <v>0</v>
      </c>
      <c r="N693" s="78">
        <f>+IF(CONSOLIDADO[[#This Row],[Clave]]="710143893",1,IF(OR(CONSOLIDADO[[#This Row],[Casos Acumulados]]&gt;0,CONSOLIDADO[[#This Row],[Muertes]]&gt;0),N692+1,I693))</f>
        <v>0</v>
      </c>
      <c r="O693" s="75">
        <f>+IFERROR(VLOOKUP($G693,TDMuertes!$C$2:$E$534,3,0),0)</f>
        <v>0</v>
      </c>
      <c r="P693" s="100" t="str">
        <f t="shared" ca="1" si="61"/>
        <v>OFF</v>
      </c>
      <c r="Q693" s="84">
        <f>+IFERROR(VLOOKUP(CONSOLIDADO[[#This Row],[Codigo Municipio]],TDDia!$A$4:$B$394,2,0),0)</f>
        <v>0</v>
      </c>
    </row>
    <row r="694" spans="2:17" ht="14.4" x14ac:dyDescent="0.3">
      <c r="B694">
        <f t="shared" si="58"/>
        <v>4</v>
      </c>
      <c r="C694" s="75" t="str" cm="1">
        <f t="array" ref="C694">+INDEX(Table_4[[Departamento]:[Municipio]],FINAL!$B694,1)</f>
        <v>Atlántida</v>
      </c>
      <c r="D694" s="75" t="str" cm="1">
        <f t="array" ref="D694">+INDEX(Table_4[[Departamento]:[Municipio]],FINAL!$B694,4)</f>
        <v>Jutiapa</v>
      </c>
      <c r="E694" s="75" t="str" cm="1">
        <f t="array" ref="E694">+INDEX(Table_4[[Departamento]:[Municipio]],FINAL!$B694,3)</f>
        <v>0104</v>
      </c>
      <c r="F694" s="102">
        <f t="shared" si="54"/>
        <v>44006</v>
      </c>
      <c r="G694" s="77" t="str">
        <f>+CONSOLIDADO[[#This Row],[Codigo Municipio]]&amp;CONSOLIDADO[[#This Row],[Fecha]]</f>
        <v>010444006</v>
      </c>
      <c r="H694" s="78">
        <f>+IFERROR(VLOOKUP($G694,TDAcumula!$C$2:$E$2027,3,0),0)</f>
        <v>0</v>
      </c>
      <c r="I694" s="79">
        <f t="shared" si="59"/>
        <v>0</v>
      </c>
      <c r="J694" s="80">
        <f>+IF(CONSOLIDADO[[#This Row],[Codigo Municipio]]=E693,CONSOLIDADO[[#This Row],[Fallecidos Diarios]]+J693,CONSOLIDADO[[#This Row],[Fallecidos Diarios]])</f>
        <v>0</v>
      </c>
      <c r="K694" s="81">
        <f t="shared" si="60"/>
        <v>0</v>
      </c>
      <c r="L694" s="82">
        <f>+IF(CONSOLIDADO[[#This Row],[Codigo Municipio]]=E693,CONSOLIDADO[[#This Row],[Recuperados Diarios]]+L693,CONSOLIDADO[[#This Row],[Recuperados Diarios]])</f>
        <v>0</v>
      </c>
      <c r="M694" s="83" cm="1">
        <f t="array" ref="M694">+IFERROR(IF(CONSOLIDADO[[#This Row],[Día]]&lt;14,0,INDEX(CONSOLIDADO[Casos Diarios],ROW()-14,1)),0)</f>
        <v>0</v>
      </c>
      <c r="N694" s="78">
        <f>+IF(CONSOLIDADO[[#This Row],[Clave]]="710143893",1,IF(OR(CONSOLIDADO[[#This Row],[Casos Acumulados]]&gt;0,CONSOLIDADO[[#This Row],[Muertes]]&gt;0),N693+1,I694))</f>
        <v>0</v>
      </c>
      <c r="O694" s="75">
        <f>+IFERROR(VLOOKUP($G694,TDMuertes!$C$2:$E$534,3,0),0)</f>
        <v>0</v>
      </c>
      <c r="P694" s="100" t="str">
        <f t="shared" ca="1" si="61"/>
        <v>OFF</v>
      </c>
      <c r="Q694" s="84">
        <f>+IFERROR(VLOOKUP(CONSOLIDADO[[#This Row],[Codigo Municipio]],TDDia!$A$4:$B$394,2,0),0)</f>
        <v>0</v>
      </c>
    </row>
    <row r="695" spans="2:17" ht="14.4" x14ac:dyDescent="0.3">
      <c r="B695">
        <f t="shared" si="58"/>
        <v>4</v>
      </c>
      <c r="C695" s="75" t="str" cm="1">
        <f t="array" ref="C695">+INDEX(Table_4[[Departamento]:[Municipio]],FINAL!$B695,1)</f>
        <v>Atlántida</v>
      </c>
      <c r="D695" s="75" t="str" cm="1">
        <f t="array" ref="D695">+INDEX(Table_4[[Departamento]:[Municipio]],FINAL!$B695,4)</f>
        <v>Jutiapa</v>
      </c>
      <c r="E695" s="75" t="str" cm="1">
        <f t="array" ref="E695">+INDEX(Table_4[[Departamento]:[Municipio]],FINAL!$B695,3)</f>
        <v>0104</v>
      </c>
      <c r="F695" s="102">
        <f t="shared" si="54"/>
        <v>44007</v>
      </c>
      <c r="G695" s="77" t="str">
        <f>+CONSOLIDADO[[#This Row],[Codigo Municipio]]&amp;CONSOLIDADO[[#This Row],[Fecha]]</f>
        <v>010444007</v>
      </c>
      <c r="H695" s="78">
        <f>+IFERROR(VLOOKUP($G695,TDAcumula!$C$2:$E$2027,3,0),0)</f>
        <v>0</v>
      </c>
      <c r="I695" s="79">
        <f t="shared" si="59"/>
        <v>0</v>
      </c>
      <c r="J695" s="80">
        <f>+IF(CONSOLIDADO[[#This Row],[Codigo Municipio]]=E694,CONSOLIDADO[[#This Row],[Fallecidos Diarios]]+J694,CONSOLIDADO[[#This Row],[Fallecidos Diarios]])</f>
        <v>0</v>
      </c>
      <c r="K695" s="81">
        <f t="shared" si="60"/>
        <v>0</v>
      </c>
      <c r="L695" s="82">
        <f>+IF(CONSOLIDADO[[#This Row],[Codigo Municipio]]=E694,CONSOLIDADO[[#This Row],[Recuperados Diarios]]+L694,CONSOLIDADO[[#This Row],[Recuperados Diarios]])</f>
        <v>0</v>
      </c>
      <c r="M695" s="83" cm="1">
        <f t="array" ref="M695">+IFERROR(IF(CONSOLIDADO[[#This Row],[Día]]&lt;14,0,INDEX(CONSOLIDADO[Casos Diarios],ROW()-14,1)),0)</f>
        <v>0</v>
      </c>
      <c r="N695" s="78">
        <f>+IF(CONSOLIDADO[[#This Row],[Clave]]="710143893",1,IF(OR(CONSOLIDADO[[#This Row],[Casos Acumulados]]&gt;0,CONSOLIDADO[[#This Row],[Muertes]]&gt;0),N694+1,I695))</f>
        <v>0</v>
      </c>
      <c r="O695" s="75">
        <f>+IFERROR(VLOOKUP($G695,TDMuertes!$C$2:$E$534,3,0),0)</f>
        <v>0</v>
      </c>
      <c r="P695" s="100" t="str">
        <f t="shared" ca="1" si="61"/>
        <v>OFF</v>
      </c>
      <c r="Q695" s="84">
        <f>+IFERROR(VLOOKUP(CONSOLIDADO[[#This Row],[Codigo Municipio]],TDDia!$A$4:$B$394,2,0),0)</f>
        <v>0</v>
      </c>
    </row>
    <row r="696" spans="2:17" ht="14.4" x14ac:dyDescent="0.3">
      <c r="B696">
        <f t="shared" si="58"/>
        <v>4</v>
      </c>
      <c r="C696" s="75" t="str" cm="1">
        <f t="array" ref="C696">+INDEX(Table_4[[Departamento]:[Municipio]],FINAL!$B696,1)</f>
        <v>Atlántida</v>
      </c>
      <c r="D696" s="75" t="str" cm="1">
        <f t="array" ref="D696">+INDEX(Table_4[[Departamento]:[Municipio]],FINAL!$B696,4)</f>
        <v>Jutiapa</v>
      </c>
      <c r="E696" s="75" t="str" cm="1">
        <f t="array" ref="E696">+INDEX(Table_4[[Departamento]:[Municipio]],FINAL!$B696,3)</f>
        <v>0104</v>
      </c>
      <c r="F696" s="102">
        <f t="shared" si="54"/>
        <v>44008</v>
      </c>
      <c r="G696" s="77" t="str">
        <f>+CONSOLIDADO[[#This Row],[Codigo Municipio]]&amp;CONSOLIDADO[[#This Row],[Fecha]]</f>
        <v>010444008</v>
      </c>
      <c r="H696" s="78">
        <f>+IFERROR(VLOOKUP($G696,TDAcumula!$C$2:$E$2027,3,0),0)</f>
        <v>0</v>
      </c>
      <c r="I696" s="79">
        <f t="shared" si="59"/>
        <v>0</v>
      </c>
      <c r="J696" s="80">
        <f>+IF(CONSOLIDADO[[#This Row],[Codigo Municipio]]=E695,CONSOLIDADO[[#This Row],[Fallecidos Diarios]]+J695,CONSOLIDADO[[#This Row],[Fallecidos Diarios]])</f>
        <v>0</v>
      </c>
      <c r="K696" s="81">
        <f t="shared" si="60"/>
        <v>0</v>
      </c>
      <c r="L696" s="82">
        <f>+IF(CONSOLIDADO[[#This Row],[Codigo Municipio]]=E695,CONSOLIDADO[[#This Row],[Recuperados Diarios]]+L695,CONSOLIDADO[[#This Row],[Recuperados Diarios]])</f>
        <v>0</v>
      </c>
      <c r="M696" s="83" cm="1">
        <f t="array" ref="M696">+IFERROR(IF(CONSOLIDADO[[#This Row],[Día]]&lt;14,0,INDEX(CONSOLIDADO[Casos Diarios],ROW()-14,1)),0)</f>
        <v>0</v>
      </c>
      <c r="N696" s="78">
        <f>+IF(CONSOLIDADO[[#This Row],[Clave]]="710143893",1,IF(OR(CONSOLIDADO[[#This Row],[Casos Acumulados]]&gt;0,CONSOLIDADO[[#This Row],[Muertes]]&gt;0),N695+1,I696))</f>
        <v>0</v>
      </c>
      <c r="O696" s="75">
        <f>+IFERROR(VLOOKUP($G696,TDMuertes!$C$2:$E$534,3,0),0)</f>
        <v>0</v>
      </c>
      <c r="P696" s="100" t="str">
        <f t="shared" ca="1" si="61"/>
        <v>OFF</v>
      </c>
      <c r="Q696" s="84">
        <f>+IFERROR(VLOOKUP(CONSOLIDADO[[#This Row],[Codigo Municipio]],TDDia!$A$4:$B$394,2,0),0)</f>
        <v>0</v>
      </c>
    </row>
    <row r="697" spans="2:17" ht="14.4" x14ac:dyDescent="0.3">
      <c r="B697">
        <f t="shared" si="58"/>
        <v>4</v>
      </c>
      <c r="C697" s="75" t="str" cm="1">
        <f t="array" ref="C697">+INDEX(Table_4[[Departamento]:[Municipio]],FINAL!$B697,1)</f>
        <v>Atlántida</v>
      </c>
      <c r="D697" s="75" t="str" cm="1">
        <f t="array" ref="D697">+INDEX(Table_4[[Departamento]:[Municipio]],FINAL!$B697,4)</f>
        <v>Jutiapa</v>
      </c>
      <c r="E697" s="75" t="str" cm="1">
        <f t="array" ref="E697">+INDEX(Table_4[[Departamento]:[Municipio]],FINAL!$B697,3)</f>
        <v>0104</v>
      </c>
      <c r="F697" s="102">
        <f t="shared" si="54"/>
        <v>44009</v>
      </c>
      <c r="G697" s="77" t="str">
        <f>+CONSOLIDADO[[#This Row],[Codigo Municipio]]&amp;CONSOLIDADO[[#This Row],[Fecha]]</f>
        <v>010444009</v>
      </c>
      <c r="H697" s="78">
        <f>+IFERROR(VLOOKUP($G697,TDAcumula!$C$2:$E$2027,3,0),0)</f>
        <v>0</v>
      </c>
      <c r="I697" s="79">
        <f t="shared" si="59"/>
        <v>0</v>
      </c>
      <c r="J697" s="80">
        <f>+IF(CONSOLIDADO[[#This Row],[Codigo Municipio]]=E696,CONSOLIDADO[[#This Row],[Fallecidos Diarios]]+J696,CONSOLIDADO[[#This Row],[Fallecidos Diarios]])</f>
        <v>0</v>
      </c>
      <c r="K697" s="81">
        <f t="shared" si="60"/>
        <v>0</v>
      </c>
      <c r="L697" s="82">
        <f>+IF(CONSOLIDADO[[#This Row],[Codigo Municipio]]=E696,CONSOLIDADO[[#This Row],[Recuperados Diarios]]+L696,CONSOLIDADO[[#This Row],[Recuperados Diarios]])</f>
        <v>0</v>
      </c>
      <c r="M697" s="83" cm="1">
        <f t="array" ref="M697">+IFERROR(IF(CONSOLIDADO[[#This Row],[Día]]&lt;14,0,INDEX(CONSOLIDADO[Casos Diarios],ROW()-14,1)),0)</f>
        <v>0</v>
      </c>
      <c r="N697" s="78">
        <f>+IF(CONSOLIDADO[[#This Row],[Clave]]="710143893",1,IF(OR(CONSOLIDADO[[#This Row],[Casos Acumulados]]&gt;0,CONSOLIDADO[[#This Row],[Muertes]]&gt;0),N696+1,I697))</f>
        <v>0</v>
      </c>
      <c r="O697" s="75">
        <f>+IFERROR(VLOOKUP($G697,TDMuertes!$C$2:$E$534,3,0),0)</f>
        <v>0</v>
      </c>
      <c r="P697" s="100" t="str">
        <f t="shared" ca="1" si="61"/>
        <v>OFF</v>
      </c>
      <c r="Q697" s="84">
        <f>+IFERROR(VLOOKUP(CONSOLIDADO[[#This Row],[Codigo Municipio]],TDDia!$A$4:$B$394,2,0),0)</f>
        <v>0</v>
      </c>
    </row>
    <row r="698" spans="2:17" ht="14.4" x14ac:dyDescent="0.3">
      <c r="B698">
        <f t="shared" si="58"/>
        <v>4</v>
      </c>
      <c r="C698" s="75" t="str" cm="1">
        <f t="array" ref="C698">+INDEX(Table_4[[Departamento]:[Municipio]],FINAL!$B698,1)</f>
        <v>Atlántida</v>
      </c>
      <c r="D698" s="75" t="str" cm="1">
        <f t="array" ref="D698">+INDEX(Table_4[[Departamento]:[Municipio]],FINAL!$B698,4)</f>
        <v>Jutiapa</v>
      </c>
      <c r="E698" s="75" t="str" cm="1">
        <f t="array" ref="E698">+INDEX(Table_4[[Departamento]:[Municipio]],FINAL!$B698,3)</f>
        <v>0104</v>
      </c>
      <c r="F698" s="102">
        <f t="shared" si="54"/>
        <v>44010</v>
      </c>
      <c r="G698" s="77" t="str">
        <f>+CONSOLIDADO[[#This Row],[Codigo Municipio]]&amp;CONSOLIDADO[[#This Row],[Fecha]]</f>
        <v>010444010</v>
      </c>
      <c r="H698" s="78">
        <f>+IFERROR(VLOOKUP($G698,TDAcumula!$C$2:$E$2027,3,0),0)</f>
        <v>0</v>
      </c>
      <c r="I698" s="79">
        <f t="shared" si="59"/>
        <v>0</v>
      </c>
      <c r="J698" s="80">
        <f>+IF(CONSOLIDADO[[#This Row],[Codigo Municipio]]=E697,CONSOLIDADO[[#This Row],[Fallecidos Diarios]]+J697,CONSOLIDADO[[#This Row],[Fallecidos Diarios]])</f>
        <v>0</v>
      </c>
      <c r="K698" s="81">
        <f t="shared" si="60"/>
        <v>0</v>
      </c>
      <c r="L698" s="82">
        <f>+IF(CONSOLIDADO[[#This Row],[Codigo Municipio]]=E697,CONSOLIDADO[[#This Row],[Recuperados Diarios]]+L697,CONSOLIDADO[[#This Row],[Recuperados Diarios]])</f>
        <v>0</v>
      </c>
      <c r="M698" s="83" cm="1">
        <f t="array" ref="M698">+IFERROR(IF(CONSOLIDADO[[#This Row],[Día]]&lt;14,0,INDEX(CONSOLIDADO[Casos Diarios],ROW()-14,1)),0)</f>
        <v>0</v>
      </c>
      <c r="N698" s="78">
        <f>+IF(CONSOLIDADO[[#This Row],[Clave]]="710143893",1,IF(OR(CONSOLIDADO[[#This Row],[Casos Acumulados]]&gt;0,CONSOLIDADO[[#This Row],[Muertes]]&gt;0),N697+1,I698))</f>
        <v>0</v>
      </c>
      <c r="O698" s="75">
        <f>+IFERROR(VLOOKUP($G698,TDMuertes!$C$2:$E$534,3,0),0)</f>
        <v>0</v>
      </c>
      <c r="P698" s="100" t="str">
        <f t="shared" ca="1" si="61"/>
        <v>OFF</v>
      </c>
      <c r="Q698" s="84">
        <f>+IFERROR(VLOOKUP(CONSOLIDADO[[#This Row],[Codigo Municipio]],TDDia!$A$4:$B$394,2,0),0)</f>
        <v>0</v>
      </c>
    </row>
    <row r="699" spans="2:17" ht="14.4" x14ac:dyDescent="0.3">
      <c r="B699">
        <f t="shared" si="58"/>
        <v>4</v>
      </c>
      <c r="C699" s="75" t="str" cm="1">
        <f t="array" ref="C699">+INDEX(Table_4[[Departamento]:[Municipio]],FINAL!$B699,1)</f>
        <v>Atlántida</v>
      </c>
      <c r="D699" s="75" t="str" cm="1">
        <f t="array" ref="D699">+INDEX(Table_4[[Departamento]:[Municipio]],FINAL!$B699,4)</f>
        <v>Jutiapa</v>
      </c>
      <c r="E699" s="75" t="str" cm="1">
        <f t="array" ref="E699">+INDEX(Table_4[[Departamento]:[Municipio]],FINAL!$B699,3)</f>
        <v>0104</v>
      </c>
      <c r="F699" s="102">
        <f t="shared" si="54"/>
        <v>44011</v>
      </c>
      <c r="G699" s="77" t="str">
        <f>+CONSOLIDADO[[#This Row],[Codigo Municipio]]&amp;CONSOLIDADO[[#This Row],[Fecha]]</f>
        <v>010444011</v>
      </c>
      <c r="H699" s="78">
        <f>+IFERROR(VLOOKUP($G699,TDAcumula!$C$2:$E$2027,3,0),0)</f>
        <v>0</v>
      </c>
      <c r="I699" s="79">
        <f t="shared" si="59"/>
        <v>0</v>
      </c>
      <c r="J699" s="80">
        <f>+IF(CONSOLIDADO[[#This Row],[Codigo Municipio]]=E698,CONSOLIDADO[[#This Row],[Fallecidos Diarios]]+J698,CONSOLIDADO[[#This Row],[Fallecidos Diarios]])</f>
        <v>0</v>
      </c>
      <c r="K699" s="81">
        <f t="shared" si="60"/>
        <v>0</v>
      </c>
      <c r="L699" s="82">
        <f>+IF(CONSOLIDADO[[#This Row],[Codigo Municipio]]=E698,CONSOLIDADO[[#This Row],[Recuperados Diarios]]+L698,CONSOLIDADO[[#This Row],[Recuperados Diarios]])</f>
        <v>0</v>
      </c>
      <c r="M699" s="83" cm="1">
        <f t="array" ref="M699">+IFERROR(IF(CONSOLIDADO[[#This Row],[Día]]&lt;14,0,INDEX(CONSOLIDADO[Casos Diarios],ROW()-14,1)),0)</f>
        <v>0</v>
      </c>
      <c r="N699" s="78">
        <f>+IF(CONSOLIDADO[[#This Row],[Clave]]="710143893",1,IF(OR(CONSOLIDADO[[#This Row],[Casos Acumulados]]&gt;0,CONSOLIDADO[[#This Row],[Muertes]]&gt;0),N698+1,I699))</f>
        <v>0</v>
      </c>
      <c r="O699" s="75">
        <f>+IFERROR(VLOOKUP($G699,TDMuertes!$C$2:$E$534,3,0),0)</f>
        <v>0</v>
      </c>
      <c r="P699" s="100" t="str">
        <f t="shared" ca="1" si="61"/>
        <v>OFF</v>
      </c>
      <c r="Q699" s="84">
        <f>+IFERROR(VLOOKUP(CONSOLIDADO[[#This Row],[Codigo Municipio]],TDDia!$A$4:$B$394,2,0),0)</f>
        <v>0</v>
      </c>
    </row>
    <row r="700" spans="2:17" ht="14.4" x14ac:dyDescent="0.3">
      <c r="B700">
        <f t="shared" si="58"/>
        <v>4</v>
      </c>
      <c r="C700" s="75" t="str" cm="1">
        <f t="array" ref="C700">+INDEX(Table_4[[Departamento]:[Municipio]],FINAL!$B700,1)</f>
        <v>Atlántida</v>
      </c>
      <c r="D700" s="75" t="str" cm="1">
        <f t="array" ref="D700">+INDEX(Table_4[[Departamento]:[Municipio]],FINAL!$B700,4)</f>
        <v>Jutiapa</v>
      </c>
      <c r="E700" s="75" t="str" cm="1">
        <f t="array" ref="E700">+INDEX(Table_4[[Departamento]:[Municipio]],FINAL!$B700,3)</f>
        <v>0104</v>
      </c>
      <c r="F700" s="102">
        <f t="shared" si="54"/>
        <v>44012</v>
      </c>
      <c r="G700" s="77" t="str">
        <f>+CONSOLIDADO[[#This Row],[Codigo Municipio]]&amp;CONSOLIDADO[[#This Row],[Fecha]]</f>
        <v>010444012</v>
      </c>
      <c r="H700" s="78">
        <f>+IFERROR(VLOOKUP($G700,TDAcumula!$C$2:$E$2027,3,0),0)</f>
        <v>0</v>
      </c>
      <c r="I700" s="79">
        <f t="shared" si="59"/>
        <v>0</v>
      </c>
      <c r="J700" s="80">
        <f>+IF(CONSOLIDADO[[#This Row],[Codigo Municipio]]=E699,CONSOLIDADO[[#This Row],[Fallecidos Diarios]]+J699,CONSOLIDADO[[#This Row],[Fallecidos Diarios]])</f>
        <v>0</v>
      </c>
      <c r="K700" s="81">
        <f t="shared" si="60"/>
        <v>0</v>
      </c>
      <c r="L700" s="82">
        <f>+IF(CONSOLIDADO[[#This Row],[Codigo Municipio]]=E699,CONSOLIDADO[[#This Row],[Recuperados Diarios]]+L699,CONSOLIDADO[[#This Row],[Recuperados Diarios]])</f>
        <v>0</v>
      </c>
      <c r="M700" s="83" cm="1">
        <f t="array" ref="M700">+IFERROR(IF(CONSOLIDADO[[#This Row],[Día]]&lt;14,0,INDEX(CONSOLIDADO[Casos Diarios],ROW()-14,1)),0)</f>
        <v>0</v>
      </c>
      <c r="N700" s="78">
        <f>+IF(CONSOLIDADO[[#This Row],[Clave]]="710143893",1,IF(OR(CONSOLIDADO[[#This Row],[Casos Acumulados]]&gt;0,CONSOLIDADO[[#This Row],[Muertes]]&gt;0),N699+1,I700))</f>
        <v>0</v>
      </c>
      <c r="O700" s="75">
        <f>+IFERROR(VLOOKUP($G700,TDMuertes!$C$2:$E$534,3,0),0)</f>
        <v>0</v>
      </c>
      <c r="P700" s="100" t="str">
        <f t="shared" ca="1" si="61"/>
        <v>OFF</v>
      </c>
      <c r="Q700" s="84">
        <f>+IFERROR(VLOOKUP(CONSOLIDADO[[#This Row],[Codigo Municipio]],TDDia!$A$4:$B$394,2,0),0)</f>
        <v>0</v>
      </c>
    </row>
    <row r="701" spans="2:17" ht="14.4" x14ac:dyDescent="0.3">
      <c r="B701">
        <f t="shared" si="58"/>
        <v>4</v>
      </c>
      <c r="C701" s="75" t="str" cm="1">
        <f t="array" ref="C701">+INDEX(Table_4[[Departamento]:[Municipio]],FINAL!$B701,1)</f>
        <v>Atlántida</v>
      </c>
      <c r="D701" s="75" t="str" cm="1">
        <f t="array" ref="D701">+INDEX(Table_4[[Departamento]:[Municipio]],FINAL!$B701,4)</f>
        <v>Jutiapa</v>
      </c>
      <c r="E701" s="75" t="str" cm="1">
        <f t="array" ref="E701">+INDEX(Table_4[[Departamento]:[Municipio]],FINAL!$B701,3)</f>
        <v>0104</v>
      </c>
      <c r="F701" s="102">
        <f t="shared" si="54"/>
        <v>44013</v>
      </c>
      <c r="G701" s="77" t="str">
        <f>+CONSOLIDADO[[#This Row],[Codigo Municipio]]&amp;CONSOLIDADO[[#This Row],[Fecha]]</f>
        <v>010444013</v>
      </c>
      <c r="H701" s="78">
        <f>+IFERROR(VLOOKUP($G701,TDAcumula!$C$2:$E$2027,3,0),0)</f>
        <v>0</v>
      </c>
      <c r="I701" s="79">
        <f t="shared" si="59"/>
        <v>0</v>
      </c>
      <c r="J701" s="80">
        <f>+IF(CONSOLIDADO[[#This Row],[Codigo Municipio]]=E700,CONSOLIDADO[[#This Row],[Fallecidos Diarios]]+J700,CONSOLIDADO[[#This Row],[Fallecidos Diarios]])</f>
        <v>0</v>
      </c>
      <c r="K701" s="81">
        <f t="shared" si="60"/>
        <v>0</v>
      </c>
      <c r="L701" s="82">
        <f>+IF(CONSOLIDADO[[#This Row],[Codigo Municipio]]=E700,CONSOLIDADO[[#This Row],[Recuperados Diarios]]+L700,CONSOLIDADO[[#This Row],[Recuperados Diarios]])</f>
        <v>0</v>
      </c>
      <c r="M701" s="83" cm="1">
        <f t="array" ref="M701">+IFERROR(IF(CONSOLIDADO[[#This Row],[Día]]&lt;14,0,INDEX(CONSOLIDADO[Casos Diarios],ROW()-14,1)),0)</f>
        <v>0</v>
      </c>
      <c r="N701" s="78">
        <f>+IF(CONSOLIDADO[[#This Row],[Clave]]="710143893",1,IF(OR(CONSOLIDADO[[#This Row],[Casos Acumulados]]&gt;0,CONSOLIDADO[[#This Row],[Muertes]]&gt;0),N700+1,I701))</f>
        <v>0</v>
      </c>
      <c r="O701" s="75">
        <f>+IFERROR(VLOOKUP($G701,TDMuertes!$C$2:$E$534,3,0),0)</f>
        <v>0</v>
      </c>
      <c r="P701" s="100" t="str">
        <f t="shared" ca="1" si="61"/>
        <v>OFF</v>
      </c>
      <c r="Q701" s="84">
        <f>+IFERROR(VLOOKUP(CONSOLIDADO[[#This Row],[Codigo Municipio]],TDDia!$A$4:$B$394,2,0),0)</f>
        <v>0</v>
      </c>
    </row>
    <row r="702" spans="2:17" ht="14.4" x14ac:dyDescent="0.3">
      <c r="B702">
        <f t="shared" si="58"/>
        <v>4</v>
      </c>
      <c r="C702" s="75" t="str" cm="1">
        <f t="array" ref="C702">+INDEX(Table_4[[Departamento]:[Municipio]],FINAL!$B702,1)</f>
        <v>Atlántida</v>
      </c>
      <c r="D702" s="75" t="str" cm="1">
        <f t="array" ref="D702">+INDEX(Table_4[[Departamento]:[Municipio]],FINAL!$B702,4)</f>
        <v>Jutiapa</v>
      </c>
      <c r="E702" s="75" t="str" cm="1">
        <f t="array" ref="E702">+INDEX(Table_4[[Departamento]:[Municipio]],FINAL!$B702,3)</f>
        <v>0104</v>
      </c>
      <c r="F702" s="102">
        <f t="shared" si="54"/>
        <v>44014</v>
      </c>
      <c r="G702" s="77" t="str">
        <f>+CONSOLIDADO[[#This Row],[Codigo Municipio]]&amp;CONSOLIDADO[[#This Row],[Fecha]]</f>
        <v>010444014</v>
      </c>
      <c r="H702" s="78">
        <f>+IFERROR(VLOOKUP($G702,TDAcumula!$C$2:$E$2027,3,0),0)</f>
        <v>0</v>
      </c>
      <c r="I702" s="79">
        <f t="shared" si="59"/>
        <v>0</v>
      </c>
      <c r="J702" s="80">
        <f>+IF(CONSOLIDADO[[#This Row],[Codigo Municipio]]=E701,CONSOLIDADO[[#This Row],[Fallecidos Diarios]]+J701,CONSOLIDADO[[#This Row],[Fallecidos Diarios]])</f>
        <v>0</v>
      </c>
      <c r="K702" s="81">
        <f t="shared" si="60"/>
        <v>0</v>
      </c>
      <c r="L702" s="82">
        <f>+IF(CONSOLIDADO[[#This Row],[Codigo Municipio]]=E701,CONSOLIDADO[[#This Row],[Recuperados Diarios]]+L701,CONSOLIDADO[[#This Row],[Recuperados Diarios]])</f>
        <v>0</v>
      </c>
      <c r="M702" s="83" cm="1">
        <f t="array" ref="M702">+IFERROR(IF(CONSOLIDADO[[#This Row],[Día]]&lt;14,0,INDEX(CONSOLIDADO[Casos Diarios],ROW()-14,1)),0)</f>
        <v>0</v>
      </c>
      <c r="N702" s="78">
        <f>+IF(CONSOLIDADO[[#This Row],[Clave]]="710143893",1,IF(OR(CONSOLIDADO[[#This Row],[Casos Acumulados]]&gt;0,CONSOLIDADO[[#This Row],[Muertes]]&gt;0),N701+1,I702))</f>
        <v>0</v>
      </c>
      <c r="O702" s="75">
        <f>+IFERROR(VLOOKUP($G702,TDMuertes!$C$2:$E$534,3,0),0)</f>
        <v>0</v>
      </c>
      <c r="P702" s="100" t="str">
        <f t="shared" ca="1" si="61"/>
        <v>OFF</v>
      </c>
      <c r="Q702" s="84">
        <f>+IFERROR(VLOOKUP(CONSOLIDADO[[#This Row],[Codigo Municipio]],TDDia!$A$4:$B$394,2,0),0)</f>
        <v>0</v>
      </c>
    </row>
    <row r="703" spans="2:17" ht="14.4" x14ac:dyDescent="0.3">
      <c r="B703">
        <f t="shared" si="58"/>
        <v>4</v>
      </c>
      <c r="C703" s="75" t="str" cm="1">
        <f t="array" ref="C703">+INDEX(Table_4[[Departamento]:[Municipio]],FINAL!$B703,1)</f>
        <v>Atlántida</v>
      </c>
      <c r="D703" s="75" t="str" cm="1">
        <f t="array" ref="D703">+INDEX(Table_4[[Departamento]:[Municipio]],FINAL!$B703,4)</f>
        <v>Jutiapa</v>
      </c>
      <c r="E703" s="75" t="str" cm="1">
        <f t="array" ref="E703">+INDEX(Table_4[[Departamento]:[Municipio]],FINAL!$B703,3)</f>
        <v>0104</v>
      </c>
      <c r="F703" s="102">
        <f t="shared" si="54"/>
        <v>44015</v>
      </c>
      <c r="G703" s="77" t="str">
        <f>+CONSOLIDADO[[#This Row],[Codigo Municipio]]&amp;CONSOLIDADO[[#This Row],[Fecha]]</f>
        <v>010444015</v>
      </c>
      <c r="H703" s="78">
        <f>+IFERROR(VLOOKUP($G703,TDAcumula!$C$2:$E$2027,3,0),0)</f>
        <v>0</v>
      </c>
      <c r="I703" s="79">
        <f t="shared" si="59"/>
        <v>0</v>
      </c>
      <c r="J703" s="80">
        <f>+IF(CONSOLIDADO[[#This Row],[Codigo Municipio]]=E702,CONSOLIDADO[[#This Row],[Fallecidos Diarios]]+J702,CONSOLIDADO[[#This Row],[Fallecidos Diarios]])</f>
        <v>0</v>
      </c>
      <c r="K703" s="81">
        <f t="shared" si="60"/>
        <v>0</v>
      </c>
      <c r="L703" s="82">
        <f>+IF(CONSOLIDADO[[#This Row],[Codigo Municipio]]=E702,CONSOLIDADO[[#This Row],[Recuperados Diarios]]+L702,CONSOLIDADO[[#This Row],[Recuperados Diarios]])</f>
        <v>0</v>
      </c>
      <c r="M703" s="83" cm="1">
        <f t="array" ref="M703">+IFERROR(IF(CONSOLIDADO[[#This Row],[Día]]&lt;14,0,INDEX(CONSOLIDADO[Casos Diarios],ROW()-14,1)),0)</f>
        <v>0</v>
      </c>
      <c r="N703" s="78">
        <f>+IF(CONSOLIDADO[[#This Row],[Clave]]="710143893",1,IF(OR(CONSOLIDADO[[#This Row],[Casos Acumulados]]&gt;0,CONSOLIDADO[[#This Row],[Muertes]]&gt;0),N702+1,I703))</f>
        <v>0</v>
      </c>
      <c r="O703" s="75">
        <f>+IFERROR(VLOOKUP($G703,TDMuertes!$C$2:$E$534,3,0),0)</f>
        <v>0</v>
      </c>
      <c r="P703" s="100" t="str">
        <f t="shared" ca="1" si="61"/>
        <v>OFF</v>
      </c>
      <c r="Q703" s="84">
        <f>+IFERROR(VLOOKUP(CONSOLIDADO[[#This Row],[Codigo Municipio]],TDDia!$A$4:$B$394,2,0),0)</f>
        <v>0</v>
      </c>
    </row>
    <row r="704" spans="2:17" ht="14.4" x14ac:dyDescent="0.3">
      <c r="B704">
        <f t="shared" si="58"/>
        <v>4</v>
      </c>
      <c r="C704" s="75" t="str" cm="1">
        <f t="array" ref="C704">+INDEX(Table_4[[Departamento]:[Municipio]],FINAL!$B704,1)</f>
        <v>Atlántida</v>
      </c>
      <c r="D704" s="75" t="str" cm="1">
        <f t="array" ref="D704">+INDEX(Table_4[[Departamento]:[Municipio]],FINAL!$B704,4)</f>
        <v>Jutiapa</v>
      </c>
      <c r="E704" s="75" t="str" cm="1">
        <f t="array" ref="E704">+INDEX(Table_4[[Departamento]:[Municipio]],FINAL!$B704,3)</f>
        <v>0104</v>
      </c>
      <c r="F704" s="102">
        <f t="shared" si="54"/>
        <v>44016</v>
      </c>
      <c r="G704" s="77" t="str">
        <f>+CONSOLIDADO[[#This Row],[Codigo Municipio]]&amp;CONSOLIDADO[[#This Row],[Fecha]]</f>
        <v>010444016</v>
      </c>
      <c r="H704" s="78">
        <f>+IFERROR(VLOOKUP($G704,TDAcumula!$C$2:$E$2027,3,0),0)</f>
        <v>0</v>
      </c>
      <c r="I704" s="79">
        <f t="shared" si="59"/>
        <v>0</v>
      </c>
      <c r="J704" s="80">
        <f>+IF(CONSOLIDADO[[#This Row],[Codigo Municipio]]=E703,CONSOLIDADO[[#This Row],[Fallecidos Diarios]]+J703,CONSOLIDADO[[#This Row],[Fallecidos Diarios]])</f>
        <v>0</v>
      </c>
      <c r="K704" s="81">
        <f t="shared" si="60"/>
        <v>0</v>
      </c>
      <c r="L704" s="82">
        <f>+IF(CONSOLIDADO[[#This Row],[Codigo Municipio]]=E703,CONSOLIDADO[[#This Row],[Recuperados Diarios]]+L703,CONSOLIDADO[[#This Row],[Recuperados Diarios]])</f>
        <v>0</v>
      </c>
      <c r="M704" s="83" cm="1">
        <f t="array" ref="M704">+IFERROR(IF(CONSOLIDADO[[#This Row],[Día]]&lt;14,0,INDEX(CONSOLIDADO[Casos Diarios],ROW()-14,1)),0)</f>
        <v>0</v>
      </c>
      <c r="N704" s="78">
        <f>+IF(CONSOLIDADO[[#This Row],[Clave]]="710143893",1,IF(OR(CONSOLIDADO[[#This Row],[Casos Acumulados]]&gt;0,CONSOLIDADO[[#This Row],[Muertes]]&gt;0),N703+1,I704))</f>
        <v>0</v>
      </c>
      <c r="O704" s="75">
        <f>+IFERROR(VLOOKUP($G704,TDMuertes!$C$2:$E$534,3,0),0)</f>
        <v>0</v>
      </c>
      <c r="P704" s="100" t="str">
        <f t="shared" ca="1" si="61"/>
        <v>OFF</v>
      </c>
      <c r="Q704" s="84">
        <f>+IFERROR(VLOOKUP(CONSOLIDADO[[#This Row],[Codigo Municipio]],TDDia!$A$4:$B$394,2,0),0)</f>
        <v>0</v>
      </c>
    </row>
    <row r="705" spans="2:17" ht="14.4" x14ac:dyDescent="0.3">
      <c r="B705">
        <f t="shared" si="58"/>
        <v>4</v>
      </c>
      <c r="C705" s="75" t="str" cm="1">
        <f t="array" ref="C705">+INDEX(Table_4[[Departamento]:[Municipio]],FINAL!$B705,1)</f>
        <v>Atlántida</v>
      </c>
      <c r="D705" s="75" t="str" cm="1">
        <f t="array" ref="D705">+INDEX(Table_4[[Departamento]:[Municipio]],FINAL!$B705,4)</f>
        <v>Jutiapa</v>
      </c>
      <c r="E705" s="75" t="str" cm="1">
        <f t="array" ref="E705">+INDEX(Table_4[[Departamento]:[Municipio]],FINAL!$B705,3)</f>
        <v>0104</v>
      </c>
      <c r="F705" s="102">
        <f t="shared" si="54"/>
        <v>44017</v>
      </c>
      <c r="G705" s="77" t="str">
        <f>+CONSOLIDADO[[#This Row],[Codigo Municipio]]&amp;CONSOLIDADO[[#This Row],[Fecha]]</f>
        <v>010444017</v>
      </c>
      <c r="H705" s="78">
        <f>+IFERROR(VLOOKUP($G705,TDAcumula!$C$2:$E$2027,3,0),0)</f>
        <v>0</v>
      </c>
      <c r="I705" s="79">
        <f t="shared" si="59"/>
        <v>0</v>
      </c>
      <c r="J705" s="80">
        <f>+IF(CONSOLIDADO[[#This Row],[Codigo Municipio]]=E704,CONSOLIDADO[[#This Row],[Fallecidos Diarios]]+J704,CONSOLIDADO[[#This Row],[Fallecidos Diarios]])</f>
        <v>0</v>
      </c>
      <c r="K705" s="81">
        <f t="shared" si="60"/>
        <v>0</v>
      </c>
      <c r="L705" s="82">
        <f>+IF(CONSOLIDADO[[#This Row],[Codigo Municipio]]=E704,CONSOLIDADO[[#This Row],[Recuperados Diarios]]+L704,CONSOLIDADO[[#This Row],[Recuperados Diarios]])</f>
        <v>0</v>
      </c>
      <c r="M705" s="83" cm="1">
        <f t="array" ref="M705">+IFERROR(IF(CONSOLIDADO[[#This Row],[Día]]&lt;14,0,INDEX(CONSOLIDADO[Casos Diarios],ROW()-14,1)),0)</f>
        <v>0</v>
      </c>
      <c r="N705" s="78">
        <f>+IF(CONSOLIDADO[[#This Row],[Clave]]="710143893",1,IF(OR(CONSOLIDADO[[#This Row],[Casos Acumulados]]&gt;0,CONSOLIDADO[[#This Row],[Muertes]]&gt;0),N704+1,I705))</f>
        <v>0</v>
      </c>
      <c r="O705" s="75">
        <f>+IFERROR(VLOOKUP($G705,TDMuertes!$C$2:$E$534,3,0),0)</f>
        <v>0</v>
      </c>
      <c r="P705" s="100" t="str">
        <f t="shared" ca="1" si="61"/>
        <v>OFF</v>
      </c>
      <c r="Q705" s="84">
        <f>+IFERROR(VLOOKUP(CONSOLIDADO[[#This Row],[Codigo Municipio]],TDDia!$A$4:$B$394,2,0),0)</f>
        <v>0</v>
      </c>
    </row>
    <row r="706" spans="2:17" ht="14.4" x14ac:dyDescent="0.3">
      <c r="B706">
        <f t="shared" si="58"/>
        <v>4</v>
      </c>
      <c r="C706" s="75" t="str" cm="1">
        <f t="array" ref="C706">+INDEX(Table_4[[Departamento]:[Municipio]],FINAL!$B706,1)</f>
        <v>Atlántida</v>
      </c>
      <c r="D706" s="75" t="str" cm="1">
        <f t="array" ref="D706">+INDEX(Table_4[[Departamento]:[Municipio]],FINAL!$B706,4)</f>
        <v>Jutiapa</v>
      </c>
      <c r="E706" s="75" t="str" cm="1">
        <f t="array" ref="E706">+INDEX(Table_4[[Departamento]:[Municipio]],FINAL!$B706,3)</f>
        <v>0104</v>
      </c>
      <c r="F706" s="102">
        <f t="shared" si="54"/>
        <v>44018</v>
      </c>
      <c r="G706" s="77" t="str">
        <f>+CONSOLIDADO[[#This Row],[Codigo Municipio]]&amp;CONSOLIDADO[[#This Row],[Fecha]]</f>
        <v>010444018</v>
      </c>
      <c r="H706" s="78">
        <f>+IFERROR(VLOOKUP($G706,TDAcumula!$C$2:$E$2027,3,0),0)</f>
        <v>0</v>
      </c>
      <c r="I706" s="79">
        <f t="shared" si="59"/>
        <v>0</v>
      </c>
      <c r="J706" s="80">
        <f>+IF(CONSOLIDADO[[#This Row],[Codigo Municipio]]=E705,CONSOLIDADO[[#This Row],[Fallecidos Diarios]]+J705,CONSOLIDADO[[#This Row],[Fallecidos Diarios]])</f>
        <v>0</v>
      </c>
      <c r="K706" s="81">
        <f t="shared" si="60"/>
        <v>0</v>
      </c>
      <c r="L706" s="82">
        <f>+IF(CONSOLIDADO[[#This Row],[Codigo Municipio]]=E705,CONSOLIDADO[[#This Row],[Recuperados Diarios]]+L705,CONSOLIDADO[[#This Row],[Recuperados Diarios]])</f>
        <v>0</v>
      </c>
      <c r="M706" s="83" cm="1">
        <f t="array" ref="M706">+IFERROR(IF(CONSOLIDADO[[#This Row],[Día]]&lt;14,0,INDEX(CONSOLIDADO[Casos Diarios],ROW()-14,1)),0)</f>
        <v>0</v>
      </c>
      <c r="N706" s="78">
        <f>+IF(CONSOLIDADO[[#This Row],[Clave]]="710143893",1,IF(OR(CONSOLIDADO[[#This Row],[Casos Acumulados]]&gt;0,CONSOLIDADO[[#This Row],[Muertes]]&gt;0),N705+1,I706))</f>
        <v>0</v>
      </c>
      <c r="O706" s="75">
        <f>+IFERROR(VLOOKUP($G706,TDMuertes!$C$2:$E$534,3,0),0)</f>
        <v>0</v>
      </c>
      <c r="P706" s="100" t="str">
        <f t="shared" ca="1" si="61"/>
        <v>OFF</v>
      </c>
      <c r="Q706" s="84">
        <f>+IFERROR(VLOOKUP(CONSOLIDADO[[#This Row],[Codigo Municipio]],TDDia!$A$4:$B$394,2,0),0)</f>
        <v>0</v>
      </c>
    </row>
    <row r="707" spans="2:17" ht="14.4" x14ac:dyDescent="0.3">
      <c r="B707">
        <f t="shared" si="58"/>
        <v>4</v>
      </c>
      <c r="C707" s="75" t="str" cm="1">
        <f t="array" ref="C707">+INDEX(Table_4[[Departamento]:[Municipio]],FINAL!$B707,1)</f>
        <v>Atlántida</v>
      </c>
      <c r="D707" s="75" t="str" cm="1">
        <f t="array" ref="D707">+INDEX(Table_4[[Departamento]:[Municipio]],FINAL!$B707,4)</f>
        <v>Jutiapa</v>
      </c>
      <c r="E707" s="75" t="str" cm="1">
        <f t="array" ref="E707">+INDEX(Table_4[[Departamento]:[Municipio]],FINAL!$B707,3)</f>
        <v>0104</v>
      </c>
      <c r="F707" s="102">
        <f t="shared" si="54"/>
        <v>44019</v>
      </c>
      <c r="G707" s="77" t="str">
        <f>+CONSOLIDADO[[#This Row],[Codigo Municipio]]&amp;CONSOLIDADO[[#This Row],[Fecha]]</f>
        <v>010444019</v>
      </c>
      <c r="H707" s="78">
        <f>+IFERROR(VLOOKUP($G707,TDAcumula!$C$2:$E$2027,3,0),0)</f>
        <v>0</v>
      </c>
      <c r="I707" s="79">
        <f t="shared" si="59"/>
        <v>0</v>
      </c>
      <c r="J707" s="80">
        <f>+IF(CONSOLIDADO[[#This Row],[Codigo Municipio]]=E706,CONSOLIDADO[[#This Row],[Fallecidos Diarios]]+J706,CONSOLIDADO[[#This Row],[Fallecidos Diarios]])</f>
        <v>0</v>
      </c>
      <c r="K707" s="81">
        <f t="shared" si="60"/>
        <v>0</v>
      </c>
      <c r="L707" s="82">
        <f>+IF(CONSOLIDADO[[#This Row],[Codigo Municipio]]=E706,CONSOLIDADO[[#This Row],[Recuperados Diarios]]+L706,CONSOLIDADO[[#This Row],[Recuperados Diarios]])</f>
        <v>0</v>
      </c>
      <c r="M707" s="83" cm="1">
        <f t="array" ref="M707">+IFERROR(IF(CONSOLIDADO[[#This Row],[Día]]&lt;14,0,INDEX(CONSOLIDADO[Casos Diarios],ROW()-14,1)),0)</f>
        <v>0</v>
      </c>
      <c r="N707" s="78">
        <f>+IF(CONSOLIDADO[[#This Row],[Clave]]="710143893",1,IF(OR(CONSOLIDADO[[#This Row],[Casos Acumulados]]&gt;0,CONSOLIDADO[[#This Row],[Muertes]]&gt;0),N706+1,I707))</f>
        <v>0</v>
      </c>
      <c r="O707" s="75">
        <f>+IFERROR(VLOOKUP($G707,TDMuertes!$C$2:$E$534,3,0),0)</f>
        <v>0</v>
      </c>
      <c r="P707" s="100" t="str">
        <f t="shared" ca="1" si="61"/>
        <v>OFF</v>
      </c>
      <c r="Q707" s="84">
        <f>+IFERROR(VLOOKUP(CONSOLIDADO[[#This Row],[Codigo Municipio]],TDDia!$A$4:$B$394,2,0),0)</f>
        <v>0</v>
      </c>
    </row>
    <row r="708" spans="2:17" ht="14.4" x14ac:dyDescent="0.3">
      <c r="B708">
        <f t="shared" si="58"/>
        <v>4</v>
      </c>
      <c r="C708" s="75" t="str" cm="1">
        <f t="array" ref="C708">+INDEX(Table_4[[Departamento]:[Municipio]],FINAL!$B708,1)</f>
        <v>Atlántida</v>
      </c>
      <c r="D708" s="75" t="str" cm="1">
        <f t="array" ref="D708">+INDEX(Table_4[[Departamento]:[Municipio]],FINAL!$B708,4)</f>
        <v>Jutiapa</v>
      </c>
      <c r="E708" s="75" t="str" cm="1">
        <f t="array" ref="E708">+INDEX(Table_4[[Departamento]:[Municipio]],FINAL!$B708,3)</f>
        <v>0104</v>
      </c>
      <c r="F708" s="102">
        <f t="shared" ref="F708:F772" si="62">+F515</f>
        <v>44020</v>
      </c>
      <c r="G708" s="77" t="str">
        <f>+CONSOLIDADO[[#This Row],[Codigo Municipio]]&amp;CONSOLIDADO[[#This Row],[Fecha]]</f>
        <v>010444020</v>
      </c>
      <c r="H708" s="78">
        <f>+IFERROR(VLOOKUP($G708,TDAcumula!$C$2:$E$2027,3,0),0)</f>
        <v>0</v>
      </c>
      <c r="I708" s="79">
        <f t="shared" si="59"/>
        <v>0</v>
      </c>
      <c r="J708" s="80">
        <f>+IF(CONSOLIDADO[[#This Row],[Codigo Municipio]]=E707,CONSOLIDADO[[#This Row],[Fallecidos Diarios]]+J707,CONSOLIDADO[[#This Row],[Fallecidos Diarios]])</f>
        <v>0</v>
      </c>
      <c r="K708" s="81">
        <f t="shared" si="60"/>
        <v>0</v>
      </c>
      <c r="L708" s="82">
        <f>+IF(CONSOLIDADO[[#This Row],[Codigo Municipio]]=E707,CONSOLIDADO[[#This Row],[Recuperados Diarios]]+L707,CONSOLIDADO[[#This Row],[Recuperados Diarios]])</f>
        <v>0</v>
      </c>
      <c r="M708" s="83" cm="1">
        <f t="array" ref="M708">+IFERROR(IF(CONSOLIDADO[[#This Row],[Día]]&lt;14,0,INDEX(CONSOLIDADO[Casos Diarios],ROW()-14,1)),0)</f>
        <v>0</v>
      </c>
      <c r="N708" s="78">
        <f>+IF(CONSOLIDADO[[#This Row],[Clave]]="710143893",1,IF(OR(CONSOLIDADO[[#This Row],[Casos Acumulados]]&gt;0,CONSOLIDADO[[#This Row],[Muertes]]&gt;0),N707+1,I708))</f>
        <v>0</v>
      </c>
      <c r="O708" s="75">
        <f>+IFERROR(VLOOKUP($G708,TDMuertes!$C$2:$E$534,3,0),0)</f>
        <v>0</v>
      </c>
      <c r="P708" s="100" t="str">
        <f t="shared" ca="1" si="61"/>
        <v>OFF</v>
      </c>
      <c r="Q708" s="84">
        <f>+IFERROR(VLOOKUP(CONSOLIDADO[[#This Row],[Codigo Municipio]],TDDia!$A$4:$B$394,2,0),0)</f>
        <v>0</v>
      </c>
    </row>
    <row r="709" spans="2:17" ht="14.4" x14ac:dyDescent="0.3">
      <c r="B709">
        <f t="shared" ref="B709:B772" si="63">+IF(F708=44085,B708+1,B708)</f>
        <v>4</v>
      </c>
      <c r="C709" s="75" t="str" cm="1">
        <f t="array" ref="C709">+INDEX(Table_4[[Departamento]:[Municipio]],FINAL!$B709,1)</f>
        <v>Atlántida</v>
      </c>
      <c r="D709" s="75" t="str" cm="1">
        <f t="array" ref="D709">+INDEX(Table_4[[Departamento]:[Municipio]],FINAL!$B709,4)</f>
        <v>Jutiapa</v>
      </c>
      <c r="E709" s="75" t="str" cm="1">
        <f t="array" ref="E709">+INDEX(Table_4[[Departamento]:[Municipio]],FINAL!$B709,3)</f>
        <v>0104</v>
      </c>
      <c r="F709" s="102">
        <f t="shared" si="62"/>
        <v>44021</v>
      </c>
      <c r="G709" s="77" t="str">
        <f>+CONSOLIDADO[[#This Row],[Codigo Municipio]]&amp;CONSOLIDADO[[#This Row],[Fecha]]</f>
        <v>010444021</v>
      </c>
      <c r="H709" s="78">
        <f>+IFERROR(VLOOKUP($G709,TDAcumula!$C$2:$E$2027,3,0),0)</f>
        <v>0</v>
      </c>
      <c r="I709" s="79">
        <f t="shared" si="59"/>
        <v>0</v>
      </c>
      <c r="J709" s="80">
        <f>+IF(CONSOLIDADO[[#This Row],[Codigo Municipio]]=E708,CONSOLIDADO[[#This Row],[Fallecidos Diarios]]+J708,CONSOLIDADO[[#This Row],[Fallecidos Diarios]])</f>
        <v>0</v>
      </c>
      <c r="K709" s="81">
        <f t="shared" si="60"/>
        <v>0</v>
      </c>
      <c r="L709" s="82">
        <f>+IF(CONSOLIDADO[[#This Row],[Codigo Municipio]]=E708,CONSOLIDADO[[#This Row],[Recuperados Diarios]]+L708,CONSOLIDADO[[#This Row],[Recuperados Diarios]])</f>
        <v>0</v>
      </c>
      <c r="M709" s="83" cm="1">
        <f t="array" ref="M709">+IFERROR(IF(CONSOLIDADO[[#This Row],[Día]]&lt;14,0,INDEX(CONSOLIDADO[Casos Diarios],ROW()-14,1)),0)</f>
        <v>0</v>
      </c>
      <c r="N709" s="78">
        <f>+IF(CONSOLIDADO[[#This Row],[Clave]]="710143893",1,IF(OR(CONSOLIDADO[[#This Row],[Casos Acumulados]]&gt;0,CONSOLIDADO[[#This Row],[Muertes]]&gt;0),N708+1,I709))</f>
        <v>0</v>
      </c>
      <c r="O709" s="75">
        <f>+IFERROR(VLOOKUP($G709,TDMuertes!$C$2:$E$534,3,0),0)</f>
        <v>0</v>
      </c>
      <c r="P709" s="100" t="str">
        <f t="shared" ca="1" si="61"/>
        <v>OFF</v>
      </c>
      <c r="Q709" s="84">
        <f>+IFERROR(VLOOKUP(CONSOLIDADO[[#This Row],[Codigo Municipio]],TDDia!$A$4:$B$394,2,0),0)</f>
        <v>0</v>
      </c>
    </row>
    <row r="710" spans="2:17" ht="14.4" x14ac:dyDescent="0.3">
      <c r="B710">
        <f t="shared" si="63"/>
        <v>4</v>
      </c>
      <c r="C710" s="75" t="str" cm="1">
        <f t="array" ref="C710">+INDEX(Table_4[[Departamento]:[Municipio]],FINAL!$B710,1)</f>
        <v>Atlántida</v>
      </c>
      <c r="D710" s="75" t="str" cm="1">
        <f t="array" ref="D710">+INDEX(Table_4[[Departamento]:[Municipio]],FINAL!$B710,4)</f>
        <v>Jutiapa</v>
      </c>
      <c r="E710" s="75" t="str" cm="1">
        <f t="array" ref="E710">+INDEX(Table_4[[Departamento]:[Municipio]],FINAL!$B710,3)</f>
        <v>0104</v>
      </c>
      <c r="F710" s="102">
        <f t="shared" si="62"/>
        <v>44022</v>
      </c>
      <c r="G710" s="77" t="str">
        <f>+CONSOLIDADO[[#This Row],[Codigo Municipio]]&amp;CONSOLIDADO[[#This Row],[Fecha]]</f>
        <v>010444022</v>
      </c>
      <c r="H710" s="78">
        <f>+IFERROR(VLOOKUP($G710,TDAcumula!$C$2:$E$2027,3,0),0)</f>
        <v>0</v>
      </c>
      <c r="I710" s="79">
        <f t="shared" si="59"/>
        <v>0</v>
      </c>
      <c r="J710" s="80">
        <f>+IF(CONSOLIDADO[[#This Row],[Codigo Municipio]]=E709,CONSOLIDADO[[#This Row],[Fallecidos Diarios]]+J709,CONSOLIDADO[[#This Row],[Fallecidos Diarios]])</f>
        <v>0</v>
      </c>
      <c r="K710" s="81">
        <f t="shared" si="60"/>
        <v>0</v>
      </c>
      <c r="L710" s="82">
        <f>+IF(CONSOLIDADO[[#This Row],[Codigo Municipio]]=E709,CONSOLIDADO[[#This Row],[Recuperados Diarios]]+L709,CONSOLIDADO[[#This Row],[Recuperados Diarios]])</f>
        <v>0</v>
      </c>
      <c r="M710" s="83" cm="1">
        <f t="array" ref="M710">+IFERROR(IF(CONSOLIDADO[[#This Row],[Día]]&lt;14,0,INDEX(CONSOLIDADO[Casos Diarios],ROW()-14,1)),0)</f>
        <v>0</v>
      </c>
      <c r="N710" s="78">
        <f>+IF(CONSOLIDADO[[#This Row],[Clave]]="710143893",1,IF(OR(CONSOLIDADO[[#This Row],[Casos Acumulados]]&gt;0,CONSOLIDADO[[#This Row],[Muertes]]&gt;0),N709+1,I710))</f>
        <v>0</v>
      </c>
      <c r="O710" s="75">
        <f>+IFERROR(VLOOKUP($G710,TDMuertes!$C$2:$E$534,3,0),0)</f>
        <v>0</v>
      </c>
      <c r="P710" s="100" t="str">
        <f t="shared" ca="1" si="61"/>
        <v>OFF</v>
      </c>
      <c r="Q710" s="84">
        <f>+IFERROR(VLOOKUP(CONSOLIDADO[[#This Row],[Codigo Municipio]],TDDia!$A$4:$B$394,2,0),0)</f>
        <v>0</v>
      </c>
    </row>
    <row r="711" spans="2:17" ht="14.4" x14ac:dyDescent="0.3">
      <c r="B711">
        <f t="shared" si="63"/>
        <v>4</v>
      </c>
      <c r="C711" s="75" t="str" cm="1">
        <f t="array" ref="C711">+INDEX(Table_4[[Departamento]:[Municipio]],FINAL!$B711,1)</f>
        <v>Atlántida</v>
      </c>
      <c r="D711" s="75" t="str" cm="1">
        <f t="array" ref="D711">+INDEX(Table_4[[Departamento]:[Municipio]],FINAL!$B711,4)</f>
        <v>Jutiapa</v>
      </c>
      <c r="E711" s="75" t="str" cm="1">
        <f t="array" ref="E711">+INDEX(Table_4[[Departamento]:[Municipio]],FINAL!$B711,3)</f>
        <v>0104</v>
      </c>
      <c r="F711" s="102">
        <f t="shared" si="62"/>
        <v>44023</v>
      </c>
      <c r="G711" s="77" t="str">
        <f>+CONSOLIDADO[[#This Row],[Codigo Municipio]]&amp;CONSOLIDADO[[#This Row],[Fecha]]</f>
        <v>010444023</v>
      </c>
      <c r="H711" s="78">
        <f>+IFERROR(VLOOKUP($G711,TDAcumula!$C$2:$E$2027,3,0),0)</f>
        <v>0</v>
      </c>
      <c r="I711" s="79">
        <f t="shared" si="59"/>
        <v>0</v>
      </c>
      <c r="J711" s="80">
        <f>+IF(CONSOLIDADO[[#This Row],[Codigo Municipio]]=E710,CONSOLIDADO[[#This Row],[Fallecidos Diarios]]+J710,CONSOLIDADO[[#This Row],[Fallecidos Diarios]])</f>
        <v>0</v>
      </c>
      <c r="K711" s="81">
        <f t="shared" si="60"/>
        <v>0</v>
      </c>
      <c r="L711" s="82">
        <f>+IF(CONSOLIDADO[[#This Row],[Codigo Municipio]]=E710,CONSOLIDADO[[#This Row],[Recuperados Diarios]]+L710,CONSOLIDADO[[#This Row],[Recuperados Diarios]])</f>
        <v>0</v>
      </c>
      <c r="M711" s="83" cm="1">
        <f t="array" ref="M711">+IFERROR(IF(CONSOLIDADO[[#This Row],[Día]]&lt;14,0,INDEX(CONSOLIDADO[Casos Diarios],ROW()-14,1)),0)</f>
        <v>0</v>
      </c>
      <c r="N711" s="78">
        <f>+IF(CONSOLIDADO[[#This Row],[Clave]]="710143893",1,IF(OR(CONSOLIDADO[[#This Row],[Casos Acumulados]]&gt;0,CONSOLIDADO[[#This Row],[Muertes]]&gt;0),N710+1,I711))</f>
        <v>0</v>
      </c>
      <c r="O711" s="75">
        <f>+IFERROR(VLOOKUP($G711,TDMuertes!$C$2:$E$534,3,0),0)</f>
        <v>0</v>
      </c>
      <c r="P711" s="100" t="str">
        <f t="shared" ca="1" si="61"/>
        <v>OFF</v>
      </c>
      <c r="Q711" s="84">
        <f>+IFERROR(VLOOKUP(CONSOLIDADO[[#This Row],[Codigo Municipio]],TDDia!$A$4:$B$394,2,0),0)</f>
        <v>0</v>
      </c>
    </row>
    <row r="712" spans="2:17" ht="14.4" x14ac:dyDescent="0.3">
      <c r="B712">
        <f t="shared" si="63"/>
        <v>4</v>
      </c>
      <c r="C712" s="75" t="str" cm="1">
        <f t="array" ref="C712">+INDEX(Table_4[[Departamento]:[Municipio]],FINAL!$B712,1)</f>
        <v>Atlántida</v>
      </c>
      <c r="D712" s="75" t="str" cm="1">
        <f t="array" ref="D712">+INDEX(Table_4[[Departamento]:[Municipio]],FINAL!$B712,4)</f>
        <v>Jutiapa</v>
      </c>
      <c r="E712" s="75" t="str" cm="1">
        <f t="array" ref="E712">+INDEX(Table_4[[Departamento]:[Municipio]],FINAL!$B712,3)</f>
        <v>0104</v>
      </c>
      <c r="F712" s="102">
        <f t="shared" si="62"/>
        <v>44024</v>
      </c>
      <c r="G712" s="77" t="str">
        <f>+CONSOLIDADO[[#This Row],[Codigo Municipio]]&amp;CONSOLIDADO[[#This Row],[Fecha]]</f>
        <v>010444024</v>
      </c>
      <c r="H712" s="78">
        <f>+IFERROR(VLOOKUP($G712,TDAcumula!$C$2:$E$2027,3,0),0)</f>
        <v>0</v>
      </c>
      <c r="I712" s="79">
        <f t="shared" si="59"/>
        <v>0</v>
      </c>
      <c r="J712" s="80">
        <f>+IF(CONSOLIDADO[[#This Row],[Codigo Municipio]]=E711,CONSOLIDADO[[#This Row],[Fallecidos Diarios]]+J711,CONSOLIDADO[[#This Row],[Fallecidos Diarios]])</f>
        <v>0</v>
      </c>
      <c r="K712" s="81">
        <f t="shared" si="60"/>
        <v>0</v>
      </c>
      <c r="L712" s="82">
        <f>+IF(CONSOLIDADO[[#This Row],[Codigo Municipio]]=E711,CONSOLIDADO[[#This Row],[Recuperados Diarios]]+L711,CONSOLIDADO[[#This Row],[Recuperados Diarios]])</f>
        <v>0</v>
      </c>
      <c r="M712" s="83" cm="1">
        <f t="array" ref="M712">+IFERROR(IF(CONSOLIDADO[[#This Row],[Día]]&lt;14,0,INDEX(CONSOLIDADO[Casos Diarios],ROW()-14,1)),0)</f>
        <v>0</v>
      </c>
      <c r="N712" s="78">
        <f>+IF(CONSOLIDADO[[#This Row],[Clave]]="710143893",1,IF(OR(CONSOLIDADO[[#This Row],[Casos Acumulados]]&gt;0,CONSOLIDADO[[#This Row],[Muertes]]&gt;0),N711+1,I712))</f>
        <v>0</v>
      </c>
      <c r="O712" s="75">
        <f>+IFERROR(VLOOKUP($G712,TDMuertes!$C$2:$E$534,3,0),0)</f>
        <v>0</v>
      </c>
      <c r="P712" s="100" t="str">
        <f t="shared" ca="1" si="61"/>
        <v>OFF</v>
      </c>
      <c r="Q712" s="84">
        <f>+IFERROR(VLOOKUP(CONSOLIDADO[[#This Row],[Codigo Municipio]],TDDia!$A$4:$B$394,2,0),0)</f>
        <v>0</v>
      </c>
    </row>
    <row r="713" spans="2:17" ht="14.4" x14ac:dyDescent="0.3">
      <c r="B713">
        <f t="shared" si="63"/>
        <v>4</v>
      </c>
      <c r="C713" s="75" t="str" cm="1">
        <f t="array" ref="C713">+INDEX(Table_4[[Departamento]:[Municipio]],FINAL!$B713,1)</f>
        <v>Atlántida</v>
      </c>
      <c r="D713" s="75" t="str" cm="1">
        <f t="array" ref="D713">+INDEX(Table_4[[Departamento]:[Municipio]],FINAL!$B713,4)</f>
        <v>Jutiapa</v>
      </c>
      <c r="E713" s="75" t="str" cm="1">
        <f t="array" ref="E713">+INDEX(Table_4[[Departamento]:[Municipio]],FINAL!$B713,3)</f>
        <v>0104</v>
      </c>
      <c r="F713" s="102">
        <f t="shared" si="62"/>
        <v>44025</v>
      </c>
      <c r="G713" s="77" t="str">
        <f>+CONSOLIDADO[[#This Row],[Codigo Municipio]]&amp;CONSOLIDADO[[#This Row],[Fecha]]</f>
        <v>010444025</v>
      </c>
      <c r="H713" s="78">
        <f>+IFERROR(VLOOKUP($G713,TDAcumula!$C$2:$E$2027,3,0),0)</f>
        <v>0</v>
      </c>
      <c r="I713" s="79">
        <f t="shared" si="59"/>
        <v>0</v>
      </c>
      <c r="J713" s="80">
        <f>+IF(CONSOLIDADO[[#This Row],[Codigo Municipio]]=E712,CONSOLIDADO[[#This Row],[Fallecidos Diarios]]+J712,CONSOLIDADO[[#This Row],[Fallecidos Diarios]])</f>
        <v>0</v>
      </c>
      <c r="K713" s="81">
        <f t="shared" si="60"/>
        <v>0</v>
      </c>
      <c r="L713" s="82">
        <f>+IF(CONSOLIDADO[[#This Row],[Codigo Municipio]]=E712,CONSOLIDADO[[#This Row],[Recuperados Diarios]]+L712,CONSOLIDADO[[#This Row],[Recuperados Diarios]])</f>
        <v>0</v>
      </c>
      <c r="M713" s="83" cm="1">
        <f t="array" ref="M713">+IFERROR(IF(CONSOLIDADO[[#This Row],[Día]]&lt;14,0,INDEX(CONSOLIDADO[Casos Diarios],ROW()-14,1)),0)</f>
        <v>0</v>
      </c>
      <c r="N713" s="78">
        <f>+IF(CONSOLIDADO[[#This Row],[Clave]]="710143893",1,IF(OR(CONSOLIDADO[[#This Row],[Casos Acumulados]]&gt;0,CONSOLIDADO[[#This Row],[Muertes]]&gt;0),N712+1,I713))</f>
        <v>0</v>
      </c>
      <c r="O713" s="75">
        <f>+IFERROR(VLOOKUP($G713,TDMuertes!$C$2:$E$534,3,0),0)</f>
        <v>0</v>
      </c>
      <c r="P713" s="100" t="str">
        <f t="shared" ca="1" si="61"/>
        <v>OFF</v>
      </c>
      <c r="Q713" s="84">
        <f>+IFERROR(VLOOKUP(CONSOLIDADO[[#This Row],[Codigo Municipio]],TDDia!$A$4:$B$394,2,0),0)</f>
        <v>0</v>
      </c>
    </row>
    <row r="714" spans="2:17" ht="14.4" x14ac:dyDescent="0.3">
      <c r="B714">
        <f t="shared" si="63"/>
        <v>4</v>
      </c>
      <c r="C714" s="75" t="str" cm="1">
        <f t="array" ref="C714">+INDEX(Table_4[[Departamento]:[Municipio]],FINAL!$B714,1)</f>
        <v>Atlántida</v>
      </c>
      <c r="D714" s="75" t="str" cm="1">
        <f t="array" ref="D714">+INDEX(Table_4[[Departamento]:[Municipio]],FINAL!$B714,4)</f>
        <v>Jutiapa</v>
      </c>
      <c r="E714" s="75" t="str" cm="1">
        <f t="array" ref="E714">+INDEX(Table_4[[Departamento]:[Municipio]],FINAL!$B714,3)</f>
        <v>0104</v>
      </c>
      <c r="F714" s="102">
        <f t="shared" si="62"/>
        <v>44026</v>
      </c>
      <c r="G714" s="77" t="str">
        <f>+CONSOLIDADO[[#This Row],[Codigo Municipio]]&amp;CONSOLIDADO[[#This Row],[Fecha]]</f>
        <v>010444026</v>
      </c>
      <c r="H714" s="78">
        <f>+IFERROR(VLOOKUP($G714,TDAcumula!$C$2:$E$2027,3,0),0)</f>
        <v>0</v>
      </c>
      <c r="I714" s="79">
        <f t="shared" si="59"/>
        <v>0</v>
      </c>
      <c r="J714" s="80">
        <f>+IF(CONSOLIDADO[[#This Row],[Codigo Municipio]]=E713,CONSOLIDADO[[#This Row],[Fallecidos Diarios]]+J713,CONSOLIDADO[[#This Row],[Fallecidos Diarios]])</f>
        <v>0</v>
      </c>
      <c r="K714" s="81">
        <f t="shared" si="60"/>
        <v>0</v>
      </c>
      <c r="L714" s="82">
        <f>+IF(CONSOLIDADO[[#This Row],[Codigo Municipio]]=E713,CONSOLIDADO[[#This Row],[Recuperados Diarios]]+L713,CONSOLIDADO[[#This Row],[Recuperados Diarios]])</f>
        <v>0</v>
      </c>
      <c r="M714" s="83" cm="1">
        <f t="array" ref="M714">+IFERROR(IF(CONSOLIDADO[[#This Row],[Día]]&lt;14,0,INDEX(CONSOLIDADO[Casos Diarios],ROW()-14,1)),0)</f>
        <v>0</v>
      </c>
      <c r="N714" s="78">
        <f>+IF(CONSOLIDADO[[#This Row],[Clave]]="710143893",1,IF(OR(CONSOLIDADO[[#This Row],[Casos Acumulados]]&gt;0,CONSOLIDADO[[#This Row],[Muertes]]&gt;0),N713+1,I714))</f>
        <v>0</v>
      </c>
      <c r="O714" s="75">
        <f>+IFERROR(VLOOKUP($G714,TDMuertes!$C$2:$E$534,3,0),0)</f>
        <v>0</v>
      </c>
      <c r="P714" s="100" t="str">
        <f t="shared" ca="1" si="61"/>
        <v>OFF</v>
      </c>
      <c r="Q714" s="84">
        <f>+IFERROR(VLOOKUP(CONSOLIDADO[[#This Row],[Codigo Municipio]],TDDia!$A$4:$B$394,2,0),0)</f>
        <v>0</v>
      </c>
    </row>
    <row r="715" spans="2:17" ht="14.4" x14ac:dyDescent="0.3">
      <c r="B715">
        <f t="shared" si="63"/>
        <v>4</v>
      </c>
      <c r="C715" s="75" t="str" cm="1">
        <f t="array" ref="C715">+INDEX(Table_4[[Departamento]:[Municipio]],FINAL!$B715,1)</f>
        <v>Atlántida</v>
      </c>
      <c r="D715" s="75" t="str" cm="1">
        <f t="array" ref="D715">+INDEX(Table_4[[Departamento]:[Municipio]],FINAL!$B715,4)</f>
        <v>Jutiapa</v>
      </c>
      <c r="E715" s="75" t="str" cm="1">
        <f t="array" ref="E715">+INDEX(Table_4[[Departamento]:[Municipio]],FINAL!$B715,3)</f>
        <v>0104</v>
      </c>
      <c r="F715" s="102">
        <f t="shared" si="62"/>
        <v>44027</v>
      </c>
      <c r="G715" s="77" t="str">
        <f>+CONSOLIDADO[[#This Row],[Codigo Municipio]]&amp;CONSOLIDADO[[#This Row],[Fecha]]</f>
        <v>010444027</v>
      </c>
      <c r="H715" s="78">
        <f>+IFERROR(VLOOKUP($G715,TDAcumula!$C$2:$E$2027,3,0),0)</f>
        <v>0</v>
      </c>
      <c r="I715" s="79">
        <f t="shared" si="59"/>
        <v>0</v>
      </c>
      <c r="J715" s="80">
        <f>+IF(CONSOLIDADO[[#This Row],[Codigo Municipio]]=E714,CONSOLIDADO[[#This Row],[Fallecidos Diarios]]+J714,CONSOLIDADO[[#This Row],[Fallecidos Diarios]])</f>
        <v>0</v>
      </c>
      <c r="K715" s="81">
        <f t="shared" si="60"/>
        <v>0</v>
      </c>
      <c r="L715" s="82">
        <f>+IF(CONSOLIDADO[[#This Row],[Codigo Municipio]]=E714,CONSOLIDADO[[#This Row],[Recuperados Diarios]]+L714,CONSOLIDADO[[#This Row],[Recuperados Diarios]])</f>
        <v>0</v>
      </c>
      <c r="M715" s="83" cm="1">
        <f t="array" ref="M715">+IFERROR(IF(CONSOLIDADO[[#This Row],[Día]]&lt;14,0,INDEX(CONSOLIDADO[Casos Diarios],ROW()-14,1)),0)</f>
        <v>0</v>
      </c>
      <c r="N715" s="78">
        <f>+IF(CONSOLIDADO[[#This Row],[Clave]]="710143893",1,IF(OR(CONSOLIDADO[[#This Row],[Casos Acumulados]]&gt;0,CONSOLIDADO[[#This Row],[Muertes]]&gt;0),N714+1,I715))</f>
        <v>0</v>
      </c>
      <c r="O715" s="75">
        <f>+IFERROR(VLOOKUP($G715,TDMuertes!$C$2:$E$534,3,0),0)</f>
        <v>0</v>
      </c>
      <c r="P715" s="100" t="str">
        <f t="shared" ca="1" si="61"/>
        <v>OFF</v>
      </c>
      <c r="Q715" s="84">
        <f>+IFERROR(VLOOKUP(CONSOLIDADO[[#This Row],[Codigo Municipio]],TDDia!$A$4:$B$394,2,0),0)</f>
        <v>0</v>
      </c>
    </row>
    <row r="716" spans="2:17" ht="14.4" x14ac:dyDescent="0.3">
      <c r="B716">
        <f t="shared" si="63"/>
        <v>4</v>
      </c>
      <c r="C716" s="75" t="str" cm="1">
        <f t="array" ref="C716">+INDEX(Table_4[[Departamento]:[Municipio]],FINAL!$B716,1)</f>
        <v>Atlántida</v>
      </c>
      <c r="D716" s="75" t="str" cm="1">
        <f t="array" ref="D716">+INDEX(Table_4[[Departamento]:[Municipio]],FINAL!$B716,4)</f>
        <v>Jutiapa</v>
      </c>
      <c r="E716" s="75" t="str" cm="1">
        <f t="array" ref="E716">+INDEX(Table_4[[Departamento]:[Municipio]],FINAL!$B716,3)</f>
        <v>0104</v>
      </c>
      <c r="F716" s="102">
        <f t="shared" si="62"/>
        <v>44028</v>
      </c>
      <c r="G716" s="77" t="str">
        <f>+CONSOLIDADO[[#This Row],[Codigo Municipio]]&amp;CONSOLIDADO[[#This Row],[Fecha]]</f>
        <v>010444028</v>
      </c>
      <c r="H716" s="78">
        <f>+IFERROR(VLOOKUP($G716,TDAcumula!$C$2:$E$2027,3,0),0)</f>
        <v>0</v>
      </c>
      <c r="I716" s="79">
        <f t="shared" si="59"/>
        <v>0</v>
      </c>
      <c r="J716" s="80">
        <f>+IF(CONSOLIDADO[[#This Row],[Codigo Municipio]]=E715,CONSOLIDADO[[#This Row],[Fallecidos Diarios]]+J715,CONSOLIDADO[[#This Row],[Fallecidos Diarios]])</f>
        <v>0</v>
      </c>
      <c r="K716" s="81">
        <f t="shared" si="60"/>
        <v>0</v>
      </c>
      <c r="L716" s="82">
        <f>+IF(CONSOLIDADO[[#This Row],[Codigo Municipio]]=E715,CONSOLIDADO[[#This Row],[Recuperados Diarios]]+L715,CONSOLIDADO[[#This Row],[Recuperados Diarios]])</f>
        <v>0</v>
      </c>
      <c r="M716" s="83" cm="1">
        <f t="array" ref="M716">+IFERROR(IF(CONSOLIDADO[[#This Row],[Día]]&lt;14,0,INDEX(CONSOLIDADO[Casos Diarios],ROW()-14,1)),0)</f>
        <v>0</v>
      </c>
      <c r="N716" s="78">
        <f>+IF(CONSOLIDADO[[#This Row],[Clave]]="710143893",1,IF(OR(CONSOLIDADO[[#This Row],[Casos Acumulados]]&gt;0,CONSOLIDADO[[#This Row],[Muertes]]&gt;0),N715+1,I716))</f>
        <v>0</v>
      </c>
      <c r="O716" s="75">
        <f>+IFERROR(VLOOKUP($G716,TDMuertes!$C$2:$E$534,3,0),0)</f>
        <v>0</v>
      </c>
      <c r="P716" s="100" t="str">
        <f t="shared" ca="1" si="61"/>
        <v>OFF</v>
      </c>
      <c r="Q716" s="84">
        <f>+IFERROR(VLOOKUP(CONSOLIDADO[[#This Row],[Codigo Municipio]],TDDia!$A$4:$B$394,2,0),0)</f>
        <v>0</v>
      </c>
    </row>
    <row r="717" spans="2:17" ht="14.4" x14ac:dyDescent="0.3">
      <c r="B717">
        <f t="shared" si="63"/>
        <v>4</v>
      </c>
      <c r="C717" s="75" t="str" cm="1">
        <f t="array" ref="C717">+INDEX(Table_4[[Departamento]:[Municipio]],FINAL!$B717,1)</f>
        <v>Atlántida</v>
      </c>
      <c r="D717" s="75" t="str" cm="1">
        <f t="array" ref="D717">+INDEX(Table_4[[Departamento]:[Municipio]],FINAL!$B717,4)</f>
        <v>Jutiapa</v>
      </c>
      <c r="E717" s="75" t="str" cm="1">
        <f t="array" ref="E717">+INDEX(Table_4[[Departamento]:[Municipio]],FINAL!$B717,3)</f>
        <v>0104</v>
      </c>
      <c r="F717" s="102">
        <f t="shared" si="62"/>
        <v>44029</v>
      </c>
      <c r="G717" s="77" t="str">
        <f>+CONSOLIDADO[[#This Row],[Codigo Municipio]]&amp;CONSOLIDADO[[#This Row],[Fecha]]</f>
        <v>010444029</v>
      </c>
      <c r="H717" s="78">
        <f>+IFERROR(VLOOKUP($G717,TDAcumula!$C$2:$E$2027,3,0),0)</f>
        <v>0</v>
      </c>
      <c r="I717" s="79">
        <f t="shared" ref="I717:I747" si="64">+IF(E717=E716,H717+I716,H717)</f>
        <v>0</v>
      </c>
      <c r="J717" s="80">
        <f>+IF(CONSOLIDADO[[#This Row],[Codigo Municipio]]=E716,CONSOLIDADO[[#This Row],[Fallecidos Diarios]]+J716,CONSOLIDADO[[#This Row],[Fallecidos Diarios]])</f>
        <v>0</v>
      </c>
      <c r="K717" s="81">
        <f t="shared" ref="K717:K747" si="65">+IF(I717-J717-L717&lt;0,0,I717-J717-L717)</f>
        <v>0</v>
      </c>
      <c r="L717" s="82">
        <f>+IF(CONSOLIDADO[[#This Row],[Codigo Municipio]]=E716,CONSOLIDADO[[#This Row],[Recuperados Diarios]]+L716,CONSOLIDADO[[#This Row],[Recuperados Diarios]])</f>
        <v>0</v>
      </c>
      <c r="M717" s="83" cm="1">
        <f t="array" ref="M717">+IFERROR(IF(CONSOLIDADO[[#This Row],[Día]]&lt;14,0,INDEX(CONSOLIDADO[Casos Diarios],ROW()-14,1)),0)</f>
        <v>0</v>
      </c>
      <c r="N717" s="78">
        <f>+IF(CONSOLIDADO[[#This Row],[Clave]]="710143893",1,IF(OR(CONSOLIDADO[[#This Row],[Casos Acumulados]]&gt;0,CONSOLIDADO[[#This Row],[Muertes]]&gt;0),N716+1,I717))</f>
        <v>0</v>
      </c>
      <c r="O717" s="75">
        <f>+IFERROR(VLOOKUP($G717,TDMuertes!$C$2:$E$534,3,0),0)</f>
        <v>0</v>
      </c>
      <c r="P717" s="100" t="str">
        <f t="shared" ref="P717:P747" ca="1" si="66">+IF(N717=0,"OFF",IF(N717=1,"START",IF(AND(N717&gt;1,F717&lt;TODAY()+1),"ON","OUT TIME")))</f>
        <v>OFF</v>
      </c>
      <c r="Q717" s="84">
        <f>+IFERROR(VLOOKUP(CONSOLIDADO[[#This Row],[Codigo Municipio]],TDDia!$A$4:$B$394,2,0),0)</f>
        <v>0</v>
      </c>
    </row>
    <row r="718" spans="2:17" ht="14.4" x14ac:dyDescent="0.3">
      <c r="B718">
        <f t="shared" si="63"/>
        <v>4</v>
      </c>
      <c r="C718" s="75" t="str" cm="1">
        <f t="array" ref="C718">+INDEX(Table_4[[Departamento]:[Municipio]],FINAL!$B718,1)</f>
        <v>Atlántida</v>
      </c>
      <c r="D718" s="75" t="str" cm="1">
        <f t="array" ref="D718">+INDEX(Table_4[[Departamento]:[Municipio]],FINAL!$B718,4)</f>
        <v>Jutiapa</v>
      </c>
      <c r="E718" s="75" t="str" cm="1">
        <f t="array" ref="E718">+INDEX(Table_4[[Departamento]:[Municipio]],FINAL!$B718,3)</f>
        <v>0104</v>
      </c>
      <c r="F718" s="102">
        <f t="shared" si="62"/>
        <v>44030</v>
      </c>
      <c r="G718" s="77" t="str">
        <f>+CONSOLIDADO[[#This Row],[Codigo Municipio]]&amp;CONSOLIDADO[[#This Row],[Fecha]]</f>
        <v>010444030</v>
      </c>
      <c r="H718" s="78">
        <f>+IFERROR(VLOOKUP($G718,TDAcumula!$C$2:$E$2027,3,0),0)</f>
        <v>0</v>
      </c>
      <c r="I718" s="79">
        <f t="shared" si="64"/>
        <v>0</v>
      </c>
      <c r="J718" s="80">
        <f>+IF(CONSOLIDADO[[#This Row],[Codigo Municipio]]=E717,CONSOLIDADO[[#This Row],[Fallecidos Diarios]]+J717,CONSOLIDADO[[#This Row],[Fallecidos Diarios]])</f>
        <v>0</v>
      </c>
      <c r="K718" s="81">
        <f t="shared" si="65"/>
        <v>0</v>
      </c>
      <c r="L718" s="82">
        <f>+IF(CONSOLIDADO[[#This Row],[Codigo Municipio]]=E717,CONSOLIDADO[[#This Row],[Recuperados Diarios]]+L717,CONSOLIDADO[[#This Row],[Recuperados Diarios]])</f>
        <v>0</v>
      </c>
      <c r="M718" s="83" cm="1">
        <f t="array" ref="M718">+IFERROR(IF(CONSOLIDADO[[#This Row],[Día]]&lt;14,0,INDEX(CONSOLIDADO[Casos Diarios],ROW()-14,1)),0)</f>
        <v>0</v>
      </c>
      <c r="N718" s="78">
        <f>+IF(CONSOLIDADO[[#This Row],[Clave]]="710143893",1,IF(OR(CONSOLIDADO[[#This Row],[Casos Acumulados]]&gt;0,CONSOLIDADO[[#This Row],[Muertes]]&gt;0),N717+1,I718))</f>
        <v>0</v>
      </c>
      <c r="O718" s="75">
        <f>+IFERROR(VLOOKUP($G718,TDMuertes!$C$2:$E$534,3,0),0)</f>
        <v>0</v>
      </c>
      <c r="P718" s="100" t="str">
        <f t="shared" ca="1" si="66"/>
        <v>OFF</v>
      </c>
      <c r="Q718" s="84">
        <f>+IFERROR(VLOOKUP(CONSOLIDADO[[#This Row],[Codigo Municipio]],TDDia!$A$4:$B$394,2,0),0)</f>
        <v>0</v>
      </c>
    </row>
    <row r="719" spans="2:17" ht="14.4" x14ac:dyDescent="0.3">
      <c r="B719">
        <f t="shared" si="63"/>
        <v>4</v>
      </c>
      <c r="C719" s="75" t="str" cm="1">
        <f t="array" ref="C719">+INDEX(Table_4[[Departamento]:[Municipio]],FINAL!$B719,1)</f>
        <v>Atlántida</v>
      </c>
      <c r="D719" s="75" t="str" cm="1">
        <f t="array" ref="D719">+INDEX(Table_4[[Departamento]:[Municipio]],FINAL!$B719,4)</f>
        <v>Jutiapa</v>
      </c>
      <c r="E719" s="75" t="str" cm="1">
        <f t="array" ref="E719">+INDEX(Table_4[[Departamento]:[Municipio]],FINAL!$B719,3)</f>
        <v>0104</v>
      </c>
      <c r="F719" s="102">
        <f t="shared" si="62"/>
        <v>44031</v>
      </c>
      <c r="G719" s="77" t="str">
        <f>+CONSOLIDADO[[#This Row],[Codigo Municipio]]&amp;CONSOLIDADO[[#This Row],[Fecha]]</f>
        <v>010444031</v>
      </c>
      <c r="H719" s="78">
        <f>+IFERROR(VLOOKUP($G719,TDAcumula!$C$2:$E$2027,3,0),0)</f>
        <v>0</v>
      </c>
      <c r="I719" s="79">
        <f t="shared" si="64"/>
        <v>0</v>
      </c>
      <c r="J719" s="80">
        <f>+IF(CONSOLIDADO[[#This Row],[Codigo Municipio]]=E718,CONSOLIDADO[[#This Row],[Fallecidos Diarios]]+J718,CONSOLIDADO[[#This Row],[Fallecidos Diarios]])</f>
        <v>0</v>
      </c>
      <c r="K719" s="81">
        <f t="shared" si="65"/>
        <v>0</v>
      </c>
      <c r="L719" s="82">
        <f>+IF(CONSOLIDADO[[#This Row],[Codigo Municipio]]=E718,CONSOLIDADO[[#This Row],[Recuperados Diarios]]+L718,CONSOLIDADO[[#This Row],[Recuperados Diarios]])</f>
        <v>0</v>
      </c>
      <c r="M719" s="83" cm="1">
        <f t="array" ref="M719">+IFERROR(IF(CONSOLIDADO[[#This Row],[Día]]&lt;14,0,INDEX(CONSOLIDADO[Casos Diarios],ROW()-14,1)),0)</f>
        <v>0</v>
      </c>
      <c r="N719" s="78">
        <f>+IF(CONSOLIDADO[[#This Row],[Clave]]="710143893",1,IF(OR(CONSOLIDADO[[#This Row],[Casos Acumulados]]&gt;0,CONSOLIDADO[[#This Row],[Muertes]]&gt;0),N718+1,I719))</f>
        <v>0</v>
      </c>
      <c r="O719" s="75">
        <f>+IFERROR(VLOOKUP($G719,TDMuertes!$C$2:$E$534,3,0),0)</f>
        <v>0</v>
      </c>
      <c r="P719" s="100" t="str">
        <f t="shared" ca="1" si="66"/>
        <v>OFF</v>
      </c>
      <c r="Q719" s="84">
        <f>+IFERROR(VLOOKUP(CONSOLIDADO[[#This Row],[Codigo Municipio]],TDDia!$A$4:$B$394,2,0),0)</f>
        <v>0</v>
      </c>
    </row>
    <row r="720" spans="2:17" ht="14.4" x14ac:dyDescent="0.3">
      <c r="B720">
        <f t="shared" si="63"/>
        <v>4</v>
      </c>
      <c r="C720" s="75" t="str" cm="1">
        <f t="array" ref="C720">+INDEX(Table_4[[Departamento]:[Municipio]],FINAL!$B720,1)</f>
        <v>Atlántida</v>
      </c>
      <c r="D720" s="75" t="str" cm="1">
        <f t="array" ref="D720">+INDEX(Table_4[[Departamento]:[Municipio]],FINAL!$B720,4)</f>
        <v>Jutiapa</v>
      </c>
      <c r="E720" s="75" t="str" cm="1">
        <f t="array" ref="E720">+INDEX(Table_4[[Departamento]:[Municipio]],FINAL!$B720,3)</f>
        <v>0104</v>
      </c>
      <c r="F720" s="102">
        <f t="shared" si="62"/>
        <v>44032</v>
      </c>
      <c r="G720" s="77" t="str">
        <f>+CONSOLIDADO[[#This Row],[Codigo Municipio]]&amp;CONSOLIDADO[[#This Row],[Fecha]]</f>
        <v>010444032</v>
      </c>
      <c r="H720" s="78">
        <f>+IFERROR(VLOOKUP($G720,TDAcumula!$C$2:$E$2027,3,0),0)</f>
        <v>0</v>
      </c>
      <c r="I720" s="79">
        <f t="shared" si="64"/>
        <v>0</v>
      </c>
      <c r="J720" s="80">
        <f>+IF(CONSOLIDADO[[#This Row],[Codigo Municipio]]=E719,CONSOLIDADO[[#This Row],[Fallecidos Diarios]]+J719,CONSOLIDADO[[#This Row],[Fallecidos Diarios]])</f>
        <v>0</v>
      </c>
      <c r="K720" s="81">
        <f t="shared" si="65"/>
        <v>0</v>
      </c>
      <c r="L720" s="82">
        <f>+IF(CONSOLIDADO[[#This Row],[Codigo Municipio]]=E719,CONSOLIDADO[[#This Row],[Recuperados Diarios]]+L719,CONSOLIDADO[[#This Row],[Recuperados Diarios]])</f>
        <v>0</v>
      </c>
      <c r="M720" s="83" cm="1">
        <f t="array" ref="M720">+IFERROR(IF(CONSOLIDADO[[#This Row],[Día]]&lt;14,0,INDEX(CONSOLIDADO[Casos Diarios],ROW()-14,1)),0)</f>
        <v>0</v>
      </c>
      <c r="N720" s="78">
        <f>+IF(CONSOLIDADO[[#This Row],[Clave]]="710143893",1,IF(OR(CONSOLIDADO[[#This Row],[Casos Acumulados]]&gt;0,CONSOLIDADO[[#This Row],[Muertes]]&gt;0),N719+1,I720))</f>
        <v>0</v>
      </c>
      <c r="O720" s="75">
        <f>+IFERROR(VLOOKUP($G720,TDMuertes!$C$2:$E$534,3,0),0)</f>
        <v>0</v>
      </c>
      <c r="P720" s="100" t="str">
        <f t="shared" ca="1" si="66"/>
        <v>OFF</v>
      </c>
      <c r="Q720" s="84">
        <f>+IFERROR(VLOOKUP(CONSOLIDADO[[#This Row],[Codigo Municipio]],TDDia!$A$4:$B$394,2,0),0)</f>
        <v>0</v>
      </c>
    </row>
    <row r="721" spans="2:17" ht="14.4" x14ac:dyDescent="0.3">
      <c r="B721">
        <f t="shared" si="63"/>
        <v>4</v>
      </c>
      <c r="C721" s="75" t="str" cm="1">
        <f t="array" ref="C721">+INDEX(Table_4[[Departamento]:[Municipio]],FINAL!$B721,1)</f>
        <v>Atlántida</v>
      </c>
      <c r="D721" s="75" t="str" cm="1">
        <f t="array" ref="D721">+INDEX(Table_4[[Departamento]:[Municipio]],FINAL!$B721,4)</f>
        <v>Jutiapa</v>
      </c>
      <c r="E721" s="75" t="str" cm="1">
        <f t="array" ref="E721">+INDEX(Table_4[[Departamento]:[Municipio]],FINAL!$B721,3)</f>
        <v>0104</v>
      </c>
      <c r="F721" s="102">
        <f t="shared" si="62"/>
        <v>44033</v>
      </c>
      <c r="G721" s="77" t="str">
        <f>+CONSOLIDADO[[#This Row],[Codigo Municipio]]&amp;CONSOLIDADO[[#This Row],[Fecha]]</f>
        <v>010444033</v>
      </c>
      <c r="H721" s="78">
        <f>+IFERROR(VLOOKUP($G721,TDAcumula!$C$2:$E$2027,3,0),0)</f>
        <v>0</v>
      </c>
      <c r="I721" s="79">
        <f t="shared" si="64"/>
        <v>0</v>
      </c>
      <c r="J721" s="80">
        <f>+IF(CONSOLIDADO[[#This Row],[Codigo Municipio]]=E720,CONSOLIDADO[[#This Row],[Fallecidos Diarios]]+J720,CONSOLIDADO[[#This Row],[Fallecidos Diarios]])</f>
        <v>0</v>
      </c>
      <c r="K721" s="81">
        <f t="shared" si="65"/>
        <v>0</v>
      </c>
      <c r="L721" s="82">
        <f>+IF(CONSOLIDADO[[#This Row],[Codigo Municipio]]=E720,CONSOLIDADO[[#This Row],[Recuperados Diarios]]+L720,CONSOLIDADO[[#This Row],[Recuperados Diarios]])</f>
        <v>0</v>
      </c>
      <c r="M721" s="83" cm="1">
        <f t="array" ref="M721">+IFERROR(IF(CONSOLIDADO[[#This Row],[Día]]&lt;14,0,INDEX(CONSOLIDADO[Casos Diarios],ROW()-14,1)),0)</f>
        <v>0</v>
      </c>
      <c r="N721" s="78">
        <f>+IF(CONSOLIDADO[[#This Row],[Clave]]="710143893",1,IF(OR(CONSOLIDADO[[#This Row],[Casos Acumulados]]&gt;0,CONSOLIDADO[[#This Row],[Muertes]]&gt;0),N720+1,I721))</f>
        <v>0</v>
      </c>
      <c r="O721" s="75">
        <f>+IFERROR(VLOOKUP($G721,TDMuertes!$C$2:$E$534,3,0),0)</f>
        <v>0</v>
      </c>
      <c r="P721" s="100" t="str">
        <f t="shared" ca="1" si="66"/>
        <v>OFF</v>
      </c>
      <c r="Q721" s="84">
        <f>+IFERROR(VLOOKUP(CONSOLIDADO[[#This Row],[Codigo Municipio]],TDDia!$A$4:$B$394,2,0),0)</f>
        <v>0</v>
      </c>
    </row>
    <row r="722" spans="2:17" ht="14.4" x14ac:dyDescent="0.3">
      <c r="B722">
        <f t="shared" si="63"/>
        <v>4</v>
      </c>
      <c r="C722" s="75" t="str" cm="1">
        <f t="array" ref="C722">+INDEX(Table_4[[Departamento]:[Municipio]],FINAL!$B722,1)</f>
        <v>Atlántida</v>
      </c>
      <c r="D722" s="75" t="str" cm="1">
        <f t="array" ref="D722">+INDEX(Table_4[[Departamento]:[Municipio]],FINAL!$B722,4)</f>
        <v>Jutiapa</v>
      </c>
      <c r="E722" s="75" t="str" cm="1">
        <f t="array" ref="E722">+INDEX(Table_4[[Departamento]:[Municipio]],FINAL!$B722,3)</f>
        <v>0104</v>
      </c>
      <c r="F722" s="102">
        <f t="shared" si="62"/>
        <v>44034</v>
      </c>
      <c r="G722" s="77" t="str">
        <f>+CONSOLIDADO[[#This Row],[Codigo Municipio]]&amp;CONSOLIDADO[[#This Row],[Fecha]]</f>
        <v>010444034</v>
      </c>
      <c r="H722" s="78">
        <f>+IFERROR(VLOOKUP($G722,TDAcumula!$C$2:$E$2027,3,0),0)</f>
        <v>0</v>
      </c>
      <c r="I722" s="79">
        <f t="shared" si="64"/>
        <v>0</v>
      </c>
      <c r="J722" s="80">
        <f>+IF(CONSOLIDADO[[#This Row],[Codigo Municipio]]=E721,CONSOLIDADO[[#This Row],[Fallecidos Diarios]]+J721,CONSOLIDADO[[#This Row],[Fallecidos Diarios]])</f>
        <v>0</v>
      </c>
      <c r="K722" s="81">
        <f t="shared" si="65"/>
        <v>0</v>
      </c>
      <c r="L722" s="82">
        <f>+IF(CONSOLIDADO[[#This Row],[Codigo Municipio]]=E721,CONSOLIDADO[[#This Row],[Recuperados Diarios]]+L721,CONSOLIDADO[[#This Row],[Recuperados Diarios]])</f>
        <v>0</v>
      </c>
      <c r="M722" s="83" cm="1">
        <f t="array" ref="M722">+IFERROR(IF(CONSOLIDADO[[#This Row],[Día]]&lt;14,0,INDEX(CONSOLIDADO[Casos Diarios],ROW()-14,1)),0)</f>
        <v>0</v>
      </c>
      <c r="N722" s="78">
        <f>+IF(CONSOLIDADO[[#This Row],[Clave]]="710143893",1,IF(OR(CONSOLIDADO[[#This Row],[Casos Acumulados]]&gt;0,CONSOLIDADO[[#This Row],[Muertes]]&gt;0),N721+1,I722))</f>
        <v>0</v>
      </c>
      <c r="O722" s="75">
        <f>+IFERROR(VLOOKUP($G722,TDMuertes!$C$2:$E$534,3,0),0)</f>
        <v>0</v>
      </c>
      <c r="P722" s="100" t="str">
        <f t="shared" ca="1" si="66"/>
        <v>OFF</v>
      </c>
      <c r="Q722" s="84">
        <f>+IFERROR(VLOOKUP(CONSOLIDADO[[#This Row],[Codigo Municipio]],TDDia!$A$4:$B$394,2,0),0)</f>
        <v>0</v>
      </c>
    </row>
    <row r="723" spans="2:17" ht="14.4" x14ac:dyDescent="0.3">
      <c r="B723">
        <f t="shared" si="63"/>
        <v>4</v>
      </c>
      <c r="C723" s="75" t="str" cm="1">
        <f t="array" ref="C723">+INDEX(Table_4[[Departamento]:[Municipio]],FINAL!$B723,1)</f>
        <v>Atlántida</v>
      </c>
      <c r="D723" s="75" t="str" cm="1">
        <f t="array" ref="D723">+INDEX(Table_4[[Departamento]:[Municipio]],FINAL!$B723,4)</f>
        <v>Jutiapa</v>
      </c>
      <c r="E723" s="75" t="str" cm="1">
        <f t="array" ref="E723">+INDEX(Table_4[[Departamento]:[Municipio]],FINAL!$B723,3)</f>
        <v>0104</v>
      </c>
      <c r="F723" s="102">
        <f t="shared" si="62"/>
        <v>44035</v>
      </c>
      <c r="G723" s="77" t="str">
        <f>+CONSOLIDADO[[#This Row],[Codigo Municipio]]&amp;CONSOLIDADO[[#This Row],[Fecha]]</f>
        <v>010444035</v>
      </c>
      <c r="H723" s="78">
        <f>+IFERROR(VLOOKUP($G723,TDAcumula!$C$2:$E$2027,3,0),0)</f>
        <v>0</v>
      </c>
      <c r="I723" s="79">
        <f t="shared" si="64"/>
        <v>0</v>
      </c>
      <c r="J723" s="80">
        <f>+IF(CONSOLIDADO[[#This Row],[Codigo Municipio]]=E722,CONSOLIDADO[[#This Row],[Fallecidos Diarios]]+J722,CONSOLIDADO[[#This Row],[Fallecidos Diarios]])</f>
        <v>0</v>
      </c>
      <c r="K723" s="81">
        <f t="shared" si="65"/>
        <v>0</v>
      </c>
      <c r="L723" s="82">
        <f>+IF(CONSOLIDADO[[#This Row],[Codigo Municipio]]=E722,CONSOLIDADO[[#This Row],[Recuperados Diarios]]+L722,CONSOLIDADO[[#This Row],[Recuperados Diarios]])</f>
        <v>0</v>
      </c>
      <c r="M723" s="83" cm="1">
        <f t="array" ref="M723">+IFERROR(IF(CONSOLIDADO[[#This Row],[Día]]&lt;14,0,INDEX(CONSOLIDADO[Casos Diarios],ROW()-14,1)),0)</f>
        <v>0</v>
      </c>
      <c r="N723" s="78">
        <f>+IF(CONSOLIDADO[[#This Row],[Clave]]="710143893",1,IF(OR(CONSOLIDADO[[#This Row],[Casos Acumulados]]&gt;0,CONSOLIDADO[[#This Row],[Muertes]]&gt;0),N722+1,I723))</f>
        <v>0</v>
      </c>
      <c r="O723" s="75">
        <f>+IFERROR(VLOOKUP($G723,TDMuertes!$C$2:$E$534,3,0),0)</f>
        <v>0</v>
      </c>
      <c r="P723" s="100" t="str">
        <f t="shared" ca="1" si="66"/>
        <v>OFF</v>
      </c>
      <c r="Q723" s="84">
        <f>+IFERROR(VLOOKUP(CONSOLIDADO[[#This Row],[Codigo Municipio]],TDDia!$A$4:$B$394,2,0),0)</f>
        <v>0</v>
      </c>
    </row>
    <row r="724" spans="2:17" ht="14.4" x14ac:dyDescent="0.3">
      <c r="B724">
        <f t="shared" si="63"/>
        <v>4</v>
      </c>
      <c r="C724" s="75" t="str" cm="1">
        <f t="array" ref="C724">+INDEX(Table_4[[Departamento]:[Municipio]],FINAL!$B724,1)</f>
        <v>Atlántida</v>
      </c>
      <c r="D724" s="75" t="str" cm="1">
        <f t="array" ref="D724">+INDEX(Table_4[[Departamento]:[Municipio]],FINAL!$B724,4)</f>
        <v>Jutiapa</v>
      </c>
      <c r="E724" s="75" t="str" cm="1">
        <f t="array" ref="E724">+INDEX(Table_4[[Departamento]:[Municipio]],FINAL!$B724,3)</f>
        <v>0104</v>
      </c>
      <c r="F724" s="102">
        <f t="shared" si="62"/>
        <v>44036</v>
      </c>
      <c r="G724" s="77" t="str">
        <f>+CONSOLIDADO[[#This Row],[Codigo Municipio]]&amp;CONSOLIDADO[[#This Row],[Fecha]]</f>
        <v>010444036</v>
      </c>
      <c r="H724" s="78">
        <f>+IFERROR(VLOOKUP($G724,TDAcumula!$C$2:$E$2027,3,0),0)</f>
        <v>0</v>
      </c>
      <c r="I724" s="79">
        <f t="shared" si="64"/>
        <v>0</v>
      </c>
      <c r="J724" s="80">
        <f>+IF(CONSOLIDADO[[#This Row],[Codigo Municipio]]=E723,CONSOLIDADO[[#This Row],[Fallecidos Diarios]]+J723,CONSOLIDADO[[#This Row],[Fallecidos Diarios]])</f>
        <v>0</v>
      </c>
      <c r="K724" s="81">
        <f t="shared" si="65"/>
        <v>0</v>
      </c>
      <c r="L724" s="82">
        <f>+IF(CONSOLIDADO[[#This Row],[Codigo Municipio]]=E723,CONSOLIDADO[[#This Row],[Recuperados Diarios]]+L723,CONSOLIDADO[[#This Row],[Recuperados Diarios]])</f>
        <v>0</v>
      </c>
      <c r="M724" s="83" cm="1">
        <f t="array" ref="M724">+IFERROR(IF(CONSOLIDADO[[#This Row],[Día]]&lt;14,0,INDEX(CONSOLIDADO[Casos Diarios],ROW()-14,1)),0)</f>
        <v>0</v>
      </c>
      <c r="N724" s="78">
        <f>+IF(CONSOLIDADO[[#This Row],[Clave]]="710143893",1,IF(OR(CONSOLIDADO[[#This Row],[Casos Acumulados]]&gt;0,CONSOLIDADO[[#This Row],[Muertes]]&gt;0),N723+1,I724))</f>
        <v>0</v>
      </c>
      <c r="O724" s="75">
        <f>+IFERROR(VLOOKUP($G724,TDMuertes!$C$2:$E$534,3,0),0)</f>
        <v>0</v>
      </c>
      <c r="P724" s="100" t="str">
        <f t="shared" ca="1" si="66"/>
        <v>OFF</v>
      </c>
      <c r="Q724" s="84">
        <f>+IFERROR(VLOOKUP(CONSOLIDADO[[#This Row],[Codigo Municipio]],TDDia!$A$4:$B$394,2,0),0)</f>
        <v>0</v>
      </c>
    </row>
    <row r="725" spans="2:17" ht="14.4" x14ac:dyDescent="0.3">
      <c r="B725">
        <f t="shared" si="63"/>
        <v>4</v>
      </c>
      <c r="C725" s="75" t="str" cm="1">
        <f t="array" ref="C725">+INDEX(Table_4[[Departamento]:[Municipio]],FINAL!$B725,1)</f>
        <v>Atlántida</v>
      </c>
      <c r="D725" s="75" t="str" cm="1">
        <f t="array" ref="D725">+INDEX(Table_4[[Departamento]:[Municipio]],FINAL!$B725,4)</f>
        <v>Jutiapa</v>
      </c>
      <c r="E725" s="75" t="str" cm="1">
        <f t="array" ref="E725">+INDEX(Table_4[[Departamento]:[Municipio]],FINAL!$B725,3)</f>
        <v>0104</v>
      </c>
      <c r="F725" s="102">
        <f t="shared" si="62"/>
        <v>44037</v>
      </c>
      <c r="G725" s="77" t="str">
        <f>+CONSOLIDADO[[#This Row],[Codigo Municipio]]&amp;CONSOLIDADO[[#This Row],[Fecha]]</f>
        <v>010444037</v>
      </c>
      <c r="H725" s="78">
        <f>+IFERROR(VLOOKUP($G725,TDAcumula!$C$2:$E$2027,3,0),0)</f>
        <v>0</v>
      </c>
      <c r="I725" s="79">
        <f t="shared" si="64"/>
        <v>0</v>
      </c>
      <c r="J725" s="80">
        <f>+IF(CONSOLIDADO[[#This Row],[Codigo Municipio]]=E724,CONSOLIDADO[[#This Row],[Fallecidos Diarios]]+J724,CONSOLIDADO[[#This Row],[Fallecidos Diarios]])</f>
        <v>0</v>
      </c>
      <c r="K725" s="81">
        <f t="shared" si="65"/>
        <v>0</v>
      </c>
      <c r="L725" s="82">
        <f>+IF(CONSOLIDADO[[#This Row],[Codigo Municipio]]=E724,CONSOLIDADO[[#This Row],[Recuperados Diarios]]+L724,CONSOLIDADO[[#This Row],[Recuperados Diarios]])</f>
        <v>0</v>
      </c>
      <c r="M725" s="83" cm="1">
        <f t="array" ref="M725">+IFERROR(IF(CONSOLIDADO[[#This Row],[Día]]&lt;14,0,INDEX(CONSOLIDADO[Casos Diarios],ROW()-14,1)),0)</f>
        <v>0</v>
      </c>
      <c r="N725" s="78">
        <f>+IF(CONSOLIDADO[[#This Row],[Clave]]="710143893",1,IF(OR(CONSOLIDADO[[#This Row],[Casos Acumulados]]&gt;0,CONSOLIDADO[[#This Row],[Muertes]]&gt;0),N724+1,I725))</f>
        <v>0</v>
      </c>
      <c r="O725" s="75">
        <f>+IFERROR(VLOOKUP($G725,TDMuertes!$C$2:$E$534,3,0),0)</f>
        <v>0</v>
      </c>
      <c r="P725" s="100" t="str">
        <f t="shared" ca="1" si="66"/>
        <v>OFF</v>
      </c>
      <c r="Q725" s="84">
        <f>+IFERROR(VLOOKUP(CONSOLIDADO[[#This Row],[Codigo Municipio]],TDDia!$A$4:$B$394,2,0),0)</f>
        <v>0</v>
      </c>
    </row>
    <row r="726" spans="2:17" ht="14.4" x14ac:dyDescent="0.3">
      <c r="B726">
        <f t="shared" si="63"/>
        <v>4</v>
      </c>
      <c r="C726" s="75" t="str" cm="1">
        <f t="array" ref="C726">+INDEX(Table_4[[Departamento]:[Municipio]],FINAL!$B726,1)</f>
        <v>Atlántida</v>
      </c>
      <c r="D726" s="75" t="str" cm="1">
        <f t="array" ref="D726">+INDEX(Table_4[[Departamento]:[Municipio]],FINAL!$B726,4)</f>
        <v>Jutiapa</v>
      </c>
      <c r="E726" s="75" t="str" cm="1">
        <f t="array" ref="E726">+INDEX(Table_4[[Departamento]:[Municipio]],FINAL!$B726,3)</f>
        <v>0104</v>
      </c>
      <c r="F726" s="102">
        <f t="shared" si="62"/>
        <v>44038</v>
      </c>
      <c r="G726" s="77" t="str">
        <f>+CONSOLIDADO[[#This Row],[Codigo Municipio]]&amp;CONSOLIDADO[[#This Row],[Fecha]]</f>
        <v>010444038</v>
      </c>
      <c r="H726" s="78">
        <f>+IFERROR(VLOOKUP($G726,TDAcumula!$C$2:$E$2027,3,0),0)</f>
        <v>0</v>
      </c>
      <c r="I726" s="79">
        <f t="shared" si="64"/>
        <v>0</v>
      </c>
      <c r="J726" s="80">
        <f>+IF(CONSOLIDADO[[#This Row],[Codigo Municipio]]=E725,CONSOLIDADO[[#This Row],[Fallecidos Diarios]]+J725,CONSOLIDADO[[#This Row],[Fallecidos Diarios]])</f>
        <v>0</v>
      </c>
      <c r="K726" s="81">
        <f t="shared" si="65"/>
        <v>0</v>
      </c>
      <c r="L726" s="82">
        <f>+IF(CONSOLIDADO[[#This Row],[Codigo Municipio]]=E725,CONSOLIDADO[[#This Row],[Recuperados Diarios]]+L725,CONSOLIDADO[[#This Row],[Recuperados Diarios]])</f>
        <v>0</v>
      </c>
      <c r="M726" s="83" cm="1">
        <f t="array" ref="M726">+IFERROR(IF(CONSOLIDADO[[#This Row],[Día]]&lt;14,0,INDEX(CONSOLIDADO[Casos Diarios],ROW()-14,1)),0)</f>
        <v>0</v>
      </c>
      <c r="N726" s="78">
        <f>+IF(CONSOLIDADO[[#This Row],[Clave]]="710143893",1,IF(OR(CONSOLIDADO[[#This Row],[Casos Acumulados]]&gt;0,CONSOLIDADO[[#This Row],[Muertes]]&gt;0),N725+1,I726))</f>
        <v>0</v>
      </c>
      <c r="O726" s="75">
        <f>+IFERROR(VLOOKUP($G726,TDMuertes!$C$2:$E$534,3,0),0)</f>
        <v>0</v>
      </c>
      <c r="P726" s="100" t="str">
        <f t="shared" ca="1" si="66"/>
        <v>OFF</v>
      </c>
      <c r="Q726" s="84">
        <f>+IFERROR(VLOOKUP(CONSOLIDADO[[#This Row],[Codigo Municipio]],TDDia!$A$4:$B$394,2,0),0)</f>
        <v>0</v>
      </c>
    </row>
    <row r="727" spans="2:17" ht="14.4" x14ac:dyDescent="0.3">
      <c r="B727">
        <f t="shared" si="63"/>
        <v>4</v>
      </c>
      <c r="C727" s="75" t="str" cm="1">
        <f t="array" ref="C727">+INDEX(Table_4[[Departamento]:[Municipio]],FINAL!$B727,1)</f>
        <v>Atlántida</v>
      </c>
      <c r="D727" s="75" t="str" cm="1">
        <f t="array" ref="D727">+INDEX(Table_4[[Departamento]:[Municipio]],FINAL!$B727,4)</f>
        <v>Jutiapa</v>
      </c>
      <c r="E727" s="75" t="str" cm="1">
        <f t="array" ref="E727">+INDEX(Table_4[[Departamento]:[Municipio]],FINAL!$B727,3)</f>
        <v>0104</v>
      </c>
      <c r="F727" s="102">
        <f t="shared" si="62"/>
        <v>44039</v>
      </c>
      <c r="G727" s="77" t="str">
        <f>+CONSOLIDADO[[#This Row],[Codigo Municipio]]&amp;CONSOLIDADO[[#This Row],[Fecha]]</f>
        <v>010444039</v>
      </c>
      <c r="H727" s="78">
        <f>+IFERROR(VLOOKUP($G727,TDAcumula!$C$2:$E$2027,3,0),0)</f>
        <v>0</v>
      </c>
      <c r="I727" s="79">
        <f t="shared" si="64"/>
        <v>0</v>
      </c>
      <c r="J727" s="80">
        <f>+IF(CONSOLIDADO[[#This Row],[Codigo Municipio]]=E726,CONSOLIDADO[[#This Row],[Fallecidos Diarios]]+J726,CONSOLIDADO[[#This Row],[Fallecidos Diarios]])</f>
        <v>0</v>
      </c>
      <c r="K727" s="81">
        <f t="shared" si="65"/>
        <v>0</v>
      </c>
      <c r="L727" s="82">
        <f>+IF(CONSOLIDADO[[#This Row],[Codigo Municipio]]=E726,CONSOLIDADO[[#This Row],[Recuperados Diarios]]+L726,CONSOLIDADO[[#This Row],[Recuperados Diarios]])</f>
        <v>0</v>
      </c>
      <c r="M727" s="83" cm="1">
        <f t="array" ref="M727">+IFERROR(IF(CONSOLIDADO[[#This Row],[Día]]&lt;14,0,INDEX(CONSOLIDADO[Casos Diarios],ROW()-14,1)),0)</f>
        <v>0</v>
      </c>
      <c r="N727" s="78">
        <f>+IF(CONSOLIDADO[[#This Row],[Clave]]="710143893",1,IF(OR(CONSOLIDADO[[#This Row],[Casos Acumulados]]&gt;0,CONSOLIDADO[[#This Row],[Muertes]]&gt;0),N726+1,I727))</f>
        <v>0</v>
      </c>
      <c r="O727" s="75">
        <f>+IFERROR(VLOOKUP($G727,TDMuertes!$C$2:$E$534,3,0),0)</f>
        <v>0</v>
      </c>
      <c r="P727" s="100" t="str">
        <f t="shared" ca="1" si="66"/>
        <v>OFF</v>
      </c>
      <c r="Q727" s="84">
        <f>+IFERROR(VLOOKUP(CONSOLIDADO[[#This Row],[Codigo Municipio]],TDDia!$A$4:$B$394,2,0),0)</f>
        <v>0</v>
      </c>
    </row>
    <row r="728" spans="2:17" ht="14.4" x14ac:dyDescent="0.3">
      <c r="B728">
        <f t="shared" si="63"/>
        <v>4</v>
      </c>
      <c r="C728" s="75" t="str" cm="1">
        <f t="array" ref="C728">+INDEX(Table_4[[Departamento]:[Municipio]],FINAL!$B728,1)</f>
        <v>Atlántida</v>
      </c>
      <c r="D728" s="75" t="str" cm="1">
        <f t="array" ref="D728">+INDEX(Table_4[[Departamento]:[Municipio]],FINAL!$B728,4)</f>
        <v>Jutiapa</v>
      </c>
      <c r="E728" s="75" t="str" cm="1">
        <f t="array" ref="E728">+INDEX(Table_4[[Departamento]:[Municipio]],FINAL!$B728,3)</f>
        <v>0104</v>
      </c>
      <c r="F728" s="102">
        <f t="shared" si="62"/>
        <v>44040</v>
      </c>
      <c r="G728" s="77" t="str">
        <f>+CONSOLIDADO[[#This Row],[Codigo Municipio]]&amp;CONSOLIDADO[[#This Row],[Fecha]]</f>
        <v>010444040</v>
      </c>
      <c r="H728" s="78">
        <f>+IFERROR(VLOOKUP($G728,TDAcumula!$C$2:$E$2027,3,0),0)</f>
        <v>0</v>
      </c>
      <c r="I728" s="79">
        <f t="shared" si="64"/>
        <v>0</v>
      </c>
      <c r="J728" s="80">
        <f>+IF(CONSOLIDADO[[#This Row],[Codigo Municipio]]=E727,CONSOLIDADO[[#This Row],[Fallecidos Diarios]]+J727,CONSOLIDADO[[#This Row],[Fallecidos Diarios]])</f>
        <v>0</v>
      </c>
      <c r="K728" s="81">
        <f t="shared" si="65"/>
        <v>0</v>
      </c>
      <c r="L728" s="82">
        <f>+IF(CONSOLIDADO[[#This Row],[Codigo Municipio]]=E727,CONSOLIDADO[[#This Row],[Recuperados Diarios]]+L727,CONSOLIDADO[[#This Row],[Recuperados Diarios]])</f>
        <v>0</v>
      </c>
      <c r="M728" s="83" cm="1">
        <f t="array" ref="M728">+IFERROR(IF(CONSOLIDADO[[#This Row],[Día]]&lt;14,0,INDEX(CONSOLIDADO[Casos Diarios],ROW()-14,1)),0)</f>
        <v>0</v>
      </c>
      <c r="N728" s="78">
        <f>+IF(CONSOLIDADO[[#This Row],[Clave]]="710143893",1,IF(OR(CONSOLIDADO[[#This Row],[Casos Acumulados]]&gt;0,CONSOLIDADO[[#This Row],[Muertes]]&gt;0),N727+1,I728))</f>
        <v>0</v>
      </c>
      <c r="O728" s="75">
        <f>+IFERROR(VLOOKUP($G728,TDMuertes!$C$2:$E$534,3,0),0)</f>
        <v>0</v>
      </c>
      <c r="P728" s="100" t="str">
        <f t="shared" ca="1" si="66"/>
        <v>OFF</v>
      </c>
      <c r="Q728" s="84">
        <f>+IFERROR(VLOOKUP(CONSOLIDADO[[#This Row],[Codigo Municipio]],TDDia!$A$4:$B$394,2,0),0)</f>
        <v>0</v>
      </c>
    </row>
    <row r="729" spans="2:17" ht="14.4" x14ac:dyDescent="0.3">
      <c r="B729">
        <f t="shared" si="63"/>
        <v>4</v>
      </c>
      <c r="C729" s="75" t="str" cm="1">
        <f t="array" ref="C729">+INDEX(Table_4[[Departamento]:[Municipio]],FINAL!$B729,1)</f>
        <v>Atlántida</v>
      </c>
      <c r="D729" s="75" t="str" cm="1">
        <f t="array" ref="D729">+INDEX(Table_4[[Departamento]:[Municipio]],FINAL!$B729,4)</f>
        <v>Jutiapa</v>
      </c>
      <c r="E729" s="75" t="str" cm="1">
        <f t="array" ref="E729">+INDEX(Table_4[[Departamento]:[Municipio]],FINAL!$B729,3)</f>
        <v>0104</v>
      </c>
      <c r="F729" s="102">
        <f t="shared" si="62"/>
        <v>44041</v>
      </c>
      <c r="G729" s="77" t="str">
        <f>+CONSOLIDADO[[#This Row],[Codigo Municipio]]&amp;CONSOLIDADO[[#This Row],[Fecha]]</f>
        <v>010444041</v>
      </c>
      <c r="H729" s="78">
        <f>+IFERROR(VLOOKUP($G729,TDAcumula!$C$2:$E$2027,3,0),0)</f>
        <v>0</v>
      </c>
      <c r="I729" s="79">
        <f t="shared" si="64"/>
        <v>0</v>
      </c>
      <c r="J729" s="80">
        <f>+IF(CONSOLIDADO[[#This Row],[Codigo Municipio]]=E728,CONSOLIDADO[[#This Row],[Fallecidos Diarios]]+J728,CONSOLIDADO[[#This Row],[Fallecidos Diarios]])</f>
        <v>0</v>
      </c>
      <c r="K729" s="81">
        <f t="shared" si="65"/>
        <v>0</v>
      </c>
      <c r="L729" s="82">
        <f>+IF(CONSOLIDADO[[#This Row],[Codigo Municipio]]=E728,CONSOLIDADO[[#This Row],[Recuperados Diarios]]+L728,CONSOLIDADO[[#This Row],[Recuperados Diarios]])</f>
        <v>0</v>
      </c>
      <c r="M729" s="83" cm="1">
        <f t="array" ref="M729">+IFERROR(IF(CONSOLIDADO[[#This Row],[Día]]&lt;14,0,INDEX(CONSOLIDADO[Casos Diarios],ROW()-14,1)),0)</f>
        <v>0</v>
      </c>
      <c r="N729" s="78">
        <f>+IF(CONSOLIDADO[[#This Row],[Clave]]="710143893",1,IF(OR(CONSOLIDADO[[#This Row],[Casos Acumulados]]&gt;0,CONSOLIDADO[[#This Row],[Muertes]]&gt;0),N728+1,I729))</f>
        <v>0</v>
      </c>
      <c r="O729" s="75">
        <f>+IFERROR(VLOOKUP($G729,TDMuertes!$C$2:$E$534,3,0),0)</f>
        <v>0</v>
      </c>
      <c r="P729" s="100" t="str">
        <f t="shared" ca="1" si="66"/>
        <v>OFF</v>
      </c>
      <c r="Q729" s="84">
        <f>+IFERROR(VLOOKUP(CONSOLIDADO[[#This Row],[Codigo Municipio]],TDDia!$A$4:$B$394,2,0),0)</f>
        <v>0</v>
      </c>
    </row>
    <row r="730" spans="2:17" ht="14.4" x14ac:dyDescent="0.3">
      <c r="B730">
        <f t="shared" si="63"/>
        <v>4</v>
      </c>
      <c r="C730" s="75" t="str" cm="1">
        <f t="array" ref="C730">+INDEX(Table_4[[Departamento]:[Municipio]],FINAL!$B730,1)</f>
        <v>Atlántida</v>
      </c>
      <c r="D730" s="75" t="str" cm="1">
        <f t="array" ref="D730">+INDEX(Table_4[[Departamento]:[Municipio]],FINAL!$B730,4)</f>
        <v>Jutiapa</v>
      </c>
      <c r="E730" s="75" t="str" cm="1">
        <f t="array" ref="E730">+INDEX(Table_4[[Departamento]:[Municipio]],FINAL!$B730,3)</f>
        <v>0104</v>
      </c>
      <c r="F730" s="102">
        <f t="shared" si="62"/>
        <v>44042</v>
      </c>
      <c r="G730" s="77" t="str">
        <f>+CONSOLIDADO[[#This Row],[Codigo Municipio]]&amp;CONSOLIDADO[[#This Row],[Fecha]]</f>
        <v>010444042</v>
      </c>
      <c r="H730" s="78">
        <f>+IFERROR(VLOOKUP($G730,TDAcumula!$C$2:$E$2027,3,0),0)</f>
        <v>0</v>
      </c>
      <c r="I730" s="79">
        <f t="shared" si="64"/>
        <v>0</v>
      </c>
      <c r="J730" s="80">
        <f>+IF(CONSOLIDADO[[#This Row],[Codigo Municipio]]=E729,CONSOLIDADO[[#This Row],[Fallecidos Diarios]]+J729,CONSOLIDADO[[#This Row],[Fallecidos Diarios]])</f>
        <v>0</v>
      </c>
      <c r="K730" s="81">
        <f t="shared" si="65"/>
        <v>0</v>
      </c>
      <c r="L730" s="82">
        <f>+IF(CONSOLIDADO[[#This Row],[Codigo Municipio]]=E729,CONSOLIDADO[[#This Row],[Recuperados Diarios]]+L729,CONSOLIDADO[[#This Row],[Recuperados Diarios]])</f>
        <v>0</v>
      </c>
      <c r="M730" s="83" cm="1">
        <f t="array" ref="M730">+IFERROR(IF(CONSOLIDADO[[#This Row],[Día]]&lt;14,0,INDEX(CONSOLIDADO[Casos Diarios],ROW()-14,1)),0)</f>
        <v>0</v>
      </c>
      <c r="N730" s="78">
        <f>+IF(CONSOLIDADO[[#This Row],[Clave]]="710143893",1,IF(OR(CONSOLIDADO[[#This Row],[Casos Acumulados]]&gt;0,CONSOLIDADO[[#This Row],[Muertes]]&gt;0),N729+1,I730))</f>
        <v>0</v>
      </c>
      <c r="O730" s="75">
        <f>+IFERROR(VLOOKUP($G730,TDMuertes!$C$2:$E$534,3,0),0)</f>
        <v>0</v>
      </c>
      <c r="P730" s="100" t="str">
        <f t="shared" ca="1" si="66"/>
        <v>OFF</v>
      </c>
      <c r="Q730" s="84">
        <f>+IFERROR(VLOOKUP(CONSOLIDADO[[#This Row],[Codigo Municipio]],TDDia!$A$4:$B$394,2,0),0)</f>
        <v>0</v>
      </c>
    </row>
    <row r="731" spans="2:17" ht="14.4" x14ac:dyDescent="0.3">
      <c r="B731">
        <f t="shared" si="63"/>
        <v>4</v>
      </c>
      <c r="C731" s="75" t="str" cm="1">
        <f t="array" ref="C731">+INDEX(Table_4[[Departamento]:[Municipio]],FINAL!$B731,1)</f>
        <v>Atlántida</v>
      </c>
      <c r="D731" s="75" t="str" cm="1">
        <f t="array" ref="D731">+INDEX(Table_4[[Departamento]:[Municipio]],FINAL!$B731,4)</f>
        <v>Jutiapa</v>
      </c>
      <c r="E731" s="75" t="str" cm="1">
        <f t="array" ref="E731">+INDEX(Table_4[[Departamento]:[Municipio]],FINAL!$B731,3)</f>
        <v>0104</v>
      </c>
      <c r="F731" s="102">
        <f t="shared" si="62"/>
        <v>44043</v>
      </c>
      <c r="G731" s="77" t="str">
        <f>+CONSOLIDADO[[#This Row],[Codigo Municipio]]&amp;CONSOLIDADO[[#This Row],[Fecha]]</f>
        <v>010444043</v>
      </c>
      <c r="H731" s="78">
        <f>+IFERROR(VLOOKUP($G731,TDAcumula!$C$2:$E$2027,3,0),0)</f>
        <v>0</v>
      </c>
      <c r="I731" s="79">
        <f t="shared" si="64"/>
        <v>0</v>
      </c>
      <c r="J731" s="80">
        <f>+IF(CONSOLIDADO[[#This Row],[Codigo Municipio]]=E730,CONSOLIDADO[[#This Row],[Fallecidos Diarios]]+J730,CONSOLIDADO[[#This Row],[Fallecidos Diarios]])</f>
        <v>0</v>
      </c>
      <c r="K731" s="81">
        <f t="shared" si="65"/>
        <v>0</v>
      </c>
      <c r="L731" s="82">
        <f>+IF(CONSOLIDADO[[#This Row],[Codigo Municipio]]=E730,CONSOLIDADO[[#This Row],[Recuperados Diarios]]+L730,CONSOLIDADO[[#This Row],[Recuperados Diarios]])</f>
        <v>0</v>
      </c>
      <c r="M731" s="83" cm="1">
        <f t="array" ref="M731">+IFERROR(IF(CONSOLIDADO[[#This Row],[Día]]&lt;14,0,INDEX(CONSOLIDADO[Casos Diarios],ROW()-14,1)),0)</f>
        <v>0</v>
      </c>
      <c r="N731" s="78">
        <f>+IF(CONSOLIDADO[[#This Row],[Clave]]="710143893",1,IF(OR(CONSOLIDADO[[#This Row],[Casos Acumulados]]&gt;0,CONSOLIDADO[[#This Row],[Muertes]]&gt;0),N730+1,I731))</f>
        <v>0</v>
      </c>
      <c r="O731" s="75">
        <f>+IFERROR(VLOOKUP($G731,TDMuertes!$C$2:$E$534,3,0),0)</f>
        <v>0</v>
      </c>
      <c r="P731" s="100" t="str">
        <f t="shared" ca="1" si="66"/>
        <v>OFF</v>
      </c>
      <c r="Q731" s="84">
        <f>+IFERROR(VLOOKUP(CONSOLIDADO[[#This Row],[Codigo Municipio]],TDDia!$A$4:$B$394,2,0),0)</f>
        <v>0</v>
      </c>
    </row>
    <row r="732" spans="2:17" ht="14.4" x14ac:dyDescent="0.3">
      <c r="B732">
        <f t="shared" si="63"/>
        <v>4</v>
      </c>
      <c r="C732" s="75" t="str" cm="1">
        <f t="array" ref="C732">+INDEX(Table_4[[Departamento]:[Municipio]],FINAL!$B732,1)</f>
        <v>Atlántida</v>
      </c>
      <c r="D732" s="75" t="str" cm="1">
        <f t="array" ref="D732">+INDEX(Table_4[[Departamento]:[Municipio]],FINAL!$B732,4)</f>
        <v>Jutiapa</v>
      </c>
      <c r="E732" s="75" t="str" cm="1">
        <f t="array" ref="E732">+INDEX(Table_4[[Departamento]:[Municipio]],FINAL!$B732,3)</f>
        <v>0104</v>
      </c>
      <c r="F732" s="102">
        <f t="shared" si="62"/>
        <v>44044</v>
      </c>
      <c r="G732" s="77" t="str">
        <f>+CONSOLIDADO[[#This Row],[Codigo Municipio]]&amp;CONSOLIDADO[[#This Row],[Fecha]]</f>
        <v>010444044</v>
      </c>
      <c r="H732" s="78">
        <f>+IFERROR(VLOOKUP($G732,TDAcumula!$C$2:$E$2027,3,0),0)</f>
        <v>0</v>
      </c>
      <c r="I732" s="79">
        <f t="shared" si="64"/>
        <v>0</v>
      </c>
      <c r="J732" s="80">
        <f>+IF(CONSOLIDADO[[#This Row],[Codigo Municipio]]=E731,CONSOLIDADO[[#This Row],[Fallecidos Diarios]]+J731,CONSOLIDADO[[#This Row],[Fallecidos Diarios]])</f>
        <v>0</v>
      </c>
      <c r="K732" s="81">
        <f t="shared" si="65"/>
        <v>0</v>
      </c>
      <c r="L732" s="82">
        <f>+IF(CONSOLIDADO[[#This Row],[Codigo Municipio]]=E731,CONSOLIDADO[[#This Row],[Recuperados Diarios]]+L731,CONSOLIDADO[[#This Row],[Recuperados Diarios]])</f>
        <v>0</v>
      </c>
      <c r="M732" s="83" cm="1">
        <f t="array" ref="M732">+IFERROR(IF(CONSOLIDADO[[#This Row],[Día]]&lt;14,0,INDEX(CONSOLIDADO[Casos Diarios],ROW()-14,1)),0)</f>
        <v>0</v>
      </c>
      <c r="N732" s="78">
        <f>+IF(CONSOLIDADO[[#This Row],[Clave]]="710143893",1,IF(OR(CONSOLIDADO[[#This Row],[Casos Acumulados]]&gt;0,CONSOLIDADO[[#This Row],[Muertes]]&gt;0),N731+1,I732))</f>
        <v>0</v>
      </c>
      <c r="O732" s="75">
        <f>+IFERROR(VLOOKUP($G732,TDMuertes!$C$2:$E$534,3,0),0)</f>
        <v>0</v>
      </c>
      <c r="P732" s="100" t="str">
        <f t="shared" ca="1" si="66"/>
        <v>OFF</v>
      </c>
      <c r="Q732" s="84">
        <f>+IFERROR(VLOOKUP(CONSOLIDADO[[#This Row],[Codigo Municipio]],TDDia!$A$4:$B$394,2,0),0)</f>
        <v>0</v>
      </c>
    </row>
    <row r="733" spans="2:17" ht="14.4" x14ac:dyDescent="0.3">
      <c r="B733">
        <f t="shared" si="63"/>
        <v>4</v>
      </c>
      <c r="C733" s="75" t="str" cm="1">
        <f t="array" ref="C733">+INDEX(Table_4[[Departamento]:[Municipio]],FINAL!$B733,1)</f>
        <v>Atlántida</v>
      </c>
      <c r="D733" s="75" t="str" cm="1">
        <f t="array" ref="D733">+INDEX(Table_4[[Departamento]:[Municipio]],FINAL!$B733,4)</f>
        <v>Jutiapa</v>
      </c>
      <c r="E733" s="75" t="str" cm="1">
        <f t="array" ref="E733">+INDEX(Table_4[[Departamento]:[Municipio]],FINAL!$B733,3)</f>
        <v>0104</v>
      </c>
      <c r="F733" s="102">
        <f t="shared" si="62"/>
        <v>44045</v>
      </c>
      <c r="G733" s="77" t="str">
        <f>+CONSOLIDADO[[#This Row],[Codigo Municipio]]&amp;CONSOLIDADO[[#This Row],[Fecha]]</f>
        <v>010444045</v>
      </c>
      <c r="H733" s="78">
        <f>+IFERROR(VLOOKUP($G733,TDAcumula!$C$2:$E$2027,3,0),0)</f>
        <v>0</v>
      </c>
      <c r="I733" s="79">
        <f t="shared" si="64"/>
        <v>0</v>
      </c>
      <c r="J733" s="80">
        <f>+IF(CONSOLIDADO[[#This Row],[Codigo Municipio]]=E732,CONSOLIDADO[[#This Row],[Fallecidos Diarios]]+J732,CONSOLIDADO[[#This Row],[Fallecidos Diarios]])</f>
        <v>0</v>
      </c>
      <c r="K733" s="81">
        <f t="shared" si="65"/>
        <v>0</v>
      </c>
      <c r="L733" s="82">
        <f>+IF(CONSOLIDADO[[#This Row],[Codigo Municipio]]=E732,CONSOLIDADO[[#This Row],[Recuperados Diarios]]+L732,CONSOLIDADO[[#This Row],[Recuperados Diarios]])</f>
        <v>0</v>
      </c>
      <c r="M733" s="83" cm="1">
        <f t="array" ref="M733">+IFERROR(IF(CONSOLIDADO[[#This Row],[Día]]&lt;14,0,INDEX(CONSOLIDADO[Casos Diarios],ROW()-14,1)),0)</f>
        <v>0</v>
      </c>
      <c r="N733" s="78">
        <f>+IF(CONSOLIDADO[[#This Row],[Clave]]="710143893",1,IF(OR(CONSOLIDADO[[#This Row],[Casos Acumulados]]&gt;0,CONSOLIDADO[[#This Row],[Muertes]]&gt;0),N732+1,I733))</f>
        <v>0</v>
      </c>
      <c r="O733" s="75">
        <f>+IFERROR(VLOOKUP($G733,TDMuertes!$C$2:$E$534,3,0),0)</f>
        <v>0</v>
      </c>
      <c r="P733" s="100" t="str">
        <f t="shared" ca="1" si="66"/>
        <v>OFF</v>
      </c>
      <c r="Q733" s="84">
        <f>+IFERROR(VLOOKUP(CONSOLIDADO[[#This Row],[Codigo Municipio]],TDDia!$A$4:$B$394,2,0),0)</f>
        <v>0</v>
      </c>
    </row>
    <row r="734" spans="2:17" ht="14.4" x14ac:dyDescent="0.3">
      <c r="B734">
        <f t="shared" si="63"/>
        <v>4</v>
      </c>
      <c r="C734" s="75" t="str" cm="1">
        <f t="array" ref="C734">+INDEX(Table_4[[Departamento]:[Municipio]],FINAL!$B734,1)</f>
        <v>Atlántida</v>
      </c>
      <c r="D734" s="75" t="str" cm="1">
        <f t="array" ref="D734">+INDEX(Table_4[[Departamento]:[Municipio]],FINAL!$B734,4)</f>
        <v>Jutiapa</v>
      </c>
      <c r="E734" s="75" t="str" cm="1">
        <f t="array" ref="E734">+INDEX(Table_4[[Departamento]:[Municipio]],FINAL!$B734,3)</f>
        <v>0104</v>
      </c>
      <c r="F734" s="102">
        <f t="shared" si="62"/>
        <v>44046</v>
      </c>
      <c r="G734" s="77" t="str">
        <f>+CONSOLIDADO[[#This Row],[Codigo Municipio]]&amp;CONSOLIDADO[[#This Row],[Fecha]]</f>
        <v>010444046</v>
      </c>
      <c r="H734" s="78">
        <f>+IFERROR(VLOOKUP($G734,TDAcumula!$C$2:$E$2027,3,0),0)</f>
        <v>0</v>
      </c>
      <c r="I734" s="79">
        <f t="shared" si="64"/>
        <v>0</v>
      </c>
      <c r="J734" s="80">
        <f>+IF(CONSOLIDADO[[#This Row],[Codigo Municipio]]=E733,CONSOLIDADO[[#This Row],[Fallecidos Diarios]]+J733,CONSOLIDADO[[#This Row],[Fallecidos Diarios]])</f>
        <v>0</v>
      </c>
      <c r="K734" s="81">
        <f t="shared" si="65"/>
        <v>0</v>
      </c>
      <c r="L734" s="82">
        <f>+IF(CONSOLIDADO[[#This Row],[Codigo Municipio]]=E733,CONSOLIDADO[[#This Row],[Recuperados Diarios]]+L733,CONSOLIDADO[[#This Row],[Recuperados Diarios]])</f>
        <v>0</v>
      </c>
      <c r="M734" s="83" cm="1">
        <f t="array" ref="M734">+IFERROR(IF(CONSOLIDADO[[#This Row],[Día]]&lt;14,0,INDEX(CONSOLIDADO[Casos Diarios],ROW()-14,1)),0)</f>
        <v>0</v>
      </c>
      <c r="N734" s="78">
        <f>+IF(CONSOLIDADO[[#This Row],[Clave]]="710143893",1,IF(OR(CONSOLIDADO[[#This Row],[Casos Acumulados]]&gt;0,CONSOLIDADO[[#This Row],[Muertes]]&gt;0),N733+1,I734))</f>
        <v>0</v>
      </c>
      <c r="O734" s="75">
        <f>+IFERROR(VLOOKUP($G734,TDMuertes!$C$2:$E$534,3,0),0)</f>
        <v>0</v>
      </c>
      <c r="P734" s="100" t="str">
        <f t="shared" ca="1" si="66"/>
        <v>OFF</v>
      </c>
      <c r="Q734" s="84">
        <f>+IFERROR(VLOOKUP(CONSOLIDADO[[#This Row],[Codigo Municipio]],TDDia!$A$4:$B$394,2,0),0)</f>
        <v>0</v>
      </c>
    </row>
    <row r="735" spans="2:17" ht="14.4" x14ac:dyDescent="0.3">
      <c r="B735">
        <f t="shared" si="63"/>
        <v>4</v>
      </c>
      <c r="C735" s="75" t="str" cm="1">
        <f t="array" ref="C735">+INDEX(Table_4[[Departamento]:[Municipio]],FINAL!$B735,1)</f>
        <v>Atlántida</v>
      </c>
      <c r="D735" s="75" t="str" cm="1">
        <f t="array" ref="D735">+INDEX(Table_4[[Departamento]:[Municipio]],FINAL!$B735,4)</f>
        <v>Jutiapa</v>
      </c>
      <c r="E735" s="75" t="str" cm="1">
        <f t="array" ref="E735">+INDEX(Table_4[[Departamento]:[Municipio]],FINAL!$B735,3)</f>
        <v>0104</v>
      </c>
      <c r="F735" s="102">
        <f t="shared" si="62"/>
        <v>44047</v>
      </c>
      <c r="G735" s="77" t="str">
        <f>+CONSOLIDADO[[#This Row],[Codigo Municipio]]&amp;CONSOLIDADO[[#This Row],[Fecha]]</f>
        <v>010444047</v>
      </c>
      <c r="H735" s="78">
        <f>+IFERROR(VLOOKUP($G735,TDAcumula!$C$2:$E$2027,3,0),0)</f>
        <v>0</v>
      </c>
      <c r="I735" s="79">
        <f t="shared" si="64"/>
        <v>0</v>
      </c>
      <c r="J735" s="80">
        <f>+IF(CONSOLIDADO[[#This Row],[Codigo Municipio]]=E734,CONSOLIDADO[[#This Row],[Fallecidos Diarios]]+J734,CONSOLIDADO[[#This Row],[Fallecidos Diarios]])</f>
        <v>0</v>
      </c>
      <c r="K735" s="81">
        <f t="shared" si="65"/>
        <v>0</v>
      </c>
      <c r="L735" s="82">
        <f>+IF(CONSOLIDADO[[#This Row],[Codigo Municipio]]=E734,CONSOLIDADO[[#This Row],[Recuperados Diarios]]+L734,CONSOLIDADO[[#This Row],[Recuperados Diarios]])</f>
        <v>0</v>
      </c>
      <c r="M735" s="83" cm="1">
        <f t="array" ref="M735">+IFERROR(IF(CONSOLIDADO[[#This Row],[Día]]&lt;14,0,INDEX(CONSOLIDADO[Casos Diarios],ROW()-14,1)),0)</f>
        <v>0</v>
      </c>
      <c r="N735" s="78">
        <f>+IF(CONSOLIDADO[[#This Row],[Clave]]="710143893",1,IF(OR(CONSOLIDADO[[#This Row],[Casos Acumulados]]&gt;0,CONSOLIDADO[[#This Row],[Muertes]]&gt;0),N734+1,I735))</f>
        <v>0</v>
      </c>
      <c r="O735" s="75">
        <f>+IFERROR(VLOOKUP($G735,TDMuertes!$C$2:$E$534,3,0),0)</f>
        <v>0</v>
      </c>
      <c r="P735" s="100" t="str">
        <f t="shared" ca="1" si="66"/>
        <v>OFF</v>
      </c>
      <c r="Q735" s="84">
        <f>+IFERROR(VLOOKUP(CONSOLIDADO[[#This Row],[Codigo Municipio]],TDDia!$A$4:$B$394,2,0),0)</f>
        <v>0</v>
      </c>
    </row>
    <row r="736" spans="2:17" ht="14.4" x14ac:dyDescent="0.3">
      <c r="B736">
        <f t="shared" si="63"/>
        <v>4</v>
      </c>
      <c r="C736" s="75" t="str" cm="1">
        <f t="array" ref="C736">+INDEX(Table_4[[Departamento]:[Municipio]],FINAL!$B736,1)</f>
        <v>Atlántida</v>
      </c>
      <c r="D736" s="75" t="str" cm="1">
        <f t="array" ref="D736">+INDEX(Table_4[[Departamento]:[Municipio]],FINAL!$B736,4)</f>
        <v>Jutiapa</v>
      </c>
      <c r="E736" s="75" t="str" cm="1">
        <f t="array" ref="E736">+INDEX(Table_4[[Departamento]:[Municipio]],FINAL!$B736,3)</f>
        <v>0104</v>
      </c>
      <c r="F736" s="102">
        <f t="shared" si="62"/>
        <v>44048</v>
      </c>
      <c r="G736" s="77" t="str">
        <f>+CONSOLIDADO[[#This Row],[Codigo Municipio]]&amp;CONSOLIDADO[[#This Row],[Fecha]]</f>
        <v>010444048</v>
      </c>
      <c r="H736" s="78">
        <f>+IFERROR(VLOOKUP($G736,TDAcumula!$C$2:$E$2027,3,0),0)</f>
        <v>0</v>
      </c>
      <c r="I736" s="79">
        <f t="shared" si="64"/>
        <v>0</v>
      </c>
      <c r="J736" s="80">
        <f>+IF(CONSOLIDADO[[#This Row],[Codigo Municipio]]=E735,CONSOLIDADO[[#This Row],[Fallecidos Diarios]]+J735,CONSOLIDADO[[#This Row],[Fallecidos Diarios]])</f>
        <v>0</v>
      </c>
      <c r="K736" s="81">
        <f t="shared" si="65"/>
        <v>0</v>
      </c>
      <c r="L736" s="82">
        <f>+IF(CONSOLIDADO[[#This Row],[Codigo Municipio]]=E735,CONSOLIDADO[[#This Row],[Recuperados Diarios]]+L735,CONSOLIDADO[[#This Row],[Recuperados Diarios]])</f>
        <v>0</v>
      </c>
      <c r="M736" s="83" cm="1">
        <f t="array" ref="M736">+IFERROR(IF(CONSOLIDADO[[#This Row],[Día]]&lt;14,0,INDEX(CONSOLIDADO[Casos Diarios],ROW()-14,1)),0)</f>
        <v>0</v>
      </c>
      <c r="N736" s="78">
        <f>+IF(CONSOLIDADO[[#This Row],[Clave]]="710143893",1,IF(OR(CONSOLIDADO[[#This Row],[Casos Acumulados]]&gt;0,CONSOLIDADO[[#This Row],[Muertes]]&gt;0),N735+1,I736))</f>
        <v>0</v>
      </c>
      <c r="O736" s="75">
        <f>+IFERROR(VLOOKUP($G736,TDMuertes!$C$2:$E$534,3,0),0)</f>
        <v>0</v>
      </c>
      <c r="P736" s="100" t="str">
        <f t="shared" ca="1" si="66"/>
        <v>OFF</v>
      </c>
      <c r="Q736" s="84">
        <f>+IFERROR(VLOOKUP(CONSOLIDADO[[#This Row],[Codigo Municipio]],TDDia!$A$4:$B$394,2,0),0)</f>
        <v>0</v>
      </c>
    </row>
    <row r="737" spans="2:17" ht="14.4" x14ac:dyDescent="0.3">
      <c r="B737">
        <f t="shared" si="63"/>
        <v>4</v>
      </c>
      <c r="C737" s="75" t="str" cm="1">
        <f t="array" ref="C737">+INDEX(Table_4[[Departamento]:[Municipio]],FINAL!$B737,1)</f>
        <v>Atlántida</v>
      </c>
      <c r="D737" s="75" t="str" cm="1">
        <f t="array" ref="D737">+INDEX(Table_4[[Departamento]:[Municipio]],FINAL!$B737,4)</f>
        <v>Jutiapa</v>
      </c>
      <c r="E737" s="75" t="str" cm="1">
        <f t="array" ref="E737">+INDEX(Table_4[[Departamento]:[Municipio]],FINAL!$B737,3)</f>
        <v>0104</v>
      </c>
      <c r="F737" s="102">
        <f t="shared" si="62"/>
        <v>44049</v>
      </c>
      <c r="G737" s="77" t="str">
        <f>+CONSOLIDADO[[#This Row],[Codigo Municipio]]&amp;CONSOLIDADO[[#This Row],[Fecha]]</f>
        <v>010444049</v>
      </c>
      <c r="H737" s="78">
        <f>+IFERROR(VLOOKUP($G737,TDAcumula!$C$2:$E$2027,3,0),0)</f>
        <v>0</v>
      </c>
      <c r="I737" s="79">
        <f t="shared" si="64"/>
        <v>0</v>
      </c>
      <c r="J737" s="80">
        <f>+IF(CONSOLIDADO[[#This Row],[Codigo Municipio]]=E736,CONSOLIDADO[[#This Row],[Fallecidos Diarios]]+J736,CONSOLIDADO[[#This Row],[Fallecidos Diarios]])</f>
        <v>0</v>
      </c>
      <c r="K737" s="81">
        <f t="shared" si="65"/>
        <v>0</v>
      </c>
      <c r="L737" s="82">
        <f>+IF(CONSOLIDADO[[#This Row],[Codigo Municipio]]=E736,CONSOLIDADO[[#This Row],[Recuperados Diarios]]+L736,CONSOLIDADO[[#This Row],[Recuperados Diarios]])</f>
        <v>0</v>
      </c>
      <c r="M737" s="83" cm="1">
        <f t="array" ref="M737">+IFERROR(IF(CONSOLIDADO[[#This Row],[Día]]&lt;14,0,INDEX(CONSOLIDADO[Casos Diarios],ROW()-14,1)),0)</f>
        <v>0</v>
      </c>
      <c r="N737" s="78">
        <f>+IF(CONSOLIDADO[[#This Row],[Clave]]="710143893",1,IF(OR(CONSOLIDADO[[#This Row],[Casos Acumulados]]&gt;0,CONSOLIDADO[[#This Row],[Muertes]]&gt;0),N736+1,I737))</f>
        <v>0</v>
      </c>
      <c r="O737" s="75">
        <f>+IFERROR(VLOOKUP($G737,TDMuertes!$C$2:$E$534,3,0),0)</f>
        <v>0</v>
      </c>
      <c r="P737" s="100" t="str">
        <f t="shared" ca="1" si="66"/>
        <v>OFF</v>
      </c>
      <c r="Q737" s="84">
        <f>+IFERROR(VLOOKUP(CONSOLIDADO[[#This Row],[Codigo Municipio]],TDDia!$A$4:$B$394,2,0),0)</f>
        <v>0</v>
      </c>
    </row>
    <row r="738" spans="2:17" ht="14.4" x14ac:dyDescent="0.3">
      <c r="B738">
        <f t="shared" si="63"/>
        <v>4</v>
      </c>
      <c r="C738" s="75" t="str" cm="1">
        <f t="array" ref="C738">+INDEX(Table_4[[Departamento]:[Municipio]],FINAL!$B738,1)</f>
        <v>Atlántida</v>
      </c>
      <c r="D738" s="75" t="str" cm="1">
        <f t="array" ref="D738">+INDEX(Table_4[[Departamento]:[Municipio]],FINAL!$B738,4)</f>
        <v>Jutiapa</v>
      </c>
      <c r="E738" s="75" t="str" cm="1">
        <f t="array" ref="E738">+INDEX(Table_4[[Departamento]:[Municipio]],FINAL!$B738,3)</f>
        <v>0104</v>
      </c>
      <c r="F738" s="102">
        <f t="shared" si="62"/>
        <v>44050</v>
      </c>
      <c r="G738" s="77" t="str">
        <f>+CONSOLIDADO[[#This Row],[Codigo Municipio]]&amp;CONSOLIDADO[[#This Row],[Fecha]]</f>
        <v>010444050</v>
      </c>
      <c r="H738" s="78">
        <f>+IFERROR(VLOOKUP($G738,TDAcumula!$C$2:$E$2027,3,0),0)</f>
        <v>0</v>
      </c>
      <c r="I738" s="79">
        <f t="shared" si="64"/>
        <v>0</v>
      </c>
      <c r="J738" s="80">
        <f>+IF(CONSOLIDADO[[#This Row],[Codigo Municipio]]=E737,CONSOLIDADO[[#This Row],[Fallecidos Diarios]]+J737,CONSOLIDADO[[#This Row],[Fallecidos Diarios]])</f>
        <v>0</v>
      </c>
      <c r="K738" s="81">
        <f t="shared" si="65"/>
        <v>0</v>
      </c>
      <c r="L738" s="82">
        <f>+IF(CONSOLIDADO[[#This Row],[Codigo Municipio]]=E737,CONSOLIDADO[[#This Row],[Recuperados Diarios]]+L737,CONSOLIDADO[[#This Row],[Recuperados Diarios]])</f>
        <v>0</v>
      </c>
      <c r="M738" s="83" cm="1">
        <f t="array" ref="M738">+IFERROR(IF(CONSOLIDADO[[#This Row],[Día]]&lt;14,0,INDEX(CONSOLIDADO[Casos Diarios],ROW()-14,1)),0)</f>
        <v>0</v>
      </c>
      <c r="N738" s="78">
        <f>+IF(CONSOLIDADO[[#This Row],[Clave]]="710143893",1,IF(OR(CONSOLIDADO[[#This Row],[Casos Acumulados]]&gt;0,CONSOLIDADO[[#This Row],[Muertes]]&gt;0),N737+1,I738))</f>
        <v>0</v>
      </c>
      <c r="O738" s="75">
        <f>+IFERROR(VLOOKUP($G738,TDMuertes!$C$2:$E$534,3,0),0)</f>
        <v>0</v>
      </c>
      <c r="P738" s="100" t="str">
        <f t="shared" ca="1" si="66"/>
        <v>OFF</v>
      </c>
      <c r="Q738" s="84">
        <f>+IFERROR(VLOOKUP(CONSOLIDADO[[#This Row],[Codigo Municipio]],TDDia!$A$4:$B$394,2,0),0)</f>
        <v>0</v>
      </c>
    </row>
    <row r="739" spans="2:17" ht="14.4" x14ac:dyDescent="0.3">
      <c r="B739">
        <f t="shared" si="63"/>
        <v>4</v>
      </c>
      <c r="C739" s="75" t="str" cm="1">
        <f t="array" ref="C739">+INDEX(Table_4[[Departamento]:[Municipio]],FINAL!$B739,1)</f>
        <v>Atlántida</v>
      </c>
      <c r="D739" s="75" t="str" cm="1">
        <f t="array" ref="D739">+INDEX(Table_4[[Departamento]:[Municipio]],FINAL!$B739,4)</f>
        <v>Jutiapa</v>
      </c>
      <c r="E739" s="75" t="str" cm="1">
        <f t="array" ref="E739">+INDEX(Table_4[[Departamento]:[Municipio]],FINAL!$B739,3)</f>
        <v>0104</v>
      </c>
      <c r="F739" s="102">
        <f t="shared" si="62"/>
        <v>44051</v>
      </c>
      <c r="G739" s="77" t="str">
        <f>+CONSOLIDADO[[#This Row],[Codigo Municipio]]&amp;CONSOLIDADO[[#This Row],[Fecha]]</f>
        <v>010444051</v>
      </c>
      <c r="H739" s="78">
        <f>+IFERROR(VLOOKUP($G739,TDAcumula!$C$2:$E$2027,3,0),0)</f>
        <v>0</v>
      </c>
      <c r="I739" s="79">
        <f t="shared" si="64"/>
        <v>0</v>
      </c>
      <c r="J739" s="80">
        <f>+IF(CONSOLIDADO[[#This Row],[Codigo Municipio]]=E738,CONSOLIDADO[[#This Row],[Fallecidos Diarios]]+J738,CONSOLIDADO[[#This Row],[Fallecidos Diarios]])</f>
        <v>0</v>
      </c>
      <c r="K739" s="81">
        <f t="shared" si="65"/>
        <v>0</v>
      </c>
      <c r="L739" s="82">
        <f>+IF(CONSOLIDADO[[#This Row],[Codigo Municipio]]=E738,CONSOLIDADO[[#This Row],[Recuperados Diarios]]+L738,CONSOLIDADO[[#This Row],[Recuperados Diarios]])</f>
        <v>0</v>
      </c>
      <c r="M739" s="83" cm="1">
        <f t="array" ref="M739">+IFERROR(IF(CONSOLIDADO[[#This Row],[Día]]&lt;14,0,INDEX(CONSOLIDADO[Casos Diarios],ROW()-14,1)),0)</f>
        <v>0</v>
      </c>
      <c r="N739" s="78">
        <f>+IF(CONSOLIDADO[[#This Row],[Clave]]="710143893",1,IF(OR(CONSOLIDADO[[#This Row],[Casos Acumulados]]&gt;0,CONSOLIDADO[[#This Row],[Muertes]]&gt;0),N738+1,I739))</f>
        <v>0</v>
      </c>
      <c r="O739" s="75">
        <f>+IFERROR(VLOOKUP($G739,TDMuertes!$C$2:$E$534,3,0),0)</f>
        <v>0</v>
      </c>
      <c r="P739" s="100" t="str">
        <f t="shared" ca="1" si="66"/>
        <v>OFF</v>
      </c>
      <c r="Q739" s="84">
        <f>+IFERROR(VLOOKUP(CONSOLIDADO[[#This Row],[Codigo Municipio]],TDDia!$A$4:$B$394,2,0),0)</f>
        <v>0</v>
      </c>
    </row>
    <row r="740" spans="2:17" ht="14.4" x14ac:dyDescent="0.3">
      <c r="B740">
        <f t="shared" si="63"/>
        <v>4</v>
      </c>
      <c r="C740" s="75" t="str" cm="1">
        <f t="array" ref="C740">+INDEX(Table_4[[Departamento]:[Municipio]],FINAL!$B740,1)</f>
        <v>Atlántida</v>
      </c>
      <c r="D740" s="75" t="str" cm="1">
        <f t="array" ref="D740">+INDEX(Table_4[[Departamento]:[Municipio]],FINAL!$B740,4)</f>
        <v>Jutiapa</v>
      </c>
      <c r="E740" s="75" t="str" cm="1">
        <f t="array" ref="E740">+INDEX(Table_4[[Departamento]:[Municipio]],FINAL!$B740,3)</f>
        <v>0104</v>
      </c>
      <c r="F740" s="102">
        <f t="shared" si="62"/>
        <v>44052</v>
      </c>
      <c r="G740" s="77" t="str">
        <f>+CONSOLIDADO[[#This Row],[Codigo Municipio]]&amp;CONSOLIDADO[[#This Row],[Fecha]]</f>
        <v>010444052</v>
      </c>
      <c r="H740" s="78">
        <f>+IFERROR(VLOOKUP($G740,TDAcumula!$C$2:$E$2027,3,0),0)</f>
        <v>0</v>
      </c>
      <c r="I740" s="79">
        <f t="shared" si="64"/>
        <v>0</v>
      </c>
      <c r="J740" s="80">
        <f>+IF(CONSOLIDADO[[#This Row],[Codigo Municipio]]=E739,CONSOLIDADO[[#This Row],[Fallecidos Diarios]]+J739,CONSOLIDADO[[#This Row],[Fallecidos Diarios]])</f>
        <v>0</v>
      </c>
      <c r="K740" s="81">
        <f t="shared" si="65"/>
        <v>0</v>
      </c>
      <c r="L740" s="82">
        <f>+IF(CONSOLIDADO[[#This Row],[Codigo Municipio]]=E739,CONSOLIDADO[[#This Row],[Recuperados Diarios]]+L739,CONSOLIDADO[[#This Row],[Recuperados Diarios]])</f>
        <v>0</v>
      </c>
      <c r="M740" s="83" cm="1">
        <f t="array" ref="M740">+IFERROR(IF(CONSOLIDADO[[#This Row],[Día]]&lt;14,0,INDEX(CONSOLIDADO[Casos Diarios],ROW()-14,1)),0)</f>
        <v>0</v>
      </c>
      <c r="N740" s="78">
        <f>+IF(CONSOLIDADO[[#This Row],[Clave]]="710143893",1,IF(OR(CONSOLIDADO[[#This Row],[Casos Acumulados]]&gt;0,CONSOLIDADO[[#This Row],[Muertes]]&gt;0),N739+1,I740))</f>
        <v>0</v>
      </c>
      <c r="O740" s="75">
        <f>+IFERROR(VLOOKUP($G740,TDMuertes!$C$2:$E$534,3,0),0)</f>
        <v>0</v>
      </c>
      <c r="P740" s="100" t="str">
        <f t="shared" ca="1" si="66"/>
        <v>OFF</v>
      </c>
      <c r="Q740" s="84">
        <f>+IFERROR(VLOOKUP(CONSOLIDADO[[#This Row],[Codigo Municipio]],TDDia!$A$4:$B$394,2,0),0)</f>
        <v>0</v>
      </c>
    </row>
    <row r="741" spans="2:17" ht="14.4" x14ac:dyDescent="0.3">
      <c r="B741">
        <f t="shared" si="63"/>
        <v>4</v>
      </c>
      <c r="C741" s="75" t="str" cm="1">
        <f t="array" ref="C741">+INDEX(Table_4[[Departamento]:[Municipio]],FINAL!$B741,1)</f>
        <v>Atlántida</v>
      </c>
      <c r="D741" s="75" t="str" cm="1">
        <f t="array" ref="D741">+INDEX(Table_4[[Departamento]:[Municipio]],FINAL!$B741,4)</f>
        <v>Jutiapa</v>
      </c>
      <c r="E741" s="75" t="str" cm="1">
        <f t="array" ref="E741">+INDEX(Table_4[[Departamento]:[Municipio]],FINAL!$B741,3)</f>
        <v>0104</v>
      </c>
      <c r="F741" s="102">
        <f t="shared" si="62"/>
        <v>44053</v>
      </c>
      <c r="G741" s="77" t="str">
        <f>+CONSOLIDADO[[#This Row],[Codigo Municipio]]&amp;CONSOLIDADO[[#This Row],[Fecha]]</f>
        <v>010444053</v>
      </c>
      <c r="H741" s="78">
        <f>+IFERROR(VLOOKUP($G741,TDAcumula!$C$2:$E$2027,3,0),0)</f>
        <v>0</v>
      </c>
      <c r="I741" s="79">
        <f t="shared" si="64"/>
        <v>0</v>
      </c>
      <c r="J741" s="80">
        <f>+IF(CONSOLIDADO[[#This Row],[Codigo Municipio]]=E740,CONSOLIDADO[[#This Row],[Fallecidos Diarios]]+J740,CONSOLIDADO[[#This Row],[Fallecidos Diarios]])</f>
        <v>0</v>
      </c>
      <c r="K741" s="81">
        <f t="shared" si="65"/>
        <v>0</v>
      </c>
      <c r="L741" s="82">
        <f>+IF(CONSOLIDADO[[#This Row],[Codigo Municipio]]=E740,CONSOLIDADO[[#This Row],[Recuperados Diarios]]+L740,CONSOLIDADO[[#This Row],[Recuperados Diarios]])</f>
        <v>0</v>
      </c>
      <c r="M741" s="83" cm="1">
        <f t="array" ref="M741">+IFERROR(IF(CONSOLIDADO[[#This Row],[Día]]&lt;14,0,INDEX(CONSOLIDADO[Casos Diarios],ROW()-14,1)),0)</f>
        <v>0</v>
      </c>
      <c r="N741" s="78">
        <f>+IF(CONSOLIDADO[[#This Row],[Clave]]="710143893",1,IF(OR(CONSOLIDADO[[#This Row],[Casos Acumulados]]&gt;0,CONSOLIDADO[[#This Row],[Muertes]]&gt;0),N740+1,I741))</f>
        <v>0</v>
      </c>
      <c r="O741" s="75">
        <f>+IFERROR(VLOOKUP($G741,TDMuertes!$C$2:$E$534,3,0),0)</f>
        <v>0</v>
      </c>
      <c r="P741" s="100" t="str">
        <f t="shared" ca="1" si="66"/>
        <v>OFF</v>
      </c>
      <c r="Q741" s="84">
        <f>+IFERROR(VLOOKUP(CONSOLIDADO[[#This Row],[Codigo Municipio]],TDDia!$A$4:$B$394,2,0),0)</f>
        <v>0</v>
      </c>
    </row>
    <row r="742" spans="2:17" ht="14.4" x14ac:dyDescent="0.3">
      <c r="B742">
        <f t="shared" si="63"/>
        <v>4</v>
      </c>
      <c r="C742" s="75" t="str" cm="1">
        <f t="array" ref="C742">+INDEX(Table_4[[Departamento]:[Municipio]],FINAL!$B742,1)</f>
        <v>Atlántida</v>
      </c>
      <c r="D742" s="75" t="str" cm="1">
        <f t="array" ref="D742">+INDEX(Table_4[[Departamento]:[Municipio]],FINAL!$B742,4)</f>
        <v>Jutiapa</v>
      </c>
      <c r="E742" s="75" t="str" cm="1">
        <f t="array" ref="E742">+INDEX(Table_4[[Departamento]:[Municipio]],FINAL!$B742,3)</f>
        <v>0104</v>
      </c>
      <c r="F742" s="102">
        <f t="shared" si="62"/>
        <v>44054</v>
      </c>
      <c r="G742" s="77" t="str">
        <f>+CONSOLIDADO[[#This Row],[Codigo Municipio]]&amp;CONSOLIDADO[[#This Row],[Fecha]]</f>
        <v>010444054</v>
      </c>
      <c r="H742" s="78">
        <f>+IFERROR(VLOOKUP($G742,TDAcumula!$C$2:$E$2027,3,0),0)</f>
        <v>0</v>
      </c>
      <c r="I742" s="79">
        <f t="shared" si="64"/>
        <v>0</v>
      </c>
      <c r="J742" s="80">
        <f>+IF(CONSOLIDADO[[#This Row],[Codigo Municipio]]=E741,CONSOLIDADO[[#This Row],[Fallecidos Diarios]]+J741,CONSOLIDADO[[#This Row],[Fallecidos Diarios]])</f>
        <v>0</v>
      </c>
      <c r="K742" s="81">
        <f t="shared" si="65"/>
        <v>0</v>
      </c>
      <c r="L742" s="82">
        <f>+IF(CONSOLIDADO[[#This Row],[Codigo Municipio]]=E741,CONSOLIDADO[[#This Row],[Recuperados Diarios]]+L741,CONSOLIDADO[[#This Row],[Recuperados Diarios]])</f>
        <v>0</v>
      </c>
      <c r="M742" s="83" cm="1">
        <f t="array" ref="M742">+IFERROR(IF(CONSOLIDADO[[#This Row],[Día]]&lt;14,0,INDEX(CONSOLIDADO[Casos Diarios],ROW()-14,1)),0)</f>
        <v>0</v>
      </c>
      <c r="N742" s="78">
        <f>+IF(CONSOLIDADO[[#This Row],[Clave]]="710143893",1,IF(OR(CONSOLIDADO[[#This Row],[Casos Acumulados]]&gt;0,CONSOLIDADO[[#This Row],[Muertes]]&gt;0),N741+1,I742))</f>
        <v>0</v>
      </c>
      <c r="O742" s="75">
        <f>+IFERROR(VLOOKUP($G742,TDMuertes!$C$2:$E$534,3,0),0)</f>
        <v>0</v>
      </c>
      <c r="P742" s="100" t="str">
        <f t="shared" ca="1" si="66"/>
        <v>OFF</v>
      </c>
      <c r="Q742" s="84">
        <f>+IFERROR(VLOOKUP(CONSOLIDADO[[#This Row],[Codigo Municipio]],TDDia!$A$4:$B$394,2,0),0)</f>
        <v>0</v>
      </c>
    </row>
    <row r="743" spans="2:17" ht="14.4" x14ac:dyDescent="0.3">
      <c r="B743">
        <f t="shared" si="63"/>
        <v>4</v>
      </c>
      <c r="C743" s="75" t="str" cm="1">
        <f t="array" ref="C743">+INDEX(Table_4[[Departamento]:[Municipio]],FINAL!$B743,1)</f>
        <v>Atlántida</v>
      </c>
      <c r="D743" s="75" t="str" cm="1">
        <f t="array" ref="D743">+INDEX(Table_4[[Departamento]:[Municipio]],FINAL!$B743,4)</f>
        <v>Jutiapa</v>
      </c>
      <c r="E743" s="75" t="str" cm="1">
        <f t="array" ref="E743">+INDEX(Table_4[[Departamento]:[Municipio]],FINAL!$B743,3)</f>
        <v>0104</v>
      </c>
      <c r="F743" s="102">
        <f t="shared" si="62"/>
        <v>44055</v>
      </c>
      <c r="G743" s="77" t="str">
        <f>+CONSOLIDADO[[#This Row],[Codigo Municipio]]&amp;CONSOLIDADO[[#This Row],[Fecha]]</f>
        <v>010444055</v>
      </c>
      <c r="H743" s="78">
        <f>+IFERROR(VLOOKUP($G743,TDAcumula!$C$2:$E$2027,3,0),0)</f>
        <v>0</v>
      </c>
      <c r="I743" s="79">
        <f t="shared" si="64"/>
        <v>0</v>
      </c>
      <c r="J743" s="80">
        <f>+IF(CONSOLIDADO[[#This Row],[Codigo Municipio]]=E742,CONSOLIDADO[[#This Row],[Fallecidos Diarios]]+J742,CONSOLIDADO[[#This Row],[Fallecidos Diarios]])</f>
        <v>0</v>
      </c>
      <c r="K743" s="81">
        <f t="shared" si="65"/>
        <v>0</v>
      </c>
      <c r="L743" s="82">
        <f>+IF(CONSOLIDADO[[#This Row],[Codigo Municipio]]=E742,CONSOLIDADO[[#This Row],[Recuperados Diarios]]+L742,CONSOLIDADO[[#This Row],[Recuperados Diarios]])</f>
        <v>0</v>
      </c>
      <c r="M743" s="83" cm="1">
        <f t="array" ref="M743">+IFERROR(IF(CONSOLIDADO[[#This Row],[Día]]&lt;14,0,INDEX(CONSOLIDADO[Casos Diarios],ROW()-14,1)),0)</f>
        <v>0</v>
      </c>
      <c r="N743" s="78">
        <f>+IF(CONSOLIDADO[[#This Row],[Clave]]="710143893",1,IF(OR(CONSOLIDADO[[#This Row],[Casos Acumulados]]&gt;0,CONSOLIDADO[[#This Row],[Muertes]]&gt;0),N742+1,I743))</f>
        <v>0</v>
      </c>
      <c r="O743" s="75">
        <f>+IFERROR(VLOOKUP($G743,TDMuertes!$C$2:$E$534,3,0),0)</f>
        <v>0</v>
      </c>
      <c r="P743" s="100" t="str">
        <f t="shared" ca="1" si="66"/>
        <v>OFF</v>
      </c>
      <c r="Q743" s="84">
        <f>+IFERROR(VLOOKUP(CONSOLIDADO[[#This Row],[Codigo Municipio]],TDDia!$A$4:$B$394,2,0),0)</f>
        <v>0</v>
      </c>
    </row>
    <row r="744" spans="2:17" ht="14.4" x14ac:dyDescent="0.3">
      <c r="B744">
        <f t="shared" si="63"/>
        <v>4</v>
      </c>
      <c r="C744" s="75" t="str" cm="1">
        <f t="array" ref="C744">+INDEX(Table_4[[Departamento]:[Municipio]],FINAL!$B744,1)</f>
        <v>Atlántida</v>
      </c>
      <c r="D744" s="75" t="str" cm="1">
        <f t="array" ref="D744">+INDEX(Table_4[[Departamento]:[Municipio]],FINAL!$B744,4)</f>
        <v>Jutiapa</v>
      </c>
      <c r="E744" s="75" t="str" cm="1">
        <f t="array" ref="E744">+INDEX(Table_4[[Departamento]:[Municipio]],FINAL!$B744,3)</f>
        <v>0104</v>
      </c>
      <c r="F744" s="102">
        <f t="shared" si="62"/>
        <v>44056</v>
      </c>
      <c r="G744" s="77" t="str">
        <f>+CONSOLIDADO[[#This Row],[Codigo Municipio]]&amp;CONSOLIDADO[[#This Row],[Fecha]]</f>
        <v>010444056</v>
      </c>
      <c r="H744" s="78">
        <f>+IFERROR(VLOOKUP($G744,TDAcumula!$C$2:$E$2027,3,0),0)</f>
        <v>0</v>
      </c>
      <c r="I744" s="79">
        <f t="shared" si="64"/>
        <v>0</v>
      </c>
      <c r="J744" s="80">
        <f>+IF(CONSOLIDADO[[#This Row],[Codigo Municipio]]=E743,CONSOLIDADO[[#This Row],[Fallecidos Diarios]]+J743,CONSOLIDADO[[#This Row],[Fallecidos Diarios]])</f>
        <v>0</v>
      </c>
      <c r="K744" s="81">
        <f t="shared" si="65"/>
        <v>0</v>
      </c>
      <c r="L744" s="82">
        <f>+IF(CONSOLIDADO[[#This Row],[Codigo Municipio]]=E743,CONSOLIDADO[[#This Row],[Recuperados Diarios]]+L743,CONSOLIDADO[[#This Row],[Recuperados Diarios]])</f>
        <v>0</v>
      </c>
      <c r="M744" s="83" cm="1">
        <f t="array" ref="M744">+IFERROR(IF(CONSOLIDADO[[#This Row],[Día]]&lt;14,0,INDEX(CONSOLIDADO[Casos Diarios],ROW()-14,1)),0)</f>
        <v>0</v>
      </c>
      <c r="N744" s="78">
        <f>+IF(CONSOLIDADO[[#This Row],[Clave]]="710143893",1,IF(OR(CONSOLIDADO[[#This Row],[Casos Acumulados]]&gt;0,CONSOLIDADO[[#This Row],[Muertes]]&gt;0),N743+1,I744))</f>
        <v>0</v>
      </c>
      <c r="O744" s="75">
        <f>+IFERROR(VLOOKUP($G744,TDMuertes!$C$2:$E$534,3,0),0)</f>
        <v>0</v>
      </c>
      <c r="P744" s="100" t="str">
        <f t="shared" ca="1" si="66"/>
        <v>OFF</v>
      </c>
      <c r="Q744" s="84">
        <f>+IFERROR(VLOOKUP(CONSOLIDADO[[#This Row],[Codigo Municipio]],TDDia!$A$4:$B$394,2,0),0)</f>
        <v>0</v>
      </c>
    </row>
    <row r="745" spans="2:17" ht="14.4" x14ac:dyDescent="0.3">
      <c r="B745">
        <f t="shared" si="63"/>
        <v>4</v>
      </c>
      <c r="C745" s="75" t="str" cm="1">
        <f t="array" ref="C745">+INDEX(Table_4[[Departamento]:[Municipio]],FINAL!$B745,1)</f>
        <v>Atlántida</v>
      </c>
      <c r="D745" s="75" t="str" cm="1">
        <f t="array" ref="D745">+INDEX(Table_4[[Departamento]:[Municipio]],FINAL!$B745,4)</f>
        <v>Jutiapa</v>
      </c>
      <c r="E745" s="75" t="str" cm="1">
        <f t="array" ref="E745">+INDEX(Table_4[[Departamento]:[Municipio]],FINAL!$B745,3)</f>
        <v>0104</v>
      </c>
      <c r="F745" s="102">
        <f t="shared" si="62"/>
        <v>44057</v>
      </c>
      <c r="G745" s="77" t="str">
        <f>+CONSOLIDADO[[#This Row],[Codigo Municipio]]&amp;CONSOLIDADO[[#This Row],[Fecha]]</f>
        <v>010444057</v>
      </c>
      <c r="H745" s="78">
        <f>+IFERROR(VLOOKUP($G745,TDAcumula!$C$2:$E$2027,3,0),0)</f>
        <v>0</v>
      </c>
      <c r="I745" s="79">
        <f t="shared" si="64"/>
        <v>0</v>
      </c>
      <c r="J745" s="80">
        <f>+IF(CONSOLIDADO[[#This Row],[Codigo Municipio]]=E744,CONSOLIDADO[[#This Row],[Fallecidos Diarios]]+J744,CONSOLIDADO[[#This Row],[Fallecidos Diarios]])</f>
        <v>0</v>
      </c>
      <c r="K745" s="81">
        <f t="shared" si="65"/>
        <v>0</v>
      </c>
      <c r="L745" s="82">
        <f>+IF(CONSOLIDADO[[#This Row],[Codigo Municipio]]=E744,CONSOLIDADO[[#This Row],[Recuperados Diarios]]+L744,CONSOLIDADO[[#This Row],[Recuperados Diarios]])</f>
        <v>0</v>
      </c>
      <c r="M745" s="83" cm="1">
        <f t="array" ref="M745">+IFERROR(IF(CONSOLIDADO[[#This Row],[Día]]&lt;14,0,INDEX(CONSOLIDADO[Casos Diarios],ROW()-14,1)),0)</f>
        <v>0</v>
      </c>
      <c r="N745" s="78">
        <f>+IF(CONSOLIDADO[[#This Row],[Clave]]="710143893",1,IF(OR(CONSOLIDADO[[#This Row],[Casos Acumulados]]&gt;0,CONSOLIDADO[[#This Row],[Muertes]]&gt;0),N744+1,I745))</f>
        <v>0</v>
      </c>
      <c r="O745" s="75">
        <f>+IFERROR(VLOOKUP($G745,TDMuertes!$C$2:$E$534,3,0),0)</f>
        <v>0</v>
      </c>
      <c r="P745" s="100" t="str">
        <f t="shared" ca="1" si="66"/>
        <v>OFF</v>
      </c>
      <c r="Q745" s="84">
        <f>+IFERROR(VLOOKUP(CONSOLIDADO[[#This Row],[Codigo Municipio]],TDDia!$A$4:$B$394,2,0),0)</f>
        <v>0</v>
      </c>
    </row>
    <row r="746" spans="2:17" ht="14.4" x14ac:dyDescent="0.3">
      <c r="B746">
        <f t="shared" si="63"/>
        <v>4</v>
      </c>
      <c r="C746" s="75" t="str" cm="1">
        <f t="array" ref="C746">+INDEX(Table_4[[Departamento]:[Municipio]],FINAL!$B746,1)</f>
        <v>Atlántida</v>
      </c>
      <c r="D746" s="75" t="str" cm="1">
        <f t="array" ref="D746">+INDEX(Table_4[[Departamento]:[Municipio]],FINAL!$B746,4)</f>
        <v>Jutiapa</v>
      </c>
      <c r="E746" s="75" t="str" cm="1">
        <f t="array" ref="E746">+INDEX(Table_4[[Departamento]:[Municipio]],FINAL!$B746,3)</f>
        <v>0104</v>
      </c>
      <c r="F746" s="102">
        <f t="shared" si="62"/>
        <v>44058</v>
      </c>
      <c r="G746" s="77" t="str">
        <f>+CONSOLIDADO[[#This Row],[Codigo Municipio]]&amp;CONSOLIDADO[[#This Row],[Fecha]]</f>
        <v>010444058</v>
      </c>
      <c r="H746" s="78">
        <f>+IFERROR(VLOOKUP($G746,TDAcumula!$C$2:$E$2027,3,0),0)</f>
        <v>0</v>
      </c>
      <c r="I746" s="79">
        <f t="shared" si="64"/>
        <v>0</v>
      </c>
      <c r="J746" s="80">
        <f>+IF(CONSOLIDADO[[#This Row],[Codigo Municipio]]=E745,CONSOLIDADO[[#This Row],[Fallecidos Diarios]]+J745,CONSOLIDADO[[#This Row],[Fallecidos Diarios]])</f>
        <v>0</v>
      </c>
      <c r="K746" s="81">
        <f t="shared" si="65"/>
        <v>0</v>
      </c>
      <c r="L746" s="82">
        <f>+IF(CONSOLIDADO[[#This Row],[Codigo Municipio]]=E745,CONSOLIDADO[[#This Row],[Recuperados Diarios]]+L745,CONSOLIDADO[[#This Row],[Recuperados Diarios]])</f>
        <v>0</v>
      </c>
      <c r="M746" s="83" cm="1">
        <f t="array" ref="M746">+IFERROR(IF(CONSOLIDADO[[#This Row],[Día]]&lt;14,0,INDEX(CONSOLIDADO[Casos Diarios],ROW()-14,1)),0)</f>
        <v>0</v>
      </c>
      <c r="N746" s="78">
        <f>+IF(CONSOLIDADO[[#This Row],[Clave]]="710143893",1,IF(OR(CONSOLIDADO[[#This Row],[Casos Acumulados]]&gt;0,CONSOLIDADO[[#This Row],[Muertes]]&gt;0),N745+1,I746))</f>
        <v>0</v>
      </c>
      <c r="O746" s="75">
        <f>+IFERROR(VLOOKUP($G746,TDMuertes!$C$2:$E$534,3,0),0)</f>
        <v>0</v>
      </c>
      <c r="P746" s="100" t="str">
        <f t="shared" ca="1" si="66"/>
        <v>OFF</v>
      </c>
      <c r="Q746" s="84">
        <f>+IFERROR(VLOOKUP(CONSOLIDADO[[#This Row],[Codigo Municipio]],TDDia!$A$4:$B$394,2,0),0)</f>
        <v>0</v>
      </c>
    </row>
    <row r="747" spans="2:17" ht="14.4" x14ac:dyDescent="0.3">
      <c r="B747">
        <f t="shared" si="63"/>
        <v>4</v>
      </c>
      <c r="C747" s="75" t="str" cm="1">
        <f t="array" ref="C747">+INDEX(Table_4[[Departamento]:[Municipio]],FINAL!$B747,1)</f>
        <v>Atlántida</v>
      </c>
      <c r="D747" s="75" t="str" cm="1">
        <f t="array" ref="D747">+INDEX(Table_4[[Departamento]:[Municipio]],FINAL!$B747,4)</f>
        <v>Jutiapa</v>
      </c>
      <c r="E747" s="75" t="str" cm="1">
        <f t="array" ref="E747">+INDEX(Table_4[[Departamento]:[Municipio]],FINAL!$B747,3)</f>
        <v>0104</v>
      </c>
      <c r="F747" s="102">
        <f t="shared" si="62"/>
        <v>44059</v>
      </c>
      <c r="G747" s="77" t="str">
        <f>+CONSOLIDADO[[#This Row],[Codigo Municipio]]&amp;CONSOLIDADO[[#This Row],[Fecha]]</f>
        <v>010444059</v>
      </c>
      <c r="H747" s="78">
        <f>+IFERROR(VLOOKUP($G747,TDAcumula!$C$2:$E$2027,3,0),0)</f>
        <v>0</v>
      </c>
      <c r="I747" s="79">
        <f t="shared" si="64"/>
        <v>0</v>
      </c>
      <c r="J747" s="80">
        <f>+IF(CONSOLIDADO[[#This Row],[Codigo Municipio]]=E746,CONSOLIDADO[[#This Row],[Fallecidos Diarios]]+J746,CONSOLIDADO[[#This Row],[Fallecidos Diarios]])</f>
        <v>0</v>
      </c>
      <c r="K747" s="81">
        <f t="shared" si="65"/>
        <v>0</v>
      </c>
      <c r="L747" s="82">
        <f>+IF(CONSOLIDADO[[#This Row],[Codigo Municipio]]=E746,CONSOLIDADO[[#This Row],[Recuperados Diarios]]+L746,CONSOLIDADO[[#This Row],[Recuperados Diarios]])</f>
        <v>0</v>
      </c>
      <c r="M747" s="83" cm="1">
        <f t="array" ref="M747">+IFERROR(IF(CONSOLIDADO[[#This Row],[Día]]&lt;14,0,INDEX(CONSOLIDADO[Casos Diarios],ROW()-14,1)),0)</f>
        <v>0</v>
      </c>
      <c r="N747" s="78">
        <f>+IF(CONSOLIDADO[[#This Row],[Clave]]="710143893",1,IF(OR(CONSOLIDADO[[#This Row],[Casos Acumulados]]&gt;0,CONSOLIDADO[[#This Row],[Muertes]]&gt;0),N746+1,I747))</f>
        <v>0</v>
      </c>
      <c r="O747" s="75">
        <f>+IFERROR(VLOOKUP($G747,TDMuertes!$C$2:$E$534,3,0),0)</f>
        <v>0</v>
      </c>
      <c r="P747" s="100" t="str">
        <f t="shared" ca="1" si="66"/>
        <v>OFF</v>
      </c>
      <c r="Q747" s="84">
        <f>+IFERROR(VLOOKUP(CONSOLIDADO[[#This Row],[Codigo Municipio]],TDDia!$A$4:$B$394,2,0),0)</f>
        <v>0</v>
      </c>
    </row>
    <row r="748" spans="2:17" ht="14.4" x14ac:dyDescent="0.3">
      <c r="B748">
        <f t="shared" si="63"/>
        <v>4</v>
      </c>
      <c r="C748" s="75" t="str" cm="1">
        <f t="array" ref="C748">+INDEX(Table_4[[Departamento]:[Municipio]],FINAL!$B748,1)</f>
        <v>Atlántida</v>
      </c>
      <c r="D748" s="75" t="str" cm="1">
        <f t="array" ref="D748">+INDEX(Table_4[[Departamento]:[Municipio]],FINAL!$B748,4)</f>
        <v>Jutiapa</v>
      </c>
      <c r="E748" s="75" t="str" cm="1">
        <f t="array" ref="E748">+INDEX(Table_4[[Departamento]:[Municipio]],FINAL!$B748,3)</f>
        <v>0104</v>
      </c>
      <c r="F748" s="102">
        <f t="shared" si="62"/>
        <v>44060</v>
      </c>
      <c r="G748" s="77" t="str">
        <f>+CONSOLIDADO[[#This Row],[Codigo Municipio]]&amp;CONSOLIDADO[[#This Row],[Fecha]]</f>
        <v>010444060</v>
      </c>
      <c r="H748" s="78">
        <f>+IFERROR(VLOOKUP($G748,TDAcumula!$C$2:$E$2027,3,0),0)</f>
        <v>0</v>
      </c>
      <c r="I748" s="79">
        <f t="shared" ref="I748:I779" si="67">+IF(E748=E747,H748+I747,H748)</f>
        <v>0</v>
      </c>
      <c r="J748" s="80">
        <f>+IF(CONSOLIDADO[[#This Row],[Codigo Municipio]]=E747,CONSOLIDADO[[#This Row],[Fallecidos Diarios]]+J747,CONSOLIDADO[[#This Row],[Fallecidos Diarios]])</f>
        <v>0</v>
      </c>
      <c r="K748" s="81">
        <f t="shared" ref="K748:K779" si="68">+IF(I748-J748-L748&lt;0,0,I748-J748-L748)</f>
        <v>0</v>
      </c>
      <c r="L748" s="82">
        <f>+IF(CONSOLIDADO[[#This Row],[Codigo Municipio]]=E747,CONSOLIDADO[[#This Row],[Recuperados Diarios]]+L747,CONSOLIDADO[[#This Row],[Recuperados Diarios]])</f>
        <v>0</v>
      </c>
      <c r="M748" s="83" cm="1">
        <f t="array" ref="M748">+IFERROR(IF(CONSOLIDADO[[#This Row],[Día]]&lt;14,0,INDEX(CONSOLIDADO[Casos Diarios],ROW()-14,1)),0)</f>
        <v>0</v>
      </c>
      <c r="N748" s="78">
        <f>+IF(CONSOLIDADO[[#This Row],[Clave]]="710143893",1,IF(OR(CONSOLIDADO[[#This Row],[Casos Acumulados]]&gt;0,CONSOLIDADO[[#This Row],[Muertes]]&gt;0),N747+1,I748))</f>
        <v>0</v>
      </c>
      <c r="O748" s="75">
        <f>+IFERROR(VLOOKUP($G748,TDMuertes!$C$2:$E$534,3,0),0)</f>
        <v>0</v>
      </c>
      <c r="P748" s="99" t="str">
        <f t="shared" ref="P748:P779" ca="1" si="69">+IF(N748=0,"OFF",IF(N748=1,"START",IF(AND(N748&gt;1,F748&lt;TODAY()+1),"ON","OUT TIME")))</f>
        <v>OFF</v>
      </c>
      <c r="Q748" s="84">
        <f>+IFERROR(VLOOKUP(CONSOLIDADO[[#This Row],[Codigo Municipio]],TDDia!$A$4:$B$394,2,0),0)</f>
        <v>0</v>
      </c>
    </row>
    <row r="749" spans="2:17" ht="14.4" x14ac:dyDescent="0.3">
      <c r="B749">
        <f t="shared" si="63"/>
        <v>4</v>
      </c>
      <c r="C749" s="75" t="str" cm="1">
        <f t="array" ref="C749">+INDEX(Table_4[[Departamento]:[Municipio]],FINAL!$B749,1)</f>
        <v>Atlántida</v>
      </c>
      <c r="D749" s="75" t="str" cm="1">
        <f t="array" ref="D749">+INDEX(Table_4[[Departamento]:[Municipio]],FINAL!$B749,4)</f>
        <v>Jutiapa</v>
      </c>
      <c r="E749" s="75" t="str" cm="1">
        <f t="array" ref="E749">+INDEX(Table_4[[Departamento]:[Municipio]],FINAL!$B749,3)</f>
        <v>0104</v>
      </c>
      <c r="F749" s="102">
        <f t="shared" si="62"/>
        <v>44061</v>
      </c>
      <c r="G749" s="77" t="str">
        <f>+CONSOLIDADO[[#This Row],[Codigo Municipio]]&amp;CONSOLIDADO[[#This Row],[Fecha]]</f>
        <v>010444061</v>
      </c>
      <c r="H749" s="78">
        <f>+IFERROR(VLOOKUP($G749,TDAcumula!$C$2:$E$2027,3,0),0)</f>
        <v>0</v>
      </c>
      <c r="I749" s="79">
        <f t="shared" si="67"/>
        <v>0</v>
      </c>
      <c r="J749" s="80">
        <f>+IF(CONSOLIDADO[[#This Row],[Codigo Municipio]]=E748,CONSOLIDADO[[#This Row],[Fallecidos Diarios]]+J748,CONSOLIDADO[[#This Row],[Fallecidos Diarios]])</f>
        <v>0</v>
      </c>
      <c r="K749" s="81">
        <f t="shared" si="68"/>
        <v>0</v>
      </c>
      <c r="L749" s="82">
        <f>+IF(CONSOLIDADO[[#This Row],[Codigo Municipio]]=E748,CONSOLIDADO[[#This Row],[Recuperados Diarios]]+L748,CONSOLIDADO[[#This Row],[Recuperados Diarios]])</f>
        <v>0</v>
      </c>
      <c r="M749" s="83" cm="1">
        <f t="array" ref="M749">+IFERROR(IF(CONSOLIDADO[[#This Row],[Día]]&lt;14,0,INDEX(CONSOLIDADO[Casos Diarios],ROW()-14,1)),0)</f>
        <v>0</v>
      </c>
      <c r="N749" s="78">
        <f>+IF(CONSOLIDADO[[#This Row],[Clave]]="710143893",1,IF(OR(CONSOLIDADO[[#This Row],[Casos Acumulados]]&gt;0,CONSOLIDADO[[#This Row],[Muertes]]&gt;0),N748+1,I749))</f>
        <v>0</v>
      </c>
      <c r="O749" s="75">
        <f>+IFERROR(VLOOKUP($G749,TDMuertes!$C$2:$E$534,3,0),0)</f>
        <v>0</v>
      </c>
      <c r="P749" s="100" t="str">
        <f t="shared" ca="1" si="69"/>
        <v>OFF</v>
      </c>
      <c r="Q749" s="84">
        <f>+IFERROR(VLOOKUP(CONSOLIDADO[[#This Row],[Codigo Municipio]],TDDia!$A$4:$B$394,2,0),0)</f>
        <v>0</v>
      </c>
    </row>
    <row r="750" spans="2:17" ht="14.4" x14ac:dyDescent="0.3">
      <c r="B750">
        <f t="shared" si="63"/>
        <v>4</v>
      </c>
      <c r="C750" s="75" t="str" cm="1">
        <f t="array" ref="C750">+INDEX(Table_4[[Departamento]:[Municipio]],FINAL!$B750,1)</f>
        <v>Atlántida</v>
      </c>
      <c r="D750" s="75" t="str" cm="1">
        <f t="array" ref="D750">+INDEX(Table_4[[Departamento]:[Municipio]],FINAL!$B750,4)</f>
        <v>Jutiapa</v>
      </c>
      <c r="E750" s="75" t="str" cm="1">
        <f t="array" ref="E750">+INDEX(Table_4[[Departamento]:[Municipio]],FINAL!$B750,3)</f>
        <v>0104</v>
      </c>
      <c r="F750" s="102">
        <f t="shared" si="62"/>
        <v>44062</v>
      </c>
      <c r="G750" s="77" t="str">
        <f>+CONSOLIDADO[[#This Row],[Codigo Municipio]]&amp;CONSOLIDADO[[#This Row],[Fecha]]</f>
        <v>010444062</v>
      </c>
      <c r="H750" s="78">
        <f>+IFERROR(VLOOKUP($G750,TDAcumula!$C$2:$E$2027,3,0),0)</f>
        <v>0</v>
      </c>
      <c r="I750" s="79">
        <f t="shared" si="67"/>
        <v>0</v>
      </c>
      <c r="J750" s="80">
        <f>+IF(CONSOLIDADO[[#This Row],[Codigo Municipio]]=E749,CONSOLIDADO[[#This Row],[Fallecidos Diarios]]+J749,CONSOLIDADO[[#This Row],[Fallecidos Diarios]])</f>
        <v>0</v>
      </c>
      <c r="K750" s="81">
        <f t="shared" si="68"/>
        <v>0</v>
      </c>
      <c r="L750" s="82">
        <f>+IF(CONSOLIDADO[[#This Row],[Codigo Municipio]]=E749,CONSOLIDADO[[#This Row],[Recuperados Diarios]]+L749,CONSOLIDADO[[#This Row],[Recuperados Diarios]])</f>
        <v>0</v>
      </c>
      <c r="M750" s="83" cm="1">
        <f t="array" ref="M750">+IFERROR(IF(CONSOLIDADO[[#This Row],[Día]]&lt;14,0,INDEX(CONSOLIDADO[Casos Diarios],ROW()-14,1)),0)</f>
        <v>0</v>
      </c>
      <c r="N750" s="78">
        <f>+IF(CONSOLIDADO[[#This Row],[Clave]]="710143893",1,IF(OR(CONSOLIDADO[[#This Row],[Casos Acumulados]]&gt;0,CONSOLIDADO[[#This Row],[Muertes]]&gt;0),N749+1,I750))</f>
        <v>0</v>
      </c>
      <c r="O750" s="75">
        <f>+IFERROR(VLOOKUP($G750,TDMuertes!$C$2:$E$534,3,0),0)</f>
        <v>0</v>
      </c>
      <c r="P750" s="100" t="str">
        <f t="shared" ca="1" si="69"/>
        <v>OFF</v>
      </c>
      <c r="Q750" s="84">
        <f>+IFERROR(VLOOKUP(CONSOLIDADO[[#This Row],[Codigo Municipio]],TDDia!$A$4:$B$394,2,0),0)</f>
        <v>0</v>
      </c>
    </row>
    <row r="751" spans="2:17" ht="14.4" x14ac:dyDescent="0.3">
      <c r="B751">
        <f t="shared" si="63"/>
        <v>4</v>
      </c>
      <c r="C751" s="75" t="str" cm="1">
        <f t="array" ref="C751">+INDEX(Table_4[[Departamento]:[Municipio]],FINAL!$B751,1)</f>
        <v>Atlántida</v>
      </c>
      <c r="D751" s="75" t="str" cm="1">
        <f t="array" ref="D751">+INDEX(Table_4[[Departamento]:[Municipio]],FINAL!$B751,4)</f>
        <v>Jutiapa</v>
      </c>
      <c r="E751" s="75" t="str" cm="1">
        <f t="array" ref="E751">+INDEX(Table_4[[Departamento]:[Municipio]],FINAL!$B751,3)</f>
        <v>0104</v>
      </c>
      <c r="F751" s="102">
        <f t="shared" si="62"/>
        <v>44063</v>
      </c>
      <c r="G751" s="77" t="str">
        <f>+CONSOLIDADO[[#This Row],[Codigo Municipio]]&amp;CONSOLIDADO[[#This Row],[Fecha]]</f>
        <v>010444063</v>
      </c>
      <c r="H751" s="78">
        <f>+IFERROR(VLOOKUP($G751,TDAcumula!$C$2:$E$2027,3,0),0)</f>
        <v>0</v>
      </c>
      <c r="I751" s="79">
        <f t="shared" si="67"/>
        <v>0</v>
      </c>
      <c r="J751" s="80">
        <f>+IF(CONSOLIDADO[[#This Row],[Codigo Municipio]]=E750,CONSOLIDADO[[#This Row],[Fallecidos Diarios]]+J750,CONSOLIDADO[[#This Row],[Fallecidos Diarios]])</f>
        <v>0</v>
      </c>
      <c r="K751" s="81">
        <f t="shared" si="68"/>
        <v>0</v>
      </c>
      <c r="L751" s="82">
        <f>+IF(CONSOLIDADO[[#This Row],[Codigo Municipio]]=E750,CONSOLIDADO[[#This Row],[Recuperados Diarios]]+L750,CONSOLIDADO[[#This Row],[Recuperados Diarios]])</f>
        <v>0</v>
      </c>
      <c r="M751" s="83" cm="1">
        <f t="array" ref="M751">+IFERROR(IF(CONSOLIDADO[[#This Row],[Día]]&lt;14,0,INDEX(CONSOLIDADO[Casos Diarios],ROW()-14,1)),0)</f>
        <v>0</v>
      </c>
      <c r="N751" s="78">
        <f>+IF(CONSOLIDADO[[#This Row],[Clave]]="710143893",1,IF(OR(CONSOLIDADO[[#This Row],[Casos Acumulados]]&gt;0,CONSOLIDADO[[#This Row],[Muertes]]&gt;0),N750+1,I751))</f>
        <v>0</v>
      </c>
      <c r="O751" s="75">
        <f>+IFERROR(VLOOKUP($G751,TDMuertes!$C$2:$E$534,3,0),0)</f>
        <v>0</v>
      </c>
      <c r="P751" s="100" t="str">
        <f t="shared" ca="1" si="69"/>
        <v>OFF</v>
      </c>
      <c r="Q751" s="84">
        <f>+IFERROR(VLOOKUP(CONSOLIDADO[[#This Row],[Codigo Municipio]],TDDia!$A$4:$B$394,2,0),0)</f>
        <v>0</v>
      </c>
    </row>
    <row r="752" spans="2:17" ht="14.4" x14ac:dyDescent="0.3">
      <c r="B752">
        <f t="shared" si="63"/>
        <v>4</v>
      </c>
      <c r="C752" s="75" t="str" cm="1">
        <f t="array" ref="C752">+INDEX(Table_4[[Departamento]:[Municipio]],FINAL!$B752,1)</f>
        <v>Atlántida</v>
      </c>
      <c r="D752" s="75" t="str" cm="1">
        <f t="array" ref="D752">+INDEX(Table_4[[Departamento]:[Municipio]],FINAL!$B752,4)</f>
        <v>Jutiapa</v>
      </c>
      <c r="E752" s="75" t="str" cm="1">
        <f t="array" ref="E752">+INDEX(Table_4[[Departamento]:[Municipio]],FINAL!$B752,3)</f>
        <v>0104</v>
      </c>
      <c r="F752" s="102">
        <f t="shared" si="62"/>
        <v>44064</v>
      </c>
      <c r="G752" s="77" t="str">
        <f>+CONSOLIDADO[[#This Row],[Codigo Municipio]]&amp;CONSOLIDADO[[#This Row],[Fecha]]</f>
        <v>010444064</v>
      </c>
      <c r="H752" s="78">
        <f>+IFERROR(VLOOKUP($G752,TDAcumula!$C$2:$E$2027,3,0),0)</f>
        <v>0</v>
      </c>
      <c r="I752" s="79">
        <f t="shared" si="67"/>
        <v>0</v>
      </c>
      <c r="J752" s="80">
        <f>+IF(CONSOLIDADO[[#This Row],[Codigo Municipio]]=E751,CONSOLIDADO[[#This Row],[Fallecidos Diarios]]+J751,CONSOLIDADO[[#This Row],[Fallecidos Diarios]])</f>
        <v>0</v>
      </c>
      <c r="K752" s="81">
        <f t="shared" si="68"/>
        <v>0</v>
      </c>
      <c r="L752" s="82">
        <f>+IF(CONSOLIDADO[[#This Row],[Codigo Municipio]]=E751,CONSOLIDADO[[#This Row],[Recuperados Diarios]]+L751,CONSOLIDADO[[#This Row],[Recuperados Diarios]])</f>
        <v>0</v>
      </c>
      <c r="M752" s="83" cm="1">
        <f t="array" ref="M752">+IFERROR(IF(CONSOLIDADO[[#This Row],[Día]]&lt;14,0,INDEX(CONSOLIDADO[Casos Diarios],ROW()-14,1)),0)</f>
        <v>0</v>
      </c>
      <c r="N752" s="78">
        <f>+IF(CONSOLIDADO[[#This Row],[Clave]]="710143893",1,IF(OR(CONSOLIDADO[[#This Row],[Casos Acumulados]]&gt;0,CONSOLIDADO[[#This Row],[Muertes]]&gt;0),N751+1,I752))</f>
        <v>0</v>
      </c>
      <c r="O752" s="75">
        <f>+IFERROR(VLOOKUP($G752,TDMuertes!$C$2:$E$534,3,0),0)</f>
        <v>0</v>
      </c>
      <c r="P752" s="100" t="str">
        <f t="shared" ca="1" si="69"/>
        <v>OFF</v>
      </c>
      <c r="Q752" s="84">
        <f>+IFERROR(VLOOKUP(CONSOLIDADO[[#This Row],[Codigo Municipio]],TDDia!$A$4:$B$394,2,0),0)</f>
        <v>0</v>
      </c>
    </row>
    <row r="753" spans="2:17" ht="14.4" x14ac:dyDescent="0.3">
      <c r="B753">
        <f t="shared" si="63"/>
        <v>4</v>
      </c>
      <c r="C753" s="75" t="str" cm="1">
        <f t="array" ref="C753">+INDEX(Table_4[[Departamento]:[Municipio]],FINAL!$B753,1)</f>
        <v>Atlántida</v>
      </c>
      <c r="D753" s="75" t="str" cm="1">
        <f t="array" ref="D753">+INDEX(Table_4[[Departamento]:[Municipio]],FINAL!$B753,4)</f>
        <v>Jutiapa</v>
      </c>
      <c r="E753" s="75" t="str" cm="1">
        <f t="array" ref="E753">+INDEX(Table_4[[Departamento]:[Municipio]],FINAL!$B753,3)</f>
        <v>0104</v>
      </c>
      <c r="F753" s="102">
        <f t="shared" si="62"/>
        <v>44065</v>
      </c>
      <c r="G753" s="77" t="str">
        <f>+CONSOLIDADO[[#This Row],[Codigo Municipio]]&amp;CONSOLIDADO[[#This Row],[Fecha]]</f>
        <v>010444065</v>
      </c>
      <c r="H753" s="78">
        <f>+IFERROR(VLOOKUP($G753,TDAcumula!$C$2:$E$2027,3,0),0)</f>
        <v>0</v>
      </c>
      <c r="I753" s="79">
        <f t="shared" si="67"/>
        <v>0</v>
      </c>
      <c r="J753" s="80">
        <f>+IF(CONSOLIDADO[[#This Row],[Codigo Municipio]]=E752,CONSOLIDADO[[#This Row],[Fallecidos Diarios]]+J752,CONSOLIDADO[[#This Row],[Fallecidos Diarios]])</f>
        <v>0</v>
      </c>
      <c r="K753" s="81">
        <f t="shared" si="68"/>
        <v>0</v>
      </c>
      <c r="L753" s="82">
        <f>+IF(CONSOLIDADO[[#This Row],[Codigo Municipio]]=E752,CONSOLIDADO[[#This Row],[Recuperados Diarios]]+L752,CONSOLIDADO[[#This Row],[Recuperados Diarios]])</f>
        <v>0</v>
      </c>
      <c r="M753" s="83" cm="1">
        <f t="array" ref="M753">+IFERROR(IF(CONSOLIDADO[[#This Row],[Día]]&lt;14,0,INDEX(CONSOLIDADO[Casos Diarios],ROW()-14,1)),0)</f>
        <v>0</v>
      </c>
      <c r="N753" s="78">
        <f>+IF(CONSOLIDADO[[#This Row],[Clave]]="710143893",1,IF(OR(CONSOLIDADO[[#This Row],[Casos Acumulados]]&gt;0,CONSOLIDADO[[#This Row],[Muertes]]&gt;0),N752+1,I753))</f>
        <v>0</v>
      </c>
      <c r="O753" s="75">
        <f>+IFERROR(VLOOKUP($G753,TDMuertes!$C$2:$E$534,3,0),0)</f>
        <v>0</v>
      </c>
      <c r="P753" s="100" t="str">
        <f t="shared" ca="1" si="69"/>
        <v>OFF</v>
      </c>
      <c r="Q753" s="84">
        <f>+IFERROR(VLOOKUP(CONSOLIDADO[[#This Row],[Codigo Municipio]],TDDia!$A$4:$B$394,2,0),0)</f>
        <v>0</v>
      </c>
    </row>
    <row r="754" spans="2:17" ht="14.4" x14ac:dyDescent="0.3">
      <c r="B754">
        <f t="shared" si="63"/>
        <v>4</v>
      </c>
      <c r="C754" s="75" t="str" cm="1">
        <f t="array" ref="C754">+INDEX(Table_4[[Departamento]:[Municipio]],FINAL!$B754,1)</f>
        <v>Atlántida</v>
      </c>
      <c r="D754" s="75" t="str" cm="1">
        <f t="array" ref="D754">+INDEX(Table_4[[Departamento]:[Municipio]],FINAL!$B754,4)</f>
        <v>Jutiapa</v>
      </c>
      <c r="E754" s="75" t="str" cm="1">
        <f t="array" ref="E754">+INDEX(Table_4[[Departamento]:[Municipio]],FINAL!$B754,3)</f>
        <v>0104</v>
      </c>
      <c r="F754" s="102">
        <f t="shared" si="62"/>
        <v>44066</v>
      </c>
      <c r="G754" s="77" t="str">
        <f>+CONSOLIDADO[[#This Row],[Codigo Municipio]]&amp;CONSOLIDADO[[#This Row],[Fecha]]</f>
        <v>010444066</v>
      </c>
      <c r="H754" s="78">
        <f>+IFERROR(VLOOKUP($G754,TDAcumula!$C$2:$E$2027,3,0),0)</f>
        <v>0</v>
      </c>
      <c r="I754" s="79">
        <f t="shared" si="67"/>
        <v>0</v>
      </c>
      <c r="J754" s="80">
        <f>+IF(CONSOLIDADO[[#This Row],[Codigo Municipio]]=E753,CONSOLIDADO[[#This Row],[Fallecidos Diarios]]+J753,CONSOLIDADO[[#This Row],[Fallecidos Diarios]])</f>
        <v>0</v>
      </c>
      <c r="K754" s="81">
        <f t="shared" si="68"/>
        <v>0</v>
      </c>
      <c r="L754" s="82">
        <f>+IF(CONSOLIDADO[[#This Row],[Codigo Municipio]]=E753,CONSOLIDADO[[#This Row],[Recuperados Diarios]]+L753,CONSOLIDADO[[#This Row],[Recuperados Diarios]])</f>
        <v>0</v>
      </c>
      <c r="M754" s="83" cm="1">
        <f t="array" ref="M754">+IFERROR(IF(CONSOLIDADO[[#This Row],[Día]]&lt;14,0,INDEX(CONSOLIDADO[Casos Diarios],ROW()-14,1)),0)</f>
        <v>0</v>
      </c>
      <c r="N754" s="78">
        <f>+IF(CONSOLIDADO[[#This Row],[Clave]]="710143893",1,IF(OR(CONSOLIDADO[[#This Row],[Casos Acumulados]]&gt;0,CONSOLIDADO[[#This Row],[Muertes]]&gt;0),N753+1,I754))</f>
        <v>0</v>
      </c>
      <c r="O754" s="75">
        <f>+IFERROR(VLOOKUP($G754,TDMuertes!$C$2:$E$534,3,0),0)</f>
        <v>0</v>
      </c>
      <c r="P754" s="100" t="str">
        <f t="shared" ca="1" si="69"/>
        <v>OFF</v>
      </c>
      <c r="Q754" s="84">
        <f>+IFERROR(VLOOKUP(CONSOLIDADO[[#This Row],[Codigo Municipio]],TDDia!$A$4:$B$394,2,0),0)</f>
        <v>0</v>
      </c>
    </row>
    <row r="755" spans="2:17" ht="14.4" x14ac:dyDescent="0.3">
      <c r="B755">
        <f t="shared" si="63"/>
        <v>4</v>
      </c>
      <c r="C755" s="75" t="str" cm="1">
        <f t="array" ref="C755">+INDEX(Table_4[[Departamento]:[Municipio]],FINAL!$B755,1)</f>
        <v>Atlántida</v>
      </c>
      <c r="D755" s="75" t="str" cm="1">
        <f t="array" ref="D755">+INDEX(Table_4[[Departamento]:[Municipio]],FINAL!$B755,4)</f>
        <v>Jutiapa</v>
      </c>
      <c r="E755" s="75" t="str" cm="1">
        <f t="array" ref="E755">+INDEX(Table_4[[Departamento]:[Municipio]],FINAL!$B755,3)</f>
        <v>0104</v>
      </c>
      <c r="F755" s="102">
        <f t="shared" si="62"/>
        <v>44067</v>
      </c>
      <c r="G755" s="77" t="str">
        <f>+CONSOLIDADO[[#This Row],[Codigo Municipio]]&amp;CONSOLIDADO[[#This Row],[Fecha]]</f>
        <v>010444067</v>
      </c>
      <c r="H755" s="78">
        <f>+IFERROR(VLOOKUP($G755,TDAcumula!$C$2:$E$2027,3,0),0)</f>
        <v>0</v>
      </c>
      <c r="I755" s="79">
        <f t="shared" si="67"/>
        <v>0</v>
      </c>
      <c r="J755" s="80">
        <f>+IF(CONSOLIDADO[[#This Row],[Codigo Municipio]]=E754,CONSOLIDADO[[#This Row],[Fallecidos Diarios]]+J754,CONSOLIDADO[[#This Row],[Fallecidos Diarios]])</f>
        <v>0</v>
      </c>
      <c r="K755" s="81">
        <f t="shared" si="68"/>
        <v>0</v>
      </c>
      <c r="L755" s="82">
        <f>+IF(CONSOLIDADO[[#This Row],[Codigo Municipio]]=E754,CONSOLIDADO[[#This Row],[Recuperados Diarios]]+L754,CONSOLIDADO[[#This Row],[Recuperados Diarios]])</f>
        <v>0</v>
      </c>
      <c r="M755" s="83" cm="1">
        <f t="array" ref="M755">+IFERROR(IF(CONSOLIDADO[[#This Row],[Día]]&lt;14,0,INDEX(CONSOLIDADO[Casos Diarios],ROW()-14,1)),0)</f>
        <v>0</v>
      </c>
      <c r="N755" s="78">
        <f>+IF(CONSOLIDADO[[#This Row],[Clave]]="710143893",1,IF(OR(CONSOLIDADO[[#This Row],[Casos Acumulados]]&gt;0,CONSOLIDADO[[#This Row],[Muertes]]&gt;0),N754+1,I755))</f>
        <v>0</v>
      </c>
      <c r="O755" s="75">
        <f>+IFERROR(VLOOKUP($G755,TDMuertes!$C$2:$E$534,3,0),0)</f>
        <v>0</v>
      </c>
      <c r="P755" s="100" t="str">
        <f t="shared" ca="1" si="69"/>
        <v>OFF</v>
      </c>
      <c r="Q755" s="84">
        <f>+IFERROR(VLOOKUP(CONSOLIDADO[[#This Row],[Codigo Municipio]],TDDia!$A$4:$B$394,2,0),0)</f>
        <v>0</v>
      </c>
    </row>
    <row r="756" spans="2:17" ht="14.4" x14ac:dyDescent="0.3">
      <c r="B756">
        <f t="shared" si="63"/>
        <v>4</v>
      </c>
      <c r="C756" s="75" t="str" cm="1">
        <f t="array" ref="C756">+INDEX(Table_4[[Departamento]:[Municipio]],FINAL!$B756,1)</f>
        <v>Atlántida</v>
      </c>
      <c r="D756" s="75" t="str" cm="1">
        <f t="array" ref="D756">+INDEX(Table_4[[Departamento]:[Municipio]],FINAL!$B756,4)</f>
        <v>Jutiapa</v>
      </c>
      <c r="E756" s="75" t="str" cm="1">
        <f t="array" ref="E756">+INDEX(Table_4[[Departamento]:[Municipio]],FINAL!$B756,3)</f>
        <v>0104</v>
      </c>
      <c r="F756" s="102">
        <f t="shared" si="62"/>
        <v>44068</v>
      </c>
      <c r="G756" s="77" t="str">
        <f>+CONSOLIDADO[[#This Row],[Codigo Municipio]]&amp;CONSOLIDADO[[#This Row],[Fecha]]</f>
        <v>010444068</v>
      </c>
      <c r="H756" s="78">
        <f>+IFERROR(VLOOKUP($G756,TDAcumula!$C$2:$E$2027,3,0),0)</f>
        <v>0</v>
      </c>
      <c r="I756" s="79">
        <f t="shared" si="67"/>
        <v>0</v>
      </c>
      <c r="J756" s="80">
        <f>+IF(CONSOLIDADO[[#This Row],[Codigo Municipio]]=E755,CONSOLIDADO[[#This Row],[Fallecidos Diarios]]+J755,CONSOLIDADO[[#This Row],[Fallecidos Diarios]])</f>
        <v>0</v>
      </c>
      <c r="K756" s="81">
        <f t="shared" si="68"/>
        <v>0</v>
      </c>
      <c r="L756" s="82">
        <f>+IF(CONSOLIDADO[[#This Row],[Codigo Municipio]]=E755,CONSOLIDADO[[#This Row],[Recuperados Diarios]]+L755,CONSOLIDADO[[#This Row],[Recuperados Diarios]])</f>
        <v>0</v>
      </c>
      <c r="M756" s="83" cm="1">
        <f t="array" ref="M756">+IFERROR(IF(CONSOLIDADO[[#This Row],[Día]]&lt;14,0,INDEX(CONSOLIDADO[Casos Diarios],ROW()-14,1)),0)</f>
        <v>0</v>
      </c>
      <c r="N756" s="78">
        <f>+IF(CONSOLIDADO[[#This Row],[Clave]]="710143893",1,IF(OR(CONSOLIDADO[[#This Row],[Casos Acumulados]]&gt;0,CONSOLIDADO[[#This Row],[Muertes]]&gt;0),N755+1,I756))</f>
        <v>0</v>
      </c>
      <c r="O756" s="75">
        <f>+IFERROR(VLOOKUP($G756,TDMuertes!$C$2:$E$534,3,0),0)</f>
        <v>0</v>
      </c>
      <c r="P756" s="100" t="str">
        <f t="shared" ca="1" si="69"/>
        <v>OFF</v>
      </c>
      <c r="Q756" s="84">
        <f>+IFERROR(VLOOKUP(CONSOLIDADO[[#This Row],[Codigo Municipio]],TDDia!$A$4:$B$394,2,0),0)</f>
        <v>0</v>
      </c>
    </row>
    <row r="757" spans="2:17" ht="14.4" x14ac:dyDescent="0.3">
      <c r="B757">
        <f t="shared" si="63"/>
        <v>4</v>
      </c>
      <c r="C757" s="75" t="str" cm="1">
        <f t="array" ref="C757">+INDEX(Table_4[[Departamento]:[Municipio]],FINAL!$B757,1)</f>
        <v>Atlántida</v>
      </c>
      <c r="D757" s="75" t="str" cm="1">
        <f t="array" ref="D757">+INDEX(Table_4[[Departamento]:[Municipio]],FINAL!$B757,4)</f>
        <v>Jutiapa</v>
      </c>
      <c r="E757" s="75" t="str" cm="1">
        <f t="array" ref="E757">+INDEX(Table_4[[Departamento]:[Municipio]],FINAL!$B757,3)</f>
        <v>0104</v>
      </c>
      <c r="F757" s="102">
        <f t="shared" si="62"/>
        <v>44069</v>
      </c>
      <c r="G757" s="77" t="str">
        <f>+CONSOLIDADO[[#This Row],[Codigo Municipio]]&amp;CONSOLIDADO[[#This Row],[Fecha]]</f>
        <v>010444069</v>
      </c>
      <c r="H757" s="78">
        <f>+IFERROR(VLOOKUP($G757,TDAcumula!$C$2:$E$2027,3,0),0)</f>
        <v>0</v>
      </c>
      <c r="I757" s="79">
        <f t="shared" si="67"/>
        <v>0</v>
      </c>
      <c r="J757" s="80">
        <f>+IF(CONSOLIDADO[[#This Row],[Codigo Municipio]]=E756,CONSOLIDADO[[#This Row],[Fallecidos Diarios]]+J756,CONSOLIDADO[[#This Row],[Fallecidos Diarios]])</f>
        <v>0</v>
      </c>
      <c r="K757" s="81">
        <f t="shared" si="68"/>
        <v>0</v>
      </c>
      <c r="L757" s="82">
        <f>+IF(CONSOLIDADO[[#This Row],[Codigo Municipio]]=E756,CONSOLIDADO[[#This Row],[Recuperados Diarios]]+L756,CONSOLIDADO[[#This Row],[Recuperados Diarios]])</f>
        <v>0</v>
      </c>
      <c r="M757" s="83" cm="1">
        <f t="array" ref="M757">+IFERROR(IF(CONSOLIDADO[[#This Row],[Día]]&lt;14,0,INDEX(CONSOLIDADO[Casos Diarios],ROW()-14,1)),0)</f>
        <v>0</v>
      </c>
      <c r="N757" s="78">
        <f>+IF(CONSOLIDADO[[#This Row],[Clave]]="710143893",1,IF(OR(CONSOLIDADO[[#This Row],[Casos Acumulados]]&gt;0,CONSOLIDADO[[#This Row],[Muertes]]&gt;0),N756+1,I757))</f>
        <v>0</v>
      </c>
      <c r="O757" s="75">
        <f>+IFERROR(VLOOKUP($G757,TDMuertes!$C$2:$E$534,3,0),0)</f>
        <v>0</v>
      </c>
      <c r="P757" s="100" t="str">
        <f t="shared" ca="1" si="69"/>
        <v>OFF</v>
      </c>
      <c r="Q757" s="84">
        <f>+IFERROR(VLOOKUP(CONSOLIDADO[[#This Row],[Codigo Municipio]],TDDia!$A$4:$B$394,2,0),0)</f>
        <v>0</v>
      </c>
    </row>
    <row r="758" spans="2:17" ht="14.4" x14ac:dyDescent="0.3">
      <c r="B758">
        <f t="shared" si="63"/>
        <v>4</v>
      </c>
      <c r="C758" s="75" t="str" cm="1">
        <f t="array" ref="C758">+INDEX(Table_4[[Departamento]:[Municipio]],FINAL!$B758,1)</f>
        <v>Atlántida</v>
      </c>
      <c r="D758" s="75" t="str" cm="1">
        <f t="array" ref="D758">+INDEX(Table_4[[Departamento]:[Municipio]],FINAL!$B758,4)</f>
        <v>Jutiapa</v>
      </c>
      <c r="E758" s="75" t="str" cm="1">
        <f t="array" ref="E758">+INDEX(Table_4[[Departamento]:[Municipio]],FINAL!$B758,3)</f>
        <v>0104</v>
      </c>
      <c r="F758" s="102">
        <f t="shared" si="62"/>
        <v>44070</v>
      </c>
      <c r="G758" s="77" t="str">
        <f>+CONSOLIDADO[[#This Row],[Codigo Municipio]]&amp;CONSOLIDADO[[#This Row],[Fecha]]</f>
        <v>010444070</v>
      </c>
      <c r="H758" s="78">
        <f>+IFERROR(VLOOKUP($G758,TDAcumula!$C$2:$E$2027,3,0),0)</f>
        <v>0</v>
      </c>
      <c r="I758" s="79">
        <f t="shared" si="67"/>
        <v>0</v>
      </c>
      <c r="J758" s="80">
        <f>+IF(CONSOLIDADO[[#This Row],[Codigo Municipio]]=E757,CONSOLIDADO[[#This Row],[Fallecidos Diarios]]+J757,CONSOLIDADO[[#This Row],[Fallecidos Diarios]])</f>
        <v>0</v>
      </c>
      <c r="K758" s="81">
        <f t="shared" si="68"/>
        <v>0</v>
      </c>
      <c r="L758" s="82">
        <f>+IF(CONSOLIDADO[[#This Row],[Codigo Municipio]]=E757,CONSOLIDADO[[#This Row],[Recuperados Diarios]]+L757,CONSOLIDADO[[#This Row],[Recuperados Diarios]])</f>
        <v>0</v>
      </c>
      <c r="M758" s="83" cm="1">
        <f t="array" ref="M758">+IFERROR(IF(CONSOLIDADO[[#This Row],[Día]]&lt;14,0,INDEX(CONSOLIDADO[Casos Diarios],ROW()-14,1)),0)</f>
        <v>0</v>
      </c>
      <c r="N758" s="78">
        <f>+IF(CONSOLIDADO[[#This Row],[Clave]]="710143893",1,IF(OR(CONSOLIDADO[[#This Row],[Casos Acumulados]]&gt;0,CONSOLIDADO[[#This Row],[Muertes]]&gt;0),N757+1,I758))</f>
        <v>0</v>
      </c>
      <c r="O758" s="75">
        <f>+IFERROR(VLOOKUP($G758,TDMuertes!$C$2:$E$534,3,0),0)</f>
        <v>0</v>
      </c>
      <c r="P758" s="100" t="str">
        <f t="shared" ca="1" si="69"/>
        <v>OFF</v>
      </c>
      <c r="Q758" s="84">
        <f>+IFERROR(VLOOKUP(CONSOLIDADO[[#This Row],[Codigo Municipio]],TDDia!$A$4:$B$394,2,0),0)</f>
        <v>0</v>
      </c>
    </row>
    <row r="759" spans="2:17" ht="14.4" x14ac:dyDescent="0.3">
      <c r="B759">
        <f t="shared" si="63"/>
        <v>4</v>
      </c>
      <c r="C759" s="75" t="str" cm="1">
        <f t="array" ref="C759">+INDEX(Table_4[[Departamento]:[Municipio]],FINAL!$B759,1)</f>
        <v>Atlántida</v>
      </c>
      <c r="D759" s="75" t="str" cm="1">
        <f t="array" ref="D759">+INDEX(Table_4[[Departamento]:[Municipio]],FINAL!$B759,4)</f>
        <v>Jutiapa</v>
      </c>
      <c r="E759" s="75" t="str" cm="1">
        <f t="array" ref="E759">+INDEX(Table_4[[Departamento]:[Municipio]],FINAL!$B759,3)</f>
        <v>0104</v>
      </c>
      <c r="F759" s="102">
        <f t="shared" si="62"/>
        <v>44071</v>
      </c>
      <c r="G759" s="77" t="str">
        <f>+CONSOLIDADO[[#This Row],[Codigo Municipio]]&amp;CONSOLIDADO[[#This Row],[Fecha]]</f>
        <v>010444071</v>
      </c>
      <c r="H759" s="78">
        <f>+IFERROR(VLOOKUP($G759,TDAcumula!$C$2:$E$2027,3,0),0)</f>
        <v>0</v>
      </c>
      <c r="I759" s="79">
        <f t="shared" si="67"/>
        <v>0</v>
      </c>
      <c r="J759" s="80">
        <f>+IF(CONSOLIDADO[[#This Row],[Codigo Municipio]]=E758,CONSOLIDADO[[#This Row],[Fallecidos Diarios]]+J758,CONSOLIDADO[[#This Row],[Fallecidos Diarios]])</f>
        <v>0</v>
      </c>
      <c r="K759" s="81">
        <f t="shared" si="68"/>
        <v>0</v>
      </c>
      <c r="L759" s="82">
        <f>+IF(CONSOLIDADO[[#This Row],[Codigo Municipio]]=E758,CONSOLIDADO[[#This Row],[Recuperados Diarios]]+L758,CONSOLIDADO[[#This Row],[Recuperados Diarios]])</f>
        <v>0</v>
      </c>
      <c r="M759" s="83" cm="1">
        <f t="array" ref="M759">+IFERROR(IF(CONSOLIDADO[[#This Row],[Día]]&lt;14,0,INDEX(CONSOLIDADO[Casos Diarios],ROW()-14,1)),0)</f>
        <v>0</v>
      </c>
      <c r="N759" s="78">
        <f>+IF(CONSOLIDADO[[#This Row],[Clave]]="710143893",1,IF(OR(CONSOLIDADO[[#This Row],[Casos Acumulados]]&gt;0,CONSOLIDADO[[#This Row],[Muertes]]&gt;0),N758+1,I759))</f>
        <v>0</v>
      </c>
      <c r="O759" s="75">
        <f>+IFERROR(VLOOKUP($G759,TDMuertes!$C$2:$E$534,3,0),0)</f>
        <v>0</v>
      </c>
      <c r="P759" s="100" t="str">
        <f t="shared" ca="1" si="69"/>
        <v>OFF</v>
      </c>
      <c r="Q759" s="84">
        <f>+IFERROR(VLOOKUP(CONSOLIDADO[[#This Row],[Codigo Municipio]],TDDia!$A$4:$B$394,2,0),0)</f>
        <v>0</v>
      </c>
    </row>
    <row r="760" spans="2:17" ht="14.4" x14ac:dyDescent="0.3">
      <c r="B760">
        <f t="shared" si="63"/>
        <v>4</v>
      </c>
      <c r="C760" s="75" t="str" cm="1">
        <f t="array" ref="C760">+INDEX(Table_4[[Departamento]:[Municipio]],FINAL!$B760,1)</f>
        <v>Atlántida</v>
      </c>
      <c r="D760" s="75" t="str" cm="1">
        <f t="array" ref="D760">+INDEX(Table_4[[Departamento]:[Municipio]],FINAL!$B760,4)</f>
        <v>Jutiapa</v>
      </c>
      <c r="E760" s="75" t="str" cm="1">
        <f t="array" ref="E760">+INDEX(Table_4[[Departamento]:[Municipio]],FINAL!$B760,3)</f>
        <v>0104</v>
      </c>
      <c r="F760" s="102">
        <f t="shared" si="62"/>
        <v>44072</v>
      </c>
      <c r="G760" s="77" t="str">
        <f>+CONSOLIDADO[[#This Row],[Codigo Municipio]]&amp;CONSOLIDADO[[#This Row],[Fecha]]</f>
        <v>010444072</v>
      </c>
      <c r="H760" s="78">
        <f>+IFERROR(VLOOKUP($G760,TDAcumula!$C$2:$E$2027,3,0),0)</f>
        <v>0</v>
      </c>
      <c r="I760" s="79">
        <f t="shared" si="67"/>
        <v>0</v>
      </c>
      <c r="J760" s="80">
        <f>+IF(CONSOLIDADO[[#This Row],[Codigo Municipio]]=E759,CONSOLIDADO[[#This Row],[Fallecidos Diarios]]+J759,CONSOLIDADO[[#This Row],[Fallecidos Diarios]])</f>
        <v>0</v>
      </c>
      <c r="K760" s="81">
        <f t="shared" si="68"/>
        <v>0</v>
      </c>
      <c r="L760" s="82">
        <f>+IF(CONSOLIDADO[[#This Row],[Codigo Municipio]]=E759,CONSOLIDADO[[#This Row],[Recuperados Diarios]]+L759,CONSOLIDADO[[#This Row],[Recuperados Diarios]])</f>
        <v>0</v>
      </c>
      <c r="M760" s="83" cm="1">
        <f t="array" ref="M760">+IFERROR(IF(CONSOLIDADO[[#This Row],[Día]]&lt;14,0,INDEX(CONSOLIDADO[Casos Diarios],ROW()-14,1)),0)</f>
        <v>0</v>
      </c>
      <c r="N760" s="78">
        <f>+IF(CONSOLIDADO[[#This Row],[Clave]]="710143893",1,IF(OR(CONSOLIDADO[[#This Row],[Casos Acumulados]]&gt;0,CONSOLIDADO[[#This Row],[Muertes]]&gt;0),N759+1,I760))</f>
        <v>0</v>
      </c>
      <c r="O760" s="75">
        <f>+IFERROR(VLOOKUP($G760,TDMuertes!$C$2:$E$534,3,0),0)</f>
        <v>0</v>
      </c>
      <c r="P760" s="100" t="str">
        <f t="shared" ca="1" si="69"/>
        <v>OFF</v>
      </c>
      <c r="Q760" s="84">
        <f>+IFERROR(VLOOKUP(CONSOLIDADO[[#This Row],[Codigo Municipio]],TDDia!$A$4:$B$394,2,0),0)</f>
        <v>0</v>
      </c>
    </row>
    <row r="761" spans="2:17" ht="14.4" x14ac:dyDescent="0.3">
      <c r="B761">
        <f t="shared" si="63"/>
        <v>4</v>
      </c>
      <c r="C761" s="75" t="str" cm="1">
        <f t="array" ref="C761">+INDEX(Table_4[[Departamento]:[Municipio]],FINAL!$B761,1)</f>
        <v>Atlántida</v>
      </c>
      <c r="D761" s="75" t="str" cm="1">
        <f t="array" ref="D761">+INDEX(Table_4[[Departamento]:[Municipio]],FINAL!$B761,4)</f>
        <v>Jutiapa</v>
      </c>
      <c r="E761" s="75" t="str" cm="1">
        <f t="array" ref="E761">+INDEX(Table_4[[Departamento]:[Municipio]],FINAL!$B761,3)</f>
        <v>0104</v>
      </c>
      <c r="F761" s="102">
        <f t="shared" si="62"/>
        <v>44073</v>
      </c>
      <c r="G761" s="77" t="str">
        <f>+CONSOLIDADO[[#This Row],[Codigo Municipio]]&amp;CONSOLIDADO[[#This Row],[Fecha]]</f>
        <v>010444073</v>
      </c>
      <c r="H761" s="78">
        <f>+IFERROR(VLOOKUP($G761,TDAcumula!$C$2:$E$2027,3,0),0)</f>
        <v>0</v>
      </c>
      <c r="I761" s="79">
        <f t="shared" si="67"/>
        <v>0</v>
      </c>
      <c r="J761" s="80">
        <f>+IF(CONSOLIDADO[[#This Row],[Codigo Municipio]]=E760,CONSOLIDADO[[#This Row],[Fallecidos Diarios]]+J760,CONSOLIDADO[[#This Row],[Fallecidos Diarios]])</f>
        <v>0</v>
      </c>
      <c r="K761" s="81">
        <f t="shared" si="68"/>
        <v>0</v>
      </c>
      <c r="L761" s="82">
        <f>+IF(CONSOLIDADO[[#This Row],[Codigo Municipio]]=E760,CONSOLIDADO[[#This Row],[Recuperados Diarios]]+L760,CONSOLIDADO[[#This Row],[Recuperados Diarios]])</f>
        <v>0</v>
      </c>
      <c r="M761" s="83" cm="1">
        <f t="array" ref="M761">+IFERROR(IF(CONSOLIDADO[[#This Row],[Día]]&lt;14,0,INDEX(CONSOLIDADO[Casos Diarios],ROW()-14,1)),0)</f>
        <v>0</v>
      </c>
      <c r="N761" s="78">
        <f>+IF(CONSOLIDADO[[#This Row],[Clave]]="710143893",1,IF(OR(CONSOLIDADO[[#This Row],[Casos Acumulados]]&gt;0,CONSOLIDADO[[#This Row],[Muertes]]&gt;0),N760+1,I761))</f>
        <v>0</v>
      </c>
      <c r="O761" s="75">
        <f>+IFERROR(VLOOKUP($G761,TDMuertes!$C$2:$E$534,3,0),0)</f>
        <v>0</v>
      </c>
      <c r="P761" s="100" t="str">
        <f t="shared" ca="1" si="69"/>
        <v>OFF</v>
      </c>
      <c r="Q761" s="84">
        <f>+IFERROR(VLOOKUP(CONSOLIDADO[[#This Row],[Codigo Municipio]],TDDia!$A$4:$B$394,2,0),0)</f>
        <v>0</v>
      </c>
    </row>
    <row r="762" spans="2:17" ht="14.4" x14ac:dyDescent="0.3">
      <c r="B762">
        <f t="shared" si="63"/>
        <v>4</v>
      </c>
      <c r="C762" s="75" t="str" cm="1">
        <f t="array" ref="C762">+INDEX(Table_4[[Departamento]:[Municipio]],FINAL!$B762,1)</f>
        <v>Atlántida</v>
      </c>
      <c r="D762" s="75" t="str" cm="1">
        <f t="array" ref="D762">+INDEX(Table_4[[Departamento]:[Municipio]],FINAL!$B762,4)</f>
        <v>Jutiapa</v>
      </c>
      <c r="E762" s="75" t="str" cm="1">
        <f t="array" ref="E762">+INDEX(Table_4[[Departamento]:[Municipio]],FINAL!$B762,3)</f>
        <v>0104</v>
      </c>
      <c r="F762" s="102">
        <f t="shared" si="62"/>
        <v>44074</v>
      </c>
      <c r="G762" s="77" t="str">
        <f>+CONSOLIDADO[[#This Row],[Codigo Municipio]]&amp;CONSOLIDADO[[#This Row],[Fecha]]</f>
        <v>010444074</v>
      </c>
      <c r="H762" s="78">
        <f>+IFERROR(VLOOKUP($G762,TDAcumula!$C$2:$E$2027,3,0),0)</f>
        <v>0</v>
      </c>
      <c r="I762" s="79">
        <f t="shared" si="67"/>
        <v>0</v>
      </c>
      <c r="J762" s="80">
        <f>+IF(CONSOLIDADO[[#This Row],[Codigo Municipio]]=E761,CONSOLIDADO[[#This Row],[Fallecidos Diarios]]+J761,CONSOLIDADO[[#This Row],[Fallecidos Diarios]])</f>
        <v>0</v>
      </c>
      <c r="K762" s="81">
        <f t="shared" si="68"/>
        <v>0</v>
      </c>
      <c r="L762" s="82">
        <f>+IF(CONSOLIDADO[[#This Row],[Codigo Municipio]]=E761,CONSOLIDADO[[#This Row],[Recuperados Diarios]]+L761,CONSOLIDADO[[#This Row],[Recuperados Diarios]])</f>
        <v>0</v>
      </c>
      <c r="M762" s="83" cm="1">
        <f t="array" ref="M762">+IFERROR(IF(CONSOLIDADO[[#This Row],[Día]]&lt;14,0,INDEX(CONSOLIDADO[Casos Diarios],ROW()-14,1)),0)</f>
        <v>0</v>
      </c>
      <c r="N762" s="78">
        <f>+IF(CONSOLIDADO[[#This Row],[Clave]]="710143893",1,IF(OR(CONSOLIDADO[[#This Row],[Casos Acumulados]]&gt;0,CONSOLIDADO[[#This Row],[Muertes]]&gt;0),N761+1,I762))</f>
        <v>0</v>
      </c>
      <c r="O762" s="75">
        <f>+IFERROR(VLOOKUP($G762,TDMuertes!$C$2:$E$534,3,0),0)</f>
        <v>0</v>
      </c>
      <c r="P762" s="100" t="str">
        <f t="shared" ca="1" si="69"/>
        <v>OFF</v>
      </c>
      <c r="Q762" s="84">
        <f>+IFERROR(VLOOKUP(CONSOLIDADO[[#This Row],[Codigo Municipio]],TDDia!$A$4:$B$394,2,0),0)</f>
        <v>0</v>
      </c>
    </row>
    <row r="763" spans="2:17" ht="14.4" x14ac:dyDescent="0.3">
      <c r="B763">
        <f t="shared" si="63"/>
        <v>4</v>
      </c>
      <c r="C763" s="75" t="str" cm="1">
        <f t="array" ref="C763">+INDEX(Table_4[[Departamento]:[Municipio]],FINAL!$B763,1)</f>
        <v>Atlántida</v>
      </c>
      <c r="D763" s="75" t="str" cm="1">
        <f t="array" ref="D763">+INDEX(Table_4[[Departamento]:[Municipio]],FINAL!$B763,4)</f>
        <v>Jutiapa</v>
      </c>
      <c r="E763" s="75" t="str" cm="1">
        <f t="array" ref="E763">+INDEX(Table_4[[Departamento]:[Municipio]],FINAL!$B763,3)</f>
        <v>0104</v>
      </c>
      <c r="F763" s="102">
        <f t="shared" si="62"/>
        <v>44075</v>
      </c>
      <c r="G763" s="77" t="str">
        <f>+CONSOLIDADO[[#This Row],[Codigo Municipio]]&amp;CONSOLIDADO[[#This Row],[Fecha]]</f>
        <v>010444075</v>
      </c>
      <c r="H763" s="78">
        <f>+IFERROR(VLOOKUP($G763,TDAcumula!$C$2:$E$2027,3,0),0)</f>
        <v>0</v>
      </c>
      <c r="I763" s="79">
        <f t="shared" si="67"/>
        <v>0</v>
      </c>
      <c r="J763" s="80">
        <f>+IF(CONSOLIDADO[[#This Row],[Codigo Municipio]]=E762,CONSOLIDADO[[#This Row],[Fallecidos Diarios]]+J762,CONSOLIDADO[[#This Row],[Fallecidos Diarios]])</f>
        <v>0</v>
      </c>
      <c r="K763" s="81">
        <f t="shared" si="68"/>
        <v>0</v>
      </c>
      <c r="L763" s="82">
        <f>+IF(CONSOLIDADO[[#This Row],[Codigo Municipio]]=E762,CONSOLIDADO[[#This Row],[Recuperados Diarios]]+L762,CONSOLIDADO[[#This Row],[Recuperados Diarios]])</f>
        <v>0</v>
      </c>
      <c r="M763" s="83" cm="1">
        <f t="array" ref="M763">+IFERROR(IF(CONSOLIDADO[[#This Row],[Día]]&lt;14,0,INDEX(CONSOLIDADO[Casos Diarios],ROW()-14,1)),0)</f>
        <v>0</v>
      </c>
      <c r="N763" s="78">
        <f>+IF(CONSOLIDADO[[#This Row],[Clave]]="710143893",1,IF(OR(CONSOLIDADO[[#This Row],[Casos Acumulados]]&gt;0,CONSOLIDADO[[#This Row],[Muertes]]&gt;0),N762+1,I763))</f>
        <v>0</v>
      </c>
      <c r="O763" s="75">
        <f>+IFERROR(VLOOKUP($G763,TDMuertes!$C$2:$E$534,3,0),0)</f>
        <v>0</v>
      </c>
      <c r="P763" s="100" t="str">
        <f t="shared" ca="1" si="69"/>
        <v>OFF</v>
      </c>
      <c r="Q763" s="84">
        <f>+IFERROR(VLOOKUP(CONSOLIDADO[[#This Row],[Codigo Municipio]],TDDia!$A$4:$B$394,2,0),0)</f>
        <v>0</v>
      </c>
    </row>
    <row r="764" spans="2:17" ht="14.4" x14ac:dyDescent="0.3">
      <c r="B764">
        <f t="shared" si="63"/>
        <v>4</v>
      </c>
      <c r="C764" s="75" t="str" cm="1">
        <f t="array" ref="C764">+INDEX(Table_4[[Departamento]:[Municipio]],FINAL!$B764,1)</f>
        <v>Atlántida</v>
      </c>
      <c r="D764" s="75" t="str" cm="1">
        <f t="array" ref="D764">+INDEX(Table_4[[Departamento]:[Municipio]],FINAL!$B764,4)</f>
        <v>Jutiapa</v>
      </c>
      <c r="E764" s="75" t="str" cm="1">
        <f t="array" ref="E764">+INDEX(Table_4[[Departamento]:[Municipio]],FINAL!$B764,3)</f>
        <v>0104</v>
      </c>
      <c r="F764" s="102">
        <f t="shared" si="62"/>
        <v>44076</v>
      </c>
      <c r="G764" s="77" t="str">
        <f>+CONSOLIDADO[[#This Row],[Codigo Municipio]]&amp;CONSOLIDADO[[#This Row],[Fecha]]</f>
        <v>010444076</v>
      </c>
      <c r="H764" s="78">
        <f>+IFERROR(VLOOKUP($G764,TDAcumula!$C$2:$E$2027,3,0),0)</f>
        <v>0</v>
      </c>
      <c r="I764" s="79">
        <f t="shared" si="67"/>
        <v>0</v>
      </c>
      <c r="J764" s="80">
        <f>+IF(CONSOLIDADO[[#This Row],[Codigo Municipio]]=E763,CONSOLIDADO[[#This Row],[Fallecidos Diarios]]+J763,CONSOLIDADO[[#This Row],[Fallecidos Diarios]])</f>
        <v>0</v>
      </c>
      <c r="K764" s="81">
        <f t="shared" si="68"/>
        <v>0</v>
      </c>
      <c r="L764" s="82">
        <f>+IF(CONSOLIDADO[[#This Row],[Codigo Municipio]]=E763,CONSOLIDADO[[#This Row],[Recuperados Diarios]]+L763,CONSOLIDADO[[#This Row],[Recuperados Diarios]])</f>
        <v>0</v>
      </c>
      <c r="M764" s="83" cm="1">
        <f t="array" ref="M764">+IFERROR(IF(CONSOLIDADO[[#This Row],[Día]]&lt;14,0,INDEX(CONSOLIDADO[Casos Diarios],ROW()-14,1)),0)</f>
        <v>0</v>
      </c>
      <c r="N764" s="78">
        <f>+IF(CONSOLIDADO[[#This Row],[Clave]]="710143893",1,IF(OR(CONSOLIDADO[[#This Row],[Casos Acumulados]]&gt;0,CONSOLIDADO[[#This Row],[Muertes]]&gt;0),N763+1,I764))</f>
        <v>0</v>
      </c>
      <c r="O764" s="75">
        <f>+IFERROR(VLOOKUP($G764,TDMuertes!$C$2:$E$534,3,0),0)</f>
        <v>0</v>
      </c>
      <c r="P764" s="100" t="str">
        <f t="shared" ca="1" si="69"/>
        <v>OFF</v>
      </c>
      <c r="Q764" s="84">
        <f>+IFERROR(VLOOKUP(CONSOLIDADO[[#This Row],[Codigo Municipio]],TDDia!$A$4:$B$394,2,0),0)</f>
        <v>0</v>
      </c>
    </row>
    <row r="765" spans="2:17" ht="14.4" x14ac:dyDescent="0.3">
      <c r="B765">
        <f t="shared" si="63"/>
        <v>4</v>
      </c>
      <c r="C765" s="75" t="str" cm="1">
        <f t="array" ref="C765">+INDEX(Table_4[[Departamento]:[Municipio]],FINAL!$B765,1)</f>
        <v>Atlántida</v>
      </c>
      <c r="D765" s="75" t="str" cm="1">
        <f t="array" ref="D765">+INDEX(Table_4[[Departamento]:[Municipio]],FINAL!$B765,4)</f>
        <v>Jutiapa</v>
      </c>
      <c r="E765" s="75" t="str" cm="1">
        <f t="array" ref="E765">+INDEX(Table_4[[Departamento]:[Municipio]],FINAL!$B765,3)</f>
        <v>0104</v>
      </c>
      <c r="F765" s="102">
        <f t="shared" si="62"/>
        <v>44077</v>
      </c>
      <c r="G765" s="77" t="str">
        <f>+CONSOLIDADO[[#This Row],[Codigo Municipio]]&amp;CONSOLIDADO[[#This Row],[Fecha]]</f>
        <v>010444077</v>
      </c>
      <c r="H765" s="78">
        <f>+IFERROR(VLOOKUP($G765,TDAcumula!$C$2:$E$2027,3,0),0)</f>
        <v>0</v>
      </c>
      <c r="I765" s="79">
        <f t="shared" si="67"/>
        <v>0</v>
      </c>
      <c r="J765" s="80">
        <f>+IF(CONSOLIDADO[[#This Row],[Codigo Municipio]]=E764,CONSOLIDADO[[#This Row],[Fallecidos Diarios]]+J764,CONSOLIDADO[[#This Row],[Fallecidos Diarios]])</f>
        <v>0</v>
      </c>
      <c r="K765" s="81">
        <f t="shared" si="68"/>
        <v>0</v>
      </c>
      <c r="L765" s="82">
        <f>+IF(CONSOLIDADO[[#This Row],[Codigo Municipio]]=E764,CONSOLIDADO[[#This Row],[Recuperados Diarios]]+L764,CONSOLIDADO[[#This Row],[Recuperados Diarios]])</f>
        <v>0</v>
      </c>
      <c r="M765" s="83" cm="1">
        <f t="array" ref="M765">+IFERROR(IF(CONSOLIDADO[[#This Row],[Día]]&lt;14,0,INDEX(CONSOLIDADO[Casos Diarios],ROW()-14,1)),0)</f>
        <v>0</v>
      </c>
      <c r="N765" s="78">
        <f>+IF(CONSOLIDADO[[#This Row],[Clave]]="710143893",1,IF(OR(CONSOLIDADO[[#This Row],[Casos Acumulados]]&gt;0,CONSOLIDADO[[#This Row],[Muertes]]&gt;0),N764+1,I765))</f>
        <v>0</v>
      </c>
      <c r="O765" s="75">
        <f>+IFERROR(VLOOKUP($G765,TDMuertes!$C$2:$E$534,3,0),0)</f>
        <v>0</v>
      </c>
      <c r="P765" s="100" t="str">
        <f t="shared" ca="1" si="69"/>
        <v>OFF</v>
      </c>
      <c r="Q765" s="84">
        <f>+IFERROR(VLOOKUP(CONSOLIDADO[[#This Row],[Codigo Municipio]],TDDia!$A$4:$B$394,2,0),0)</f>
        <v>0</v>
      </c>
    </row>
    <row r="766" spans="2:17" ht="14.4" x14ac:dyDescent="0.3">
      <c r="B766">
        <f t="shared" si="63"/>
        <v>4</v>
      </c>
      <c r="C766" s="75" t="str" cm="1">
        <f t="array" ref="C766">+INDEX(Table_4[[Departamento]:[Municipio]],FINAL!$B766,1)</f>
        <v>Atlántida</v>
      </c>
      <c r="D766" s="75" t="str" cm="1">
        <f t="array" ref="D766">+INDEX(Table_4[[Departamento]:[Municipio]],FINAL!$B766,4)</f>
        <v>Jutiapa</v>
      </c>
      <c r="E766" s="75" t="str" cm="1">
        <f t="array" ref="E766">+INDEX(Table_4[[Departamento]:[Municipio]],FINAL!$B766,3)</f>
        <v>0104</v>
      </c>
      <c r="F766" s="102">
        <f t="shared" si="62"/>
        <v>44078</v>
      </c>
      <c r="G766" s="77" t="str">
        <f>+CONSOLIDADO[[#This Row],[Codigo Municipio]]&amp;CONSOLIDADO[[#This Row],[Fecha]]</f>
        <v>010444078</v>
      </c>
      <c r="H766" s="78">
        <f>+IFERROR(VLOOKUP($G766,TDAcumula!$C$2:$E$2027,3,0),0)</f>
        <v>0</v>
      </c>
      <c r="I766" s="79">
        <f t="shared" si="67"/>
        <v>0</v>
      </c>
      <c r="J766" s="80">
        <f>+IF(CONSOLIDADO[[#This Row],[Codigo Municipio]]=E765,CONSOLIDADO[[#This Row],[Fallecidos Diarios]]+J765,CONSOLIDADO[[#This Row],[Fallecidos Diarios]])</f>
        <v>0</v>
      </c>
      <c r="K766" s="81">
        <f t="shared" si="68"/>
        <v>0</v>
      </c>
      <c r="L766" s="82">
        <f>+IF(CONSOLIDADO[[#This Row],[Codigo Municipio]]=E765,CONSOLIDADO[[#This Row],[Recuperados Diarios]]+L765,CONSOLIDADO[[#This Row],[Recuperados Diarios]])</f>
        <v>0</v>
      </c>
      <c r="M766" s="83" cm="1">
        <f t="array" ref="M766">+IFERROR(IF(CONSOLIDADO[[#This Row],[Día]]&lt;14,0,INDEX(CONSOLIDADO[Casos Diarios],ROW()-14,1)),0)</f>
        <v>0</v>
      </c>
      <c r="N766" s="78">
        <f>+IF(CONSOLIDADO[[#This Row],[Clave]]="710143893",1,IF(OR(CONSOLIDADO[[#This Row],[Casos Acumulados]]&gt;0,CONSOLIDADO[[#This Row],[Muertes]]&gt;0),N765+1,I766))</f>
        <v>0</v>
      </c>
      <c r="O766" s="75">
        <f>+IFERROR(VLOOKUP($G766,TDMuertes!$C$2:$E$534,3,0),0)</f>
        <v>0</v>
      </c>
      <c r="P766" s="100" t="str">
        <f t="shared" ca="1" si="69"/>
        <v>OFF</v>
      </c>
      <c r="Q766" s="84">
        <f>+IFERROR(VLOOKUP(CONSOLIDADO[[#This Row],[Codigo Municipio]],TDDia!$A$4:$B$394,2,0),0)</f>
        <v>0</v>
      </c>
    </row>
    <row r="767" spans="2:17" ht="14.4" x14ac:dyDescent="0.3">
      <c r="B767">
        <f t="shared" si="63"/>
        <v>4</v>
      </c>
      <c r="C767" s="75" t="str" cm="1">
        <f t="array" ref="C767">+INDEX(Table_4[[Departamento]:[Municipio]],FINAL!$B767,1)</f>
        <v>Atlántida</v>
      </c>
      <c r="D767" s="75" t="str" cm="1">
        <f t="array" ref="D767">+INDEX(Table_4[[Departamento]:[Municipio]],FINAL!$B767,4)</f>
        <v>Jutiapa</v>
      </c>
      <c r="E767" s="75" t="str" cm="1">
        <f t="array" ref="E767">+INDEX(Table_4[[Departamento]:[Municipio]],FINAL!$B767,3)</f>
        <v>0104</v>
      </c>
      <c r="F767" s="102">
        <f t="shared" si="62"/>
        <v>44079</v>
      </c>
      <c r="G767" s="77" t="str">
        <f>+CONSOLIDADO[[#This Row],[Codigo Municipio]]&amp;CONSOLIDADO[[#This Row],[Fecha]]</f>
        <v>010444079</v>
      </c>
      <c r="H767" s="78">
        <f>+IFERROR(VLOOKUP($G767,TDAcumula!$C$2:$E$2027,3,0),0)</f>
        <v>0</v>
      </c>
      <c r="I767" s="79">
        <f t="shared" si="67"/>
        <v>0</v>
      </c>
      <c r="J767" s="80">
        <f>+IF(CONSOLIDADO[[#This Row],[Codigo Municipio]]=E766,CONSOLIDADO[[#This Row],[Fallecidos Diarios]]+J766,CONSOLIDADO[[#This Row],[Fallecidos Diarios]])</f>
        <v>0</v>
      </c>
      <c r="K767" s="81">
        <f t="shared" si="68"/>
        <v>0</v>
      </c>
      <c r="L767" s="82">
        <f>+IF(CONSOLIDADO[[#This Row],[Codigo Municipio]]=E766,CONSOLIDADO[[#This Row],[Recuperados Diarios]]+L766,CONSOLIDADO[[#This Row],[Recuperados Diarios]])</f>
        <v>0</v>
      </c>
      <c r="M767" s="83" cm="1">
        <f t="array" ref="M767">+IFERROR(IF(CONSOLIDADO[[#This Row],[Día]]&lt;14,0,INDEX(CONSOLIDADO[Casos Diarios],ROW()-14,1)),0)</f>
        <v>0</v>
      </c>
      <c r="N767" s="78">
        <f>+IF(CONSOLIDADO[[#This Row],[Clave]]="710143893",1,IF(OR(CONSOLIDADO[[#This Row],[Casos Acumulados]]&gt;0,CONSOLIDADO[[#This Row],[Muertes]]&gt;0),N766+1,I767))</f>
        <v>0</v>
      </c>
      <c r="O767" s="75">
        <f>+IFERROR(VLOOKUP($G767,TDMuertes!$C$2:$E$534,3,0),0)</f>
        <v>0</v>
      </c>
      <c r="P767" s="100" t="str">
        <f t="shared" ca="1" si="69"/>
        <v>OFF</v>
      </c>
      <c r="Q767" s="84">
        <f>+IFERROR(VLOOKUP(CONSOLIDADO[[#This Row],[Codigo Municipio]],TDDia!$A$4:$B$394,2,0),0)</f>
        <v>0</v>
      </c>
    </row>
    <row r="768" spans="2:17" ht="14.4" x14ac:dyDescent="0.3">
      <c r="B768">
        <f t="shared" si="63"/>
        <v>4</v>
      </c>
      <c r="C768" s="75" t="str" cm="1">
        <f t="array" ref="C768">+INDEX(Table_4[[Departamento]:[Municipio]],FINAL!$B768,1)</f>
        <v>Atlántida</v>
      </c>
      <c r="D768" s="75" t="str" cm="1">
        <f t="array" ref="D768">+INDEX(Table_4[[Departamento]:[Municipio]],FINAL!$B768,4)</f>
        <v>Jutiapa</v>
      </c>
      <c r="E768" s="75" t="str" cm="1">
        <f t="array" ref="E768">+INDEX(Table_4[[Departamento]:[Municipio]],FINAL!$B768,3)</f>
        <v>0104</v>
      </c>
      <c r="F768" s="102">
        <f t="shared" si="62"/>
        <v>44080</v>
      </c>
      <c r="G768" s="77" t="str">
        <f>+CONSOLIDADO[[#This Row],[Codigo Municipio]]&amp;CONSOLIDADO[[#This Row],[Fecha]]</f>
        <v>010444080</v>
      </c>
      <c r="H768" s="78">
        <f>+IFERROR(VLOOKUP($G768,TDAcumula!$C$2:$E$2027,3,0),0)</f>
        <v>0</v>
      </c>
      <c r="I768" s="79">
        <f t="shared" si="67"/>
        <v>0</v>
      </c>
      <c r="J768" s="80">
        <f>+IF(CONSOLIDADO[[#This Row],[Codigo Municipio]]=E767,CONSOLIDADO[[#This Row],[Fallecidos Diarios]]+J767,CONSOLIDADO[[#This Row],[Fallecidos Diarios]])</f>
        <v>0</v>
      </c>
      <c r="K768" s="81">
        <f t="shared" si="68"/>
        <v>0</v>
      </c>
      <c r="L768" s="82">
        <f>+IF(CONSOLIDADO[[#This Row],[Codigo Municipio]]=E767,CONSOLIDADO[[#This Row],[Recuperados Diarios]]+L767,CONSOLIDADO[[#This Row],[Recuperados Diarios]])</f>
        <v>0</v>
      </c>
      <c r="M768" s="83" cm="1">
        <f t="array" ref="M768">+IFERROR(IF(CONSOLIDADO[[#This Row],[Día]]&lt;14,0,INDEX(CONSOLIDADO[Casos Diarios],ROW()-14,1)),0)</f>
        <v>0</v>
      </c>
      <c r="N768" s="78">
        <f>+IF(CONSOLIDADO[[#This Row],[Clave]]="710143893",1,IF(OR(CONSOLIDADO[[#This Row],[Casos Acumulados]]&gt;0,CONSOLIDADO[[#This Row],[Muertes]]&gt;0),N767+1,I768))</f>
        <v>0</v>
      </c>
      <c r="O768" s="75">
        <f>+IFERROR(VLOOKUP($G768,TDMuertes!$C$2:$E$534,3,0),0)</f>
        <v>0</v>
      </c>
      <c r="P768" s="100" t="str">
        <f t="shared" ca="1" si="69"/>
        <v>OFF</v>
      </c>
      <c r="Q768" s="84">
        <f>+IFERROR(VLOOKUP(CONSOLIDADO[[#This Row],[Codigo Municipio]],TDDia!$A$4:$B$394,2,0),0)</f>
        <v>0</v>
      </c>
    </row>
    <row r="769" spans="2:17" ht="14.4" x14ac:dyDescent="0.3">
      <c r="B769">
        <f t="shared" si="63"/>
        <v>4</v>
      </c>
      <c r="C769" s="75" t="str" cm="1">
        <f t="array" ref="C769">+INDEX(Table_4[[Departamento]:[Municipio]],FINAL!$B769,1)</f>
        <v>Atlántida</v>
      </c>
      <c r="D769" s="75" t="str" cm="1">
        <f t="array" ref="D769">+INDEX(Table_4[[Departamento]:[Municipio]],FINAL!$B769,4)</f>
        <v>Jutiapa</v>
      </c>
      <c r="E769" s="75" t="str" cm="1">
        <f t="array" ref="E769">+INDEX(Table_4[[Departamento]:[Municipio]],FINAL!$B769,3)</f>
        <v>0104</v>
      </c>
      <c r="F769" s="102">
        <f t="shared" si="62"/>
        <v>44081</v>
      </c>
      <c r="G769" s="77" t="str">
        <f>+CONSOLIDADO[[#This Row],[Codigo Municipio]]&amp;CONSOLIDADO[[#This Row],[Fecha]]</f>
        <v>010444081</v>
      </c>
      <c r="H769" s="78">
        <f>+IFERROR(VLOOKUP($G769,TDAcumula!$C$2:$E$2027,3,0),0)</f>
        <v>0</v>
      </c>
      <c r="I769" s="79">
        <f t="shared" si="67"/>
        <v>0</v>
      </c>
      <c r="J769" s="80">
        <f>+IF(CONSOLIDADO[[#This Row],[Codigo Municipio]]=E768,CONSOLIDADO[[#This Row],[Fallecidos Diarios]]+J768,CONSOLIDADO[[#This Row],[Fallecidos Diarios]])</f>
        <v>0</v>
      </c>
      <c r="K769" s="81">
        <f t="shared" si="68"/>
        <v>0</v>
      </c>
      <c r="L769" s="82">
        <f>+IF(CONSOLIDADO[[#This Row],[Codigo Municipio]]=E768,CONSOLIDADO[[#This Row],[Recuperados Diarios]]+L768,CONSOLIDADO[[#This Row],[Recuperados Diarios]])</f>
        <v>0</v>
      </c>
      <c r="M769" s="83" cm="1">
        <f t="array" ref="M769">+IFERROR(IF(CONSOLIDADO[[#This Row],[Día]]&lt;14,0,INDEX(CONSOLIDADO[Casos Diarios],ROW()-14,1)),0)</f>
        <v>0</v>
      </c>
      <c r="N769" s="78">
        <f>+IF(CONSOLIDADO[[#This Row],[Clave]]="710143893",1,IF(OR(CONSOLIDADO[[#This Row],[Casos Acumulados]]&gt;0,CONSOLIDADO[[#This Row],[Muertes]]&gt;0),N768+1,I769))</f>
        <v>0</v>
      </c>
      <c r="O769" s="75">
        <f>+IFERROR(VLOOKUP($G769,TDMuertes!$C$2:$E$534,3,0),0)</f>
        <v>0</v>
      </c>
      <c r="P769" s="100" t="str">
        <f t="shared" ca="1" si="69"/>
        <v>OFF</v>
      </c>
      <c r="Q769" s="84">
        <f>+IFERROR(VLOOKUP(CONSOLIDADO[[#This Row],[Codigo Municipio]],TDDia!$A$4:$B$394,2,0),0)</f>
        <v>0</v>
      </c>
    </row>
    <row r="770" spans="2:17" ht="14.4" x14ac:dyDescent="0.3">
      <c r="B770">
        <f t="shared" si="63"/>
        <v>4</v>
      </c>
      <c r="C770" s="75" t="str" cm="1">
        <f t="array" ref="C770">+INDEX(Table_4[[Departamento]:[Municipio]],FINAL!$B770,1)</f>
        <v>Atlántida</v>
      </c>
      <c r="D770" s="75" t="str" cm="1">
        <f t="array" ref="D770">+INDEX(Table_4[[Departamento]:[Municipio]],FINAL!$B770,4)</f>
        <v>Jutiapa</v>
      </c>
      <c r="E770" s="75" t="str" cm="1">
        <f t="array" ref="E770">+INDEX(Table_4[[Departamento]:[Municipio]],FINAL!$B770,3)</f>
        <v>0104</v>
      </c>
      <c r="F770" s="102">
        <f t="shared" si="62"/>
        <v>44082</v>
      </c>
      <c r="G770" s="77" t="str">
        <f>+CONSOLIDADO[[#This Row],[Codigo Municipio]]&amp;CONSOLIDADO[[#This Row],[Fecha]]</f>
        <v>010444082</v>
      </c>
      <c r="H770" s="78">
        <f>+IFERROR(VLOOKUP($G770,TDAcumula!$C$2:$E$2027,3,0),0)</f>
        <v>0</v>
      </c>
      <c r="I770" s="79">
        <f t="shared" si="67"/>
        <v>0</v>
      </c>
      <c r="J770" s="80">
        <f>+IF(CONSOLIDADO[[#This Row],[Codigo Municipio]]=E769,CONSOLIDADO[[#This Row],[Fallecidos Diarios]]+J769,CONSOLIDADO[[#This Row],[Fallecidos Diarios]])</f>
        <v>0</v>
      </c>
      <c r="K770" s="81">
        <f t="shared" si="68"/>
        <v>0</v>
      </c>
      <c r="L770" s="82">
        <f>+IF(CONSOLIDADO[[#This Row],[Codigo Municipio]]=E769,CONSOLIDADO[[#This Row],[Recuperados Diarios]]+L769,CONSOLIDADO[[#This Row],[Recuperados Diarios]])</f>
        <v>0</v>
      </c>
      <c r="M770" s="83" cm="1">
        <f t="array" ref="M770">+IFERROR(IF(CONSOLIDADO[[#This Row],[Día]]&lt;14,0,INDEX(CONSOLIDADO[Casos Diarios],ROW()-14,1)),0)</f>
        <v>0</v>
      </c>
      <c r="N770" s="78">
        <f>+IF(CONSOLIDADO[[#This Row],[Clave]]="710143893",1,IF(OR(CONSOLIDADO[[#This Row],[Casos Acumulados]]&gt;0,CONSOLIDADO[[#This Row],[Muertes]]&gt;0),N769+1,I770))</f>
        <v>0</v>
      </c>
      <c r="O770" s="75">
        <f>+IFERROR(VLOOKUP($G770,TDMuertes!$C$2:$E$534,3,0),0)</f>
        <v>0</v>
      </c>
      <c r="P770" s="100" t="str">
        <f t="shared" ca="1" si="69"/>
        <v>OFF</v>
      </c>
      <c r="Q770" s="84">
        <f>+IFERROR(VLOOKUP(CONSOLIDADO[[#This Row],[Codigo Municipio]],TDDia!$A$4:$B$394,2,0),0)</f>
        <v>0</v>
      </c>
    </row>
    <row r="771" spans="2:17" ht="14.4" x14ac:dyDescent="0.3">
      <c r="B771">
        <f t="shared" si="63"/>
        <v>4</v>
      </c>
      <c r="C771" s="75" t="str" cm="1">
        <f t="array" ref="C771">+INDEX(Table_4[[Departamento]:[Municipio]],FINAL!$B771,1)</f>
        <v>Atlántida</v>
      </c>
      <c r="D771" s="75" t="str" cm="1">
        <f t="array" ref="D771">+INDEX(Table_4[[Departamento]:[Municipio]],FINAL!$B771,4)</f>
        <v>Jutiapa</v>
      </c>
      <c r="E771" s="75" t="str" cm="1">
        <f t="array" ref="E771">+INDEX(Table_4[[Departamento]:[Municipio]],FINAL!$B771,3)</f>
        <v>0104</v>
      </c>
      <c r="F771" s="102">
        <f t="shared" si="62"/>
        <v>44083</v>
      </c>
      <c r="G771" s="77" t="str">
        <f>+CONSOLIDADO[[#This Row],[Codigo Municipio]]&amp;CONSOLIDADO[[#This Row],[Fecha]]</f>
        <v>010444083</v>
      </c>
      <c r="H771" s="78">
        <f>+IFERROR(VLOOKUP($G771,TDAcumula!$C$2:$E$2027,3,0),0)</f>
        <v>0</v>
      </c>
      <c r="I771" s="79">
        <f t="shared" si="67"/>
        <v>0</v>
      </c>
      <c r="J771" s="80">
        <f>+IF(CONSOLIDADO[[#This Row],[Codigo Municipio]]=E770,CONSOLIDADO[[#This Row],[Fallecidos Diarios]]+J770,CONSOLIDADO[[#This Row],[Fallecidos Diarios]])</f>
        <v>0</v>
      </c>
      <c r="K771" s="81">
        <f t="shared" si="68"/>
        <v>0</v>
      </c>
      <c r="L771" s="82">
        <f>+IF(CONSOLIDADO[[#This Row],[Codigo Municipio]]=E770,CONSOLIDADO[[#This Row],[Recuperados Diarios]]+L770,CONSOLIDADO[[#This Row],[Recuperados Diarios]])</f>
        <v>0</v>
      </c>
      <c r="M771" s="83" cm="1">
        <f t="array" ref="M771">+IFERROR(IF(CONSOLIDADO[[#This Row],[Día]]&lt;14,0,INDEX(CONSOLIDADO[Casos Diarios],ROW()-14,1)),0)</f>
        <v>0</v>
      </c>
      <c r="N771" s="78">
        <f>+IF(CONSOLIDADO[[#This Row],[Clave]]="710143893",1,IF(OR(CONSOLIDADO[[#This Row],[Casos Acumulados]]&gt;0,CONSOLIDADO[[#This Row],[Muertes]]&gt;0),N770+1,I771))</f>
        <v>0</v>
      </c>
      <c r="O771" s="75">
        <f>+IFERROR(VLOOKUP($G771,TDMuertes!$C$2:$E$534,3,0),0)</f>
        <v>0</v>
      </c>
      <c r="P771" s="100" t="str">
        <f t="shared" ca="1" si="69"/>
        <v>OFF</v>
      </c>
      <c r="Q771" s="84">
        <f>+IFERROR(VLOOKUP(CONSOLIDADO[[#This Row],[Codigo Municipio]],TDDia!$A$4:$B$394,2,0),0)</f>
        <v>0</v>
      </c>
    </row>
    <row r="772" spans="2:17" ht="14.4" x14ac:dyDescent="0.3">
      <c r="B772">
        <f t="shared" si="63"/>
        <v>4</v>
      </c>
      <c r="C772" s="75" t="str" cm="1">
        <f t="array" ref="C772">+INDEX(Table_4[[Departamento]:[Municipio]],FINAL!$B772,1)</f>
        <v>Atlántida</v>
      </c>
      <c r="D772" s="75" t="str" cm="1">
        <f t="array" ref="D772">+INDEX(Table_4[[Departamento]:[Municipio]],FINAL!$B772,4)</f>
        <v>Jutiapa</v>
      </c>
      <c r="E772" s="75" t="str" cm="1">
        <f t="array" ref="E772">+INDEX(Table_4[[Departamento]:[Municipio]],FINAL!$B772,3)</f>
        <v>0104</v>
      </c>
      <c r="F772" s="102">
        <f t="shared" si="62"/>
        <v>44084</v>
      </c>
      <c r="G772" s="77" t="str">
        <f>+CONSOLIDADO[[#This Row],[Codigo Municipio]]&amp;CONSOLIDADO[[#This Row],[Fecha]]</f>
        <v>010444084</v>
      </c>
      <c r="H772" s="78">
        <f>+IFERROR(VLOOKUP($G772,TDAcumula!$C$2:$E$2027,3,0),0)</f>
        <v>0</v>
      </c>
      <c r="I772" s="79">
        <f t="shared" si="67"/>
        <v>0</v>
      </c>
      <c r="J772" s="80">
        <f>+IF(CONSOLIDADO[[#This Row],[Codigo Municipio]]=E771,CONSOLIDADO[[#This Row],[Fallecidos Diarios]]+J771,CONSOLIDADO[[#This Row],[Fallecidos Diarios]])</f>
        <v>0</v>
      </c>
      <c r="K772" s="81">
        <f t="shared" si="68"/>
        <v>0</v>
      </c>
      <c r="L772" s="82">
        <f>+IF(CONSOLIDADO[[#This Row],[Codigo Municipio]]=E771,CONSOLIDADO[[#This Row],[Recuperados Diarios]]+L771,CONSOLIDADO[[#This Row],[Recuperados Diarios]])</f>
        <v>0</v>
      </c>
      <c r="M772" s="83" cm="1">
        <f t="array" ref="M772">+IFERROR(IF(CONSOLIDADO[[#This Row],[Día]]&lt;14,0,INDEX(CONSOLIDADO[Casos Diarios],ROW()-14,1)),0)</f>
        <v>0</v>
      </c>
      <c r="N772" s="78">
        <f>+IF(CONSOLIDADO[[#This Row],[Clave]]="710143893",1,IF(OR(CONSOLIDADO[[#This Row],[Casos Acumulados]]&gt;0,CONSOLIDADO[[#This Row],[Muertes]]&gt;0),N771+1,I772))</f>
        <v>0</v>
      </c>
      <c r="O772" s="75">
        <f>+IFERROR(VLOOKUP($G772,TDMuertes!$C$2:$E$534,3,0),0)</f>
        <v>0</v>
      </c>
      <c r="P772" s="100" t="str">
        <f t="shared" ca="1" si="69"/>
        <v>OFF</v>
      </c>
      <c r="Q772" s="84">
        <f>+IFERROR(VLOOKUP(CONSOLIDADO[[#This Row],[Codigo Municipio]],TDDia!$A$4:$B$394,2,0),0)</f>
        <v>0</v>
      </c>
    </row>
    <row r="773" spans="2:17" ht="14.4" x14ac:dyDescent="0.3">
      <c r="B773">
        <f t="shared" ref="B773:B836" si="70">+IF(F772=44085,B772+1,B772)</f>
        <v>4</v>
      </c>
      <c r="C773" s="75" t="str" cm="1">
        <f t="array" ref="C773">+INDEX(Table_4[[Departamento]:[Municipio]],FINAL!$B773,1)</f>
        <v>Atlántida</v>
      </c>
      <c r="D773" s="75" t="str" cm="1">
        <f t="array" ref="D773">+INDEX(Table_4[[Departamento]:[Municipio]],FINAL!$B773,4)</f>
        <v>Jutiapa</v>
      </c>
      <c r="E773" s="75" t="str" cm="1">
        <f t="array" ref="E773">+INDEX(Table_4[[Departamento]:[Municipio]],FINAL!$B773,3)</f>
        <v>0104</v>
      </c>
      <c r="F773" s="102">
        <f t="shared" ref="F773:F836" si="71">+F580</f>
        <v>44085</v>
      </c>
      <c r="G773" s="77" t="str">
        <f>+CONSOLIDADO[[#This Row],[Codigo Municipio]]&amp;CONSOLIDADO[[#This Row],[Fecha]]</f>
        <v>010444085</v>
      </c>
      <c r="H773" s="78">
        <f>+IFERROR(VLOOKUP($G773,TDAcumula!$C$2:$E$2027,3,0),0)</f>
        <v>0</v>
      </c>
      <c r="I773" s="79">
        <f t="shared" si="67"/>
        <v>0</v>
      </c>
      <c r="J773" s="80">
        <f>+IF(CONSOLIDADO[[#This Row],[Codigo Municipio]]=E772,CONSOLIDADO[[#This Row],[Fallecidos Diarios]]+J772,CONSOLIDADO[[#This Row],[Fallecidos Diarios]])</f>
        <v>0</v>
      </c>
      <c r="K773" s="81">
        <f t="shared" si="68"/>
        <v>0</v>
      </c>
      <c r="L773" s="82">
        <f>+IF(CONSOLIDADO[[#This Row],[Codigo Municipio]]=E772,CONSOLIDADO[[#This Row],[Recuperados Diarios]]+L772,CONSOLIDADO[[#This Row],[Recuperados Diarios]])</f>
        <v>0</v>
      </c>
      <c r="M773" s="83" cm="1">
        <f t="array" ref="M773">+IFERROR(IF(CONSOLIDADO[[#This Row],[Día]]&lt;14,0,INDEX(CONSOLIDADO[Casos Diarios],ROW()-14,1)),0)</f>
        <v>0</v>
      </c>
      <c r="N773" s="78">
        <f>+IF(CONSOLIDADO[[#This Row],[Clave]]="710143893",1,IF(OR(CONSOLIDADO[[#This Row],[Casos Acumulados]]&gt;0,CONSOLIDADO[[#This Row],[Muertes]]&gt;0),N772+1,I773))</f>
        <v>0</v>
      </c>
      <c r="O773" s="75">
        <f>+IFERROR(VLOOKUP($G773,TDMuertes!$C$2:$E$534,3,0),0)</f>
        <v>0</v>
      </c>
      <c r="P773" s="100" t="str">
        <f t="shared" ca="1" si="69"/>
        <v>OFF</v>
      </c>
      <c r="Q773" s="84">
        <f>+IFERROR(VLOOKUP(CONSOLIDADO[[#This Row],[Codigo Municipio]],TDDia!$A$4:$B$394,2,0),0)</f>
        <v>0</v>
      </c>
    </row>
    <row r="774" spans="2:17" ht="14.4" x14ac:dyDescent="0.3">
      <c r="B774">
        <f t="shared" si="70"/>
        <v>5</v>
      </c>
      <c r="C774" s="75" t="str" cm="1">
        <f t="array" ref="C774">+INDEX(Table_4[[Departamento]:[Municipio]],FINAL!$B774,1)</f>
        <v>Atlántida</v>
      </c>
      <c r="D774" s="75" t="str" cm="1">
        <f t="array" ref="D774">+INDEX(Table_4[[Departamento]:[Municipio]],FINAL!$B774,4)</f>
        <v>La Masica</v>
      </c>
      <c r="E774" s="75" t="str" cm="1">
        <f t="array" ref="E774">+INDEX(Table_4[[Departamento]:[Municipio]],FINAL!$B774,3)</f>
        <v>0105</v>
      </c>
      <c r="F774" s="102">
        <f t="shared" si="71"/>
        <v>43893</v>
      </c>
      <c r="G774" s="77" t="str">
        <f>+CONSOLIDADO[[#This Row],[Codigo Municipio]]&amp;CONSOLIDADO[[#This Row],[Fecha]]</f>
        <v>010543893</v>
      </c>
      <c r="H774" s="78">
        <f>+IFERROR(VLOOKUP($G774,TDAcumula!$C$2:$E$2027,3,0),0)</f>
        <v>0</v>
      </c>
      <c r="I774" s="79">
        <f t="shared" si="67"/>
        <v>0</v>
      </c>
      <c r="J774" s="80">
        <f>+IF(CONSOLIDADO[[#This Row],[Codigo Municipio]]=E773,CONSOLIDADO[[#This Row],[Fallecidos Diarios]]+J773,CONSOLIDADO[[#This Row],[Fallecidos Diarios]])</f>
        <v>0</v>
      </c>
      <c r="K774" s="81">
        <f t="shared" si="68"/>
        <v>0</v>
      </c>
      <c r="L774" s="82">
        <f>+IF(CONSOLIDADO[[#This Row],[Codigo Municipio]]=E773,CONSOLIDADO[[#This Row],[Recuperados Diarios]]+L773,CONSOLIDADO[[#This Row],[Recuperados Diarios]])</f>
        <v>0</v>
      </c>
      <c r="M774" s="83" cm="1">
        <f t="array" ref="M774">+IFERROR(IF(CONSOLIDADO[[#This Row],[Día]]&lt;14,0,INDEX(CONSOLIDADO[Casos Diarios],ROW()-14,1)),0)</f>
        <v>0</v>
      </c>
      <c r="N774" s="78">
        <f>+IF(CONSOLIDADO[[#This Row],[Clave]]="710143893",1,IF(OR(CONSOLIDADO[[#This Row],[Casos Acumulados]]&gt;0,CONSOLIDADO[[#This Row],[Muertes]]&gt;0),N773+1,I774))</f>
        <v>0</v>
      </c>
      <c r="O774" s="75">
        <f>+IFERROR(VLOOKUP($G774,TDMuertes!$C$2:$E$534,3,0),0)</f>
        <v>0</v>
      </c>
      <c r="P774" s="100" t="str">
        <f t="shared" ca="1" si="69"/>
        <v>OFF</v>
      </c>
      <c r="Q774" s="84">
        <f>+IFERROR(VLOOKUP(CONSOLIDADO[[#This Row],[Codigo Municipio]],TDDia!$A$4:$B$394,2,0),0)</f>
        <v>0</v>
      </c>
    </row>
    <row r="775" spans="2:17" ht="14.4" x14ac:dyDescent="0.3">
      <c r="B775">
        <f t="shared" si="70"/>
        <v>5</v>
      </c>
      <c r="C775" s="75" t="str" cm="1">
        <f t="array" ref="C775">+INDEX(Table_4[[Departamento]:[Municipio]],FINAL!$B775,1)</f>
        <v>Atlántida</v>
      </c>
      <c r="D775" s="75" t="str" cm="1">
        <f t="array" ref="D775">+INDEX(Table_4[[Departamento]:[Municipio]],FINAL!$B775,4)</f>
        <v>La Masica</v>
      </c>
      <c r="E775" s="75" t="str" cm="1">
        <f t="array" ref="E775">+INDEX(Table_4[[Departamento]:[Municipio]],FINAL!$B775,3)</f>
        <v>0105</v>
      </c>
      <c r="F775" s="102">
        <f t="shared" si="71"/>
        <v>43894</v>
      </c>
      <c r="G775" s="77" t="str">
        <f>+CONSOLIDADO[[#This Row],[Codigo Municipio]]&amp;CONSOLIDADO[[#This Row],[Fecha]]</f>
        <v>010543894</v>
      </c>
      <c r="H775" s="78">
        <f>+IFERROR(VLOOKUP($G775,TDAcumula!$C$2:$E$2027,3,0),0)</f>
        <v>0</v>
      </c>
      <c r="I775" s="79">
        <f t="shared" si="67"/>
        <v>0</v>
      </c>
      <c r="J775" s="80">
        <f>+IF(CONSOLIDADO[[#This Row],[Codigo Municipio]]=E774,CONSOLIDADO[[#This Row],[Fallecidos Diarios]]+J774,CONSOLIDADO[[#This Row],[Fallecidos Diarios]])</f>
        <v>0</v>
      </c>
      <c r="K775" s="81">
        <f t="shared" si="68"/>
        <v>0</v>
      </c>
      <c r="L775" s="82">
        <f>+IF(CONSOLIDADO[[#This Row],[Codigo Municipio]]=E774,CONSOLIDADO[[#This Row],[Recuperados Diarios]]+L774,CONSOLIDADO[[#This Row],[Recuperados Diarios]])</f>
        <v>0</v>
      </c>
      <c r="M775" s="83" cm="1">
        <f t="array" ref="M775">+IFERROR(IF(CONSOLIDADO[[#This Row],[Día]]&lt;14,0,INDEX(CONSOLIDADO[Casos Diarios],ROW()-14,1)),0)</f>
        <v>0</v>
      </c>
      <c r="N775" s="78">
        <f>+IF(CONSOLIDADO[[#This Row],[Clave]]="710143893",1,IF(OR(CONSOLIDADO[[#This Row],[Casos Acumulados]]&gt;0,CONSOLIDADO[[#This Row],[Muertes]]&gt;0),N774+1,I775))</f>
        <v>0</v>
      </c>
      <c r="O775" s="75">
        <f>+IFERROR(VLOOKUP($G775,TDMuertes!$C$2:$E$534,3,0),0)</f>
        <v>0</v>
      </c>
      <c r="P775" s="100" t="str">
        <f t="shared" ca="1" si="69"/>
        <v>OFF</v>
      </c>
      <c r="Q775" s="84">
        <f>+IFERROR(VLOOKUP(CONSOLIDADO[[#This Row],[Codigo Municipio]],TDDia!$A$4:$B$394,2,0),0)</f>
        <v>0</v>
      </c>
    </row>
    <row r="776" spans="2:17" ht="14.4" x14ac:dyDescent="0.3">
      <c r="B776">
        <f t="shared" si="70"/>
        <v>5</v>
      </c>
      <c r="C776" s="75" t="str" cm="1">
        <f t="array" ref="C776">+INDEX(Table_4[[Departamento]:[Municipio]],FINAL!$B776,1)</f>
        <v>Atlántida</v>
      </c>
      <c r="D776" s="75" t="str" cm="1">
        <f t="array" ref="D776">+INDEX(Table_4[[Departamento]:[Municipio]],FINAL!$B776,4)</f>
        <v>La Masica</v>
      </c>
      <c r="E776" s="75" t="str" cm="1">
        <f t="array" ref="E776">+INDEX(Table_4[[Departamento]:[Municipio]],FINAL!$B776,3)</f>
        <v>0105</v>
      </c>
      <c r="F776" s="102">
        <f t="shared" si="71"/>
        <v>43895</v>
      </c>
      <c r="G776" s="77" t="str">
        <f>+CONSOLIDADO[[#This Row],[Codigo Municipio]]&amp;CONSOLIDADO[[#This Row],[Fecha]]</f>
        <v>010543895</v>
      </c>
      <c r="H776" s="78">
        <f>+IFERROR(VLOOKUP($G776,TDAcumula!$C$2:$E$2027,3,0),0)</f>
        <v>0</v>
      </c>
      <c r="I776" s="79">
        <f t="shared" si="67"/>
        <v>0</v>
      </c>
      <c r="J776" s="80">
        <f>+IF(CONSOLIDADO[[#This Row],[Codigo Municipio]]=E775,CONSOLIDADO[[#This Row],[Fallecidos Diarios]]+J775,CONSOLIDADO[[#This Row],[Fallecidos Diarios]])</f>
        <v>0</v>
      </c>
      <c r="K776" s="81">
        <f t="shared" si="68"/>
        <v>0</v>
      </c>
      <c r="L776" s="82">
        <f>+IF(CONSOLIDADO[[#This Row],[Codigo Municipio]]=E775,CONSOLIDADO[[#This Row],[Recuperados Diarios]]+L775,CONSOLIDADO[[#This Row],[Recuperados Diarios]])</f>
        <v>0</v>
      </c>
      <c r="M776" s="83" cm="1">
        <f t="array" ref="M776">+IFERROR(IF(CONSOLIDADO[[#This Row],[Día]]&lt;14,0,INDEX(CONSOLIDADO[Casos Diarios],ROW()-14,1)),0)</f>
        <v>0</v>
      </c>
      <c r="N776" s="78">
        <f>+IF(CONSOLIDADO[[#This Row],[Clave]]="710143893",1,IF(OR(CONSOLIDADO[[#This Row],[Casos Acumulados]]&gt;0,CONSOLIDADO[[#This Row],[Muertes]]&gt;0),N775+1,I776))</f>
        <v>0</v>
      </c>
      <c r="O776" s="75">
        <f>+IFERROR(VLOOKUP($G776,TDMuertes!$C$2:$E$534,3,0),0)</f>
        <v>0</v>
      </c>
      <c r="P776" s="100" t="str">
        <f t="shared" ca="1" si="69"/>
        <v>OFF</v>
      </c>
      <c r="Q776" s="84">
        <f>+IFERROR(VLOOKUP(CONSOLIDADO[[#This Row],[Codigo Municipio]],TDDia!$A$4:$B$394,2,0),0)</f>
        <v>0</v>
      </c>
    </row>
    <row r="777" spans="2:17" ht="14.4" x14ac:dyDescent="0.3">
      <c r="B777">
        <f t="shared" si="70"/>
        <v>5</v>
      </c>
      <c r="C777" s="75" t="str" cm="1">
        <f t="array" ref="C777">+INDEX(Table_4[[Departamento]:[Municipio]],FINAL!$B777,1)</f>
        <v>Atlántida</v>
      </c>
      <c r="D777" s="75" t="str" cm="1">
        <f t="array" ref="D777">+INDEX(Table_4[[Departamento]:[Municipio]],FINAL!$B777,4)</f>
        <v>La Masica</v>
      </c>
      <c r="E777" s="75" t="str" cm="1">
        <f t="array" ref="E777">+INDEX(Table_4[[Departamento]:[Municipio]],FINAL!$B777,3)</f>
        <v>0105</v>
      </c>
      <c r="F777" s="102">
        <f t="shared" si="71"/>
        <v>43896</v>
      </c>
      <c r="G777" s="77" t="str">
        <f>+CONSOLIDADO[[#This Row],[Codigo Municipio]]&amp;CONSOLIDADO[[#This Row],[Fecha]]</f>
        <v>010543896</v>
      </c>
      <c r="H777" s="78">
        <f>+IFERROR(VLOOKUP($G777,TDAcumula!$C$2:$E$2027,3,0),0)</f>
        <v>0</v>
      </c>
      <c r="I777" s="79">
        <f t="shared" si="67"/>
        <v>0</v>
      </c>
      <c r="J777" s="80">
        <f>+IF(CONSOLIDADO[[#This Row],[Codigo Municipio]]=E776,CONSOLIDADO[[#This Row],[Fallecidos Diarios]]+J776,CONSOLIDADO[[#This Row],[Fallecidos Diarios]])</f>
        <v>0</v>
      </c>
      <c r="K777" s="81">
        <f t="shared" si="68"/>
        <v>0</v>
      </c>
      <c r="L777" s="82">
        <f>+IF(CONSOLIDADO[[#This Row],[Codigo Municipio]]=E776,CONSOLIDADO[[#This Row],[Recuperados Diarios]]+L776,CONSOLIDADO[[#This Row],[Recuperados Diarios]])</f>
        <v>0</v>
      </c>
      <c r="M777" s="83" cm="1">
        <f t="array" ref="M777">+IFERROR(IF(CONSOLIDADO[[#This Row],[Día]]&lt;14,0,INDEX(CONSOLIDADO[Casos Diarios],ROW()-14,1)),0)</f>
        <v>0</v>
      </c>
      <c r="N777" s="78">
        <f>+IF(CONSOLIDADO[[#This Row],[Clave]]="710143893",1,IF(OR(CONSOLIDADO[[#This Row],[Casos Acumulados]]&gt;0,CONSOLIDADO[[#This Row],[Muertes]]&gt;0),N776+1,I777))</f>
        <v>0</v>
      </c>
      <c r="O777" s="75">
        <f>+IFERROR(VLOOKUP($G777,TDMuertes!$C$2:$E$534,3,0),0)</f>
        <v>0</v>
      </c>
      <c r="P777" s="100" t="str">
        <f t="shared" ca="1" si="69"/>
        <v>OFF</v>
      </c>
      <c r="Q777" s="84">
        <f>+IFERROR(VLOOKUP(CONSOLIDADO[[#This Row],[Codigo Municipio]],TDDia!$A$4:$B$394,2,0),0)</f>
        <v>0</v>
      </c>
    </row>
    <row r="778" spans="2:17" ht="14.4" x14ac:dyDescent="0.3">
      <c r="B778">
        <f t="shared" si="70"/>
        <v>5</v>
      </c>
      <c r="C778" s="75" t="str" cm="1">
        <f t="array" ref="C778">+INDEX(Table_4[[Departamento]:[Municipio]],FINAL!$B778,1)</f>
        <v>Atlántida</v>
      </c>
      <c r="D778" s="75" t="str" cm="1">
        <f t="array" ref="D778">+INDEX(Table_4[[Departamento]:[Municipio]],FINAL!$B778,4)</f>
        <v>La Masica</v>
      </c>
      <c r="E778" s="75" t="str" cm="1">
        <f t="array" ref="E778">+INDEX(Table_4[[Departamento]:[Municipio]],FINAL!$B778,3)</f>
        <v>0105</v>
      </c>
      <c r="F778" s="102">
        <f t="shared" si="71"/>
        <v>43897</v>
      </c>
      <c r="G778" s="77" t="str">
        <f>+CONSOLIDADO[[#This Row],[Codigo Municipio]]&amp;CONSOLIDADO[[#This Row],[Fecha]]</f>
        <v>010543897</v>
      </c>
      <c r="H778" s="78">
        <f>+IFERROR(VLOOKUP($G778,TDAcumula!$C$2:$E$2027,3,0),0)</f>
        <v>0</v>
      </c>
      <c r="I778" s="79">
        <f t="shared" si="67"/>
        <v>0</v>
      </c>
      <c r="J778" s="80">
        <f>+IF(CONSOLIDADO[[#This Row],[Codigo Municipio]]=E777,CONSOLIDADO[[#This Row],[Fallecidos Diarios]]+J777,CONSOLIDADO[[#This Row],[Fallecidos Diarios]])</f>
        <v>0</v>
      </c>
      <c r="K778" s="81">
        <f t="shared" si="68"/>
        <v>0</v>
      </c>
      <c r="L778" s="82">
        <f>+IF(CONSOLIDADO[[#This Row],[Codigo Municipio]]=E777,CONSOLIDADO[[#This Row],[Recuperados Diarios]]+L777,CONSOLIDADO[[#This Row],[Recuperados Diarios]])</f>
        <v>0</v>
      </c>
      <c r="M778" s="83" cm="1">
        <f t="array" ref="M778">+IFERROR(IF(CONSOLIDADO[[#This Row],[Día]]&lt;14,0,INDEX(CONSOLIDADO[Casos Diarios],ROW()-14,1)),0)</f>
        <v>0</v>
      </c>
      <c r="N778" s="78">
        <f>+IF(CONSOLIDADO[[#This Row],[Clave]]="710143893",1,IF(OR(CONSOLIDADO[[#This Row],[Casos Acumulados]]&gt;0,CONSOLIDADO[[#This Row],[Muertes]]&gt;0),N777+1,I778))</f>
        <v>0</v>
      </c>
      <c r="O778" s="75">
        <f>+IFERROR(VLOOKUP($G778,TDMuertes!$C$2:$E$534,3,0),0)</f>
        <v>0</v>
      </c>
      <c r="P778" s="100" t="str">
        <f t="shared" ca="1" si="69"/>
        <v>OFF</v>
      </c>
      <c r="Q778" s="84">
        <f>+IFERROR(VLOOKUP(CONSOLIDADO[[#This Row],[Codigo Municipio]],TDDia!$A$4:$B$394,2,0),0)</f>
        <v>0</v>
      </c>
    </row>
    <row r="779" spans="2:17" ht="14.4" x14ac:dyDescent="0.3">
      <c r="B779">
        <f t="shared" si="70"/>
        <v>5</v>
      </c>
      <c r="C779" s="75" t="str" cm="1">
        <f t="array" ref="C779">+INDEX(Table_4[[Departamento]:[Municipio]],FINAL!$B779,1)</f>
        <v>Atlántida</v>
      </c>
      <c r="D779" s="75" t="str" cm="1">
        <f t="array" ref="D779">+INDEX(Table_4[[Departamento]:[Municipio]],FINAL!$B779,4)</f>
        <v>La Masica</v>
      </c>
      <c r="E779" s="75" t="str" cm="1">
        <f t="array" ref="E779">+INDEX(Table_4[[Departamento]:[Municipio]],FINAL!$B779,3)</f>
        <v>0105</v>
      </c>
      <c r="F779" s="102">
        <f t="shared" si="71"/>
        <v>43898</v>
      </c>
      <c r="G779" s="77" t="str">
        <f>+CONSOLIDADO[[#This Row],[Codigo Municipio]]&amp;CONSOLIDADO[[#This Row],[Fecha]]</f>
        <v>010543898</v>
      </c>
      <c r="H779" s="78">
        <f>+IFERROR(VLOOKUP($G779,TDAcumula!$C$2:$E$2027,3,0),0)</f>
        <v>0</v>
      </c>
      <c r="I779" s="79">
        <f t="shared" si="67"/>
        <v>0</v>
      </c>
      <c r="J779" s="80">
        <f>+IF(CONSOLIDADO[[#This Row],[Codigo Municipio]]=E778,CONSOLIDADO[[#This Row],[Fallecidos Diarios]]+J778,CONSOLIDADO[[#This Row],[Fallecidos Diarios]])</f>
        <v>0</v>
      </c>
      <c r="K779" s="81">
        <f t="shared" si="68"/>
        <v>0</v>
      </c>
      <c r="L779" s="82">
        <f>+IF(CONSOLIDADO[[#This Row],[Codigo Municipio]]=E778,CONSOLIDADO[[#This Row],[Recuperados Diarios]]+L778,CONSOLIDADO[[#This Row],[Recuperados Diarios]])</f>
        <v>0</v>
      </c>
      <c r="M779" s="83" cm="1">
        <f t="array" ref="M779">+IFERROR(IF(CONSOLIDADO[[#This Row],[Día]]&lt;14,0,INDEX(CONSOLIDADO[Casos Diarios],ROW()-14,1)),0)</f>
        <v>0</v>
      </c>
      <c r="N779" s="78">
        <f>+IF(CONSOLIDADO[[#This Row],[Clave]]="710143893",1,IF(OR(CONSOLIDADO[[#This Row],[Casos Acumulados]]&gt;0,CONSOLIDADO[[#This Row],[Muertes]]&gt;0),N778+1,I779))</f>
        <v>0</v>
      </c>
      <c r="O779" s="75">
        <f>+IFERROR(VLOOKUP($G779,TDMuertes!$C$2:$E$534,3,0),0)</f>
        <v>0</v>
      </c>
      <c r="P779" s="100" t="str">
        <f t="shared" ca="1" si="69"/>
        <v>OFF</v>
      </c>
      <c r="Q779" s="84">
        <f>+IFERROR(VLOOKUP(CONSOLIDADO[[#This Row],[Codigo Municipio]],TDDia!$A$4:$B$394,2,0),0)</f>
        <v>0</v>
      </c>
    </row>
    <row r="780" spans="2:17" ht="14.4" x14ac:dyDescent="0.3">
      <c r="B780">
        <f t="shared" si="70"/>
        <v>5</v>
      </c>
      <c r="C780" s="75" t="str" cm="1">
        <f t="array" ref="C780">+INDEX(Table_4[[Departamento]:[Municipio]],FINAL!$B780,1)</f>
        <v>Atlántida</v>
      </c>
      <c r="D780" s="75" t="str" cm="1">
        <f t="array" ref="D780">+INDEX(Table_4[[Departamento]:[Municipio]],FINAL!$B780,4)</f>
        <v>La Masica</v>
      </c>
      <c r="E780" s="75" t="str" cm="1">
        <f t="array" ref="E780">+INDEX(Table_4[[Departamento]:[Municipio]],FINAL!$B780,3)</f>
        <v>0105</v>
      </c>
      <c r="F780" s="102">
        <f t="shared" si="71"/>
        <v>43899</v>
      </c>
      <c r="G780" s="77" t="str">
        <f>+CONSOLIDADO[[#This Row],[Codigo Municipio]]&amp;CONSOLIDADO[[#This Row],[Fecha]]</f>
        <v>010543899</v>
      </c>
      <c r="H780" s="78">
        <f>+IFERROR(VLOOKUP($G780,TDAcumula!$C$2:$E$2027,3,0),0)</f>
        <v>0</v>
      </c>
      <c r="I780" s="79">
        <f t="shared" ref="I780:I810" si="72">+IF(E780=E779,H780+I779,H780)</f>
        <v>0</v>
      </c>
      <c r="J780" s="80">
        <f>+IF(CONSOLIDADO[[#This Row],[Codigo Municipio]]=E779,CONSOLIDADO[[#This Row],[Fallecidos Diarios]]+J779,CONSOLIDADO[[#This Row],[Fallecidos Diarios]])</f>
        <v>0</v>
      </c>
      <c r="K780" s="81">
        <f t="shared" ref="K780:K810" si="73">+IF(I780-J780-L780&lt;0,0,I780-J780-L780)</f>
        <v>0</v>
      </c>
      <c r="L780" s="82">
        <f>+IF(CONSOLIDADO[[#This Row],[Codigo Municipio]]=E779,CONSOLIDADO[[#This Row],[Recuperados Diarios]]+L779,CONSOLIDADO[[#This Row],[Recuperados Diarios]])</f>
        <v>0</v>
      </c>
      <c r="M780" s="83" cm="1">
        <f t="array" ref="M780">+IFERROR(IF(CONSOLIDADO[[#This Row],[Día]]&lt;14,0,INDEX(CONSOLIDADO[Casos Diarios],ROW()-14,1)),0)</f>
        <v>0</v>
      </c>
      <c r="N780" s="78">
        <f>+IF(CONSOLIDADO[[#This Row],[Clave]]="710143893",1,IF(OR(CONSOLIDADO[[#This Row],[Casos Acumulados]]&gt;0,CONSOLIDADO[[#This Row],[Muertes]]&gt;0),N779+1,I780))</f>
        <v>0</v>
      </c>
      <c r="O780" s="75">
        <f>+IFERROR(VLOOKUP($G780,TDMuertes!$C$2:$E$534,3,0),0)</f>
        <v>0</v>
      </c>
      <c r="P780" s="100" t="str">
        <f t="shared" ref="P780:P810" ca="1" si="74">+IF(N780=0,"OFF",IF(N780=1,"START",IF(AND(N780&gt;1,F780&lt;TODAY()+1),"ON","OUT TIME")))</f>
        <v>OFF</v>
      </c>
      <c r="Q780" s="84">
        <f>+IFERROR(VLOOKUP(CONSOLIDADO[[#This Row],[Codigo Municipio]],TDDia!$A$4:$B$394,2,0),0)</f>
        <v>0</v>
      </c>
    </row>
    <row r="781" spans="2:17" ht="14.4" x14ac:dyDescent="0.3">
      <c r="B781">
        <f t="shared" si="70"/>
        <v>5</v>
      </c>
      <c r="C781" s="75" t="str" cm="1">
        <f t="array" ref="C781">+INDEX(Table_4[[Departamento]:[Municipio]],FINAL!$B781,1)</f>
        <v>Atlántida</v>
      </c>
      <c r="D781" s="75" t="str" cm="1">
        <f t="array" ref="D781">+INDEX(Table_4[[Departamento]:[Municipio]],FINAL!$B781,4)</f>
        <v>La Masica</v>
      </c>
      <c r="E781" s="75" t="str" cm="1">
        <f t="array" ref="E781">+INDEX(Table_4[[Departamento]:[Municipio]],FINAL!$B781,3)</f>
        <v>0105</v>
      </c>
      <c r="F781" s="102">
        <f t="shared" si="71"/>
        <v>43900</v>
      </c>
      <c r="G781" s="77" t="str">
        <f>+CONSOLIDADO[[#This Row],[Codigo Municipio]]&amp;CONSOLIDADO[[#This Row],[Fecha]]</f>
        <v>010543900</v>
      </c>
      <c r="H781" s="78">
        <f>+IFERROR(VLOOKUP($G781,TDAcumula!$C$2:$E$2027,3,0),0)</f>
        <v>0</v>
      </c>
      <c r="I781" s="79">
        <f t="shared" si="72"/>
        <v>0</v>
      </c>
      <c r="J781" s="80">
        <f>+IF(CONSOLIDADO[[#This Row],[Codigo Municipio]]=E780,CONSOLIDADO[[#This Row],[Fallecidos Diarios]]+J780,CONSOLIDADO[[#This Row],[Fallecidos Diarios]])</f>
        <v>0</v>
      </c>
      <c r="K781" s="81">
        <f t="shared" si="73"/>
        <v>0</v>
      </c>
      <c r="L781" s="82">
        <f>+IF(CONSOLIDADO[[#This Row],[Codigo Municipio]]=E780,CONSOLIDADO[[#This Row],[Recuperados Diarios]]+L780,CONSOLIDADO[[#This Row],[Recuperados Diarios]])</f>
        <v>0</v>
      </c>
      <c r="M781" s="83" cm="1">
        <f t="array" ref="M781">+IFERROR(IF(CONSOLIDADO[[#This Row],[Día]]&lt;14,0,INDEX(CONSOLIDADO[Casos Diarios],ROW()-14,1)),0)</f>
        <v>0</v>
      </c>
      <c r="N781" s="78">
        <f>+IF(CONSOLIDADO[[#This Row],[Clave]]="710143893",1,IF(OR(CONSOLIDADO[[#This Row],[Casos Acumulados]]&gt;0,CONSOLIDADO[[#This Row],[Muertes]]&gt;0),N780+1,I781))</f>
        <v>0</v>
      </c>
      <c r="O781" s="75">
        <f>+IFERROR(VLOOKUP($G781,TDMuertes!$C$2:$E$534,3,0),0)</f>
        <v>0</v>
      </c>
      <c r="P781" s="100" t="str">
        <f t="shared" ca="1" si="74"/>
        <v>OFF</v>
      </c>
      <c r="Q781" s="84">
        <f>+IFERROR(VLOOKUP(CONSOLIDADO[[#This Row],[Codigo Municipio]],TDDia!$A$4:$B$394,2,0),0)</f>
        <v>0</v>
      </c>
    </row>
    <row r="782" spans="2:17" ht="14.4" x14ac:dyDescent="0.3">
      <c r="B782">
        <f t="shared" si="70"/>
        <v>5</v>
      </c>
      <c r="C782" s="75" t="str" cm="1">
        <f t="array" ref="C782">+INDEX(Table_4[[Departamento]:[Municipio]],FINAL!$B782,1)</f>
        <v>Atlántida</v>
      </c>
      <c r="D782" s="75" t="str" cm="1">
        <f t="array" ref="D782">+INDEX(Table_4[[Departamento]:[Municipio]],FINAL!$B782,4)</f>
        <v>La Masica</v>
      </c>
      <c r="E782" s="75" t="str" cm="1">
        <f t="array" ref="E782">+INDEX(Table_4[[Departamento]:[Municipio]],FINAL!$B782,3)</f>
        <v>0105</v>
      </c>
      <c r="F782" s="102">
        <f t="shared" si="71"/>
        <v>43901</v>
      </c>
      <c r="G782" s="77" t="str">
        <f>+CONSOLIDADO[[#This Row],[Codigo Municipio]]&amp;CONSOLIDADO[[#This Row],[Fecha]]</f>
        <v>010543901</v>
      </c>
      <c r="H782" s="78">
        <f>+IFERROR(VLOOKUP($G782,TDAcumula!$C$2:$E$2027,3,0),0)</f>
        <v>0</v>
      </c>
      <c r="I782" s="79">
        <f t="shared" si="72"/>
        <v>0</v>
      </c>
      <c r="J782" s="80">
        <f>+IF(CONSOLIDADO[[#This Row],[Codigo Municipio]]=E781,CONSOLIDADO[[#This Row],[Fallecidos Diarios]]+J781,CONSOLIDADO[[#This Row],[Fallecidos Diarios]])</f>
        <v>0</v>
      </c>
      <c r="K782" s="81">
        <f t="shared" si="73"/>
        <v>0</v>
      </c>
      <c r="L782" s="82">
        <f>+IF(CONSOLIDADO[[#This Row],[Codigo Municipio]]=E781,CONSOLIDADO[[#This Row],[Recuperados Diarios]]+L781,CONSOLIDADO[[#This Row],[Recuperados Diarios]])</f>
        <v>0</v>
      </c>
      <c r="M782" s="83" cm="1">
        <f t="array" ref="M782">+IFERROR(IF(CONSOLIDADO[[#This Row],[Día]]&lt;14,0,INDEX(CONSOLIDADO[Casos Diarios],ROW()-14,1)),0)</f>
        <v>0</v>
      </c>
      <c r="N782" s="78">
        <f>+IF(CONSOLIDADO[[#This Row],[Clave]]="710143893",1,IF(OR(CONSOLIDADO[[#This Row],[Casos Acumulados]]&gt;0,CONSOLIDADO[[#This Row],[Muertes]]&gt;0),N781+1,I782))</f>
        <v>0</v>
      </c>
      <c r="O782" s="75">
        <f>+IFERROR(VLOOKUP($G782,TDMuertes!$C$2:$E$534,3,0),0)</f>
        <v>0</v>
      </c>
      <c r="P782" s="100" t="str">
        <f t="shared" ca="1" si="74"/>
        <v>OFF</v>
      </c>
      <c r="Q782" s="84">
        <f>+IFERROR(VLOOKUP(CONSOLIDADO[[#This Row],[Codigo Municipio]],TDDia!$A$4:$B$394,2,0),0)</f>
        <v>0</v>
      </c>
    </row>
    <row r="783" spans="2:17" ht="14.4" x14ac:dyDescent="0.3">
      <c r="B783">
        <f t="shared" si="70"/>
        <v>5</v>
      </c>
      <c r="C783" s="75" t="str" cm="1">
        <f t="array" ref="C783">+INDEX(Table_4[[Departamento]:[Municipio]],FINAL!$B783,1)</f>
        <v>Atlántida</v>
      </c>
      <c r="D783" s="75" t="str" cm="1">
        <f t="array" ref="D783">+INDEX(Table_4[[Departamento]:[Municipio]],FINAL!$B783,4)</f>
        <v>La Masica</v>
      </c>
      <c r="E783" s="75" t="str" cm="1">
        <f t="array" ref="E783">+INDEX(Table_4[[Departamento]:[Municipio]],FINAL!$B783,3)</f>
        <v>0105</v>
      </c>
      <c r="F783" s="102">
        <f t="shared" si="71"/>
        <v>43902</v>
      </c>
      <c r="G783" s="77" t="str">
        <f>+CONSOLIDADO[[#This Row],[Codigo Municipio]]&amp;CONSOLIDADO[[#This Row],[Fecha]]</f>
        <v>010543902</v>
      </c>
      <c r="H783" s="78">
        <f>+IFERROR(VLOOKUP($G783,TDAcumula!$C$2:$E$2027,3,0),0)</f>
        <v>0</v>
      </c>
      <c r="I783" s="79">
        <f t="shared" si="72"/>
        <v>0</v>
      </c>
      <c r="J783" s="80">
        <f>+IF(CONSOLIDADO[[#This Row],[Codigo Municipio]]=E782,CONSOLIDADO[[#This Row],[Fallecidos Diarios]]+J782,CONSOLIDADO[[#This Row],[Fallecidos Diarios]])</f>
        <v>0</v>
      </c>
      <c r="K783" s="81">
        <f t="shared" si="73"/>
        <v>0</v>
      </c>
      <c r="L783" s="82">
        <f>+IF(CONSOLIDADO[[#This Row],[Codigo Municipio]]=E782,CONSOLIDADO[[#This Row],[Recuperados Diarios]]+L782,CONSOLIDADO[[#This Row],[Recuperados Diarios]])</f>
        <v>0</v>
      </c>
      <c r="M783" s="83" cm="1">
        <f t="array" ref="M783">+IFERROR(IF(CONSOLIDADO[[#This Row],[Día]]&lt;14,0,INDEX(CONSOLIDADO[Casos Diarios],ROW()-14,1)),0)</f>
        <v>0</v>
      </c>
      <c r="N783" s="78">
        <f>+IF(CONSOLIDADO[[#This Row],[Clave]]="710143893",1,IF(OR(CONSOLIDADO[[#This Row],[Casos Acumulados]]&gt;0,CONSOLIDADO[[#This Row],[Muertes]]&gt;0),N782+1,I783))</f>
        <v>0</v>
      </c>
      <c r="O783" s="75">
        <f>+IFERROR(VLOOKUP($G783,TDMuertes!$C$2:$E$534,3,0),0)</f>
        <v>0</v>
      </c>
      <c r="P783" s="100" t="str">
        <f t="shared" ca="1" si="74"/>
        <v>OFF</v>
      </c>
      <c r="Q783" s="84">
        <f>+IFERROR(VLOOKUP(CONSOLIDADO[[#This Row],[Codigo Municipio]],TDDia!$A$4:$B$394,2,0),0)</f>
        <v>0</v>
      </c>
    </row>
    <row r="784" spans="2:17" ht="14.4" x14ac:dyDescent="0.3">
      <c r="B784">
        <f t="shared" si="70"/>
        <v>5</v>
      </c>
      <c r="C784" s="75" t="str" cm="1">
        <f t="array" ref="C784">+INDEX(Table_4[[Departamento]:[Municipio]],FINAL!$B784,1)</f>
        <v>Atlántida</v>
      </c>
      <c r="D784" s="75" t="str" cm="1">
        <f t="array" ref="D784">+INDEX(Table_4[[Departamento]:[Municipio]],FINAL!$B784,4)</f>
        <v>La Masica</v>
      </c>
      <c r="E784" s="75" t="str" cm="1">
        <f t="array" ref="E784">+INDEX(Table_4[[Departamento]:[Municipio]],FINAL!$B784,3)</f>
        <v>0105</v>
      </c>
      <c r="F784" s="102">
        <f t="shared" si="71"/>
        <v>43903</v>
      </c>
      <c r="G784" s="77" t="str">
        <f>+CONSOLIDADO[[#This Row],[Codigo Municipio]]&amp;CONSOLIDADO[[#This Row],[Fecha]]</f>
        <v>010543903</v>
      </c>
      <c r="H784" s="78">
        <f>+IFERROR(VLOOKUP($G784,TDAcumula!$C$2:$E$2027,3,0),0)</f>
        <v>0</v>
      </c>
      <c r="I784" s="79">
        <f t="shared" si="72"/>
        <v>0</v>
      </c>
      <c r="J784" s="80">
        <f>+IF(CONSOLIDADO[[#This Row],[Codigo Municipio]]=E783,CONSOLIDADO[[#This Row],[Fallecidos Diarios]]+J783,CONSOLIDADO[[#This Row],[Fallecidos Diarios]])</f>
        <v>0</v>
      </c>
      <c r="K784" s="81">
        <f t="shared" si="73"/>
        <v>0</v>
      </c>
      <c r="L784" s="82">
        <f>+IF(CONSOLIDADO[[#This Row],[Codigo Municipio]]=E783,CONSOLIDADO[[#This Row],[Recuperados Diarios]]+L783,CONSOLIDADO[[#This Row],[Recuperados Diarios]])</f>
        <v>0</v>
      </c>
      <c r="M784" s="83" cm="1">
        <f t="array" ref="M784">+IFERROR(IF(CONSOLIDADO[[#This Row],[Día]]&lt;14,0,INDEX(CONSOLIDADO[Casos Diarios],ROW()-14,1)),0)</f>
        <v>0</v>
      </c>
      <c r="N784" s="78">
        <f>+IF(CONSOLIDADO[[#This Row],[Clave]]="710143893",1,IF(OR(CONSOLIDADO[[#This Row],[Casos Acumulados]]&gt;0,CONSOLIDADO[[#This Row],[Muertes]]&gt;0),N783+1,I784))</f>
        <v>0</v>
      </c>
      <c r="O784" s="75">
        <f>+IFERROR(VLOOKUP($G784,TDMuertes!$C$2:$E$534,3,0),0)</f>
        <v>0</v>
      </c>
      <c r="P784" s="100" t="str">
        <f t="shared" ca="1" si="74"/>
        <v>OFF</v>
      </c>
      <c r="Q784" s="84">
        <f>+IFERROR(VLOOKUP(CONSOLIDADO[[#This Row],[Codigo Municipio]],TDDia!$A$4:$B$394,2,0),0)</f>
        <v>0</v>
      </c>
    </row>
    <row r="785" spans="2:17" ht="14.4" x14ac:dyDescent="0.3">
      <c r="B785">
        <f t="shared" si="70"/>
        <v>5</v>
      </c>
      <c r="C785" s="75" t="str" cm="1">
        <f t="array" ref="C785">+INDEX(Table_4[[Departamento]:[Municipio]],FINAL!$B785,1)</f>
        <v>Atlántida</v>
      </c>
      <c r="D785" s="75" t="str" cm="1">
        <f t="array" ref="D785">+INDEX(Table_4[[Departamento]:[Municipio]],FINAL!$B785,4)</f>
        <v>La Masica</v>
      </c>
      <c r="E785" s="75" t="str" cm="1">
        <f t="array" ref="E785">+INDEX(Table_4[[Departamento]:[Municipio]],FINAL!$B785,3)</f>
        <v>0105</v>
      </c>
      <c r="F785" s="102">
        <f t="shared" si="71"/>
        <v>43904</v>
      </c>
      <c r="G785" s="77" t="str">
        <f>+CONSOLIDADO[[#This Row],[Codigo Municipio]]&amp;CONSOLIDADO[[#This Row],[Fecha]]</f>
        <v>010543904</v>
      </c>
      <c r="H785" s="78">
        <f>+IFERROR(VLOOKUP($G785,TDAcumula!$C$2:$E$2027,3,0),0)</f>
        <v>0</v>
      </c>
      <c r="I785" s="79">
        <f t="shared" si="72"/>
        <v>0</v>
      </c>
      <c r="J785" s="80">
        <f>+IF(CONSOLIDADO[[#This Row],[Codigo Municipio]]=E784,CONSOLIDADO[[#This Row],[Fallecidos Diarios]]+J784,CONSOLIDADO[[#This Row],[Fallecidos Diarios]])</f>
        <v>0</v>
      </c>
      <c r="K785" s="81">
        <f t="shared" si="73"/>
        <v>0</v>
      </c>
      <c r="L785" s="82">
        <f>+IF(CONSOLIDADO[[#This Row],[Codigo Municipio]]=E784,CONSOLIDADO[[#This Row],[Recuperados Diarios]]+L784,CONSOLIDADO[[#This Row],[Recuperados Diarios]])</f>
        <v>0</v>
      </c>
      <c r="M785" s="83" cm="1">
        <f t="array" ref="M785">+IFERROR(IF(CONSOLIDADO[[#This Row],[Día]]&lt;14,0,INDEX(CONSOLIDADO[Casos Diarios],ROW()-14,1)),0)</f>
        <v>0</v>
      </c>
      <c r="N785" s="78">
        <f>+IF(CONSOLIDADO[[#This Row],[Clave]]="710143893",1,IF(OR(CONSOLIDADO[[#This Row],[Casos Acumulados]]&gt;0,CONSOLIDADO[[#This Row],[Muertes]]&gt;0),N784+1,I785))</f>
        <v>0</v>
      </c>
      <c r="O785" s="75">
        <f>+IFERROR(VLOOKUP($G785,TDMuertes!$C$2:$E$534,3,0),0)</f>
        <v>0</v>
      </c>
      <c r="P785" s="100" t="str">
        <f t="shared" ca="1" si="74"/>
        <v>OFF</v>
      </c>
      <c r="Q785" s="84">
        <f>+IFERROR(VLOOKUP(CONSOLIDADO[[#This Row],[Codigo Municipio]],TDDia!$A$4:$B$394,2,0),0)</f>
        <v>0</v>
      </c>
    </row>
    <row r="786" spans="2:17" ht="14.4" x14ac:dyDescent="0.3">
      <c r="B786">
        <f t="shared" si="70"/>
        <v>5</v>
      </c>
      <c r="C786" s="75" t="str" cm="1">
        <f t="array" ref="C786">+INDEX(Table_4[[Departamento]:[Municipio]],FINAL!$B786,1)</f>
        <v>Atlántida</v>
      </c>
      <c r="D786" s="75" t="str" cm="1">
        <f t="array" ref="D786">+INDEX(Table_4[[Departamento]:[Municipio]],FINAL!$B786,4)</f>
        <v>La Masica</v>
      </c>
      <c r="E786" s="75" t="str" cm="1">
        <f t="array" ref="E786">+INDEX(Table_4[[Departamento]:[Municipio]],FINAL!$B786,3)</f>
        <v>0105</v>
      </c>
      <c r="F786" s="102">
        <f t="shared" si="71"/>
        <v>43905</v>
      </c>
      <c r="G786" s="77" t="str">
        <f>+CONSOLIDADO[[#This Row],[Codigo Municipio]]&amp;CONSOLIDADO[[#This Row],[Fecha]]</f>
        <v>010543905</v>
      </c>
      <c r="H786" s="78">
        <f>+IFERROR(VLOOKUP($G786,TDAcumula!$C$2:$E$2027,3,0),0)</f>
        <v>0</v>
      </c>
      <c r="I786" s="79">
        <f t="shared" si="72"/>
        <v>0</v>
      </c>
      <c r="J786" s="80">
        <f>+IF(CONSOLIDADO[[#This Row],[Codigo Municipio]]=E785,CONSOLIDADO[[#This Row],[Fallecidos Diarios]]+J785,CONSOLIDADO[[#This Row],[Fallecidos Diarios]])</f>
        <v>0</v>
      </c>
      <c r="K786" s="81">
        <f t="shared" si="73"/>
        <v>0</v>
      </c>
      <c r="L786" s="82">
        <f>+IF(CONSOLIDADO[[#This Row],[Codigo Municipio]]=E785,CONSOLIDADO[[#This Row],[Recuperados Diarios]]+L785,CONSOLIDADO[[#This Row],[Recuperados Diarios]])</f>
        <v>0</v>
      </c>
      <c r="M786" s="83" cm="1">
        <f t="array" ref="M786">+IFERROR(IF(CONSOLIDADO[[#This Row],[Día]]&lt;14,0,INDEX(CONSOLIDADO[Casos Diarios],ROW()-14,1)),0)</f>
        <v>0</v>
      </c>
      <c r="N786" s="78">
        <f>+IF(CONSOLIDADO[[#This Row],[Clave]]="710143893",1,IF(OR(CONSOLIDADO[[#This Row],[Casos Acumulados]]&gt;0,CONSOLIDADO[[#This Row],[Muertes]]&gt;0),N785+1,I786))</f>
        <v>0</v>
      </c>
      <c r="O786" s="75">
        <f>+IFERROR(VLOOKUP($G786,TDMuertes!$C$2:$E$534,3,0),0)</f>
        <v>0</v>
      </c>
      <c r="P786" s="100" t="str">
        <f t="shared" ca="1" si="74"/>
        <v>OFF</v>
      </c>
      <c r="Q786" s="84">
        <f>+IFERROR(VLOOKUP(CONSOLIDADO[[#This Row],[Codigo Municipio]],TDDia!$A$4:$B$394,2,0),0)</f>
        <v>0</v>
      </c>
    </row>
    <row r="787" spans="2:17" ht="14.4" x14ac:dyDescent="0.3">
      <c r="B787">
        <f t="shared" si="70"/>
        <v>5</v>
      </c>
      <c r="C787" s="75" t="str" cm="1">
        <f t="array" ref="C787">+INDEX(Table_4[[Departamento]:[Municipio]],FINAL!$B787,1)</f>
        <v>Atlántida</v>
      </c>
      <c r="D787" s="75" t="str" cm="1">
        <f t="array" ref="D787">+INDEX(Table_4[[Departamento]:[Municipio]],FINAL!$B787,4)</f>
        <v>La Masica</v>
      </c>
      <c r="E787" s="75" t="str" cm="1">
        <f t="array" ref="E787">+INDEX(Table_4[[Departamento]:[Municipio]],FINAL!$B787,3)</f>
        <v>0105</v>
      </c>
      <c r="F787" s="102">
        <f t="shared" si="71"/>
        <v>43906</v>
      </c>
      <c r="G787" s="77" t="str">
        <f>+CONSOLIDADO[[#This Row],[Codigo Municipio]]&amp;CONSOLIDADO[[#This Row],[Fecha]]</f>
        <v>010543906</v>
      </c>
      <c r="H787" s="78">
        <f>+IFERROR(VLOOKUP($G787,TDAcumula!$C$2:$E$2027,3,0),0)</f>
        <v>0</v>
      </c>
      <c r="I787" s="79">
        <f t="shared" si="72"/>
        <v>0</v>
      </c>
      <c r="J787" s="80">
        <f>+IF(CONSOLIDADO[[#This Row],[Codigo Municipio]]=E786,CONSOLIDADO[[#This Row],[Fallecidos Diarios]]+J786,CONSOLIDADO[[#This Row],[Fallecidos Diarios]])</f>
        <v>0</v>
      </c>
      <c r="K787" s="81">
        <f t="shared" si="73"/>
        <v>0</v>
      </c>
      <c r="L787" s="82">
        <f>+IF(CONSOLIDADO[[#This Row],[Codigo Municipio]]=E786,CONSOLIDADO[[#This Row],[Recuperados Diarios]]+L786,CONSOLIDADO[[#This Row],[Recuperados Diarios]])</f>
        <v>0</v>
      </c>
      <c r="M787" s="83" cm="1">
        <f t="array" ref="M787">+IFERROR(IF(CONSOLIDADO[[#This Row],[Día]]&lt;14,0,INDEX(CONSOLIDADO[Casos Diarios],ROW()-14,1)),0)</f>
        <v>0</v>
      </c>
      <c r="N787" s="78">
        <f>+IF(CONSOLIDADO[[#This Row],[Clave]]="710143893",1,IF(OR(CONSOLIDADO[[#This Row],[Casos Acumulados]]&gt;0,CONSOLIDADO[[#This Row],[Muertes]]&gt;0),N786+1,I787))</f>
        <v>0</v>
      </c>
      <c r="O787" s="75">
        <f>+IFERROR(VLOOKUP($G787,TDMuertes!$C$2:$E$534,3,0),0)</f>
        <v>0</v>
      </c>
      <c r="P787" s="100" t="str">
        <f t="shared" ca="1" si="74"/>
        <v>OFF</v>
      </c>
      <c r="Q787" s="84">
        <f>+IFERROR(VLOOKUP(CONSOLIDADO[[#This Row],[Codigo Municipio]],TDDia!$A$4:$B$394,2,0),0)</f>
        <v>0</v>
      </c>
    </row>
    <row r="788" spans="2:17" ht="14.4" x14ac:dyDescent="0.3">
      <c r="B788">
        <f t="shared" si="70"/>
        <v>5</v>
      </c>
      <c r="C788" s="75" t="str" cm="1">
        <f t="array" ref="C788">+INDEX(Table_4[[Departamento]:[Municipio]],FINAL!$B788,1)</f>
        <v>Atlántida</v>
      </c>
      <c r="D788" s="75" t="str" cm="1">
        <f t="array" ref="D788">+INDEX(Table_4[[Departamento]:[Municipio]],FINAL!$B788,4)</f>
        <v>La Masica</v>
      </c>
      <c r="E788" s="75" t="str" cm="1">
        <f t="array" ref="E788">+INDEX(Table_4[[Departamento]:[Municipio]],FINAL!$B788,3)</f>
        <v>0105</v>
      </c>
      <c r="F788" s="102">
        <f t="shared" si="71"/>
        <v>43907</v>
      </c>
      <c r="G788" s="77" t="str">
        <f>+CONSOLIDADO[[#This Row],[Codigo Municipio]]&amp;CONSOLIDADO[[#This Row],[Fecha]]</f>
        <v>010543907</v>
      </c>
      <c r="H788" s="78">
        <f>+IFERROR(VLOOKUP($G788,TDAcumula!$C$2:$E$2027,3,0),0)</f>
        <v>0</v>
      </c>
      <c r="I788" s="79">
        <f t="shared" si="72"/>
        <v>0</v>
      </c>
      <c r="J788" s="80">
        <f>+IF(CONSOLIDADO[[#This Row],[Codigo Municipio]]=E787,CONSOLIDADO[[#This Row],[Fallecidos Diarios]]+J787,CONSOLIDADO[[#This Row],[Fallecidos Diarios]])</f>
        <v>0</v>
      </c>
      <c r="K788" s="81">
        <f t="shared" si="73"/>
        <v>0</v>
      </c>
      <c r="L788" s="82">
        <f>+IF(CONSOLIDADO[[#This Row],[Codigo Municipio]]=E787,CONSOLIDADO[[#This Row],[Recuperados Diarios]]+L787,CONSOLIDADO[[#This Row],[Recuperados Diarios]])</f>
        <v>0</v>
      </c>
      <c r="M788" s="83" cm="1">
        <f t="array" ref="M788">+IFERROR(IF(CONSOLIDADO[[#This Row],[Día]]&lt;14,0,INDEX(CONSOLIDADO[Casos Diarios],ROW()-14,1)),0)</f>
        <v>0</v>
      </c>
      <c r="N788" s="78">
        <f>+IF(CONSOLIDADO[[#This Row],[Clave]]="710143893",1,IF(OR(CONSOLIDADO[[#This Row],[Casos Acumulados]]&gt;0,CONSOLIDADO[[#This Row],[Muertes]]&gt;0),N787+1,I788))</f>
        <v>0</v>
      </c>
      <c r="O788" s="75">
        <f>+IFERROR(VLOOKUP($G788,TDMuertes!$C$2:$E$534,3,0),0)</f>
        <v>0</v>
      </c>
      <c r="P788" s="100" t="str">
        <f t="shared" ca="1" si="74"/>
        <v>OFF</v>
      </c>
      <c r="Q788" s="84">
        <f>+IFERROR(VLOOKUP(CONSOLIDADO[[#This Row],[Codigo Municipio]],TDDia!$A$4:$B$394,2,0),0)</f>
        <v>0</v>
      </c>
    </row>
    <row r="789" spans="2:17" ht="14.4" x14ac:dyDescent="0.3">
      <c r="B789">
        <f t="shared" si="70"/>
        <v>5</v>
      </c>
      <c r="C789" s="75" t="str" cm="1">
        <f t="array" ref="C789">+INDEX(Table_4[[Departamento]:[Municipio]],FINAL!$B789,1)</f>
        <v>Atlántida</v>
      </c>
      <c r="D789" s="75" t="str" cm="1">
        <f t="array" ref="D789">+INDEX(Table_4[[Departamento]:[Municipio]],FINAL!$B789,4)</f>
        <v>La Masica</v>
      </c>
      <c r="E789" s="75" t="str" cm="1">
        <f t="array" ref="E789">+INDEX(Table_4[[Departamento]:[Municipio]],FINAL!$B789,3)</f>
        <v>0105</v>
      </c>
      <c r="F789" s="102">
        <f t="shared" si="71"/>
        <v>43908</v>
      </c>
      <c r="G789" s="77" t="str">
        <f>+CONSOLIDADO[[#This Row],[Codigo Municipio]]&amp;CONSOLIDADO[[#This Row],[Fecha]]</f>
        <v>010543908</v>
      </c>
      <c r="H789" s="78">
        <f>+IFERROR(VLOOKUP($G789,TDAcumula!$C$2:$E$2027,3,0),0)</f>
        <v>0</v>
      </c>
      <c r="I789" s="79">
        <f t="shared" si="72"/>
        <v>0</v>
      </c>
      <c r="J789" s="80">
        <f>+IF(CONSOLIDADO[[#This Row],[Codigo Municipio]]=E788,CONSOLIDADO[[#This Row],[Fallecidos Diarios]]+J788,CONSOLIDADO[[#This Row],[Fallecidos Diarios]])</f>
        <v>0</v>
      </c>
      <c r="K789" s="81">
        <f t="shared" si="73"/>
        <v>0</v>
      </c>
      <c r="L789" s="82">
        <f>+IF(CONSOLIDADO[[#This Row],[Codigo Municipio]]=E788,CONSOLIDADO[[#This Row],[Recuperados Diarios]]+L788,CONSOLIDADO[[#This Row],[Recuperados Diarios]])</f>
        <v>0</v>
      </c>
      <c r="M789" s="83" cm="1">
        <f t="array" ref="M789">+IFERROR(IF(CONSOLIDADO[[#This Row],[Día]]&lt;14,0,INDEX(CONSOLIDADO[Casos Diarios],ROW()-14,1)),0)</f>
        <v>0</v>
      </c>
      <c r="N789" s="78">
        <f>+IF(CONSOLIDADO[[#This Row],[Clave]]="710143893",1,IF(OR(CONSOLIDADO[[#This Row],[Casos Acumulados]]&gt;0,CONSOLIDADO[[#This Row],[Muertes]]&gt;0),N788+1,I789))</f>
        <v>0</v>
      </c>
      <c r="O789" s="75">
        <f>+IFERROR(VLOOKUP($G789,TDMuertes!$C$2:$E$534,3,0),0)</f>
        <v>0</v>
      </c>
      <c r="P789" s="100" t="str">
        <f t="shared" ca="1" si="74"/>
        <v>OFF</v>
      </c>
      <c r="Q789" s="84">
        <f>+IFERROR(VLOOKUP(CONSOLIDADO[[#This Row],[Codigo Municipio]],TDDia!$A$4:$B$394,2,0),0)</f>
        <v>0</v>
      </c>
    </row>
    <row r="790" spans="2:17" ht="14.4" x14ac:dyDescent="0.3">
      <c r="B790">
        <f t="shared" si="70"/>
        <v>5</v>
      </c>
      <c r="C790" s="75" t="str" cm="1">
        <f t="array" ref="C790">+INDEX(Table_4[[Departamento]:[Municipio]],FINAL!$B790,1)</f>
        <v>Atlántida</v>
      </c>
      <c r="D790" s="75" t="str" cm="1">
        <f t="array" ref="D790">+INDEX(Table_4[[Departamento]:[Municipio]],FINAL!$B790,4)</f>
        <v>La Masica</v>
      </c>
      <c r="E790" s="75" t="str" cm="1">
        <f t="array" ref="E790">+INDEX(Table_4[[Departamento]:[Municipio]],FINAL!$B790,3)</f>
        <v>0105</v>
      </c>
      <c r="F790" s="102">
        <f t="shared" si="71"/>
        <v>43909</v>
      </c>
      <c r="G790" s="77" t="str">
        <f>+CONSOLIDADO[[#This Row],[Codigo Municipio]]&amp;CONSOLIDADO[[#This Row],[Fecha]]</f>
        <v>010543909</v>
      </c>
      <c r="H790" s="78">
        <f>+IFERROR(VLOOKUP($G790,TDAcumula!$C$2:$E$2027,3,0),0)</f>
        <v>0</v>
      </c>
      <c r="I790" s="79">
        <f t="shared" si="72"/>
        <v>0</v>
      </c>
      <c r="J790" s="80">
        <f>+IF(CONSOLIDADO[[#This Row],[Codigo Municipio]]=E789,CONSOLIDADO[[#This Row],[Fallecidos Diarios]]+J789,CONSOLIDADO[[#This Row],[Fallecidos Diarios]])</f>
        <v>0</v>
      </c>
      <c r="K790" s="81">
        <f t="shared" si="73"/>
        <v>0</v>
      </c>
      <c r="L790" s="82">
        <f>+IF(CONSOLIDADO[[#This Row],[Codigo Municipio]]=E789,CONSOLIDADO[[#This Row],[Recuperados Diarios]]+L789,CONSOLIDADO[[#This Row],[Recuperados Diarios]])</f>
        <v>0</v>
      </c>
      <c r="M790" s="83" cm="1">
        <f t="array" ref="M790">+IFERROR(IF(CONSOLIDADO[[#This Row],[Día]]&lt;14,0,INDEX(CONSOLIDADO[Casos Diarios],ROW()-14,1)),0)</f>
        <v>0</v>
      </c>
      <c r="N790" s="78">
        <f>+IF(CONSOLIDADO[[#This Row],[Clave]]="710143893",1,IF(OR(CONSOLIDADO[[#This Row],[Casos Acumulados]]&gt;0,CONSOLIDADO[[#This Row],[Muertes]]&gt;0),N789+1,I790))</f>
        <v>0</v>
      </c>
      <c r="O790" s="75">
        <f>+IFERROR(VLOOKUP($G790,TDMuertes!$C$2:$E$534,3,0),0)</f>
        <v>0</v>
      </c>
      <c r="P790" s="100" t="str">
        <f t="shared" ca="1" si="74"/>
        <v>OFF</v>
      </c>
      <c r="Q790" s="84">
        <f>+IFERROR(VLOOKUP(CONSOLIDADO[[#This Row],[Codigo Municipio]],TDDia!$A$4:$B$394,2,0),0)</f>
        <v>0</v>
      </c>
    </row>
    <row r="791" spans="2:17" ht="14.4" x14ac:dyDescent="0.3">
      <c r="B791">
        <f t="shared" si="70"/>
        <v>5</v>
      </c>
      <c r="C791" s="75" t="str" cm="1">
        <f t="array" ref="C791">+INDEX(Table_4[[Departamento]:[Municipio]],FINAL!$B791,1)</f>
        <v>Atlántida</v>
      </c>
      <c r="D791" s="75" t="str" cm="1">
        <f t="array" ref="D791">+INDEX(Table_4[[Departamento]:[Municipio]],FINAL!$B791,4)</f>
        <v>La Masica</v>
      </c>
      <c r="E791" s="75" t="str" cm="1">
        <f t="array" ref="E791">+INDEX(Table_4[[Departamento]:[Municipio]],FINAL!$B791,3)</f>
        <v>0105</v>
      </c>
      <c r="F791" s="102">
        <f t="shared" si="71"/>
        <v>43910</v>
      </c>
      <c r="G791" s="77" t="str">
        <f>+CONSOLIDADO[[#This Row],[Codigo Municipio]]&amp;CONSOLIDADO[[#This Row],[Fecha]]</f>
        <v>010543910</v>
      </c>
      <c r="H791" s="78">
        <f>+IFERROR(VLOOKUP($G791,TDAcumula!$C$2:$E$2027,3,0),0)</f>
        <v>0</v>
      </c>
      <c r="I791" s="79">
        <f t="shared" si="72"/>
        <v>0</v>
      </c>
      <c r="J791" s="80">
        <f>+IF(CONSOLIDADO[[#This Row],[Codigo Municipio]]=E790,CONSOLIDADO[[#This Row],[Fallecidos Diarios]]+J790,CONSOLIDADO[[#This Row],[Fallecidos Diarios]])</f>
        <v>0</v>
      </c>
      <c r="K791" s="81">
        <f t="shared" si="73"/>
        <v>0</v>
      </c>
      <c r="L791" s="82">
        <f>+IF(CONSOLIDADO[[#This Row],[Codigo Municipio]]=E790,CONSOLIDADO[[#This Row],[Recuperados Diarios]]+L790,CONSOLIDADO[[#This Row],[Recuperados Diarios]])</f>
        <v>0</v>
      </c>
      <c r="M791" s="83" cm="1">
        <f t="array" ref="M791">+IFERROR(IF(CONSOLIDADO[[#This Row],[Día]]&lt;14,0,INDEX(CONSOLIDADO[Casos Diarios],ROW()-14,1)),0)</f>
        <v>0</v>
      </c>
      <c r="N791" s="78">
        <f>+IF(CONSOLIDADO[[#This Row],[Clave]]="710143893",1,IF(OR(CONSOLIDADO[[#This Row],[Casos Acumulados]]&gt;0,CONSOLIDADO[[#This Row],[Muertes]]&gt;0),N790+1,I791))</f>
        <v>0</v>
      </c>
      <c r="O791" s="75">
        <f>+IFERROR(VLOOKUP($G791,TDMuertes!$C$2:$E$534,3,0),0)</f>
        <v>0</v>
      </c>
      <c r="P791" s="100" t="str">
        <f t="shared" ca="1" si="74"/>
        <v>OFF</v>
      </c>
      <c r="Q791" s="84">
        <f>+IFERROR(VLOOKUP(CONSOLIDADO[[#This Row],[Codigo Municipio]],TDDia!$A$4:$B$394,2,0),0)</f>
        <v>0</v>
      </c>
    </row>
    <row r="792" spans="2:17" ht="14.4" x14ac:dyDescent="0.3">
      <c r="B792">
        <f t="shared" si="70"/>
        <v>5</v>
      </c>
      <c r="C792" s="75" t="str" cm="1">
        <f t="array" ref="C792">+INDEX(Table_4[[Departamento]:[Municipio]],FINAL!$B792,1)</f>
        <v>Atlántida</v>
      </c>
      <c r="D792" s="75" t="str" cm="1">
        <f t="array" ref="D792">+INDEX(Table_4[[Departamento]:[Municipio]],FINAL!$B792,4)</f>
        <v>La Masica</v>
      </c>
      <c r="E792" s="75" t="str" cm="1">
        <f t="array" ref="E792">+INDEX(Table_4[[Departamento]:[Municipio]],FINAL!$B792,3)</f>
        <v>0105</v>
      </c>
      <c r="F792" s="102">
        <f t="shared" si="71"/>
        <v>43911</v>
      </c>
      <c r="G792" s="77" t="str">
        <f>+CONSOLIDADO[[#This Row],[Codigo Municipio]]&amp;CONSOLIDADO[[#This Row],[Fecha]]</f>
        <v>010543911</v>
      </c>
      <c r="H792" s="78">
        <f>+IFERROR(VLOOKUP($G792,TDAcumula!$C$2:$E$2027,3,0),0)</f>
        <v>0</v>
      </c>
      <c r="I792" s="79">
        <f t="shared" si="72"/>
        <v>0</v>
      </c>
      <c r="J792" s="80">
        <f>+IF(CONSOLIDADO[[#This Row],[Codigo Municipio]]=E791,CONSOLIDADO[[#This Row],[Fallecidos Diarios]]+J791,CONSOLIDADO[[#This Row],[Fallecidos Diarios]])</f>
        <v>0</v>
      </c>
      <c r="K792" s="81">
        <f t="shared" si="73"/>
        <v>0</v>
      </c>
      <c r="L792" s="82">
        <f>+IF(CONSOLIDADO[[#This Row],[Codigo Municipio]]=E791,CONSOLIDADO[[#This Row],[Recuperados Diarios]]+L791,CONSOLIDADO[[#This Row],[Recuperados Diarios]])</f>
        <v>0</v>
      </c>
      <c r="M792" s="83" cm="1">
        <f t="array" ref="M792">+IFERROR(IF(CONSOLIDADO[[#This Row],[Día]]&lt;14,0,INDEX(CONSOLIDADO[Casos Diarios],ROW()-14,1)),0)</f>
        <v>0</v>
      </c>
      <c r="N792" s="78">
        <f>+IF(CONSOLIDADO[[#This Row],[Clave]]="710143893",1,IF(OR(CONSOLIDADO[[#This Row],[Casos Acumulados]]&gt;0,CONSOLIDADO[[#This Row],[Muertes]]&gt;0),N791+1,I792))</f>
        <v>0</v>
      </c>
      <c r="O792" s="75">
        <f>+IFERROR(VLOOKUP($G792,TDMuertes!$C$2:$E$534,3,0),0)</f>
        <v>0</v>
      </c>
      <c r="P792" s="100" t="str">
        <f t="shared" ca="1" si="74"/>
        <v>OFF</v>
      </c>
      <c r="Q792" s="84">
        <f>+IFERROR(VLOOKUP(CONSOLIDADO[[#This Row],[Codigo Municipio]],TDDia!$A$4:$B$394,2,0),0)</f>
        <v>0</v>
      </c>
    </row>
    <row r="793" spans="2:17" ht="14.4" x14ac:dyDescent="0.3">
      <c r="B793">
        <f t="shared" si="70"/>
        <v>5</v>
      </c>
      <c r="C793" s="75" t="str" cm="1">
        <f t="array" ref="C793">+INDEX(Table_4[[Departamento]:[Municipio]],FINAL!$B793,1)</f>
        <v>Atlántida</v>
      </c>
      <c r="D793" s="75" t="str" cm="1">
        <f t="array" ref="D793">+INDEX(Table_4[[Departamento]:[Municipio]],FINAL!$B793,4)</f>
        <v>La Masica</v>
      </c>
      <c r="E793" s="75" t="str" cm="1">
        <f t="array" ref="E793">+INDEX(Table_4[[Departamento]:[Municipio]],FINAL!$B793,3)</f>
        <v>0105</v>
      </c>
      <c r="F793" s="102">
        <f t="shared" si="71"/>
        <v>43912</v>
      </c>
      <c r="G793" s="77" t="str">
        <f>+CONSOLIDADO[[#This Row],[Codigo Municipio]]&amp;CONSOLIDADO[[#This Row],[Fecha]]</f>
        <v>010543912</v>
      </c>
      <c r="H793" s="78">
        <f>+IFERROR(VLOOKUP($G793,TDAcumula!$C$2:$E$2027,3,0),0)</f>
        <v>0</v>
      </c>
      <c r="I793" s="79">
        <f t="shared" si="72"/>
        <v>0</v>
      </c>
      <c r="J793" s="80">
        <f>+IF(CONSOLIDADO[[#This Row],[Codigo Municipio]]=E792,CONSOLIDADO[[#This Row],[Fallecidos Diarios]]+J792,CONSOLIDADO[[#This Row],[Fallecidos Diarios]])</f>
        <v>0</v>
      </c>
      <c r="K793" s="81">
        <f t="shared" si="73"/>
        <v>0</v>
      </c>
      <c r="L793" s="82">
        <f>+IF(CONSOLIDADO[[#This Row],[Codigo Municipio]]=E792,CONSOLIDADO[[#This Row],[Recuperados Diarios]]+L792,CONSOLIDADO[[#This Row],[Recuperados Diarios]])</f>
        <v>0</v>
      </c>
      <c r="M793" s="83" cm="1">
        <f t="array" ref="M793">+IFERROR(IF(CONSOLIDADO[[#This Row],[Día]]&lt;14,0,INDEX(CONSOLIDADO[Casos Diarios],ROW()-14,1)),0)</f>
        <v>0</v>
      </c>
      <c r="N793" s="78">
        <f>+IF(CONSOLIDADO[[#This Row],[Clave]]="710143893",1,IF(OR(CONSOLIDADO[[#This Row],[Casos Acumulados]]&gt;0,CONSOLIDADO[[#This Row],[Muertes]]&gt;0),N792+1,I793))</f>
        <v>0</v>
      </c>
      <c r="O793" s="75">
        <f>+IFERROR(VLOOKUP($G793,TDMuertes!$C$2:$E$534,3,0),0)</f>
        <v>0</v>
      </c>
      <c r="P793" s="100" t="str">
        <f t="shared" ca="1" si="74"/>
        <v>OFF</v>
      </c>
      <c r="Q793" s="84">
        <f>+IFERROR(VLOOKUP(CONSOLIDADO[[#This Row],[Codigo Municipio]],TDDia!$A$4:$B$394,2,0),0)</f>
        <v>0</v>
      </c>
    </row>
    <row r="794" spans="2:17" ht="14.4" x14ac:dyDescent="0.3">
      <c r="B794">
        <f t="shared" si="70"/>
        <v>5</v>
      </c>
      <c r="C794" s="75" t="str" cm="1">
        <f t="array" ref="C794">+INDEX(Table_4[[Departamento]:[Municipio]],FINAL!$B794,1)</f>
        <v>Atlántida</v>
      </c>
      <c r="D794" s="75" t="str" cm="1">
        <f t="array" ref="D794">+INDEX(Table_4[[Departamento]:[Municipio]],FINAL!$B794,4)</f>
        <v>La Masica</v>
      </c>
      <c r="E794" s="75" t="str" cm="1">
        <f t="array" ref="E794">+INDEX(Table_4[[Departamento]:[Municipio]],FINAL!$B794,3)</f>
        <v>0105</v>
      </c>
      <c r="F794" s="102">
        <f t="shared" si="71"/>
        <v>43913</v>
      </c>
      <c r="G794" s="77" t="str">
        <f>+CONSOLIDADO[[#This Row],[Codigo Municipio]]&amp;CONSOLIDADO[[#This Row],[Fecha]]</f>
        <v>010543913</v>
      </c>
      <c r="H794" s="78">
        <f>+IFERROR(VLOOKUP($G794,TDAcumula!$C$2:$E$2027,3,0),0)</f>
        <v>0</v>
      </c>
      <c r="I794" s="79">
        <f t="shared" si="72"/>
        <v>0</v>
      </c>
      <c r="J794" s="80">
        <f>+IF(CONSOLIDADO[[#This Row],[Codigo Municipio]]=E793,CONSOLIDADO[[#This Row],[Fallecidos Diarios]]+J793,CONSOLIDADO[[#This Row],[Fallecidos Diarios]])</f>
        <v>0</v>
      </c>
      <c r="K794" s="81">
        <f t="shared" si="73"/>
        <v>0</v>
      </c>
      <c r="L794" s="82">
        <f>+IF(CONSOLIDADO[[#This Row],[Codigo Municipio]]=E793,CONSOLIDADO[[#This Row],[Recuperados Diarios]]+L793,CONSOLIDADO[[#This Row],[Recuperados Diarios]])</f>
        <v>0</v>
      </c>
      <c r="M794" s="83" cm="1">
        <f t="array" ref="M794">+IFERROR(IF(CONSOLIDADO[[#This Row],[Día]]&lt;14,0,INDEX(CONSOLIDADO[Casos Diarios],ROW()-14,1)),0)</f>
        <v>0</v>
      </c>
      <c r="N794" s="78">
        <f>+IF(CONSOLIDADO[[#This Row],[Clave]]="710143893",1,IF(OR(CONSOLIDADO[[#This Row],[Casos Acumulados]]&gt;0,CONSOLIDADO[[#This Row],[Muertes]]&gt;0),N793+1,I794))</f>
        <v>0</v>
      </c>
      <c r="O794" s="75">
        <f>+IFERROR(VLOOKUP($G794,TDMuertes!$C$2:$E$534,3,0),0)</f>
        <v>0</v>
      </c>
      <c r="P794" s="100" t="str">
        <f t="shared" ca="1" si="74"/>
        <v>OFF</v>
      </c>
      <c r="Q794" s="84">
        <f>+IFERROR(VLOOKUP(CONSOLIDADO[[#This Row],[Codigo Municipio]],TDDia!$A$4:$B$394,2,0),0)</f>
        <v>0</v>
      </c>
    </row>
    <row r="795" spans="2:17" ht="14.4" x14ac:dyDescent="0.3">
      <c r="B795">
        <f t="shared" si="70"/>
        <v>5</v>
      </c>
      <c r="C795" s="75" t="str" cm="1">
        <f t="array" ref="C795">+INDEX(Table_4[[Departamento]:[Municipio]],FINAL!$B795,1)</f>
        <v>Atlántida</v>
      </c>
      <c r="D795" s="75" t="str" cm="1">
        <f t="array" ref="D795">+INDEX(Table_4[[Departamento]:[Municipio]],FINAL!$B795,4)</f>
        <v>La Masica</v>
      </c>
      <c r="E795" s="75" t="str" cm="1">
        <f t="array" ref="E795">+INDEX(Table_4[[Departamento]:[Municipio]],FINAL!$B795,3)</f>
        <v>0105</v>
      </c>
      <c r="F795" s="102">
        <f t="shared" si="71"/>
        <v>43914</v>
      </c>
      <c r="G795" s="77" t="str">
        <f>+CONSOLIDADO[[#This Row],[Codigo Municipio]]&amp;CONSOLIDADO[[#This Row],[Fecha]]</f>
        <v>010543914</v>
      </c>
      <c r="H795" s="78">
        <f>+IFERROR(VLOOKUP($G795,TDAcumula!$C$2:$E$2027,3,0),0)</f>
        <v>0</v>
      </c>
      <c r="I795" s="79">
        <f t="shared" si="72"/>
        <v>0</v>
      </c>
      <c r="J795" s="80">
        <f>+IF(CONSOLIDADO[[#This Row],[Codigo Municipio]]=E794,CONSOLIDADO[[#This Row],[Fallecidos Diarios]]+J794,CONSOLIDADO[[#This Row],[Fallecidos Diarios]])</f>
        <v>0</v>
      </c>
      <c r="K795" s="81">
        <f t="shared" si="73"/>
        <v>0</v>
      </c>
      <c r="L795" s="82">
        <f>+IF(CONSOLIDADO[[#This Row],[Codigo Municipio]]=E794,CONSOLIDADO[[#This Row],[Recuperados Diarios]]+L794,CONSOLIDADO[[#This Row],[Recuperados Diarios]])</f>
        <v>0</v>
      </c>
      <c r="M795" s="83" cm="1">
        <f t="array" ref="M795">+IFERROR(IF(CONSOLIDADO[[#This Row],[Día]]&lt;14,0,INDEX(CONSOLIDADO[Casos Diarios],ROW()-14,1)),0)</f>
        <v>0</v>
      </c>
      <c r="N795" s="78">
        <f>+IF(CONSOLIDADO[[#This Row],[Clave]]="710143893",1,IF(OR(CONSOLIDADO[[#This Row],[Casos Acumulados]]&gt;0,CONSOLIDADO[[#This Row],[Muertes]]&gt;0),N794+1,I795))</f>
        <v>0</v>
      </c>
      <c r="O795" s="75">
        <f>+IFERROR(VLOOKUP($G795,TDMuertes!$C$2:$E$534,3,0),0)</f>
        <v>0</v>
      </c>
      <c r="P795" s="100" t="str">
        <f t="shared" ca="1" si="74"/>
        <v>OFF</v>
      </c>
      <c r="Q795" s="84">
        <f>+IFERROR(VLOOKUP(CONSOLIDADO[[#This Row],[Codigo Municipio]],TDDia!$A$4:$B$394,2,0),0)</f>
        <v>0</v>
      </c>
    </row>
    <row r="796" spans="2:17" ht="14.4" x14ac:dyDescent="0.3">
      <c r="B796">
        <f t="shared" si="70"/>
        <v>5</v>
      </c>
      <c r="C796" s="75" t="str" cm="1">
        <f t="array" ref="C796">+INDEX(Table_4[[Departamento]:[Municipio]],FINAL!$B796,1)</f>
        <v>Atlántida</v>
      </c>
      <c r="D796" s="75" t="str" cm="1">
        <f t="array" ref="D796">+INDEX(Table_4[[Departamento]:[Municipio]],FINAL!$B796,4)</f>
        <v>La Masica</v>
      </c>
      <c r="E796" s="75" t="str" cm="1">
        <f t="array" ref="E796">+INDEX(Table_4[[Departamento]:[Municipio]],FINAL!$B796,3)</f>
        <v>0105</v>
      </c>
      <c r="F796" s="102">
        <f t="shared" si="71"/>
        <v>43915</v>
      </c>
      <c r="G796" s="77" t="str">
        <f>+CONSOLIDADO[[#This Row],[Codigo Municipio]]&amp;CONSOLIDADO[[#This Row],[Fecha]]</f>
        <v>010543915</v>
      </c>
      <c r="H796" s="78">
        <f>+IFERROR(VLOOKUP($G796,TDAcumula!$C$2:$E$2027,3,0),0)</f>
        <v>0</v>
      </c>
      <c r="I796" s="79">
        <f t="shared" si="72"/>
        <v>0</v>
      </c>
      <c r="J796" s="80">
        <f>+IF(CONSOLIDADO[[#This Row],[Codigo Municipio]]=E795,CONSOLIDADO[[#This Row],[Fallecidos Diarios]]+J795,CONSOLIDADO[[#This Row],[Fallecidos Diarios]])</f>
        <v>0</v>
      </c>
      <c r="K796" s="81">
        <f t="shared" si="73"/>
        <v>0</v>
      </c>
      <c r="L796" s="82">
        <f>+IF(CONSOLIDADO[[#This Row],[Codigo Municipio]]=E795,CONSOLIDADO[[#This Row],[Recuperados Diarios]]+L795,CONSOLIDADO[[#This Row],[Recuperados Diarios]])</f>
        <v>0</v>
      </c>
      <c r="M796" s="83" cm="1">
        <f t="array" ref="M796">+IFERROR(IF(CONSOLIDADO[[#This Row],[Día]]&lt;14,0,INDEX(CONSOLIDADO[Casos Diarios],ROW()-14,1)),0)</f>
        <v>0</v>
      </c>
      <c r="N796" s="78">
        <f>+IF(CONSOLIDADO[[#This Row],[Clave]]="710143893",1,IF(OR(CONSOLIDADO[[#This Row],[Casos Acumulados]]&gt;0,CONSOLIDADO[[#This Row],[Muertes]]&gt;0),N795+1,I796))</f>
        <v>0</v>
      </c>
      <c r="O796" s="75">
        <f>+IFERROR(VLOOKUP($G796,TDMuertes!$C$2:$E$534,3,0),0)</f>
        <v>0</v>
      </c>
      <c r="P796" s="100" t="str">
        <f t="shared" ca="1" si="74"/>
        <v>OFF</v>
      </c>
      <c r="Q796" s="84">
        <f>+IFERROR(VLOOKUP(CONSOLIDADO[[#This Row],[Codigo Municipio]],TDDia!$A$4:$B$394,2,0),0)</f>
        <v>0</v>
      </c>
    </row>
    <row r="797" spans="2:17" ht="14.4" x14ac:dyDescent="0.3">
      <c r="B797">
        <f t="shared" si="70"/>
        <v>5</v>
      </c>
      <c r="C797" s="75" t="str" cm="1">
        <f t="array" ref="C797">+INDEX(Table_4[[Departamento]:[Municipio]],FINAL!$B797,1)</f>
        <v>Atlántida</v>
      </c>
      <c r="D797" s="75" t="str" cm="1">
        <f t="array" ref="D797">+INDEX(Table_4[[Departamento]:[Municipio]],FINAL!$B797,4)</f>
        <v>La Masica</v>
      </c>
      <c r="E797" s="75" t="str" cm="1">
        <f t="array" ref="E797">+INDEX(Table_4[[Departamento]:[Municipio]],FINAL!$B797,3)</f>
        <v>0105</v>
      </c>
      <c r="F797" s="102">
        <f t="shared" si="71"/>
        <v>43916</v>
      </c>
      <c r="G797" s="77" t="str">
        <f>+CONSOLIDADO[[#This Row],[Codigo Municipio]]&amp;CONSOLIDADO[[#This Row],[Fecha]]</f>
        <v>010543916</v>
      </c>
      <c r="H797" s="78">
        <f>+IFERROR(VLOOKUP($G797,TDAcumula!$C$2:$E$2027,3,0),0)</f>
        <v>0</v>
      </c>
      <c r="I797" s="79">
        <f t="shared" si="72"/>
        <v>0</v>
      </c>
      <c r="J797" s="80">
        <f>+IF(CONSOLIDADO[[#This Row],[Codigo Municipio]]=E796,CONSOLIDADO[[#This Row],[Fallecidos Diarios]]+J796,CONSOLIDADO[[#This Row],[Fallecidos Diarios]])</f>
        <v>0</v>
      </c>
      <c r="K797" s="81">
        <f t="shared" si="73"/>
        <v>0</v>
      </c>
      <c r="L797" s="82">
        <f>+IF(CONSOLIDADO[[#This Row],[Codigo Municipio]]=E796,CONSOLIDADO[[#This Row],[Recuperados Diarios]]+L796,CONSOLIDADO[[#This Row],[Recuperados Diarios]])</f>
        <v>0</v>
      </c>
      <c r="M797" s="83" cm="1">
        <f t="array" ref="M797">+IFERROR(IF(CONSOLIDADO[[#This Row],[Día]]&lt;14,0,INDEX(CONSOLIDADO[Casos Diarios],ROW()-14,1)),0)</f>
        <v>0</v>
      </c>
      <c r="N797" s="78">
        <f>+IF(CONSOLIDADO[[#This Row],[Clave]]="710143893",1,IF(OR(CONSOLIDADO[[#This Row],[Casos Acumulados]]&gt;0,CONSOLIDADO[[#This Row],[Muertes]]&gt;0),N796+1,I797))</f>
        <v>0</v>
      </c>
      <c r="O797" s="75">
        <f>+IFERROR(VLOOKUP($G797,TDMuertes!$C$2:$E$534,3,0),0)</f>
        <v>0</v>
      </c>
      <c r="P797" s="100" t="str">
        <f t="shared" ca="1" si="74"/>
        <v>OFF</v>
      </c>
      <c r="Q797" s="84">
        <f>+IFERROR(VLOOKUP(CONSOLIDADO[[#This Row],[Codigo Municipio]],TDDia!$A$4:$B$394,2,0),0)</f>
        <v>0</v>
      </c>
    </row>
    <row r="798" spans="2:17" ht="14.4" x14ac:dyDescent="0.3">
      <c r="B798">
        <f t="shared" si="70"/>
        <v>5</v>
      </c>
      <c r="C798" s="75" t="str" cm="1">
        <f t="array" ref="C798">+INDEX(Table_4[[Departamento]:[Municipio]],FINAL!$B798,1)</f>
        <v>Atlántida</v>
      </c>
      <c r="D798" s="75" t="str" cm="1">
        <f t="array" ref="D798">+INDEX(Table_4[[Departamento]:[Municipio]],FINAL!$B798,4)</f>
        <v>La Masica</v>
      </c>
      <c r="E798" s="75" t="str" cm="1">
        <f t="array" ref="E798">+INDEX(Table_4[[Departamento]:[Municipio]],FINAL!$B798,3)</f>
        <v>0105</v>
      </c>
      <c r="F798" s="102">
        <f t="shared" si="71"/>
        <v>43917</v>
      </c>
      <c r="G798" s="77" t="str">
        <f>+CONSOLIDADO[[#This Row],[Codigo Municipio]]&amp;CONSOLIDADO[[#This Row],[Fecha]]</f>
        <v>010543917</v>
      </c>
      <c r="H798" s="78">
        <f>+IFERROR(VLOOKUP($G798,TDAcumula!$C$2:$E$2027,3,0),0)</f>
        <v>0</v>
      </c>
      <c r="I798" s="79">
        <f t="shared" si="72"/>
        <v>0</v>
      </c>
      <c r="J798" s="80">
        <f>+IF(CONSOLIDADO[[#This Row],[Codigo Municipio]]=E797,CONSOLIDADO[[#This Row],[Fallecidos Diarios]]+J797,CONSOLIDADO[[#This Row],[Fallecidos Diarios]])</f>
        <v>0</v>
      </c>
      <c r="K798" s="81">
        <f t="shared" si="73"/>
        <v>0</v>
      </c>
      <c r="L798" s="82">
        <f>+IF(CONSOLIDADO[[#This Row],[Codigo Municipio]]=E797,CONSOLIDADO[[#This Row],[Recuperados Diarios]]+L797,CONSOLIDADO[[#This Row],[Recuperados Diarios]])</f>
        <v>0</v>
      </c>
      <c r="M798" s="83" cm="1">
        <f t="array" ref="M798">+IFERROR(IF(CONSOLIDADO[[#This Row],[Día]]&lt;14,0,INDEX(CONSOLIDADO[Casos Diarios],ROW()-14,1)),0)</f>
        <v>0</v>
      </c>
      <c r="N798" s="78">
        <f>+IF(CONSOLIDADO[[#This Row],[Clave]]="710143893",1,IF(OR(CONSOLIDADO[[#This Row],[Casos Acumulados]]&gt;0,CONSOLIDADO[[#This Row],[Muertes]]&gt;0),N797+1,I798))</f>
        <v>0</v>
      </c>
      <c r="O798" s="75">
        <f>+IFERROR(VLOOKUP($G798,TDMuertes!$C$2:$E$534,3,0),0)</f>
        <v>0</v>
      </c>
      <c r="P798" s="100" t="str">
        <f t="shared" ca="1" si="74"/>
        <v>OFF</v>
      </c>
      <c r="Q798" s="84">
        <f>+IFERROR(VLOOKUP(CONSOLIDADO[[#This Row],[Codigo Municipio]],TDDia!$A$4:$B$394,2,0),0)</f>
        <v>0</v>
      </c>
    </row>
    <row r="799" spans="2:17" ht="14.4" x14ac:dyDescent="0.3">
      <c r="B799">
        <f t="shared" si="70"/>
        <v>5</v>
      </c>
      <c r="C799" s="75" t="str" cm="1">
        <f t="array" ref="C799">+INDEX(Table_4[[Departamento]:[Municipio]],FINAL!$B799,1)</f>
        <v>Atlántida</v>
      </c>
      <c r="D799" s="75" t="str" cm="1">
        <f t="array" ref="D799">+INDEX(Table_4[[Departamento]:[Municipio]],FINAL!$B799,4)</f>
        <v>La Masica</v>
      </c>
      <c r="E799" s="75" t="str" cm="1">
        <f t="array" ref="E799">+INDEX(Table_4[[Departamento]:[Municipio]],FINAL!$B799,3)</f>
        <v>0105</v>
      </c>
      <c r="F799" s="102">
        <f t="shared" si="71"/>
        <v>43918</v>
      </c>
      <c r="G799" s="77" t="str">
        <f>+CONSOLIDADO[[#This Row],[Codigo Municipio]]&amp;CONSOLIDADO[[#This Row],[Fecha]]</f>
        <v>010543918</v>
      </c>
      <c r="H799" s="78">
        <f>+IFERROR(VLOOKUP($G799,TDAcumula!$C$2:$E$2027,3,0),0)</f>
        <v>0</v>
      </c>
      <c r="I799" s="79">
        <f t="shared" si="72"/>
        <v>0</v>
      </c>
      <c r="J799" s="80">
        <f>+IF(CONSOLIDADO[[#This Row],[Codigo Municipio]]=E798,CONSOLIDADO[[#This Row],[Fallecidos Diarios]]+J798,CONSOLIDADO[[#This Row],[Fallecidos Diarios]])</f>
        <v>0</v>
      </c>
      <c r="K799" s="81">
        <f t="shared" si="73"/>
        <v>0</v>
      </c>
      <c r="L799" s="82">
        <f>+IF(CONSOLIDADO[[#This Row],[Codigo Municipio]]=E798,CONSOLIDADO[[#This Row],[Recuperados Diarios]]+L798,CONSOLIDADO[[#This Row],[Recuperados Diarios]])</f>
        <v>0</v>
      </c>
      <c r="M799" s="83" cm="1">
        <f t="array" ref="M799">+IFERROR(IF(CONSOLIDADO[[#This Row],[Día]]&lt;14,0,INDEX(CONSOLIDADO[Casos Diarios],ROW()-14,1)),0)</f>
        <v>0</v>
      </c>
      <c r="N799" s="78">
        <f>+IF(CONSOLIDADO[[#This Row],[Clave]]="710143893",1,IF(OR(CONSOLIDADO[[#This Row],[Casos Acumulados]]&gt;0,CONSOLIDADO[[#This Row],[Muertes]]&gt;0),N798+1,I799))</f>
        <v>0</v>
      </c>
      <c r="O799" s="75">
        <f>+IFERROR(VLOOKUP($G799,TDMuertes!$C$2:$E$534,3,0),0)</f>
        <v>0</v>
      </c>
      <c r="P799" s="100" t="str">
        <f t="shared" ca="1" si="74"/>
        <v>OFF</v>
      </c>
      <c r="Q799" s="84">
        <f>+IFERROR(VLOOKUP(CONSOLIDADO[[#This Row],[Codigo Municipio]],TDDia!$A$4:$B$394,2,0),0)</f>
        <v>0</v>
      </c>
    </row>
    <row r="800" spans="2:17" ht="14.4" x14ac:dyDescent="0.3">
      <c r="B800">
        <f t="shared" si="70"/>
        <v>5</v>
      </c>
      <c r="C800" s="75" t="str" cm="1">
        <f t="array" ref="C800">+INDEX(Table_4[[Departamento]:[Municipio]],FINAL!$B800,1)</f>
        <v>Atlántida</v>
      </c>
      <c r="D800" s="75" t="str" cm="1">
        <f t="array" ref="D800">+INDEX(Table_4[[Departamento]:[Municipio]],FINAL!$B800,4)</f>
        <v>La Masica</v>
      </c>
      <c r="E800" s="75" t="str" cm="1">
        <f t="array" ref="E800">+INDEX(Table_4[[Departamento]:[Municipio]],FINAL!$B800,3)</f>
        <v>0105</v>
      </c>
      <c r="F800" s="102">
        <f t="shared" si="71"/>
        <v>43919</v>
      </c>
      <c r="G800" s="77" t="str">
        <f>+CONSOLIDADO[[#This Row],[Codigo Municipio]]&amp;CONSOLIDADO[[#This Row],[Fecha]]</f>
        <v>010543919</v>
      </c>
      <c r="H800" s="78">
        <f>+IFERROR(VLOOKUP($G800,TDAcumula!$C$2:$E$2027,3,0),0)</f>
        <v>0</v>
      </c>
      <c r="I800" s="79">
        <f t="shared" si="72"/>
        <v>0</v>
      </c>
      <c r="J800" s="80">
        <f>+IF(CONSOLIDADO[[#This Row],[Codigo Municipio]]=E799,CONSOLIDADO[[#This Row],[Fallecidos Diarios]]+J799,CONSOLIDADO[[#This Row],[Fallecidos Diarios]])</f>
        <v>0</v>
      </c>
      <c r="K800" s="81">
        <f t="shared" si="73"/>
        <v>0</v>
      </c>
      <c r="L800" s="82">
        <f>+IF(CONSOLIDADO[[#This Row],[Codigo Municipio]]=E799,CONSOLIDADO[[#This Row],[Recuperados Diarios]]+L799,CONSOLIDADO[[#This Row],[Recuperados Diarios]])</f>
        <v>0</v>
      </c>
      <c r="M800" s="83" cm="1">
        <f t="array" ref="M800">+IFERROR(IF(CONSOLIDADO[[#This Row],[Día]]&lt;14,0,INDEX(CONSOLIDADO[Casos Diarios],ROW()-14,1)),0)</f>
        <v>0</v>
      </c>
      <c r="N800" s="78">
        <f>+IF(CONSOLIDADO[[#This Row],[Clave]]="710143893",1,IF(OR(CONSOLIDADO[[#This Row],[Casos Acumulados]]&gt;0,CONSOLIDADO[[#This Row],[Muertes]]&gt;0),N799+1,I800))</f>
        <v>0</v>
      </c>
      <c r="O800" s="75">
        <f>+IFERROR(VLOOKUP($G800,TDMuertes!$C$2:$E$534,3,0),0)</f>
        <v>0</v>
      </c>
      <c r="P800" s="100" t="str">
        <f t="shared" ca="1" si="74"/>
        <v>OFF</v>
      </c>
      <c r="Q800" s="84">
        <f>+IFERROR(VLOOKUP(CONSOLIDADO[[#This Row],[Codigo Municipio]],TDDia!$A$4:$B$394,2,0),0)</f>
        <v>0</v>
      </c>
    </row>
    <row r="801" spans="2:17" ht="14.4" x14ac:dyDescent="0.3">
      <c r="B801">
        <f t="shared" si="70"/>
        <v>5</v>
      </c>
      <c r="C801" s="75" t="str" cm="1">
        <f t="array" ref="C801">+INDEX(Table_4[[Departamento]:[Municipio]],FINAL!$B801,1)</f>
        <v>Atlántida</v>
      </c>
      <c r="D801" s="75" t="str" cm="1">
        <f t="array" ref="D801">+INDEX(Table_4[[Departamento]:[Municipio]],FINAL!$B801,4)</f>
        <v>La Masica</v>
      </c>
      <c r="E801" s="75" t="str" cm="1">
        <f t="array" ref="E801">+INDEX(Table_4[[Departamento]:[Municipio]],FINAL!$B801,3)</f>
        <v>0105</v>
      </c>
      <c r="F801" s="102">
        <f t="shared" si="71"/>
        <v>43920</v>
      </c>
      <c r="G801" s="77" t="str">
        <f>+CONSOLIDADO[[#This Row],[Codigo Municipio]]&amp;CONSOLIDADO[[#This Row],[Fecha]]</f>
        <v>010543920</v>
      </c>
      <c r="H801" s="78">
        <f>+IFERROR(VLOOKUP($G801,TDAcumula!$C$2:$E$2027,3,0),0)</f>
        <v>0</v>
      </c>
      <c r="I801" s="79">
        <f t="shared" si="72"/>
        <v>0</v>
      </c>
      <c r="J801" s="80">
        <f>+IF(CONSOLIDADO[[#This Row],[Codigo Municipio]]=E800,CONSOLIDADO[[#This Row],[Fallecidos Diarios]]+J800,CONSOLIDADO[[#This Row],[Fallecidos Diarios]])</f>
        <v>0</v>
      </c>
      <c r="K801" s="81">
        <f t="shared" si="73"/>
        <v>0</v>
      </c>
      <c r="L801" s="82">
        <f>+IF(CONSOLIDADO[[#This Row],[Codigo Municipio]]=E800,CONSOLIDADO[[#This Row],[Recuperados Diarios]]+L800,CONSOLIDADO[[#This Row],[Recuperados Diarios]])</f>
        <v>0</v>
      </c>
      <c r="M801" s="83" cm="1">
        <f t="array" ref="M801">+IFERROR(IF(CONSOLIDADO[[#This Row],[Día]]&lt;14,0,INDEX(CONSOLIDADO[Casos Diarios],ROW()-14,1)),0)</f>
        <v>0</v>
      </c>
      <c r="N801" s="78">
        <f>+IF(CONSOLIDADO[[#This Row],[Clave]]="710143893",1,IF(OR(CONSOLIDADO[[#This Row],[Casos Acumulados]]&gt;0,CONSOLIDADO[[#This Row],[Muertes]]&gt;0),N800+1,I801))</f>
        <v>0</v>
      </c>
      <c r="O801" s="75">
        <f>+IFERROR(VLOOKUP($G801,TDMuertes!$C$2:$E$534,3,0),0)</f>
        <v>0</v>
      </c>
      <c r="P801" s="100" t="str">
        <f t="shared" ca="1" si="74"/>
        <v>OFF</v>
      </c>
      <c r="Q801" s="84">
        <f>+IFERROR(VLOOKUP(CONSOLIDADO[[#This Row],[Codigo Municipio]],TDDia!$A$4:$B$394,2,0),0)</f>
        <v>0</v>
      </c>
    </row>
    <row r="802" spans="2:17" ht="14.4" x14ac:dyDescent="0.3">
      <c r="B802">
        <f t="shared" si="70"/>
        <v>5</v>
      </c>
      <c r="C802" s="75" t="str" cm="1">
        <f t="array" ref="C802">+INDEX(Table_4[[Departamento]:[Municipio]],FINAL!$B802,1)</f>
        <v>Atlántida</v>
      </c>
      <c r="D802" s="75" t="str" cm="1">
        <f t="array" ref="D802">+INDEX(Table_4[[Departamento]:[Municipio]],FINAL!$B802,4)</f>
        <v>La Masica</v>
      </c>
      <c r="E802" s="75" t="str" cm="1">
        <f t="array" ref="E802">+INDEX(Table_4[[Departamento]:[Municipio]],FINAL!$B802,3)</f>
        <v>0105</v>
      </c>
      <c r="F802" s="102">
        <f t="shared" si="71"/>
        <v>43921</v>
      </c>
      <c r="G802" s="77" t="str">
        <f>+CONSOLIDADO[[#This Row],[Codigo Municipio]]&amp;CONSOLIDADO[[#This Row],[Fecha]]</f>
        <v>010543921</v>
      </c>
      <c r="H802" s="78">
        <f>+IFERROR(VLOOKUP($G802,TDAcumula!$C$2:$E$2027,3,0),0)</f>
        <v>0</v>
      </c>
      <c r="I802" s="79">
        <f t="shared" si="72"/>
        <v>0</v>
      </c>
      <c r="J802" s="80">
        <f>+IF(CONSOLIDADO[[#This Row],[Codigo Municipio]]=E801,CONSOLIDADO[[#This Row],[Fallecidos Diarios]]+J801,CONSOLIDADO[[#This Row],[Fallecidos Diarios]])</f>
        <v>0</v>
      </c>
      <c r="K802" s="81">
        <f t="shared" si="73"/>
        <v>0</v>
      </c>
      <c r="L802" s="82">
        <f>+IF(CONSOLIDADO[[#This Row],[Codigo Municipio]]=E801,CONSOLIDADO[[#This Row],[Recuperados Diarios]]+L801,CONSOLIDADO[[#This Row],[Recuperados Diarios]])</f>
        <v>0</v>
      </c>
      <c r="M802" s="83" cm="1">
        <f t="array" ref="M802">+IFERROR(IF(CONSOLIDADO[[#This Row],[Día]]&lt;14,0,INDEX(CONSOLIDADO[Casos Diarios],ROW()-14,1)),0)</f>
        <v>0</v>
      </c>
      <c r="N802" s="78">
        <f>+IF(CONSOLIDADO[[#This Row],[Clave]]="710143893",1,IF(OR(CONSOLIDADO[[#This Row],[Casos Acumulados]]&gt;0,CONSOLIDADO[[#This Row],[Muertes]]&gt;0),N801+1,I802))</f>
        <v>0</v>
      </c>
      <c r="O802" s="75">
        <f>+IFERROR(VLOOKUP($G802,TDMuertes!$C$2:$E$534,3,0),0)</f>
        <v>0</v>
      </c>
      <c r="P802" s="100" t="str">
        <f t="shared" ca="1" si="74"/>
        <v>OFF</v>
      </c>
      <c r="Q802" s="84">
        <f>+IFERROR(VLOOKUP(CONSOLIDADO[[#This Row],[Codigo Municipio]],TDDia!$A$4:$B$394,2,0),0)</f>
        <v>0</v>
      </c>
    </row>
    <row r="803" spans="2:17" ht="14.4" x14ac:dyDescent="0.3">
      <c r="B803">
        <f t="shared" si="70"/>
        <v>5</v>
      </c>
      <c r="C803" s="75" t="str" cm="1">
        <f t="array" ref="C803">+INDEX(Table_4[[Departamento]:[Municipio]],FINAL!$B803,1)</f>
        <v>Atlántida</v>
      </c>
      <c r="D803" s="75" t="str" cm="1">
        <f t="array" ref="D803">+INDEX(Table_4[[Departamento]:[Municipio]],FINAL!$B803,4)</f>
        <v>La Masica</v>
      </c>
      <c r="E803" s="75" t="str" cm="1">
        <f t="array" ref="E803">+INDEX(Table_4[[Departamento]:[Municipio]],FINAL!$B803,3)</f>
        <v>0105</v>
      </c>
      <c r="F803" s="102">
        <f t="shared" si="71"/>
        <v>43922</v>
      </c>
      <c r="G803" s="77" t="str">
        <f>+CONSOLIDADO[[#This Row],[Codigo Municipio]]&amp;CONSOLIDADO[[#This Row],[Fecha]]</f>
        <v>010543922</v>
      </c>
      <c r="H803" s="78">
        <f>+IFERROR(VLOOKUP($G803,TDAcumula!$C$2:$E$2027,3,0),0)</f>
        <v>0</v>
      </c>
      <c r="I803" s="79">
        <f t="shared" si="72"/>
        <v>0</v>
      </c>
      <c r="J803" s="80">
        <f>+IF(CONSOLIDADO[[#This Row],[Codigo Municipio]]=E802,CONSOLIDADO[[#This Row],[Fallecidos Diarios]]+J802,CONSOLIDADO[[#This Row],[Fallecidos Diarios]])</f>
        <v>0</v>
      </c>
      <c r="K803" s="81">
        <f t="shared" si="73"/>
        <v>0</v>
      </c>
      <c r="L803" s="82">
        <f>+IF(CONSOLIDADO[[#This Row],[Codigo Municipio]]=E802,CONSOLIDADO[[#This Row],[Recuperados Diarios]]+L802,CONSOLIDADO[[#This Row],[Recuperados Diarios]])</f>
        <v>0</v>
      </c>
      <c r="M803" s="83" cm="1">
        <f t="array" ref="M803">+IFERROR(IF(CONSOLIDADO[[#This Row],[Día]]&lt;14,0,INDEX(CONSOLIDADO[Casos Diarios],ROW()-14,1)),0)</f>
        <v>0</v>
      </c>
      <c r="N803" s="78">
        <f>+IF(CONSOLIDADO[[#This Row],[Clave]]="710143893",1,IF(OR(CONSOLIDADO[[#This Row],[Casos Acumulados]]&gt;0,CONSOLIDADO[[#This Row],[Muertes]]&gt;0),N802+1,I803))</f>
        <v>0</v>
      </c>
      <c r="O803" s="75">
        <f>+IFERROR(VLOOKUP($G803,TDMuertes!$C$2:$E$534,3,0),0)</f>
        <v>0</v>
      </c>
      <c r="P803" s="100" t="str">
        <f t="shared" ca="1" si="74"/>
        <v>OFF</v>
      </c>
      <c r="Q803" s="84">
        <f>+IFERROR(VLOOKUP(CONSOLIDADO[[#This Row],[Codigo Municipio]],TDDia!$A$4:$B$394,2,0),0)</f>
        <v>0</v>
      </c>
    </row>
    <row r="804" spans="2:17" ht="14.4" x14ac:dyDescent="0.3">
      <c r="B804">
        <f t="shared" si="70"/>
        <v>5</v>
      </c>
      <c r="C804" s="75" t="str" cm="1">
        <f t="array" ref="C804">+INDEX(Table_4[[Departamento]:[Municipio]],FINAL!$B804,1)</f>
        <v>Atlántida</v>
      </c>
      <c r="D804" s="75" t="str" cm="1">
        <f t="array" ref="D804">+INDEX(Table_4[[Departamento]:[Municipio]],FINAL!$B804,4)</f>
        <v>La Masica</v>
      </c>
      <c r="E804" s="75" t="str" cm="1">
        <f t="array" ref="E804">+INDEX(Table_4[[Departamento]:[Municipio]],FINAL!$B804,3)</f>
        <v>0105</v>
      </c>
      <c r="F804" s="102">
        <f t="shared" si="71"/>
        <v>43923</v>
      </c>
      <c r="G804" s="77" t="str">
        <f>+CONSOLIDADO[[#This Row],[Codigo Municipio]]&amp;CONSOLIDADO[[#This Row],[Fecha]]</f>
        <v>010543923</v>
      </c>
      <c r="H804" s="78">
        <f>+IFERROR(VLOOKUP($G804,TDAcumula!$C$2:$E$2027,3,0),0)</f>
        <v>0</v>
      </c>
      <c r="I804" s="79">
        <f t="shared" si="72"/>
        <v>0</v>
      </c>
      <c r="J804" s="80">
        <f>+IF(CONSOLIDADO[[#This Row],[Codigo Municipio]]=E803,CONSOLIDADO[[#This Row],[Fallecidos Diarios]]+J803,CONSOLIDADO[[#This Row],[Fallecidos Diarios]])</f>
        <v>0</v>
      </c>
      <c r="K804" s="81">
        <f t="shared" si="73"/>
        <v>0</v>
      </c>
      <c r="L804" s="82">
        <f>+IF(CONSOLIDADO[[#This Row],[Codigo Municipio]]=E803,CONSOLIDADO[[#This Row],[Recuperados Diarios]]+L803,CONSOLIDADO[[#This Row],[Recuperados Diarios]])</f>
        <v>0</v>
      </c>
      <c r="M804" s="83" cm="1">
        <f t="array" ref="M804">+IFERROR(IF(CONSOLIDADO[[#This Row],[Día]]&lt;14,0,INDEX(CONSOLIDADO[Casos Diarios],ROW()-14,1)),0)</f>
        <v>0</v>
      </c>
      <c r="N804" s="78">
        <f>+IF(CONSOLIDADO[[#This Row],[Clave]]="710143893",1,IF(OR(CONSOLIDADO[[#This Row],[Casos Acumulados]]&gt;0,CONSOLIDADO[[#This Row],[Muertes]]&gt;0),N803+1,I804))</f>
        <v>0</v>
      </c>
      <c r="O804" s="75">
        <f>+IFERROR(VLOOKUP($G804,TDMuertes!$C$2:$E$534,3,0),0)</f>
        <v>0</v>
      </c>
      <c r="P804" s="100" t="str">
        <f t="shared" ca="1" si="74"/>
        <v>OFF</v>
      </c>
      <c r="Q804" s="84">
        <f>+IFERROR(VLOOKUP(CONSOLIDADO[[#This Row],[Codigo Municipio]],TDDia!$A$4:$B$394,2,0),0)</f>
        <v>0</v>
      </c>
    </row>
    <row r="805" spans="2:17" ht="14.4" x14ac:dyDescent="0.3">
      <c r="B805">
        <f t="shared" si="70"/>
        <v>5</v>
      </c>
      <c r="C805" s="75" t="str" cm="1">
        <f t="array" ref="C805">+INDEX(Table_4[[Departamento]:[Municipio]],FINAL!$B805,1)</f>
        <v>Atlántida</v>
      </c>
      <c r="D805" s="75" t="str" cm="1">
        <f t="array" ref="D805">+INDEX(Table_4[[Departamento]:[Municipio]],FINAL!$B805,4)</f>
        <v>La Masica</v>
      </c>
      <c r="E805" s="75" t="str" cm="1">
        <f t="array" ref="E805">+INDEX(Table_4[[Departamento]:[Municipio]],FINAL!$B805,3)</f>
        <v>0105</v>
      </c>
      <c r="F805" s="102">
        <f t="shared" si="71"/>
        <v>43924</v>
      </c>
      <c r="G805" s="77" t="str">
        <f>+CONSOLIDADO[[#This Row],[Codigo Municipio]]&amp;CONSOLIDADO[[#This Row],[Fecha]]</f>
        <v>010543924</v>
      </c>
      <c r="H805" s="78">
        <f>+IFERROR(VLOOKUP($G805,TDAcumula!$C$2:$E$2027,3,0),0)</f>
        <v>0</v>
      </c>
      <c r="I805" s="79">
        <f t="shared" si="72"/>
        <v>0</v>
      </c>
      <c r="J805" s="80">
        <f>+IF(CONSOLIDADO[[#This Row],[Codigo Municipio]]=E804,CONSOLIDADO[[#This Row],[Fallecidos Diarios]]+J804,CONSOLIDADO[[#This Row],[Fallecidos Diarios]])</f>
        <v>0</v>
      </c>
      <c r="K805" s="81">
        <f t="shared" si="73"/>
        <v>0</v>
      </c>
      <c r="L805" s="82">
        <f>+IF(CONSOLIDADO[[#This Row],[Codigo Municipio]]=E804,CONSOLIDADO[[#This Row],[Recuperados Diarios]]+L804,CONSOLIDADO[[#This Row],[Recuperados Diarios]])</f>
        <v>0</v>
      </c>
      <c r="M805" s="83" cm="1">
        <f t="array" ref="M805">+IFERROR(IF(CONSOLIDADO[[#This Row],[Día]]&lt;14,0,INDEX(CONSOLIDADO[Casos Diarios],ROW()-14,1)),0)</f>
        <v>0</v>
      </c>
      <c r="N805" s="78">
        <f>+IF(CONSOLIDADO[[#This Row],[Clave]]="710143893",1,IF(OR(CONSOLIDADO[[#This Row],[Casos Acumulados]]&gt;0,CONSOLIDADO[[#This Row],[Muertes]]&gt;0),N804+1,I805))</f>
        <v>0</v>
      </c>
      <c r="O805" s="75">
        <f>+IFERROR(VLOOKUP($G805,TDMuertes!$C$2:$E$534,3,0),0)</f>
        <v>0</v>
      </c>
      <c r="P805" s="100" t="str">
        <f t="shared" ca="1" si="74"/>
        <v>OFF</v>
      </c>
      <c r="Q805" s="84">
        <f>+IFERROR(VLOOKUP(CONSOLIDADO[[#This Row],[Codigo Municipio]],TDDia!$A$4:$B$394,2,0),0)</f>
        <v>0</v>
      </c>
    </row>
    <row r="806" spans="2:17" ht="14.4" x14ac:dyDescent="0.3">
      <c r="B806">
        <f t="shared" si="70"/>
        <v>5</v>
      </c>
      <c r="C806" s="75" t="str" cm="1">
        <f t="array" ref="C806">+INDEX(Table_4[[Departamento]:[Municipio]],FINAL!$B806,1)</f>
        <v>Atlántida</v>
      </c>
      <c r="D806" s="75" t="str" cm="1">
        <f t="array" ref="D806">+INDEX(Table_4[[Departamento]:[Municipio]],FINAL!$B806,4)</f>
        <v>La Masica</v>
      </c>
      <c r="E806" s="75" t="str" cm="1">
        <f t="array" ref="E806">+INDEX(Table_4[[Departamento]:[Municipio]],FINAL!$B806,3)</f>
        <v>0105</v>
      </c>
      <c r="F806" s="102">
        <f t="shared" si="71"/>
        <v>43925</v>
      </c>
      <c r="G806" s="77" t="str">
        <f>+CONSOLIDADO[[#This Row],[Codigo Municipio]]&amp;CONSOLIDADO[[#This Row],[Fecha]]</f>
        <v>010543925</v>
      </c>
      <c r="H806" s="78">
        <f>+IFERROR(VLOOKUP($G806,TDAcumula!$C$2:$E$2027,3,0),0)</f>
        <v>0</v>
      </c>
      <c r="I806" s="79">
        <f t="shared" si="72"/>
        <v>0</v>
      </c>
      <c r="J806" s="80">
        <f>+IF(CONSOLIDADO[[#This Row],[Codigo Municipio]]=E805,CONSOLIDADO[[#This Row],[Fallecidos Diarios]]+J805,CONSOLIDADO[[#This Row],[Fallecidos Diarios]])</f>
        <v>0</v>
      </c>
      <c r="K806" s="81">
        <f t="shared" si="73"/>
        <v>0</v>
      </c>
      <c r="L806" s="82">
        <f>+IF(CONSOLIDADO[[#This Row],[Codigo Municipio]]=E805,CONSOLIDADO[[#This Row],[Recuperados Diarios]]+L805,CONSOLIDADO[[#This Row],[Recuperados Diarios]])</f>
        <v>0</v>
      </c>
      <c r="M806" s="83" cm="1">
        <f t="array" ref="M806">+IFERROR(IF(CONSOLIDADO[[#This Row],[Día]]&lt;14,0,INDEX(CONSOLIDADO[Casos Diarios],ROW()-14,1)),0)</f>
        <v>0</v>
      </c>
      <c r="N806" s="78">
        <f>+IF(CONSOLIDADO[[#This Row],[Clave]]="710143893",1,IF(OR(CONSOLIDADO[[#This Row],[Casos Acumulados]]&gt;0,CONSOLIDADO[[#This Row],[Muertes]]&gt;0),N805+1,I806))</f>
        <v>0</v>
      </c>
      <c r="O806" s="75">
        <f>+IFERROR(VLOOKUP($G806,TDMuertes!$C$2:$E$534,3,0),0)</f>
        <v>0</v>
      </c>
      <c r="P806" s="100" t="str">
        <f t="shared" ca="1" si="74"/>
        <v>OFF</v>
      </c>
      <c r="Q806" s="84">
        <f>+IFERROR(VLOOKUP(CONSOLIDADO[[#This Row],[Codigo Municipio]],TDDia!$A$4:$B$394,2,0),0)</f>
        <v>0</v>
      </c>
    </row>
    <row r="807" spans="2:17" ht="14.4" x14ac:dyDescent="0.3">
      <c r="B807">
        <f t="shared" si="70"/>
        <v>5</v>
      </c>
      <c r="C807" s="75" t="str" cm="1">
        <f t="array" ref="C807">+INDEX(Table_4[[Departamento]:[Municipio]],FINAL!$B807,1)</f>
        <v>Atlántida</v>
      </c>
      <c r="D807" s="75" t="str" cm="1">
        <f t="array" ref="D807">+INDEX(Table_4[[Departamento]:[Municipio]],FINAL!$B807,4)</f>
        <v>La Masica</v>
      </c>
      <c r="E807" s="75" t="str" cm="1">
        <f t="array" ref="E807">+INDEX(Table_4[[Departamento]:[Municipio]],FINAL!$B807,3)</f>
        <v>0105</v>
      </c>
      <c r="F807" s="102">
        <f t="shared" si="71"/>
        <v>43926</v>
      </c>
      <c r="G807" s="77" t="str">
        <f>+CONSOLIDADO[[#This Row],[Codigo Municipio]]&amp;CONSOLIDADO[[#This Row],[Fecha]]</f>
        <v>010543926</v>
      </c>
      <c r="H807" s="78">
        <f>+IFERROR(VLOOKUP($G807,TDAcumula!$C$2:$E$2027,3,0),0)</f>
        <v>0</v>
      </c>
      <c r="I807" s="79">
        <f t="shared" si="72"/>
        <v>0</v>
      </c>
      <c r="J807" s="80">
        <f>+IF(CONSOLIDADO[[#This Row],[Codigo Municipio]]=E806,CONSOLIDADO[[#This Row],[Fallecidos Diarios]]+J806,CONSOLIDADO[[#This Row],[Fallecidos Diarios]])</f>
        <v>0</v>
      </c>
      <c r="K807" s="81">
        <f t="shared" si="73"/>
        <v>0</v>
      </c>
      <c r="L807" s="82">
        <f>+IF(CONSOLIDADO[[#This Row],[Codigo Municipio]]=E806,CONSOLIDADO[[#This Row],[Recuperados Diarios]]+L806,CONSOLIDADO[[#This Row],[Recuperados Diarios]])</f>
        <v>0</v>
      </c>
      <c r="M807" s="83" cm="1">
        <f t="array" ref="M807">+IFERROR(IF(CONSOLIDADO[[#This Row],[Día]]&lt;14,0,INDEX(CONSOLIDADO[Casos Diarios],ROW()-14,1)),0)</f>
        <v>0</v>
      </c>
      <c r="N807" s="78">
        <f>+IF(CONSOLIDADO[[#This Row],[Clave]]="710143893",1,IF(OR(CONSOLIDADO[[#This Row],[Casos Acumulados]]&gt;0,CONSOLIDADO[[#This Row],[Muertes]]&gt;0),N806+1,I807))</f>
        <v>0</v>
      </c>
      <c r="O807" s="75">
        <f>+IFERROR(VLOOKUP($G807,TDMuertes!$C$2:$E$534,3,0),0)</f>
        <v>0</v>
      </c>
      <c r="P807" s="100" t="str">
        <f t="shared" ca="1" si="74"/>
        <v>OFF</v>
      </c>
      <c r="Q807" s="84">
        <f>+IFERROR(VLOOKUP(CONSOLIDADO[[#This Row],[Codigo Municipio]],TDDia!$A$4:$B$394,2,0),0)</f>
        <v>0</v>
      </c>
    </row>
    <row r="808" spans="2:17" ht="14.4" x14ac:dyDescent="0.3">
      <c r="B808">
        <f t="shared" si="70"/>
        <v>5</v>
      </c>
      <c r="C808" s="75" t="str" cm="1">
        <f t="array" ref="C808">+INDEX(Table_4[[Departamento]:[Municipio]],FINAL!$B808,1)</f>
        <v>Atlántida</v>
      </c>
      <c r="D808" s="75" t="str" cm="1">
        <f t="array" ref="D808">+INDEX(Table_4[[Departamento]:[Municipio]],FINAL!$B808,4)</f>
        <v>La Masica</v>
      </c>
      <c r="E808" s="75" t="str" cm="1">
        <f t="array" ref="E808">+INDEX(Table_4[[Departamento]:[Municipio]],FINAL!$B808,3)</f>
        <v>0105</v>
      </c>
      <c r="F808" s="102">
        <f t="shared" si="71"/>
        <v>43927</v>
      </c>
      <c r="G808" s="77" t="str">
        <f>+CONSOLIDADO[[#This Row],[Codigo Municipio]]&amp;CONSOLIDADO[[#This Row],[Fecha]]</f>
        <v>010543927</v>
      </c>
      <c r="H808" s="78">
        <f>+IFERROR(VLOOKUP($G808,TDAcumula!$C$2:$E$2027,3,0),0)</f>
        <v>0</v>
      </c>
      <c r="I808" s="79">
        <f t="shared" si="72"/>
        <v>0</v>
      </c>
      <c r="J808" s="80">
        <f>+IF(CONSOLIDADO[[#This Row],[Codigo Municipio]]=E807,CONSOLIDADO[[#This Row],[Fallecidos Diarios]]+J807,CONSOLIDADO[[#This Row],[Fallecidos Diarios]])</f>
        <v>0</v>
      </c>
      <c r="K808" s="81">
        <f t="shared" si="73"/>
        <v>0</v>
      </c>
      <c r="L808" s="82">
        <f>+IF(CONSOLIDADO[[#This Row],[Codigo Municipio]]=E807,CONSOLIDADO[[#This Row],[Recuperados Diarios]]+L807,CONSOLIDADO[[#This Row],[Recuperados Diarios]])</f>
        <v>0</v>
      </c>
      <c r="M808" s="83" cm="1">
        <f t="array" ref="M808">+IFERROR(IF(CONSOLIDADO[[#This Row],[Día]]&lt;14,0,INDEX(CONSOLIDADO[Casos Diarios],ROW()-14,1)),0)</f>
        <v>0</v>
      </c>
      <c r="N808" s="78">
        <f>+IF(CONSOLIDADO[[#This Row],[Clave]]="710143893",1,IF(OR(CONSOLIDADO[[#This Row],[Casos Acumulados]]&gt;0,CONSOLIDADO[[#This Row],[Muertes]]&gt;0),N807+1,I808))</f>
        <v>0</v>
      </c>
      <c r="O808" s="75">
        <f>+IFERROR(VLOOKUP($G808,TDMuertes!$C$2:$E$534,3,0),0)</f>
        <v>0</v>
      </c>
      <c r="P808" s="100" t="str">
        <f t="shared" ca="1" si="74"/>
        <v>OFF</v>
      </c>
      <c r="Q808" s="84">
        <f>+IFERROR(VLOOKUP(CONSOLIDADO[[#This Row],[Codigo Municipio]],TDDia!$A$4:$B$394,2,0),0)</f>
        <v>0</v>
      </c>
    </row>
    <row r="809" spans="2:17" ht="14.4" x14ac:dyDescent="0.3">
      <c r="B809">
        <f t="shared" si="70"/>
        <v>5</v>
      </c>
      <c r="C809" s="75" t="str" cm="1">
        <f t="array" ref="C809">+INDEX(Table_4[[Departamento]:[Municipio]],FINAL!$B809,1)</f>
        <v>Atlántida</v>
      </c>
      <c r="D809" s="75" t="str" cm="1">
        <f t="array" ref="D809">+INDEX(Table_4[[Departamento]:[Municipio]],FINAL!$B809,4)</f>
        <v>La Masica</v>
      </c>
      <c r="E809" s="75" t="str" cm="1">
        <f t="array" ref="E809">+INDEX(Table_4[[Departamento]:[Municipio]],FINAL!$B809,3)</f>
        <v>0105</v>
      </c>
      <c r="F809" s="102">
        <f t="shared" si="71"/>
        <v>43928</v>
      </c>
      <c r="G809" s="77" t="str">
        <f>+CONSOLIDADO[[#This Row],[Codigo Municipio]]&amp;CONSOLIDADO[[#This Row],[Fecha]]</f>
        <v>010543928</v>
      </c>
      <c r="H809" s="78">
        <f>+IFERROR(VLOOKUP($G809,TDAcumula!$C$2:$E$2027,3,0),0)</f>
        <v>0</v>
      </c>
      <c r="I809" s="79">
        <f t="shared" si="72"/>
        <v>0</v>
      </c>
      <c r="J809" s="80">
        <f>+IF(CONSOLIDADO[[#This Row],[Codigo Municipio]]=E808,CONSOLIDADO[[#This Row],[Fallecidos Diarios]]+J808,CONSOLIDADO[[#This Row],[Fallecidos Diarios]])</f>
        <v>0</v>
      </c>
      <c r="K809" s="81">
        <f t="shared" si="73"/>
        <v>0</v>
      </c>
      <c r="L809" s="82">
        <f>+IF(CONSOLIDADO[[#This Row],[Codigo Municipio]]=E808,CONSOLIDADO[[#This Row],[Recuperados Diarios]]+L808,CONSOLIDADO[[#This Row],[Recuperados Diarios]])</f>
        <v>0</v>
      </c>
      <c r="M809" s="83" cm="1">
        <f t="array" ref="M809">+IFERROR(IF(CONSOLIDADO[[#This Row],[Día]]&lt;14,0,INDEX(CONSOLIDADO[Casos Diarios],ROW()-14,1)),0)</f>
        <v>0</v>
      </c>
      <c r="N809" s="78">
        <f>+IF(CONSOLIDADO[[#This Row],[Clave]]="710143893",1,IF(OR(CONSOLIDADO[[#This Row],[Casos Acumulados]]&gt;0,CONSOLIDADO[[#This Row],[Muertes]]&gt;0),N808+1,I809))</f>
        <v>0</v>
      </c>
      <c r="O809" s="75">
        <f>+IFERROR(VLOOKUP($G809,TDMuertes!$C$2:$E$534,3,0),0)</f>
        <v>0</v>
      </c>
      <c r="P809" s="100" t="str">
        <f t="shared" ca="1" si="74"/>
        <v>OFF</v>
      </c>
      <c r="Q809" s="84">
        <f>+IFERROR(VLOOKUP(CONSOLIDADO[[#This Row],[Codigo Municipio]],TDDia!$A$4:$B$394,2,0),0)</f>
        <v>0</v>
      </c>
    </row>
    <row r="810" spans="2:17" ht="14.4" x14ac:dyDescent="0.3">
      <c r="B810">
        <f t="shared" si="70"/>
        <v>5</v>
      </c>
      <c r="C810" s="75" t="str" cm="1">
        <f t="array" ref="C810">+INDEX(Table_4[[Departamento]:[Municipio]],FINAL!$B810,1)</f>
        <v>Atlántida</v>
      </c>
      <c r="D810" s="75" t="str" cm="1">
        <f t="array" ref="D810">+INDEX(Table_4[[Departamento]:[Municipio]],FINAL!$B810,4)</f>
        <v>La Masica</v>
      </c>
      <c r="E810" s="75" t="str" cm="1">
        <f t="array" ref="E810">+INDEX(Table_4[[Departamento]:[Municipio]],FINAL!$B810,3)</f>
        <v>0105</v>
      </c>
      <c r="F810" s="102">
        <f t="shared" si="71"/>
        <v>43929</v>
      </c>
      <c r="G810" s="77" t="str">
        <f>+CONSOLIDADO[[#This Row],[Codigo Municipio]]&amp;CONSOLIDADO[[#This Row],[Fecha]]</f>
        <v>010543929</v>
      </c>
      <c r="H810" s="78">
        <f>+IFERROR(VLOOKUP($G810,TDAcumula!$C$2:$E$2027,3,0),0)</f>
        <v>0</v>
      </c>
      <c r="I810" s="79">
        <f t="shared" si="72"/>
        <v>0</v>
      </c>
      <c r="J810" s="80">
        <f>+IF(CONSOLIDADO[[#This Row],[Codigo Municipio]]=E809,CONSOLIDADO[[#This Row],[Fallecidos Diarios]]+J809,CONSOLIDADO[[#This Row],[Fallecidos Diarios]])</f>
        <v>0</v>
      </c>
      <c r="K810" s="81">
        <f t="shared" si="73"/>
        <v>0</v>
      </c>
      <c r="L810" s="82">
        <f>+IF(CONSOLIDADO[[#This Row],[Codigo Municipio]]=E809,CONSOLIDADO[[#This Row],[Recuperados Diarios]]+L809,CONSOLIDADO[[#This Row],[Recuperados Diarios]])</f>
        <v>0</v>
      </c>
      <c r="M810" s="83" cm="1">
        <f t="array" ref="M810">+IFERROR(IF(CONSOLIDADO[[#This Row],[Día]]&lt;14,0,INDEX(CONSOLIDADO[Casos Diarios],ROW()-14,1)),0)</f>
        <v>0</v>
      </c>
      <c r="N810" s="78">
        <f>+IF(CONSOLIDADO[[#This Row],[Clave]]="710143893",1,IF(OR(CONSOLIDADO[[#This Row],[Casos Acumulados]]&gt;0,CONSOLIDADO[[#This Row],[Muertes]]&gt;0),N809+1,I810))</f>
        <v>0</v>
      </c>
      <c r="O810" s="75">
        <f>+IFERROR(VLOOKUP($G810,TDMuertes!$C$2:$E$534,3,0),0)</f>
        <v>0</v>
      </c>
      <c r="P810" s="100" t="str">
        <f t="shared" ca="1" si="74"/>
        <v>OFF</v>
      </c>
      <c r="Q810" s="84">
        <f>+IFERROR(VLOOKUP(CONSOLIDADO[[#This Row],[Codigo Municipio]],TDDia!$A$4:$B$394,2,0),0)</f>
        <v>0</v>
      </c>
    </row>
    <row r="811" spans="2:17" ht="14.4" x14ac:dyDescent="0.3">
      <c r="B811">
        <f t="shared" si="70"/>
        <v>5</v>
      </c>
      <c r="C811" s="75" t="str" cm="1">
        <f t="array" ref="C811">+INDEX(Table_4[[Departamento]:[Municipio]],FINAL!$B811,1)</f>
        <v>Atlántida</v>
      </c>
      <c r="D811" s="75" t="str" cm="1">
        <f t="array" ref="D811">+INDEX(Table_4[[Departamento]:[Municipio]],FINAL!$B811,4)</f>
        <v>La Masica</v>
      </c>
      <c r="E811" s="75" t="str" cm="1">
        <f t="array" ref="E811">+INDEX(Table_4[[Departamento]:[Municipio]],FINAL!$B811,3)</f>
        <v>0105</v>
      </c>
      <c r="F811" s="102">
        <f t="shared" si="71"/>
        <v>43930</v>
      </c>
      <c r="G811" s="77" t="str">
        <f>+CONSOLIDADO[[#This Row],[Codigo Municipio]]&amp;CONSOLIDADO[[#This Row],[Fecha]]</f>
        <v>010543930</v>
      </c>
      <c r="H811" s="78">
        <f>+IFERROR(VLOOKUP($G811,TDAcumula!$C$2:$E$2027,3,0),0)</f>
        <v>0</v>
      </c>
      <c r="I811" s="79">
        <f t="shared" ref="I811:I842" si="75">+IF(E811=E810,H811+I810,H811)</f>
        <v>0</v>
      </c>
      <c r="J811" s="80">
        <f>+IF(CONSOLIDADO[[#This Row],[Codigo Municipio]]=E810,CONSOLIDADO[[#This Row],[Fallecidos Diarios]]+J810,CONSOLIDADO[[#This Row],[Fallecidos Diarios]])</f>
        <v>0</v>
      </c>
      <c r="K811" s="81">
        <f t="shared" ref="K811:K842" si="76">+IF(I811-J811-L811&lt;0,0,I811-J811-L811)</f>
        <v>0</v>
      </c>
      <c r="L811" s="82">
        <f>+IF(CONSOLIDADO[[#This Row],[Codigo Municipio]]=E810,CONSOLIDADO[[#This Row],[Recuperados Diarios]]+L810,CONSOLIDADO[[#This Row],[Recuperados Diarios]])</f>
        <v>0</v>
      </c>
      <c r="M811" s="83" cm="1">
        <f t="array" ref="M811">+IFERROR(IF(CONSOLIDADO[[#This Row],[Día]]&lt;14,0,INDEX(CONSOLIDADO[Casos Diarios],ROW()-14,1)),0)</f>
        <v>0</v>
      </c>
      <c r="N811" s="78">
        <f>+IF(CONSOLIDADO[[#This Row],[Clave]]="710143893",1,IF(OR(CONSOLIDADO[[#This Row],[Casos Acumulados]]&gt;0,CONSOLIDADO[[#This Row],[Muertes]]&gt;0),N810+1,I811))</f>
        <v>0</v>
      </c>
      <c r="O811" s="75">
        <f>+IFERROR(VLOOKUP($G811,TDMuertes!$C$2:$E$534,3,0),0)</f>
        <v>0</v>
      </c>
      <c r="P811" s="99" t="str">
        <f t="shared" ref="P811:P842" ca="1" si="77">+IF(N811=0,"OFF",IF(N811=1,"START",IF(AND(N811&gt;1,F811&lt;TODAY()+1),"ON","OUT TIME")))</f>
        <v>OFF</v>
      </c>
      <c r="Q811" s="84">
        <f>+IFERROR(VLOOKUP(CONSOLIDADO[[#This Row],[Codigo Municipio]],TDDia!$A$4:$B$394,2,0),0)</f>
        <v>0</v>
      </c>
    </row>
    <row r="812" spans="2:17" ht="14.4" x14ac:dyDescent="0.3">
      <c r="B812">
        <f t="shared" si="70"/>
        <v>5</v>
      </c>
      <c r="C812" s="75" t="str" cm="1">
        <f t="array" ref="C812">+INDEX(Table_4[[Departamento]:[Municipio]],FINAL!$B812,1)</f>
        <v>Atlántida</v>
      </c>
      <c r="D812" s="75" t="str" cm="1">
        <f t="array" ref="D812">+INDEX(Table_4[[Departamento]:[Municipio]],FINAL!$B812,4)</f>
        <v>La Masica</v>
      </c>
      <c r="E812" s="75" t="str" cm="1">
        <f t="array" ref="E812">+INDEX(Table_4[[Departamento]:[Municipio]],FINAL!$B812,3)</f>
        <v>0105</v>
      </c>
      <c r="F812" s="102">
        <f t="shared" si="71"/>
        <v>43931</v>
      </c>
      <c r="G812" s="77" t="str">
        <f>+CONSOLIDADO[[#This Row],[Codigo Municipio]]&amp;CONSOLIDADO[[#This Row],[Fecha]]</f>
        <v>010543931</v>
      </c>
      <c r="H812" s="78">
        <f>+IFERROR(VLOOKUP($G812,TDAcumula!$C$2:$E$2027,3,0),0)</f>
        <v>0</v>
      </c>
      <c r="I812" s="79">
        <f t="shared" si="75"/>
        <v>0</v>
      </c>
      <c r="J812" s="80">
        <f>+IF(CONSOLIDADO[[#This Row],[Codigo Municipio]]=E811,CONSOLIDADO[[#This Row],[Fallecidos Diarios]]+J811,CONSOLIDADO[[#This Row],[Fallecidos Diarios]])</f>
        <v>0</v>
      </c>
      <c r="K812" s="81">
        <f t="shared" si="76"/>
        <v>0</v>
      </c>
      <c r="L812" s="82">
        <f>+IF(CONSOLIDADO[[#This Row],[Codigo Municipio]]=E811,CONSOLIDADO[[#This Row],[Recuperados Diarios]]+L811,CONSOLIDADO[[#This Row],[Recuperados Diarios]])</f>
        <v>0</v>
      </c>
      <c r="M812" s="83" cm="1">
        <f t="array" ref="M812">+IFERROR(IF(CONSOLIDADO[[#This Row],[Día]]&lt;14,0,INDEX(CONSOLIDADO[Casos Diarios],ROW()-14,1)),0)</f>
        <v>0</v>
      </c>
      <c r="N812" s="78">
        <f>+IF(CONSOLIDADO[[#This Row],[Clave]]="710143893",1,IF(OR(CONSOLIDADO[[#This Row],[Casos Acumulados]]&gt;0,CONSOLIDADO[[#This Row],[Muertes]]&gt;0),N811+1,I812))</f>
        <v>0</v>
      </c>
      <c r="O812" s="75">
        <f>+IFERROR(VLOOKUP($G812,TDMuertes!$C$2:$E$534,3,0),0)</f>
        <v>0</v>
      </c>
      <c r="P812" s="100" t="str">
        <f t="shared" ca="1" si="77"/>
        <v>OFF</v>
      </c>
      <c r="Q812" s="84">
        <f>+IFERROR(VLOOKUP(CONSOLIDADO[[#This Row],[Codigo Municipio]],TDDia!$A$4:$B$394,2,0),0)</f>
        <v>0</v>
      </c>
    </row>
    <row r="813" spans="2:17" ht="14.4" x14ac:dyDescent="0.3">
      <c r="B813">
        <f t="shared" si="70"/>
        <v>5</v>
      </c>
      <c r="C813" s="75" t="str" cm="1">
        <f t="array" ref="C813">+INDEX(Table_4[[Departamento]:[Municipio]],FINAL!$B813,1)</f>
        <v>Atlántida</v>
      </c>
      <c r="D813" s="75" t="str" cm="1">
        <f t="array" ref="D813">+INDEX(Table_4[[Departamento]:[Municipio]],FINAL!$B813,4)</f>
        <v>La Masica</v>
      </c>
      <c r="E813" s="75" t="str" cm="1">
        <f t="array" ref="E813">+INDEX(Table_4[[Departamento]:[Municipio]],FINAL!$B813,3)</f>
        <v>0105</v>
      </c>
      <c r="F813" s="102">
        <f t="shared" si="71"/>
        <v>43932</v>
      </c>
      <c r="G813" s="77" t="str">
        <f>+CONSOLIDADO[[#This Row],[Codigo Municipio]]&amp;CONSOLIDADO[[#This Row],[Fecha]]</f>
        <v>010543932</v>
      </c>
      <c r="H813" s="78">
        <f>+IFERROR(VLOOKUP($G813,TDAcumula!$C$2:$E$2027,3,0),0)</f>
        <v>0</v>
      </c>
      <c r="I813" s="79">
        <f t="shared" si="75"/>
        <v>0</v>
      </c>
      <c r="J813" s="80">
        <f>+IF(CONSOLIDADO[[#This Row],[Codigo Municipio]]=E812,CONSOLIDADO[[#This Row],[Fallecidos Diarios]]+J812,CONSOLIDADO[[#This Row],[Fallecidos Diarios]])</f>
        <v>0</v>
      </c>
      <c r="K813" s="81">
        <f t="shared" si="76"/>
        <v>0</v>
      </c>
      <c r="L813" s="82">
        <f>+IF(CONSOLIDADO[[#This Row],[Codigo Municipio]]=E812,CONSOLIDADO[[#This Row],[Recuperados Diarios]]+L812,CONSOLIDADO[[#This Row],[Recuperados Diarios]])</f>
        <v>0</v>
      </c>
      <c r="M813" s="83" cm="1">
        <f t="array" ref="M813">+IFERROR(IF(CONSOLIDADO[[#This Row],[Día]]&lt;14,0,INDEX(CONSOLIDADO[Casos Diarios],ROW()-14,1)),0)</f>
        <v>0</v>
      </c>
      <c r="N813" s="78">
        <f>+IF(CONSOLIDADO[[#This Row],[Clave]]="710143893",1,IF(OR(CONSOLIDADO[[#This Row],[Casos Acumulados]]&gt;0,CONSOLIDADO[[#This Row],[Muertes]]&gt;0),N812+1,I813))</f>
        <v>0</v>
      </c>
      <c r="O813" s="75">
        <f>+IFERROR(VLOOKUP($G813,TDMuertes!$C$2:$E$534,3,0),0)</f>
        <v>0</v>
      </c>
      <c r="P813" s="100" t="str">
        <f t="shared" ca="1" si="77"/>
        <v>OFF</v>
      </c>
      <c r="Q813" s="84">
        <f>+IFERROR(VLOOKUP(CONSOLIDADO[[#This Row],[Codigo Municipio]],TDDia!$A$4:$B$394,2,0),0)</f>
        <v>0</v>
      </c>
    </row>
    <row r="814" spans="2:17" ht="14.4" x14ac:dyDescent="0.3">
      <c r="B814">
        <f t="shared" si="70"/>
        <v>5</v>
      </c>
      <c r="C814" s="75" t="str" cm="1">
        <f t="array" ref="C814">+INDEX(Table_4[[Departamento]:[Municipio]],FINAL!$B814,1)</f>
        <v>Atlántida</v>
      </c>
      <c r="D814" s="75" t="str" cm="1">
        <f t="array" ref="D814">+INDEX(Table_4[[Departamento]:[Municipio]],FINAL!$B814,4)</f>
        <v>La Masica</v>
      </c>
      <c r="E814" s="75" t="str" cm="1">
        <f t="array" ref="E814">+INDEX(Table_4[[Departamento]:[Municipio]],FINAL!$B814,3)</f>
        <v>0105</v>
      </c>
      <c r="F814" s="102">
        <f t="shared" si="71"/>
        <v>43933</v>
      </c>
      <c r="G814" s="77" t="str">
        <f>+CONSOLIDADO[[#This Row],[Codigo Municipio]]&amp;CONSOLIDADO[[#This Row],[Fecha]]</f>
        <v>010543933</v>
      </c>
      <c r="H814" s="78">
        <f>+IFERROR(VLOOKUP($G814,TDAcumula!$C$2:$E$2027,3,0),0)</f>
        <v>0</v>
      </c>
      <c r="I814" s="79">
        <f t="shared" si="75"/>
        <v>0</v>
      </c>
      <c r="J814" s="80">
        <f>+IF(CONSOLIDADO[[#This Row],[Codigo Municipio]]=E813,CONSOLIDADO[[#This Row],[Fallecidos Diarios]]+J813,CONSOLIDADO[[#This Row],[Fallecidos Diarios]])</f>
        <v>0</v>
      </c>
      <c r="K814" s="81">
        <f t="shared" si="76"/>
        <v>0</v>
      </c>
      <c r="L814" s="82">
        <f>+IF(CONSOLIDADO[[#This Row],[Codigo Municipio]]=E813,CONSOLIDADO[[#This Row],[Recuperados Diarios]]+L813,CONSOLIDADO[[#This Row],[Recuperados Diarios]])</f>
        <v>0</v>
      </c>
      <c r="M814" s="83" cm="1">
        <f t="array" ref="M814">+IFERROR(IF(CONSOLIDADO[[#This Row],[Día]]&lt;14,0,INDEX(CONSOLIDADO[Casos Diarios],ROW()-14,1)),0)</f>
        <v>0</v>
      </c>
      <c r="N814" s="78">
        <f>+IF(CONSOLIDADO[[#This Row],[Clave]]="710143893",1,IF(OR(CONSOLIDADO[[#This Row],[Casos Acumulados]]&gt;0,CONSOLIDADO[[#This Row],[Muertes]]&gt;0),N813+1,I814))</f>
        <v>0</v>
      </c>
      <c r="O814" s="75">
        <f>+IFERROR(VLOOKUP($G814,TDMuertes!$C$2:$E$534,3,0),0)</f>
        <v>0</v>
      </c>
      <c r="P814" s="100" t="str">
        <f t="shared" ca="1" si="77"/>
        <v>OFF</v>
      </c>
      <c r="Q814" s="84">
        <f>+IFERROR(VLOOKUP(CONSOLIDADO[[#This Row],[Codigo Municipio]],TDDia!$A$4:$B$394,2,0),0)</f>
        <v>0</v>
      </c>
    </row>
    <row r="815" spans="2:17" ht="14.4" x14ac:dyDescent="0.3">
      <c r="B815">
        <f t="shared" si="70"/>
        <v>5</v>
      </c>
      <c r="C815" s="75" t="str" cm="1">
        <f t="array" ref="C815">+INDEX(Table_4[[Departamento]:[Municipio]],FINAL!$B815,1)</f>
        <v>Atlántida</v>
      </c>
      <c r="D815" s="75" t="str" cm="1">
        <f t="array" ref="D815">+INDEX(Table_4[[Departamento]:[Municipio]],FINAL!$B815,4)</f>
        <v>La Masica</v>
      </c>
      <c r="E815" s="75" t="str" cm="1">
        <f t="array" ref="E815">+INDEX(Table_4[[Departamento]:[Municipio]],FINAL!$B815,3)</f>
        <v>0105</v>
      </c>
      <c r="F815" s="102">
        <f t="shared" si="71"/>
        <v>43934</v>
      </c>
      <c r="G815" s="77" t="str">
        <f>+CONSOLIDADO[[#This Row],[Codigo Municipio]]&amp;CONSOLIDADO[[#This Row],[Fecha]]</f>
        <v>010543934</v>
      </c>
      <c r="H815" s="78">
        <f>+IFERROR(VLOOKUP($G815,TDAcumula!$C$2:$E$2027,3,0),0)</f>
        <v>0</v>
      </c>
      <c r="I815" s="79">
        <f t="shared" si="75"/>
        <v>0</v>
      </c>
      <c r="J815" s="80">
        <f>+IF(CONSOLIDADO[[#This Row],[Codigo Municipio]]=E814,CONSOLIDADO[[#This Row],[Fallecidos Diarios]]+J814,CONSOLIDADO[[#This Row],[Fallecidos Diarios]])</f>
        <v>0</v>
      </c>
      <c r="K815" s="81">
        <f t="shared" si="76"/>
        <v>0</v>
      </c>
      <c r="L815" s="82">
        <f>+IF(CONSOLIDADO[[#This Row],[Codigo Municipio]]=E814,CONSOLIDADO[[#This Row],[Recuperados Diarios]]+L814,CONSOLIDADO[[#This Row],[Recuperados Diarios]])</f>
        <v>0</v>
      </c>
      <c r="M815" s="83" cm="1">
        <f t="array" ref="M815">+IFERROR(IF(CONSOLIDADO[[#This Row],[Día]]&lt;14,0,INDEX(CONSOLIDADO[Casos Diarios],ROW()-14,1)),0)</f>
        <v>0</v>
      </c>
      <c r="N815" s="78">
        <f>+IF(CONSOLIDADO[[#This Row],[Clave]]="710143893",1,IF(OR(CONSOLIDADO[[#This Row],[Casos Acumulados]]&gt;0,CONSOLIDADO[[#This Row],[Muertes]]&gt;0),N814+1,I815))</f>
        <v>0</v>
      </c>
      <c r="O815" s="75">
        <f>+IFERROR(VLOOKUP($G815,TDMuertes!$C$2:$E$534,3,0),0)</f>
        <v>0</v>
      </c>
      <c r="P815" s="100" t="str">
        <f t="shared" ca="1" si="77"/>
        <v>OFF</v>
      </c>
      <c r="Q815" s="84">
        <f>+IFERROR(VLOOKUP(CONSOLIDADO[[#This Row],[Codigo Municipio]],TDDia!$A$4:$B$394,2,0),0)</f>
        <v>0</v>
      </c>
    </row>
    <row r="816" spans="2:17" ht="14.4" x14ac:dyDescent="0.3">
      <c r="B816">
        <f t="shared" si="70"/>
        <v>5</v>
      </c>
      <c r="C816" s="75" t="str" cm="1">
        <f t="array" ref="C816">+INDEX(Table_4[[Departamento]:[Municipio]],FINAL!$B816,1)</f>
        <v>Atlántida</v>
      </c>
      <c r="D816" s="75" t="str" cm="1">
        <f t="array" ref="D816">+INDEX(Table_4[[Departamento]:[Municipio]],FINAL!$B816,4)</f>
        <v>La Masica</v>
      </c>
      <c r="E816" s="75" t="str" cm="1">
        <f t="array" ref="E816">+INDEX(Table_4[[Departamento]:[Municipio]],FINAL!$B816,3)</f>
        <v>0105</v>
      </c>
      <c r="F816" s="102">
        <f t="shared" si="71"/>
        <v>43935</v>
      </c>
      <c r="G816" s="77" t="str">
        <f>+CONSOLIDADO[[#This Row],[Codigo Municipio]]&amp;CONSOLIDADO[[#This Row],[Fecha]]</f>
        <v>010543935</v>
      </c>
      <c r="H816" s="78">
        <f>+IFERROR(VLOOKUP($G816,TDAcumula!$C$2:$E$2027,3,0),0)</f>
        <v>0</v>
      </c>
      <c r="I816" s="79">
        <f t="shared" si="75"/>
        <v>0</v>
      </c>
      <c r="J816" s="80">
        <f>+IF(CONSOLIDADO[[#This Row],[Codigo Municipio]]=E815,CONSOLIDADO[[#This Row],[Fallecidos Diarios]]+J815,CONSOLIDADO[[#This Row],[Fallecidos Diarios]])</f>
        <v>0</v>
      </c>
      <c r="K816" s="81">
        <f t="shared" si="76"/>
        <v>0</v>
      </c>
      <c r="L816" s="82">
        <f>+IF(CONSOLIDADO[[#This Row],[Codigo Municipio]]=E815,CONSOLIDADO[[#This Row],[Recuperados Diarios]]+L815,CONSOLIDADO[[#This Row],[Recuperados Diarios]])</f>
        <v>0</v>
      </c>
      <c r="M816" s="83" cm="1">
        <f t="array" ref="M816">+IFERROR(IF(CONSOLIDADO[[#This Row],[Día]]&lt;14,0,INDEX(CONSOLIDADO[Casos Diarios],ROW()-14,1)),0)</f>
        <v>0</v>
      </c>
      <c r="N816" s="78">
        <f>+IF(CONSOLIDADO[[#This Row],[Clave]]="710143893",1,IF(OR(CONSOLIDADO[[#This Row],[Casos Acumulados]]&gt;0,CONSOLIDADO[[#This Row],[Muertes]]&gt;0),N815+1,I816))</f>
        <v>0</v>
      </c>
      <c r="O816" s="75">
        <f>+IFERROR(VLOOKUP($G816,TDMuertes!$C$2:$E$534,3,0),0)</f>
        <v>0</v>
      </c>
      <c r="P816" s="100" t="str">
        <f t="shared" ca="1" si="77"/>
        <v>OFF</v>
      </c>
      <c r="Q816" s="84">
        <f>+IFERROR(VLOOKUP(CONSOLIDADO[[#This Row],[Codigo Municipio]],TDDia!$A$4:$B$394,2,0),0)</f>
        <v>0</v>
      </c>
    </row>
    <row r="817" spans="2:17" ht="14.4" x14ac:dyDescent="0.3">
      <c r="B817">
        <f t="shared" si="70"/>
        <v>5</v>
      </c>
      <c r="C817" s="75" t="str" cm="1">
        <f t="array" ref="C817">+INDEX(Table_4[[Departamento]:[Municipio]],FINAL!$B817,1)</f>
        <v>Atlántida</v>
      </c>
      <c r="D817" s="75" t="str" cm="1">
        <f t="array" ref="D817">+INDEX(Table_4[[Departamento]:[Municipio]],FINAL!$B817,4)</f>
        <v>La Masica</v>
      </c>
      <c r="E817" s="75" t="str" cm="1">
        <f t="array" ref="E817">+INDEX(Table_4[[Departamento]:[Municipio]],FINAL!$B817,3)</f>
        <v>0105</v>
      </c>
      <c r="F817" s="102">
        <f t="shared" si="71"/>
        <v>43936</v>
      </c>
      <c r="G817" s="77" t="str">
        <f>+CONSOLIDADO[[#This Row],[Codigo Municipio]]&amp;CONSOLIDADO[[#This Row],[Fecha]]</f>
        <v>010543936</v>
      </c>
      <c r="H817" s="78">
        <f>+IFERROR(VLOOKUP($G817,TDAcumula!$C$2:$E$2027,3,0),0)</f>
        <v>0</v>
      </c>
      <c r="I817" s="79">
        <f t="shared" si="75"/>
        <v>0</v>
      </c>
      <c r="J817" s="80">
        <f>+IF(CONSOLIDADO[[#This Row],[Codigo Municipio]]=E816,CONSOLIDADO[[#This Row],[Fallecidos Diarios]]+J816,CONSOLIDADO[[#This Row],[Fallecidos Diarios]])</f>
        <v>0</v>
      </c>
      <c r="K817" s="81">
        <f t="shared" si="76"/>
        <v>0</v>
      </c>
      <c r="L817" s="82">
        <f>+IF(CONSOLIDADO[[#This Row],[Codigo Municipio]]=E816,CONSOLIDADO[[#This Row],[Recuperados Diarios]]+L816,CONSOLIDADO[[#This Row],[Recuperados Diarios]])</f>
        <v>0</v>
      </c>
      <c r="M817" s="83" cm="1">
        <f t="array" ref="M817">+IFERROR(IF(CONSOLIDADO[[#This Row],[Día]]&lt;14,0,INDEX(CONSOLIDADO[Casos Diarios],ROW()-14,1)),0)</f>
        <v>0</v>
      </c>
      <c r="N817" s="78">
        <f>+IF(CONSOLIDADO[[#This Row],[Clave]]="710143893",1,IF(OR(CONSOLIDADO[[#This Row],[Casos Acumulados]]&gt;0,CONSOLIDADO[[#This Row],[Muertes]]&gt;0),N816+1,I817))</f>
        <v>0</v>
      </c>
      <c r="O817" s="75">
        <f>+IFERROR(VLOOKUP($G817,TDMuertes!$C$2:$E$534,3,0),0)</f>
        <v>0</v>
      </c>
      <c r="P817" s="100" t="str">
        <f t="shared" ca="1" si="77"/>
        <v>OFF</v>
      </c>
      <c r="Q817" s="84">
        <f>+IFERROR(VLOOKUP(CONSOLIDADO[[#This Row],[Codigo Municipio]],TDDia!$A$4:$B$394,2,0),0)</f>
        <v>0</v>
      </c>
    </row>
    <row r="818" spans="2:17" ht="14.4" x14ac:dyDescent="0.3">
      <c r="B818">
        <f t="shared" si="70"/>
        <v>5</v>
      </c>
      <c r="C818" s="75" t="str" cm="1">
        <f t="array" ref="C818">+INDEX(Table_4[[Departamento]:[Municipio]],FINAL!$B818,1)</f>
        <v>Atlántida</v>
      </c>
      <c r="D818" s="75" t="str" cm="1">
        <f t="array" ref="D818">+INDEX(Table_4[[Departamento]:[Municipio]],FINAL!$B818,4)</f>
        <v>La Masica</v>
      </c>
      <c r="E818" s="75" t="str" cm="1">
        <f t="array" ref="E818">+INDEX(Table_4[[Departamento]:[Municipio]],FINAL!$B818,3)</f>
        <v>0105</v>
      </c>
      <c r="F818" s="102">
        <f t="shared" si="71"/>
        <v>43937</v>
      </c>
      <c r="G818" s="77" t="str">
        <f>+CONSOLIDADO[[#This Row],[Codigo Municipio]]&amp;CONSOLIDADO[[#This Row],[Fecha]]</f>
        <v>010543937</v>
      </c>
      <c r="H818" s="78">
        <f>+IFERROR(VLOOKUP($G818,TDAcumula!$C$2:$E$2027,3,0),0)</f>
        <v>0</v>
      </c>
      <c r="I818" s="79">
        <f t="shared" si="75"/>
        <v>0</v>
      </c>
      <c r="J818" s="80">
        <f>+IF(CONSOLIDADO[[#This Row],[Codigo Municipio]]=E817,CONSOLIDADO[[#This Row],[Fallecidos Diarios]]+J817,CONSOLIDADO[[#This Row],[Fallecidos Diarios]])</f>
        <v>0</v>
      </c>
      <c r="K818" s="81">
        <f t="shared" si="76"/>
        <v>0</v>
      </c>
      <c r="L818" s="82">
        <f>+IF(CONSOLIDADO[[#This Row],[Codigo Municipio]]=E817,CONSOLIDADO[[#This Row],[Recuperados Diarios]]+L817,CONSOLIDADO[[#This Row],[Recuperados Diarios]])</f>
        <v>0</v>
      </c>
      <c r="M818" s="83" cm="1">
        <f t="array" ref="M818">+IFERROR(IF(CONSOLIDADO[[#This Row],[Día]]&lt;14,0,INDEX(CONSOLIDADO[Casos Diarios],ROW()-14,1)),0)</f>
        <v>0</v>
      </c>
      <c r="N818" s="78">
        <f>+IF(CONSOLIDADO[[#This Row],[Clave]]="710143893",1,IF(OR(CONSOLIDADO[[#This Row],[Casos Acumulados]]&gt;0,CONSOLIDADO[[#This Row],[Muertes]]&gt;0),N817+1,I818))</f>
        <v>0</v>
      </c>
      <c r="O818" s="75">
        <f>+IFERROR(VLOOKUP($G818,TDMuertes!$C$2:$E$534,3,0),0)</f>
        <v>0</v>
      </c>
      <c r="P818" s="100" t="str">
        <f t="shared" ca="1" si="77"/>
        <v>OFF</v>
      </c>
      <c r="Q818" s="84">
        <f>+IFERROR(VLOOKUP(CONSOLIDADO[[#This Row],[Codigo Municipio]],TDDia!$A$4:$B$394,2,0),0)</f>
        <v>0</v>
      </c>
    </row>
    <row r="819" spans="2:17" ht="14.4" x14ac:dyDescent="0.3">
      <c r="B819">
        <f t="shared" si="70"/>
        <v>5</v>
      </c>
      <c r="C819" s="75" t="str" cm="1">
        <f t="array" ref="C819">+INDEX(Table_4[[Departamento]:[Municipio]],FINAL!$B819,1)</f>
        <v>Atlántida</v>
      </c>
      <c r="D819" s="75" t="str" cm="1">
        <f t="array" ref="D819">+INDEX(Table_4[[Departamento]:[Municipio]],FINAL!$B819,4)</f>
        <v>La Masica</v>
      </c>
      <c r="E819" s="75" t="str" cm="1">
        <f t="array" ref="E819">+INDEX(Table_4[[Departamento]:[Municipio]],FINAL!$B819,3)</f>
        <v>0105</v>
      </c>
      <c r="F819" s="102">
        <f t="shared" si="71"/>
        <v>43938</v>
      </c>
      <c r="G819" s="77" t="str">
        <f>+CONSOLIDADO[[#This Row],[Codigo Municipio]]&amp;CONSOLIDADO[[#This Row],[Fecha]]</f>
        <v>010543938</v>
      </c>
      <c r="H819" s="78">
        <f>+IFERROR(VLOOKUP($G819,TDAcumula!$C$2:$E$2027,3,0),0)</f>
        <v>0</v>
      </c>
      <c r="I819" s="79">
        <f t="shared" si="75"/>
        <v>0</v>
      </c>
      <c r="J819" s="80">
        <f>+IF(CONSOLIDADO[[#This Row],[Codigo Municipio]]=E818,CONSOLIDADO[[#This Row],[Fallecidos Diarios]]+J818,CONSOLIDADO[[#This Row],[Fallecidos Diarios]])</f>
        <v>0</v>
      </c>
      <c r="K819" s="81">
        <f t="shared" si="76"/>
        <v>0</v>
      </c>
      <c r="L819" s="82">
        <f>+IF(CONSOLIDADO[[#This Row],[Codigo Municipio]]=E818,CONSOLIDADO[[#This Row],[Recuperados Diarios]]+L818,CONSOLIDADO[[#This Row],[Recuperados Diarios]])</f>
        <v>0</v>
      </c>
      <c r="M819" s="83" cm="1">
        <f t="array" ref="M819">+IFERROR(IF(CONSOLIDADO[[#This Row],[Día]]&lt;14,0,INDEX(CONSOLIDADO[Casos Diarios],ROW()-14,1)),0)</f>
        <v>0</v>
      </c>
      <c r="N819" s="78">
        <f>+IF(CONSOLIDADO[[#This Row],[Clave]]="710143893",1,IF(OR(CONSOLIDADO[[#This Row],[Casos Acumulados]]&gt;0,CONSOLIDADO[[#This Row],[Muertes]]&gt;0),N818+1,I819))</f>
        <v>0</v>
      </c>
      <c r="O819" s="75">
        <f>+IFERROR(VLOOKUP($G819,TDMuertes!$C$2:$E$534,3,0),0)</f>
        <v>0</v>
      </c>
      <c r="P819" s="100" t="str">
        <f t="shared" ca="1" si="77"/>
        <v>OFF</v>
      </c>
      <c r="Q819" s="84">
        <f>+IFERROR(VLOOKUP(CONSOLIDADO[[#This Row],[Codigo Municipio]],TDDia!$A$4:$B$394,2,0),0)</f>
        <v>0</v>
      </c>
    </row>
    <row r="820" spans="2:17" ht="14.4" x14ac:dyDescent="0.3">
      <c r="B820">
        <f t="shared" si="70"/>
        <v>5</v>
      </c>
      <c r="C820" s="75" t="str" cm="1">
        <f t="array" ref="C820">+INDEX(Table_4[[Departamento]:[Municipio]],FINAL!$B820,1)</f>
        <v>Atlántida</v>
      </c>
      <c r="D820" s="75" t="str" cm="1">
        <f t="array" ref="D820">+INDEX(Table_4[[Departamento]:[Municipio]],FINAL!$B820,4)</f>
        <v>La Masica</v>
      </c>
      <c r="E820" s="75" t="str" cm="1">
        <f t="array" ref="E820">+INDEX(Table_4[[Departamento]:[Municipio]],FINAL!$B820,3)</f>
        <v>0105</v>
      </c>
      <c r="F820" s="102">
        <f t="shared" si="71"/>
        <v>43939</v>
      </c>
      <c r="G820" s="77" t="str">
        <f>+CONSOLIDADO[[#This Row],[Codigo Municipio]]&amp;CONSOLIDADO[[#This Row],[Fecha]]</f>
        <v>010543939</v>
      </c>
      <c r="H820" s="78">
        <f>+IFERROR(VLOOKUP($G820,TDAcumula!$C$2:$E$2027,3,0),0)</f>
        <v>0</v>
      </c>
      <c r="I820" s="79">
        <f t="shared" si="75"/>
        <v>0</v>
      </c>
      <c r="J820" s="80">
        <f>+IF(CONSOLIDADO[[#This Row],[Codigo Municipio]]=E819,CONSOLIDADO[[#This Row],[Fallecidos Diarios]]+J819,CONSOLIDADO[[#This Row],[Fallecidos Diarios]])</f>
        <v>0</v>
      </c>
      <c r="K820" s="81">
        <f t="shared" si="76"/>
        <v>0</v>
      </c>
      <c r="L820" s="82">
        <f>+IF(CONSOLIDADO[[#This Row],[Codigo Municipio]]=E819,CONSOLIDADO[[#This Row],[Recuperados Diarios]]+L819,CONSOLIDADO[[#This Row],[Recuperados Diarios]])</f>
        <v>0</v>
      </c>
      <c r="M820" s="83" cm="1">
        <f t="array" ref="M820">+IFERROR(IF(CONSOLIDADO[[#This Row],[Día]]&lt;14,0,INDEX(CONSOLIDADO[Casos Diarios],ROW()-14,1)),0)</f>
        <v>0</v>
      </c>
      <c r="N820" s="78">
        <f>+IF(CONSOLIDADO[[#This Row],[Clave]]="710143893",1,IF(OR(CONSOLIDADO[[#This Row],[Casos Acumulados]]&gt;0,CONSOLIDADO[[#This Row],[Muertes]]&gt;0),N819+1,I820))</f>
        <v>0</v>
      </c>
      <c r="O820" s="75">
        <f>+IFERROR(VLOOKUP($G820,TDMuertes!$C$2:$E$534,3,0),0)</f>
        <v>0</v>
      </c>
      <c r="P820" s="100" t="str">
        <f t="shared" ca="1" si="77"/>
        <v>OFF</v>
      </c>
      <c r="Q820" s="84">
        <f>+IFERROR(VLOOKUP(CONSOLIDADO[[#This Row],[Codigo Municipio]],TDDia!$A$4:$B$394,2,0),0)</f>
        <v>0</v>
      </c>
    </row>
    <row r="821" spans="2:17" ht="14.4" x14ac:dyDescent="0.3">
      <c r="B821">
        <f t="shared" si="70"/>
        <v>5</v>
      </c>
      <c r="C821" s="75" t="str" cm="1">
        <f t="array" ref="C821">+INDEX(Table_4[[Departamento]:[Municipio]],FINAL!$B821,1)</f>
        <v>Atlántida</v>
      </c>
      <c r="D821" s="75" t="str" cm="1">
        <f t="array" ref="D821">+INDEX(Table_4[[Departamento]:[Municipio]],FINAL!$B821,4)</f>
        <v>La Masica</v>
      </c>
      <c r="E821" s="75" t="str" cm="1">
        <f t="array" ref="E821">+INDEX(Table_4[[Departamento]:[Municipio]],FINAL!$B821,3)</f>
        <v>0105</v>
      </c>
      <c r="F821" s="102">
        <f t="shared" si="71"/>
        <v>43940</v>
      </c>
      <c r="G821" s="77" t="str">
        <f>+CONSOLIDADO[[#This Row],[Codigo Municipio]]&amp;CONSOLIDADO[[#This Row],[Fecha]]</f>
        <v>010543940</v>
      </c>
      <c r="H821" s="78">
        <f>+IFERROR(VLOOKUP($G821,TDAcumula!$C$2:$E$2027,3,0),0)</f>
        <v>0</v>
      </c>
      <c r="I821" s="79">
        <f t="shared" si="75"/>
        <v>0</v>
      </c>
      <c r="J821" s="80">
        <f>+IF(CONSOLIDADO[[#This Row],[Codigo Municipio]]=E820,CONSOLIDADO[[#This Row],[Fallecidos Diarios]]+J820,CONSOLIDADO[[#This Row],[Fallecidos Diarios]])</f>
        <v>0</v>
      </c>
      <c r="K821" s="81">
        <f t="shared" si="76"/>
        <v>0</v>
      </c>
      <c r="L821" s="82">
        <f>+IF(CONSOLIDADO[[#This Row],[Codigo Municipio]]=E820,CONSOLIDADO[[#This Row],[Recuperados Diarios]]+L820,CONSOLIDADO[[#This Row],[Recuperados Diarios]])</f>
        <v>0</v>
      </c>
      <c r="M821" s="83" cm="1">
        <f t="array" ref="M821">+IFERROR(IF(CONSOLIDADO[[#This Row],[Día]]&lt;14,0,INDEX(CONSOLIDADO[Casos Diarios],ROW()-14,1)),0)</f>
        <v>0</v>
      </c>
      <c r="N821" s="78">
        <f>+IF(CONSOLIDADO[[#This Row],[Clave]]="710143893",1,IF(OR(CONSOLIDADO[[#This Row],[Casos Acumulados]]&gt;0,CONSOLIDADO[[#This Row],[Muertes]]&gt;0),N820+1,I821))</f>
        <v>0</v>
      </c>
      <c r="O821" s="75">
        <f>+IFERROR(VLOOKUP($G821,TDMuertes!$C$2:$E$534,3,0),0)</f>
        <v>0</v>
      </c>
      <c r="P821" s="100" t="str">
        <f t="shared" ca="1" si="77"/>
        <v>OFF</v>
      </c>
      <c r="Q821" s="84">
        <f>+IFERROR(VLOOKUP(CONSOLIDADO[[#This Row],[Codigo Municipio]],TDDia!$A$4:$B$394,2,0),0)</f>
        <v>0</v>
      </c>
    </row>
    <row r="822" spans="2:17" ht="14.4" x14ac:dyDescent="0.3">
      <c r="B822">
        <f t="shared" si="70"/>
        <v>5</v>
      </c>
      <c r="C822" s="75" t="str" cm="1">
        <f t="array" ref="C822">+INDEX(Table_4[[Departamento]:[Municipio]],FINAL!$B822,1)</f>
        <v>Atlántida</v>
      </c>
      <c r="D822" s="75" t="str" cm="1">
        <f t="array" ref="D822">+INDEX(Table_4[[Departamento]:[Municipio]],FINAL!$B822,4)</f>
        <v>La Masica</v>
      </c>
      <c r="E822" s="75" t="str" cm="1">
        <f t="array" ref="E822">+INDEX(Table_4[[Departamento]:[Municipio]],FINAL!$B822,3)</f>
        <v>0105</v>
      </c>
      <c r="F822" s="102">
        <f t="shared" si="71"/>
        <v>43941</v>
      </c>
      <c r="G822" s="77" t="str">
        <f>+CONSOLIDADO[[#This Row],[Codigo Municipio]]&amp;CONSOLIDADO[[#This Row],[Fecha]]</f>
        <v>010543941</v>
      </c>
      <c r="H822" s="78">
        <f>+IFERROR(VLOOKUP($G822,TDAcumula!$C$2:$E$2027,3,0),0)</f>
        <v>0</v>
      </c>
      <c r="I822" s="79">
        <f t="shared" si="75"/>
        <v>0</v>
      </c>
      <c r="J822" s="80">
        <f>+IF(CONSOLIDADO[[#This Row],[Codigo Municipio]]=E821,CONSOLIDADO[[#This Row],[Fallecidos Diarios]]+J821,CONSOLIDADO[[#This Row],[Fallecidos Diarios]])</f>
        <v>0</v>
      </c>
      <c r="K822" s="81">
        <f t="shared" si="76"/>
        <v>0</v>
      </c>
      <c r="L822" s="82">
        <f>+IF(CONSOLIDADO[[#This Row],[Codigo Municipio]]=E821,CONSOLIDADO[[#This Row],[Recuperados Diarios]]+L821,CONSOLIDADO[[#This Row],[Recuperados Diarios]])</f>
        <v>0</v>
      </c>
      <c r="M822" s="83" cm="1">
        <f t="array" ref="M822">+IFERROR(IF(CONSOLIDADO[[#This Row],[Día]]&lt;14,0,INDEX(CONSOLIDADO[Casos Diarios],ROW()-14,1)),0)</f>
        <v>0</v>
      </c>
      <c r="N822" s="78">
        <f>+IF(CONSOLIDADO[[#This Row],[Clave]]="710143893",1,IF(OR(CONSOLIDADO[[#This Row],[Casos Acumulados]]&gt;0,CONSOLIDADO[[#This Row],[Muertes]]&gt;0),N821+1,I822))</f>
        <v>0</v>
      </c>
      <c r="O822" s="75">
        <f>+IFERROR(VLOOKUP($G822,TDMuertes!$C$2:$E$534,3,0),0)</f>
        <v>0</v>
      </c>
      <c r="P822" s="100" t="str">
        <f t="shared" ca="1" si="77"/>
        <v>OFF</v>
      </c>
      <c r="Q822" s="84">
        <f>+IFERROR(VLOOKUP(CONSOLIDADO[[#This Row],[Codigo Municipio]],TDDia!$A$4:$B$394,2,0),0)</f>
        <v>0</v>
      </c>
    </row>
    <row r="823" spans="2:17" ht="14.4" x14ac:dyDescent="0.3">
      <c r="B823">
        <f t="shared" si="70"/>
        <v>5</v>
      </c>
      <c r="C823" s="75" t="str" cm="1">
        <f t="array" ref="C823">+INDEX(Table_4[[Departamento]:[Municipio]],FINAL!$B823,1)</f>
        <v>Atlántida</v>
      </c>
      <c r="D823" s="75" t="str" cm="1">
        <f t="array" ref="D823">+INDEX(Table_4[[Departamento]:[Municipio]],FINAL!$B823,4)</f>
        <v>La Masica</v>
      </c>
      <c r="E823" s="75" t="str" cm="1">
        <f t="array" ref="E823">+INDEX(Table_4[[Departamento]:[Municipio]],FINAL!$B823,3)</f>
        <v>0105</v>
      </c>
      <c r="F823" s="102">
        <f t="shared" si="71"/>
        <v>43942</v>
      </c>
      <c r="G823" s="77" t="str">
        <f>+CONSOLIDADO[[#This Row],[Codigo Municipio]]&amp;CONSOLIDADO[[#This Row],[Fecha]]</f>
        <v>010543942</v>
      </c>
      <c r="H823" s="78">
        <f>+IFERROR(VLOOKUP($G823,TDAcumula!$C$2:$E$2027,3,0),0)</f>
        <v>0</v>
      </c>
      <c r="I823" s="79">
        <f t="shared" si="75"/>
        <v>0</v>
      </c>
      <c r="J823" s="80">
        <f>+IF(CONSOLIDADO[[#This Row],[Codigo Municipio]]=E822,CONSOLIDADO[[#This Row],[Fallecidos Diarios]]+J822,CONSOLIDADO[[#This Row],[Fallecidos Diarios]])</f>
        <v>0</v>
      </c>
      <c r="K823" s="81">
        <f t="shared" si="76"/>
        <v>0</v>
      </c>
      <c r="L823" s="82">
        <f>+IF(CONSOLIDADO[[#This Row],[Codigo Municipio]]=E822,CONSOLIDADO[[#This Row],[Recuperados Diarios]]+L822,CONSOLIDADO[[#This Row],[Recuperados Diarios]])</f>
        <v>0</v>
      </c>
      <c r="M823" s="83" cm="1">
        <f t="array" ref="M823">+IFERROR(IF(CONSOLIDADO[[#This Row],[Día]]&lt;14,0,INDEX(CONSOLIDADO[Casos Diarios],ROW()-14,1)),0)</f>
        <v>0</v>
      </c>
      <c r="N823" s="78">
        <f>+IF(CONSOLIDADO[[#This Row],[Clave]]="710143893",1,IF(OR(CONSOLIDADO[[#This Row],[Casos Acumulados]]&gt;0,CONSOLIDADO[[#This Row],[Muertes]]&gt;0),N822+1,I823))</f>
        <v>0</v>
      </c>
      <c r="O823" s="75">
        <f>+IFERROR(VLOOKUP($G823,TDMuertes!$C$2:$E$534,3,0),0)</f>
        <v>0</v>
      </c>
      <c r="P823" s="100" t="str">
        <f t="shared" ca="1" si="77"/>
        <v>OFF</v>
      </c>
      <c r="Q823" s="84">
        <f>+IFERROR(VLOOKUP(CONSOLIDADO[[#This Row],[Codigo Municipio]],TDDia!$A$4:$B$394,2,0),0)</f>
        <v>0</v>
      </c>
    </row>
    <row r="824" spans="2:17" ht="14.4" x14ac:dyDescent="0.3">
      <c r="B824">
        <f t="shared" si="70"/>
        <v>5</v>
      </c>
      <c r="C824" s="75" t="str" cm="1">
        <f t="array" ref="C824">+INDEX(Table_4[[Departamento]:[Municipio]],FINAL!$B824,1)</f>
        <v>Atlántida</v>
      </c>
      <c r="D824" s="75" t="str" cm="1">
        <f t="array" ref="D824">+INDEX(Table_4[[Departamento]:[Municipio]],FINAL!$B824,4)</f>
        <v>La Masica</v>
      </c>
      <c r="E824" s="75" t="str" cm="1">
        <f t="array" ref="E824">+INDEX(Table_4[[Departamento]:[Municipio]],FINAL!$B824,3)</f>
        <v>0105</v>
      </c>
      <c r="F824" s="102">
        <f t="shared" si="71"/>
        <v>43943</v>
      </c>
      <c r="G824" s="77" t="str">
        <f>+CONSOLIDADO[[#This Row],[Codigo Municipio]]&amp;CONSOLIDADO[[#This Row],[Fecha]]</f>
        <v>010543943</v>
      </c>
      <c r="H824" s="78">
        <f>+IFERROR(VLOOKUP($G824,TDAcumula!$C$2:$E$2027,3,0),0)</f>
        <v>0</v>
      </c>
      <c r="I824" s="79">
        <f t="shared" si="75"/>
        <v>0</v>
      </c>
      <c r="J824" s="80">
        <f>+IF(CONSOLIDADO[[#This Row],[Codigo Municipio]]=E823,CONSOLIDADO[[#This Row],[Fallecidos Diarios]]+J823,CONSOLIDADO[[#This Row],[Fallecidos Diarios]])</f>
        <v>0</v>
      </c>
      <c r="K824" s="81">
        <f t="shared" si="76"/>
        <v>0</v>
      </c>
      <c r="L824" s="82">
        <f>+IF(CONSOLIDADO[[#This Row],[Codigo Municipio]]=E823,CONSOLIDADO[[#This Row],[Recuperados Diarios]]+L823,CONSOLIDADO[[#This Row],[Recuperados Diarios]])</f>
        <v>0</v>
      </c>
      <c r="M824" s="83" cm="1">
        <f t="array" ref="M824">+IFERROR(IF(CONSOLIDADO[[#This Row],[Día]]&lt;14,0,INDEX(CONSOLIDADO[Casos Diarios],ROW()-14,1)),0)</f>
        <v>0</v>
      </c>
      <c r="N824" s="78">
        <f>+IF(CONSOLIDADO[[#This Row],[Clave]]="710143893",1,IF(OR(CONSOLIDADO[[#This Row],[Casos Acumulados]]&gt;0,CONSOLIDADO[[#This Row],[Muertes]]&gt;0),N823+1,I824))</f>
        <v>0</v>
      </c>
      <c r="O824" s="75">
        <f>+IFERROR(VLOOKUP($G824,TDMuertes!$C$2:$E$534,3,0),0)</f>
        <v>0</v>
      </c>
      <c r="P824" s="100" t="str">
        <f t="shared" ca="1" si="77"/>
        <v>OFF</v>
      </c>
      <c r="Q824" s="84">
        <f>+IFERROR(VLOOKUP(CONSOLIDADO[[#This Row],[Codigo Municipio]],TDDia!$A$4:$B$394,2,0),0)</f>
        <v>0</v>
      </c>
    </row>
    <row r="825" spans="2:17" ht="14.4" x14ac:dyDescent="0.3">
      <c r="B825">
        <f t="shared" si="70"/>
        <v>5</v>
      </c>
      <c r="C825" s="75" t="str" cm="1">
        <f t="array" ref="C825">+INDEX(Table_4[[Departamento]:[Municipio]],FINAL!$B825,1)</f>
        <v>Atlántida</v>
      </c>
      <c r="D825" s="75" t="str" cm="1">
        <f t="array" ref="D825">+INDEX(Table_4[[Departamento]:[Municipio]],FINAL!$B825,4)</f>
        <v>La Masica</v>
      </c>
      <c r="E825" s="75" t="str" cm="1">
        <f t="array" ref="E825">+INDEX(Table_4[[Departamento]:[Municipio]],FINAL!$B825,3)</f>
        <v>0105</v>
      </c>
      <c r="F825" s="102">
        <f t="shared" si="71"/>
        <v>43944</v>
      </c>
      <c r="G825" s="77" t="str">
        <f>+CONSOLIDADO[[#This Row],[Codigo Municipio]]&amp;CONSOLIDADO[[#This Row],[Fecha]]</f>
        <v>010543944</v>
      </c>
      <c r="H825" s="78">
        <f>+IFERROR(VLOOKUP($G825,TDAcumula!$C$2:$E$2027,3,0),0)</f>
        <v>0</v>
      </c>
      <c r="I825" s="79">
        <f t="shared" si="75"/>
        <v>0</v>
      </c>
      <c r="J825" s="80">
        <f>+IF(CONSOLIDADO[[#This Row],[Codigo Municipio]]=E824,CONSOLIDADO[[#This Row],[Fallecidos Diarios]]+J824,CONSOLIDADO[[#This Row],[Fallecidos Diarios]])</f>
        <v>0</v>
      </c>
      <c r="K825" s="81">
        <f t="shared" si="76"/>
        <v>0</v>
      </c>
      <c r="L825" s="82">
        <f>+IF(CONSOLIDADO[[#This Row],[Codigo Municipio]]=E824,CONSOLIDADO[[#This Row],[Recuperados Diarios]]+L824,CONSOLIDADO[[#This Row],[Recuperados Diarios]])</f>
        <v>0</v>
      </c>
      <c r="M825" s="83" cm="1">
        <f t="array" ref="M825">+IFERROR(IF(CONSOLIDADO[[#This Row],[Día]]&lt;14,0,INDEX(CONSOLIDADO[Casos Diarios],ROW()-14,1)),0)</f>
        <v>0</v>
      </c>
      <c r="N825" s="78">
        <f>+IF(CONSOLIDADO[[#This Row],[Clave]]="710143893",1,IF(OR(CONSOLIDADO[[#This Row],[Casos Acumulados]]&gt;0,CONSOLIDADO[[#This Row],[Muertes]]&gt;0),N824+1,I825))</f>
        <v>0</v>
      </c>
      <c r="O825" s="75">
        <f>+IFERROR(VLOOKUP($G825,TDMuertes!$C$2:$E$534,3,0),0)</f>
        <v>0</v>
      </c>
      <c r="P825" s="100" t="str">
        <f t="shared" ca="1" si="77"/>
        <v>OFF</v>
      </c>
      <c r="Q825" s="84">
        <f>+IFERROR(VLOOKUP(CONSOLIDADO[[#This Row],[Codigo Municipio]],TDDia!$A$4:$B$394,2,0),0)</f>
        <v>0</v>
      </c>
    </row>
    <row r="826" spans="2:17" ht="14.4" x14ac:dyDescent="0.3">
      <c r="B826">
        <f t="shared" si="70"/>
        <v>5</v>
      </c>
      <c r="C826" s="75" t="str" cm="1">
        <f t="array" ref="C826">+INDEX(Table_4[[Departamento]:[Municipio]],FINAL!$B826,1)</f>
        <v>Atlántida</v>
      </c>
      <c r="D826" s="75" t="str" cm="1">
        <f t="array" ref="D826">+INDEX(Table_4[[Departamento]:[Municipio]],FINAL!$B826,4)</f>
        <v>La Masica</v>
      </c>
      <c r="E826" s="75" t="str" cm="1">
        <f t="array" ref="E826">+INDEX(Table_4[[Departamento]:[Municipio]],FINAL!$B826,3)</f>
        <v>0105</v>
      </c>
      <c r="F826" s="102">
        <f t="shared" si="71"/>
        <v>43945</v>
      </c>
      <c r="G826" s="77" t="str">
        <f>+CONSOLIDADO[[#This Row],[Codigo Municipio]]&amp;CONSOLIDADO[[#This Row],[Fecha]]</f>
        <v>010543945</v>
      </c>
      <c r="H826" s="78">
        <f>+IFERROR(VLOOKUP($G826,TDAcumula!$C$2:$E$2027,3,0),0)</f>
        <v>0</v>
      </c>
      <c r="I826" s="79">
        <f t="shared" si="75"/>
        <v>0</v>
      </c>
      <c r="J826" s="80">
        <f>+IF(CONSOLIDADO[[#This Row],[Codigo Municipio]]=E825,CONSOLIDADO[[#This Row],[Fallecidos Diarios]]+J825,CONSOLIDADO[[#This Row],[Fallecidos Diarios]])</f>
        <v>0</v>
      </c>
      <c r="K826" s="81">
        <f t="shared" si="76"/>
        <v>0</v>
      </c>
      <c r="L826" s="82">
        <f>+IF(CONSOLIDADO[[#This Row],[Codigo Municipio]]=E825,CONSOLIDADO[[#This Row],[Recuperados Diarios]]+L825,CONSOLIDADO[[#This Row],[Recuperados Diarios]])</f>
        <v>0</v>
      </c>
      <c r="M826" s="83" cm="1">
        <f t="array" ref="M826">+IFERROR(IF(CONSOLIDADO[[#This Row],[Día]]&lt;14,0,INDEX(CONSOLIDADO[Casos Diarios],ROW()-14,1)),0)</f>
        <v>0</v>
      </c>
      <c r="N826" s="78">
        <f>+IF(CONSOLIDADO[[#This Row],[Clave]]="710143893",1,IF(OR(CONSOLIDADO[[#This Row],[Casos Acumulados]]&gt;0,CONSOLIDADO[[#This Row],[Muertes]]&gt;0),N825+1,I826))</f>
        <v>0</v>
      </c>
      <c r="O826" s="75">
        <f>+IFERROR(VLOOKUP($G826,TDMuertes!$C$2:$E$534,3,0),0)</f>
        <v>0</v>
      </c>
      <c r="P826" s="100" t="str">
        <f t="shared" ca="1" si="77"/>
        <v>OFF</v>
      </c>
      <c r="Q826" s="84">
        <f>+IFERROR(VLOOKUP(CONSOLIDADO[[#This Row],[Codigo Municipio]],TDDia!$A$4:$B$394,2,0),0)</f>
        <v>0</v>
      </c>
    </row>
    <row r="827" spans="2:17" ht="14.4" x14ac:dyDescent="0.3">
      <c r="B827">
        <f t="shared" si="70"/>
        <v>5</v>
      </c>
      <c r="C827" s="75" t="str" cm="1">
        <f t="array" ref="C827">+INDEX(Table_4[[Departamento]:[Municipio]],FINAL!$B827,1)</f>
        <v>Atlántida</v>
      </c>
      <c r="D827" s="75" t="str" cm="1">
        <f t="array" ref="D827">+INDEX(Table_4[[Departamento]:[Municipio]],FINAL!$B827,4)</f>
        <v>La Masica</v>
      </c>
      <c r="E827" s="75" t="str" cm="1">
        <f t="array" ref="E827">+INDEX(Table_4[[Departamento]:[Municipio]],FINAL!$B827,3)</f>
        <v>0105</v>
      </c>
      <c r="F827" s="102">
        <f t="shared" si="71"/>
        <v>43946</v>
      </c>
      <c r="G827" s="77" t="str">
        <f>+CONSOLIDADO[[#This Row],[Codigo Municipio]]&amp;CONSOLIDADO[[#This Row],[Fecha]]</f>
        <v>010543946</v>
      </c>
      <c r="H827" s="78">
        <f>+IFERROR(VLOOKUP($G827,TDAcumula!$C$2:$E$2027,3,0),0)</f>
        <v>0</v>
      </c>
      <c r="I827" s="79">
        <f t="shared" si="75"/>
        <v>0</v>
      </c>
      <c r="J827" s="80">
        <f>+IF(CONSOLIDADO[[#This Row],[Codigo Municipio]]=E826,CONSOLIDADO[[#This Row],[Fallecidos Diarios]]+J826,CONSOLIDADO[[#This Row],[Fallecidos Diarios]])</f>
        <v>0</v>
      </c>
      <c r="K827" s="81">
        <f t="shared" si="76"/>
        <v>0</v>
      </c>
      <c r="L827" s="82">
        <f>+IF(CONSOLIDADO[[#This Row],[Codigo Municipio]]=E826,CONSOLIDADO[[#This Row],[Recuperados Diarios]]+L826,CONSOLIDADO[[#This Row],[Recuperados Diarios]])</f>
        <v>0</v>
      </c>
      <c r="M827" s="83" cm="1">
        <f t="array" ref="M827">+IFERROR(IF(CONSOLIDADO[[#This Row],[Día]]&lt;14,0,INDEX(CONSOLIDADO[Casos Diarios],ROW()-14,1)),0)</f>
        <v>0</v>
      </c>
      <c r="N827" s="78">
        <f>+IF(CONSOLIDADO[[#This Row],[Clave]]="710143893",1,IF(OR(CONSOLIDADO[[#This Row],[Casos Acumulados]]&gt;0,CONSOLIDADO[[#This Row],[Muertes]]&gt;0),N826+1,I827))</f>
        <v>0</v>
      </c>
      <c r="O827" s="75">
        <f>+IFERROR(VLOOKUP($G827,TDMuertes!$C$2:$E$534,3,0),0)</f>
        <v>0</v>
      </c>
      <c r="P827" s="100" t="str">
        <f t="shared" ca="1" si="77"/>
        <v>OFF</v>
      </c>
      <c r="Q827" s="84">
        <f>+IFERROR(VLOOKUP(CONSOLIDADO[[#This Row],[Codigo Municipio]],TDDia!$A$4:$B$394,2,0),0)</f>
        <v>0</v>
      </c>
    </row>
    <row r="828" spans="2:17" ht="14.4" x14ac:dyDescent="0.3">
      <c r="B828">
        <f t="shared" si="70"/>
        <v>5</v>
      </c>
      <c r="C828" s="75" t="str" cm="1">
        <f t="array" ref="C828">+INDEX(Table_4[[Departamento]:[Municipio]],FINAL!$B828,1)</f>
        <v>Atlántida</v>
      </c>
      <c r="D828" s="75" t="str" cm="1">
        <f t="array" ref="D828">+INDEX(Table_4[[Departamento]:[Municipio]],FINAL!$B828,4)</f>
        <v>La Masica</v>
      </c>
      <c r="E828" s="75" t="str" cm="1">
        <f t="array" ref="E828">+INDEX(Table_4[[Departamento]:[Municipio]],FINAL!$B828,3)</f>
        <v>0105</v>
      </c>
      <c r="F828" s="102">
        <f t="shared" si="71"/>
        <v>43947</v>
      </c>
      <c r="G828" s="77" t="str">
        <f>+CONSOLIDADO[[#This Row],[Codigo Municipio]]&amp;CONSOLIDADO[[#This Row],[Fecha]]</f>
        <v>010543947</v>
      </c>
      <c r="H828" s="78">
        <f>+IFERROR(VLOOKUP($G828,TDAcumula!$C$2:$E$2027,3,0),0)</f>
        <v>0</v>
      </c>
      <c r="I828" s="79">
        <f t="shared" si="75"/>
        <v>0</v>
      </c>
      <c r="J828" s="80">
        <f>+IF(CONSOLIDADO[[#This Row],[Codigo Municipio]]=E827,CONSOLIDADO[[#This Row],[Fallecidos Diarios]]+J827,CONSOLIDADO[[#This Row],[Fallecidos Diarios]])</f>
        <v>0</v>
      </c>
      <c r="K828" s="81">
        <f t="shared" si="76"/>
        <v>0</v>
      </c>
      <c r="L828" s="82">
        <f>+IF(CONSOLIDADO[[#This Row],[Codigo Municipio]]=E827,CONSOLIDADO[[#This Row],[Recuperados Diarios]]+L827,CONSOLIDADO[[#This Row],[Recuperados Diarios]])</f>
        <v>0</v>
      </c>
      <c r="M828" s="83" cm="1">
        <f t="array" ref="M828">+IFERROR(IF(CONSOLIDADO[[#This Row],[Día]]&lt;14,0,INDEX(CONSOLIDADO[Casos Diarios],ROW()-14,1)),0)</f>
        <v>0</v>
      </c>
      <c r="N828" s="78">
        <f>+IF(CONSOLIDADO[[#This Row],[Clave]]="710143893",1,IF(OR(CONSOLIDADO[[#This Row],[Casos Acumulados]]&gt;0,CONSOLIDADO[[#This Row],[Muertes]]&gt;0),N827+1,I828))</f>
        <v>0</v>
      </c>
      <c r="O828" s="75">
        <f>+IFERROR(VLOOKUP($G828,TDMuertes!$C$2:$E$534,3,0),0)</f>
        <v>0</v>
      </c>
      <c r="P828" s="100" t="str">
        <f t="shared" ca="1" si="77"/>
        <v>OFF</v>
      </c>
      <c r="Q828" s="84">
        <f>+IFERROR(VLOOKUP(CONSOLIDADO[[#This Row],[Codigo Municipio]],TDDia!$A$4:$B$394,2,0),0)</f>
        <v>0</v>
      </c>
    </row>
    <row r="829" spans="2:17" ht="14.4" x14ac:dyDescent="0.3">
      <c r="B829">
        <f t="shared" si="70"/>
        <v>5</v>
      </c>
      <c r="C829" s="75" t="str" cm="1">
        <f t="array" ref="C829">+INDEX(Table_4[[Departamento]:[Municipio]],FINAL!$B829,1)</f>
        <v>Atlántida</v>
      </c>
      <c r="D829" s="75" t="str" cm="1">
        <f t="array" ref="D829">+INDEX(Table_4[[Departamento]:[Municipio]],FINAL!$B829,4)</f>
        <v>La Masica</v>
      </c>
      <c r="E829" s="75" t="str" cm="1">
        <f t="array" ref="E829">+INDEX(Table_4[[Departamento]:[Municipio]],FINAL!$B829,3)</f>
        <v>0105</v>
      </c>
      <c r="F829" s="102">
        <f t="shared" si="71"/>
        <v>43948</v>
      </c>
      <c r="G829" s="77" t="str">
        <f>+CONSOLIDADO[[#This Row],[Codigo Municipio]]&amp;CONSOLIDADO[[#This Row],[Fecha]]</f>
        <v>010543948</v>
      </c>
      <c r="H829" s="78">
        <f>+IFERROR(VLOOKUP($G829,TDAcumula!$C$2:$E$2027,3,0),0)</f>
        <v>0</v>
      </c>
      <c r="I829" s="79">
        <f t="shared" si="75"/>
        <v>0</v>
      </c>
      <c r="J829" s="80">
        <f>+IF(CONSOLIDADO[[#This Row],[Codigo Municipio]]=E828,CONSOLIDADO[[#This Row],[Fallecidos Diarios]]+J828,CONSOLIDADO[[#This Row],[Fallecidos Diarios]])</f>
        <v>0</v>
      </c>
      <c r="K829" s="81">
        <f t="shared" si="76"/>
        <v>0</v>
      </c>
      <c r="L829" s="82">
        <f>+IF(CONSOLIDADO[[#This Row],[Codigo Municipio]]=E828,CONSOLIDADO[[#This Row],[Recuperados Diarios]]+L828,CONSOLIDADO[[#This Row],[Recuperados Diarios]])</f>
        <v>0</v>
      </c>
      <c r="M829" s="83" cm="1">
        <f t="array" ref="M829">+IFERROR(IF(CONSOLIDADO[[#This Row],[Día]]&lt;14,0,INDEX(CONSOLIDADO[Casos Diarios],ROW()-14,1)),0)</f>
        <v>0</v>
      </c>
      <c r="N829" s="78">
        <f>+IF(CONSOLIDADO[[#This Row],[Clave]]="710143893",1,IF(OR(CONSOLIDADO[[#This Row],[Casos Acumulados]]&gt;0,CONSOLIDADO[[#This Row],[Muertes]]&gt;0),N828+1,I829))</f>
        <v>0</v>
      </c>
      <c r="O829" s="75">
        <f>+IFERROR(VLOOKUP($G829,TDMuertes!$C$2:$E$534,3,0),0)</f>
        <v>0</v>
      </c>
      <c r="P829" s="100" t="str">
        <f t="shared" ca="1" si="77"/>
        <v>OFF</v>
      </c>
      <c r="Q829" s="84">
        <f>+IFERROR(VLOOKUP(CONSOLIDADO[[#This Row],[Codigo Municipio]],TDDia!$A$4:$B$394,2,0),0)</f>
        <v>0</v>
      </c>
    </row>
    <row r="830" spans="2:17" ht="14.4" x14ac:dyDescent="0.3">
      <c r="B830">
        <f t="shared" si="70"/>
        <v>5</v>
      </c>
      <c r="C830" s="75" t="str" cm="1">
        <f t="array" ref="C830">+INDEX(Table_4[[Departamento]:[Municipio]],FINAL!$B830,1)</f>
        <v>Atlántida</v>
      </c>
      <c r="D830" s="75" t="str" cm="1">
        <f t="array" ref="D830">+INDEX(Table_4[[Departamento]:[Municipio]],FINAL!$B830,4)</f>
        <v>La Masica</v>
      </c>
      <c r="E830" s="75" t="str" cm="1">
        <f t="array" ref="E830">+INDEX(Table_4[[Departamento]:[Municipio]],FINAL!$B830,3)</f>
        <v>0105</v>
      </c>
      <c r="F830" s="102">
        <f t="shared" si="71"/>
        <v>43949</v>
      </c>
      <c r="G830" s="77" t="str">
        <f>+CONSOLIDADO[[#This Row],[Codigo Municipio]]&amp;CONSOLIDADO[[#This Row],[Fecha]]</f>
        <v>010543949</v>
      </c>
      <c r="H830" s="78">
        <f>+IFERROR(VLOOKUP($G830,TDAcumula!$C$2:$E$2027,3,0),0)</f>
        <v>0</v>
      </c>
      <c r="I830" s="79">
        <f t="shared" si="75"/>
        <v>0</v>
      </c>
      <c r="J830" s="80">
        <f>+IF(CONSOLIDADO[[#This Row],[Codigo Municipio]]=E829,CONSOLIDADO[[#This Row],[Fallecidos Diarios]]+J829,CONSOLIDADO[[#This Row],[Fallecidos Diarios]])</f>
        <v>0</v>
      </c>
      <c r="K830" s="81">
        <f t="shared" si="76"/>
        <v>0</v>
      </c>
      <c r="L830" s="82">
        <f>+IF(CONSOLIDADO[[#This Row],[Codigo Municipio]]=E829,CONSOLIDADO[[#This Row],[Recuperados Diarios]]+L829,CONSOLIDADO[[#This Row],[Recuperados Diarios]])</f>
        <v>0</v>
      </c>
      <c r="M830" s="83" cm="1">
        <f t="array" ref="M830">+IFERROR(IF(CONSOLIDADO[[#This Row],[Día]]&lt;14,0,INDEX(CONSOLIDADO[Casos Diarios],ROW()-14,1)),0)</f>
        <v>0</v>
      </c>
      <c r="N830" s="78">
        <f>+IF(CONSOLIDADO[[#This Row],[Clave]]="710143893",1,IF(OR(CONSOLIDADO[[#This Row],[Casos Acumulados]]&gt;0,CONSOLIDADO[[#This Row],[Muertes]]&gt;0),N829+1,I830))</f>
        <v>0</v>
      </c>
      <c r="O830" s="75">
        <f>+IFERROR(VLOOKUP($G830,TDMuertes!$C$2:$E$534,3,0),0)</f>
        <v>0</v>
      </c>
      <c r="P830" s="100" t="str">
        <f t="shared" ca="1" si="77"/>
        <v>OFF</v>
      </c>
      <c r="Q830" s="84">
        <f>+IFERROR(VLOOKUP(CONSOLIDADO[[#This Row],[Codigo Municipio]],TDDia!$A$4:$B$394,2,0),0)</f>
        <v>0</v>
      </c>
    </row>
    <row r="831" spans="2:17" ht="14.4" x14ac:dyDescent="0.3">
      <c r="B831">
        <f t="shared" si="70"/>
        <v>5</v>
      </c>
      <c r="C831" s="75" t="str" cm="1">
        <f t="array" ref="C831">+INDEX(Table_4[[Departamento]:[Municipio]],FINAL!$B831,1)</f>
        <v>Atlántida</v>
      </c>
      <c r="D831" s="75" t="str" cm="1">
        <f t="array" ref="D831">+INDEX(Table_4[[Departamento]:[Municipio]],FINAL!$B831,4)</f>
        <v>La Masica</v>
      </c>
      <c r="E831" s="75" t="str" cm="1">
        <f t="array" ref="E831">+INDEX(Table_4[[Departamento]:[Municipio]],FINAL!$B831,3)</f>
        <v>0105</v>
      </c>
      <c r="F831" s="102">
        <f t="shared" si="71"/>
        <v>43950</v>
      </c>
      <c r="G831" s="77" t="str">
        <f>+CONSOLIDADO[[#This Row],[Codigo Municipio]]&amp;CONSOLIDADO[[#This Row],[Fecha]]</f>
        <v>010543950</v>
      </c>
      <c r="H831" s="78">
        <f>+IFERROR(VLOOKUP($G831,TDAcumula!$C$2:$E$2027,3,0),0)</f>
        <v>0</v>
      </c>
      <c r="I831" s="79">
        <f t="shared" si="75"/>
        <v>0</v>
      </c>
      <c r="J831" s="80">
        <f>+IF(CONSOLIDADO[[#This Row],[Codigo Municipio]]=E830,CONSOLIDADO[[#This Row],[Fallecidos Diarios]]+J830,CONSOLIDADO[[#This Row],[Fallecidos Diarios]])</f>
        <v>0</v>
      </c>
      <c r="K831" s="81">
        <f t="shared" si="76"/>
        <v>0</v>
      </c>
      <c r="L831" s="82">
        <f>+IF(CONSOLIDADO[[#This Row],[Codigo Municipio]]=E830,CONSOLIDADO[[#This Row],[Recuperados Diarios]]+L830,CONSOLIDADO[[#This Row],[Recuperados Diarios]])</f>
        <v>0</v>
      </c>
      <c r="M831" s="83" cm="1">
        <f t="array" ref="M831">+IFERROR(IF(CONSOLIDADO[[#This Row],[Día]]&lt;14,0,INDEX(CONSOLIDADO[Casos Diarios],ROW()-14,1)),0)</f>
        <v>0</v>
      </c>
      <c r="N831" s="78">
        <f>+IF(CONSOLIDADO[[#This Row],[Clave]]="710143893",1,IF(OR(CONSOLIDADO[[#This Row],[Casos Acumulados]]&gt;0,CONSOLIDADO[[#This Row],[Muertes]]&gt;0),N830+1,I831))</f>
        <v>0</v>
      </c>
      <c r="O831" s="75">
        <f>+IFERROR(VLOOKUP($G831,TDMuertes!$C$2:$E$534,3,0),0)</f>
        <v>0</v>
      </c>
      <c r="P831" s="100" t="str">
        <f t="shared" ca="1" si="77"/>
        <v>OFF</v>
      </c>
      <c r="Q831" s="84">
        <f>+IFERROR(VLOOKUP(CONSOLIDADO[[#This Row],[Codigo Municipio]],TDDia!$A$4:$B$394,2,0),0)</f>
        <v>0</v>
      </c>
    </row>
    <row r="832" spans="2:17" ht="14.4" x14ac:dyDescent="0.3">
      <c r="B832">
        <f t="shared" si="70"/>
        <v>5</v>
      </c>
      <c r="C832" s="75" t="str" cm="1">
        <f t="array" ref="C832">+INDEX(Table_4[[Departamento]:[Municipio]],FINAL!$B832,1)</f>
        <v>Atlántida</v>
      </c>
      <c r="D832" s="75" t="str" cm="1">
        <f t="array" ref="D832">+INDEX(Table_4[[Departamento]:[Municipio]],FINAL!$B832,4)</f>
        <v>La Masica</v>
      </c>
      <c r="E832" s="75" t="str" cm="1">
        <f t="array" ref="E832">+INDEX(Table_4[[Departamento]:[Municipio]],FINAL!$B832,3)</f>
        <v>0105</v>
      </c>
      <c r="F832" s="102">
        <f t="shared" si="71"/>
        <v>43951</v>
      </c>
      <c r="G832" s="77" t="str">
        <f>+CONSOLIDADO[[#This Row],[Codigo Municipio]]&amp;CONSOLIDADO[[#This Row],[Fecha]]</f>
        <v>010543951</v>
      </c>
      <c r="H832" s="78">
        <f>+IFERROR(VLOOKUP($G832,TDAcumula!$C$2:$E$2027,3,0),0)</f>
        <v>0</v>
      </c>
      <c r="I832" s="79">
        <f t="shared" si="75"/>
        <v>0</v>
      </c>
      <c r="J832" s="80">
        <f>+IF(CONSOLIDADO[[#This Row],[Codigo Municipio]]=E831,CONSOLIDADO[[#This Row],[Fallecidos Diarios]]+J831,CONSOLIDADO[[#This Row],[Fallecidos Diarios]])</f>
        <v>0</v>
      </c>
      <c r="K832" s="81">
        <f t="shared" si="76"/>
        <v>0</v>
      </c>
      <c r="L832" s="82">
        <f>+IF(CONSOLIDADO[[#This Row],[Codigo Municipio]]=E831,CONSOLIDADO[[#This Row],[Recuperados Diarios]]+L831,CONSOLIDADO[[#This Row],[Recuperados Diarios]])</f>
        <v>0</v>
      </c>
      <c r="M832" s="83" cm="1">
        <f t="array" ref="M832">+IFERROR(IF(CONSOLIDADO[[#This Row],[Día]]&lt;14,0,INDEX(CONSOLIDADO[Casos Diarios],ROW()-14,1)),0)</f>
        <v>0</v>
      </c>
      <c r="N832" s="78">
        <f>+IF(CONSOLIDADO[[#This Row],[Clave]]="710143893",1,IF(OR(CONSOLIDADO[[#This Row],[Casos Acumulados]]&gt;0,CONSOLIDADO[[#This Row],[Muertes]]&gt;0),N831+1,I832))</f>
        <v>0</v>
      </c>
      <c r="O832" s="75">
        <f>+IFERROR(VLOOKUP($G832,TDMuertes!$C$2:$E$534,3,0),0)</f>
        <v>0</v>
      </c>
      <c r="P832" s="100" t="str">
        <f t="shared" ca="1" si="77"/>
        <v>OFF</v>
      </c>
      <c r="Q832" s="84">
        <f>+IFERROR(VLOOKUP(CONSOLIDADO[[#This Row],[Codigo Municipio]],TDDia!$A$4:$B$394,2,0),0)</f>
        <v>0</v>
      </c>
    </row>
    <row r="833" spans="2:17" ht="14.4" x14ac:dyDescent="0.3">
      <c r="B833">
        <f t="shared" si="70"/>
        <v>5</v>
      </c>
      <c r="C833" s="75" t="str" cm="1">
        <f t="array" ref="C833">+INDEX(Table_4[[Departamento]:[Municipio]],FINAL!$B833,1)</f>
        <v>Atlántida</v>
      </c>
      <c r="D833" s="75" t="str" cm="1">
        <f t="array" ref="D833">+INDEX(Table_4[[Departamento]:[Municipio]],FINAL!$B833,4)</f>
        <v>La Masica</v>
      </c>
      <c r="E833" s="75" t="str" cm="1">
        <f t="array" ref="E833">+INDEX(Table_4[[Departamento]:[Municipio]],FINAL!$B833,3)</f>
        <v>0105</v>
      </c>
      <c r="F833" s="102">
        <f t="shared" si="71"/>
        <v>43952</v>
      </c>
      <c r="G833" s="77" t="str">
        <f>+CONSOLIDADO[[#This Row],[Codigo Municipio]]&amp;CONSOLIDADO[[#This Row],[Fecha]]</f>
        <v>010543952</v>
      </c>
      <c r="H833" s="78">
        <f>+IFERROR(VLOOKUP($G833,TDAcumula!$C$2:$E$2027,3,0),0)</f>
        <v>0</v>
      </c>
      <c r="I833" s="79">
        <f t="shared" si="75"/>
        <v>0</v>
      </c>
      <c r="J833" s="80">
        <f>+IF(CONSOLIDADO[[#This Row],[Codigo Municipio]]=E832,CONSOLIDADO[[#This Row],[Fallecidos Diarios]]+J832,CONSOLIDADO[[#This Row],[Fallecidos Diarios]])</f>
        <v>0</v>
      </c>
      <c r="K833" s="81">
        <f t="shared" si="76"/>
        <v>0</v>
      </c>
      <c r="L833" s="82">
        <f>+IF(CONSOLIDADO[[#This Row],[Codigo Municipio]]=E832,CONSOLIDADO[[#This Row],[Recuperados Diarios]]+L832,CONSOLIDADO[[#This Row],[Recuperados Diarios]])</f>
        <v>0</v>
      </c>
      <c r="M833" s="83" cm="1">
        <f t="array" ref="M833">+IFERROR(IF(CONSOLIDADO[[#This Row],[Día]]&lt;14,0,INDEX(CONSOLIDADO[Casos Diarios],ROW()-14,1)),0)</f>
        <v>0</v>
      </c>
      <c r="N833" s="78">
        <f>+IF(CONSOLIDADO[[#This Row],[Clave]]="710143893",1,IF(OR(CONSOLIDADO[[#This Row],[Casos Acumulados]]&gt;0,CONSOLIDADO[[#This Row],[Muertes]]&gt;0),N832+1,I833))</f>
        <v>0</v>
      </c>
      <c r="O833" s="75">
        <f>+IFERROR(VLOOKUP($G833,TDMuertes!$C$2:$E$534,3,0),0)</f>
        <v>0</v>
      </c>
      <c r="P833" s="100" t="str">
        <f t="shared" ca="1" si="77"/>
        <v>OFF</v>
      </c>
      <c r="Q833" s="84">
        <f>+IFERROR(VLOOKUP(CONSOLIDADO[[#This Row],[Codigo Municipio]],TDDia!$A$4:$B$394,2,0),0)</f>
        <v>0</v>
      </c>
    </row>
    <row r="834" spans="2:17" ht="14.4" x14ac:dyDescent="0.3">
      <c r="B834">
        <f t="shared" si="70"/>
        <v>5</v>
      </c>
      <c r="C834" s="75" t="str" cm="1">
        <f t="array" ref="C834">+INDEX(Table_4[[Departamento]:[Municipio]],FINAL!$B834,1)</f>
        <v>Atlántida</v>
      </c>
      <c r="D834" s="75" t="str" cm="1">
        <f t="array" ref="D834">+INDEX(Table_4[[Departamento]:[Municipio]],FINAL!$B834,4)</f>
        <v>La Masica</v>
      </c>
      <c r="E834" s="75" t="str" cm="1">
        <f t="array" ref="E834">+INDEX(Table_4[[Departamento]:[Municipio]],FINAL!$B834,3)</f>
        <v>0105</v>
      </c>
      <c r="F834" s="102">
        <f t="shared" si="71"/>
        <v>43953</v>
      </c>
      <c r="G834" s="77" t="str">
        <f>+CONSOLIDADO[[#This Row],[Codigo Municipio]]&amp;CONSOLIDADO[[#This Row],[Fecha]]</f>
        <v>010543953</v>
      </c>
      <c r="H834" s="78">
        <f>+IFERROR(VLOOKUP($G834,TDAcumula!$C$2:$E$2027,3,0),0)</f>
        <v>0</v>
      </c>
      <c r="I834" s="79">
        <f t="shared" si="75"/>
        <v>0</v>
      </c>
      <c r="J834" s="80">
        <f>+IF(CONSOLIDADO[[#This Row],[Codigo Municipio]]=E833,CONSOLIDADO[[#This Row],[Fallecidos Diarios]]+J833,CONSOLIDADO[[#This Row],[Fallecidos Diarios]])</f>
        <v>0</v>
      </c>
      <c r="K834" s="81">
        <f t="shared" si="76"/>
        <v>0</v>
      </c>
      <c r="L834" s="82">
        <f>+IF(CONSOLIDADO[[#This Row],[Codigo Municipio]]=E833,CONSOLIDADO[[#This Row],[Recuperados Diarios]]+L833,CONSOLIDADO[[#This Row],[Recuperados Diarios]])</f>
        <v>0</v>
      </c>
      <c r="M834" s="83" cm="1">
        <f t="array" ref="M834">+IFERROR(IF(CONSOLIDADO[[#This Row],[Día]]&lt;14,0,INDEX(CONSOLIDADO[Casos Diarios],ROW()-14,1)),0)</f>
        <v>0</v>
      </c>
      <c r="N834" s="78">
        <f>+IF(CONSOLIDADO[[#This Row],[Clave]]="710143893",1,IF(OR(CONSOLIDADO[[#This Row],[Casos Acumulados]]&gt;0,CONSOLIDADO[[#This Row],[Muertes]]&gt;0),N833+1,I834))</f>
        <v>0</v>
      </c>
      <c r="O834" s="75">
        <f>+IFERROR(VLOOKUP($G834,TDMuertes!$C$2:$E$534,3,0),0)</f>
        <v>0</v>
      </c>
      <c r="P834" s="100" t="str">
        <f t="shared" ca="1" si="77"/>
        <v>OFF</v>
      </c>
      <c r="Q834" s="84">
        <f>+IFERROR(VLOOKUP(CONSOLIDADO[[#This Row],[Codigo Municipio]],TDDia!$A$4:$B$394,2,0),0)</f>
        <v>0</v>
      </c>
    </row>
    <row r="835" spans="2:17" ht="14.4" x14ac:dyDescent="0.3">
      <c r="B835">
        <f t="shared" si="70"/>
        <v>5</v>
      </c>
      <c r="C835" s="75" t="str" cm="1">
        <f t="array" ref="C835">+INDEX(Table_4[[Departamento]:[Municipio]],FINAL!$B835,1)</f>
        <v>Atlántida</v>
      </c>
      <c r="D835" s="75" t="str" cm="1">
        <f t="array" ref="D835">+INDEX(Table_4[[Departamento]:[Municipio]],FINAL!$B835,4)</f>
        <v>La Masica</v>
      </c>
      <c r="E835" s="75" t="str" cm="1">
        <f t="array" ref="E835">+INDEX(Table_4[[Departamento]:[Municipio]],FINAL!$B835,3)</f>
        <v>0105</v>
      </c>
      <c r="F835" s="102">
        <f t="shared" si="71"/>
        <v>43954</v>
      </c>
      <c r="G835" s="77" t="str">
        <f>+CONSOLIDADO[[#This Row],[Codigo Municipio]]&amp;CONSOLIDADO[[#This Row],[Fecha]]</f>
        <v>010543954</v>
      </c>
      <c r="H835" s="78">
        <f>+IFERROR(VLOOKUP($G835,TDAcumula!$C$2:$E$2027,3,0),0)</f>
        <v>0</v>
      </c>
      <c r="I835" s="79">
        <f t="shared" si="75"/>
        <v>0</v>
      </c>
      <c r="J835" s="80">
        <f>+IF(CONSOLIDADO[[#This Row],[Codigo Municipio]]=E834,CONSOLIDADO[[#This Row],[Fallecidos Diarios]]+J834,CONSOLIDADO[[#This Row],[Fallecidos Diarios]])</f>
        <v>0</v>
      </c>
      <c r="K835" s="81">
        <f t="shared" si="76"/>
        <v>0</v>
      </c>
      <c r="L835" s="82">
        <f>+IF(CONSOLIDADO[[#This Row],[Codigo Municipio]]=E834,CONSOLIDADO[[#This Row],[Recuperados Diarios]]+L834,CONSOLIDADO[[#This Row],[Recuperados Diarios]])</f>
        <v>0</v>
      </c>
      <c r="M835" s="83" cm="1">
        <f t="array" ref="M835">+IFERROR(IF(CONSOLIDADO[[#This Row],[Día]]&lt;14,0,INDEX(CONSOLIDADO[Casos Diarios],ROW()-14,1)),0)</f>
        <v>0</v>
      </c>
      <c r="N835" s="78">
        <f>+IF(CONSOLIDADO[[#This Row],[Clave]]="710143893",1,IF(OR(CONSOLIDADO[[#This Row],[Casos Acumulados]]&gt;0,CONSOLIDADO[[#This Row],[Muertes]]&gt;0),N834+1,I835))</f>
        <v>0</v>
      </c>
      <c r="O835" s="75">
        <f>+IFERROR(VLOOKUP($G835,TDMuertes!$C$2:$E$534,3,0),0)</f>
        <v>0</v>
      </c>
      <c r="P835" s="100" t="str">
        <f t="shared" ca="1" si="77"/>
        <v>OFF</v>
      </c>
      <c r="Q835" s="84">
        <f>+IFERROR(VLOOKUP(CONSOLIDADO[[#This Row],[Codigo Municipio]],TDDia!$A$4:$B$394,2,0),0)</f>
        <v>0</v>
      </c>
    </row>
    <row r="836" spans="2:17" ht="14.4" x14ac:dyDescent="0.3">
      <c r="B836">
        <f t="shared" si="70"/>
        <v>5</v>
      </c>
      <c r="C836" s="75" t="str" cm="1">
        <f t="array" ref="C836">+INDEX(Table_4[[Departamento]:[Municipio]],FINAL!$B836,1)</f>
        <v>Atlántida</v>
      </c>
      <c r="D836" s="75" t="str" cm="1">
        <f t="array" ref="D836">+INDEX(Table_4[[Departamento]:[Municipio]],FINAL!$B836,4)</f>
        <v>La Masica</v>
      </c>
      <c r="E836" s="75" t="str" cm="1">
        <f t="array" ref="E836">+INDEX(Table_4[[Departamento]:[Municipio]],FINAL!$B836,3)</f>
        <v>0105</v>
      </c>
      <c r="F836" s="102">
        <f t="shared" si="71"/>
        <v>43955</v>
      </c>
      <c r="G836" s="77" t="str">
        <f>+CONSOLIDADO[[#This Row],[Codigo Municipio]]&amp;CONSOLIDADO[[#This Row],[Fecha]]</f>
        <v>010543955</v>
      </c>
      <c r="H836" s="78">
        <f>+IFERROR(VLOOKUP($G836,TDAcumula!$C$2:$E$2027,3,0),0)</f>
        <v>0</v>
      </c>
      <c r="I836" s="79">
        <f t="shared" si="75"/>
        <v>0</v>
      </c>
      <c r="J836" s="80">
        <f>+IF(CONSOLIDADO[[#This Row],[Codigo Municipio]]=E835,CONSOLIDADO[[#This Row],[Fallecidos Diarios]]+J835,CONSOLIDADO[[#This Row],[Fallecidos Diarios]])</f>
        <v>0</v>
      </c>
      <c r="K836" s="81">
        <f t="shared" si="76"/>
        <v>0</v>
      </c>
      <c r="L836" s="82">
        <f>+IF(CONSOLIDADO[[#This Row],[Codigo Municipio]]=E835,CONSOLIDADO[[#This Row],[Recuperados Diarios]]+L835,CONSOLIDADO[[#This Row],[Recuperados Diarios]])</f>
        <v>0</v>
      </c>
      <c r="M836" s="83" cm="1">
        <f t="array" ref="M836">+IFERROR(IF(CONSOLIDADO[[#This Row],[Día]]&lt;14,0,INDEX(CONSOLIDADO[Casos Diarios],ROW()-14,1)),0)</f>
        <v>0</v>
      </c>
      <c r="N836" s="78">
        <f>+IF(CONSOLIDADO[[#This Row],[Clave]]="710143893",1,IF(OR(CONSOLIDADO[[#This Row],[Casos Acumulados]]&gt;0,CONSOLIDADO[[#This Row],[Muertes]]&gt;0),N835+1,I836))</f>
        <v>0</v>
      </c>
      <c r="O836" s="75">
        <f>+IFERROR(VLOOKUP($G836,TDMuertes!$C$2:$E$534,3,0),0)</f>
        <v>0</v>
      </c>
      <c r="P836" s="100" t="str">
        <f t="shared" ca="1" si="77"/>
        <v>OFF</v>
      </c>
      <c r="Q836" s="84">
        <f>+IFERROR(VLOOKUP(CONSOLIDADO[[#This Row],[Codigo Municipio]],TDDia!$A$4:$B$394,2,0),0)</f>
        <v>0</v>
      </c>
    </row>
    <row r="837" spans="2:17" ht="14.4" x14ac:dyDescent="0.3">
      <c r="B837">
        <f t="shared" ref="B837:B900" si="78">+IF(F836=44085,B836+1,B836)</f>
        <v>5</v>
      </c>
      <c r="C837" s="75" t="str" cm="1">
        <f t="array" ref="C837">+INDEX(Table_4[[Departamento]:[Municipio]],FINAL!$B837,1)</f>
        <v>Atlántida</v>
      </c>
      <c r="D837" s="75" t="str" cm="1">
        <f t="array" ref="D837">+INDEX(Table_4[[Departamento]:[Municipio]],FINAL!$B837,4)</f>
        <v>La Masica</v>
      </c>
      <c r="E837" s="75" t="str" cm="1">
        <f t="array" ref="E837">+INDEX(Table_4[[Departamento]:[Municipio]],FINAL!$B837,3)</f>
        <v>0105</v>
      </c>
      <c r="F837" s="102">
        <f t="shared" ref="F837:F1089" si="79">+F644</f>
        <v>43956</v>
      </c>
      <c r="G837" s="77" t="str">
        <f>+CONSOLIDADO[[#This Row],[Codigo Municipio]]&amp;CONSOLIDADO[[#This Row],[Fecha]]</f>
        <v>010543956</v>
      </c>
      <c r="H837" s="78">
        <f>+IFERROR(VLOOKUP($G837,TDAcumula!$C$2:$E$2027,3,0),0)</f>
        <v>0</v>
      </c>
      <c r="I837" s="79">
        <f t="shared" si="75"/>
        <v>0</v>
      </c>
      <c r="J837" s="80">
        <f>+IF(CONSOLIDADO[[#This Row],[Codigo Municipio]]=E836,CONSOLIDADO[[#This Row],[Fallecidos Diarios]]+J836,CONSOLIDADO[[#This Row],[Fallecidos Diarios]])</f>
        <v>0</v>
      </c>
      <c r="K837" s="81">
        <f t="shared" si="76"/>
        <v>0</v>
      </c>
      <c r="L837" s="82">
        <f>+IF(CONSOLIDADO[[#This Row],[Codigo Municipio]]=E836,CONSOLIDADO[[#This Row],[Recuperados Diarios]]+L836,CONSOLIDADO[[#This Row],[Recuperados Diarios]])</f>
        <v>0</v>
      </c>
      <c r="M837" s="83" cm="1">
        <f t="array" ref="M837">+IFERROR(IF(CONSOLIDADO[[#This Row],[Día]]&lt;14,0,INDEX(CONSOLIDADO[Casos Diarios],ROW()-14,1)),0)</f>
        <v>0</v>
      </c>
      <c r="N837" s="78">
        <f>+IF(CONSOLIDADO[[#This Row],[Clave]]="710143893",1,IF(OR(CONSOLIDADO[[#This Row],[Casos Acumulados]]&gt;0,CONSOLIDADO[[#This Row],[Muertes]]&gt;0),N836+1,I837))</f>
        <v>0</v>
      </c>
      <c r="O837" s="75">
        <f>+IFERROR(VLOOKUP($G837,TDMuertes!$C$2:$E$534,3,0),0)</f>
        <v>0</v>
      </c>
      <c r="P837" s="100" t="str">
        <f t="shared" ca="1" si="77"/>
        <v>OFF</v>
      </c>
      <c r="Q837" s="84">
        <f>+IFERROR(VLOOKUP(CONSOLIDADO[[#This Row],[Codigo Municipio]],TDDia!$A$4:$B$394,2,0),0)</f>
        <v>0</v>
      </c>
    </row>
    <row r="838" spans="2:17" ht="14.4" x14ac:dyDescent="0.3">
      <c r="B838">
        <f t="shared" si="78"/>
        <v>5</v>
      </c>
      <c r="C838" s="75" t="str" cm="1">
        <f t="array" ref="C838">+INDEX(Table_4[[Departamento]:[Municipio]],FINAL!$B838,1)</f>
        <v>Atlántida</v>
      </c>
      <c r="D838" s="75" t="str" cm="1">
        <f t="array" ref="D838">+INDEX(Table_4[[Departamento]:[Municipio]],FINAL!$B838,4)</f>
        <v>La Masica</v>
      </c>
      <c r="E838" s="75" t="str" cm="1">
        <f t="array" ref="E838">+INDEX(Table_4[[Departamento]:[Municipio]],FINAL!$B838,3)</f>
        <v>0105</v>
      </c>
      <c r="F838" s="102">
        <f t="shared" si="79"/>
        <v>43957</v>
      </c>
      <c r="G838" s="77" t="str">
        <f>+CONSOLIDADO[[#This Row],[Codigo Municipio]]&amp;CONSOLIDADO[[#This Row],[Fecha]]</f>
        <v>010543957</v>
      </c>
      <c r="H838" s="78">
        <f>+IFERROR(VLOOKUP($G838,TDAcumula!$C$2:$E$2027,3,0),0)</f>
        <v>0</v>
      </c>
      <c r="I838" s="79">
        <f t="shared" si="75"/>
        <v>0</v>
      </c>
      <c r="J838" s="80">
        <f>+IF(CONSOLIDADO[[#This Row],[Codigo Municipio]]=E837,CONSOLIDADO[[#This Row],[Fallecidos Diarios]]+J837,CONSOLIDADO[[#This Row],[Fallecidos Diarios]])</f>
        <v>0</v>
      </c>
      <c r="K838" s="81">
        <f t="shared" si="76"/>
        <v>0</v>
      </c>
      <c r="L838" s="82">
        <f>+IF(CONSOLIDADO[[#This Row],[Codigo Municipio]]=E837,CONSOLIDADO[[#This Row],[Recuperados Diarios]]+L837,CONSOLIDADO[[#This Row],[Recuperados Diarios]])</f>
        <v>0</v>
      </c>
      <c r="M838" s="83" cm="1">
        <f t="array" ref="M838">+IFERROR(IF(CONSOLIDADO[[#This Row],[Día]]&lt;14,0,INDEX(CONSOLIDADO[Casos Diarios],ROW()-14,1)),0)</f>
        <v>0</v>
      </c>
      <c r="N838" s="78">
        <f>+IF(CONSOLIDADO[[#This Row],[Clave]]="710143893",1,IF(OR(CONSOLIDADO[[#This Row],[Casos Acumulados]]&gt;0,CONSOLIDADO[[#This Row],[Muertes]]&gt;0),N837+1,I838))</f>
        <v>0</v>
      </c>
      <c r="O838" s="75">
        <f>+IFERROR(VLOOKUP($G838,TDMuertes!$C$2:$E$534,3,0),0)</f>
        <v>0</v>
      </c>
      <c r="P838" s="100" t="str">
        <f t="shared" ca="1" si="77"/>
        <v>OFF</v>
      </c>
      <c r="Q838" s="84">
        <f>+IFERROR(VLOOKUP(CONSOLIDADO[[#This Row],[Codigo Municipio]],TDDia!$A$4:$B$394,2,0),0)</f>
        <v>0</v>
      </c>
    </row>
    <row r="839" spans="2:17" ht="14.4" x14ac:dyDescent="0.3">
      <c r="B839">
        <f t="shared" si="78"/>
        <v>5</v>
      </c>
      <c r="C839" s="75" t="str" cm="1">
        <f t="array" ref="C839">+INDEX(Table_4[[Departamento]:[Municipio]],FINAL!$B839,1)</f>
        <v>Atlántida</v>
      </c>
      <c r="D839" s="75" t="str" cm="1">
        <f t="array" ref="D839">+INDEX(Table_4[[Departamento]:[Municipio]],FINAL!$B839,4)</f>
        <v>La Masica</v>
      </c>
      <c r="E839" s="75" t="str" cm="1">
        <f t="array" ref="E839">+INDEX(Table_4[[Departamento]:[Municipio]],FINAL!$B839,3)</f>
        <v>0105</v>
      </c>
      <c r="F839" s="102">
        <f t="shared" si="79"/>
        <v>43958</v>
      </c>
      <c r="G839" s="77" t="str">
        <f>+CONSOLIDADO[[#This Row],[Codigo Municipio]]&amp;CONSOLIDADO[[#This Row],[Fecha]]</f>
        <v>010543958</v>
      </c>
      <c r="H839" s="78">
        <f>+IFERROR(VLOOKUP($G839,TDAcumula!$C$2:$E$2027,3,0),0)</f>
        <v>0</v>
      </c>
      <c r="I839" s="79">
        <f t="shared" si="75"/>
        <v>0</v>
      </c>
      <c r="J839" s="80">
        <f>+IF(CONSOLIDADO[[#This Row],[Codigo Municipio]]=E838,CONSOLIDADO[[#This Row],[Fallecidos Diarios]]+J838,CONSOLIDADO[[#This Row],[Fallecidos Diarios]])</f>
        <v>0</v>
      </c>
      <c r="K839" s="81">
        <f t="shared" si="76"/>
        <v>0</v>
      </c>
      <c r="L839" s="82">
        <f>+IF(CONSOLIDADO[[#This Row],[Codigo Municipio]]=E838,CONSOLIDADO[[#This Row],[Recuperados Diarios]]+L838,CONSOLIDADO[[#This Row],[Recuperados Diarios]])</f>
        <v>0</v>
      </c>
      <c r="M839" s="83" cm="1">
        <f t="array" ref="M839">+IFERROR(IF(CONSOLIDADO[[#This Row],[Día]]&lt;14,0,INDEX(CONSOLIDADO[Casos Diarios],ROW()-14,1)),0)</f>
        <v>0</v>
      </c>
      <c r="N839" s="78">
        <f>+IF(CONSOLIDADO[[#This Row],[Clave]]="710143893",1,IF(OR(CONSOLIDADO[[#This Row],[Casos Acumulados]]&gt;0,CONSOLIDADO[[#This Row],[Muertes]]&gt;0),N838+1,I839))</f>
        <v>0</v>
      </c>
      <c r="O839" s="75">
        <f>+IFERROR(VLOOKUP($G839,TDMuertes!$C$2:$E$534,3,0),0)</f>
        <v>0</v>
      </c>
      <c r="P839" s="100" t="str">
        <f t="shared" ca="1" si="77"/>
        <v>OFF</v>
      </c>
      <c r="Q839" s="84">
        <f>+IFERROR(VLOOKUP(CONSOLIDADO[[#This Row],[Codigo Municipio]],TDDia!$A$4:$B$394,2,0),0)</f>
        <v>0</v>
      </c>
    </row>
    <row r="840" spans="2:17" ht="14.4" x14ac:dyDescent="0.3">
      <c r="B840">
        <f t="shared" si="78"/>
        <v>5</v>
      </c>
      <c r="C840" s="75" t="str" cm="1">
        <f t="array" ref="C840">+INDEX(Table_4[[Departamento]:[Municipio]],FINAL!$B840,1)</f>
        <v>Atlántida</v>
      </c>
      <c r="D840" s="75" t="str" cm="1">
        <f t="array" ref="D840">+INDEX(Table_4[[Departamento]:[Municipio]],FINAL!$B840,4)</f>
        <v>La Masica</v>
      </c>
      <c r="E840" s="75" t="str" cm="1">
        <f t="array" ref="E840">+INDEX(Table_4[[Departamento]:[Municipio]],FINAL!$B840,3)</f>
        <v>0105</v>
      </c>
      <c r="F840" s="102">
        <f t="shared" si="79"/>
        <v>43959</v>
      </c>
      <c r="G840" s="77" t="str">
        <f>+CONSOLIDADO[[#This Row],[Codigo Municipio]]&amp;CONSOLIDADO[[#This Row],[Fecha]]</f>
        <v>010543959</v>
      </c>
      <c r="H840" s="78">
        <f>+IFERROR(VLOOKUP($G840,TDAcumula!$C$2:$E$2027,3,0),0)</f>
        <v>0</v>
      </c>
      <c r="I840" s="79">
        <f t="shared" si="75"/>
        <v>0</v>
      </c>
      <c r="J840" s="80">
        <f>+IF(CONSOLIDADO[[#This Row],[Codigo Municipio]]=E839,CONSOLIDADO[[#This Row],[Fallecidos Diarios]]+J839,CONSOLIDADO[[#This Row],[Fallecidos Diarios]])</f>
        <v>0</v>
      </c>
      <c r="K840" s="81">
        <f t="shared" si="76"/>
        <v>0</v>
      </c>
      <c r="L840" s="82">
        <f>+IF(CONSOLIDADO[[#This Row],[Codigo Municipio]]=E839,CONSOLIDADO[[#This Row],[Recuperados Diarios]]+L839,CONSOLIDADO[[#This Row],[Recuperados Diarios]])</f>
        <v>0</v>
      </c>
      <c r="M840" s="83" cm="1">
        <f t="array" ref="M840">+IFERROR(IF(CONSOLIDADO[[#This Row],[Día]]&lt;14,0,INDEX(CONSOLIDADO[Casos Diarios],ROW()-14,1)),0)</f>
        <v>0</v>
      </c>
      <c r="N840" s="78">
        <f>+IF(CONSOLIDADO[[#This Row],[Clave]]="710143893",1,IF(OR(CONSOLIDADO[[#This Row],[Casos Acumulados]]&gt;0,CONSOLIDADO[[#This Row],[Muertes]]&gt;0),N839+1,I840))</f>
        <v>0</v>
      </c>
      <c r="O840" s="75">
        <f>+IFERROR(VLOOKUP($G840,TDMuertes!$C$2:$E$534,3,0),0)</f>
        <v>0</v>
      </c>
      <c r="P840" s="100" t="str">
        <f t="shared" ca="1" si="77"/>
        <v>OFF</v>
      </c>
      <c r="Q840" s="84">
        <f>+IFERROR(VLOOKUP(CONSOLIDADO[[#This Row],[Codigo Municipio]],TDDia!$A$4:$B$394,2,0),0)</f>
        <v>0</v>
      </c>
    </row>
    <row r="841" spans="2:17" ht="14.4" x14ac:dyDescent="0.3">
      <c r="B841">
        <f t="shared" si="78"/>
        <v>5</v>
      </c>
      <c r="C841" s="75" t="str" cm="1">
        <f t="array" ref="C841">+INDEX(Table_4[[Departamento]:[Municipio]],FINAL!$B841,1)</f>
        <v>Atlántida</v>
      </c>
      <c r="D841" s="75" t="str" cm="1">
        <f t="array" ref="D841">+INDEX(Table_4[[Departamento]:[Municipio]],FINAL!$B841,4)</f>
        <v>La Masica</v>
      </c>
      <c r="E841" s="75" t="str" cm="1">
        <f t="array" ref="E841">+INDEX(Table_4[[Departamento]:[Municipio]],FINAL!$B841,3)</f>
        <v>0105</v>
      </c>
      <c r="F841" s="102">
        <f t="shared" si="79"/>
        <v>43960</v>
      </c>
      <c r="G841" s="77" t="str">
        <f>+CONSOLIDADO[[#This Row],[Codigo Municipio]]&amp;CONSOLIDADO[[#This Row],[Fecha]]</f>
        <v>010543960</v>
      </c>
      <c r="H841" s="78">
        <f>+IFERROR(VLOOKUP($G841,TDAcumula!$C$2:$E$2027,3,0),0)</f>
        <v>0</v>
      </c>
      <c r="I841" s="79">
        <f t="shared" si="75"/>
        <v>0</v>
      </c>
      <c r="J841" s="80">
        <f>+IF(CONSOLIDADO[[#This Row],[Codigo Municipio]]=E840,CONSOLIDADO[[#This Row],[Fallecidos Diarios]]+J840,CONSOLIDADO[[#This Row],[Fallecidos Diarios]])</f>
        <v>0</v>
      </c>
      <c r="K841" s="81">
        <f t="shared" si="76"/>
        <v>0</v>
      </c>
      <c r="L841" s="82">
        <f>+IF(CONSOLIDADO[[#This Row],[Codigo Municipio]]=E840,CONSOLIDADO[[#This Row],[Recuperados Diarios]]+L840,CONSOLIDADO[[#This Row],[Recuperados Diarios]])</f>
        <v>0</v>
      </c>
      <c r="M841" s="83" cm="1">
        <f t="array" ref="M841">+IFERROR(IF(CONSOLIDADO[[#This Row],[Día]]&lt;14,0,INDEX(CONSOLIDADO[Casos Diarios],ROW()-14,1)),0)</f>
        <v>0</v>
      </c>
      <c r="N841" s="78">
        <f>+IF(CONSOLIDADO[[#This Row],[Clave]]="710143893",1,IF(OR(CONSOLIDADO[[#This Row],[Casos Acumulados]]&gt;0,CONSOLIDADO[[#This Row],[Muertes]]&gt;0),N840+1,I841))</f>
        <v>0</v>
      </c>
      <c r="O841" s="75">
        <f>+IFERROR(VLOOKUP($G841,TDMuertes!$C$2:$E$534,3,0),0)</f>
        <v>0</v>
      </c>
      <c r="P841" s="100" t="str">
        <f t="shared" ca="1" si="77"/>
        <v>OFF</v>
      </c>
      <c r="Q841" s="84">
        <f>+IFERROR(VLOOKUP(CONSOLIDADO[[#This Row],[Codigo Municipio]],TDDia!$A$4:$B$394,2,0),0)</f>
        <v>0</v>
      </c>
    </row>
    <row r="842" spans="2:17" ht="14.4" x14ac:dyDescent="0.3">
      <c r="B842">
        <f t="shared" si="78"/>
        <v>5</v>
      </c>
      <c r="C842" s="75" t="str" cm="1">
        <f t="array" ref="C842">+INDEX(Table_4[[Departamento]:[Municipio]],FINAL!$B842,1)</f>
        <v>Atlántida</v>
      </c>
      <c r="D842" s="75" t="str" cm="1">
        <f t="array" ref="D842">+INDEX(Table_4[[Departamento]:[Municipio]],FINAL!$B842,4)</f>
        <v>La Masica</v>
      </c>
      <c r="E842" s="75" t="str" cm="1">
        <f t="array" ref="E842">+INDEX(Table_4[[Departamento]:[Municipio]],FINAL!$B842,3)</f>
        <v>0105</v>
      </c>
      <c r="F842" s="102">
        <f t="shared" si="79"/>
        <v>43961</v>
      </c>
      <c r="G842" s="77" t="str">
        <f>+CONSOLIDADO[[#This Row],[Codigo Municipio]]&amp;CONSOLIDADO[[#This Row],[Fecha]]</f>
        <v>010543961</v>
      </c>
      <c r="H842" s="78">
        <f>+IFERROR(VLOOKUP($G842,TDAcumula!$C$2:$E$2027,3,0),0)</f>
        <v>0</v>
      </c>
      <c r="I842" s="79">
        <f t="shared" si="75"/>
        <v>0</v>
      </c>
      <c r="J842" s="80">
        <f>+IF(CONSOLIDADO[[#This Row],[Codigo Municipio]]=E841,CONSOLIDADO[[#This Row],[Fallecidos Diarios]]+J841,CONSOLIDADO[[#This Row],[Fallecidos Diarios]])</f>
        <v>0</v>
      </c>
      <c r="K842" s="81">
        <f t="shared" si="76"/>
        <v>0</v>
      </c>
      <c r="L842" s="82">
        <f>+IF(CONSOLIDADO[[#This Row],[Codigo Municipio]]=E841,CONSOLIDADO[[#This Row],[Recuperados Diarios]]+L841,CONSOLIDADO[[#This Row],[Recuperados Diarios]])</f>
        <v>0</v>
      </c>
      <c r="M842" s="83" cm="1">
        <f t="array" ref="M842">+IFERROR(IF(CONSOLIDADO[[#This Row],[Día]]&lt;14,0,INDEX(CONSOLIDADO[Casos Diarios],ROW()-14,1)),0)</f>
        <v>0</v>
      </c>
      <c r="N842" s="78">
        <f>+IF(CONSOLIDADO[[#This Row],[Clave]]="710143893",1,IF(OR(CONSOLIDADO[[#This Row],[Casos Acumulados]]&gt;0,CONSOLIDADO[[#This Row],[Muertes]]&gt;0),N841+1,I842))</f>
        <v>0</v>
      </c>
      <c r="O842" s="75">
        <f>+IFERROR(VLOOKUP($G842,TDMuertes!$C$2:$E$534,3,0),0)</f>
        <v>0</v>
      </c>
      <c r="P842" s="100" t="str">
        <f t="shared" ca="1" si="77"/>
        <v>OFF</v>
      </c>
      <c r="Q842" s="84">
        <f>+IFERROR(VLOOKUP(CONSOLIDADO[[#This Row],[Codigo Municipio]],TDDia!$A$4:$B$394,2,0),0)</f>
        <v>0</v>
      </c>
    </row>
    <row r="843" spans="2:17" ht="14.4" x14ac:dyDescent="0.3">
      <c r="B843">
        <f t="shared" si="78"/>
        <v>5</v>
      </c>
      <c r="C843" s="75" t="str" cm="1">
        <f t="array" ref="C843">+INDEX(Table_4[[Departamento]:[Municipio]],FINAL!$B843,1)</f>
        <v>Atlántida</v>
      </c>
      <c r="D843" s="75" t="str" cm="1">
        <f t="array" ref="D843">+INDEX(Table_4[[Departamento]:[Municipio]],FINAL!$B843,4)</f>
        <v>La Masica</v>
      </c>
      <c r="E843" s="75" t="str" cm="1">
        <f t="array" ref="E843">+INDEX(Table_4[[Departamento]:[Municipio]],FINAL!$B843,3)</f>
        <v>0105</v>
      </c>
      <c r="F843" s="102">
        <f t="shared" si="79"/>
        <v>43962</v>
      </c>
      <c r="G843" s="77" t="str">
        <f>+CONSOLIDADO[[#This Row],[Codigo Municipio]]&amp;CONSOLIDADO[[#This Row],[Fecha]]</f>
        <v>010543962</v>
      </c>
      <c r="H843" s="78">
        <f>+IFERROR(VLOOKUP($G843,TDAcumula!$C$2:$E$2027,3,0),0)</f>
        <v>0</v>
      </c>
      <c r="I843" s="79">
        <f t="shared" ref="I843:I871" si="80">+IF(E843=E842,H843+I842,H843)</f>
        <v>0</v>
      </c>
      <c r="J843" s="80">
        <f>+IF(CONSOLIDADO[[#This Row],[Codigo Municipio]]=E842,CONSOLIDADO[[#This Row],[Fallecidos Diarios]]+J842,CONSOLIDADO[[#This Row],[Fallecidos Diarios]])</f>
        <v>0</v>
      </c>
      <c r="K843" s="81">
        <f t="shared" ref="K843:K871" si="81">+IF(I843-J843-L843&lt;0,0,I843-J843-L843)</f>
        <v>0</v>
      </c>
      <c r="L843" s="82">
        <f>+IF(CONSOLIDADO[[#This Row],[Codigo Municipio]]=E842,CONSOLIDADO[[#This Row],[Recuperados Diarios]]+L842,CONSOLIDADO[[#This Row],[Recuperados Diarios]])</f>
        <v>0</v>
      </c>
      <c r="M843" s="83" cm="1">
        <f t="array" ref="M843">+IFERROR(IF(CONSOLIDADO[[#This Row],[Día]]&lt;14,0,INDEX(CONSOLIDADO[Casos Diarios],ROW()-14,1)),0)</f>
        <v>0</v>
      </c>
      <c r="N843" s="78">
        <f>+IF(CONSOLIDADO[[#This Row],[Clave]]="710143893",1,IF(OR(CONSOLIDADO[[#This Row],[Casos Acumulados]]&gt;0,CONSOLIDADO[[#This Row],[Muertes]]&gt;0),N842+1,I843))</f>
        <v>0</v>
      </c>
      <c r="O843" s="75">
        <f>+IFERROR(VLOOKUP($G843,TDMuertes!$C$2:$E$534,3,0),0)</f>
        <v>0</v>
      </c>
      <c r="P843" s="100" t="str">
        <f t="shared" ref="P843:P871" ca="1" si="82">+IF(N843=0,"OFF",IF(N843=1,"START",IF(AND(N843&gt;1,F843&lt;TODAY()+1),"ON","OUT TIME")))</f>
        <v>OFF</v>
      </c>
      <c r="Q843" s="84">
        <f>+IFERROR(VLOOKUP(CONSOLIDADO[[#This Row],[Codigo Municipio]],TDDia!$A$4:$B$394,2,0),0)</f>
        <v>0</v>
      </c>
    </row>
    <row r="844" spans="2:17" ht="14.4" x14ac:dyDescent="0.3">
      <c r="B844">
        <f t="shared" si="78"/>
        <v>5</v>
      </c>
      <c r="C844" s="75" t="str" cm="1">
        <f t="array" ref="C844">+INDEX(Table_4[[Departamento]:[Municipio]],FINAL!$B844,1)</f>
        <v>Atlántida</v>
      </c>
      <c r="D844" s="75" t="str" cm="1">
        <f t="array" ref="D844">+INDEX(Table_4[[Departamento]:[Municipio]],FINAL!$B844,4)</f>
        <v>La Masica</v>
      </c>
      <c r="E844" s="75" t="str" cm="1">
        <f t="array" ref="E844">+INDEX(Table_4[[Departamento]:[Municipio]],FINAL!$B844,3)</f>
        <v>0105</v>
      </c>
      <c r="F844" s="102">
        <f t="shared" si="79"/>
        <v>43963</v>
      </c>
      <c r="G844" s="77" t="str">
        <f>+CONSOLIDADO[[#This Row],[Codigo Municipio]]&amp;CONSOLIDADO[[#This Row],[Fecha]]</f>
        <v>010543963</v>
      </c>
      <c r="H844" s="78">
        <f>+IFERROR(VLOOKUP($G844,TDAcumula!$C$2:$E$2027,3,0),0)</f>
        <v>0</v>
      </c>
      <c r="I844" s="79">
        <f t="shared" si="80"/>
        <v>0</v>
      </c>
      <c r="J844" s="80">
        <f>+IF(CONSOLIDADO[[#This Row],[Codigo Municipio]]=E843,CONSOLIDADO[[#This Row],[Fallecidos Diarios]]+J843,CONSOLIDADO[[#This Row],[Fallecidos Diarios]])</f>
        <v>0</v>
      </c>
      <c r="K844" s="81">
        <f t="shared" si="81"/>
        <v>0</v>
      </c>
      <c r="L844" s="82">
        <f>+IF(CONSOLIDADO[[#This Row],[Codigo Municipio]]=E843,CONSOLIDADO[[#This Row],[Recuperados Diarios]]+L843,CONSOLIDADO[[#This Row],[Recuperados Diarios]])</f>
        <v>0</v>
      </c>
      <c r="M844" s="83" cm="1">
        <f t="array" ref="M844">+IFERROR(IF(CONSOLIDADO[[#This Row],[Día]]&lt;14,0,INDEX(CONSOLIDADO[Casos Diarios],ROW()-14,1)),0)</f>
        <v>0</v>
      </c>
      <c r="N844" s="78">
        <f>+IF(CONSOLIDADO[[#This Row],[Clave]]="710143893",1,IF(OR(CONSOLIDADO[[#This Row],[Casos Acumulados]]&gt;0,CONSOLIDADO[[#This Row],[Muertes]]&gt;0),N843+1,I844))</f>
        <v>0</v>
      </c>
      <c r="O844" s="75">
        <f>+IFERROR(VLOOKUP($G844,TDMuertes!$C$2:$E$534,3,0),0)</f>
        <v>0</v>
      </c>
      <c r="P844" s="100" t="str">
        <f t="shared" ca="1" si="82"/>
        <v>OFF</v>
      </c>
      <c r="Q844" s="84">
        <f>+IFERROR(VLOOKUP(CONSOLIDADO[[#This Row],[Codigo Municipio]],TDDia!$A$4:$B$394,2,0),0)</f>
        <v>0</v>
      </c>
    </row>
    <row r="845" spans="2:17" ht="14.4" x14ac:dyDescent="0.3">
      <c r="B845">
        <f t="shared" si="78"/>
        <v>5</v>
      </c>
      <c r="C845" s="75" t="str" cm="1">
        <f t="array" ref="C845">+INDEX(Table_4[[Departamento]:[Municipio]],FINAL!$B845,1)</f>
        <v>Atlántida</v>
      </c>
      <c r="D845" s="75" t="str" cm="1">
        <f t="array" ref="D845">+INDEX(Table_4[[Departamento]:[Municipio]],FINAL!$B845,4)</f>
        <v>La Masica</v>
      </c>
      <c r="E845" s="75" t="str" cm="1">
        <f t="array" ref="E845">+INDEX(Table_4[[Departamento]:[Municipio]],FINAL!$B845,3)</f>
        <v>0105</v>
      </c>
      <c r="F845" s="102">
        <f t="shared" si="79"/>
        <v>43964</v>
      </c>
      <c r="G845" s="77" t="str">
        <f>+CONSOLIDADO[[#This Row],[Codigo Municipio]]&amp;CONSOLIDADO[[#This Row],[Fecha]]</f>
        <v>010543964</v>
      </c>
      <c r="H845" s="78">
        <f>+IFERROR(VLOOKUP($G845,TDAcumula!$C$2:$E$2027,3,0),0)</f>
        <v>0</v>
      </c>
      <c r="I845" s="79">
        <f t="shared" si="80"/>
        <v>0</v>
      </c>
      <c r="J845" s="80">
        <f>+IF(CONSOLIDADO[[#This Row],[Codigo Municipio]]=E844,CONSOLIDADO[[#This Row],[Fallecidos Diarios]]+J844,CONSOLIDADO[[#This Row],[Fallecidos Diarios]])</f>
        <v>0</v>
      </c>
      <c r="K845" s="81">
        <f t="shared" si="81"/>
        <v>0</v>
      </c>
      <c r="L845" s="82">
        <f>+IF(CONSOLIDADO[[#This Row],[Codigo Municipio]]=E844,CONSOLIDADO[[#This Row],[Recuperados Diarios]]+L844,CONSOLIDADO[[#This Row],[Recuperados Diarios]])</f>
        <v>0</v>
      </c>
      <c r="M845" s="83" cm="1">
        <f t="array" ref="M845">+IFERROR(IF(CONSOLIDADO[[#This Row],[Día]]&lt;14,0,INDEX(CONSOLIDADO[Casos Diarios],ROW()-14,1)),0)</f>
        <v>0</v>
      </c>
      <c r="N845" s="78">
        <f>+IF(CONSOLIDADO[[#This Row],[Clave]]="710143893",1,IF(OR(CONSOLIDADO[[#This Row],[Casos Acumulados]]&gt;0,CONSOLIDADO[[#This Row],[Muertes]]&gt;0),N844+1,I845))</f>
        <v>0</v>
      </c>
      <c r="O845" s="75">
        <f>+IFERROR(VLOOKUP($G845,TDMuertes!$C$2:$E$534,3,0),0)</f>
        <v>0</v>
      </c>
      <c r="P845" s="100" t="str">
        <f t="shared" ca="1" si="82"/>
        <v>OFF</v>
      </c>
      <c r="Q845" s="84">
        <f>+IFERROR(VLOOKUP(CONSOLIDADO[[#This Row],[Codigo Municipio]],TDDia!$A$4:$B$394,2,0),0)</f>
        <v>0</v>
      </c>
    </row>
    <row r="846" spans="2:17" ht="14.4" x14ac:dyDescent="0.3">
      <c r="B846">
        <f t="shared" si="78"/>
        <v>5</v>
      </c>
      <c r="C846" s="75" t="str" cm="1">
        <f t="array" ref="C846">+INDEX(Table_4[[Departamento]:[Municipio]],FINAL!$B846,1)</f>
        <v>Atlántida</v>
      </c>
      <c r="D846" s="75" t="str" cm="1">
        <f t="array" ref="D846">+INDEX(Table_4[[Departamento]:[Municipio]],FINAL!$B846,4)</f>
        <v>La Masica</v>
      </c>
      <c r="E846" s="75" t="str" cm="1">
        <f t="array" ref="E846">+INDEX(Table_4[[Departamento]:[Municipio]],FINAL!$B846,3)</f>
        <v>0105</v>
      </c>
      <c r="F846" s="102">
        <f t="shared" si="79"/>
        <v>43965</v>
      </c>
      <c r="G846" s="77" t="str">
        <f>+CONSOLIDADO[[#This Row],[Codigo Municipio]]&amp;CONSOLIDADO[[#This Row],[Fecha]]</f>
        <v>010543965</v>
      </c>
      <c r="H846" s="78">
        <f>+IFERROR(VLOOKUP($G846,TDAcumula!$C$2:$E$2027,3,0),0)</f>
        <v>0</v>
      </c>
      <c r="I846" s="79">
        <f t="shared" si="80"/>
        <v>0</v>
      </c>
      <c r="J846" s="80">
        <f>+IF(CONSOLIDADO[[#This Row],[Codigo Municipio]]=E845,CONSOLIDADO[[#This Row],[Fallecidos Diarios]]+J845,CONSOLIDADO[[#This Row],[Fallecidos Diarios]])</f>
        <v>0</v>
      </c>
      <c r="K846" s="81">
        <f t="shared" si="81"/>
        <v>0</v>
      </c>
      <c r="L846" s="82">
        <f>+IF(CONSOLIDADO[[#This Row],[Codigo Municipio]]=E845,CONSOLIDADO[[#This Row],[Recuperados Diarios]]+L845,CONSOLIDADO[[#This Row],[Recuperados Diarios]])</f>
        <v>0</v>
      </c>
      <c r="M846" s="83" cm="1">
        <f t="array" ref="M846">+IFERROR(IF(CONSOLIDADO[[#This Row],[Día]]&lt;14,0,INDEX(CONSOLIDADO[Casos Diarios],ROW()-14,1)),0)</f>
        <v>0</v>
      </c>
      <c r="N846" s="78">
        <f>+IF(CONSOLIDADO[[#This Row],[Clave]]="710143893",1,IF(OR(CONSOLIDADO[[#This Row],[Casos Acumulados]]&gt;0,CONSOLIDADO[[#This Row],[Muertes]]&gt;0),N845+1,I846))</f>
        <v>0</v>
      </c>
      <c r="O846" s="75">
        <f>+IFERROR(VLOOKUP($G846,TDMuertes!$C$2:$E$534,3,0),0)</f>
        <v>0</v>
      </c>
      <c r="P846" s="100" t="str">
        <f t="shared" ca="1" si="82"/>
        <v>OFF</v>
      </c>
      <c r="Q846" s="84">
        <f>+IFERROR(VLOOKUP(CONSOLIDADO[[#This Row],[Codigo Municipio]],TDDia!$A$4:$B$394,2,0),0)</f>
        <v>0</v>
      </c>
    </row>
    <row r="847" spans="2:17" ht="14.4" x14ac:dyDescent="0.3">
      <c r="B847">
        <f t="shared" si="78"/>
        <v>5</v>
      </c>
      <c r="C847" s="75" t="str" cm="1">
        <f t="array" ref="C847">+INDEX(Table_4[[Departamento]:[Municipio]],FINAL!$B847,1)</f>
        <v>Atlántida</v>
      </c>
      <c r="D847" s="75" t="str" cm="1">
        <f t="array" ref="D847">+INDEX(Table_4[[Departamento]:[Municipio]],FINAL!$B847,4)</f>
        <v>La Masica</v>
      </c>
      <c r="E847" s="75" t="str" cm="1">
        <f t="array" ref="E847">+INDEX(Table_4[[Departamento]:[Municipio]],FINAL!$B847,3)</f>
        <v>0105</v>
      </c>
      <c r="F847" s="102">
        <f t="shared" si="79"/>
        <v>43966</v>
      </c>
      <c r="G847" s="77" t="str">
        <f>+CONSOLIDADO[[#This Row],[Codigo Municipio]]&amp;CONSOLIDADO[[#This Row],[Fecha]]</f>
        <v>010543966</v>
      </c>
      <c r="H847" s="78">
        <f>+IFERROR(VLOOKUP($G847,TDAcumula!$C$2:$E$2027,3,0),0)</f>
        <v>0</v>
      </c>
      <c r="I847" s="79">
        <f t="shared" si="80"/>
        <v>0</v>
      </c>
      <c r="J847" s="80">
        <f>+IF(CONSOLIDADO[[#This Row],[Codigo Municipio]]=E846,CONSOLIDADO[[#This Row],[Fallecidos Diarios]]+J846,CONSOLIDADO[[#This Row],[Fallecidos Diarios]])</f>
        <v>0</v>
      </c>
      <c r="K847" s="81">
        <f t="shared" si="81"/>
        <v>0</v>
      </c>
      <c r="L847" s="82">
        <f>+IF(CONSOLIDADO[[#This Row],[Codigo Municipio]]=E846,CONSOLIDADO[[#This Row],[Recuperados Diarios]]+L846,CONSOLIDADO[[#This Row],[Recuperados Diarios]])</f>
        <v>0</v>
      </c>
      <c r="M847" s="83" cm="1">
        <f t="array" ref="M847">+IFERROR(IF(CONSOLIDADO[[#This Row],[Día]]&lt;14,0,INDEX(CONSOLIDADO[Casos Diarios],ROW()-14,1)),0)</f>
        <v>0</v>
      </c>
      <c r="N847" s="78">
        <f>+IF(CONSOLIDADO[[#This Row],[Clave]]="710143893",1,IF(OR(CONSOLIDADO[[#This Row],[Casos Acumulados]]&gt;0,CONSOLIDADO[[#This Row],[Muertes]]&gt;0),N846+1,I847))</f>
        <v>0</v>
      </c>
      <c r="O847" s="75">
        <f>+IFERROR(VLOOKUP($G847,TDMuertes!$C$2:$E$534,3,0),0)</f>
        <v>0</v>
      </c>
      <c r="P847" s="100" t="str">
        <f t="shared" ca="1" si="82"/>
        <v>OFF</v>
      </c>
      <c r="Q847" s="84">
        <f>+IFERROR(VLOOKUP(CONSOLIDADO[[#This Row],[Codigo Municipio]],TDDia!$A$4:$B$394,2,0),0)</f>
        <v>0</v>
      </c>
    </row>
    <row r="848" spans="2:17" ht="14.4" x14ac:dyDescent="0.3">
      <c r="B848">
        <f t="shared" si="78"/>
        <v>5</v>
      </c>
      <c r="C848" s="75" t="str" cm="1">
        <f t="array" ref="C848">+INDEX(Table_4[[Departamento]:[Municipio]],FINAL!$B848,1)</f>
        <v>Atlántida</v>
      </c>
      <c r="D848" s="75" t="str" cm="1">
        <f t="array" ref="D848">+INDEX(Table_4[[Departamento]:[Municipio]],FINAL!$B848,4)</f>
        <v>La Masica</v>
      </c>
      <c r="E848" s="75" t="str" cm="1">
        <f t="array" ref="E848">+INDEX(Table_4[[Departamento]:[Municipio]],FINAL!$B848,3)</f>
        <v>0105</v>
      </c>
      <c r="F848" s="102">
        <f t="shared" si="79"/>
        <v>43967</v>
      </c>
      <c r="G848" s="77" t="str">
        <f>+CONSOLIDADO[[#This Row],[Codigo Municipio]]&amp;CONSOLIDADO[[#This Row],[Fecha]]</f>
        <v>010543967</v>
      </c>
      <c r="H848" s="78">
        <f>+IFERROR(VLOOKUP($G848,TDAcumula!$C$2:$E$2027,3,0),0)</f>
        <v>0</v>
      </c>
      <c r="I848" s="79">
        <f t="shared" si="80"/>
        <v>0</v>
      </c>
      <c r="J848" s="80">
        <f>+IF(CONSOLIDADO[[#This Row],[Codigo Municipio]]=E847,CONSOLIDADO[[#This Row],[Fallecidos Diarios]]+J847,CONSOLIDADO[[#This Row],[Fallecidos Diarios]])</f>
        <v>0</v>
      </c>
      <c r="K848" s="81">
        <f t="shared" si="81"/>
        <v>0</v>
      </c>
      <c r="L848" s="82">
        <f>+IF(CONSOLIDADO[[#This Row],[Codigo Municipio]]=E847,CONSOLIDADO[[#This Row],[Recuperados Diarios]]+L847,CONSOLIDADO[[#This Row],[Recuperados Diarios]])</f>
        <v>0</v>
      </c>
      <c r="M848" s="83" cm="1">
        <f t="array" ref="M848">+IFERROR(IF(CONSOLIDADO[[#This Row],[Día]]&lt;14,0,INDEX(CONSOLIDADO[Casos Diarios],ROW()-14,1)),0)</f>
        <v>0</v>
      </c>
      <c r="N848" s="78">
        <f>+IF(CONSOLIDADO[[#This Row],[Clave]]="710143893",1,IF(OR(CONSOLIDADO[[#This Row],[Casos Acumulados]]&gt;0,CONSOLIDADO[[#This Row],[Muertes]]&gt;0),N847+1,I848))</f>
        <v>0</v>
      </c>
      <c r="O848" s="75">
        <f>+IFERROR(VLOOKUP($G848,TDMuertes!$C$2:$E$534,3,0),0)</f>
        <v>0</v>
      </c>
      <c r="P848" s="100" t="str">
        <f t="shared" ca="1" si="82"/>
        <v>OFF</v>
      </c>
      <c r="Q848" s="84">
        <f>+IFERROR(VLOOKUP(CONSOLIDADO[[#This Row],[Codigo Municipio]],TDDia!$A$4:$B$394,2,0),0)</f>
        <v>0</v>
      </c>
    </row>
    <row r="849" spans="2:17" ht="14.4" x14ac:dyDescent="0.3">
      <c r="B849">
        <f t="shared" si="78"/>
        <v>5</v>
      </c>
      <c r="C849" s="75" t="str" cm="1">
        <f t="array" ref="C849">+INDEX(Table_4[[Departamento]:[Municipio]],FINAL!$B849,1)</f>
        <v>Atlántida</v>
      </c>
      <c r="D849" s="75" t="str" cm="1">
        <f t="array" ref="D849">+INDEX(Table_4[[Departamento]:[Municipio]],FINAL!$B849,4)</f>
        <v>La Masica</v>
      </c>
      <c r="E849" s="75" t="str" cm="1">
        <f t="array" ref="E849">+INDEX(Table_4[[Departamento]:[Municipio]],FINAL!$B849,3)</f>
        <v>0105</v>
      </c>
      <c r="F849" s="102">
        <f t="shared" si="79"/>
        <v>43968</v>
      </c>
      <c r="G849" s="77" t="str">
        <f>+CONSOLIDADO[[#This Row],[Codigo Municipio]]&amp;CONSOLIDADO[[#This Row],[Fecha]]</f>
        <v>010543968</v>
      </c>
      <c r="H849" s="78">
        <f>+IFERROR(VLOOKUP($G849,TDAcumula!$C$2:$E$2027,3,0),0)</f>
        <v>0</v>
      </c>
      <c r="I849" s="79">
        <f t="shared" si="80"/>
        <v>0</v>
      </c>
      <c r="J849" s="80">
        <f>+IF(CONSOLIDADO[[#This Row],[Codigo Municipio]]=E848,CONSOLIDADO[[#This Row],[Fallecidos Diarios]]+J848,CONSOLIDADO[[#This Row],[Fallecidos Diarios]])</f>
        <v>0</v>
      </c>
      <c r="K849" s="81">
        <f t="shared" si="81"/>
        <v>0</v>
      </c>
      <c r="L849" s="82">
        <f>+IF(CONSOLIDADO[[#This Row],[Codigo Municipio]]=E848,CONSOLIDADO[[#This Row],[Recuperados Diarios]]+L848,CONSOLIDADO[[#This Row],[Recuperados Diarios]])</f>
        <v>0</v>
      </c>
      <c r="M849" s="83" cm="1">
        <f t="array" ref="M849">+IFERROR(IF(CONSOLIDADO[[#This Row],[Día]]&lt;14,0,INDEX(CONSOLIDADO[Casos Diarios],ROW()-14,1)),0)</f>
        <v>0</v>
      </c>
      <c r="N849" s="78">
        <f>+IF(CONSOLIDADO[[#This Row],[Clave]]="710143893",1,IF(OR(CONSOLIDADO[[#This Row],[Casos Acumulados]]&gt;0,CONSOLIDADO[[#This Row],[Muertes]]&gt;0),N848+1,I849))</f>
        <v>0</v>
      </c>
      <c r="O849" s="75">
        <f>+IFERROR(VLOOKUP($G849,TDMuertes!$C$2:$E$534,3,0),0)</f>
        <v>0</v>
      </c>
      <c r="P849" s="100" t="str">
        <f t="shared" ca="1" si="82"/>
        <v>OFF</v>
      </c>
      <c r="Q849" s="84">
        <f>+IFERROR(VLOOKUP(CONSOLIDADO[[#This Row],[Codigo Municipio]],TDDia!$A$4:$B$394,2,0),0)</f>
        <v>0</v>
      </c>
    </row>
    <row r="850" spans="2:17" ht="14.4" x14ac:dyDescent="0.3">
      <c r="B850">
        <f t="shared" si="78"/>
        <v>5</v>
      </c>
      <c r="C850" s="75" t="str" cm="1">
        <f t="array" ref="C850">+INDEX(Table_4[[Departamento]:[Municipio]],FINAL!$B850,1)</f>
        <v>Atlántida</v>
      </c>
      <c r="D850" s="75" t="str" cm="1">
        <f t="array" ref="D850">+INDEX(Table_4[[Departamento]:[Municipio]],FINAL!$B850,4)</f>
        <v>La Masica</v>
      </c>
      <c r="E850" s="75" t="str" cm="1">
        <f t="array" ref="E850">+INDEX(Table_4[[Departamento]:[Municipio]],FINAL!$B850,3)</f>
        <v>0105</v>
      </c>
      <c r="F850" s="102">
        <f t="shared" si="79"/>
        <v>43969</v>
      </c>
      <c r="G850" s="77" t="str">
        <f>+CONSOLIDADO[[#This Row],[Codigo Municipio]]&amp;CONSOLIDADO[[#This Row],[Fecha]]</f>
        <v>010543969</v>
      </c>
      <c r="H850" s="78">
        <f>+IFERROR(VLOOKUP($G850,TDAcumula!$C$2:$E$2027,3,0),0)</f>
        <v>0</v>
      </c>
      <c r="I850" s="79">
        <f t="shared" si="80"/>
        <v>0</v>
      </c>
      <c r="J850" s="80">
        <f>+IF(CONSOLIDADO[[#This Row],[Codigo Municipio]]=E849,CONSOLIDADO[[#This Row],[Fallecidos Diarios]]+J849,CONSOLIDADO[[#This Row],[Fallecidos Diarios]])</f>
        <v>0</v>
      </c>
      <c r="K850" s="81">
        <f t="shared" si="81"/>
        <v>0</v>
      </c>
      <c r="L850" s="82">
        <f>+IF(CONSOLIDADO[[#This Row],[Codigo Municipio]]=E849,CONSOLIDADO[[#This Row],[Recuperados Diarios]]+L849,CONSOLIDADO[[#This Row],[Recuperados Diarios]])</f>
        <v>0</v>
      </c>
      <c r="M850" s="83" cm="1">
        <f t="array" ref="M850">+IFERROR(IF(CONSOLIDADO[[#This Row],[Día]]&lt;14,0,INDEX(CONSOLIDADO[Casos Diarios],ROW()-14,1)),0)</f>
        <v>0</v>
      </c>
      <c r="N850" s="78">
        <f>+IF(CONSOLIDADO[[#This Row],[Clave]]="710143893",1,IF(OR(CONSOLIDADO[[#This Row],[Casos Acumulados]]&gt;0,CONSOLIDADO[[#This Row],[Muertes]]&gt;0),N849+1,I850))</f>
        <v>0</v>
      </c>
      <c r="O850" s="75">
        <f>+IFERROR(VLOOKUP($G850,TDMuertes!$C$2:$E$534,3,0),0)</f>
        <v>0</v>
      </c>
      <c r="P850" s="100" t="str">
        <f t="shared" ca="1" si="82"/>
        <v>OFF</v>
      </c>
      <c r="Q850" s="84">
        <f>+IFERROR(VLOOKUP(CONSOLIDADO[[#This Row],[Codigo Municipio]],TDDia!$A$4:$B$394,2,0),0)</f>
        <v>0</v>
      </c>
    </row>
    <row r="851" spans="2:17" ht="14.4" x14ac:dyDescent="0.3">
      <c r="B851">
        <f t="shared" si="78"/>
        <v>5</v>
      </c>
      <c r="C851" s="75" t="str" cm="1">
        <f t="array" ref="C851">+INDEX(Table_4[[Departamento]:[Municipio]],FINAL!$B851,1)</f>
        <v>Atlántida</v>
      </c>
      <c r="D851" s="75" t="str" cm="1">
        <f t="array" ref="D851">+INDEX(Table_4[[Departamento]:[Municipio]],FINAL!$B851,4)</f>
        <v>La Masica</v>
      </c>
      <c r="E851" s="75" t="str" cm="1">
        <f t="array" ref="E851">+INDEX(Table_4[[Departamento]:[Municipio]],FINAL!$B851,3)</f>
        <v>0105</v>
      </c>
      <c r="F851" s="102">
        <f t="shared" si="79"/>
        <v>43970</v>
      </c>
      <c r="G851" s="77" t="str">
        <f>+CONSOLIDADO[[#This Row],[Codigo Municipio]]&amp;CONSOLIDADO[[#This Row],[Fecha]]</f>
        <v>010543970</v>
      </c>
      <c r="H851" s="78">
        <f>+IFERROR(VLOOKUP($G851,TDAcumula!$C$2:$E$2027,3,0),0)</f>
        <v>0</v>
      </c>
      <c r="I851" s="79">
        <f t="shared" si="80"/>
        <v>0</v>
      </c>
      <c r="J851" s="80">
        <f>+IF(CONSOLIDADO[[#This Row],[Codigo Municipio]]=E850,CONSOLIDADO[[#This Row],[Fallecidos Diarios]]+J850,CONSOLIDADO[[#This Row],[Fallecidos Diarios]])</f>
        <v>0</v>
      </c>
      <c r="K851" s="81">
        <f t="shared" si="81"/>
        <v>0</v>
      </c>
      <c r="L851" s="82">
        <f>+IF(CONSOLIDADO[[#This Row],[Codigo Municipio]]=E850,CONSOLIDADO[[#This Row],[Recuperados Diarios]]+L850,CONSOLIDADO[[#This Row],[Recuperados Diarios]])</f>
        <v>0</v>
      </c>
      <c r="M851" s="83" cm="1">
        <f t="array" ref="M851">+IFERROR(IF(CONSOLIDADO[[#This Row],[Día]]&lt;14,0,INDEX(CONSOLIDADO[Casos Diarios],ROW()-14,1)),0)</f>
        <v>0</v>
      </c>
      <c r="N851" s="78">
        <f>+IF(CONSOLIDADO[[#This Row],[Clave]]="710143893",1,IF(OR(CONSOLIDADO[[#This Row],[Casos Acumulados]]&gt;0,CONSOLIDADO[[#This Row],[Muertes]]&gt;0),N850+1,I851))</f>
        <v>0</v>
      </c>
      <c r="O851" s="75">
        <f>+IFERROR(VLOOKUP($G851,TDMuertes!$C$2:$E$534,3,0),0)</f>
        <v>0</v>
      </c>
      <c r="P851" s="100" t="str">
        <f t="shared" ca="1" si="82"/>
        <v>OFF</v>
      </c>
      <c r="Q851" s="84">
        <f>+IFERROR(VLOOKUP(CONSOLIDADO[[#This Row],[Codigo Municipio]],TDDia!$A$4:$B$394,2,0),0)</f>
        <v>0</v>
      </c>
    </row>
    <row r="852" spans="2:17" ht="14.4" x14ac:dyDescent="0.3">
      <c r="B852">
        <f t="shared" si="78"/>
        <v>5</v>
      </c>
      <c r="C852" s="75" t="str" cm="1">
        <f t="array" ref="C852">+INDEX(Table_4[[Departamento]:[Municipio]],FINAL!$B852,1)</f>
        <v>Atlántida</v>
      </c>
      <c r="D852" s="75" t="str" cm="1">
        <f t="array" ref="D852">+INDEX(Table_4[[Departamento]:[Municipio]],FINAL!$B852,4)</f>
        <v>La Masica</v>
      </c>
      <c r="E852" s="75" t="str" cm="1">
        <f t="array" ref="E852">+INDEX(Table_4[[Departamento]:[Municipio]],FINAL!$B852,3)</f>
        <v>0105</v>
      </c>
      <c r="F852" s="102">
        <f t="shared" si="79"/>
        <v>43971</v>
      </c>
      <c r="G852" s="77" t="str">
        <f>+CONSOLIDADO[[#This Row],[Codigo Municipio]]&amp;CONSOLIDADO[[#This Row],[Fecha]]</f>
        <v>010543971</v>
      </c>
      <c r="H852" s="78">
        <f>+IFERROR(VLOOKUP($G852,TDAcumula!$C$2:$E$2027,3,0),0)</f>
        <v>0</v>
      </c>
      <c r="I852" s="79">
        <f t="shared" si="80"/>
        <v>0</v>
      </c>
      <c r="J852" s="80">
        <f>+IF(CONSOLIDADO[[#This Row],[Codigo Municipio]]=E851,CONSOLIDADO[[#This Row],[Fallecidos Diarios]]+J851,CONSOLIDADO[[#This Row],[Fallecidos Diarios]])</f>
        <v>0</v>
      </c>
      <c r="K852" s="81">
        <f t="shared" si="81"/>
        <v>0</v>
      </c>
      <c r="L852" s="82">
        <f>+IF(CONSOLIDADO[[#This Row],[Codigo Municipio]]=E851,CONSOLIDADO[[#This Row],[Recuperados Diarios]]+L851,CONSOLIDADO[[#This Row],[Recuperados Diarios]])</f>
        <v>0</v>
      </c>
      <c r="M852" s="83" cm="1">
        <f t="array" ref="M852">+IFERROR(IF(CONSOLIDADO[[#This Row],[Día]]&lt;14,0,INDEX(CONSOLIDADO[Casos Diarios],ROW()-14,1)),0)</f>
        <v>0</v>
      </c>
      <c r="N852" s="78">
        <f>+IF(CONSOLIDADO[[#This Row],[Clave]]="710143893",1,IF(OR(CONSOLIDADO[[#This Row],[Casos Acumulados]]&gt;0,CONSOLIDADO[[#This Row],[Muertes]]&gt;0),N851+1,I852))</f>
        <v>0</v>
      </c>
      <c r="O852" s="75">
        <f>+IFERROR(VLOOKUP($G852,TDMuertes!$C$2:$E$534,3,0),0)</f>
        <v>0</v>
      </c>
      <c r="P852" s="100" t="str">
        <f t="shared" ca="1" si="82"/>
        <v>OFF</v>
      </c>
      <c r="Q852" s="84">
        <f>+IFERROR(VLOOKUP(CONSOLIDADO[[#This Row],[Codigo Municipio]],TDDia!$A$4:$B$394,2,0),0)</f>
        <v>0</v>
      </c>
    </row>
    <row r="853" spans="2:17" ht="14.4" x14ac:dyDescent="0.3">
      <c r="B853">
        <f t="shared" si="78"/>
        <v>5</v>
      </c>
      <c r="C853" s="75" t="str" cm="1">
        <f t="array" ref="C853">+INDEX(Table_4[[Departamento]:[Municipio]],FINAL!$B853,1)</f>
        <v>Atlántida</v>
      </c>
      <c r="D853" s="75" t="str" cm="1">
        <f t="array" ref="D853">+INDEX(Table_4[[Departamento]:[Municipio]],FINAL!$B853,4)</f>
        <v>La Masica</v>
      </c>
      <c r="E853" s="75" t="str" cm="1">
        <f t="array" ref="E853">+INDEX(Table_4[[Departamento]:[Municipio]],FINAL!$B853,3)</f>
        <v>0105</v>
      </c>
      <c r="F853" s="102">
        <f t="shared" si="79"/>
        <v>43972</v>
      </c>
      <c r="G853" s="77" t="str">
        <f>+CONSOLIDADO[[#This Row],[Codigo Municipio]]&amp;CONSOLIDADO[[#This Row],[Fecha]]</f>
        <v>010543972</v>
      </c>
      <c r="H853" s="78">
        <f>+IFERROR(VLOOKUP($G853,TDAcumula!$C$2:$E$2027,3,0),0)</f>
        <v>0</v>
      </c>
      <c r="I853" s="79">
        <f t="shared" si="80"/>
        <v>0</v>
      </c>
      <c r="J853" s="80">
        <f>+IF(CONSOLIDADO[[#This Row],[Codigo Municipio]]=E852,CONSOLIDADO[[#This Row],[Fallecidos Diarios]]+J852,CONSOLIDADO[[#This Row],[Fallecidos Diarios]])</f>
        <v>0</v>
      </c>
      <c r="K853" s="81">
        <f t="shared" si="81"/>
        <v>0</v>
      </c>
      <c r="L853" s="82">
        <f>+IF(CONSOLIDADO[[#This Row],[Codigo Municipio]]=E852,CONSOLIDADO[[#This Row],[Recuperados Diarios]]+L852,CONSOLIDADO[[#This Row],[Recuperados Diarios]])</f>
        <v>0</v>
      </c>
      <c r="M853" s="83" cm="1">
        <f t="array" ref="M853">+IFERROR(IF(CONSOLIDADO[[#This Row],[Día]]&lt;14,0,INDEX(CONSOLIDADO[Casos Diarios],ROW()-14,1)),0)</f>
        <v>0</v>
      </c>
      <c r="N853" s="78">
        <f>+IF(CONSOLIDADO[[#This Row],[Clave]]="710143893",1,IF(OR(CONSOLIDADO[[#This Row],[Casos Acumulados]]&gt;0,CONSOLIDADO[[#This Row],[Muertes]]&gt;0),N852+1,I853))</f>
        <v>0</v>
      </c>
      <c r="O853" s="75">
        <f>+IFERROR(VLOOKUP($G853,TDMuertes!$C$2:$E$534,3,0),0)</f>
        <v>0</v>
      </c>
      <c r="P853" s="100" t="str">
        <f t="shared" ca="1" si="82"/>
        <v>OFF</v>
      </c>
      <c r="Q853" s="84">
        <f>+IFERROR(VLOOKUP(CONSOLIDADO[[#This Row],[Codigo Municipio]],TDDia!$A$4:$B$394,2,0),0)</f>
        <v>0</v>
      </c>
    </row>
    <row r="854" spans="2:17" ht="14.4" x14ac:dyDescent="0.3">
      <c r="B854">
        <f t="shared" si="78"/>
        <v>5</v>
      </c>
      <c r="C854" s="75" t="str" cm="1">
        <f t="array" ref="C854">+INDEX(Table_4[[Departamento]:[Municipio]],FINAL!$B854,1)</f>
        <v>Atlántida</v>
      </c>
      <c r="D854" s="75" t="str" cm="1">
        <f t="array" ref="D854">+INDEX(Table_4[[Departamento]:[Municipio]],FINAL!$B854,4)</f>
        <v>La Masica</v>
      </c>
      <c r="E854" s="75" t="str" cm="1">
        <f t="array" ref="E854">+INDEX(Table_4[[Departamento]:[Municipio]],FINAL!$B854,3)</f>
        <v>0105</v>
      </c>
      <c r="F854" s="102">
        <f t="shared" si="79"/>
        <v>43973</v>
      </c>
      <c r="G854" s="77" t="str">
        <f>+CONSOLIDADO[[#This Row],[Codigo Municipio]]&amp;CONSOLIDADO[[#This Row],[Fecha]]</f>
        <v>010543973</v>
      </c>
      <c r="H854" s="78">
        <f>+IFERROR(VLOOKUP($G854,TDAcumula!$C$2:$E$2027,3,0),0)</f>
        <v>0</v>
      </c>
      <c r="I854" s="79">
        <f t="shared" si="80"/>
        <v>0</v>
      </c>
      <c r="J854" s="80">
        <f>+IF(CONSOLIDADO[[#This Row],[Codigo Municipio]]=E853,CONSOLIDADO[[#This Row],[Fallecidos Diarios]]+J853,CONSOLIDADO[[#This Row],[Fallecidos Diarios]])</f>
        <v>0</v>
      </c>
      <c r="K854" s="81">
        <f t="shared" si="81"/>
        <v>0</v>
      </c>
      <c r="L854" s="82">
        <f>+IF(CONSOLIDADO[[#This Row],[Codigo Municipio]]=E853,CONSOLIDADO[[#This Row],[Recuperados Diarios]]+L853,CONSOLIDADO[[#This Row],[Recuperados Diarios]])</f>
        <v>0</v>
      </c>
      <c r="M854" s="83" cm="1">
        <f t="array" ref="M854">+IFERROR(IF(CONSOLIDADO[[#This Row],[Día]]&lt;14,0,INDEX(CONSOLIDADO[Casos Diarios],ROW()-14,1)),0)</f>
        <v>0</v>
      </c>
      <c r="N854" s="78">
        <f>+IF(CONSOLIDADO[[#This Row],[Clave]]="710143893",1,IF(OR(CONSOLIDADO[[#This Row],[Casos Acumulados]]&gt;0,CONSOLIDADO[[#This Row],[Muertes]]&gt;0),N853+1,I854))</f>
        <v>0</v>
      </c>
      <c r="O854" s="75">
        <f>+IFERROR(VLOOKUP($G854,TDMuertes!$C$2:$E$534,3,0),0)</f>
        <v>0</v>
      </c>
      <c r="P854" s="100" t="str">
        <f t="shared" ca="1" si="82"/>
        <v>OFF</v>
      </c>
      <c r="Q854" s="84">
        <f>+IFERROR(VLOOKUP(CONSOLIDADO[[#This Row],[Codigo Municipio]],TDDia!$A$4:$B$394,2,0),0)</f>
        <v>0</v>
      </c>
    </row>
    <row r="855" spans="2:17" ht="14.4" x14ac:dyDescent="0.3">
      <c r="B855">
        <f t="shared" si="78"/>
        <v>5</v>
      </c>
      <c r="C855" s="75" t="str" cm="1">
        <f t="array" ref="C855">+INDEX(Table_4[[Departamento]:[Municipio]],FINAL!$B855,1)</f>
        <v>Atlántida</v>
      </c>
      <c r="D855" s="75" t="str" cm="1">
        <f t="array" ref="D855">+INDEX(Table_4[[Departamento]:[Municipio]],FINAL!$B855,4)</f>
        <v>La Masica</v>
      </c>
      <c r="E855" s="75" t="str" cm="1">
        <f t="array" ref="E855">+INDEX(Table_4[[Departamento]:[Municipio]],FINAL!$B855,3)</f>
        <v>0105</v>
      </c>
      <c r="F855" s="102">
        <f t="shared" si="79"/>
        <v>43974</v>
      </c>
      <c r="G855" s="77" t="str">
        <f>+CONSOLIDADO[[#This Row],[Codigo Municipio]]&amp;CONSOLIDADO[[#This Row],[Fecha]]</f>
        <v>010543974</v>
      </c>
      <c r="H855" s="78">
        <f>+IFERROR(VLOOKUP($G855,TDAcumula!$C$2:$E$2027,3,0),0)</f>
        <v>0</v>
      </c>
      <c r="I855" s="79">
        <f t="shared" si="80"/>
        <v>0</v>
      </c>
      <c r="J855" s="80">
        <f>+IF(CONSOLIDADO[[#This Row],[Codigo Municipio]]=E854,CONSOLIDADO[[#This Row],[Fallecidos Diarios]]+J854,CONSOLIDADO[[#This Row],[Fallecidos Diarios]])</f>
        <v>0</v>
      </c>
      <c r="K855" s="81">
        <f t="shared" si="81"/>
        <v>0</v>
      </c>
      <c r="L855" s="82">
        <f>+IF(CONSOLIDADO[[#This Row],[Codigo Municipio]]=E854,CONSOLIDADO[[#This Row],[Recuperados Diarios]]+L854,CONSOLIDADO[[#This Row],[Recuperados Diarios]])</f>
        <v>0</v>
      </c>
      <c r="M855" s="83" cm="1">
        <f t="array" ref="M855">+IFERROR(IF(CONSOLIDADO[[#This Row],[Día]]&lt;14,0,INDEX(CONSOLIDADO[Casos Diarios],ROW()-14,1)),0)</f>
        <v>0</v>
      </c>
      <c r="N855" s="78">
        <f>+IF(CONSOLIDADO[[#This Row],[Clave]]="710143893",1,IF(OR(CONSOLIDADO[[#This Row],[Casos Acumulados]]&gt;0,CONSOLIDADO[[#This Row],[Muertes]]&gt;0),N854+1,I855))</f>
        <v>0</v>
      </c>
      <c r="O855" s="75">
        <f>+IFERROR(VLOOKUP($G855,TDMuertes!$C$2:$E$534,3,0),0)</f>
        <v>0</v>
      </c>
      <c r="P855" s="100" t="str">
        <f t="shared" ca="1" si="82"/>
        <v>OFF</v>
      </c>
      <c r="Q855" s="84">
        <f>+IFERROR(VLOOKUP(CONSOLIDADO[[#This Row],[Codigo Municipio]],TDDia!$A$4:$B$394,2,0),0)</f>
        <v>0</v>
      </c>
    </row>
    <row r="856" spans="2:17" ht="14.4" x14ac:dyDescent="0.3">
      <c r="B856">
        <f t="shared" si="78"/>
        <v>5</v>
      </c>
      <c r="C856" s="75" t="str" cm="1">
        <f t="array" ref="C856">+INDEX(Table_4[[Departamento]:[Municipio]],FINAL!$B856,1)</f>
        <v>Atlántida</v>
      </c>
      <c r="D856" s="75" t="str" cm="1">
        <f t="array" ref="D856">+INDEX(Table_4[[Departamento]:[Municipio]],FINAL!$B856,4)</f>
        <v>La Masica</v>
      </c>
      <c r="E856" s="75" t="str" cm="1">
        <f t="array" ref="E856">+INDEX(Table_4[[Departamento]:[Municipio]],FINAL!$B856,3)</f>
        <v>0105</v>
      </c>
      <c r="F856" s="102">
        <f t="shared" si="79"/>
        <v>43975</v>
      </c>
      <c r="G856" s="77" t="str">
        <f>+CONSOLIDADO[[#This Row],[Codigo Municipio]]&amp;CONSOLIDADO[[#This Row],[Fecha]]</f>
        <v>010543975</v>
      </c>
      <c r="H856" s="78">
        <f>+IFERROR(VLOOKUP($G856,TDAcumula!$C$2:$E$2027,3,0),0)</f>
        <v>0</v>
      </c>
      <c r="I856" s="79">
        <f t="shared" si="80"/>
        <v>0</v>
      </c>
      <c r="J856" s="80">
        <f>+IF(CONSOLIDADO[[#This Row],[Codigo Municipio]]=E855,CONSOLIDADO[[#This Row],[Fallecidos Diarios]]+J855,CONSOLIDADO[[#This Row],[Fallecidos Diarios]])</f>
        <v>0</v>
      </c>
      <c r="K856" s="81">
        <f t="shared" si="81"/>
        <v>0</v>
      </c>
      <c r="L856" s="82">
        <f>+IF(CONSOLIDADO[[#This Row],[Codigo Municipio]]=E855,CONSOLIDADO[[#This Row],[Recuperados Diarios]]+L855,CONSOLIDADO[[#This Row],[Recuperados Diarios]])</f>
        <v>0</v>
      </c>
      <c r="M856" s="83" cm="1">
        <f t="array" ref="M856">+IFERROR(IF(CONSOLIDADO[[#This Row],[Día]]&lt;14,0,INDEX(CONSOLIDADO[Casos Diarios],ROW()-14,1)),0)</f>
        <v>0</v>
      </c>
      <c r="N856" s="78">
        <f>+IF(CONSOLIDADO[[#This Row],[Clave]]="710143893",1,IF(OR(CONSOLIDADO[[#This Row],[Casos Acumulados]]&gt;0,CONSOLIDADO[[#This Row],[Muertes]]&gt;0),N855+1,I856))</f>
        <v>0</v>
      </c>
      <c r="O856" s="75">
        <f>+IFERROR(VLOOKUP($G856,TDMuertes!$C$2:$E$534,3,0),0)</f>
        <v>0</v>
      </c>
      <c r="P856" s="100" t="str">
        <f t="shared" ca="1" si="82"/>
        <v>OFF</v>
      </c>
      <c r="Q856" s="84">
        <f>+IFERROR(VLOOKUP(CONSOLIDADO[[#This Row],[Codigo Municipio]],TDDia!$A$4:$B$394,2,0),0)</f>
        <v>0</v>
      </c>
    </row>
    <row r="857" spans="2:17" ht="14.4" x14ac:dyDescent="0.3">
      <c r="B857">
        <f t="shared" si="78"/>
        <v>5</v>
      </c>
      <c r="C857" s="75" t="str" cm="1">
        <f t="array" ref="C857">+INDEX(Table_4[[Departamento]:[Municipio]],FINAL!$B857,1)</f>
        <v>Atlántida</v>
      </c>
      <c r="D857" s="75" t="str" cm="1">
        <f t="array" ref="D857">+INDEX(Table_4[[Departamento]:[Municipio]],FINAL!$B857,4)</f>
        <v>La Masica</v>
      </c>
      <c r="E857" s="75" t="str" cm="1">
        <f t="array" ref="E857">+INDEX(Table_4[[Departamento]:[Municipio]],FINAL!$B857,3)</f>
        <v>0105</v>
      </c>
      <c r="F857" s="102">
        <f t="shared" si="79"/>
        <v>43976</v>
      </c>
      <c r="G857" s="77" t="str">
        <f>+CONSOLIDADO[[#This Row],[Codigo Municipio]]&amp;CONSOLIDADO[[#This Row],[Fecha]]</f>
        <v>010543976</v>
      </c>
      <c r="H857" s="78">
        <f>+IFERROR(VLOOKUP($G857,TDAcumula!$C$2:$E$2027,3,0),0)</f>
        <v>0</v>
      </c>
      <c r="I857" s="79">
        <f t="shared" si="80"/>
        <v>0</v>
      </c>
      <c r="J857" s="80">
        <f>+IF(CONSOLIDADO[[#This Row],[Codigo Municipio]]=E856,CONSOLIDADO[[#This Row],[Fallecidos Diarios]]+J856,CONSOLIDADO[[#This Row],[Fallecidos Diarios]])</f>
        <v>0</v>
      </c>
      <c r="K857" s="81">
        <f t="shared" si="81"/>
        <v>0</v>
      </c>
      <c r="L857" s="82">
        <f>+IF(CONSOLIDADO[[#This Row],[Codigo Municipio]]=E856,CONSOLIDADO[[#This Row],[Recuperados Diarios]]+L856,CONSOLIDADO[[#This Row],[Recuperados Diarios]])</f>
        <v>0</v>
      </c>
      <c r="M857" s="83" cm="1">
        <f t="array" ref="M857">+IFERROR(IF(CONSOLIDADO[[#This Row],[Día]]&lt;14,0,INDEX(CONSOLIDADO[Casos Diarios],ROW()-14,1)),0)</f>
        <v>0</v>
      </c>
      <c r="N857" s="78">
        <f>+IF(CONSOLIDADO[[#This Row],[Clave]]="710143893",1,IF(OR(CONSOLIDADO[[#This Row],[Casos Acumulados]]&gt;0,CONSOLIDADO[[#This Row],[Muertes]]&gt;0),N856+1,I857))</f>
        <v>0</v>
      </c>
      <c r="O857" s="75">
        <f>+IFERROR(VLOOKUP($G857,TDMuertes!$C$2:$E$534,3,0),0)</f>
        <v>0</v>
      </c>
      <c r="P857" s="100" t="str">
        <f t="shared" ca="1" si="82"/>
        <v>OFF</v>
      </c>
      <c r="Q857" s="84">
        <f>+IFERROR(VLOOKUP(CONSOLIDADO[[#This Row],[Codigo Municipio]],TDDia!$A$4:$B$394,2,0),0)</f>
        <v>0</v>
      </c>
    </row>
    <row r="858" spans="2:17" ht="14.4" x14ac:dyDescent="0.3">
      <c r="B858">
        <f t="shared" si="78"/>
        <v>5</v>
      </c>
      <c r="C858" s="75" t="str" cm="1">
        <f t="array" ref="C858">+INDEX(Table_4[[Departamento]:[Municipio]],FINAL!$B858,1)</f>
        <v>Atlántida</v>
      </c>
      <c r="D858" s="75" t="str" cm="1">
        <f t="array" ref="D858">+INDEX(Table_4[[Departamento]:[Municipio]],FINAL!$B858,4)</f>
        <v>La Masica</v>
      </c>
      <c r="E858" s="75" t="str" cm="1">
        <f t="array" ref="E858">+INDEX(Table_4[[Departamento]:[Municipio]],FINAL!$B858,3)</f>
        <v>0105</v>
      </c>
      <c r="F858" s="102">
        <f t="shared" si="79"/>
        <v>43977</v>
      </c>
      <c r="G858" s="77" t="str">
        <f>+CONSOLIDADO[[#This Row],[Codigo Municipio]]&amp;CONSOLIDADO[[#This Row],[Fecha]]</f>
        <v>010543977</v>
      </c>
      <c r="H858" s="78">
        <f>+IFERROR(VLOOKUP($G858,TDAcumula!$C$2:$E$2027,3,0),0)</f>
        <v>0</v>
      </c>
      <c r="I858" s="79">
        <f t="shared" si="80"/>
        <v>0</v>
      </c>
      <c r="J858" s="80">
        <f>+IF(CONSOLIDADO[[#This Row],[Codigo Municipio]]=E857,CONSOLIDADO[[#This Row],[Fallecidos Diarios]]+J857,CONSOLIDADO[[#This Row],[Fallecidos Diarios]])</f>
        <v>0</v>
      </c>
      <c r="K858" s="81">
        <f t="shared" si="81"/>
        <v>0</v>
      </c>
      <c r="L858" s="82">
        <f>+IF(CONSOLIDADO[[#This Row],[Codigo Municipio]]=E857,CONSOLIDADO[[#This Row],[Recuperados Diarios]]+L857,CONSOLIDADO[[#This Row],[Recuperados Diarios]])</f>
        <v>0</v>
      </c>
      <c r="M858" s="83" cm="1">
        <f t="array" ref="M858">+IFERROR(IF(CONSOLIDADO[[#This Row],[Día]]&lt;14,0,INDEX(CONSOLIDADO[Casos Diarios],ROW()-14,1)),0)</f>
        <v>0</v>
      </c>
      <c r="N858" s="78">
        <f>+IF(CONSOLIDADO[[#This Row],[Clave]]="710143893",1,IF(OR(CONSOLIDADO[[#This Row],[Casos Acumulados]]&gt;0,CONSOLIDADO[[#This Row],[Muertes]]&gt;0),N857+1,I858))</f>
        <v>0</v>
      </c>
      <c r="O858" s="75">
        <f>+IFERROR(VLOOKUP($G858,TDMuertes!$C$2:$E$534,3,0),0)</f>
        <v>0</v>
      </c>
      <c r="P858" s="100" t="str">
        <f t="shared" ca="1" si="82"/>
        <v>OFF</v>
      </c>
      <c r="Q858" s="84">
        <f>+IFERROR(VLOOKUP(CONSOLIDADO[[#This Row],[Codigo Municipio]],TDDia!$A$4:$B$394,2,0),0)</f>
        <v>0</v>
      </c>
    </row>
    <row r="859" spans="2:17" ht="14.4" x14ac:dyDescent="0.3">
      <c r="B859">
        <f t="shared" si="78"/>
        <v>5</v>
      </c>
      <c r="C859" s="75" t="str" cm="1">
        <f t="array" ref="C859">+INDEX(Table_4[[Departamento]:[Municipio]],FINAL!$B859,1)</f>
        <v>Atlántida</v>
      </c>
      <c r="D859" s="75" t="str" cm="1">
        <f t="array" ref="D859">+INDEX(Table_4[[Departamento]:[Municipio]],FINAL!$B859,4)</f>
        <v>La Masica</v>
      </c>
      <c r="E859" s="75" t="str" cm="1">
        <f t="array" ref="E859">+INDEX(Table_4[[Departamento]:[Municipio]],FINAL!$B859,3)</f>
        <v>0105</v>
      </c>
      <c r="F859" s="102">
        <f t="shared" si="79"/>
        <v>43978</v>
      </c>
      <c r="G859" s="77" t="str">
        <f>+CONSOLIDADO[[#This Row],[Codigo Municipio]]&amp;CONSOLIDADO[[#This Row],[Fecha]]</f>
        <v>010543978</v>
      </c>
      <c r="H859" s="78">
        <f>+IFERROR(VLOOKUP($G859,TDAcumula!$C$2:$E$2027,3,0),0)</f>
        <v>0</v>
      </c>
      <c r="I859" s="79">
        <f t="shared" si="80"/>
        <v>0</v>
      </c>
      <c r="J859" s="80">
        <f>+IF(CONSOLIDADO[[#This Row],[Codigo Municipio]]=E858,CONSOLIDADO[[#This Row],[Fallecidos Diarios]]+J858,CONSOLIDADO[[#This Row],[Fallecidos Diarios]])</f>
        <v>0</v>
      </c>
      <c r="K859" s="81">
        <f t="shared" si="81"/>
        <v>0</v>
      </c>
      <c r="L859" s="82">
        <f>+IF(CONSOLIDADO[[#This Row],[Codigo Municipio]]=E858,CONSOLIDADO[[#This Row],[Recuperados Diarios]]+L858,CONSOLIDADO[[#This Row],[Recuperados Diarios]])</f>
        <v>0</v>
      </c>
      <c r="M859" s="83" cm="1">
        <f t="array" ref="M859">+IFERROR(IF(CONSOLIDADO[[#This Row],[Día]]&lt;14,0,INDEX(CONSOLIDADO[Casos Diarios],ROW()-14,1)),0)</f>
        <v>0</v>
      </c>
      <c r="N859" s="78">
        <f>+IF(CONSOLIDADO[[#This Row],[Clave]]="710143893",1,IF(OR(CONSOLIDADO[[#This Row],[Casos Acumulados]]&gt;0,CONSOLIDADO[[#This Row],[Muertes]]&gt;0),N858+1,I859))</f>
        <v>0</v>
      </c>
      <c r="O859" s="75">
        <f>+IFERROR(VLOOKUP($G859,TDMuertes!$C$2:$E$534,3,0),0)</f>
        <v>0</v>
      </c>
      <c r="P859" s="100" t="str">
        <f t="shared" ca="1" si="82"/>
        <v>OFF</v>
      </c>
      <c r="Q859" s="84">
        <f>+IFERROR(VLOOKUP(CONSOLIDADO[[#This Row],[Codigo Municipio]],TDDia!$A$4:$B$394,2,0),0)</f>
        <v>0</v>
      </c>
    </row>
    <row r="860" spans="2:17" ht="14.4" x14ac:dyDescent="0.3">
      <c r="B860">
        <f t="shared" si="78"/>
        <v>5</v>
      </c>
      <c r="C860" s="75" t="str" cm="1">
        <f t="array" ref="C860">+INDEX(Table_4[[Departamento]:[Municipio]],FINAL!$B860,1)</f>
        <v>Atlántida</v>
      </c>
      <c r="D860" s="75" t="str" cm="1">
        <f t="array" ref="D860">+INDEX(Table_4[[Departamento]:[Municipio]],FINAL!$B860,4)</f>
        <v>La Masica</v>
      </c>
      <c r="E860" s="75" t="str" cm="1">
        <f t="array" ref="E860">+INDEX(Table_4[[Departamento]:[Municipio]],FINAL!$B860,3)</f>
        <v>0105</v>
      </c>
      <c r="F860" s="102">
        <f t="shared" si="79"/>
        <v>43979</v>
      </c>
      <c r="G860" s="77" t="str">
        <f>+CONSOLIDADO[[#This Row],[Codigo Municipio]]&amp;CONSOLIDADO[[#This Row],[Fecha]]</f>
        <v>010543979</v>
      </c>
      <c r="H860" s="78">
        <f>+IFERROR(VLOOKUP($G860,TDAcumula!$C$2:$E$2027,3,0),0)</f>
        <v>0</v>
      </c>
      <c r="I860" s="79">
        <f t="shared" si="80"/>
        <v>0</v>
      </c>
      <c r="J860" s="80">
        <f>+IF(CONSOLIDADO[[#This Row],[Codigo Municipio]]=E859,CONSOLIDADO[[#This Row],[Fallecidos Diarios]]+J859,CONSOLIDADO[[#This Row],[Fallecidos Diarios]])</f>
        <v>0</v>
      </c>
      <c r="K860" s="81">
        <f t="shared" si="81"/>
        <v>0</v>
      </c>
      <c r="L860" s="82">
        <f>+IF(CONSOLIDADO[[#This Row],[Codigo Municipio]]=E859,CONSOLIDADO[[#This Row],[Recuperados Diarios]]+L859,CONSOLIDADO[[#This Row],[Recuperados Diarios]])</f>
        <v>0</v>
      </c>
      <c r="M860" s="83" cm="1">
        <f t="array" ref="M860">+IFERROR(IF(CONSOLIDADO[[#This Row],[Día]]&lt;14,0,INDEX(CONSOLIDADO[Casos Diarios],ROW()-14,1)),0)</f>
        <v>0</v>
      </c>
      <c r="N860" s="78">
        <f>+IF(CONSOLIDADO[[#This Row],[Clave]]="710143893",1,IF(OR(CONSOLIDADO[[#This Row],[Casos Acumulados]]&gt;0,CONSOLIDADO[[#This Row],[Muertes]]&gt;0),N859+1,I860))</f>
        <v>0</v>
      </c>
      <c r="O860" s="75">
        <f>+IFERROR(VLOOKUP($G860,TDMuertes!$C$2:$E$534,3,0),0)</f>
        <v>0</v>
      </c>
      <c r="P860" s="100" t="str">
        <f t="shared" ca="1" si="82"/>
        <v>OFF</v>
      </c>
      <c r="Q860" s="84">
        <f>+IFERROR(VLOOKUP(CONSOLIDADO[[#This Row],[Codigo Municipio]],TDDia!$A$4:$B$394,2,0),0)</f>
        <v>0</v>
      </c>
    </row>
    <row r="861" spans="2:17" ht="14.4" x14ac:dyDescent="0.3">
      <c r="B861">
        <f t="shared" si="78"/>
        <v>5</v>
      </c>
      <c r="C861" s="75" t="str" cm="1">
        <f t="array" ref="C861">+INDEX(Table_4[[Departamento]:[Municipio]],FINAL!$B861,1)</f>
        <v>Atlántida</v>
      </c>
      <c r="D861" s="75" t="str" cm="1">
        <f t="array" ref="D861">+INDEX(Table_4[[Departamento]:[Municipio]],FINAL!$B861,4)</f>
        <v>La Masica</v>
      </c>
      <c r="E861" s="75" t="str" cm="1">
        <f t="array" ref="E861">+INDEX(Table_4[[Departamento]:[Municipio]],FINAL!$B861,3)</f>
        <v>0105</v>
      </c>
      <c r="F861" s="102">
        <f t="shared" si="79"/>
        <v>43980</v>
      </c>
      <c r="G861" s="77" t="str">
        <f>+CONSOLIDADO[[#This Row],[Codigo Municipio]]&amp;CONSOLIDADO[[#This Row],[Fecha]]</f>
        <v>010543980</v>
      </c>
      <c r="H861" s="78">
        <f>+IFERROR(VLOOKUP($G861,TDAcumula!$C$2:$E$2027,3,0),0)</f>
        <v>0</v>
      </c>
      <c r="I861" s="79">
        <f t="shared" si="80"/>
        <v>0</v>
      </c>
      <c r="J861" s="80">
        <f>+IF(CONSOLIDADO[[#This Row],[Codigo Municipio]]=E860,CONSOLIDADO[[#This Row],[Fallecidos Diarios]]+J860,CONSOLIDADO[[#This Row],[Fallecidos Diarios]])</f>
        <v>0</v>
      </c>
      <c r="K861" s="81">
        <f t="shared" si="81"/>
        <v>0</v>
      </c>
      <c r="L861" s="82">
        <f>+IF(CONSOLIDADO[[#This Row],[Codigo Municipio]]=E860,CONSOLIDADO[[#This Row],[Recuperados Diarios]]+L860,CONSOLIDADO[[#This Row],[Recuperados Diarios]])</f>
        <v>0</v>
      </c>
      <c r="M861" s="83" cm="1">
        <f t="array" ref="M861">+IFERROR(IF(CONSOLIDADO[[#This Row],[Día]]&lt;14,0,INDEX(CONSOLIDADO[Casos Diarios],ROW()-14,1)),0)</f>
        <v>0</v>
      </c>
      <c r="N861" s="78">
        <f>+IF(CONSOLIDADO[[#This Row],[Clave]]="710143893",1,IF(OR(CONSOLIDADO[[#This Row],[Casos Acumulados]]&gt;0,CONSOLIDADO[[#This Row],[Muertes]]&gt;0),N860+1,I861))</f>
        <v>0</v>
      </c>
      <c r="O861" s="75">
        <f>+IFERROR(VLOOKUP($G861,TDMuertes!$C$2:$E$534,3,0),0)</f>
        <v>0</v>
      </c>
      <c r="P861" s="100" t="str">
        <f t="shared" ca="1" si="82"/>
        <v>OFF</v>
      </c>
      <c r="Q861" s="84">
        <f>+IFERROR(VLOOKUP(CONSOLIDADO[[#This Row],[Codigo Municipio]],TDDia!$A$4:$B$394,2,0),0)</f>
        <v>0</v>
      </c>
    </row>
    <row r="862" spans="2:17" ht="14.4" x14ac:dyDescent="0.3">
      <c r="B862">
        <f t="shared" si="78"/>
        <v>5</v>
      </c>
      <c r="C862" s="75" t="str" cm="1">
        <f t="array" ref="C862">+INDEX(Table_4[[Departamento]:[Municipio]],FINAL!$B862,1)</f>
        <v>Atlántida</v>
      </c>
      <c r="D862" s="75" t="str" cm="1">
        <f t="array" ref="D862">+INDEX(Table_4[[Departamento]:[Municipio]],FINAL!$B862,4)</f>
        <v>La Masica</v>
      </c>
      <c r="E862" s="75" t="str" cm="1">
        <f t="array" ref="E862">+INDEX(Table_4[[Departamento]:[Municipio]],FINAL!$B862,3)</f>
        <v>0105</v>
      </c>
      <c r="F862" s="102">
        <f t="shared" si="79"/>
        <v>43981</v>
      </c>
      <c r="G862" s="77" t="str">
        <f>+CONSOLIDADO[[#This Row],[Codigo Municipio]]&amp;CONSOLIDADO[[#This Row],[Fecha]]</f>
        <v>010543981</v>
      </c>
      <c r="H862" s="78">
        <f>+IFERROR(VLOOKUP($G862,TDAcumula!$C$2:$E$2027,3,0),0)</f>
        <v>0</v>
      </c>
      <c r="I862" s="79">
        <f t="shared" si="80"/>
        <v>0</v>
      </c>
      <c r="J862" s="80">
        <f>+IF(CONSOLIDADO[[#This Row],[Codigo Municipio]]=E861,CONSOLIDADO[[#This Row],[Fallecidos Diarios]]+J861,CONSOLIDADO[[#This Row],[Fallecidos Diarios]])</f>
        <v>0</v>
      </c>
      <c r="K862" s="81">
        <f t="shared" si="81"/>
        <v>0</v>
      </c>
      <c r="L862" s="82">
        <f>+IF(CONSOLIDADO[[#This Row],[Codigo Municipio]]=E861,CONSOLIDADO[[#This Row],[Recuperados Diarios]]+L861,CONSOLIDADO[[#This Row],[Recuperados Diarios]])</f>
        <v>0</v>
      </c>
      <c r="M862" s="83" cm="1">
        <f t="array" ref="M862">+IFERROR(IF(CONSOLIDADO[[#This Row],[Día]]&lt;14,0,INDEX(CONSOLIDADO[Casos Diarios],ROW()-14,1)),0)</f>
        <v>0</v>
      </c>
      <c r="N862" s="78">
        <f>+IF(CONSOLIDADO[[#This Row],[Clave]]="710143893",1,IF(OR(CONSOLIDADO[[#This Row],[Casos Acumulados]]&gt;0,CONSOLIDADO[[#This Row],[Muertes]]&gt;0),N861+1,I862))</f>
        <v>0</v>
      </c>
      <c r="O862" s="75">
        <f>+IFERROR(VLOOKUP($G862,TDMuertes!$C$2:$E$534,3,0),0)</f>
        <v>0</v>
      </c>
      <c r="P862" s="100" t="str">
        <f t="shared" ca="1" si="82"/>
        <v>OFF</v>
      </c>
      <c r="Q862" s="84">
        <f>+IFERROR(VLOOKUP(CONSOLIDADO[[#This Row],[Codigo Municipio]],TDDia!$A$4:$B$394,2,0),0)</f>
        <v>0</v>
      </c>
    </row>
    <row r="863" spans="2:17" ht="14.4" x14ac:dyDescent="0.3">
      <c r="B863">
        <f t="shared" si="78"/>
        <v>5</v>
      </c>
      <c r="C863" s="75" t="str" cm="1">
        <f t="array" ref="C863">+INDEX(Table_4[[Departamento]:[Municipio]],FINAL!$B863,1)</f>
        <v>Atlántida</v>
      </c>
      <c r="D863" s="75" t="str" cm="1">
        <f t="array" ref="D863">+INDEX(Table_4[[Departamento]:[Municipio]],FINAL!$B863,4)</f>
        <v>La Masica</v>
      </c>
      <c r="E863" s="75" t="str" cm="1">
        <f t="array" ref="E863">+INDEX(Table_4[[Departamento]:[Municipio]],FINAL!$B863,3)</f>
        <v>0105</v>
      </c>
      <c r="F863" s="102">
        <f t="shared" si="79"/>
        <v>43982</v>
      </c>
      <c r="G863" s="77" t="str">
        <f>+CONSOLIDADO[[#This Row],[Codigo Municipio]]&amp;CONSOLIDADO[[#This Row],[Fecha]]</f>
        <v>010543982</v>
      </c>
      <c r="H863" s="78">
        <f>+IFERROR(VLOOKUP($G863,TDAcumula!$C$2:$E$2027,3,0),0)</f>
        <v>0</v>
      </c>
      <c r="I863" s="79">
        <f t="shared" si="80"/>
        <v>0</v>
      </c>
      <c r="J863" s="80">
        <f>+IF(CONSOLIDADO[[#This Row],[Codigo Municipio]]=E862,CONSOLIDADO[[#This Row],[Fallecidos Diarios]]+J862,CONSOLIDADO[[#This Row],[Fallecidos Diarios]])</f>
        <v>0</v>
      </c>
      <c r="K863" s="81">
        <f t="shared" si="81"/>
        <v>0</v>
      </c>
      <c r="L863" s="82">
        <f>+IF(CONSOLIDADO[[#This Row],[Codigo Municipio]]=E862,CONSOLIDADO[[#This Row],[Recuperados Diarios]]+L862,CONSOLIDADO[[#This Row],[Recuperados Diarios]])</f>
        <v>0</v>
      </c>
      <c r="M863" s="83" cm="1">
        <f t="array" ref="M863">+IFERROR(IF(CONSOLIDADO[[#This Row],[Día]]&lt;14,0,INDEX(CONSOLIDADO[Casos Diarios],ROW()-14,1)),0)</f>
        <v>0</v>
      </c>
      <c r="N863" s="78">
        <f>+IF(CONSOLIDADO[[#This Row],[Clave]]="710143893",1,IF(OR(CONSOLIDADO[[#This Row],[Casos Acumulados]]&gt;0,CONSOLIDADO[[#This Row],[Muertes]]&gt;0),N862+1,I863))</f>
        <v>0</v>
      </c>
      <c r="O863" s="75">
        <f>+IFERROR(VLOOKUP($G863,TDMuertes!$C$2:$E$534,3,0),0)</f>
        <v>0</v>
      </c>
      <c r="P863" s="100" t="str">
        <f t="shared" ca="1" si="82"/>
        <v>OFF</v>
      </c>
      <c r="Q863" s="84">
        <f>+IFERROR(VLOOKUP(CONSOLIDADO[[#This Row],[Codigo Municipio]],TDDia!$A$4:$B$394,2,0),0)</f>
        <v>0</v>
      </c>
    </row>
    <row r="864" spans="2:17" ht="14.4" x14ac:dyDescent="0.3">
      <c r="B864">
        <f t="shared" si="78"/>
        <v>5</v>
      </c>
      <c r="C864" s="75" t="str" cm="1">
        <f t="array" ref="C864">+INDEX(Table_4[[Departamento]:[Municipio]],FINAL!$B864,1)</f>
        <v>Atlántida</v>
      </c>
      <c r="D864" s="75" t="str" cm="1">
        <f t="array" ref="D864">+INDEX(Table_4[[Departamento]:[Municipio]],FINAL!$B864,4)</f>
        <v>La Masica</v>
      </c>
      <c r="E864" s="75" t="str" cm="1">
        <f t="array" ref="E864">+INDEX(Table_4[[Departamento]:[Municipio]],FINAL!$B864,3)</f>
        <v>0105</v>
      </c>
      <c r="F864" s="102">
        <f t="shared" si="79"/>
        <v>43983</v>
      </c>
      <c r="G864" s="77" t="str">
        <f>+CONSOLIDADO[[#This Row],[Codigo Municipio]]&amp;CONSOLIDADO[[#This Row],[Fecha]]</f>
        <v>010543983</v>
      </c>
      <c r="H864" s="78">
        <f>+IFERROR(VLOOKUP($G864,TDAcumula!$C$2:$E$2027,3,0),0)</f>
        <v>0</v>
      </c>
      <c r="I864" s="79">
        <f t="shared" si="80"/>
        <v>0</v>
      </c>
      <c r="J864" s="80">
        <f>+IF(CONSOLIDADO[[#This Row],[Codigo Municipio]]=E863,CONSOLIDADO[[#This Row],[Fallecidos Diarios]]+J863,CONSOLIDADO[[#This Row],[Fallecidos Diarios]])</f>
        <v>0</v>
      </c>
      <c r="K864" s="81">
        <f t="shared" si="81"/>
        <v>0</v>
      </c>
      <c r="L864" s="82">
        <f>+IF(CONSOLIDADO[[#This Row],[Codigo Municipio]]=E863,CONSOLIDADO[[#This Row],[Recuperados Diarios]]+L863,CONSOLIDADO[[#This Row],[Recuperados Diarios]])</f>
        <v>0</v>
      </c>
      <c r="M864" s="83" cm="1">
        <f t="array" ref="M864">+IFERROR(IF(CONSOLIDADO[[#This Row],[Día]]&lt;14,0,INDEX(CONSOLIDADO[Casos Diarios],ROW()-14,1)),0)</f>
        <v>0</v>
      </c>
      <c r="N864" s="78">
        <f>+IF(CONSOLIDADO[[#This Row],[Clave]]="710143893",1,IF(OR(CONSOLIDADO[[#This Row],[Casos Acumulados]]&gt;0,CONSOLIDADO[[#This Row],[Muertes]]&gt;0),N863+1,I864))</f>
        <v>0</v>
      </c>
      <c r="O864" s="75">
        <f>+IFERROR(VLOOKUP($G864,TDMuertes!$C$2:$E$534,3,0),0)</f>
        <v>0</v>
      </c>
      <c r="P864" s="100" t="str">
        <f t="shared" ca="1" si="82"/>
        <v>OFF</v>
      </c>
      <c r="Q864" s="84">
        <f>+IFERROR(VLOOKUP(CONSOLIDADO[[#This Row],[Codigo Municipio]],TDDia!$A$4:$B$394,2,0),0)</f>
        <v>0</v>
      </c>
    </row>
    <row r="865" spans="2:17" ht="14.4" x14ac:dyDescent="0.3">
      <c r="B865">
        <f t="shared" si="78"/>
        <v>5</v>
      </c>
      <c r="C865" s="75" t="str" cm="1">
        <f t="array" ref="C865">+INDEX(Table_4[[Departamento]:[Municipio]],FINAL!$B865,1)</f>
        <v>Atlántida</v>
      </c>
      <c r="D865" s="75" t="str" cm="1">
        <f t="array" ref="D865">+INDEX(Table_4[[Departamento]:[Municipio]],FINAL!$B865,4)</f>
        <v>La Masica</v>
      </c>
      <c r="E865" s="75" t="str" cm="1">
        <f t="array" ref="E865">+INDEX(Table_4[[Departamento]:[Municipio]],FINAL!$B865,3)</f>
        <v>0105</v>
      </c>
      <c r="F865" s="102">
        <f t="shared" si="79"/>
        <v>43984</v>
      </c>
      <c r="G865" s="77" t="str">
        <f>+CONSOLIDADO[[#This Row],[Codigo Municipio]]&amp;CONSOLIDADO[[#This Row],[Fecha]]</f>
        <v>010543984</v>
      </c>
      <c r="H865" s="78">
        <f>+IFERROR(VLOOKUP($G865,TDAcumula!$C$2:$E$2027,3,0),0)</f>
        <v>0</v>
      </c>
      <c r="I865" s="79">
        <f t="shared" si="80"/>
        <v>0</v>
      </c>
      <c r="J865" s="80">
        <f>+IF(CONSOLIDADO[[#This Row],[Codigo Municipio]]=E864,CONSOLIDADO[[#This Row],[Fallecidos Diarios]]+J864,CONSOLIDADO[[#This Row],[Fallecidos Diarios]])</f>
        <v>0</v>
      </c>
      <c r="K865" s="81">
        <f t="shared" si="81"/>
        <v>0</v>
      </c>
      <c r="L865" s="82">
        <f>+IF(CONSOLIDADO[[#This Row],[Codigo Municipio]]=E864,CONSOLIDADO[[#This Row],[Recuperados Diarios]]+L864,CONSOLIDADO[[#This Row],[Recuperados Diarios]])</f>
        <v>0</v>
      </c>
      <c r="M865" s="83" cm="1">
        <f t="array" ref="M865">+IFERROR(IF(CONSOLIDADO[[#This Row],[Día]]&lt;14,0,INDEX(CONSOLIDADO[Casos Diarios],ROW()-14,1)),0)</f>
        <v>0</v>
      </c>
      <c r="N865" s="78">
        <f>+IF(CONSOLIDADO[[#This Row],[Clave]]="710143893",1,IF(OR(CONSOLIDADO[[#This Row],[Casos Acumulados]]&gt;0,CONSOLIDADO[[#This Row],[Muertes]]&gt;0),N864+1,I865))</f>
        <v>0</v>
      </c>
      <c r="O865" s="75">
        <f>+IFERROR(VLOOKUP($G865,TDMuertes!$C$2:$E$534,3,0),0)</f>
        <v>0</v>
      </c>
      <c r="P865" s="100" t="str">
        <f t="shared" ca="1" si="82"/>
        <v>OFF</v>
      </c>
      <c r="Q865" s="84">
        <f>+IFERROR(VLOOKUP(CONSOLIDADO[[#This Row],[Codigo Municipio]],TDDia!$A$4:$B$394,2,0),0)</f>
        <v>0</v>
      </c>
    </row>
    <row r="866" spans="2:17" ht="14.4" x14ac:dyDescent="0.3">
      <c r="B866">
        <f t="shared" si="78"/>
        <v>5</v>
      </c>
      <c r="C866" s="75" t="str" cm="1">
        <f t="array" ref="C866">+INDEX(Table_4[[Departamento]:[Municipio]],FINAL!$B866,1)</f>
        <v>Atlántida</v>
      </c>
      <c r="D866" s="75" t="str" cm="1">
        <f t="array" ref="D866">+INDEX(Table_4[[Departamento]:[Municipio]],FINAL!$B866,4)</f>
        <v>La Masica</v>
      </c>
      <c r="E866" s="75" t="str" cm="1">
        <f t="array" ref="E866">+INDEX(Table_4[[Departamento]:[Municipio]],FINAL!$B866,3)</f>
        <v>0105</v>
      </c>
      <c r="F866" s="102">
        <f t="shared" si="79"/>
        <v>43985</v>
      </c>
      <c r="G866" s="77" t="str">
        <f>+CONSOLIDADO[[#This Row],[Codigo Municipio]]&amp;CONSOLIDADO[[#This Row],[Fecha]]</f>
        <v>010543985</v>
      </c>
      <c r="H866" s="78">
        <f>+IFERROR(VLOOKUP($G866,TDAcumula!$C$2:$E$2027,3,0),0)</f>
        <v>0</v>
      </c>
      <c r="I866" s="79">
        <f t="shared" si="80"/>
        <v>0</v>
      </c>
      <c r="J866" s="80">
        <f>+IF(CONSOLIDADO[[#This Row],[Codigo Municipio]]=E865,CONSOLIDADO[[#This Row],[Fallecidos Diarios]]+J865,CONSOLIDADO[[#This Row],[Fallecidos Diarios]])</f>
        <v>0</v>
      </c>
      <c r="K866" s="81">
        <f t="shared" si="81"/>
        <v>0</v>
      </c>
      <c r="L866" s="82">
        <f>+IF(CONSOLIDADO[[#This Row],[Codigo Municipio]]=E865,CONSOLIDADO[[#This Row],[Recuperados Diarios]]+L865,CONSOLIDADO[[#This Row],[Recuperados Diarios]])</f>
        <v>0</v>
      </c>
      <c r="M866" s="83" cm="1">
        <f t="array" ref="M866">+IFERROR(IF(CONSOLIDADO[[#This Row],[Día]]&lt;14,0,INDEX(CONSOLIDADO[Casos Diarios],ROW()-14,1)),0)</f>
        <v>0</v>
      </c>
      <c r="N866" s="78">
        <f>+IF(CONSOLIDADO[[#This Row],[Clave]]="710143893",1,IF(OR(CONSOLIDADO[[#This Row],[Casos Acumulados]]&gt;0,CONSOLIDADO[[#This Row],[Muertes]]&gt;0),N865+1,I866))</f>
        <v>0</v>
      </c>
      <c r="O866" s="75">
        <f>+IFERROR(VLOOKUP($G866,TDMuertes!$C$2:$E$534,3,0),0)</f>
        <v>0</v>
      </c>
      <c r="P866" s="100" t="str">
        <f t="shared" ca="1" si="82"/>
        <v>OFF</v>
      </c>
      <c r="Q866" s="84">
        <f>+IFERROR(VLOOKUP(CONSOLIDADO[[#This Row],[Codigo Municipio]],TDDia!$A$4:$B$394,2,0),0)</f>
        <v>0</v>
      </c>
    </row>
    <row r="867" spans="2:17" ht="14.4" x14ac:dyDescent="0.3">
      <c r="B867">
        <f t="shared" si="78"/>
        <v>5</v>
      </c>
      <c r="C867" s="75" t="str" cm="1">
        <f t="array" ref="C867">+INDEX(Table_4[[Departamento]:[Municipio]],FINAL!$B867,1)</f>
        <v>Atlántida</v>
      </c>
      <c r="D867" s="75" t="str" cm="1">
        <f t="array" ref="D867">+INDEX(Table_4[[Departamento]:[Municipio]],FINAL!$B867,4)</f>
        <v>La Masica</v>
      </c>
      <c r="E867" s="75" t="str" cm="1">
        <f t="array" ref="E867">+INDEX(Table_4[[Departamento]:[Municipio]],FINAL!$B867,3)</f>
        <v>0105</v>
      </c>
      <c r="F867" s="102">
        <f t="shared" si="79"/>
        <v>43986</v>
      </c>
      <c r="G867" s="77" t="str">
        <f>+CONSOLIDADO[[#This Row],[Codigo Municipio]]&amp;CONSOLIDADO[[#This Row],[Fecha]]</f>
        <v>010543986</v>
      </c>
      <c r="H867" s="78">
        <f>+IFERROR(VLOOKUP($G867,TDAcumula!$C$2:$E$2027,3,0),0)</f>
        <v>0</v>
      </c>
      <c r="I867" s="79">
        <f t="shared" si="80"/>
        <v>0</v>
      </c>
      <c r="J867" s="80">
        <f>+IF(CONSOLIDADO[[#This Row],[Codigo Municipio]]=E866,CONSOLIDADO[[#This Row],[Fallecidos Diarios]]+J866,CONSOLIDADO[[#This Row],[Fallecidos Diarios]])</f>
        <v>0</v>
      </c>
      <c r="K867" s="81">
        <f t="shared" si="81"/>
        <v>0</v>
      </c>
      <c r="L867" s="82">
        <f>+IF(CONSOLIDADO[[#This Row],[Codigo Municipio]]=E866,CONSOLIDADO[[#This Row],[Recuperados Diarios]]+L866,CONSOLIDADO[[#This Row],[Recuperados Diarios]])</f>
        <v>0</v>
      </c>
      <c r="M867" s="83" cm="1">
        <f t="array" ref="M867">+IFERROR(IF(CONSOLIDADO[[#This Row],[Día]]&lt;14,0,INDEX(CONSOLIDADO[Casos Diarios],ROW()-14,1)),0)</f>
        <v>0</v>
      </c>
      <c r="N867" s="78">
        <f>+IF(CONSOLIDADO[[#This Row],[Clave]]="710143893",1,IF(OR(CONSOLIDADO[[#This Row],[Casos Acumulados]]&gt;0,CONSOLIDADO[[#This Row],[Muertes]]&gt;0),N866+1,I867))</f>
        <v>0</v>
      </c>
      <c r="O867" s="75">
        <f>+IFERROR(VLOOKUP($G867,TDMuertes!$C$2:$E$534,3,0),0)</f>
        <v>0</v>
      </c>
      <c r="P867" s="100" t="str">
        <f t="shared" ca="1" si="82"/>
        <v>OFF</v>
      </c>
      <c r="Q867" s="84">
        <f>+IFERROR(VLOOKUP(CONSOLIDADO[[#This Row],[Codigo Municipio]],TDDia!$A$4:$B$394,2,0),0)</f>
        <v>0</v>
      </c>
    </row>
    <row r="868" spans="2:17" ht="14.4" x14ac:dyDescent="0.3">
      <c r="B868">
        <f t="shared" si="78"/>
        <v>5</v>
      </c>
      <c r="C868" s="75" t="str" cm="1">
        <f t="array" ref="C868">+INDEX(Table_4[[Departamento]:[Municipio]],FINAL!$B868,1)</f>
        <v>Atlántida</v>
      </c>
      <c r="D868" s="75" t="str" cm="1">
        <f t="array" ref="D868">+INDEX(Table_4[[Departamento]:[Municipio]],FINAL!$B868,4)</f>
        <v>La Masica</v>
      </c>
      <c r="E868" s="75" t="str" cm="1">
        <f t="array" ref="E868">+INDEX(Table_4[[Departamento]:[Municipio]],FINAL!$B868,3)</f>
        <v>0105</v>
      </c>
      <c r="F868" s="102">
        <f t="shared" si="79"/>
        <v>43987</v>
      </c>
      <c r="G868" s="77" t="str">
        <f>+CONSOLIDADO[[#This Row],[Codigo Municipio]]&amp;CONSOLIDADO[[#This Row],[Fecha]]</f>
        <v>010543987</v>
      </c>
      <c r="H868" s="78">
        <f>+IFERROR(VLOOKUP($G868,TDAcumula!$C$2:$E$2027,3,0),0)</f>
        <v>0</v>
      </c>
      <c r="I868" s="79">
        <f t="shared" si="80"/>
        <v>0</v>
      </c>
      <c r="J868" s="80">
        <f>+IF(CONSOLIDADO[[#This Row],[Codigo Municipio]]=E867,CONSOLIDADO[[#This Row],[Fallecidos Diarios]]+J867,CONSOLIDADO[[#This Row],[Fallecidos Diarios]])</f>
        <v>0</v>
      </c>
      <c r="K868" s="81">
        <f t="shared" si="81"/>
        <v>0</v>
      </c>
      <c r="L868" s="82">
        <f>+IF(CONSOLIDADO[[#This Row],[Codigo Municipio]]=E867,CONSOLIDADO[[#This Row],[Recuperados Diarios]]+L867,CONSOLIDADO[[#This Row],[Recuperados Diarios]])</f>
        <v>0</v>
      </c>
      <c r="M868" s="83" cm="1">
        <f t="array" ref="M868">+IFERROR(IF(CONSOLIDADO[[#This Row],[Día]]&lt;14,0,INDEX(CONSOLIDADO[Casos Diarios],ROW()-14,1)),0)</f>
        <v>0</v>
      </c>
      <c r="N868" s="78">
        <f>+IF(CONSOLIDADO[[#This Row],[Clave]]="710143893",1,IF(OR(CONSOLIDADO[[#This Row],[Casos Acumulados]]&gt;0,CONSOLIDADO[[#This Row],[Muertes]]&gt;0),N867+1,I868))</f>
        <v>0</v>
      </c>
      <c r="O868" s="75">
        <f>+IFERROR(VLOOKUP($G868,TDMuertes!$C$2:$E$534,3,0),0)</f>
        <v>0</v>
      </c>
      <c r="P868" s="100" t="str">
        <f t="shared" ca="1" si="82"/>
        <v>OFF</v>
      </c>
      <c r="Q868" s="84">
        <f>+IFERROR(VLOOKUP(CONSOLIDADO[[#This Row],[Codigo Municipio]],TDDia!$A$4:$B$394,2,0),0)</f>
        <v>0</v>
      </c>
    </row>
    <row r="869" spans="2:17" ht="14.4" x14ac:dyDescent="0.3">
      <c r="B869">
        <f t="shared" si="78"/>
        <v>5</v>
      </c>
      <c r="C869" s="75" t="str" cm="1">
        <f t="array" ref="C869">+INDEX(Table_4[[Departamento]:[Municipio]],FINAL!$B869,1)</f>
        <v>Atlántida</v>
      </c>
      <c r="D869" s="75" t="str" cm="1">
        <f t="array" ref="D869">+INDEX(Table_4[[Departamento]:[Municipio]],FINAL!$B869,4)</f>
        <v>La Masica</v>
      </c>
      <c r="E869" s="75" t="str" cm="1">
        <f t="array" ref="E869">+INDEX(Table_4[[Departamento]:[Municipio]],FINAL!$B869,3)</f>
        <v>0105</v>
      </c>
      <c r="F869" s="102">
        <f t="shared" si="79"/>
        <v>43988</v>
      </c>
      <c r="G869" s="77" t="str">
        <f>+CONSOLIDADO[[#This Row],[Codigo Municipio]]&amp;CONSOLIDADO[[#This Row],[Fecha]]</f>
        <v>010543988</v>
      </c>
      <c r="H869" s="78">
        <f>+IFERROR(VLOOKUP($G869,TDAcumula!$C$2:$E$2027,3,0),0)</f>
        <v>0</v>
      </c>
      <c r="I869" s="79">
        <f t="shared" si="80"/>
        <v>0</v>
      </c>
      <c r="J869" s="80">
        <f>+IF(CONSOLIDADO[[#This Row],[Codigo Municipio]]=E868,CONSOLIDADO[[#This Row],[Fallecidos Diarios]]+J868,CONSOLIDADO[[#This Row],[Fallecidos Diarios]])</f>
        <v>0</v>
      </c>
      <c r="K869" s="81">
        <f t="shared" si="81"/>
        <v>0</v>
      </c>
      <c r="L869" s="82">
        <f>+IF(CONSOLIDADO[[#This Row],[Codigo Municipio]]=E868,CONSOLIDADO[[#This Row],[Recuperados Diarios]]+L868,CONSOLIDADO[[#This Row],[Recuperados Diarios]])</f>
        <v>0</v>
      </c>
      <c r="M869" s="83" cm="1">
        <f t="array" ref="M869">+IFERROR(IF(CONSOLIDADO[[#This Row],[Día]]&lt;14,0,INDEX(CONSOLIDADO[Casos Diarios],ROW()-14,1)),0)</f>
        <v>0</v>
      </c>
      <c r="N869" s="78">
        <f>+IF(CONSOLIDADO[[#This Row],[Clave]]="710143893",1,IF(OR(CONSOLIDADO[[#This Row],[Casos Acumulados]]&gt;0,CONSOLIDADO[[#This Row],[Muertes]]&gt;0),N868+1,I869))</f>
        <v>0</v>
      </c>
      <c r="O869" s="75">
        <f>+IFERROR(VLOOKUP($G869,TDMuertes!$C$2:$E$534,3,0),0)</f>
        <v>0</v>
      </c>
      <c r="P869" s="100" t="str">
        <f t="shared" ca="1" si="82"/>
        <v>OFF</v>
      </c>
      <c r="Q869" s="84">
        <f>+IFERROR(VLOOKUP(CONSOLIDADO[[#This Row],[Codigo Municipio]],TDDia!$A$4:$B$394,2,0),0)</f>
        <v>0</v>
      </c>
    </row>
    <row r="870" spans="2:17" ht="14.4" x14ac:dyDescent="0.3">
      <c r="B870">
        <f t="shared" si="78"/>
        <v>5</v>
      </c>
      <c r="C870" s="75" t="str" cm="1">
        <f t="array" ref="C870">+INDEX(Table_4[[Departamento]:[Municipio]],FINAL!$B870,1)</f>
        <v>Atlántida</v>
      </c>
      <c r="D870" s="75" t="str" cm="1">
        <f t="array" ref="D870">+INDEX(Table_4[[Departamento]:[Municipio]],FINAL!$B870,4)</f>
        <v>La Masica</v>
      </c>
      <c r="E870" s="75" t="str" cm="1">
        <f t="array" ref="E870">+INDEX(Table_4[[Departamento]:[Municipio]],FINAL!$B870,3)</f>
        <v>0105</v>
      </c>
      <c r="F870" s="102">
        <f t="shared" si="79"/>
        <v>43989</v>
      </c>
      <c r="G870" s="77" t="str">
        <f>+CONSOLIDADO[[#This Row],[Codigo Municipio]]&amp;CONSOLIDADO[[#This Row],[Fecha]]</f>
        <v>010543989</v>
      </c>
      <c r="H870" s="78">
        <f>+IFERROR(VLOOKUP($G870,TDAcumula!$C$2:$E$2027,3,0),0)</f>
        <v>0</v>
      </c>
      <c r="I870" s="79">
        <f t="shared" si="80"/>
        <v>0</v>
      </c>
      <c r="J870" s="80">
        <f>+IF(CONSOLIDADO[[#This Row],[Codigo Municipio]]=E869,CONSOLIDADO[[#This Row],[Fallecidos Diarios]]+J869,CONSOLIDADO[[#This Row],[Fallecidos Diarios]])</f>
        <v>0</v>
      </c>
      <c r="K870" s="81">
        <f t="shared" si="81"/>
        <v>0</v>
      </c>
      <c r="L870" s="82">
        <f>+IF(CONSOLIDADO[[#This Row],[Codigo Municipio]]=E869,CONSOLIDADO[[#This Row],[Recuperados Diarios]]+L869,CONSOLIDADO[[#This Row],[Recuperados Diarios]])</f>
        <v>0</v>
      </c>
      <c r="M870" s="83" cm="1">
        <f t="array" ref="M870">+IFERROR(IF(CONSOLIDADO[[#This Row],[Día]]&lt;14,0,INDEX(CONSOLIDADO[Casos Diarios],ROW()-14,1)),0)</f>
        <v>0</v>
      </c>
      <c r="N870" s="78">
        <f>+IF(CONSOLIDADO[[#This Row],[Clave]]="710143893",1,IF(OR(CONSOLIDADO[[#This Row],[Casos Acumulados]]&gt;0,CONSOLIDADO[[#This Row],[Muertes]]&gt;0),N869+1,I870))</f>
        <v>0</v>
      </c>
      <c r="O870" s="75">
        <f>+IFERROR(VLOOKUP($G870,TDMuertes!$C$2:$E$534,3,0),0)</f>
        <v>0</v>
      </c>
      <c r="P870" s="100" t="str">
        <f t="shared" ca="1" si="82"/>
        <v>OFF</v>
      </c>
      <c r="Q870" s="84">
        <f>+IFERROR(VLOOKUP(CONSOLIDADO[[#This Row],[Codigo Municipio]],TDDia!$A$4:$B$394,2,0),0)</f>
        <v>0</v>
      </c>
    </row>
    <row r="871" spans="2:17" ht="14.4" x14ac:dyDescent="0.3">
      <c r="B871">
        <f t="shared" si="78"/>
        <v>5</v>
      </c>
      <c r="C871" s="75" t="str" cm="1">
        <f t="array" ref="C871">+INDEX(Table_4[[Departamento]:[Municipio]],FINAL!$B871,1)</f>
        <v>Atlántida</v>
      </c>
      <c r="D871" s="75" t="str" cm="1">
        <f t="array" ref="D871">+INDEX(Table_4[[Departamento]:[Municipio]],FINAL!$B871,4)</f>
        <v>La Masica</v>
      </c>
      <c r="E871" s="75" t="str" cm="1">
        <f t="array" ref="E871">+INDEX(Table_4[[Departamento]:[Municipio]],FINAL!$B871,3)</f>
        <v>0105</v>
      </c>
      <c r="F871" s="102">
        <f t="shared" si="79"/>
        <v>43990</v>
      </c>
      <c r="G871" s="77" t="str">
        <f>+CONSOLIDADO[[#This Row],[Codigo Municipio]]&amp;CONSOLIDADO[[#This Row],[Fecha]]</f>
        <v>010543990</v>
      </c>
      <c r="H871" s="78">
        <f>+IFERROR(VLOOKUP($G871,TDAcumula!$C$2:$E$2027,3,0),0)</f>
        <v>0</v>
      </c>
      <c r="I871" s="79">
        <f t="shared" si="80"/>
        <v>0</v>
      </c>
      <c r="J871" s="80">
        <f>+IF(CONSOLIDADO[[#This Row],[Codigo Municipio]]=E870,CONSOLIDADO[[#This Row],[Fallecidos Diarios]]+J870,CONSOLIDADO[[#This Row],[Fallecidos Diarios]])</f>
        <v>0</v>
      </c>
      <c r="K871" s="81">
        <f t="shared" si="81"/>
        <v>0</v>
      </c>
      <c r="L871" s="82">
        <f>+IF(CONSOLIDADO[[#This Row],[Codigo Municipio]]=E870,CONSOLIDADO[[#This Row],[Recuperados Diarios]]+L870,CONSOLIDADO[[#This Row],[Recuperados Diarios]])</f>
        <v>0</v>
      </c>
      <c r="M871" s="83" cm="1">
        <f t="array" ref="M871">+IFERROR(IF(CONSOLIDADO[[#This Row],[Día]]&lt;14,0,INDEX(CONSOLIDADO[Casos Diarios],ROW()-14,1)),0)</f>
        <v>0</v>
      </c>
      <c r="N871" s="78">
        <f>+IF(CONSOLIDADO[[#This Row],[Clave]]="710143893",1,IF(OR(CONSOLIDADO[[#This Row],[Casos Acumulados]]&gt;0,CONSOLIDADO[[#This Row],[Muertes]]&gt;0),N870+1,I871))</f>
        <v>0</v>
      </c>
      <c r="O871" s="75">
        <f>+IFERROR(VLOOKUP($G871,TDMuertes!$C$2:$E$534,3,0),0)</f>
        <v>0</v>
      </c>
      <c r="P871" s="100" t="str">
        <f t="shared" ca="1" si="82"/>
        <v>OFF</v>
      </c>
      <c r="Q871" s="84">
        <f>+IFERROR(VLOOKUP(CONSOLIDADO[[#This Row],[Codigo Municipio]],TDDia!$A$4:$B$394,2,0),0)</f>
        <v>0</v>
      </c>
    </row>
    <row r="872" spans="2:17" ht="14.4" x14ac:dyDescent="0.3">
      <c r="B872">
        <f t="shared" si="78"/>
        <v>5</v>
      </c>
      <c r="C872" s="75" t="str" cm="1">
        <f t="array" ref="C872">+INDEX(Table_4[[Departamento]:[Municipio]],FINAL!$B872,1)</f>
        <v>Atlántida</v>
      </c>
      <c r="D872" s="75" t="str" cm="1">
        <f t="array" ref="D872">+INDEX(Table_4[[Departamento]:[Municipio]],FINAL!$B872,4)</f>
        <v>La Masica</v>
      </c>
      <c r="E872" s="75" t="str" cm="1">
        <f t="array" ref="E872">+INDEX(Table_4[[Departamento]:[Municipio]],FINAL!$B872,3)</f>
        <v>0105</v>
      </c>
      <c r="F872" s="102">
        <f t="shared" si="79"/>
        <v>43991</v>
      </c>
      <c r="G872" s="77" t="str">
        <f>+CONSOLIDADO[[#This Row],[Codigo Municipio]]&amp;CONSOLIDADO[[#This Row],[Fecha]]</f>
        <v>010543991</v>
      </c>
      <c r="H872" s="78">
        <f>+IFERROR(VLOOKUP($G872,TDAcumula!$C$2:$E$2027,3,0),0)</f>
        <v>0</v>
      </c>
      <c r="I872" s="79">
        <f t="shared" ref="I872:I935" si="83">+IF(E872=E871,H872+I871,H872)</f>
        <v>0</v>
      </c>
      <c r="J872" s="80">
        <f>+IF(CONSOLIDADO[[#This Row],[Codigo Municipio]]=E871,CONSOLIDADO[[#This Row],[Fallecidos Diarios]]+J871,CONSOLIDADO[[#This Row],[Fallecidos Diarios]])</f>
        <v>0</v>
      </c>
      <c r="K872" s="81">
        <f t="shared" ref="K872:K935" si="84">+IF(I872-J872-L872&lt;0,0,I872-J872-L872)</f>
        <v>0</v>
      </c>
      <c r="L872" s="82">
        <f>+IF(CONSOLIDADO[[#This Row],[Codigo Municipio]]=E871,CONSOLIDADO[[#This Row],[Recuperados Diarios]]+L871,CONSOLIDADO[[#This Row],[Recuperados Diarios]])</f>
        <v>0</v>
      </c>
      <c r="M872" s="83" cm="1">
        <f t="array" ref="M872">+IFERROR(IF(CONSOLIDADO[[#This Row],[Día]]&lt;14,0,INDEX(CONSOLIDADO[Casos Diarios],ROW()-14,1)),0)</f>
        <v>0</v>
      </c>
      <c r="N872" s="78">
        <f>+IF(CONSOLIDADO[[#This Row],[Clave]]="710143893",1,IF(OR(CONSOLIDADO[[#This Row],[Casos Acumulados]]&gt;0,CONSOLIDADO[[#This Row],[Muertes]]&gt;0),N871+1,I872))</f>
        <v>0</v>
      </c>
      <c r="O872" s="75">
        <f>+IFERROR(VLOOKUP($G872,TDMuertes!$C$2:$E$534,3,0),0)</f>
        <v>0</v>
      </c>
      <c r="P872" s="100" t="str">
        <f t="shared" ref="P872:P935" ca="1" si="85">+IF(N872=0,"OFF",IF(N872=1,"START",IF(AND(N872&gt;1,F872&lt;TODAY()+1),"ON","OUT TIME")))</f>
        <v>OFF</v>
      </c>
      <c r="Q872" s="84">
        <f>+IFERROR(VLOOKUP(CONSOLIDADO[[#This Row],[Codigo Municipio]],TDDia!$A$4:$B$394,2,0),0)</f>
        <v>0</v>
      </c>
    </row>
    <row r="873" spans="2:17" ht="14.4" x14ac:dyDescent="0.3">
      <c r="B873">
        <f t="shared" si="78"/>
        <v>5</v>
      </c>
      <c r="C873" s="75" t="str" cm="1">
        <f t="array" ref="C873">+INDEX(Table_4[[Departamento]:[Municipio]],FINAL!$B873,1)</f>
        <v>Atlántida</v>
      </c>
      <c r="D873" s="75" t="str" cm="1">
        <f t="array" ref="D873">+INDEX(Table_4[[Departamento]:[Municipio]],FINAL!$B873,4)</f>
        <v>La Masica</v>
      </c>
      <c r="E873" s="75" t="str" cm="1">
        <f t="array" ref="E873">+INDEX(Table_4[[Departamento]:[Municipio]],FINAL!$B873,3)</f>
        <v>0105</v>
      </c>
      <c r="F873" s="102">
        <f t="shared" si="79"/>
        <v>43992</v>
      </c>
      <c r="G873" s="77" t="str">
        <f>+CONSOLIDADO[[#This Row],[Codigo Municipio]]&amp;CONSOLIDADO[[#This Row],[Fecha]]</f>
        <v>010543992</v>
      </c>
      <c r="H873" s="78">
        <f>+IFERROR(VLOOKUP($G873,TDAcumula!$C$2:$E$2027,3,0),0)</f>
        <v>0</v>
      </c>
      <c r="I873" s="79">
        <f t="shared" si="83"/>
        <v>0</v>
      </c>
      <c r="J873" s="80">
        <f>+IF(CONSOLIDADO[[#This Row],[Codigo Municipio]]=E872,CONSOLIDADO[[#This Row],[Fallecidos Diarios]]+J872,CONSOLIDADO[[#This Row],[Fallecidos Diarios]])</f>
        <v>0</v>
      </c>
      <c r="K873" s="81">
        <f t="shared" si="84"/>
        <v>0</v>
      </c>
      <c r="L873" s="82">
        <f>+IF(CONSOLIDADO[[#This Row],[Codigo Municipio]]=E872,CONSOLIDADO[[#This Row],[Recuperados Diarios]]+L872,CONSOLIDADO[[#This Row],[Recuperados Diarios]])</f>
        <v>0</v>
      </c>
      <c r="M873" s="83" cm="1">
        <f t="array" ref="M873">+IFERROR(IF(CONSOLIDADO[[#This Row],[Día]]&lt;14,0,INDEX(CONSOLIDADO[Casos Diarios],ROW()-14,1)),0)</f>
        <v>0</v>
      </c>
      <c r="N873" s="78">
        <f>+IF(CONSOLIDADO[[#This Row],[Clave]]="710143893",1,IF(OR(CONSOLIDADO[[#This Row],[Casos Acumulados]]&gt;0,CONSOLIDADO[[#This Row],[Muertes]]&gt;0),N872+1,I873))</f>
        <v>0</v>
      </c>
      <c r="O873" s="75">
        <f>+IFERROR(VLOOKUP($G873,TDMuertes!$C$2:$E$534,3,0),0)</f>
        <v>0</v>
      </c>
      <c r="P873" s="100" t="str">
        <f t="shared" ca="1" si="85"/>
        <v>OFF</v>
      </c>
      <c r="Q873" s="84">
        <f>+IFERROR(VLOOKUP(CONSOLIDADO[[#This Row],[Codigo Municipio]],TDDia!$A$4:$B$394,2,0),0)</f>
        <v>0</v>
      </c>
    </row>
    <row r="874" spans="2:17" ht="14.4" x14ac:dyDescent="0.3">
      <c r="B874">
        <f t="shared" si="78"/>
        <v>5</v>
      </c>
      <c r="C874" s="75" t="str" cm="1">
        <f t="array" ref="C874">+INDEX(Table_4[[Departamento]:[Municipio]],FINAL!$B874,1)</f>
        <v>Atlántida</v>
      </c>
      <c r="D874" s="75" t="str" cm="1">
        <f t="array" ref="D874">+INDEX(Table_4[[Departamento]:[Municipio]],FINAL!$B874,4)</f>
        <v>La Masica</v>
      </c>
      <c r="E874" s="75" t="str" cm="1">
        <f t="array" ref="E874">+INDEX(Table_4[[Departamento]:[Municipio]],FINAL!$B874,3)</f>
        <v>0105</v>
      </c>
      <c r="F874" s="102">
        <f t="shared" si="79"/>
        <v>43993</v>
      </c>
      <c r="G874" s="77" t="str">
        <f>+CONSOLIDADO[[#This Row],[Codigo Municipio]]&amp;CONSOLIDADO[[#This Row],[Fecha]]</f>
        <v>010543993</v>
      </c>
      <c r="H874" s="78">
        <f>+IFERROR(VLOOKUP($G874,TDAcumula!$C$2:$E$2027,3,0),0)</f>
        <v>0</v>
      </c>
      <c r="I874" s="79">
        <f t="shared" si="83"/>
        <v>0</v>
      </c>
      <c r="J874" s="80">
        <f>+IF(CONSOLIDADO[[#This Row],[Codigo Municipio]]=E873,CONSOLIDADO[[#This Row],[Fallecidos Diarios]]+J873,CONSOLIDADO[[#This Row],[Fallecidos Diarios]])</f>
        <v>0</v>
      </c>
      <c r="K874" s="81">
        <f t="shared" si="84"/>
        <v>0</v>
      </c>
      <c r="L874" s="82">
        <f>+IF(CONSOLIDADO[[#This Row],[Codigo Municipio]]=E873,CONSOLIDADO[[#This Row],[Recuperados Diarios]]+L873,CONSOLIDADO[[#This Row],[Recuperados Diarios]])</f>
        <v>0</v>
      </c>
      <c r="M874" s="83" cm="1">
        <f t="array" ref="M874">+IFERROR(IF(CONSOLIDADO[[#This Row],[Día]]&lt;14,0,INDEX(CONSOLIDADO[Casos Diarios],ROW()-14,1)),0)</f>
        <v>0</v>
      </c>
      <c r="N874" s="78">
        <f>+IF(CONSOLIDADO[[#This Row],[Clave]]="710143893",1,IF(OR(CONSOLIDADO[[#This Row],[Casos Acumulados]]&gt;0,CONSOLIDADO[[#This Row],[Muertes]]&gt;0),N873+1,I874))</f>
        <v>0</v>
      </c>
      <c r="O874" s="75">
        <f>+IFERROR(VLOOKUP($G874,TDMuertes!$C$2:$E$534,3,0),0)</f>
        <v>0</v>
      </c>
      <c r="P874" s="100" t="str">
        <f t="shared" ca="1" si="85"/>
        <v>OFF</v>
      </c>
      <c r="Q874" s="84">
        <f>+IFERROR(VLOOKUP(CONSOLIDADO[[#This Row],[Codigo Municipio]],TDDia!$A$4:$B$394,2,0),0)</f>
        <v>0</v>
      </c>
    </row>
    <row r="875" spans="2:17" ht="14.4" x14ac:dyDescent="0.3">
      <c r="B875">
        <f t="shared" si="78"/>
        <v>5</v>
      </c>
      <c r="C875" s="75" t="str" cm="1">
        <f t="array" ref="C875">+INDEX(Table_4[[Departamento]:[Municipio]],FINAL!$B875,1)</f>
        <v>Atlántida</v>
      </c>
      <c r="D875" s="75" t="str" cm="1">
        <f t="array" ref="D875">+INDEX(Table_4[[Departamento]:[Municipio]],FINAL!$B875,4)</f>
        <v>La Masica</v>
      </c>
      <c r="E875" s="75" t="str" cm="1">
        <f t="array" ref="E875">+INDEX(Table_4[[Departamento]:[Municipio]],FINAL!$B875,3)</f>
        <v>0105</v>
      </c>
      <c r="F875" s="102">
        <f t="shared" si="79"/>
        <v>43994</v>
      </c>
      <c r="G875" s="77" t="str">
        <f>+CONSOLIDADO[[#This Row],[Codigo Municipio]]&amp;CONSOLIDADO[[#This Row],[Fecha]]</f>
        <v>010543994</v>
      </c>
      <c r="H875" s="78">
        <f>+IFERROR(VLOOKUP($G875,TDAcumula!$C$2:$E$2027,3,0),0)</f>
        <v>0</v>
      </c>
      <c r="I875" s="79">
        <f t="shared" si="83"/>
        <v>0</v>
      </c>
      <c r="J875" s="80">
        <f>+IF(CONSOLIDADO[[#This Row],[Codigo Municipio]]=E874,CONSOLIDADO[[#This Row],[Fallecidos Diarios]]+J874,CONSOLIDADO[[#This Row],[Fallecidos Diarios]])</f>
        <v>0</v>
      </c>
      <c r="K875" s="81">
        <f t="shared" si="84"/>
        <v>0</v>
      </c>
      <c r="L875" s="82">
        <f>+IF(CONSOLIDADO[[#This Row],[Codigo Municipio]]=E874,CONSOLIDADO[[#This Row],[Recuperados Diarios]]+L874,CONSOLIDADO[[#This Row],[Recuperados Diarios]])</f>
        <v>0</v>
      </c>
      <c r="M875" s="83" cm="1">
        <f t="array" ref="M875">+IFERROR(IF(CONSOLIDADO[[#This Row],[Día]]&lt;14,0,INDEX(CONSOLIDADO[Casos Diarios],ROW()-14,1)),0)</f>
        <v>0</v>
      </c>
      <c r="N875" s="78">
        <f>+IF(CONSOLIDADO[[#This Row],[Clave]]="710143893",1,IF(OR(CONSOLIDADO[[#This Row],[Casos Acumulados]]&gt;0,CONSOLIDADO[[#This Row],[Muertes]]&gt;0),N874+1,I875))</f>
        <v>0</v>
      </c>
      <c r="O875" s="75">
        <f>+IFERROR(VLOOKUP($G875,TDMuertes!$C$2:$E$534,3,0),0)</f>
        <v>0</v>
      </c>
      <c r="P875" s="100" t="str">
        <f t="shared" ca="1" si="85"/>
        <v>OFF</v>
      </c>
      <c r="Q875" s="84">
        <f>+IFERROR(VLOOKUP(CONSOLIDADO[[#This Row],[Codigo Municipio]],TDDia!$A$4:$B$394,2,0),0)</f>
        <v>0</v>
      </c>
    </row>
    <row r="876" spans="2:17" ht="14.4" x14ac:dyDescent="0.3">
      <c r="B876">
        <f t="shared" si="78"/>
        <v>5</v>
      </c>
      <c r="C876" s="75" t="str" cm="1">
        <f t="array" ref="C876">+INDEX(Table_4[[Departamento]:[Municipio]],FINAL!$B876,1)</f>
        <v>Atlántida</v>
      </c>
      <c r="D876" s="75" t="str" cm="1">
        <f t="array" ref="D876">+INDEX(Table_4[[Departamento]:[Municipio]],FINAL!$B876,4)</f>
        <v>La Masica</v>
      </c>
      <c r="E876" s="75" t="str" cm="1">
        <f t="array" ref="E876">+INDEX(Table_4[[Departamento]:[Municipio]],FINAL!$B876,3)</f>
        <v>0105</v>
      </c>
      <c r="F876" s="102">
        <f t="shared" si="79"/>
        <v>43995</v>
      </c>
      <c r="G876" s="77" t="str">
        <f>+CONSOLIDADO[[#This Row],[Codigo Municipio]]&amp;CONSOLIDADO[[#This Row],[Fecha]]</f>
        <v>010543995</v>
      </c>
      <c r="H876" s="78">
        <f>+IFERROR(VLOOKUP($G876,TDAcumula!$C$2:$E$2027,3,0),0)</f>
        <v>0</v>
      </c>
      <c r="I876" s="79">
        <f t="shared" si="83"/>
        <v>0</v>
      </c>
      <c r="J876" s="80">
        <f>+IF(CONSOLIDADO[[#This Row],[Codigo Municipio]]=E875,CONSOLIDADO[[#This Row],[Fallecidos Diarios]]+J875,CONSOLIDADO[[#This Row],[Fallecidos Diarios]])</f>
        <v>0</v>
      </c>
      <c r="K876" s="81">
        <f t="shared" si="84"/>
        <v>0</v>
      </c>
      <c r="L876" s="82">
        <f>+IF(CONSOLIDADO[[#This Row],[Codigo Municipio]]=E875,CONSOLIDADO[[#This Row],[Recuperados Diarios]]+L875,CONSOLIDADO[[#This Row],[Recuperados Diarios]])</f>
        <v>0</v>
      </c>
      <c r="M876" s="83" cm="1">
        <f t="array" ref="M876">+IFERROR(IF(CONSOLIDADO[[#This Row],[Día]]&lt;14,0,INDEX(CONSOLIDADO[Casos Diarios],ROW()-14,1)),0)</f>
        <v>0</v>
      </c>
      <c r="N876" s="78">
        <f>+IF(CONSOLIDADO[[#This Row],[Clave]]="710143893",1,IF(OR(CONSOLIDADO[[#This Row],[Casos Acumulados]]&gt;0,CONSOLIDADO[[#This Row],[Muertes]]&gt;0),N875+1,I876))</f>
        <v>0</v>
      </c>
      <c r="O876" s="75">
        <f>+IFERROR(VLOOKUP($G876,TDMuertes!$C$2:$E$534,3,0),0)</f>
        <v>0</v>
      </c>
      <c r="P876" s="100" t="str">
        <f t="shared" ca="1" si="85"/>
        <v>OFF</v>
      </c>
      <c r="Q876" s="84">
        <f>+IFERROR(VLOOKUP(CONSOLIDADO[[#This Row],[Codigo Municipio]],TDDia!$A$4:$B$394,2,0),0)</f>
        <v>0</v>
      </c>
    </row>
    <row r="877" spans="2:17" ht="14.4" x14ac:dyDescent="0.3">
      <c r="B877">
        <f t="shared" si="78"/>
        <v>5</v>
      </c>
      <c r="C877" s="75" t="str" cm="1">
        <f t="array" ref="C877">+INDEX(Table_4[[Departamento]:[Municipio]],FINAL!$B877,1)</f>
        <v>Atlántida</v>
      </c>
      <c r="D877" s="75" t="str" cm="1">
        <f t="array" ref="D877">+INDEX(Table_4[[Departamento]:[Municipio]],FINAL!$B877,4)</f>
        <v>La Masica</v>
      </c>
      <c r="E877" s="75" t="str" cm="1">
        <f t="array" ref="E877">+INDEX(Table_4[[Departamento]:[Municipio]],FINAL!$B877,3)</f>
        <v>0105</v>
      </c>
      <c r="F877" s="102">
        <f t="shared" si="79"/>
        <v>43996</v>
      </c>
      <c r="G877" s="77" t="str">
        <f>+CONSOLIDADO[[#This Row],[Codigo Municipio]]&amp;CONSOLIDADO[[#This Row],[Fecha]]</f>
        <v>010543996</v>
      </c>
      <c r="H877" s="78">
        <f>+IFERROR(VLOOKUP($G877,TDAcumula!$C$2:$E$2027,3,0),0)</f>
        <v>0</v>
      </c>
      <c r="I877" s="79">
        <f t="shared" si="83"/>
        <v>0</v>
      </c>
      <c r="J877" s="80">
        <f>+IF(CONSOLIDADO[[#This Row],[Codigo Municipio]]=E876,CONSOLIDADO[[#This Row],[Fallecidos Diarios]]+J876,CONSOLIDADO[[#This Row],[Fallecidos Diarios]])</f>
        <v>0</v>
      </c>
      <c r="K877" s="81">
        <f t="shared" si="84"/>
        <v>0</v>
      </c>
      <c r="L877" s="82">
        <f>+IF(CONSOLIDADO[[#This Row],[Codigo Municipio]]=E876,CONSOLIDADO[[#This Row],[Recuperados Diarios]]+L876,CONSOLIDADO[[#This Row],[Recuperados Diarios]])</f>
        <v>0</v>
      </c>
      <c r="M877" s="83" cm="1">
        <f t="array" ref="M877">+IFERROR(IF(CONSOLIDADO[[#This Row],[Día]]&lt;14,0,INDEX(CONSOLIDADO[Casos Diarios],ROW()-14,1)),0)</f>
        <v>0</v>
      </c>
      <c r="N877" s="78">
        <f>+IF(CONSOLIDADO[[#This Row],[Clave]]="710143893",1,IF(OR(CONSOLIDADO[[#This Row],[Casos Acumulados]]&gt;0,CONSOLIDADO[[#This Row],[Muertes]]&gt;0),N876+1,I877))</f>
        <v>0</v>
      </c>
      <c r="O877" s="75">
        <f>+IFERROR(VLOOKUP($G877,TDMuertes!$C$2:$E$534,3,0),0)</f>
        <v>0</v>
      </c>
      <c r="P877" s="100" t="str">
        <f t="shared" ca="1" si="85"/>
        <v>OFF</v>
      </c>
      <c r="Q877" s="84">
        <f>+IFERROR(VLOOKUP(CONSOLIDADO[[#This Row],[Codigo Municipio]],TDDia!$A$4:$B$394,2,0),0)</f>
        <v>0</v>
      </c>
    </row>
    <row r="878" spans="2:17" ht="14.4" x14ac:dyDescent="0.3">
      <c r="B878">
        <f t="shared" si="78"/>
        <v>5</v>
      </c>
      <c r="C878" s="75" t="str" cm="1">
        <f t="array" ref="C878">+INDEX(Table_4[[Departamento]:[Municipio]],FINAL!$B878,1)</f>
        <v>Atlántida</v>
      </c>
      <c r="D878" s="75" t="str" cm="1">
        <f t="array" ref="D878">+INDEX(Table_4[[Departamento]:[Municipio]],FINAL!$B878,4)</f>
        <v>La Masica</v>
      </c>
      <c r="E878" s="75" t="str" cm="1">
        <f t="array" ref="E878">+INDEX(Table_4[[Departamento]:[Municipio]],FINAL!$B878,3)</f>
        <v>0105</v>
      </c>
      <c r="F878" s="102">
        <f t="shared" si="79"/>
        <v>43997</v>
      </c>
      <c r="G878" s="77" t="str">
        <f>+CONSOLIDADO[[#This Row],[Codigo Municipio]]&amp;CONSOLIDADO[[#This Row],[Fecha]]</f>
        <v>010543997</v>
      </c>
      <c r="H878" s="78">
        <f>+IFERROR(VLOOKUP($G878,TDAcumula!$C$2:$E$2027,3,0),0)</f>
        <v>0</v>
      </c>
      <c r="I878" s="79">
        <f t="shared" si="83"/>
        <v>0</v>
      </c>
      <c r="J878" s="80">
        <f>+IF(CONSOLIDADO[[#This Row],[Codigo Municipio]]=E877,CONSOLIDADO[[#This Row],[Fallecidos Diarios]]+J877,CONSOLIDADO[[#This Row],[Fallecidos Diarios]])</f>
        <v>0</v>
      </c>
      <c r="K878" s="81">
        <f t="shared" si="84"/>
        <v>0</v>
      </c>
      <c r="L878" s="82">
        <f>+IF(CONSOLIDADO[[#This Row],[Codigo Municipio]]=E877,CONSOLIDADO[[#This Row],[Recuperados Diarios]]+L877,CONSOLIDADO[[#This Row],[Recuperados Diarios]])</f>
        <v>0</v>
      </c>
      <c r="M878" s="83" cm="1">
        <f t="array" ref="M878">+IFERROR(IF(CONSOLIDADO[[#This Row],[Día]]&lt;14,0,INDEX(CONSOLIDADO[Casos Diarios],ROW()-14,1)),0)</f>
        <v>0</v>
      </c>
      <c r="N878" s="78">
        <f>+IF(CONSOLIDADO[[#This Row],[Clave]]="710143893",1,IF(OR(CONSOLIDADO[[#This Row],[Casos Acumulados]]&gt;0,CONSOLIDADO[[#This Row],[Muertes]]&gt;0),N877+1,I878))</f>
        <v>0</v>
      </c>
      <c r="O878" s="75">
        <f>+IFERROR(VLOOKUP($G878,TDMuertes!$C$2:$E$534,3,0),0)</f>
        <v>0</v>
      </c>
      <c r="P878" s="100" t="str">
        <f t="shared" ca="1" si="85"/>
        <v>OFF</v>
      </c>
      <c r="Q878" s="84">
        <f>+IFERROR(VLOOKUP(CONSOLIDADO[[#This Row],[Codigo Municipio]],TDDia!$A$4:$B$394,2,0),0)</f>
        <v>0</v>
      </c>
    </row>
    <row r="879" spans="2:17" ht="14.4" x14ac:dyDescent="0.3">
      <c r="B879">
        <f t="shared" si="78"/>
        <v>5</v>
      </c>
      <c r="C879" s="75" t="str" cm="1">
        <f t="array" ref="C879">+INDEX(Table_4[[Departamento]:[Municipio]],FINAL!$B879,1)</f>
        <v>Atlántida</v>
      </c>
      <c r="D879" s="75" t="str" cm="1">
        <f t="array" ref="D879">+INDEX(Table_4[[Departamento]:[Municipio]],FINAL!$B879,4)</f>
        <v>La Masica</v>
      </c>
      <c r="E879" s="75" t="str" cm="1">
        <f t="array" ref="E879">+INDEX(Table_4[[Departamento]:[Municipio]],FINAL!$B879,3)</f>
        <v>0105</v>
      </c>
      <c r="F879" s="102">
        <f t="shared" si="79"/>
        <v>43998</v>
      </c>
      <c r="G879" s="77" t="str">
        <f>+CONSOLIDADO[[#This Row],[Codigo Municipio]]&amp;CONSOLIDADO[[#This Row],[Fecha]]</f>
        <v>010543998</v>
      </c>
      <c r="H879" s="78">
        <f>+IFERROR(VLOOKUP($G879,TDAcumula!$C$2:$E$2027,3,0),0)</f>
        <v>0</v>
      </c>
      <c r="I879" s="79">
        <f t="shared" si="83"/>
        <v>0</v>
      </c>
      <c r="J879" s="80">
        <f>+IF(CONSOLIDADO[[#This Row],[Codigo Municipio]]=E878,CONSOLIDADO[[#This Row],[Fallecidos Diarios]]+J878,CONSOLIDADO[[#This Row],[Fallecidos Diarios]])</f>
        <v>0</v>
      </c>
      <c r="K879" s="81">
        <f t="shared" si="84"/>
        <v>0</v>
      </c>
      <c r="L879" s="82">
        <f>+IF(CONSOLIDADO[[#This Row],[Codigo Municipio]]=E878,CONSOLIDADO[[#This Row],[Recuperados Diarios]]+L878,CONSOLIDADO[[#This Row],[Recuperados Diarios]])</f>
        <v>0</v>
      </c>
      <c r="M879" s="83" cm="1">
        <f t="array" ref="M879">+IFERROR(IF(CONSOLIDADO[[#This Row],[Día]]&lt;14,0,INDEX(CONSOLIDADO[Casos Diarios],ROW()-14,1)),0)</f>
        <v>0</v>
      </c>
      <c r="N879" s="78">
        <f>+IF(CONSOLIDADO[[#This Row],[Clave]]="710143893",1,IF(OR(CONSOLIDADO[[#This Row],[Casos Acumulados]]&gt;0,CONSOLIDADO[[#This Row],[Muertes]]&gt;0),N878+1,I879))</f>
        <v>0</v>
      </c>
      <c r="O879" s="75">
        <f>+IFERROR(VLOOKUP($G879,TDMuertes!$C$2:$E$534,3,0),0)</f>
        <v>0</v>
      </c>
      <c r="P879" s="100" t="str">
        <f t="shared" ca="1" si="85"/>
        <v>OFF</v>
      </c>
      <c r="Q879" s="84">
        <f>+IFERROR(VLOOKUP(CONSOLIDADO[[#This Row],[Codigo Municipio]],TDDia!$A$4:$B$394,2,0),0)</f>
        <v>0</v>
      </c>
    </row>
    <row r="880" spans="2:17" ht="14.4" x14ac:dyDescent="0.3">
      <c r="B880">
        <f t="shared" si="78"/>
        <v>5</v>
      </c>
      <c r="C880" s="75" t="str" cm="1">
        <f t="array" ref="C880">+INDEX(Table_4[[Departamento]:[Municipio]],FINAL!$B880,1)</f>
        <v>Atlántida</v>
      </c>
      <c r="D880" s="75" t="str" cm="1">
        <f t="array" ref="D880">+INDEX(Table_4[[Departamento]:[Municipio]],FINAL!$B880,4)</f>
        <v>La Masica</v>
      </c>
      <c r="E880" s="75" t="str" cm="1">
        <f t="array" ref="E880">+INDEX(Table_4[[Departamento]:[Municipio]],FINAL!$B880,3)</f>
        <v>0105</v>
      </c>
      <c r="F880" s="102">
        <f t="shared" si="79"/>
        <v>43999</v>
      </c>
      <c r="G880" s="77" t="str">
        <f>+CONSOLIDADO[[#This Row],[Codigo Municipio]]&amp;CONSOLIDADO[[#This Row],[Fecha]]</f>
        <v>010543999</v>
      </c>
      <c r="H880" s="78">
        <f>+IFERROR(VLOOKUP($G880,TDAcumula!$C$2:$E$2027,3,0),0)</f>
        <v>0</v>
      </c>
      <c r="I880" s="79">
        <f t="shared" si="83"/>
        <v>0</v>
      </c>
      <c r="J880" s="80">
        <f>+IF(CONSOLIDADO[[#This Row],[Codigo Municipio]]=E879,CONSOLIDADO[[#This Row],[Fallecidos Diarios]]+J879,CONSOLIDADO[[#This Row],[Fallecidos Diarios]])</f>
        <v>0</v>
      </c>
      <c r="K880" s="81">
        <f t="shared" si="84"/>
        <v>0</v>
      </c>
      <c r="L880" s="82">
        <f>+IF(CONSOLIDADO[[#This Row],[Codigo Municipio]]=E879,CONSOLIDADO[[#This Row],[Recuperados Diarios]]+L879,CONSOLIDADO[[#This Row],[Recuperados Diarios]])</f>
        <v>0</v>
      </c>
      <c r="M880" s="83" cm="1">
        <f t="array" ref="M880">+IFERROR(IF(CONSOLIDADO[[#This Row],[Día]]&lt;14,0,INDEX(CONSOLIDADO[Casos Diarios],ROW()-14,1)),0)</f>
        <v>0</v>
      </c>
      <c r="N880" s="78">
        <f>+IF(CONSOLIDADO[[#This Row],[Clave]]="710143893",1,IF(OR(CONSOLIDADO[[#This Row],[Casos Acumulados]]&gt;0,CONSOLIDADO[[#This Row],[Muertes]]&gt;0),N879+1,I880))</f>
        <v>0</v>
      </c>
      <c r="O880" s="75">
        <f>+IFERROR(VLOOKUP($G880,TDMuertes!$C$2:$E$534,3,0),0)</f>
        <v>0</v>
      </c>
      <c r="P880" s="100" t="str">
        <f t="shared" ca="1" si="85"/>
        <v>OFF</v>
      </c>
      <c r="Q880" s="84">
        <f>+IFERROR(VLOOKUP(CONSOLIDADO[[#This Row],[Codigo Municipio]],TDDia!$A$4:$B$394,2,0),0)</f>
        <v>0</v>
      </c>
    </row>
    <row r="881" spans="2:17" ht="14.4" x14ac:dyDescent="0.3">
      <c r="B881">
        <f t="shared" si="78"/>
        <v>5</v>
      </c>
      <c r="C881" s="75" t="str" cm="1">
        <f t="array" ref="C881">+INDEX(Table_4[[Departamento]:[Municipio]],FINAL!$B881,1)</f>
        <v>Atlántida</v>
      </c>
      <c r="D881" s="75" t="str" cm="1">
        <f t="array" ref="D881">+INDEX(Table_4[[Departamento]:[Municipio]],FINAL!$B881,4)</f>
        <v>La Masica</v>
      </c>
      <c r="E881" s="75" t="str" cm="1">
        <f t="array" ref="E881">+INDEX(Table_4[[Departamento]:[Municipio]],FINAL!$B881,3)</f>
        <v>0105</v>
      </c>
      <c r="F881" s="102">
        <f t="shared" si="79"/>
        <v>44000</v>
      </c>
      <c r="G881" s="77" t="str">
        <f>+CONSOLIDADO[[#This Row],[Codigo Municipio]]&amp;CONSOLIDADO[[#This Row],[Fecha]]</f>
        <v>010544000</v>
      </c>
      <c r="H881" s="78">
        <f>+IFERROR(VLOOKUP($G881,TDAcumula!$C$2:$E$2027,3,0),0)</f>
        <v>0</v>
      </c>
      <c r="I881" s="79">
        <f t="shared" si="83"/>
        <v>0</v>
      </c>
      <c r="J881" s="80">
        <f>+IF(CONSOLIDADO[[#This Row],[Codigo Municipio]]=E880,CONSOLIDADO[[#This Row],[Fallecidos Diarios]]+J880,CONSOLIDADO[[#This Row],[Fallecidos Diarios]])</f>
        <v>0</v>
      </c>
      <c r="K881" s="81">
        <f t="shared" si="84"/>
        <v>0</v>
      </c>
      <c r="L881" s="82">
        <f>+IF(CONSOLIDADO[[#This Row],[Codigo Municipio]]=E880,CONSOLIDADO[[#This Row],[Recuperados Diarios]]+L880,CONSOLIDADO[[#This Row],[Recuperados Diarios]])</f>
        <v>0</v>
      </c>
      <c r="M881" s="83" cm="1">
        <f t="array" ref="M881">+IFERROR(IF(CONSOLIDADO[[#This Row],[Día]]&lt;14,0,INDEX(CONSOLIDADO[Casos Diarios],ROW()-14,1)),0)</f>
        <v>0</v>
      </c>
      <c r="N881" s="78">
        <f>+IF(CONSOLIDADO[[#This Row],[Clave]]="710143893",1,IF(OR(CONSOLIDADO[[#This Row],[Casos Acumulados]]&gt;0,CONSOLIDADO[[#This Row],[Muertes]]&gt;0),N880+1,I881))</f>
        <v>0</v>
      </c>
      <c r="O881" s="75">
        <f>+IFERROR(VLOOKUP($G881,TDMuertes!$C$2:$E$534,3,0),0)</f>
        <v>0</v>
      </c>
      <c r="P881" s="100" t="str">
        <f t="shared" ca="1" si="85"/>
        <v>OFF</v>
      </c>
      <c r="Q881" s="84">
        <f>+IFERROR(VLOOKUP(CONSOLIDADO[[#This Row],[Codigo Municipio]],TDDia!$A$4:$B$394,2,0),0)</f>
        <v>0</v>
      </c>
    </row>
    <row r="882" spans="2:17" ht="14.4" x14ac:dyDescent="0.3">
      <c r="B882">
        <f t="shared" si="78"/>
        <v>5</v>
      </c>
      <c r="C882" s="75" t="str" cm="1">
        <f t="array" ref="C882">+INDEX(Table_4[[Departamento]:[Municipio]],FINAL!$B882,1)</f>
        <v>Atlántida</v>
      </c>
      <c r="D882" s="75" t="str" cm="1">
        <f t="array" ref="D882">+INDEX(Table_4[[Departamento]:[Municipio]],FINAL!$B882,4)</f>
        <v>La Masica</v>
      </c>
      <c r="E882" s="75" t="str" cm="1">
        <f t="array" ref="E882">+INDEX(Table_4[[Departamento]:[Municipio]],FINAL!$B882,3)</f>
        <v>0105</v>
      </c>
      <c r="F882" s="102">
        <f t="shared" si="79"/>
        <v>44001</v>
      </c>
      <c r="G882" s="77" t="str">
        <f>+CONSOLIDADO[[#This Row],[Codigo Municipio]]&amp;CONSOLIDADO[[#This Row],[Fecha]]</f>
        <v>010544001</v>
      </c>
      <c r="H882" s="78">
        <f>+IFERROR(VLOOKUP($G882,TDAcumula!$C$2:$E$2027,3,0),0)</f>
        <v>0</v>
      </c>
      <c r="I882" s="79">
        <f t="shared" si="83"/>
        <v>0</v>
      </c>
      <c r="J882" s="80">
        <f>+IF(CONSOLIDADO[[#This Row],[Codigo Municipio]]=E881,CONSOLIDADO[[#This Row],[Fallecidos Diarios]]+J881,CONSOLIDADO[[#This Row],[Fallecidos Diarios]])</f>
        <v>0</v>
      </c>
      <c r="K882" s="81">
        <f t="shared" si="84"/>
        <v>0</v>
      </c>
      <c r="L882" s="82">
        <f>+IF(CONSOLIDADO[[#This Row],[Codigo Municipio]]=E881,CONSOLIDADO[[#This Row],[Recuperados Diarios]]+L881,CONSOLIDADO[[#This Row],[Recuperados Diarios]])</f>
        <v>0</v>
      </c>
      <c r="M882" s="83" cm="1">
        <f t="array" ref="M882">+IFERROR(IF(CONSOLIDADO[[#This Row],[Día]]&lt;14,0,INDEX(CONSOLIDADO[Casos Diarios],ROW()-14,1)),0)</f>
        <v>0</v>
      </c>
      <c r="N882" s="78">
        <f>+IF(CONSOLIDADO[[#This Row],[Clave]]="710143893",1,IF(OR(CONSOLIDADO[[#This Row],[Casos Acumulados]]&gt;0,CONSOLIDADO[[#This Row],[Muertes]]&gt;0),N881+1,I882))</f>
        <v>0</v>
      </c>
      <c r="O882" s="75">
        <f>+IFERROR(VLOOKUP($G882,TDMuertes!$C$2:$E$534,3,0),0)</f>
        <v>0</v>
      </c>
      <c r="P882" s="100" t="str">
        <f t="shared" ca="1" si="85"/>
        <v>OFF</v>
      </c>
      <c r="Q882" s="84">
        <f>+IFERROR(VLOOKUP(CONSOLIDADO[[#This Row],[Codigo Municipio]],TDDia!$A$4:$B$394,2,0),0)</f>
        <v>0</v>
      </c>
    </row>
    <row r="883" spans="2:17" ht="14.4" x14ac:dyDescent="0.3">
      <c r="B883">
        <f t="shared" si="78"/>
        <v>5</v>
      </c>
      <c r="C883" s="75" t="str" cm="1">
        <f t="array" ref="C883">+INDEX(Table_4[[Departamento]:[Municipio]],FINAL!$B883,1)</f>
        <v>Atlántida</v>
      </c>
      <c r="D883" s="75" t="str" cm="1">
        <f t="array" ref="D883">+INDEX(Table_4[[Departamento]:[Municipio]],FINAL!$B883,4)</f>
        <v>La Masica</v>
      </c>
      <c r="E883" s="75" t="str" cm="1">
        <f t="array" ref="E883">+INDEX(Table_4[[Departamento]:[Municipio]],FINAL!$B883,3)</f>
        <v>0105</v>
      </c>
      <c r="F883" s="102">
        <f t="shared" si="79"/>
        <v>44002</v>
      </c>
      <c r="G883" s="77" t="str">
        <f>+CONSOLIDADO[[#This Row],[Codigo Municipio]]&amp;CONSOLIDADO[[#This Row],[Fecha]]</f>
        <v>010544002</v>
      </c>
      <c r="H883" s="78">
        <f>+IFERROR(VLOOKUP($G883,TDAcumula!$C$2:$E$2027,3,0),0)</f>
        <v>0</v>
      </c>
      <c r="I883" s="79">
        <f t="shared" si="83"/>
        <v>0</v>
      </c>
      <c r="J883" s="80">
        <f>+IF(CONSOLIDADO[[#This Row],[Codigo Municipio]]=E882,CONSOLIDADO[[#This Row],[Fallecidos Diarios]]+J882,CONSOLIDADO[[#This Row],[Fallecidos Diarios]])</f>
        <v>0</v>
      </c>
      <c r="K883" s="81">
        <f t="shared" si="84"/>
        <v>0</v>
      </c>
      <c r="L883" s="82">
        <f>+IF(CONSOLIDADO[[#This Row],[Codigo Municipio]]=E882,CONSOLIDADO[[#This Row],[Recuperados Diarios]]+L882,CONSOLIDADO[[#This Row],[Recuperados Diarios]])</f>
        <v>0</v>
      </c>
      <c r="M883" s="83" cm="1">
        <f t="array" ref="M883">+IFERROR(IF(CONSOLIDADO[[#This Row],[Día]]&lt;14,0,INDEX(CONSOLIDADO[Casos Diarios],ROW()-14,1)),0)</f>
        <v>0</v>
      </c>
      <c r="N883" s="78">
        <f>+IF(CONSOLIDADO[[#This Row],[Clave]]="710143893",1,IF(OR(CONSOLIDADO[[#This Row],[Casos Acumulados]]&gt;0,CONSOLIDADO[[#This Row],[Muertes]]&gt;0),N882+1,I883))</f>
        <v>0</v>
      </c>
      <c r="O883" s="75">
        <f>+IFERROR(VLOOKUP($G883,TDMuertes!$C$2:$E$534,3,0),0)</f>
        <v>0</v>
      </c>
      <c r="P883" s="100" t="str">
        <f t="shared" ca="1" si="85"/>
        <v>OFF</v>
      </c>
      <c r="Q883" s="84">
        <f>+IFERROR(VLOOKUP(CONSOLIDADO[[#This Row],[Codigo Municipio]],TDDia!$A$4:$B$394,2,0),0)</f>
        <v>0</v>
      </c>
    </row>
    <row r="884" spans="2:17" ht="14.4" x14ac:dyDescent="0.3">
      <c r="B884">
        <f t="shared" si="78"/>
        <v>5</v>
      </c>
      <c r="C884" s="75" t="str" cm="1">
        <f t="array" ref="C884">+INDEX(Table_4[[Departamento]:[Municipio]],FINAL!$B884,1)</f>
        <v>Atlántida</v>
      </c>
      <c r="D884" s="75" t="str" cm="1">
        <f t="array" ref="D884">+INDEX(Table_4[[Departamento]:[Municipio]],FINAL!$B884,4)</f>
        <v>La Masica</v>
      </c>
      <c r="E884" s="75" t="str" cm="1">
        <f t="array" ref="E884">+INDEX(Table_4[[Departamento]:[Municipio]],FINAL!$B884,3)</f>
        <v>0105</v>
      </c>
      <c r="F884" s="102">
        <f t="shared" si="79"/>
        <v>44003</v>
      </c>
      <c r="G884" s="77" t="str">
        <f>+CONSOLIDADO[[#This Row],[Codigo Municipio]]&amp;CONSOLIDADO[[#This Row],[Fecha]]</f>
        <v>010544003</v>
      </c>
      <c r="H884" s="78">
        <f>+IFERROR(VLOOKUP($G884,TDAcumula!$C$2:$E$2027,3,0),0)</f>
        <v>0</v>
      </c>
      <c r="I884" s="79">
        <f t="shared" si="83"/>
        <v>0</v>
      </c>
      <c r="J884" s="80">
        <f>+IF(CONSOLIDADO[[#This Row],[Codigo Municipio]]=E883,CONSOLIDADO[[#This Row],[Fallecidos Diarios]]+J883,CONSOLIDADO[[#This Row],[Fallecidos Diarios]])</f>
        <v>0</v>
      </c>
      <c r="K884" s="81">
        <f t="shared" si="84"/>
        <v>0</v>
      </c>
      <c r="L884" s="82">
        <f>+IF(CONSOLIDADO[[#This Row],[Codigo Municipio]]=E883,CONSOLIDADO[[#This Row],[Recuperados Diarios]]+L883,CONSOLIDADO[[#This Row],[Recuperados Diarios]])</f>
        <v>0</v>
      </c>
      <c r="M884" s="83" cm="1">
        <f t="array" ref="M884">+IFERROR(IF(CONSOLIDADO[[#This Row],[Día]]&lt;14,0,INDEX(CONSOLIDADO[Casos Diarios],ROW()-14,1)),0)</f>
        <v>0</v>
      </c>
      <c r="N884" s="78">
        <f>+IF(CONSOLIDADO[[#This Row],[Clave]]="710143893",1,IF(OR(CONSOLIDADO[[#This Row],[Casos Acumulados]]&gt;0,CONSOLIDADO[[#This Row],[Muertes]]&gt;0),N883+1,I884))</f>
        <v>0</v>
      </c>
      <c r="O884" s="75">
        <f>+IFERROR(VLOOKUP($G884,TDMuertes!$C$2:$E$534,3,0),0)</f>
        <v>0</v>
      </c>
      <c r="P884" s="100" t="str">
        <f t="shared" ca="1" si="85"/>
        <v>OFF</v>
      </c>
      <c r="Q884" s="84">
        <f>+IFERROR(VLOOKUP(CONSOLIDADO[[#This Row],[Codigo Municipio]],TDDia!$A$4:$B$394,2,0),0)</f>
        <v>0</v>
      </c>
    </row>
    <row r="885" spans="2:17" ht="14.4" x14ac:dyDescent="0.3">
      <c r="B885">
        <f t="shared" si="78"/>
        <v>5</v>
      </c>
      <c r="C885" s="75" t="str" cm="1">
        <f t="array" ref="C885">+INDEX(Table_4[[Departamento]:[Municipio]],FINAL!$B885,1)</f>
        <v>Atlántida</v>
      </c>
      <c r="D885" s="75" t="str" cm="1">
        <f t="array" ref="D885">+INDEX(Table_4[[Departamento]:[Municipio]],FINAL!$B885,4)</f>
        <v>La Masica</v>
      </c>
      <c r="E885" s="75" t="str" cm="1">
        <f t="array" ref="E885">+INDEX(Table_4[[Departamento]:[Municipio]],FINAL!$B885,3)</f>
        <v>0105</v>
      </c>
      <c r="F885" s="102">
        <f t="shared" si="79"/>
        <v>44004</v>
      </c>
      <c r="G885" s="77" t="str">
        <f>+CONSOLIDADO[[#This Row],[Codigo Municipio]]&amp;CONSOLIDADO[[#This Row],[Fecha]]</f>
        <v>010544004</v>
      </c>
      <c r="H885" s="78">
        <f>+IFERROR(VLOOKUP($G885,TDAcumula!$C$2:$E$2027,3,0),0)</f>
        <v>0</v>
      </c>
      <c r="I885" s="79">
        <f t="shared" si="83"/>
        <v>0</v>
      </c>
      <c r="J885" s="80">
        <f>+IF(CONSOLIDADO[[#This Row],[Codigo Municipio]]=E884,CONSOLIDADO[[#This Row],[Fallecidos Diarios]]+J884,CONSOLIDADO[[#This Row],[Fallecidos Diarios]])</f>
        <v>0</v>
      </c>
      <c r="K885" s="81">
        <f t="shared" si="84"/>
        <v>0</v>
      </c>
      <c r="L885" s="82">
        <f>+IF(CONSOLIDADO[[#This Row],[Codigo Municipio]]=E884,CONSOLIDADO[[#This Row],[Recuperados Diarios]]+L884,CONSOLIDADO[[#This Row],[Recuperados Diarios]])</f>
        <v>0</v>
      </c>
      <c r="M885" s="83" cm="1">
        <f t="array" ref="M885">+IFERROR(IF(CONSOLIDADO[[#This Row],[Día]]&lt;14,0,INDEX(CONSOLIDADO[Casos Diarios],ROW()-14,1)),0)</f>
        <v>0</v>
      </c>
      <c r="N885" s="78">
        <f>+IF(CONSOLIDADO[[#This Row],[Clave]]="710143893",1,IF(OR(CONSOLIDADO[[#This Row],[Casos Acumulados]]&gt;0,CONSOLIDADO[[#This Row],[Muertes]]&gt;0),N884+1,I885))</f>
        <v>0</v>
      </c>
      <c r="O885" s="75">
        <f>+IFERROR(VLOOKUP($G885,TDMuertes!$C$2:$E$534,3,0),0)</f>
        <v>0</v>
      </c>
      <c r="P885" s="100" t="str">
        <f t="shared" ca="1" si="85"/>
        <v>OFF</v>
      </c>
      <c r="Q885" s="84">
        <f>+IFERROR(VLOOKUP(CONSOLIDADO[[#This Row],[Codigo Municipio]],TDDia!$A$4:$B$394,2,0),0)</f>
        <v>0</v>
      </c>
    </row>
    <row r="886" spans="2:17" ht="14.4" x14ac:dyDescent="0.3">
      <c r="B886">
        <f t="shared" si="78"/>
        <v>5</v>
      </c>
      <c r="C886" s="75" t="str" cm="1">
        <f t="array" ref="C886">+INDEX(Table_4[[Departamento]:[Municipio]],FINAL!$B886,1)</f>
        <v>Atlántida</v>
      </c>
      <c r="D886" s="75" t="str" cm="1">
        <f t="array" ref="D886">+INDEX(Table_4[[Departamento]:[Municipio]],FINAL!$B886,4)</f>
        <v>La Masica</v>
      </c>
      <c r="E886" s="75" t="str" cm="1">
        <f t="array" ref="E886">+INDEX(Table_4[[Departamento]:[Municipio]],FINAL!$B886,3)</f>
        <v>0105</v>
      </c>
      <c r="F886" s="102">
        <f t="shared" si="79"/>
        <v>44005</v>
      </c>
      <c r="G886" s="77" t="str">
        <f>+CONSOLIDADO[[#This Row],[Codigo Municipio]]&amp;CONSOLIDADO[[#This Row],[Fecha]]</f>
        <v>010544005</v>
      </c>
      <c r="H886" s="78">
        <f>+IFERROR(VLOOKUP($G886,TDAcumula!$C$2:$E$2027,3,0),0)</f>
        <v>0</v>
      </c>
      <c r="I886" s="79">
        <f t="shared" si="83"/>
        <v>0</v>
      </c>
      <c r="J886" s="80">
        <f>+IF(CONSOLIDADO[[#This Row],[Codigo Municipio]]=E885,CONSOLIDADO[[#This Row],[Fallecidos Diarios]]+J885,CONSOLIDADO[[#This Row],[Fallecidos Diarios]])</f>
        <v>0</v>
      </c>
      <c r="K886" s="81">
        <f t="shared" si="84"/>
        <v>0</v>
      </c>
      <c r="L886" s="82">
        <f>+IF(CONSOLIDADO[[#This Row],[Codigo Municipio]]=E885,CONSOLIDADO[[#This Row],[Recuperados Diarios]]+L885,CONSOLIDADO[[#This Row],[Recuperados Diarios]])</f>
        <v>0</v>
      </c>
      <c r="M886" s="83" cm="1">
        <f t="array" ref="M886">+IFERROR(IF(CONSOLIDADO[[#This Row],[Día]]&lt;14,0,INDEX(CONSOLIDADO[Casos Diarios],ROW()-14,1)),0)</f>
        <v>0</v>
      </c>
      <c r="N886" s="78">
        <f>+IF(CONSOLIDADO[[#This Row],[Clave]]="710143893",1,IF(OR(CONSOLIDADO[[#This Row],[Casos Acumulados]]&gt;0,CONSOLIDADO[[#This Row],[Muertes]]&gt;0),N885+1,I886))</f>
        <v>0</v>
      </c>
      <c r="O886" s="75">
        <f>+IFERROR(VLOOKUP($G886,TDMuertes!$C$2:$E$534,3,0),0)</f>
        <v>0</v>
      </c>
      <c r="P886" s="100" t="str">
        <f t="shared" ca="1" si="85"/>
        <v>OFF</v>
      </c>
      <c r="Q886" s="84">
        <f>+IFERROR(VLOOKUP(CONSOLIDADO[[#This Row],[Codigo Municipio]],TDDia!$A$4:$B$394,2,0),0)</f>
        <v>0</v>
      </c>
    </row>
    <row r="887" spans="2:17" ht="14.4" x14ac:dyDescent="0.3">
      <c r="B887">
        <f t="shared" si="78"/>
        <v>5</v>
      </c>
      <c r="C887" s="75" t="str" cm="1">
        <f t="array" ref="C887">+INDEX(Table_4[[Departamento]:[Municipio]],FINAL!$B887,1)</f>
        <v>Atlántida</v>
      </c>
      <c r="D887" s="75" t="str" cm="1">
        <f t="array" ref="D887">+INDEX(Table_4[[Departamento]:[Municipio]],FINAL!$B887,4)</f>
        <v>La Masica</v>
      </c>
      <c r="E887" s="75" t="str" cm="1">
        <f t="array" ref="E887">+INDEX(Table_4[[Departamento]:[Municipio]],FINAL!$B887,3)</f>
        <v>0105</v>
      </c>
      <c r="F887" s="102">
        <f t="shared" si="79"/>
        <v>44006</v>
      </c>
      <c r="G887" s="77" t="str">
        <f>+CONSOLIDADO[[#This Row],[Codigo Municipio]]&amp;CONSOLIDADO[[#This Row],[Fecha]]</f>
        <v>010544006</v>
      </c>
      <c r="H887" s="78">
        <f>+IFERROR(VLOOKUP($G887,TDAcumula!$C$2:$E$2027,3,0),0)</f>
        <v>0</v>
      </c>
      <c r="I887" s="79">
        <f t="shared" si="83"/>
        <v>0</v>
      </c>
      <c r="J887" s="80">
        <f>+IF(CONSOLIDADO[[#This Row],[Codigo Municipio]]=E886,CONSOLIDADO[[#This Row],[Fallecidos Diarios]]+J886,CONSOLIDADO[[#This Row],[Fallecidos Diarios]])</f>
        <v>0</v>
      </c>
      <c r="K887" s="81">
        <f t="shared" si="84"/>
        <v>0</v>
      </c>
      <c r="L887" s="82">
        <f>+IF(CONSOLIDADO[[#This Row],[Codigo Municipio]]=E886,CONSOLIDADO[[#This Row],[Recuperados Diarios]]+L886,CONSOLIDADO[[#This Row],[Recuperados Diarios]])</f>
        <v>0</v>
      </c>
      <c r="M887" s="83" cm="1">
        <f t="array" ref="M887">+IFERROR(IF(CONSOLIDADO[[#This Row],[Día]]&lt;14,0,INDEX(CONSOLIDADO[Casos Diarios],ROW()-14,1)),0)</f>
        <v>0</v>
      </c>
      <c r="N887" s="78">
        <f>+IF(CONSOLIDADO[[#This Row],[Clave]]="710143893",1,IF(OR(CONSOLIDADO[[#This Row],[Casos Acumulados]]&gt;0,CONSOLIDADO[[#This Row],[Muertes]]&gt;0),N886+1,I887))</f>
        <v>0</v>
      </c>
      <c r="O887" s="75">
        <f>+IFERROR(VLOOKUP($G887,TDMuertes!$C$2:$E$534,3,0),0)</f>
        <v>0</v>
      </c>
      <c r="P887" s="100" t="str">
        <f t="shared" ca="1" si="85"/>
        <v>OFF</v>
      </c>
      <c r="Q887" s="84">
        <f>+IFERROR(VLOOKUP(CONSOLIDADO[[#This Row],[Codigo Municipio]],TDDia!$A$4:$B$394,2,0),0)</f>
        <v>0</v>
      </c>
    </row>
    <row r="888" spans="2:17" ht="14.4" x14ac:dyDescent="0.3">
      <c r="B888">
        <f t="shared" si="78"/>
        <v>5</v>
      </c>
      <c r="C888" s="75" t="str" cm="1">
        <f t="array" ref="C888">+INDEX(Table_4[[Departamento]:[Municipio]],FINAL!$B888,1)</f>
        <v>Atlántida</v>
      </c>
      <c r="D888" s="75" t="str" cm="1">
        <f t="array" ref="D888">+INDEX(Table_4[[Departamento]:[Municipio]],FINAL!$B888,4)</f>
        <v>La Masica</v>
      </c>
      <c r="E888" s="75" t="str" cm="1">
        <f t="array" ref="E888">+INDEX(Table_4[[Departamento]:[Municipio]],FINAL!$B888,3)</f>
        <v>0105</v>
      </c>
      <c r="F888" s="102">
        <f t="shared" si="79"/>
        <v>44007</v>
      </c>
      <c r="G888" s="77" t="str">
        <f>+CONSOLIDADO[[#This Row],[Codigo Municipio]]&amp;CONSOLIDADO[[#This Row],[Fecha]]</f>
        <v>010544007</v>
      </c>
      <c r="H888" s="78">
        <f>+IFERROR(VLOOKUP($G888,TDAcumula!$C$2:$E$2027,3,0),0)</f>
        <v>0</v>
      </c>
      <c r="I888" s="79">
        <f t="shared" si="83"/>
        <v>0</v>
      </c>
      <c r="J888" s="80">
        <f>+IF(CONSOLIDADO[[#This Row],[Codigo Municipio]]=E887,CONSOLIDADO[[#This Row],[Fallecidos Diarios]]+J887,CONSOLIDADO[[#This Row],[Fallecidos Diarios]])</f>
        <v>0</v>
      </c>
      <c r="K888" s="81">
        <f t="shared" si="84"/>
        <v>0</v>
      </c>
      <c r="L888" s="82">
        <f>+IF(CONSOLIDADO[[#This Row],[Codigo Municipio]]=E887,CONSOLIDADO[[#This Row],[Recuperados Diarios]]+L887,CONSOLIDADO[[#This Row],[Recuperados Diarios]])</f>
        <v>0</v>
      </c>
      <c r="M888" s="83" cm="1">
        <f t="array" ref="M888">+IFERROR(IF(CONSOLIDADO[[#This Row],[Día]]&lt;14,0,INDEX(CONSOLIDADO[Casos Diarios],ROW()-14,1)),0)</f>
        <v>0</v>
      </c>
      <c r="N888" s="78">
        <f>+IF(CONSOLIDADO[[#This Row],[Clave]]="710143893",1,IF(OR(CONSOLIDADO[[#This Row],[Casos Acumulados]]&gt;0,CONSOLIDADO[[#This Row],[Muertes]]&gt;0),N887+1,I888))</f>
        <v>0</v>
      </c>
      <c r="O888" s="75">
        <f>+IFERROR(VLOOKUP($G888,TDMuertes!$C$2:$E$534,3,0),0)</f>
        <v>0</v>
      </c>
      <c r="P888" s="100" t="str">
        <f t="shared" ca="1" si="85"/>
        <v>OFF</v>
      </c>
      <c r="Q888" s="84">
        <f>+IFERROR(VLOOKUP(CONSOLIDADO[[#This Row],[Codigo Municipio]],TDDia!$A$4:$B$394,2,0),0)</f>
        <v>0</v>
      </c>
    </row>
    <row r="889" spans="2:17" ht="14.4" x14ac:dyDescent="0.3">
      <c r="B889">
        <f t="shared" si="78"/>
        <v>5</v>
      </c>
      <c r="C889" s="75" t="str" cm="1">
        <f t="array" ref="C889">+INDEX(Table_4[[Departamento]:[Municipio]],FINAL!$B889,1)</f>
        <v>Atlántida</v>
      </c>
      <c r="D889" s="75" t="str" cm="1">
        <f t="array" ref="D889">+INDEX(Table_4[[Departamento]:[Municipio]],FINAL!$B889,4)</f>
        <v>La Masica</v>
      </c>
      <c r="E889" s="75" t="str" cm="1">
        <f t="array" ref="E889">+INDEX(Table_4[[Departamento]:[Municipio]],FINAL!$B889,3)</f>
        <v>0105</v>
      </c>
      <c r="F889" s="102">
        <f t="shared" si="79"/>
        <v>44008</v>
      </c>
      <c r="G889" s="77" t="str">
        <f>+CONSOLIDADO[[#This Row],[Codigo Municipio]]&amp;CONSOLIDADO[[#This Row],[Fecha]]</f>
        <v>010544008</v>
      </c>
      <c r="H889" s="78">
        <f>+IFERROR(VLOOKUP($G889,TDAcumula!$C$2:$E$2027,3,0),0)</f>
        <v>0</v>
      </c>
      <c r="I889" s="79">
        <f t="shared" si="83"/>
        <v>0</v>
      </c>
      <c r="J889" s="80">
        <f>+IF(CONSOLIDADO[[#This Row],[Codigo Municipio]]=E888,CONSOLIDADO[[#This Row],[Fallecidos Diarios]]+J888,CONSOLIDADO[[#This Row],[Fallecidos Diarios]])</f>
        <v>0</v>
      </c>
      <c r="K889" s="81">
        <f t="shared" si="84"/>
        <v>0</v>
      </c>
      <c r="L889" s="82">
        <f>+IF(CONSOLIDADO[[#This Row],[Codigo Municipio]]=E888,CONSOLIDADO[[#This Row],[Recuperados Diarios]]+L888,CONSOLIDADO[[#This Row],[Recuperados Diarios]])</f>
        <v>0</v>
      </c>
      <c r="M889" s="83" cm="1">
        <f t="array" ref="M889">+IFERROR(IF(CONSOLIDADO[[#This Row],[Día]]&lt;14,0,INDEX(CONSOLIDADO[Casos Diarios],ROW()-14,1)),0)</f>
        <v>0</v>
      </c>
      <c r="N889" s="78">
        <f>+IF(CONSOLIDADO[[#This Row],[Clave]]="710143893",1,IF(OR(CONSOLIDADO[[#This Row],[Casos Acumulados]]&gt;0,CONSOLIDADO[[#This Row],[Muertes]]&gt;0),N888+1,I889))</f>
        <v>0</v>
      </c>
      <c r="O889" s="75">
        <f>+IFERROR(VLOOKUP($G889,TDMuertes!$C$2:$E$534,3,0),0)</f>
        <v>0</v>
      </c>
      <c r="P889" s="100" t="str">
        <f t="shared" ca="1" si="85"/>
        <v>OFF</v>
      </c>
      <c r="Q889" s="84">
        <f>+IFERROR(VLOOKUP(CONSOLIDADO[[#This Row],[Codigo Municipio]],TDDia!$A$4:$B$394,2,0),0)</f>
        <v>0</v>
      </c>
    </row>
    <row r="890" spans="2:17" ht="14.4" x14ac:dyDescent="0.3">
      <c r="B890">
        <f t="shared" si="78"/>
        <v>5</v>
      </c>
      <c r="C890" s="75" t="str" cm="1">
        <f t="array" ref="C890">+INDEX(Table_4[[Departamento]:[Municipio]],FINAL!$B890,1)</f>
        <v>Atlántida</v>
      </c>
      <c r="D890" s="75" t="str" cm="1">
        <f t="array" ref="D890">+INDEX(Table_4[[Departamento]:[Municipio]],FINAL!$B890,4)</f>
        <v>La Masica</v>
      </c>
      <c r="E890" s="75" t="str" cm="1">
        <f t="array" ref="E890">+INDEX(Table_4[[Departamento]:[Municipio]],FINAL!$B890,3)</f>
        <v>0105</v>
      </c>
      <c r="F890" s="102">
        <f t="shared" si="79"/>
        <v>44009</v>
      </c>
      <c r="G890" s="77" t="str">
        <f>+CONSOLIDADO[[#This Row],[Codigo Municipio]]&amp;CONSOLIDADO[[#This Row],[Fecha]]</f>
        <v>010544009</v>
      </c>
      <c r="H890" s="78">
        <f>+IFERROR(VLOOKUP($G890,TDAcumula!$C$2:$E$2027,3,0),0)</f>
        <v>0</v>
      </c>
      <c r="I890" s="79">
        <f t="shared" si="83"/>
        <v>0</v>
      </c>
      <c r="J890" s="80">
        <f>+IF(CONSOLIDADO[[#This Row],[Codigo Municipio]]=E889,CONSOLIDADO[[#This Row],[Fallecidos Diarios]]+J889,CONSOLIDADO[[#This Row],[Fallecidos Diarios]])</f>
        <v>0</v>
      </c>
      <c r="K890" s="81">
        <f t="shared" si="84"/>
        <v>0</v>
      </c>
      <c r="L890" s="82">
        <f>+IF(CONSOLIDADO[[#This Row],[Codigo Municipio]]=E889,CONSOLIDADO[[#This Row],[Recuperados Diarios]]+L889,CONSOLIDADO[[#This Row],[Recuperados Diarios]])</f>
        <v>0</v>
      </c>
      <c r="M890" s="83" cm="1">
        <f t="array" ref="M890">+IFERROR(IF(CONSOLIDADO[[#This Row],[Día]]&lt;14,0,INDEX(CONSOLIDADO[Casos Diarios],ROW()-14,1)),0)</f>
        <v>0</v>
      </c>
      <c r="N890" s="78">
        <f>+IF(CONSOLIDADO[[#This Row],[Clave]]="710143893",1,IF(OR(CONSOLIDADO[[#This Row],[Casos Acumulados]]&gt;0,CONSOLIDADO[[#This Row],[Muertes]]&gt;0),N889+1,I890))</f>
        <v>0</v>
      </c>
      <c r="O890" s="75">
        <f>+IFERROR(VLOOKUP($G890,TDMuertes!$C$2:$E$534,3,0),0)</f>
        <v>0</v>
      </c>
      <c r="P890" s="100" t="str">
        <f t="shared" ca="1" si="85"/>
        <v>OFF</v>
      </c>
      <c r="Q890" s="84">
        <f>+IFERROR(VLOOKUP(CONSOLIDADO[[#This Row],[Codigo Municipio]],TDDia!$A$4:$B$394,2,0),0)</f>
        <v>0</v>
      </c>
    </row>
    <row r="891" spans="2:17" ht="14.4" x14ac:dyDescent="0.3">
      <c r="B891">
        <f t="shared" si="78"/>
        <v>5</v>
      </c>
      <c r="C891" s="75" t="str" cm="1">
        <f t="array" ref="C891">+INDEX(Table_4[[Departamento]:[Municipio]],FINAL!$B891,1)</f>
        <v>Atlántida</v>
      </c>
      <c r="D891" s="75" t="str" cm="1">
        <f t="array" ref="D891">+INDEX(Table_4[[Departamento]:[Municipio]],FINAL!$B891,4)</f>
        <v>La Masica</v>
      </c>
      <c r="E891" s="75" t="str" cm="1">
        <f t="array" ref="E891">+INDEX(Table_4[[Departamento]:[Municipio]],FINAL!$B891,3)</f>
        <v>0105</v>
      </c>
      <c r="F891" s="102">
        <f t="shared" si="79"/>
        <v>44010</v>
      </c>
      <c r="G891" s="77" t="str">
        <f>+CONSOLIDADO[[#This Row],[Codigo Municipio]]&amp;CONSOLIDADO[[#This Row],[Fecha]]</f>
        <v>010544010</v>
      </c>
      <c r="H891" s="78">
        <f>+IFERROR(VLOOKUP($G891,TDAcumula!$C$2:$E$2027,3,0),0)</f>
        <v>0</v>
      </c>
      <c r="I891" s="79">
        <f t="shared" si="83"/>
        <v>0</v>
      </c>
      <c r="J891" s="80">
        <f>+IF(CONSOLIDADO[[#This Row],[Codigo Municipio]]=E890,CONSOLIDADO[[#This Row],[Fallecidos Diarios]]+J890,CONSOLIDADO[[#This Row],[Fallecidos Diarios]])</f>
        <v>0</v>
      </c>
      <c r="K891" s="81">
        <f t="shared" si="84"/>
        <v>0</v>
      </c>
      <c r="L891" s="82">
        <f>+IF(CONSOLIDADO[[#This Row],[Codigo Municipio]]=E890,CONSOLIDADO[[#This Row],[Recuperados Diarios]]+L890,CONSOLIDADO[[#This Row],[Recuperados Diarios]])</f>
        <v>0</v>
      </c>
      <c r="M891" s="83" cm="1">
        <f t="array" ref="M891">+IFERROR(IF(CONSOLIDADO[[#This Row],[Día]]&lt;14,0,INDEX(CONSOLIDADO[Casos Diarios],ROW()-14,1)),0)</f>
        <v>0</v>
      </c>
      <c r="N891" s="78">
        <f>+IF(CONSOLIDADO[[#This Row],[Clave]]="710143893",1,IF(OR(CONSOLIDADO[[#This Row],[Casos Acumulados]]&gt;0,CONSOLIDADO[[#This Row],[Muertes]]&gt;0),N890+1,I891))</f>
        <v>0</v>
      </c>
      <c r="O891" s="75">
        <f>+IFERROR(VLOOKUP($G891,TDMuertes!$C$2:$E$534,3,0),0)</f>
        <v>0</v>
      </c>
      <c r="P891" s="100" t="str">
        <f t="shared" ca="1" si="85"/>
        <v>OFF</v>
      </c>
      <c r="Q891" s="84">
        <f>+IFERROR(VLOOKUP(CONSOLIDADO[[#This Row],[Codigo Municipio]],TDDia!$A$4:$B$394,2,0),0)</f>
        <v>0</v>
      </c>
    </row>
    <row r="892" spans="2:17" ht="14.4" x14ac:dyDescent="0.3">
      <c r="B892">
        <f t="shared" si="78"/>
        <v>5</v>
      </c>
      <c r="C892" s="75" t="str" cm="1">
        <f t="array" ref="C892">+INDEX(Table_4[[Departamento]:[Municipio]],FINAL!$B892,1)</f>
        <v>Atlántida</v>
      </c>
      <c r="D892" s="75" t="str" cm="1">
        <f t="array" ref="D892">+INDEX(Table_4[[Departamento]:[Municipio]],FINAL!$B892,4)</f>
        <v>La Masica</v>
      </c>
      <c r="E892" s="75" t="str" cm="1">
        <f t="array" ref="E892">+INDEX(Table_4[[Departamento]:[Municipio]],FINAL!$B892,3)</f>
        <v>0105</v>
      </c>
      <c r="F892" s="102">
        <f t="shared" si="79"/>
        <v>44011</v>
      </c>
      <c r="G892" s="77" t="str">
        <f>+CONSOLIDADO[[#This Row],[Codigo Municipio]]&amp;CONSOLIDADO[[#This Row],[Fecha]]</f>
        <v>010544011</v>
      </c>
      <c r="H892" s="78">
        <f>+IFERROR(VLOOKUP($G892,TDAcumula!$C$2:$E$2027,3,0),0)</f>
        <v>0</v>
      </c>
      <c r="I892" s="79">
        <f t="shared" si="83"/>
        <v>0</v>
      </c>
      <c r="J892" s="80">
        <f>+IF(CONSOLIDADO[[#This Row],[Codigo Municipio]]=E891,CONSOLIDADO[[#This Row],[Fallecidos Diarios]]+J891,CONSOLIDADO[[#This Row],[Fallecidos Diarios]])</f>
        <v>0</v>
      </c>
      <c r="K892" s="81">
        <f t="shared" si="84"/>
        <v>0</v>
      </c>
      <c r="L892" s="82">
        <f>+IF(CONSOLIDADO[[#This Row],[Codigo Municipio]]=E891,CONSOLIDADO[[#This Row],[Recuperados Diarios]]+L891,CONSOLIDADO[[#This Row],[Recuperados Diarios]])</f>
        <v>0</v>
      </c>
      <c r="M892" s="83" cm="1">
        <f t="array" ref="M892">+IFERROR(IF(CONSOLIDADO[[#This Row],[Día]]&lt;14,0,INDEX(CONSOLIDADO[Casos Diarios],ROW()-14,1)),0)</f>
        <v>0</v>
      </c>
      <c r="N892" s="78">
        <f>+IF(CONSOLIDADO[[#This Row],[Clave]]="710143893",1,IF(OR(CONSOLIDADO[[#This Row],[Casos Acumulados]]&gt;0,CONSOLIDADO[[#This Row],[Muertes]]&gt;0),N891+1,I892))</f>
        <v>0</v>
      </c>
      <c r="O892" s="75">
        <f>+IFERROR(VLOOKUP($G892,TDMuertes!$C$2:$E$534,3,0),0)</f>
        <v>0</v>
      </c>
      <c r="P892" s="100" t="str">
        <f t="shared" ca="1" si="85"/>
        <v>OFF</v>
      </c>
      <c r="Q892" s="84">
        <f>+IFERROR(VLOOKUP(CONSOLIDADO[[#This Row],[Codigo Municipio]],TDDia!$A$4:$B$394,2,0),0)</f>
        <v>0</v>
      </c>
    </row>
    <row r="893" spans="2:17" ht="14.4" x14ac:dyDescent="0.3">
      <c r="B893">
        <f t="shared" si="78"/>
        <v>5</v>
      </c>
      <c r="C893" s="75" t="str" cm="1">
        <f t="array" ref="C893">+INDEX(Table_4[[Departamento]:[Municipio]],FINAL!$B893,1)</f>
        <v>Atlántida</v>
      </c>
      <c r="D893" s="75" t="str" cm="1">
        <f t="array" ref="D893">+INDEX(Table_4[[Departamento]:[Municipio]],FINAL!$B893,4)</f>
        <v>La Masica</v>
      </c>
      <c r="E893" s="75" t="str" cm="1">
        <f t="array" ref="E893">+INDEX(Table_4[[Departamento]:[Municipio]],FINAL!$B893,3)</f>
        <v>0105</v>
      </c>
      <c r="F893" s="102">
        <f t="shared" si="79"/>
        <v>44012</v>
      </c>
      <c r="G893" s="77" t="str">
        <f>+CONSOLIDADO[[#This Row],[Codigo Municipio]]&amp;CONSOLIDADO[[#This Row],[Fecha]]</f>
        <v>010544012</v>
      </c>
      <c r="H893" s="78">
        <f>+IFERROR(VLOOKUP($G893,TDAcumula!$C$2:$E$2027,3,0),0)</f>
        <v>0</v>
      </c>
      <c r="I893" s="79">
        <f t="shared" si="83"/>
        <v>0</v>
      </c>
      <c r="J893" s="80">
        <f>+IF(CONSOLIDADO[[#This Row],[Codigo Municipio]]=E892,CONSOLIDADO[[#This Row],[Fallecidos Diarios]]+J892,CONSOLIDADO[[#This Row],[Fallecidos Diarios]])</f>
        <v>0</v>
      </c>
      <c r="K893" s="81">
        <f t="shared" si="84"/>
        <v>0</v>
      </c>
      <c r="L893" s="82">
        <f>+IF(CONSOLIDADO[[#This Row],[Codigo Municipio]]=E892,CONSOLIDADO[[#This Row],[Recuperados Diarios]]+L892,CONSOLIDADO[[#This Row],[Recuperados Diarios]])</f>
        <v>0</v>
      </c>
      <c r="M893" s="83" cm="1">
        <f t="array" ref="M893">+IFERROR(IF(CONSOLIDADO[[#This Row],[Día]]&lt;14,0,INDEX(CONSOLIDADO[Casos Diarios],ROW()-14,1)),0)</f>
        <v>0</v>
      </c>
      <c r="N893" s="78">
        <f>+IF(CONSOLIDADO[[#This Row],[Clave]]="710143893",1,IF(OR(CONSOLIDADO[[#This Row],[Casos Acumulados]]&gt;0,CONSOLIDADO[[#This Row],[Muertes]]&gt;0),N892+1,I893))</f>
        <v>0</v>
      </c>
      <c r="O893" s="75">
        <f>+IFERROR(VLOOKUP($G893,TDMuertes!$C$2:$E$534,3,0),0)</f>
        <v>0</v>
      </c>
      <c r="P893" s="100" t="str">
        <f t="shared" ca="1" si="85"/>
        <v>OFF</v>
      </c>
      <c r="Q893" s="84">
        <f>+IFERROR(VLOOKUP(CONSOLIDADO[[#This Row],[Codigo Municipio]],TDDia!$A$4:$B$394,2,0),0)</f>
        <v>0</v>
      </c>
    </row>
    <row r="894" spans="2:17" ht="14.4" x14ac:dyDescent="0.3">
      <c r="B894">
        <f t="shared" si="78"/>
        <v>5</v>
      </c>
      <c r="C894" s="75" t="str" cm="1">
        <f t="array" ref="C894">+INDEX(Table_4[[Departamento]:[Municipio]],FINAL!$B894,1)</f>
        <v>Atlántida</v>
      </c>
      <c r="D894" s="75" t="str" cm="1">
        <f t="array" ref="D894">+INDEX(Table_4[[Departamento]:[Municipio]],FINAL!$B894,4)</f>
        <v>La Masica</v>
      </c>
      <c r="E894" s="75" t="str" cm="1">
        <f t="array" ref="E894">+INDEX(Table_4[[Departamento]:[Municipio]],FINAL!$B894,3)</f>
        <v>0105</v>
      </c>
      <c r="F894" s="102">
        <f t="shared" si="79"/>
        <v>44013</v>
      </c>
      <c r="G894" s="77" t="str">
        <f>+CONSOLIDADO[[#This Row],[Codigo Municipio]]&amp;CONSOLIDADO[[#This Row],[Fecha]]</f>
        <v>010544013</v>
      </c>
      <c r="H894" s="78">
        <f>+IFERROR(VLOOKUP($G894,TDAcumula!$C$2:$E$2027,3,0),0)</f>
        <v>0</v>
      </c>
      <c r="I894" s="79">
        <f t="shared" si="83"/>
        <v>0</v>
      </c>
      <c r="J894" s="80">
        <f>+IF(CONSOLIDADO[[#This Row],[Codigo Municipio]]=E893,CONSOLIDADO[[#This Row],[Fallecidos Diarios]]+J893,CONSOLIDADO[[#This Row],[Fallecidos Diarios]])</f>
        <v>0</v>
      </c>
      <c r="K894" s="81">
        <f t="shared" si="84"/>
        <v>0</v>
      </c>
      <c r="L894" s="82">
        <f>+IF(CONSOLIDADO[[#This Row],[Codigo Municipio]]=E893,CONSOLIDADO[[#This Row],[Recuperados Diarios]]+L893,CONSOLIDADO[[#This Row],[Recuperados Diarios]])</f>
        <v>0</v>
      </c>
      <c r="M894" s="83" cm="1">
        <f t="array" ref="M894">+IFERROR(IF(CONSOLIDADO[[#This Row],[Día]]&lt;14,0,INDEX(CONSOLIDADO[Casos Diarios],ROW()-14,1)),0)</f>
        <v>0</v>
      </c>
      <c r="N894" s="78">
        <f>+IF(CONSOLIDADO[[#This Row],[Clave]]="710143893",1,IF(OR(CONSOLIDADO[[#This Row],[Casos Acumulados]]&gt;0,CONSOLIDADO[[#This Row],[Muertes]]&gt;0),N893+1,I894))</f>
        <v>0</v>
      </c>
      <c r="O894" s="75">
        <f>+IFERROR(VLOOKUP($G894,TDMuertes!$C$2:$E$534,3,0),0)</f>
        <v>0</v>
      </c>
      <c r="P894" s="100" t="str">
        <f t="shared" ca="1" si="85"/>
        <v>OFF</v>
      </c>
      <c r="Q894" s="84">
        <f>+IFERROR(VLOOKUP(CONSOLIDADO[[#This Row],[Codigo Municipio]],TDDia!$A$4:$B$394,2,0),0)</f>
        <v>0</v>
      </c>
    </row>
    <row r="895" spans="2:17" ht="14.4" x14ac:dyDescent="0.3">
      <c r="B895">
        <f t="shared" si="78"/>
        <v>5</v>
      </c>
      <c r="C895" s="75" t="str" cm="1">
        <f t="array" ref="C895">+INDEX(Table_4[[Departamento]:[Municipio]],FINAL!$B895,1)</f>
        <v>Atlántida</v>
      </c>
      <c r="D895" s="75" t="str" cm="1">
        <f t="array" ref="D895">+INDEX(Table_4[[Departamento]:[Municipio]],FINAL!$B895,4)</f>
        <v>La Masica</v>
      </c>
      <c r="E895" s="75" t="str" cm="1">
        <f t="array" ref="E895">+INDEX(Table_4[[Departamento]:[Municipio]],FINAL!$B895,3)</f>
        <v>0105</v>
      </c>
      <c r="F895" s="102">
        <f t="shared" si="79"/>
        <v>44014</v>
      </c>
      <c r="G895" s="77" t="str">
        <f>+CONSOLIDADO[[#This Row],[Codigo Municipio]]&amp;CONSOLIDADO[[#This Row],[Fecha]]</f>
        <v>010544014</v>
      </c>
      <c r="H895" s="78">
        <f>+IFERROR(VLOOKUP($G895,TDAcumula!$C$2:$E$2027,3,0),0)</f>
        <v>0</v>
      </c>
      <c r="I895" s="79">
        <f t="shared" si="83"/>
        <v>0</v>
      </c>
      <c r="J895" s="80">
        <f>+IF(CONSOLIDADO[[#This Row],[Codigo Municipio]]=E894,CONSOLIDADO[[#This Row],[Fallecidos Diarios]]+J894,CONSOLIDADO[[#This Row],[Fallecidos Diarios]])</f>
        <v>0</v>
      </c>
      <c r="K895" s="81">
        <f t="shared" si="84"/>
        <v>0</v>
      </c>
      <c r="L895" s="82">
        <f>+IF(CONSOLIDADO[[#This Row],[Codigo Municipio]]=E894,CONSOLIDADO[[#This Row],[Recuperados Diarios]]+L894,CONSOLIDADO[[#This Row],[Recuperados Diarios]])</f>
        <v>0</v>
      </c>
      <c r="M895" s="83" cm="1">
        <f t="array" ref="M895">+IFERROR(IF(CONSOLIDADO[[#This Row],[Día]]&lt;14,0,INDEX(CONSOLIDADO[Casos Diarios],ROW()-14,1)),0)</f>
        <v>0</v>
      </c>
      <c r="N895" s="78">
        <f>+IF(CONSOLIDADO[[#This Row],[Clave]]="710143893",1,IF(OR(CONSOLIDADO[[#This Row],[Casos Acumulados]]&gt;0,CONSOLIDADO[[#This Row],[Muertes]]&gt;0),N894+1,I895))</f>
        <v>0</v>
      </c>
      <c r="O895" s="75">
        <f>+IFERROR(VLOOKUP($G895,TDMuertes!$C$2:$E$534,3,0),0)</f>
        <v>0</v>
      </c>
      <c r="P895" s="100" t="str">
        <f t="shared" ca="1" si="85"/>
        <v>OFF</v>
      </c>
      <c r="Q895" s="84">
        <f>+IFERROR(VLOOKUP(CONSOLIDADO[[#This Row],[Codigo Municipio]],TDDia!$A$4:$B$394,2,0),0)</f>
        <v>0</v>
      </c>
    </row>
    <row r="896" spans="2:17" ht="14.4" x14ac:dyDescent="0.3">
      <c r="B896">
        <f t="shared" si="78"/>
        <v>5</v>
      </c>
      <c r="C896" s="75" t="str" cm="1">
        <f t="array" ref="C896">+INDEX(Table_4[[Departamento]:[Municipio]],FINAL!$B896,1)</f>
        <v>Atlántida</v>
      </c>
      <c r="D896" s="75" t="str" cm="1">
        <f t="array" ref="D896">+INDEX(Table_4[[Departamento]:[Municipio]],FINAL!$B896,4)</f>
        <v>La Masica</v>
      </c>
      <c r="E896" s="75" t="str" cm="1">
        <f t="array" ref="E896">+INDEX(Table_4[[Departamento]:[Municipio]],FINAL!$B896,3)</f>
        <v>0105</v>
      </c>
      <c r="F896" s="102">
        <f t="shared" si="79"/>
        <v>44015</v>
      </c>
      <c r="G896" s="77" t="str">
        <f>+CONSOLIDADO[[#This Row],[Codigo Municipio]]&amp;CONSOLIDADO[[#This Row],[Fecha]]</f>
        <v>010544015</v>
      </c>
      <c r="H896" s="78">
        <f>+IFERROR(VLOOKUP($G896,TDAcumula!$C$2:$E$2027,3,0),0)</f>
        <v>0</v>
      </c>
      <c r="I896" s="79">
        <f t="shared" si="83"/>
        <v>0</v>
      </c>
      <c r="J896" s="80">
        <f>+IF(CONSOLIDADO[[#This Row],[Codigo Municipio]]=E895,CONSOLIDADO[[#This Row],[Fallecidos Diarios]]+J895,CONSOLIDADO[[#This Row],[Fallecidos Diarios]])</f>
        <v>0</v>
      </c>
      <c r="K896" s="81">
        <f t="shared" si="84"/>
        <v>0</v>
      </c>
      <c r="L896" s="82">
        <f>+IF(CONSOLIDADO[[#This Row],[Codigo Municipio]]=E895,CONSOLIDADO[[#This Row],[Recuperados Diarios]]+L895,CONSOLIDADO[[#This Row],[Recuperados Diarios]])</f>
        <v>0</v>
      </c>
      <c r="M896" s="83" cm="1">
        <f t="array" ref="M896">+IFERROR(IF(CONSOLIDADO[[#This Row],[Día]]&lt;14,0,INDEX(CONSOLIDADO[Casos Diarios],ROW()-14,1)),0)</f>
        <v>0</v>
      </c>
      <c r="N896" s="78">
        <f>+IF(CONSOLIDADO[[#This Row],[Clave]]="710143893",1,IF(OR(CONSOLIDADO[[#This Row],[Casos Acumulados]]&gt;0,CONSOLIDADO[[#This Row],[Muertes]]&gt;0),N895+1,I896))</f>
        <v>0</v>
      </c>
      <c r="O896" s="75">
        <f>+IFERROR(VLOOKUP($G896,TDMuertes!$C$2:$E$534,3,0),0)</f>
        <v>0</v>
      </c>
      <c r="P896" s="100" t="str">
        <f t="shared" ca="1" si="85"/>
        <v>OFF</v>
      </c>
      <c r="Q896" s="84">
        <f>+IFERROR(VLOOKUP(CONSOLIDADO[[#This Row],[Codigo Municipio]],TDDia!$A$4:$B$394,2,0),0)</f>
        <v>0</v>
      </c>
    </row>
    <row r="897" spans="2:17" ht="14.4" x14ac:dyDescent="0.3">
      <c r="B897">
        <f t="shared" si="78"/>
        <v>5</v>
      </c>
      <c r="C897" s="75" t="str" cm="1">
        <f t="array" ref="C897">+INDEX(Table_4[[Departamento]:[Municipio]],FINAL!$B897,1)</f>
        <v>Atlántida</v>
      </c>
      <c r="D897" s="75" t="str" cm="1">
        <f t="array" ref="D897">+INDEX(Table_4[[Departamento]:[Municipio]],FINAL!$B897,4)</f>
        <v>La Masica</v>
      </c>
      <c r="E897" s="75" t="str" cm="1">
        <f t="array" ref="E897">+INDEX(Table_4[[Departamento]:[Municipio]],FINAL!$B897,3)</f>
        <v>0105</v>
      </c>
      <c r="F897" s="102">
        <f t="shared" si="79"/>
        <v>44016</v>
      </c>
      <c r="G897" s="77" t="str">
        <f>+CONSOLIDADO[[#This Row],[Codigo Municipio]]&amp;CONSOLIDADO[[#This Row],[Fecha]]</f>
        <v>010544016</v>
      </c>
      <c r="H897" s="78">
        <f>+IFERROR(VLOOKUP($G897,TDAcumula!$C$2:$E$2027,3,0),0)</f>
        <v>0</v>
      </c>
      <c r="I897" s="79">
        <f t="shared" si="83"/>
        <v>0</v>
      </c>
      <c r="J897" s="80">
        <f>+IF(CONSOLIDADO[[#This Row],[Codigo Municipio]]=E896,CONSOLIDADO[[#This Row],[Fallecidos Diarios]]+J896,CONSOLIDADO[[#This Row],[Fallecidos Diarios]])</f>
        <v>0</v>
      </c>
      <c r="K897" s="81">
        <f t="shared" si="84"/>
        <v>0</v>
      </c>
      <c r="L897" s="82">
        <f>+IF(CONSOLIDADO[[#This Row],[Codigo Municipio]]=E896,CONSOLIDADO[[#This Row],[Recuperados Diarios]]+L896,CONSOLIDADO[[#This Row],[Recuperados Diarios]])</f>
        <v>0</v>
      </c>
      <c r="M897" s="83" cm="1">
        <f t="array" ref="M897">+IFERROR(IF(CONSOLIDADO[[#This Row],[Día]]&lt;14,0,INDEX(CONSOLIDADO[Casos Diarios],ROW()-14,1)),0)</f>
        <v>0</v>
      </c>
      <c r="N897" s="78">
        <f>+IF(CONSOLIDADO[[#This Row],[Clave]]="710143893",1,IF(OR(CONSOLIDADO[[#This Row],[Casos Acumulados]]&gt;0,CONSOLIDADO[[#This Row],[Muertes]]&gt;0),N896+1,I897))</f>
        <v>0</v>
      </c>
      <c r="O897" s="75">
        <f>+IFERROR(VLOOKUP($G897,TDMuertes!$C$2:$E$534,3,0),0)</f>
        <v>0</v>
      </c>
      <c r="P897" s="100" t="str">
        <f t="shared" ca="1" si="85"/>
        <v>OFF</v>
      </c>
      <c r="Q897" s="84">
        <f>+IFERROR(VLOOKUP(CONSOLIDADO[[#This Row],[Codigo Municipio]],TDDia!$A$4:$B$394,2,0),0)</f>
        <v>0</v>
      </c>
    </row>
    <row r="898" spans="2:17" ht="14.4" x14ac:dyDescent="0.3">
      <c r="B898">
        <f t="shared" si="78"/>
        <v>5</v>
      </c>
      <c r="C898" s="75" t="str" cm="1">
        <f t="array" ref="C898">+INDEX(Table_4[[Departamento]:[Municipio]],FINAL!$B898,1)</f>
        <v>Atlántida</v>
      </c>
      <c r="D898" s="75" t="str" cm="1">
        <f t="array" ref="D898">+INDEX(Table_4[[Departamento]:[Municipio]],FINAL!$B898,4)</f>
        <v>La Masica</v>
      </c>
      <c r="E898" s="75" t="str" cm="1">
        <f t="array" ref="E898">+INDEX(Table_4[[Departamento]:[Municipio]],FINAL!$B898,3)</f>
        <v>0105</v>
      </c>
      <c r="F898" s="102">
        <f t="shared" si="79"/>
        <v>44017</v>
      </c>
      <c r="G898" s="77" t="str">
        <f>+CONSOLIDADO[[#This Row],[Codigo Municipio]]&amp;CONSOLIDADO[[#This Row],[Fecha]]</f>
        <v>010544017</v>
      </c>
      <c r="H898" s="78">
        <f>+IFERROR(VLOOKUP($G898,TDAcumula!$C$2:$E$2027,3,0),0)</f>
        <v>0</v>
      </c>
      <c r="I898" s="79">
        <f t="shared" si="83"/>
        <v>0</v>
      </c>
      <c r="J898" s="80">
        <f>+IF(CONSOLIDADO[[#This Row],[Codigo Municipio]]=E897,CONSOLIDADO[[#This Row],[Fallecidos Diarios]]+J897,CONSOLIDADO[[#This Row],[Fallecidos Diarios]])</f>
        <v>0</v>
      </c>
      <c r="K898" s="81">
        <f t="shared" si="84"/>
        <v>0</v>
      </c>
      <c r="L898" s="82">
        <f>+IF(CONSOLIDADO[[#This Row],[Codigo Municipio]]=E897,CONSOLIDADO[[#This Row],[Recuperados Diarios]]+L897,CONSOLIDADO[[#This Row],[Recuperados Diarios]])</f>
        <v>0</v>
      </c>
      <c r="M898" s="83" cm="1">
        <f t="array" ref="M898">+IFERROR(IF(CONSOLIDADO[[#This Row],[Día]]&lt;14,0,INDEX(CONSOLIDADO[Casos Diarios],ROW()-14,1)),0)</f>
        <v>0</v>
      </c>
      <c r="N898" s="78">
        <f>+IF(CONSOLIDADO[[#This Row],[Clave]]="710143893",1,IF(OR(CONSOLIDADO[[#This Row],[Casos Acumulados]]&gt;0,CONSOLIDADO[[#This Row],[Muertes]]&gt;0),N897+1,I898))</f>
        <v>0</v>
      </c>
      <c r="O898" s="75">
        <f>+IFERROR(VLOOKUP($G898,TDMuertes!$C$2:$E$534,3,0),0)</f>
        <v>0</v>
      </c>
      <c r="P898" s="100" t="str">
        <f t="shared" ca="1" si="85"/>
        <v>OFF</v>
      </c>
      <c r="Q898" s="84">
        <f>+IFERROR(VLOOKUP(CONSOLIDADO[[#This Row],[Codigo Municipio]],TDDia!$A$4:$B$394,2,0),0)</f>
        <v>0</v>
      </c>
    </row>
    <row r="899" spans="2:17" ht="14.4" x14ac:dyDescent="0.3">
      <c r="B899">
        <f t="shared" si="78"/>
        <v>5</v>
      </c>
      <c r="C899" s="75" t="str" cm="1">
        <f t="array" ref="C899">+INDEX(Table_4[[Departamento]:[Municipio]],FINAL!$B899,1)</f>
        <v>Atlántida</v>
      </c>
      <c r="D899" s="75" t="str" cm="1">
        <f t="array" ref="D899">+INDEX(Table_4[[Departamento]:[Municipio]],FINAL!$B899,4)</f>
        <v>La Masica</v>
      </c>
      <c r="E899" s="75" t="str" cm="1">
        <f t="array" ref="E899">+INDEX(Table_4[[Departamento]:[Municipio]],FINAL!$B899,3)</f>
        <v>0105</v>
      </c>
      <c r="F899" s="102">
        <f t="shared" si="79"/>
        <v>44018</v>
      </c>
      <c r="G899" s="77" t="str">
        <f>+CONSOLIDADO[[#This Row],[Codigo Municipio]]&amp;CONSOLIDADO[[#This Row],[Fecha]]</f>
        <v>010544018</v>
      </c>
      <c r="H899" s="78">
        <f>+IFERROR(VLOOKUP($G899,TDAcumula!$C$2:$E$2027,3,0),0)</f>
        <v>0</v>
      </c>
      <c r="I899" s="79">
        <f t="shared" si="83"/>
        <v>0</v>
      </c>
      <c r="J899" s="80">
        <f>+IF(CONSOLIDADO[[#This Row],[Codigo Municipio]]=E898,CONSOLIDADO[[#This Row],[Fallecidos Diarios]]+J898,CONSOLIDADO[[#This Row],[Fallecidos Diarios]])</f>
        <v>0</v>
      </c>
      <c r="K899" s="81">
        <f t="shared" si="84"/>
        <v>0</v>
      </c>
      <c r="L899" s="82">
        <f>+IF(CONSOLIDADO[[#This Row],[Codigo Municipio]]=E898,CONSOLIDADO[[#This Row],[Recuperados Diarios]]+L898,CONSOLIDADO[[#This Row],[Recuperados Diarios]])</f>
        <v>0</v>
      </c>
      <c r="M899" s="83" cm="1">
        <f t="array" ref="M899">+IFERROR(IF(CONSOLIDADO[[#This Row],[Día]]&lt;14,0,INDEX(CONSOLIDADO[Casos Diarios],ROW()-14,1)),0)</f>
        <v>0</v>
      </c>
      <c r="N899" s="78">
        <f>+IF(CONSOLIDADO[[#This Row],[Clave]]="710143893",1,IF(OR(CONSOLIDADO[[#This Row],[Casos Acumulados]]&gt;0,CONSOLIDADO[[#This Row],[Muertes]]&gt;0),N898+1,I899))</f>
        <v>0</v>
      </c>
      <c r="O899" s="75">
        <f>+IFERROR(VLOOKUP($G899,TDMuertes!$C$2:$E$534,3,0),0)</f>
        <v>0</v>
      </c>
      <c r="P899" s="100" t="str">
        <f t="shared" ca="1" si="85"/>
        <v>OFF</v>
      </c>
      <c r="Q899" s="84">
        <f>+IFERROR(VLOOKUP(CONSOLIDADO[[#This Row],[Codigo Municipio]],TDDia!$A$4:$B$394,2,0),0)</f>
        <v>0</v>
      </c>
    </row>
    <row r="900" spans="2:17" ht="14.4" x14ac:dyDescent="0.3">
      <c r="B900">
        <f t="shared" si="78"/>
        <v>5</v>
      </c>
      <c r="C900" s="75" t="str" cm="1">
        <f t="array" ref="C900">+INDEX(Table_4[[Departamento]:[Municipio]],FINAL!$B900,1)</f>
        <v>Atlántida</v>
      </c>
      <c r="D900" s="75" t="str" cm="1">
        <f t="array" ref="D900">+INDEX(Table_4[[Departamento]:[Municipio]],FINAL!$B900,4)</f>
        <v>La Masica</v>
      </c>
      <c r="E900" s="75" t="str" cm="1">
        <f t="array" ref="E900">+INDEX(Table_4[[Departamento]:[Municipio]],FINAL!$B900,3)</f>
        <v>0105</v>
      </c>
      <c r="F900" s="102">
        <f t="shared" si="79"/>
        <v>44019</v>
      </c>
      <c r="G900" s="77" t="str">
        <f>+CONSOLIDADO[[#This Row],[Codigo Municipio]]&amp;CONSOLIDADO[[#This Row],[Fecha]]</f>
        <v>010544019</v>
      </c>
      <c r="H900" s="78">
        <f>+IFERROR(VLOOKUP($G900,TDAcumula!$C$2:$E$2027,3,0),0)</f>
        <v>0</v>
      </c>
      <c r="I900" s="79">
        <f t="shared" si="83"/>
        <v>0</v>
      </c>
      <c r="J900" s="80">
        <f>+IF(CONSOLIDADO[[#This Row],[Codigo Municipio]]=E899,CONSOLIDADO[[#This Row],[Fallecidos Diarios]]+J899,CONSOLIDADO[[#This Row],[Fallecidos Diarios]])</f>
        <v>0</v>
      </c>
      <c r="K900" s="81">
        <f t="shared" si="84"/>
        <v>0</v>
      </c>
      <c r="L900" s="82">
        <f>+IF(CONSOLIDADO[[#This Row],[Codigo Municipio]]=E899,CONSOLIDADO[[#This Row],[Recuperados Diarios]]+L899,CONSOLIDADO[[#This Row],[Recuperados Diarios]])</f>
        <v>0</v>
      </c>
      <c r="M900" s="83" cm="1">
        <f t="array" ref="M900">+IFERROR(IF(CONSOLIDADO[[#This Row],[Día]]&lt;14,0,INDEX(CONSOLIDADO[Casos Diarios],ROW()-14,1)),0)</f>
        <v>0</v>
      </c>
      <c r="N900" s="78">
        <f>+IF(CONSOLIDADO[[#This Row],[Clave]]="710143893",1,IF(OR(CONSOLIDADO[[#This Row],[Casos Acumulados]]&gt;0,CONSOLIDADO[[#This Row],[Muertes]]&gt;0),N899+1,I900))</f>
        <v>0</v>
      </c>
      <c r="O900" s="75">
        <f>+IFERROR(VLOOKUP($G900,TDMuertes!$C$2:$E$534,3,0),0)</f>
        <v>0</v>
      </c>
      <c r="P900" s="100" t="str">
        <f t="shared" ca="1" si="85"/>
        <v>OFF</v>
      </c>
      <c r="Q900" s="84">
        <f>+IFERROR(VLOOKUP(CONSOLIDADO[[#This Row],[Codigo Municipio]],TDDia!$A$4:$B$394,2,0),0)</f>
        <v>0</v>
      </c>
    </row>
    <row r="901" spans="2:17" ht="14.4" x14ac:dyDescent="0.3">
      <c r="B901">
        <f t="shared" ref="B901:B964" si="86">+IF(F900=44085,B900+1,B900)</f>
        <v>5</v>
      </c>
      <c r="C901" s="75" t="str" cm="1">
        <f t="array" ref="C901">+INDEX(Table_4[[Departamento]:[Municipio]],FINAL!$B901,1)</f>
        <v>Atlántida</v>
      </c>
      <c r="D901" s="75" t="str" cm="1">
        <f t="array" ref="D901">+INDEX(Table_4[[Departamento]:[Municipio]],FINAL!$B901,4)</f>
        <v>La Masica</v>
      </c>
      <c r="E901" s="75" t="str" cm="1">
        <f t="array" ref="E901">+INDEX(Table_4[[Departamento]:[Municipio]],FINAL!$B901,3)</f>
        <v>0105</v>
      </c>
      <c r="F901" s="102">
        <f t="shared" si="79"/>
        <v>44020</v>
      </c>
      <c r="G901" s="77" t="str">
        <f>+CONSOLIDADO[[#This Row],[Codigo Municipio]]&amp;CONSOLIDADO[[#This Row],[Fecha]]</f>
        <v>010544020</v>
      </c>
      <c r="H901" s="78">
        <f>+IFERROR(VLOOKUP($G901,TDAcumula!$C$2:$E$2027,3,0),0)</f>
        <v>0</v>
      </c>
      <c r="I901" s="79">
        <f t="shared" si="83"/>
        <v>0</v>
      </c>
      <c r="J901" s="80">
        <f>+IF(CONSOLIDADO[[#This Row],[Codigo Municipio]]=E900,CONSOLIDADO[[#This Row],[Fallecidos Diarios]]+J900,CONSOLIDADO[[#This Row],[Fallecidos Diarios]])</f>
        <v>0</v>
      </c>
      <c r="K901" s="81">
        <f t="shared" si="84"/>
        <v>0</v>
      </c>
      <c r="L901" s="82">
        <f>+IF(CONSOLIDADO[[#This Row],[Codigo Municipio]]=E900,CONSOLIDADO[[#This Row],[Recuperados Diarios]]+L900,CONSOLIDADO[[#This Row],[Recuperados Diarios]])</f>
        <v>0</v>
      </c>
      <c r="M901" s="83" cm="1">
        <f t="array" ref="M901">+IFERROR(IF(CONSOLIDADO[[#This Row],[Día]]&lt;14,0,INDEX(CONSOLIDADO[Casos Diarios],ROW()-14,1)),0)</f>
        <v>0</v>
      </c>
      <c r="N901" s="78">
        <f>+IF(CONSOLIDADO[[#This Row],[Clave]]="710143893",1,IF(OR(CONSOLIDADO[[#This Row],[Casos Acumulados]]&gt;0,CONSOLIDADO[[#This Row],[Muertes]]&gt;0),N900+1,I901))</f>
        <v>0</v>
      </c>
      <c r="O901" s="75">
        <f>+IFERROR(VLOOKUP($G901,TDMuertes!$C$2:$E$534,3,0),0)</f>
        <v>0</v>
      </c>
      <c r="P901" s="100" t="str">
        <f t="shared" ca="1" si="85"/>
        <v>OFF</v>
      </c>
      <c r="Q901" s="84">
        <f>+IFERROR(VLOOKUP(CONSOLIDADO[[#This Row],[Codigo Municipio]],TDDia!$A$4:$B$394,2,0),0)</f>
        <v>0</v>
      </c>
    </row>
    <row r="902" spans="2:17" ht="14.4" x14ac:dyDescent="0.3">
      <c r="B902">
        <f t="shared" si="86"/>
        <v>5</v>
      </c>
      <c r="C902" s="75" t="str" cm="1">
        <f t="array" ref="C902">+INDEX(Table_4[[Departamento]:[Municipio]],FINAL!$B902,1)</f>
        <v>Atlántida</v>
      </c>
      <c r="D902" s="75" t="str" cm="1">
        <f t="array" ref="D902">+INDEX(Table_4[[Departamento]:[Municipio]],FINAL!$B902,4)</f>
        <v>La Masica</v>
      </c>
      <c r="E902" s="75" t="str" cm="1">
        <f t="array" ref="E902">+INDEX(Table_4[[Departamento]:[Municipio]],FINAL!$B902,3)</f>
        <v>0105</v>
      </c>
      <c r="F902" s="102">
        <f t="shared" si="79"/>
        <v>44021</v>
      </c>
      <c r="G902" s="77" t="str">
        <f>+CONSOLIDADO[[#This Row],[Codigo Municipio]]&amp;CONSOLIDADO[[#This Row],[Fecha]]</f>
        <v>010544021</v>
      </c>
      <c r="H902" s="78">
        <f>+IFERROR(VLOOKUP($G902,TDAcumula!$C$2:$E$2027,3,0),0)</f>
        <v>0</v>
      </c>
      <c r="I902" s="79">
        <f t="shared" si="83"/>
        <v>0</v>
      </c>
      <c r="J902" s="80">
        <f>+IF(CONSOLIDADO[[#This Row],[Codigo Municipio]]=E901,CONSOLIDADO[[#This Row],[Fallecidos Diarios]]+J901,CONSOLIDADO[[#This Row],[Fallecidos Diarios]])</f>
        <v>0</v>
      </c>
      <c r="K902" s="81">
        <f t="shared" si="84"/>
        <v>0</v>
      </c>
      <c r="L902" s="82">
        <f>+IF(CONSOLIDADO[[#This Row],[Codigo Municipio]]=E901,CONSOLIDADO[[#This Row],[Recuperados Diarios]]+L901,CONSOLIDADO[[#This Row],[Recuperados Diarios]])</f>
        <v>0</v>
      </c>
      <c r="M902" s="83" cm="1">
        <f t="array" ref="M902">+IFERROR(IF(CONSOLIDADO[[#This Row],[Día]]&lt;14,0,INDEX(CONSOLIDADO[Casos Diarios],ROW()-14,1)),0)</f>
        <v>0</v>
      </c>
      <c r="N902" s="78">
        <f>+IF(CONSOLIDADO[[#This Row],[Clave]]="710143893",1,IF(OR(CONSOLIDADO[[#This Row],[Casos Acumulados]]&gt;0,CONSOLIDADO[[#This Row],[Muertes]]&gt;0),N901+1,I902))</f>
        <v>0</v>
      </c>
      <c r="O902" s="75">
        <f>+IFERROR(VLOOKUP($G902,TDMuertes!$C$2:$E$534,3,0),0)</f>
        <v>0</v>
      </c>
      <c r="P902" s="100" t="str">
        <f t="shared" ca="1" si="85"/>
        <v>OFF</v>
      </c>
      <c r="Q902" s="84">
        <f>+IFERROR(VLOOKUP(CONSOLIDADO[[#This Row],[Codigo Municipio]],TDDia!$A$4:$B$394,2,0),0)</f>
        <v>0</v>
      </c>
    </row>
    <row r="903" spans="2:17" ht="14.4" x14ac:dyDescent="0.3">
      <c r="B903">
        <f t="shared" si="86"/>
        <v>5</v>
      </c>
      <c r="C903" s="75" t="str" cm="1">
        <f t="array" ref="C903">+INDEX(Table_4[[Departamento]:[Municipio]],FINAL!$B903,1)</f>
        <v>Atlántida</v>
      </c>
      <c r="D903" s="75" t="str" cm="1">
        <f t="array" ref="D903">+INDEX(Table_4[[Departamento]:[Municipio]],FINAL!$B903,4)</f>
        <v>La Masica</v>
      </c>
      <c r="E903" s="75" t="str" cm="1">
        <f t="array" ref="E903">+INDEX(Table_4[[Departamento]:[Municipio]],FINAL!$B903,3)</f>
        <v>0105</v>
      </c>
      <c r="F903" s="102">
        <f t="shared" si="79"/>
        <v>44022</v>
      </c>
      <c r="G903" s="77" t="str">
        <f>+CONSOLIDADO[[#This Row],[Codigo Municipio]]&amp;CONSOLIDADO[[#This Row],[Fecha]]</f>
        <v>010544022</v>
      </c>
      <c r="H903" s="78">
        <f>+IFERROR(VLOOKUP($G903,TDAcumula!$C$2:$E$2027,3,0),0)</f>
        <v>0</v>
      </c>
      <c r="I903" s="79">
        <f t="shared" si="83"/>
        <v>0</v>
      </c>
      <c r="J903" s="80">
        <f>+IF(CONSOLIDADO[[#This Row],[Codigo Municipio]]=E902,CONSOLIDADO[[#This Row],[Fallecidos Diarios]]+J902,CONSOLIDADO[[#This Row],[Fallecidos Diarios]])</f>
        <v>0</v>
      </c>
      <c r="K903" s="81">
        <f t="shared" si="84"/>
        <v>0</v>
      </c>
      <c r="L903" s="82">
        <f>+IF(CONSOLIDADO[[#This Row],[Codigo Municipio]]=E902,CONSOLIDADO[[#This Row],[Recuperados Diarios]]+L902,CONSOLIDADO[[#This Row],[Recuperados Diarios]])</f>
        <v>0</v>
      </c>
      <c r="M903" s="83" cm="1">
        <f t="array" ref="M903">+IFERROR(IF(CONSOLIDADO[[#This Row],[Día]]&lt;14,0,INDEX(CONSOLIDADO[Casos Diarios],ROW()-14,1)),0)</f>
        <v>0</v>
      </c>
      <c r="N903" s="78">
        <f>+IF(CONSOLIDADO[[#This Row],[Clave]]="710143893",1,IF(OR(CONSOLIDADO[[#This Row],[Casos Acumulados]]&gt;0,CONSOLIDADO[[#This Row],[Muertes]]&gt;0),N902+1,I903))</f>
        <v>0</v>
      </c>
      <c r="O903" s="75">
        <f>+IFERROR(VLOOKUP($G903,TDMuertes!$C$2:$E$534,3,0),0)</f>
        <v>0</v>
      </c>
      <c r="P903" s="100" t="str">
        <f t="shared" ca="1" si="85"/>
        <v>OFF</v>
      </c>
      <c r="Q903" s="84">
        <f>+IFERROR(VLOOKUP(CONSOLIDADO[[#This Row],[Codigo Municipio]],TDDia!$A$4:$B$394,2,0),0)</f>
        <v>0</v>
      </c>
    </row>
    <row r="904" spans="2:17" ht="14.4" x14ac:dyDescent="0.3">
      <c r="B904">
        <f t="shared" si="86"/>
        <v>5</v>
      </c>
      <c r="C904" s="75" t="str" cm="1">
        <f t="array" ref="C904">+INDEX(Table_4[[Departamento]:[Municipio]],FINAL!$B904,1)</f>
        <v>Atlántida</v>
      </c>
      <c r="D904" s="75" t="str" cm="1">
        <f t="array" ref="D904">+INDEX(Table_4[[Departamento]:[Municipio]],FINAL!$B904,4)</f>
        <v>La Masica</v>
      </c>
      <c r="E904" s="75" t="str" cm="1">
        <f t="array" ref="E904">+INDEX(Table_4[[Departamento]:[Municipio]],FINAL!$B904,3)</f>
        <v>0105</v>
      </c>
      <c r="F904" s="102">
        <f t="shared" si="79"/>
        <v>44023</v>
      </c>
      <c r="G904" s="77" t="str">
        <f>+CONSOLIDADO[[#This Row],[Codigo Municipio]]&amp;CONSOLIDADO[[#This Row],[Fecha]]</f>
        <v>010544023</v>
      </c>
      <c r="H904" s="78">
        <f>+IFERROR(VLOOKUP($G904,TDAcumula!$C$2:$E$2027,3,0),0)</f>
        <v>0</v>
      </c>
      <c r="I904" s="79">
        <f t="shared" si="83"/>
        <v>0</v>
      </c>
      <c r="J904" s="80">
        <f>+IF(CONSOLIDADO[[#This Row],[Codigo Municipio]]=E903,CONSOLIDADO[[#This Row],[Fallecidos Diarios]]+J903,CONSOLIDADO[[#This Row],[Fallecidos Diarios]])</f>
        <v>0</v>
      </c>
      <c r="K904" s="81">
        <f t="shared" si="84"/>
        <v>0</v>
      </c>
      <c r="L904" s="82">
        <f>+IF(CONSOLIDADO[[#This Row],[Codigo Municipio]]=E903,CONSOLIDADO[[#This Row],[Recuperados Diarios]]+L903,CONSOLIDADO[[#This Row],[Recuperados Diarios]])</f>
        <v>0</v>
      </c>
      <c r="M904" s="83" cm="1">
        <f t="array" ref="M904">+IFERROR(IF(CONSOLIDADO[[#This Row],[Día]]&lt;14,0,INDEX(CONSOLIDADO[Casos Diarios],ROW()-14,1)),0)</f>
        <v>0</v>
      </c>
      <c r="N904" s="78">
        <f>+IF(CONSOLIDADO[[#This Row],[Clave]]="710143893",1,IF(OR(CONSOLIDADO[[#This Row],[Casos Acumulados]]&gt;0,CONSOLIDADO[[#This Row],[Muertes]]&gt;0),N903+1,I904))</f>
        <v>0</v>
      </c>
      <c r="O904" s="75">
        <f>+IFERROR(VLOOKUP($G904,TDMuertes!$C$2:$E$534,3,0),0)</f>
        <v>0</v>
      </c>
      <c r="P904" s="100" t="str">
        <f t="shared" ca="1" si="85"/>
        <v>OFF</v>
      </c>
      <c r="Q904" s="84">
        <f>+IFERROR(VLOOKUP(CONSOLIDADO[[#This Row],[Codigo Municipio]],TDDia!$A$4:$B$394,2,0),0)</f>
        <v>0</v>
      </c>
    </row>
    <row r="905" spans="2:17" ht="14.4" x14ac:dyDescent="0.3">
      <c r="B905">
        <f t="shared" si="86"/>
        <v>5</v>
      </c>
      <c r="C905" s="75" t="str" cm="1">
        <f t="array" ref="C905">+INDEX(Table_4[[Departamento]:[Municipio]],FINAL!$B905,1)</f>
        <v>Atlántida</v>
      </c>
      <c r="D905" s="75" t="str" cm="1">
        <f t="array" ref="D905">+INDEX(Table_4[[Departamento]:[Municipio]],FINAL!$B905,4)</f>
        <v>La Masica</v>
      </c>
      <c r="E905" s="75" t="str" cm="1">
        <f t="array" ref="E905">+INDEX(Table_4[[Departamento]:[Municipio]],FINAL!$B905,3)</f>
        <v>0105</v>
      </c>
      <c r="F905" s="102">
        <f t="shared" si="79"/>
        <v>44024</v>
      </c>
      <c r="G905" s="77" t="str">
        <f>+CONSOLIDADO[[#This Row],[Codigo Municipio]]&amp;CONSOLIDADO[[#This Row],[Fecha]]</f>
        <v>010544024</v>
      </c>
      <c r="H905" s="78">
        <f>+IFERROR(VLOOKUP($G905,TDAcumula!$C$2:$E$2027,3,0),0)</f>
        <v>0</v>
      </c>
      <c r="I905" s="79">
        <f t="shared" si="83"/>
        <v>0</v>
      </c>
      <c r="J905" s="80">
        <f>+IF(CONSOLIDADO[[#This Row],[Codigo Municipio]]=E904,CONSOLIDADO[[#This Row],[Fallecidos Diarios]]+J904,CONSOLIDADO[[#This Row],[Fallecidos Diarios]])</f>
        <v>0</v>
      </c>
      <c r="K905" s="81">
        <f t="shared" si="84"/>
        <v>0</v>
      </c>
      <c r="L905" s="82">
        <f>+IF(CONSOLIDADO[[#This Row],[Codigo Municipio]]=E904,CONSOLIDADO[[#This Row],[Recuperados Diarios]]+L904,CONSOLIDADO[[#This Row],[Recuperados Diarios]])</f>
        <v>0</v>
      </c>
      <c r="M905" s="83" cm="1">
        <f t="array" ref="M905">+IFERROR(IF(CONSOLIDADO[[#This Row],[Día]]&lt;14,0,INDEX(CONSOLIDADO[Casos Diarios],ROW()-14,1)),0)</f>
        <v>0</v>
      </c>
      <c r="N905" s="78">
        <f>+IF(CONSOLIDADO[[#This Row],[Clave]]="710143893",1,IF(OR(CONSOLIDADO[[#This Row],[Casos Acumulados]]&gt;0,CONSOLIDADO[[#This Row],[Muertes]]&gt;0),N904+1,I905))</f>
        <v>0</v>
      </c>
      <c r="O905" s="75">
        <f>+IFERROR(VLOOKUP($G905,TDMuertes!$C$2:$E$534,3,0),0)</f>
        <v>0</v>
      </c>
      <c r="P905" s="100" t="str">
        <f t="shared" ca="1" si="85"/>
        <v>OFF</v>
      </c>
      <c r="Q905" s="84">
        <f>+IFERROR(VLOOKUP(CONSOLIDADO[[#This Row],[Codigo Municipio]],TDDia!$A$4:$B$394,2,0),0)</f>
        <v>0</v>
      </c>
    </row>
    <row r="906" spans="2:17" ht="14.4" x14ac:dyDescent="0.3">
      <c r="B906">
        <f t="shared" si="86"/>
        <v>5</v>
      </c>
      <c r="C906" s="75" t="str" cm="1">
        <f t="array" ref="C906">+INDEX(Table_4[[Departamento]:[Municipio]],FINAL!$B906,1)</f>
        <v>Atlántida</v>
      </c>
      <c r="D906" s="75" t="str" cm="1">
        <f t="array" ref="D906">+INDEX(Table_4[[Departamento]:[Municipio]],FINAL!$B906,4)</f>
        <v>La Masica</v>
      </c>
      <c r="E906" s="75" t="str" cm="1">
        <f t="array" ref="E906">+INDEX(Table_4[[Departamento]:[Municipio]],FINAL!$B906,3)</f>
        <v>0105</v>
      </c>
      <c r="F906" s="102">
        <f t="shared" si="79"/>
        <v>44025</v>
      </c>
      <c r="G906" s="77" t="str">
        <f>+CONSOLIDADO[[#This Row],[Codigo Municipio]]&amp;CONSOLIDADO[[#This Row],[Fecha]]</f>
        <v>010544025</v>
      </c>
      <c r="H906" s="78">
        <f>+IFERROR(VLOOKUP($G906,TDAcumula!$C$2:$E$2027,3,0),0)</f>
        <v>0</v>
      </c>
      <c r="I906" s="79">
        <f t="shared" si="83"/>
        <v>0</v>
      </c>
      <c r="J906" s="80">
        <f>+IF(CONSOLIDADO[[#This Row],[Codigo Municipio]]=E905,CONSOLIDADO[[#This Row],[Fallecidos Diarios]]+J905,CONSOLIDADO[[#This Row],[Fallecidos Diarios]])</f>
        <v>0</v>
      </c>
      <c r="K906" s="81">
        <f t="shared" si="84"/>
        <v>0</v>
      </c>
      <c r="L906" s="82">
        <f>+IF(CONSOLIDADO[[#This Row],[Codigo Municipio]]=E905,CONSOLIDADO[[#This Row],[Recuperados Diarios]]+L905,CONSOLIDADO[[#This Row],[Recuperados Diarios]])</f>
        <v>0</v>
      </c>
      <c r="M906" s="83" cm="1">
        <f t="array" ref="M906">+IFERROR(IF(CONSOLIDADO[[#This Row],[Día]]&lt;14,0,INDEX(CONSOLIDADO[Casos Diarios],ROW()-14,1)),0)</f>
        <v>0</v>
      </c>
      <c r="N906" s="78">
        <f>+IF(CONSOLIDADO[[#This Row],[Clave]]="710143893",1,IF(OR(CONSOLIDADO[[#This Row],[Casos Acumulados]]&gt;0,CONSOLIDADO[[#This Row],[Muertes]]&gt;0),N905+1,I906))</f>
        <v>0</v>
      </c>
      <c r="O906" s="75">
        <f>+IFERROR(VLOOKUP($G906,TDMuertes!$C$2:$E$534,3,0),0)</f>
        <v>0</v>
      </c>
      <c r="P906" s="100" t="str">
        <f t="shared" ca="1" si="85"/>
        <v>OFF</v>
      </c>
      <c r="Q906" s="84">
        <f>+IFERROR(VLOOKUP(CONSOLIDADO[[#This Row],[Codigo Municipio]],TDDia!$A$4:$B$394,2,0),0)</f>
        <v>0</v>
      </c>
    </row>
    <row r="907" spans="2:17" ht="14.4" x14ac:dyDescent="0.3">
      <c r="B907">
        <f t="shared" si="86"/>
        <v>5</v>
      </c>
      <c r="C907" s="75" t="str" cm="1">
        <f t="array" ref="C907">+INDEX(Table_4[[Departamento]:[Municipio]],FINAL!$B907,1)</f>
        <v>Atlántida</v>
      </c>
      <c r="D907" s="75" t="str" cm="1">
        <f t="array" ref="D907">+INDEX(Table_4[[Departamento]:[Municipio]],FINAL!$B907,4)</f>
        <v>La Masica</v>
      </c>
      <c r="E907" s="75" t="str" cm="1">
        <f t="array" ref="E907">+INDEX(Table_4[[Departamento]:[Municipio]],FINAL!$B907,3)</f>
        <v>0105</v>
      </c>
      <c r="F907" s="102">
        <f t="shared" si="79"/>
        <v>44026</v>
      </c>
      <c r="G907" s="77" t="str">
        <f>+CONSOLIDADO[[#This Row],[Codigo Municipio]]&amp;CONSOLIDADO[[#This Row],[Fecha]]</f>
        <v>010544026</v>
      </c>
      <c r="H907" s="78">
        <f>+IFERROR(VLOOKUP($G907,TDAcumula!$C$2:$E$2027,3,0),0)</f>
        <v>0</v>
      </c>
      <c r="I907" s="79">
        <f t="shared" si="83"/>
        <v>0</v>
      </c>
      <c r="J907" s="80">
        <f>+IF(CONSOLIDADO[[#This Row],[Codigo Municipio]]=E906,CONSOLIDADO[[#This Row],[Fallecidos Diarios]]+J906,CONSOLIDADO[[#This Row],[Fallecidos Diarios]])</f>
        <v>0</v>
      </c>
      <c r="K907" s="81">
        <f t="shared" si="84"/>
        <v>0</v>
      </c>
      <c r="L907" s="82">
        <f>+IF(CONSOLIDADO[[#This Row],[Codigo Municipio]]=E906,CONSOLIDADO[[#This Row],[Recuperados Diarios]]+L906,CONSOLIDADO[[#This Row],[Recuperados Diarios]])</f>
        <v>0</v>
      </c>
      <c r="M907" s="83" cm="1">
        <f t="array" ref="M907">+IFERROR(IF(CONSOLIDADO[[#This Row],[Día]]&lt;14,0,INDEX(CONSOLIDADO[Casos Diarios],ROW()-14,1)),0)</f>
        <v>0</v>
      </c>
      <c r="N907" s="78">
        <f>+IF(CONSOLIDADO[[#This Row],[Clave]]="710143893",1,IF(OR(CONSOLIDADO[[#This Row],[Casos Acumulados]]&gt;0,CONSOLIDADO[[#This Row],[Muertes]]&gt;0),N906+1,I907))</f>
        <v>0</v>
      </c>
      <c r="O907" s="75">
        <f>+IFERROR(VLOOKUP($G907,TDMuertes!$C$2:$E$534,3,0),0)</f>
        <v>0</v>
      </c>
      <c r="P907" s="100" t="str">
        <f t="shared" ca="1" si="85"/>
        <v>OFF</v>
      </c>
      <c r="Q907" s="84">
        <f>+IFERROR(VLOOKUP(CONSOLIDADO[[#This Row],[Codigo Municipio]],TDDia!$A$4:$B$394,2,0),0)</f>
        <v>0</v>
      </c>
    </row>
    <row r="908" spans="2:17" ht="14.4" x14ac:dyDescent="0.3">
      <c r="B908">
        <f t="shared" si="86"/>
        <v>5</v>
      </c>
      <c r="C908" s="75" t="str" cm="1">
        <f t="array" ref="C908">+INDEX(Table_4[[Departamento]:[Municipio]],FINAL!$B908,1)</f>
        <v>Atlántida</v>
      </c>
      <c r="D908" s="75" t="str" cm="1">
        <f t="array" ref="D908">+INDEX(Table_4[[Departamento]:[Municipio]],FINAL!$B908,4)</f>
        <v>La Masica</v>
      </c>
      <c r="E908" s="75" t="str" cm="1">
        <f t="array" ref="E908">+INDEX(Table_4[[Departamento]:[Municipio]],FINAL!$B908,3)</f>
        <v>0105</v>
      </c>
      <c r="F908" s="102">
        <f t="shared" si="79"/>
        <v>44027</v>
      </c>
      <c r="G908" s="77" t="str">
        <f>+CONSOLIDADO[[#This Row],[Codigo Municipio]]&amp;CONSOLIDADO[[#This Row],[Fecha]]</f>
        <v>010544027</v>
      </c>
      <c r="H908" s="78">
        <f>+IFERROR(VLOOKUP($G908,TDAcumula!$C$2:$E$2027,3,0),0)</f>
        <v>0</v>
      </c>
      <c r="I908" s="79">
        <f t="shared" si="83"/>
        <v>0</v>
      </c>
      <c r="J908" s="80">
        <f>+IF(CONSOLIDADO[[#This Row],[Codigo Municipio]]=E907,CONSOLIDADO[[#This Row],[Fallecidos Diarios]]+J907,CONSOLIDADO[[#This Row],[Fallecidos Diarios]])</f>
        <v>0</v>
      </c>
      <c r="K908" s="81">
        <f t="shared" si="84"/>
        <v>0</v>
      </c>
      <c r="L908" s="82">
        <f>+IF(CONSOLIDADO[[#This Row],[Codigo Municipio]]=E907,CONSOLIDADO[[#This Row],[Recuperados Diarios]]+L907,CONSOLIDADO[[#This Row],[Recuperados Diarios]])</f>
        <v>0</v>
      </c>
      <c r="M908" s="83" cm="1">
        <f t="array" ref="M908">+IFERROR(IF(CONSOLIDADO[[#This Row],[Día]]&lt;14,0,INDEX(CONSOLIDADO[Casos Diarios],ROW()-14,1)),0)</f>
        <v>0</v>
      </c>
      <c r="N908" s="78">
        <f>+IF(CONSOLIDADO[[#This Row],[Clave]]="710143893",1,IF(OR(CONSOLIDADO[[#This Row],[Casos Acumulados]]&gt;0,CONSOLIDADO[[#This Row],[Muertes]]&gt;0),N907+1,I908))</f>
        <v>0</v>
      </c>
      <c r="O908" s="75">
        <f>+IFERROR(VLOOKUP($G908,TDMuertes!$C$2:$E$534,3,0),0)</f>
        <v>0</v>
      </c>
      <c r="P908" s="100" t="str">
        <f t="shared" ca="1" si="85"/>
        <v>OFF</v>
      </c>
      <c r="Q908" s="84">
        <f>+IFERROR(VLOOKUP(CONSOLIDADO[[#This Row],[Codigo Municipio]],TDDia!$A$4:$B$394,2,0),0)</f>
        <v>0</v>
      </c>
    </row>
    <row r="909" spans="2:17" ht="14.4" x14ac:dyDescent="0.3">
      <c r="B909">
        <f t="shared" si="86"/>
        <v>5</v>
      </c>
      <c r="C909" s="75" t="str" cm="1">
        <f t="array" ref="C909">+INDEX(Table_4[[Departamento]:[Municipio]],FINAL!$B909,1)</f>
        <v>Atlántida</v>
      </c>
      <c r="D909" s="75" t="str" cm="1">
        <f t="array" ref="D909">+INDEX(Table_4[[Departamento]:[Municipio]],FINAL!$B909,4)</f>
        <v>La Masica</v>
      </c>
      <c r="E909" s="75" t="str" cm="1">
        <f t="array" ref="E909">+INDEX(Table_4[[Departamento]:[Municipio]],FINAL!$B909,3)</f>
        <v>0105</v>
      </c>
      <c r="F909" s="102">
        <f t="shared" si="79"/>
        <v>44028</v>
      </c>
      <c r="G909" s="77" t="str">
        <f>+CONSOLIDADO[[#This Row],[Codigo Municipio]]&amp;CONSOLIDADO[[#This Row],[Fecha]]</f>
        <v>010544028</v>
      </c>
      <c r="H909" s="78">
        <f>+IFERROR(VLOOKUP($G909,TDAcumula!$C$2:$E$2027,3,0),0)</f>
        <v>0</v>
      </c>
      <c r="I909" s="79">
        <f t="shared" si="83"/>
        <v>0</v>
      </c>
      <c r="J909" s="80">
        <f>+IF(CONSOLIDADO[[#This Row],[Codigo Municipio]]=E908,CONSOLIDADO[[#This Row],[Fallecidos Diarios]]+J908,CONSOLIDADO[[#This Row],[Fallecidos Diarios]])</f>
        <v>0</v>
      </c>
      <c r="K909" s="81">
        <f t="shared" si="84"/>
        <v>0</v>
      </c>
      <c r="L909" s="82">
        <f>+IF(CONSOLIDADO[[#This Row],[Codigo Municipio]]=E908,CONSOLIDADO[[#This Row],[Recuperados Diarios]]+L908,CONSOLIDADO[[#This Row],[Recuperados Diarios]])</f>
        <v>0</v>
      </c>
      <c r="M909" s="83" cm="1">
        <f t="array" ref="M909">+IFERROR(IF(CONSOLIDADO[[#This Row],[Día]]&lt;14,0,INDEX(CONSOLIDADO[Casos Diarios],ROW()-14,1)),0)</f>
        <v>0</v>
      </c>
      <c r="N909" s="78">
        <f>+IF(CONSOLIDADO[[#This Row],[Clave]]="710143893",1,IF(OR(CONSOLIDADO[[#This Row],[Casos Acumulados]]&gt;0,CONSOLIDADO[[#This Row],[Muertes]]&gt;0),N908+1,I909))</f>
        <v>0</v>
      </c>
      <c r="O909" s="75">
        <f>+IFERROR(VLOOKUP($G909,TDMuertes!$C$2:$E$534,3,0),0)</f>
        <v>0</v>
      </c>
      <c r="P909" s="100" t="str">
        <f t="shared" ca="1" si="85"/>
        <v>OFF</v>
      </c>
      <c r="Q909" s="84">
        <f>+IFERROR(VLOOKUP(CONSOLIDADO[[#This Row],[Codigo Municipio]],TDDia!$A$4:$B$394,2,0),0)</f>
        <v>0</v>
      </c>
    </row>
    <row r="910" spans="2:17" ht="14.4" x14ac:dyDescent="0.3">
      <c r="B910">
        <f t="shared" si="86"/>
        <v>5</v>
      </c>
      <c r="C910" s="75" t="str" cm="1">
        <f t="array" ref="C910">+INDEX(Table_4[[Departamento]:[Municipio]],FINAL!$B910,1)</f>
        <v>Atlántida</v>
      </c>
      <c r="D910" s="75" t="str" cm="1">
        <f t="array" ref="D910">+INDEX(Table_4[[Departamento]:[Municipio]],FINAL!$B910,4)</f>
        <v>La Masica</v>
      </c>
      <c r="E910" s="75" t="str" cm="1">
        <f t="array" ref="E910">+INDEX(Table_4[[Departamento]:[Municipio]],FINAL!$B910,3)</f>
        <v>0105</v>
      </c>
      <c r="F910" s="102">
        <f t="shared" si="79"/>
        <v>44029</v>
      </c>
      <c r="G910" s="77" t="str">
        <f>+CONSOLIDADO[[#This Row],[Codigo Municipio]]&amp;CONSOLIDADO[[#This Row],[Fecha]]</f>
        <v>010544029</v>
      </c>
      <c r="H910" s="78">
        <f>+IFERROR(VLOOKUP($G910,TDAcumula!$C$2:$E$2027,3,0),0)</f>
        <v>0</v>
      </c>
      <c r="I910" s="79">
        <f t="shared" si="83"/>
        <v>0</v>
      </c>
      <c r="J910" s="80">
        <f>+IF(CONSOLIDADO[[#This Row],[Codigo Municipio]]=E909,CONSOLIDADO[[#This Row],[Fallecidos Diarios]]+J909,CONSOLIDADO[[#This Row],[Fallecidos Diarios]])</f>
        <v>0</v>
      </c>
      <c r="K910" s="81">
        <f t="shared" si="84"/>
        <v>0</v>
      </c>
      <c r="L910" s="82">
        <f>+IF(CONSOLIDADO[[#This Row],[Codigo Municipio]]=E909,CONSOLIDADO[[#This Row],[Recuperados Diarios]]+L909,CONSOLIDADO[[#This Row],[Recuperados Diarios]])</f>
        <v>0</v>
      </c>
      <c r="M910" s="83" cm="1">
        <f t="array" ref="M910">+IFERROR(IF(CONSOLIDADO[[#This Row],[Día]]&lt;14,0,INDEX(CONSOLIDADO[Casos Diarios],ROW()-14,1)),0)</f>
        <v>0</v>
      </c>
      <c r="N910" s="78">
        <f>+IF(CONSOLIDADO[[#This Row],[Clave]]="710143893",1,IF(OR(CONSOLIDADO[[#This Row],[Casos Acumulados]]&gt;0,CONSOLIDADO[[#This Row],[Muertes]]&gt;0),N909+1,I910))</f>
        <v>0</v>
      </c>
      <c r="O910" s="75">
        <f>+IFERROR(VLOOKUP($G910,TDMuertes!$C$2:$E$534,3,0),0)</f>
        <v>0</v>
      </c>
      <c r="P910" s="100" t="str">
        <f t="shared" ca="1" si="85"/>
        <v>OFF</v>
      </c>
      <c r="Q910" s="84">
        <f>+IFERROR(VLOOKUP(CONSOLIDADO[[#This Row],[Codigo Municipio]],TDDia!$A$4:$B$394,2,0),0)</f>
        <v>0</v>
      </c>
    </row>
    <row r="911" spans="2:17" ht="14.4" x14ac:dyDescent="0.3">
      <c r="B911">
        <f t="shared" si="86"/>
        <v>5</v>
      </c>
      <c r="C911" s="75" t="str" cm="1">
        <f t="array" ref="C911">+INDEX(Table_4[[Departamento]:[Municipio]],FINAL!$B911,1)</f>
        <v>Atlántida</v>
      </c>
      <c r="D911" s="75" t="str" cm="1">
        <f t="array" ref="D911">+INDEX(Table_4[[Departamento]:[Municipio]],FINAL!$B911,4)</f>
        <v>La Masica</v>
      </c>
      <c r="E911" s="75" t="str" cm="1">
        <f t="array" ref="E911">+INDEX(Table_4[[Departamento]:[Municipio]],FINAL!$B911,3)</f>
        <v>0105</v>
      </c>
      <c r="F911" s="102">
        <f t="shared" si="79"/>
        <v>44030</v>
      </c>
      <c r="G911" s="77" t="str">
        <f>+CONSOLIDADO[[#This Row],[Codigo Municipio]]&amp;CONSOLIDADO[[#This Row],[Fecha]]</f>
        <v>010544030</v>
      </c>
      <c r="H911" s="78">
        <f>+IFERROR(VLOOKUP($G911,TDAcumula!$C$2:$E$2027,3,0),0)</f>
        <v>0</v>
      </c>
      <c r="I911" s="79">
        <f t="shared" si="83"/>
        <v>0</v>
      </c>
      <c r="J911" s="80">
        <f>+IF(CONSOLIDADO[[#This Row],[Codigo Municipio]]=E910,CONSOLIDADO[[#This Row],[Fallecidos Diarios]]+J910,CONSOLIDADO[[#This Row],[Fallecidos Diarios]])</f>
        <v>0</v>
      </c>
      <c r="K911" s="81">
        <f t="shared" si="84"/>
        <v>0</v>
      </c>
      <c r="L911" s="82">
        <f>+IF(CONSOLIDADO[[#This Row],[Codigo Municipio]]=E910,CONSOLIDADO[[#This Row],[Recuperados Diarios]]+L910,CONSOLIDADO[[#This Row],[Recuperados Diarios]])</f>
        <v>0</v>
      </c>
      <c r="M911" s="83" cm="1">
        <f t="array" ref="M911">+IFERROR(IF(CONSOLIDADO[[#This Row],[Día]]&lt;14,0,INDEX(CONSOLIDADO[Casos Diarios],ROW()-14,1)),0)</f>
        <v>0</v>
      </c>
      <c r="N911" s="78">
        <f>+IF(CONSOLIDADO[[#This Row],[Clave]]="710143893",1,IF(OR(CONSOLIDADO[[#This Row],[Casos Acumulados]]&gt;0,CONSOLIDADO[[#This Row],[Muertes]]&gt;0),N910+1,I911))</f>
        <v>0</v>
      </c>
      <c r="O911" s="75">
        <f>+IFERROR(VLOOKUP($G911,TDMuertes!$C$2:$E$534,3,0),0)</f>
        <v>0</v>
      </c>
      <c r="P911" s="100" t="str">
        <f t="shared" ca="1" si="85"/>
        <v>OFF</v>
      </c>
      <c r="Q911" s="84">
        <f>+IFERROR(VLOOKUP(CONSOLIDADO[[#This Row],[Codigo Municipio]],TDDia!$A$4:$B$394,2,0),0)</f>
        <v>0</v>
      </c>
    </row>
    <row r="912" spans="2:17" ht="14.4" x14ac:dyDescent="0.3">
      <c r="B912">
        <f t="shared" si="86"/>
        <v>5</v>
      </c>
      <c r="C912" s="75" t="str" cm="1">
        <f t="array" ref="C912">+INDEX(Table_4[[Departamento]:[Municipio]],FINAL!$B912,1)</f>
        <v>Atlántida</v>
      </c>
      <c r="D912" s="75" t="str" cm="1">
        <f t="array" ref="D912">+INDEX(Table_4[[Departamento]:[Municipio]],FINAL!$B912,4)</f>
        <v>La Masica</v>
      </c>
      <c r="E912" s="75" t="str" cm="1">
        <f t="array" ref="E912">+INDEX(Table_4[[Departamento]:[Municipio]],FINAL!$B912,3)</f>
        <v>0105</v>
      </c>
      <c r="F912" s="102">
        <f t="shared" si="79"/>
        <v>44031</v>
      </c>
      <c r="G912" s="77" t="str">
        <f>+CONSOLIDADO[[#This Row],[Codigo Municipio]]&amp;CONSOLIDADO[[#This Row],[Fecha]]</f>
        <v>010544031</v>
      </c>
      <c r="H912" s="78">
        <f>+IFERROR(VLOOKUP($G912,TDAcumula!$C$2:$E$2027,3,0),0)</f>
        <v>0</v>
      </c>
      <c r="I912" s="79">
        <f t="shared" si="83"/>
        <v>0</v>
      </c>
      <c r="J912" s="80">
        <f>+IF(CONSOLIDADO[[#This Row],[Codigo Municipio]]=E911,CONSOLIDADO[[#This Row],[Fallecidos Diarios]]+J911,CONSOLIDADO[[#This Row],[Fallecidos Diarios]])</f>
        <v>0</v>
      </c>
      <c r="K912" s="81">
        <f t="shared" si="84"/>
        <v>0</v>
      </c>
      <c r="L912" s="82">
        <f>+IF(CONSOLIDADO[[#This Row],[Codigo Municipio]]=E911,CONSOLIDADO[[#This Row],[Recuperados Diarios]]+L911,CONSOLIDADO[[#This Row],[Recuperados Diarios]])</f>
        <v>0</v>
      </c>
      <c r="M912" s="83" cm="1">
        <f t="array" ref="M912">+IFERROR(IF(CONSOLIDADO[[#This Row],[Día]]&lt;14,0,INDEX(CONSOLIDADO[Casos Diarios],ROW()-14,1)),0)</f>
        <v>0</v>
      </c>
      <c r="N912" s="78">
        <f>+IF(CONSOLIDADO[[#This Row],[Clave]]="710143893",1,IF(OR(CONSOLIDADO[[#This Row],[Casos Acumulados]]&gt;0,CONSOLIDADO[[#This Row],[Muertes]]&gt;0),N911+1,I912))</f>
        <v>0</v>
      </c>
      <c r="O912" s="75">
        <f>+IFERROR(VLOOKUP($G912,TDMuertes!$C$2:$E$534,3,0),0)</f>
        <v>0</v>
      </c>
      <c r="P912" s="100" t="str">
        <f t="shared" ca="1" si="85"/>
        <v>OFF</v>
      </c>
      <c r="Q912" s="84">
        <f>+IFERROR(VLOOKUP(CONSOLIDADO[[#This Row],[Codigo Municipio]],TDDia!$A$4:$B$394,2,0),0)</f>
        <v>0</v>
      </c>
    </row>
    <row r="913" spans="2:17" ht="14.4" x14ac:dyDescent="0.3">
      <c r="B913">
        <f t="shared" si="86"/>
        <v>5</v>
      </c>
      <c r="C913" s="75" t="str" cm="1">
        <f t="array" ref="C913">+INDEX(Table_4[[Departamento]:[Municipio]],FINAL!$B913,1)</f>
        <v>Atlántida</v>
      </c>
      <c r="D913" s="75" t="str" cm="1">
        <f t="array" ref="D913">+INDEX(Table_4[[Departamento]:[Municipio]],FINAL!$B913,4)</f>
        <v>La Masica</v>
      </c>
      <c r="E913" s="75" t="str" cm="1">
        <f t="array" ref="E913">+INDEX(Table_4[[Departamento]:[Municipio]],FINAL!$B913,3)</f>
        <v>0105</v>
      </c>
      <c r="F913" s="102">
        <f t="shared" si="79"/>
        <v>44032</v>
      </c>
      <c r="G913" s="77" t="str">
        <f>+CONSOLIDADO[[#This Row],[Codigo Municipio]]&amp;CONSOLIDADO[[#This Row],[Fecha]]</f>
        <v>010544032</v>
      </c>
      <c r="H913" s="78">
        <f>+IFERROR(VLOOKUP($G913,TDAcumula!$C$2:$E$2027,3,0),0)</f>
        <v>0</v>
      </c>
      <c r="I913" s="79">
        <f t="shared" si="83"/>
        <v>0</v>
      </c>
      <c r="J913" s="80">
        <f>+IF(CONSOLIDADO[[#This Row],[Codigo Municipio]]=E912,CONSOLIDADO[[#This Row],[Fallecidos Diarios]]+J912,CONSOLIDADO[[#This Row],[Fallecidos Diarios]])</f>
        <v>0</v>
      </c>
      <c r="K913" s="81">
        <f t="shared" si="84"/>
        <v>0</v>
      </c>
      <c r="L913" s="82">
        <f>+IF(CONSOLIDADO[[#This Row],[Codigo Municipio]]=E912,CONSOLIDADO[[#This Row],[Recuperados Diarios]]+L912,CONSOLIDADO[[#This Row],[Recuperados Diarios]])</f>
        <v>0</v>
      </c>
      <c r="M913" s="83" cm="1">
        <f t="array" ref="M913">+IFERROR(IF(CONSOLIDADO[[#This Row],[Día]]&lt;14,0,INDEX(CONSOLIDADO[Casos Diarios],ROW()-14,1)),0)</f>
        <v>0</v>
      </c>
      <c r="N913" s="78">
        <f>+IF(CONSOLIDADO[[#This Row],[Clave]]="710143893",1,IF(OR(CONSOLIDADO[[#This Row],[Casos Acumulados]]&gt;0,CONSOLIDADO[[#This Row],[Muertes]]&gt;0),N912+1,I913))</f>
        <v>0</v>
      </c>
      <c r="O913" s="75">
        <f>+IFERROR(VLOOKUP($G913,TDMuertes!$C$2:$E$534,3,0),0)</f>
        <v>0</v>
      </c>
      <c r="P913" s="100" t="str">
        <f t="shared" ca="1" si="85"/>
        <v>OFF</v>
      </c>
      <c r="Q913" s="84">
        <f>+IFERROR(VLOOKUP(CONSOLIDADO[[#This Row],[Codigo Municipio]],TDDia!$A$4:$B$394,2,0),0)</f>
        <v>0</v>
      </c>
    </row>
    <row r="914" spans="2:17" ht="14.4" x14ac:dyDescent="0.3">
      <c r="B914">
        <f t="shared" si="86"/>
        <v>5</v>
      </c>
      <c r="C914" s="75" t="str" cm="1">
        <f t="array" ref="C914">+INDEX(Table_4[[Departamento]:[Municipio]],FINAL!$B914,1)</f>
        <v>Atlántida</v>
      </c>
      <c r="D914" s="75" t="str" cm="1">
        <f t="array" ref="D914">+INDEX(Table_4[[Departamento]:[Municipio]],FINAL!$B914,4)</f>
        <v>La Masica</v>
      </c>
      <c r="E914" s="75" t="str" cm="1">
        <f t="array" ref="E914">+INDEX(Table_4[[Departamento]:[Municipio]],FINAL!$B914,3)</f>
        <v>0105</v>
      </c>
      <c r="F914" s="102">
        <f t="shared" si="79"/>
        <v>44033</v>
      </c>
      <c r="G914" s="77" t="str">
        <f>+CONSOLIDADO[[#This Row],[Codigo Municipio]]&amp;CONSOLIDADO[[#This Row],[Fecha]]</f>
        <v>010544033</v>
      </c>
      <c r="H914" s="78">
        <f>+IFERROR(VLOOKUP($G914,TDAcumula!$C$2:$E$2027,3,0),0)</f>
        <v>0</v>
      </c>
      <c r="I914" s="79">
        <f t="shared" si="83"/>
        <v>0</v>
      </c>
      <c r="J914" s="80">
        <f>+IF(CONSOLIDADO[[#This Row],[Codigo Municipio]]=E913,CONSOLIDADO[[#This Row],[Fallecidos Diarios]]+J913,CONSOLIDADO[[#This Row],[Fallecidos Diarios]])</f>
        <v>0</v>
      </c>
      <c r="K914" s="81">
        <f t="shared" si="84"/>
        <v>0</v>
      </c>
      <c r="L914" s="82">
        <f>+IF(CONSOLIDADO[[#This Row],[Codigo Municipio]]=E913,CONSOLIDADO[[#This Row],[Recuperados Diarios]]+L913,CONSOLIDADO[[#This Row],[Recuperados Diarios]])</f>
        <v>0</v>
      </c>
      <c r="M914" s="83" cm="1">
        <f t="array" ref="M914">+IFERROR(IF(CONSOLIDADO[[#This Row],[Día]]&lt;14,0,INDEX(CONSOLIDADO[Casos Diarios],ROW()-14,1)),0)</f>
        <v>0</v>
      </c>
      <c r="N914" s="78">
        <f>+IF(CONSOLIDADO[[#This Row],[Clave]]="710143893",1,IF(OR(CONSOLIDADO[[#This Row],[Casos Acumulados]]&gt;0,CONSOLIDADO[[#This Row],[Muertes]]&gt;0),N913+1,I914))</f>
        <v>0</v>
      </c>
      <c r="O914" s="75">
        <f>+IFERROR(VLOOKUP($G914,TDMuertes!$C$2:$E$534,3,0),0)</f>
        <v>0</v>
      </c>
      <c r="P914" s="100" t="str">
        <f t="shared" ca="1" si="85"/>
        <v>OFF</v>
      </c>
      <c r="Q914" s="84">
        <f>+IFERROR(VLOOKUP(CONSOLIDADO[[#This Row],[Codigo Municipio]],TDDia!$A$4:$B$394,2,0),0)</f>
        <v>0</v>
      </c>
    </row>
    <row r="915" spans="2:17" ht="14.4" x14ac:dyDescent="0.3">
      <c r="B915">
        <f t="shared" si="86"/>
        <v>5</v>
      </c>
      <c r="C915" s="75" t="str" cm="1">
        <f t="array" ref="C915">+INDEX(Table_4[[Departamento]:[Municipio]],FINAL!$B915,1)</f>
        <v>Atlántida</v>
      </c>
      <c r="D915" s="75" t="str" cm="1">
        <f t="array" ref="D915">+INDEX(Table_4[[Departamento]:[Municipio]],FINAL!$B915,4)</f>
        <v>La Masica</v>
      </c>
      <c r="E915" s="75" t="str" cm="1">
        <f t="array" ref="E915">+INDEX(Table_4[[Departamento]:[Municipio]],FINAL!$B915,3)</f>
        <v>0105</v>
      </c>
      <c r="F915" s="102">
        <f t="shared" si="79"/>
        <v>44034</v>
      </c>
      <c r="G915" s="77" t="str">
        <f>+CONSOLIDADO[[#This Row],[Codigo Municipio]]&amp;CONSOLIDADO[[#This Row],[Fecha]]</f>
        <v>010544034</v>
      </c>
      <c r="H915" s="78">
        <f>+IFERROR(VLOOKUP($G915,TDAcumula!$C$2:$E$2027,3,0),0)</f>
        <v>0</v>
      </c>
      <c r="I915" s="79">
        <f t="shared" si="83"/>
        <v>0</v>
      </c>
      <c r="J915" s="80">
        <f>+IF(CONSOLIDADO[[#This Row],[Codigo Municipio]]=E914,CONSOLIDADO[[#This Row],[Fallecidos Diarios]]+J914,CONSOLIDADO[[#This Row],[Fallecidos Diarios]])</f>
        <v>0</v>
      </c>
      <c r="K915" s="81">
        <f t="shared" si="84"/>
        <v>0</v>
      </c>
      <c r="L915" s="82">
        <f>+IF(CONSOLIDADO[[#This Row],[Codigo Municipio]]=E914,CONSOLIDADO[[#This Row],[Recuperados Diarios]]+L914,CONSOLIDADO[[#This Row],[Recuperados Diarios]])</f>
        <v>0</v>
      </c>
      <c r="M915" s="83" cm="1">
        <f t="array" ref="M915">+IFERROR(IF(CONSOLIDADO[[#This Row],[Día]]&lt;14,0,INDEX(CONSOLIDADO[Casos Diarios],ROW()-14,1)),0)</f>
        <v>0</v>
      </c>
      <c r="N915" s="78">
        <f>+IF(CONSOLIDADO[[#This Row],[Clave]]="710143893",1,IF(OR(CONSOLIDADO[[#This Row],[Casos Acumulados]]&gt;0,CONSOLIDADO[[#This Row],[Muertes]]&gt;0),N914+1,I915))</f>
        <v>0</v>
      </c>
      <c r="O915" s="75">
        <f>+IFERROR(VLOOKUP($G915,TDMuertes!$C$2:$E$534,3,0),0)</f>
        <v>0</v>
      </c>
      <c r="P915" s="100" t="str">
        <f t="shared" ca="1" si="85"/>
        <v>OFF</v>
      </c>
      <c r="Q915" s="84">
        <f>+IFERROR(VLOOKUP(CONSOLIDADO[[#This Row],[Codigo Municipio]],TDDia!$A$4:$B$394,2,0),0)</f>
        <v>0</v>
      </c>
    </row>
    <row r="916" spans="2:17" ht="14.4" x14ac:dyDescent="0.3">
      <c r="B916">
        <f t="shared" si="86"/>
        <v>5</v>
      </c>
      <c r="C916" s="75" t="str" cm="1">
        <f t="array" ref="C916">+INDEX(Table_4[[Departamento]:[Municipio]],FINAL!$B916,1)</f>
        <v>Atlántida</v>
      </c>
      <c r="D916" s="75" t="str" cm="1">
        <f t="array" ref="D916">+INDEX(Table_4[[Departamento]:[Municipio]],FINAL!$B916,4)</f>
        <v>La Masica</v>
      </c>
      <c r="E916" s="75" t="str" cm="1">
        <f t="array" ref="E916">+INDEX(Table_4[[Departamento]:[Municipio]],FINAL!$B916,3)</f>
        <v>0105</v>
      </c>
      <c r="F916" s="102">
        <f t="shared" si="79"/>
        <v>44035</v>
      </c>
      <c r="G916" s="77" t="str">
        <f>+CONSOLIDADO[[#This Row],[Codigo Municipio]]&amp;CONSOLIDADO[[#This Row],[Fecha]]</f>
        <v>010544035</v>
      </c>
      <c r="H916" s="78">
        <f>+IFERROR(VLOOKUP($G916,TDAcumula!$C$2:$E$2027,3,0),0)</f>
        <v>0</v>
      </c>
      <c r="I916" s="79">
        <f t="shared" si="83"/>
        <v>0</v>
      </c>
      <c r="J916" s="80">
        <f>+IF(CONSOLIDADO[[#This Row],[Codigo Municipio]]=E915,CONSOLIDADO[[#This Row],[Fallecidos Diarios]]+J915,CONSOLIDADO[[#This Row],[Fallecidos Diarios]])</f>
        <v>0</v>
      </c>
      <c r="K916" s="81">
        <f t="shared" si="84"/>
        <v>0</v>
      </c>
      <c r="L916" s="82">
        <f>+IF(CONSOLIDADO[[#This Row],[Codigo Municipio]]=E915,CONSOLIDADO[[#This Row],[Recuperados Diarios]]+L915,CONSOLIDADO[[#This Row],[Recuperados Diarios]])</f>
        <v>0</v>
      </c>
      <c r="M916" s="83" cm="1">
        <f t="array" ref="M916">+IFERROR(IF(CONSOLIDADO[[#This Row],[Día]]&lt;14,0,INDEX(CONSOLIDADO[Casos Diarios],ROW()-14,1)),0)</f>
        <v>0</v>
      </c>
      <c r="N916" s="78">
        <f>+IF(CONSOLIDADO[[#This Row],[Clave]]="710143893",1,IF(OR(CONSOLIDADO[[#This Row],[Casos Acumulados]]&gt;0,CONSOLIDADO[[#This Row],[Muertes]]&gt;0),N915+1,I916))</f>
        <v>0</v>
      </c>
      <c r="O916" s="75">
        <f>+IFERROR(VLOOKUP($G916,TDMuertes!$C$2:$E$534,3,0),0)</f>
        <v>0</v>
      </c>
      <c r="P916" s="100" t="str">
        <f t="shared" ca="1" si="85"/>
        <v>OFF</v>
      </c>
      <c r="Q916" s="84">
        <f>+IFERROR(VLOOKUP(CONSOLIDADO[[#This Row],[Codigo Municipio]],TDDia!$A$4:$B$394,2,0),0)</f>
        <v>0</v>
      </c>
    </row>
    <row r="917" spans="2:17" ht="14.4" x14ac:dyDescent="0.3">
      <c r="B917">
        <f t="shared" si="86"/>
        <v>5</v>
      </c>
      <c r="C917" s="75" t="str" cm="1">
        <f t="array" ref="C917">+INDEX(Table_4[[Departamento]:[Municipio]],FINAL!$B917,1)</f>
        <v>Atlántida</v>
      </c>
      <c r="D917" s="75" t="str" cm="1">
        <f t="array" ref="D917">+INDEX(Table_4[[Departamento]:[Municipio]],FINAL!$B917,4)</f>
        <v>La Masica</v>
      </c>
      <c r="E917" s="75" t="str" cm="1">
        <f t="array" ref="E917">+INDEX(Table_4[[Departamento]:[Municipio]],FINAL!$B917,3)</f>
        <v>0105</v>
      </c>
      <c r="F917" s="102">
        <f t="shared" si="79"/>
        <v>44036</v>
      </c>
      <c r="G917" s="77" t="str">
        <f>+CONSOLIDADO[[#This Row],[Codigo Municipio]]&amp;CONSOLIDADO[[#This Row],[Fecha]]</f>
        <v>010544036</v>
      </c>
      <c r="H917" s="78">
        <f>+IFERROR(VLOOKUP($G917,TDAcumula!$C$2:$E$2027,3,0),0)</f>
        <v>0</v>
      </c>
      <c r="I917" s="79">
        <f t="shared" si="83"/>
        <v>0</v>
      </c>
      <c r="J917" s="80">
        <f>+IF(CONSOLIDADO[[#This Row],[Codigo Municipio]]=E916,CONSOLIDADO[[#This Row],[Fallecidos Diarios]]+J916,CONSOLIDADO[[#This Row],[Fallecidos Diarios]])</f>
        <v>0</v>
      </c>
      <c r="K917" s="81">
        <f t="shared" si="84"/>
        <v>0</v>
      </c>
      <c r="L917" s="82">
        <f>+IF(CONSOLIDADO[[#This Row],[Codigo Municipio]]=E916,CONSOLIDADO[[#This Row],[Recuperados Diarios]]+L916,CONSOLIDADO[[#This Row],[Recuperados Diarios]])</f>
        <v>0</v>
      </c>
      <c r="M917" s="83" cm="1">
        <f t="array" ref="M917">+IFERROR(IF(CONSOLIDADO[[#This Row],[Día]]&lt;14,0,INDEX(CONSOLIDADO[Casos Diarios],ROW()-14,1)),0)</f>
        <v>0</v>
      </c>
      <c r="N917" s="78">
        <f>+IF(CONSOLIDADO[[#This Row],[Clave]]="710143893",1,IF(OR(CONSOLIDADO[[#This Row],[Casos Acumulados]]&gt;0,CONSOLIDADO[[#This Row],[Muertes]]&gt;0),N916+1,I917))</f>
        <v>0</v>
      </c>
      <c r="O917" s="75">
        <f>+IFERROR(VLOOKUP($G917,TDMuertes!$C$2:$E$534,3,0),0)</f>
        <v>0</v>
      </c>
      <c r="P917" s="100" t="str">
        <f t="shared" ca="1" si="85"/>
        <v>OFF</v>
      </c>
      <c r="Q917" s="84">
        <f>+IFERROR(VLOOKUP(CONSOLIDADO[[#This Row],[Codigo Municipio]],TDDia!$A$4:$B$394,2,0),0)</f>
        <v>0</v>
      </c>
    </row>
    <row r="918" spans="2:17" ht="14.4" x14ac:dyDescent="0.3">
      <c r="B918">
        <f t="shared" si="86"/>
        <v>5</v>
      </c>
      <c r="C918" s="75" t="str" cm="1">
        <f t="array" ref="C918">+INDEX(Table_4[[Departamento]:[Municipio]],FINAL!$B918,1)</f>
        <v>Atlántida</v>
      </c>
      <c r="D918" s="75" t="str" cm="1">
        <f t="array" ref="D918">+INDEX(Table_4[[Departamento]:[Municipio]],FINAL!$B918,4)</f>
        <v>La Masica</v>
      </c>
      <c r="E918" s="75" t="str" cm="1">
        <f t="array" ref="E918">+INDEX(Table_4[[Departamento]:[Municipio]],FINAL!$B918,3)</f>
        <v>0105</v>
      </c>
      <c r="F918" s="102">
        <f t="shared" si="79"/>
        <v>44037</v>
      </c>
      <c r="G918" s="77" t="str">
        <f>+CONSOLIDADO[[#This Row],[Codigo Municipio]]&amp;CONSOLIDADO[[#This Row],[Fecha]]</f>
        <v>010544037</v>
      </c>
      <c r="H918" s="78">
        <f>+IFERROR(VLOOKUP($G918,TDAcumula!$C$2:$E$2027,3,0),0)</f>
        <v>0</v>
      </c>
      <c r="I918" s="79">
        <f t="shared" si="83"/>
        <v>0</v>
      </c>
      <c r="J918" s="80">
        <f>+IF(CONSOLIDADO[[#This Row],[Codigo Municipio]]=E917,CONSOLIDADO[[#This Row],[Fallecidos Diarios]]+J917,CONSOLIDADO[[#This Row],[Fallecidos Diarios]])</f>
        <v>0</v>
      </c>
      <c r="K918" s="81">
        <f t="shared" si="84"/>
        <v>0</v>
      </c>
      <c r="L918" s="82">
        <f>+IF(CONSOLIDADO[[#This Row],[Codigo Municipio]]=E917,CONSOLIDADO[[#This Row],[Recuperados Diarios]]+L917,CONSOLIDADO[[#This Row],[Recuperados Diarios]])</f>
        <v>0</v>
      </c>
      <c r="M918" s="83" cm="1">
        <f t="array" ref="M918">+IFERROR(IF(CONSOLIDADO[[#This Row],[Día]]&lt;14,0,INDEX(CONSOLIDADO[Casos Diarios],ROW()-14,1)),0)</f>
        <v>0</v>
      </c>
      <c r="N918" s="78">
        <f>+IF(CONSOLIDADO[[#This Row],[Clave]]="710143893",1,IF(OR(CONSOLIDADO[[#This Row],[Casos Acumulados]]&gt;0,CONSOLIDADO[[#This Row],[Muertes]]&gt;0),N917+1,I918))</f>
        <v>0</v>
      </c>
      <c r="O918" s="75">
        <f>+IFERROR(VLOOKUP($G918,TDMuertes!$C$2:$E$534,3,0),0)</f>
        <v>0</v>
      </c>
      <c r="P918" s="100" t="str">
        <f t="shared" ca="1" si="85"/>
        <v>OFF</v>
      </c>
      <c r="Q918" s="84">
        <f>+IFERROR(VLOOKUP(CONSOLIDADO[[#This Row],[Codigo Municipio]],TDDia!$A$4:$B$394,2,0),0)</f>
        <v>0</v>
      </c>
    </row>
    <row r="919" spans="2:17" ht="14.4" x14ac:dyDescent="0.3">
      <c r="B919">
        <f t="shared" si="86"/>
        <v>5</v>
      </c>
      <c r="C919" s="75" t="str" cm="1">
        <f t="array" ref="C919">+INDEX(Table_4[[Departamento]:[Municipio]],FINAL!$B919,1)</f>
        <v>Atlántida</v>
      </c>
      <c r="D919" s="75" t="str" cm="1">
        <f t="array" ref="D919">+INDEX(Table_4[[Departamento]:[Municipio]],FINAL!$B919,4)</f>
        <v>La Masica</v>
      </c>
      <c r="E919" s="75" t="str" cm="1">
        <f t="array" ref="E919">+INDEX(Table_4[[Departamento]:[Municipio]],FINAL!$B919,3)</f>
        <v>0105</v>
      </c>
      <c r="F919" s="102">
        <f t="shared" si="79"/>
        <v>44038</v>
      </c>
      <c r="G919" s="77" t="str">
        <f>+CONSOLIDADO[[#This Row],[Codigo Municipio]]&amp;CONSOLIDADO[[#This Row],[Fecha]]</f>
        <v>010544038</v>
      </c>
      <c r="H919" s="78">
        <f>+IFERROR(VLOOKUP($G919,TDAcumula!$C$2:$E$2027,3,0),0)</f>
        <v>0</v>
      </c>
      <c r="I919" s="79">
        <f t="shared" si="83"/>
        <v>0</v>
      </c>
      <c r="J919" s="80">
        <f>+IF(CONSOLIDADO[[#This Row],[Codigo Municipio]]=E918,CONSOLIDADO[[#This Row],[Fallecidos Diarios]]+J918,CONSOLIDADO[[#This Row],[Fallecidos Diarios]])</f>
        <v>0</v>
      </c>
      <c r="K919" s="81">
        <f t="shared" si="84"/>
        <v>0</v>
      </c>
      <c r="L919" s="82">
        <f>+IF(CONSOLIDADO[[#This Row],[Codigo Municipio]]=E918,CONSOLIDADO[[#This Row],[Recuperados Diarios]]+L918,CONSOLIDADO[[#This Row],[Recuperados Diarios]])</f>
        <v>0</v>
      </c>
      <c r="M919" s="83" cm="1">
        <f t="array" ref="M919">+IFERROR(IF(CONSOLIDADO[[#This Row],[Día]]&lt;14,0,INDEX(CONSOLIDADO[Casos Diarios],ROW()-14,1)),0)</f>
        <v>0</v>
      </c>
      <c r="N919" s="78">
        <f>+IF(CONSOLIDADO[[#This Row],[Clave]]="710143893",1,IF(OR(CONSOLIDADO[[#This Row],[Casos Acumulados]]&gt;0,CONSOLIDADO[[#This Row],[Muertes]]&gt;0),N918+1,I919))</f>
        <v>0</v>
      </c>
      <c r="O919" s="75">
        <f>+IFERROR(VLOOKUP($G919,TDMuertes!$C$2:$E$534,3,0),0)</f>
        <v>0</v>
      </c>
      <c r="P919" s="100" t="str">
        <f t="shared" ca="1" si="85"/>
        <v>OFF</v>
      </c>
      <c r="Q919" s="84">
        <f>+IFERROR(VLOOKUP(CONSOLIDADO[[#This Row],[Codigo Municipio]],TDDia!$A$4:$B$394,2,0),0)</f>
        <v>0</v>
      </c>
    </row>
    <row r="920" spans="2:17" ht="14.4" x14ac:dyDescent="0.3">
      <c r="B920">
        <f t="shared" si="86"/>
        <v>5</v>
      </c>
      <c r="C920" s="75" t="str" cm="1">
        <f t="array" ref="C920">+INDEX(Table_4[[Departamento]:[Municipio]],FINAL!$B920,1)</f>
        <v>Atlántida</v>
      </c>
      <c r="D920" s="75" t="str" cm="1">
        <f t="array" ref="D920">+INDEX(Table_4[[Departamento]:[Municipio]],FINAL!$B920,4)</f>
        <v>La Masica</v>
      </c>
      <c r="E920" s="75" t="str" cm="1">
        <f t="array" ref="E920">+INDEX(Table_4[[Departamento]:[Municipio]],FINAL!$B920,3)</f>
        <v>0105</v>
      </c>
      <c r="F920" s="102">
        <f t="shared" si="79"/>
        <v>44039</v>
      </c>
      <c r="G920" s="77" t="str">
        <f>+CONSOLIDADO[[#This Row],[Codigo Municipio]]&amp;CONSOLIDADO[[#This Row],[Fecha]]</f>
        <v>010544039</v>
      </c>
      <c r="H920" s="78">
        <f>+IFERROR(VLOOKUP($G920,TDAcumula!$C$2:$E$2027,3,0),0)</f>
        <v>0</v>
      </c>
      <c r="I920" s="79">
        <f t="shared" si="83"/>
        <v>0</v>
      </c>
      <c r="J920" s="80">
        <f>+IF(CONSOLIDADO[[#This Row],[Codigo Municipio]]=E919,CONSOLIDADO[[#This Row],[Fallecidos Diarios]]+J919,CONSOLIDADO[[#This Row],[Fallecidos Diarios]])</f>
        <v>0</v>
      </c>
      <c r="K920" s="81">
        <f t="shared" si="84"/>
        <v>0</v>
      </c>
      <c r="L920" s="82">
        <f>+IF(CONSOLIDADO[[#This Row],[Codigo Municipio]]=E919,CONSOLIDADO[[#This Row],[Recuperados Diarios]]+L919,CONSOLIDADO[[#This Row],[Recuperados Diarios]])</f>
        <v>0</v>
      </c>
      <c r="M920" s="83" cm="1">
        <f t="array" ref="M920">+IFERROR(IF(CONSOLIDADO[[#This Row],[Día]]&lt;14,0,INDEX(CONSOLIDADO[Casos Diarios],ROW()-14,1)),0)</f>
        <v>0</v>
      </c>
      <c r="N920" s="78">
        <f>+IF(CONSOLIDADO[[#This Row],[Clave]]="710143893",1,IF(OR(CONSOLIDADO[[#This Row],[Casos Acumulados]]&gt;0,CONSOLIDADO[[#This Row],[Muertes]]&gt;0),N919+1,I920))</f>
        <v>0</v>
      </c>
      <c r="O920" s="75">
        <f>+IFERROR(VLOOKUP($G920,TDMuertes!$C$2:$E$534,3,0),0)</f>
        <v>0</v>
      </c>
      <c r="P920" s="100" t="str">
        <f t="shared" ca="1" si="85"/>
        <v>OFF</v>
      </c>
      <c r="Q920" s="84">
        <f>+IFERROR(VLOOKUP(CONSOLIDADO[[#This Row],[Codigo Municipio]],TDDia!$A$4:$B$394,2,0),0)</f>
        <v>0</v>
      </c>
    </row>
    <row r="921" spans="2:17" ht="14.4" x14ac:dyDescent="0.3">
      <c r="B921">
        <f t="shared" si="86"/>
        <v>5</v>
      </c>
      <c r="C921" s="75" t="str" cm="1">
        <f t="array" ref="C921">+INDEX(Table_4[[Departamento]:[Municipio]],FINAL!$B921,1)</f>
        <v>Atlántida</v>
      </c>
      <c r="D921" s="75" t="str" cm="1">
        <f t="array" ref="D921">+INDEX(Table_4[[Departamento]:[Municipio]],FINAL!$B921,4)</f>
        <v>La Masica</v>
      </c>
      <c r="E921" s="75" t="str" cm="1">
        <f t="array" ref="E921">+INDEX(Table_4[[Departamento]:[Municipio]],FINAL!$B921,3)</f>
        <v>0105</v>
      </c>
      <c r="F921" s="102">
        <f t="shared" si="79"/>
        <v>44040</v>
      </c>
      <c r="G921" s="77" t="str">
        <f>+CONSOLIDADO[[#This Row],[Codigo Municipio]]&amp;CONSOLIDADO[[#This Row],[Fecha]]</f>
        <v>010544040</v>
      </c>
      <c r="H921" s="78">
        <f>+IFERROR(VLOOKUP($G921,TDAcumula!$C$2:$E$2027,3,0),0)</f>
        <v>0</v>
      </c>
      <c r="I921" s="79">
        <f t="shared" si="83"/>
        <v>0</v>
      </c>
      <c r="J921" s="80">
        <f>+IF(CONSOLIDADO[[#This Row],[Codigo Municipio]]=E920,CONSOLIDADO[[#This Row],[Fallecidos Diarios]]+J920,CONSOLIDADO[[#This Row],[Fallecidos Diarios]])</f>
        <v>0</v>
      </c>
      <c r="K921" s="81">
        <f t="shared" si="84"/>
        <v>0</v>
      </c>
      <c r="L921" s="82">
        <f>+IF(CONSOLIDADO[[#This Row],[Codigo Municipio]]=E920,CONSOLIDADO[[#This Row],[Recuperados Diarios]]+L920,CONSOLIDADO[[#This Row],[Recuperados Diarios]])</f>
        <v>0</v>
      </c>
      <c r="M921" s="83" cm="1">
        <f t="array" ref="M921">+IFERROR(IF(CONSOLIDADO[[#This Row],[Día]]&lt;14,0,INDEX(CONSOLIDADO[Casos Diarios],ROW()-14,1)),0)</f>
        <v>0</v>
      </c>
      <c r="N921" s="78">
        <f>+IF(CONSOLIDADO[[#This Row],[Clave]]="710143893",1,IF(OR(CONSOLIDADO[[#This Row],[Casos Acumulados]]&gt;0,CONSOLIDADO[[#This Row],[Muertes]]&gt;0),N920+1,I921))</f>
        <v>0</v>
      </c>
      <c r="O921" s="75">
        <f>+IFERROR(VLOOKUP($G921,TDMuertes!$C$2:$E$534,3,0),0)</f>
        <v>0</v>
      </c>
      <c r="P921" s="100" t="str">
        <f t="shared" ca="1" si="85"/>
        <v>OFF</v>
      </c>
      <c r="Q921" s="84">
        <f>+IFERROR(VLOOKUP(CONSOLIDADO[[#This Row],[Codigo Municipio]],TDDia!$A$4:$B$394,2,0),0)</f>
        <v>0</v>
      </c>
    </row>
    <row r="922" spans="2:17" ht="14.4" x14ac:dyDescent="0.3">
      <c r="B922">
        <f t="shared" si="86"/>
        <v>5</v>
      </c>
      <c r="C922" s="75" t="str" cm="1">
        <f t="array" ref="C922">+INDEX(Table_4[[Departamento]:[Municipio]],FINAL!$B922,1)</f>
        <v>Atlántida</v>
      </c>
      <c r="D922" s="75" t="str" cm="1">
        <f t="array" ref="D922">+INDEX(Table_4[[Departamento]:[Municipio]],FINAL!$B922,4)</f>
        <v>La Masica</v>
      </c>
      <c r="E922" s="75" t="str" cm="1">
        <f t="array" ref="E922">+INDEX(Table_4[[Departamento]:[Municipio]],FINAL!$B922,3)</f>
        <v>0105</v>
      </c>
      <c r="F922" s="102">
        <f t="shared" si="79"/>
        <v>44041</v>
      </c>
      <c r="G922" s="77" t="str">
        <f>+CONSOLIDADO[[#This Row],[Codigo Municipio]]&amp;CONSOLIDADO[[#This Row],[Fecha]]</f>
        <v>010544041</v>
      </c>
      <c r="H922" s="78">
        <f>+IFERROR(VLOOKUP($G922,TDAcumula!$C$2:$E$2027,3,0),0)</f>
        <v>0</v>
      </c>
      <c r="I922" s="79">
        <f t="shared" si="83"/>
        <v>0</v>
      </c>
      <c r="J922" s="80">
        <f>+IF(CONSOLIDADO[[#This Row],[Codigo Municipio]]=E921,CONSOLIDADO[[#This Row],[Fallecidos Diarios]]+J921,CONSOLIDADO[[#This Row],[Fallecidos Diarios]])</f>
        <v>0</v>
      </c>
      <c r="K922" s="81">
        <f t="shared" si="84"/>
        <v>0</v>
      </c>
      <c r="L922" s="82">
        <f>+IF(CONSOLIDADO[[#This Row],[Codigo Municipio]]=E921,CONSOLIDADO[[#This Row],[Recuperados Diarios]]+L921,CONSOLIDADO[[#This Row],[Recuperados Diarios]])</f>
        <v>0</v>
      </c>
      <c r="M922" s="83" cm="1">
        <f t="array" ref="M922">+IFERROR(IF(CONSOLIDADO[[#This Row],[Día]]&lt;14,0,INDEX(CONSOLIDADO[Casos Diarios],ROW()-14,1)),0)</f>
        <v>0</v>
      </c>
      <c r="N922" s="78">
        <f>+IF(CONSOLIDADO[[#This Row],[Clave]]="710143893",1,IF(OR(CONSOLIDADO[[#This Row],[Casos Acumulados]]&gt;0,CONSOLIDADO[[#This Row],[Muertes]]&gt;0),N921+1,I922))</f>
        <v>0</v>
      </c>
      <c r="O922" s="75">
        <f>+IFERROR(VLOOKUP($G922,TDMuertes!$C$2:$E$534,3,0),0)</f>
        <v>0</v>
      </c>
      <c r="P922" s="100" t="str">
        <f t="shared" ca="1" si="85"/>
        <v>OFF</v>
      </c>
      <c r="Q922" s="84">
        <f>+IFERROR(VLOOKUP(CONSOLIDADO[[#This Row],[Codigo Municipio]],TDDia!$A$4:$B$394,2,0),0)</f>
        <v>0</v>
      </c>
    </row>
    <row r="923" spans="2:17" ht="14.4" x14ac:dyDescent="0.3">
      <c r="B923">
        <f t="shared" si="86"/>
        <v>5</v>
      </c>
      <c r="C923" s="75" t="str" cm="1">
        <f t="array" ref="C923">+INDEX(Table_4[[Departamento]:[Municipio]],FINAL!$B923,1)</f>
        <v>Atlántida</v>
      </c>
      <c r="D923" s="75" t="str" cm="1">
        <f t="array" ref="D923">+INDEX(Table_4[[Departamento]:[Municipio]],FINAL!$B923,4)</f>
        <v>La Masica</v>
      </c>
      <c r="E923" s="75" t="str" cm="1">
        <f t="array" ref="E923">+INDEX(Table_4[[Departamento]:[Municipio]],FINAL!$B923,3)</f>
        <v>0105</v>
      </c>
      <c r="F923" s="102">
        <f t="shared" si="79"/>
        <v>44042</v>
      </c>
      <c r="G923" s="77" t="str">
        <f>+CONSOLIDADO[[#This Row],[Codigo Municipio]]&amp;CONSOLIDADO[[#This Row],[Fecha]]</f>
        <v>010544042</v>
      </c>
      <c r="H923" s="78">
        <f>+IFERROR(VLOOKUP($G923,TDAcumula!$C$2:$E$2027,3,0),0)</f>
        <v>0</v>
      </c>
      <c r="I923" s="79">
        <f t="shared" si="83"/>
        <v>0</v>
      </c>
      <c r="J923" s="80">
        <f>+IF(CONSOLIDADO[[#This Row],[Codigo Municipio]]=E922,CONSOLIDADO[[#This Row],[Fallecidos Diarios]]+J922,CONSOLIDADO[[#This Row],[Fallecidos Diarios]])</f>
        <v>0</v>
      </c>
      <c r="K923" s="81">
        <f t="shared" si="84"/>
        <v>0</v>
      </c>
      <c r="L923" s="82">
        <f>+IF(CONSOLIDADO[[#This Row],[Codigo Municipio]]=E922,CONSOLIDADO[[#This Row],[Recuperados Diarios]]+L922,CONSOLIDADO[[#This Row],[Recuperados Diarios]])</f>
        <v>0</v>
      </c>
      <c r="M923" s="83" cm="1">
        <f t="array" ref="M923">+IFERROR(IF(CONSOLIDADO[[#This Row],[Día]]&lt;14,0,INDEX(CONSOLIDADO[Casos Diarios],ROW()-14,1)),0)</f>
        <v>0</v>
      </c>
      <c r="N923" s="78">
        <f>+IF(CONSOLIDADO[[#This Row],[Clave]]="710143893",1,IF(OR(CONSOLIDADO[[#This Row],[Casos Acumulados]]&gt;0,CONSOLIDADO[[#This Row],[Muertes]]&gt;0),N922+1,I923))</f>
        <v>0</v>
      </c>
      <c r="O923" s="75">
        <f>+IFERROR(VLOOKUP($G923,TDMuertes!$C$2:$E$534,3,0),0)</f>
        <v>0</v>
      </c>
      <c r="P923" s="100" t="str">
        <f t="shared" ca="1" si="85"/>
        <v>OFF</v>
      </c>
      <c r="Q923" s="84">
        <f>+IFERROR(VLOOKUP(CONSOLIDADO[[#This Row],[Codigo Municipio]],TDDia!$A$4:$B$394,2,0),0)</f>
        <v>0</v>
      </c>
    </row>
    <row r="924" spans="2:17" ht="14.4" x14ac:dyDescent="0.3">
      <c r="B924">
        <f t="shared" si="86"/>
        <v>5</v>
      </c>
      <c r="C924" s="75" t="str" cm="1">
        <f t="array" ref="C924">+INDEX(Table_4[[Departamento]:[Municipio]],FINAL!$B924,1)</f>
        <v>Atlántida</v>
      </c>
      <c r="D924" s="75" t="str" cm="1">
        <f t="array" ref="D924">+INDEX(Table_4[[Departamento]:[Municipio]],FINAL!$B924,4)</f>
        <v>La Masica</v>
      </c>
      <c r="E924" s="75" t="str" cm="1">
        <f t="array" ref="E924">+INDEX(Table_4[[Departamento]:[Municipio]],FINAL!$B924,3)</f>
        <v>0105</v>
      </c>
      <c r="F924" s="102">
        <f t="shared" si="79"/>
        <v>44043</v>
      </c>
      <c r="G924" s="77" t="str">
        <f>+CONSOLIDADO[[#This Row],[Codigo Municipio]]&amp;CONSOLIDADO[[#This Row],[Fecha]]</f>
        <v>010544043</v>
      </c>
      <c r="H924" s="78">
        <f>+IFERROR(VLOOKUP($G924,TDAcumula!$C$2:$E$2027,3,0),0)</f>
        <v>0</v>
      </c>
      <c r="I924" s="79">
        <f t="shared" si="83"/>
        <v>0</v>
      </c>
      <c r="J924" s="80">
        <f>+IF(CONSOLIDADO[[#This Row],[Codigo Municipio]]=E923,CONSOLIDADO[[#This Row],[Fallecidos Diarios]]+J923,CONSOLIDADO[[#This Row],[Fallecidos Diarios]])</f>
        <v>0</v>
      </c>
      <c r="K924" s="81">
        <f t="shared" si="84"/>
        <v>0</v>
      </c>
      <c r="L924" s="82">
        <f>+IF(CONSOLIDADO[[#This Row],[Codigo Municipio]]=E923,CONSOLIDADO[[#This Row],[Recuperados Diarios]]+L923,CONSOLIDADO[[#This Row],[Recuperados Diarios]])</f>
        <v>0</v>
      </c>
      <c r="M924" s="83" cm="1">
        <f t="array" ref="M924">+IFERROR(IF(CONSOLIDADO[[#This Row],[Día]]&lt;14,0,INDEX(CONSOLIDADO[Casos Diarios],ROW()-14,1)),0)</f>
        <v>0</v>
      </c>
      <c r="N924" s="78">
        <f>+IF(CONSOLIDADO[[#This Row],[Clave]]="710143893",1,IF(OR(CONSOLIDADO[[#This Row],[Casos Acumulados]]&gt;0,CONSOLIDADO[[#This Row],[Muertes]]&gt;0),N923+1,I924))</f>
        <v>0</v>
      </c>
      <c r="O924" s="75">
        <f>+IFERROR(VLOOKUP($G924,TDMuertes!$C$2:$E$534,3,0),0)</f>
        <v>0</v>
      </c>
      <c r="P924" s="100" t="str">
        <f t="shared" ca="1" si="85"/>
        <v>OFF</v>
      </c>
      <c r="Q924" s="84">
        <f>+IFERROR(VLOOKUP(CONSOLIDADO[[#This Row],[Codigo Municipio]],TDDia!$A$4:$B$394,2,0),0)</f>
        <v>0</v>
      </c>
    </row>
    <row r="925" spans="2:17" ht="14.4" x14ac:dyDescent="0.3">
      <c r="B925">
        <f t="shared" si="86"/>
        <v>5</v>
      </c>
      <c r="C925" s="75" t="str" cm="1">
        <f t="array" ref="C925">+INDEX(Table_4[[Departamento]:[Municipio]],FINAL!$B925,1)</f>
        <v>Atlántida</v>
      </c>
      <c r="D925" s="75" t="str" cm="1">
        <f t="array" ref="D925">+INDEX(Table_4[[Departamento]:[Municipio]],FINAL!$B925,4)</f>
        <v>La Masica</v>
      </c>
      <c r="E925" s="75" t="str" cm="1">
        <f t="array" ref="E925">+INDEX(Table_4[[Departamento]:[Municipio]],FINAL!$B925,3)</f>
        <v>0105</v>
      </c>
      <c r="F925" s="102">
        <f t="shared" si="79"/>
        <v>44044</v>
      </c>
      <c r="G925" s="77" t="str">
        <f>+CONSOLIDADO[[#This Row],[Codigo Municipio]]&amp;CONSOLIDADO[[#This Row],[Fecha]]</f>
        <v>010544044</v>
      </c>
      <c r="H925" s="78">
        <f>+IFERROR(VLOOKUP($G925,TDAcumula!$C$2:$E$2027,3,0),0)</f>
        <v>0</v>
      </c>
      <c r="I925" s="79">
        <f t="shared" si="83"/>
        <v>0</v>
      </c>
      <c r="J925" s="80">
        <f>+IF(CONSOLIDADO[[#This Row],[Codigo Municipio]]=E924,CONSOLIDADO[[#This Row],[Fallecidos Diarios]]+J924,CONSOLIDADO[[#This Row],[Fallecidos Diarios]])</f>
        <v>0</v>
      </c>
      <c r="K925" s="81">
        <f t="shared" si="84"/>
        <v>0</v>
      </c>
      <c r="L925" s="82">
        <f>+IF(CONSOLIDADO[[#This Row],[Codigo Municipio]]=E924,CONSOLIDADO[[#This Row],[Recuperados Diarios]]+L924,CONSOLIDADO[[#This Row],[Recuperados Diarios]])</f>
        <v>0</v>
      </c>
      <c r="M925" s="83" cm="1">
        <f t="array" ref="M925">+IFERROR(IF(CONSOLIDADO[[#This Row],[Día]]&lt;14,0,INDEX(CONSOLIDADO[Casos Diarios],ROW()-14,1)),0)</f>
        <v>0</v>
      </c>
      <c r="N925" s="78">
        <f>+IF(CONSOLIDADO[[#This Row],[Clave]]="710143893",1,IF(OR(CONSOLIDADO[[#This Row],[Casos Acumulados]]&gt;0,CONSOLIDADO[[#This Row],[Muertes]]&gt;0),N924+1,I925))</f>
        <v>0</v>
      </c>
      <c r="O925" s="75">
        <f>+IFERROR(VLOOKUP($G925,TDMuertes!$C$2:$E$534,3,0),0)</f>
        <v>0</v>
      </c>
      <c r="P925" s="100" t="str">
        <f t="shared" ca="1" si="85"/>
        <v>OFF</v>
      </c>
      <c r="Q925" s="84">
        <f>+IFERROR(VLOOKUP(CONSOLIDADO[[#This Row],[Codigo Municipio]],TDDia!$A$4:$B$394,2,0),0)</f>
        <v>0</v>
      </c>
    </row>
    <row r="926" spans="2:17" ht="14.4" x14ac:dyDescent="0.3">
      <c r="B926">
        <f t="shared" si="86"/>
        <v>5</v>
      </c>
      <c r="C926" s="75" t="str" cm="1">
        <f t="array" ref="C926">+INDEX(Table_4[[Departamento]:[Municipio]],FINAL!$B926,1)</f>
        <v>Atlántida</v>
      </c>
      <c r="D926" s="75" t="str" cm="1">
        <f t="array" ref="D926">+INDEX(Table_4[[Departamento]:[Municipio]],FINAL!$B926,4)</f>
        <v>La Masica</v>
      </c>
      <c r="E926" s="75" t="str" cm="1">
        <f t="array" ref="E926">+INDEX(Table_4[[Departamento]:[Municipio]],FINAL!$B926,3)</f>
        <v>0105</v>
      </c>
      <c r="F926" s="102">
        <f t="shared" si="79"/>
        <v>44045</v>
      </c>
      <c r="G926" s="77" t="str">
        <f>+CONSOLIDADO[[#This Row],[Codigo Municipio]]&amp;CONSOLIDADO[[#This Row],[Fecha]]</f>
        <v>010544045</v>
      </c>
      <c r="H926" s="78">
        <f>+IFERROR(VLOOKUP($G926,TDAcumula!$C$2:$E$2027,3,0),0)</f>
        <v>0</v>
      </c>
      <c r="I926" s="79">
        <f t="shared" si="83"/>
        <v>0</v>
      </c>
      <c r="J926" s="80">
        <f>+IF(CONSOLIDADO[[#This Row],[Codigo Municipio]]=E925,CONSOLIDADO[[#This Row],[Fallecidos Diarios]]+J925,CONSOLIDADO[[#This Row],[Fallecidos Diarios]])</f>
        <v>0</v>
      </c>
      <c r="K926" s="81">
        <f t="shared" si="84"/>
        <v>0</v>
      </c>
      <c r="L926" s="82">
        <f>+IF(CONSOLIDADO[[#This Row],[Codigo Municipio]]=E925,CONSOLIDADO[[#This Row],[Recuperados Diarios]]+L925,CONSOLIDADO[[#This Row],[Recuperados Diarios]])</f>
        <v>0</v>
      </c>
      <c r="M926" s="83" cm="1">
        <f t="array" ref="M926">+IFERROR(IF(CONSOLIDADO[[#This Row],[Día]]&lt;14,0,INDEX(CONSOLIDADO[Casos Diarios],ROW()-14,1)),0)</f>
        <v>0</v>
      </c>
      <c r="N926" s="78">
        <f>+IF(CONSOLIDADO[[#This Row],[Clave]]="710143893",1,IF(OR(CONSOLIDADO[[#This Row],[Casos Acumulados]]&gt;0,CONSOLIDADO[[#This Row],[Muertes]]&gt;0),N925+1,I926))</f>
        <v>0</v>
      </c>
      <c r="O926" s="75">
        <f>+IFERROR(VLOOKUP($G926,TDMuertes!$C$2:$E$534,3,0),0)</f>
        <v>0</v>
      </c>
      <c r="P926" s="100" t="str">
        <f t="shared" ca="1" si="85"/>
        <v>OFF</v>
      </c>
      <c r="Q926" s="84">
        <f>+IFERROR(VLOOKUP(CONSOLIDADO[[#This Row],[Codigo Municipio]],TDDia!$A$4:$B$394,2,0),0)</f>
        <v>0</v>
      </c>
    </row>
    <row r="927" spans="2:17" ht="14.4" x14ac:dyDescent="0.3">
      <c r="B927">
        <f t="shared" si="86"/>
        <v>5</v>
      </c>
      <c r="C927" s="75" t="str" cm="1">
        <f t="array" ref="C927">+INDEX(Table_4[[Departamento]:[Municipio]],FINAL!$B927,1)</f>
        <v>Atlántida</v>
      </c>
      <c r="D927" s="75" t="str" cm="1">
        <f t="array" ref="D927">+INDEX(Table_4[[Departamento]:[Municipio]],FINAL!$B927,4)</f>
        <v>La Masica</v>
      </c>
      <c r="E927" s="75" t="str" cm="1">
        <f t="array" ref="E927">+INDEX(Table_4[[Departamento]:[Municipio]],FINAL!$B927,3)</f>
        <v>0105</v>
      </c>
      <c r="F927" s="102">
        <f t="shared" si="79"/>
        <v>44046</v>
      </c>
      <c r="G927" s="77" t="str">
        <f>+CONSOLIDADO[[#This Row],[Codigo Municipio]]&amp;CONSOLIDADO[[#This Row],[Fecha]]</f>
        <v>010544046</v>
      </c>
      <c r="H927" s="78">
        <f>+IFERROR(VLOOKUP($G927,TDAcumula!$C$2:$E$2027,3,0),0)</f>
        <v>0</v>
      </c>
      <c r="I927" s="79">
        <f t="shared" si="83"/>
        <v>0</v>
      </c>
      <c r="J927" s="80">
        <f>+IF(CONSOLIDADO[[#This Row],[Codigo Municipio]]=E926,CONSOLIDADO[[#This Row],[Fallecidos Diarios]]+J926,CONSOLIDADO[[#This Row],[Fallecidos Diarios]])</f>
        <v>0</v>
      </c>
      <c r="K927" s="81">
        <f t="shared" si="84"/>
        <v>0</v>
      </c>
      <c r="L927" s="82">
        <f>+IF(CONSOLIDADO[[#This Row],[Codigo Municipio]]=E926,CONSOLIDADO[[#This Row],[Recuperados Diarios]]+L926,CONSOLIDADO[[#This Row],[Recuperados Diarios]])</f>
        <v>0</v>
      </c>
      <c r="M927" s="83" cm="1">
        <f t="array" ref="M927">+IFERROR(IF(CONSOLIDADO[[#This Row],[Día]]&lt;14,0,INDEX(CONSOLIDADO[Casos Diarios],ROW()-14,1)),0)</f>
        <v>0</v>
      </c>
      <c r="N927" s="78">
        <f>+IF(CONSOLIDADO[[#This Row],[Clave]]="710143893",1,IF(OR(CONSOLIDADO[[#This Row],[Casos Acumulados]]&gt;0,CONSOLIDADO[[#This Row],[Muertes]]&gt;0),N926+1,I927))</f>
        <v>0</v>
      </c>
      <c r="O927" s="75">
        <f>+IFERROR(VLOOKUP($G927,TDMuertes!$C$2:$E$534,3,0),0)</f>
        <v>0</v>
      </c>
      <c r="P927" s="100" t="str">
        <f t="shared" ca="1" si="85"/>
        <v>OFF</v>
      </c>
      <c r="Q927" s="84">
        <f>+IFERROR(VLOOKUP(CONSOLIDADO[[#This Row],[Codigo Municipio]],TDDia!$A$4:$B$394,2,0),0)</f>
        <v>0</v>
      </c>
    </row>
    <row r="928" spans="2:17" ht="14.4" x14ac:dyDescent="0.3">
      <c r="B928">
        <f t="shared" si="86"/>
        <v>5</v>
      </c>
      <c r="C928" s="75" t="str" cm="1">
        <f t="array" ref="C928">+INDEX(Table_4[[Departamento]:[Municipio]],FINAL!$B928,1)</f>
        <v>Atlántida</v>
      </c>
      <c r="D928" s="75" t="str" cm="1">
        <f t="array" ref="D928">+INDEX(Table_4[[Departamento]:[Municipio]],FINAL!$B928,4)</f>
        <v>La Masica</v>
      </c>
      <c r="E928" s="75" t="str" cm="1">
        <f t="array" ref="E928">+INDEX(Table_4[[Departamento]:[Municipio]],FINAL!$B928,3)</f>
        <v>0105</v>
      </c>
      <c r="F928" s="102">
        <f t="shared" si="79"/>
        <v>44047</v>
      </c>
      <c r="G928" s="77" t="str">
        <f>+CONSOLIDADO[[#This Row],[Codigo Municipio]]&amp;CONSOLIDADO[[#This Row],[Fecha]]</f>
        <v>010544047</v>
      </c>
      <c r="H928" s="78">
        <f>+IFERROR(VLOOKUP($G928,TDAcumula!$C$2:$E$2027,3,0),0)</f>
        <v>0</v>
      </c>
      <c r="I928" s="79">
        <f t="shared" si="83"/>
        <v>0</v>
      </c>
      <c r="J928" s="80">
        <f>+IF(CONSOLIDADO[[#This Row],[Codigo Municipio]]=E927,CONSOLIDADO[[#This Row],[Fallecidos Diarios]]+J927,CONSOLIDADO[[#This Row],[Fallecidos Diarios]])</f>
        <v>0</v>
      </c>
      <c r="K928" s="81">
        <f t="shared" si="84"/>
        <v>0</v>
      </c>
      <c r="L928" s="82">
        <f>+IF(CONSOLIDADO[[#This Row],[Codigo Municipio]]=E927,CONSOLIDADO[[#This Row],[Recuperados Diarios]]+L927,CONSOLIDADO[[#This Row],[Recuperados Diarios]])</f>
        <v>0</v>
      </c>
      <c r="M928" s="83" cm="1">
        <f t="array" ref="M928">+IFERROR(IF(CONSOLIDADO[[#This Row],[Día]]&lt;14,0,INDEX(CONSOLIDADO[Casos Diarios],ROW()-14,1)),0)</f>
        <v>0</v>
      </c>
      <c r="N928" s="78">
        <f>+IF(CONSOLIDADO[[#This Row],[Clave]]="710143893",1,IF(OR(CONSOLIDADO[[#This Row],[Casos Acumulados]]&gt;0,CONSOLIDADO[[#This Row],[Muertes]]&gt;0),N927+1,I928))</f>
        <v>0</v>
      </c>
      <c r="O928" s="75">
        <f>+IFERROR(VLOOKUP($G928,TDMuertes!$C$2:$E$534,3,0),0)</f>
        <v>0</v>
      </c>
      <c r="P928" s="100" t="str">
        <f t="shared" ca="1" si="85"/>
        <v>OFF</v>
      </c>
      <c r="Q928" s="84">
        <f>+IFERROR(VLOOKUP(CONSOLIDADO[[#This Row],[Codigo Municipio]],TDDia!$A$4:$B$394,2,0),0)</f>
        <v>0</v>
      </c>
    </row>
    <row r="929" spans="2:17" ht="14.4" x14ac:dyDescent="0.3">
      <c r="B929">
        <f t="shared" si="86"/>
        <v>5</v>
      </c>
      <c r="C929" s="75" t="str" cm="1">
        <f t="array" ref="C929">+INDEX(Table_4[[Departamento]:[Municipio]],FINAL!$B929,1)</f>
        <v>Atlántida</v>
      </c>
      <c r="D929" s="75" t="str" cm="1">
        <f t="array" ref="D929">+INDEX(Table_4[[Departamento]:[Municipio]],FINAL!$B929,4)</f>
        <v>La Masica</v>
      </c>
      <c r="E929" s="75" t="str" cm="1">
        <f t="array" ref="E929">+INDEX(Table_4[[Departamento]:[Municipio]],FINAL!$B929,3)</f>
        <v>0105</v>
      </c>
      <c r="F929" s="102">
        <f t="shared" si="79"/>
        <v>44048</v>
      </c>
      <c r="G929" s="77" t="str">
        <f>+CONSOLIDADO[[#This Row],[Codigo Municipio]]&amp;CONSOLIDADO[[#This Row],[Fecha]]</f>
        <v>010544048</v>
      </c>
      <c r="H929" s="78">
        <f>+IFERROR(VLOOKUP($G929,TDAcumula!$C$2:$E$2027,3,0),0)</f>
        <v>0</v>
      </c>
      <c r="I929" s="79">
        <f t="shared" si="83"/>
        <v>0</v>
      </c>
      <c r="J929" s="80">
        <f>+IF(CONSOLIDADO[[#This Row],[Codigo Municipio]]=E928,CONSOLIDADO[[#This Row],[Fallecidos Diarios]]+J928,CONSOLIDADO[[#This Row],[Fallecidos Diarios]])</f>
        <v>0</v>
      </c>
      <c r="K929" s="81">
        <f t="shared" si="84"/>
        <v>0</v>
      </c>
      <c r="L929" s="82">
        <f>+IF(CONSOLIDADO[[#This Row],[Codigo Municipio]]=E928,CONSOLIDADO[[#This Row],[Recuperados Diarios]]+L928,CONSOLIDADO[[#This Row],[Recuperados Diarios]])</f>
        <v>0</v>
      </c>
      <c r="M929" s="83" cm="1">
        <f t="array" ref="M929">+IFERROR(IF(CONSOLIDADO[[#This Row],[Día]]&lt;14,0,INDEX(CONSOLIDADO[Casos Diarios],ROW()-14,1)),0)</f>
        <v>0</v>
      </c>
      <c r="N929" s="78">
        <f>+IF(CONSOLIDADO[[#This Row],[Clave]]="710143893",1,IF(OR(CONSOLIDADO[[#This Row],[Casos Acumulados]]&gt;0,CONSOLIDADO[[#This Row],[Muertes]]&gt;0),N928+1,I929))</f>
        <v>0</v>
      </c>
      <c r="O929" s="75">
        <f>+IFERROR(VLOOKUP($G929,TDMuertes!$C$2:$E$534,3,0),0)</f>
        <v>0</v>
      </c>
      <c r="P929" s="100" t="str">
        <f t="shared" ca="1" si="85"/>
        <v>OFF</v>
      </c>
      <c r="Q929" s="84">
        <f>+IFERROR(VLOOKUP(CONSOLIDADO[[#This Row],[Codigo Municipio]],TDDia!$A$4:$B$394,2,0),0)</f>
        <v>0</v>
      </c>
    </row>
    <row r="930" spans="2:17" ht="14.4" x14ac:dyDescent="0.3">
      <c r="B930">
        <f t="shared" si="86"/>
        <v>5</v>
      </c>
      <c r="C930" s="75" t="str" cm="1">
        <f t="array" ref="C930">+INDEX(Table_4[[Departamento]:[Municipio]],FINAL!$B930,1)</f>
        <v>Atlántida</v>
      </c>
      <c r="D930" s="75" t="str" cm="1">
        <f t="array" ref="D930">+INDEX(Table_4[[Departamento]:[Municipio]],FINAL!$B930,4)</f>
        <v>La Masica</v>
      </c>
      <c r="E930" s="75" t="str" cm="1">
        <f t="array" ref="E930">+INDEX(Table_4[[Departamento]:[Municipio]],FINAL!$B930,3)</f>
        <v>0105</v>
      </c>
      <c r="F930" s="102">
        <f t="shared" si="79"/>
        <v>44049</v>
      </c>
      <c r="G930" s="77" t="str">
        <f>+CONSOLIDADO[[#This Row],[Codigo Municipio]]&amp;CONSOLIDADO[[#This Row],[Fecha]]</f>
        <v>010544049</v>
      </c>
      <c r="H930" s="78">
        <f>+IFERROR(VLOOKUP($G930,TDAcumula!$C$2:$E$2027,3,0),0)</f>
        <v>0</v>
      </c>
      <c r="I930" s="79">
        <f t="shared" si="83"/>
        <v>0</v>
      </c>
      <c r="J930" s="80">
        <f>+IF(CONSOLIDADO[[#This Row],[Codigo Municipio]]=E929,CONSOLIDADO[[#This Row],[Fallecidos Diarios]]+J929,CONSOLIDADO[[#This Row],[Fallecidos Diarios]])</f>
        <v>0</v>
      </c>
      <c r="K930" s="81">
        <f t="shared" si="84"/>
        <v>0</v>
      </c>
      <c r="L930" s="82">
        <f>+IF(CONSOLIDADO[[#This Row],[Codigo Municipio]]=E929,CONSOLIDADO[[#This Row],[Recuperados Diarios]]+L929,CONSOLIDADO[[#This Row],[Recuperados Diarios]])</f>
        <v>0</v>
      </c>
      <c r="M930" s="83" cm="1">
        <f t="array" ref="M930">+IFERROR(IF(CONSOLIDADO[[#This Row],[Día]]&lt;14,0,INDEX(CONSOLIDADO[Casos Diarios],ROW()-14,1)),0)</f>
        <v>0</v>
      </c>
      <c r="N930" s="78">
        <f>+IF(CONSOLIDADO[[#This Row],[Clave]]="710143893",1,IF(OR(CONSOLIDADO[[#This Row],[Casos Acumulados]]&gt;0,CONSOLIDADO[[#This Row],[Muertes]]&gt;0),N929+1,I930))</f>
        <v>0</v>
      </c>
      <c r="O930" s="75">
        <f>+IFERROR(VLOOKUP($G930,TDMuertes!$C$2:$E$534,3,0),0)</f>
        <v>0</v>
      </c>
      <c r="P930" s="100" t="str">
        <f t="shared" ca="1" si="85"/>
        <v>OFF</v>
      </c>
      <c r="Q930" s="84">
        <f>+IFERROR(VLOOKUP(CONSOLIDADO[[#This Row],[Codigo Municipio]],TDDia!$A$4:$B$394,2,0),0)</f>
        <v>0</v>
      </c>
    </row>
    <row r="931" spans="2:17" ht="14.4" x14ac:dyDescent="0.3">
      <c r="B931">
        <f t="shared" si="86"/>
        <v>5</v>
      </c>
      <c r="C931" s="75" t="str" cm="1">
        <f t="array" ref="C931">+INDEX(Table_4[[Departamento]:[Municipio]],FINAL!$B931,1)</f>
        <v>Atlántida</v>
      </c>
      <c r="D931" s="75" t="str" cm="1">
        <f t="array" ref="D931">+INDEX(Table_4[[Departamento]:[Municipio]],FINAL!$B931,4)</f>
        <v>La Masica</v>
      </c>
      <c r="E931" s="75" t="str" cm="1">
        <f t="array" ref="E931">+INDEX(Table_4[[Departamento]:[Municipio]],FINAL!$B931,3)</f>
        <v>0105</v>
      </c>
      <c r="F931" s="102">
        <f t="shared" si="79"/>
        <v>44050</v>
      </c>
      <c r="G931" s="77" t="str">
        <f>+CONSOLIDADO[[#This Row],[Codigo Municipio]]&amp;CONSOLIDADO[[#This Row],[Fecha]]</f>
        <v>010544050</v>
      </c>
      <c r="H931" s="78">
        <f>+IFERROR(VLOOKUP($G931,TDAcumula!$C$2:$E$2027,3,0),0)</f>
        <v>0</v>
      </c>
      <c r="I931" s="79">
        <f t="shared" si="83"/>
        <v>0</v>
      </c>
      <c r="J931" s="80">
        <f>+IF(CONSOLIDADO[[#This Row],[Codigo Municipio]]=E930,CONSOLIDADO[[#This Row],[Fallecidos Diarios]]+J930,CONSOLIDADO[[#This Row],[Fallecidos Diarios]])</f>
        <v>0</v>
      </c>
      <c r="K931" s="81">
        <f t="shared" si="84"/>
        <v>0</v>
      </c>
      <c r="L931" s="82">
        <f>+IF(CONSOLIDADO[[#This Row],[Codigo Municipio]]=E930,CONSOLIDADO[[#This Row],[Recuperados Diarios]]+L930,CONSOLIDADO[[#This Row],[Recuperados Diarios]])</f>
        <v>0</v>
      </c>
      <c r="M931" s="83" cm="1">
        <f t="array" ref="M931">+IFERROR(IF(CONSOLIDADO[[#This Row],[Día]]&lt;14,0,INDEX(CONSOLIDADO[Casos Diarios],ROW()-14,1)),0)</f>
        <v>0</v>
      </c>
      <c r="N931" s="78">
        <f>+IF(CONSOLIDADO[[#This Row],[Clave]]="710143893",1,IF(OR(CONSOLIDADO[[#This Row],[Casos Acumulados]]&gt;0,CONSOLIDADO[[#This Row],[Muertes]]&gt;0),N930+1,I931))</f>
        <v>0</v>
      </c>
      <c r="O931" s="75">
        <f>+IFERROR(VLOOKUP($G931,TDMuertes!$C$2:$E$534,3,0),0)</f>
        <v>0</v>
      </c>
      <c r="P931" s="100" t="str">
        <f t="shared" ca="1" si="85"/>
        <v>OFF</v>
      </c>
      <c r="Q931" s="84">
        <f>+IFERROR(VLOOKUP(CONSOLIDADO[[#This Row],[Codigo Municipio]],TDDia!$A$4:$B$394,2,0),0)</f>
        <v>0</v>
      </c>
    </row>
    <row r="932" spans="2:17" ht="14.4" x14ac:dyDescent="0.3">
      <c r="B932">
        <f t="shared" si="86"/>
        <v>5</v>
      </c>
      <c r="C932" s="75" t="str" cm="1">
        <f t="array" ref="C932">+INDEX(Table_4[[Departamento]:[Municipio]],FINAL!$B932,1)</f>
        <v>Atlántida</v>
      </c>
      <c r="D932" s="75" t="str" cm="1">
        <f t="array" ref="D932">+INDEX(Table_4[[Departamento]:[Municipio]],FINAL!$B932,4)</f>
        <v>La Masica</v>
      </c>
      <c r="E932" s="75" t="str" cm="1">
        <f t="array" ref="E932">+INDEX(Table_4[[Departamento]:[Municipio]],FINAL!$B932,3)</f>
        <v>0105</v>
      </c>
      <c r="F932" s="102">
        <f t="shared" si="79"/>
        <v>44051</v>
      </c>
      <c r="G932" s="77" t="str">
        <f>+CONSOLIDADO[[#This Row],[Codigo Municipio]]&amp;CONSOLIDADO[[#This Row],[Fecha]]</f>
        <v>010544051</v>
      </c>
      <c r="H932" s="78">
        <f>+IFERROR(VLOOKUP($G932,TDAcumula!$C$2:$E$2027,3,0),0)</f>
        <v>0</v>
      </c>
      <c r="I932" s="79">
        <f t="shared" si="83"/>
        <v>0</v>
      </c>
      <c r="J932" s="80">
        <f>+IF(CONSOLIDADO[[#This Row],[Codigo Municipio]]=E931,CONSOLIDADO[[#This Row],[Fallecidos Diarios]]+J931,CONSOLIDADO[[#This Row],[Fallecidos Diarios]])</f>
        <v>0</v>
      </c>
      <c r="K932" s="81">
        <f t="shared" si="84"/>
        <v>0</v>
      </c>
      <c r="L932" s="82">
        <f>+IF(CONSOLIDADO[[#This Row],[Codigo Municipio]]=E931,CONSOLIDADO[[#This Row],[Recuperados Diarios]]+L931,CONSOLIDADO[[#This Row],[Recuperados Diarios]])</f>
        <v>0</v>
      </c>
      <c r="M932" s="83" cm="1">
        <f t="array" ref="M932">+IFERROR(IF(CONSOLIDADO[[#This Row],[Día]]&lt;14,0,INDEX(CONSOLIDADO[Casos Diarios],ROW()-14,1)),0)</f>
        <v>0</v>
      </c>
      <c r="N932" s="78">
        <f>+IF(CONSOLIDADO[[#This Row],[Clave]]="710143893",1,IF(OR(CONSOLIDADO[[#This Row],[Casos Acumulados]]&gt;0,CONSOLIDADO[[#This Row],[Muertes]]&gt;0),N931+1,I932))</f>
        <v>0</v>
      </c>
      <c r="O932" s="75">
        <f>+IFERROR(VLOOKUP($G932,TDMuertes!$C$2:$E$534,3,0),0)</f>
        <v>0</v>
      </c>
      <c r="P932" s="100" t="str">
        <f t="shared" ca="1" si="85"/>
        <v>OFF</v>
      </c>
      <c r="Q932" s="84">
        <f>+IFERROR(VLOOKUP(CONSOLIDADO[[#This Row],[Codigo Municipio]],TDDia!$A$4:$B$394,2,0),0)</f>
        <v>0</v>
      </c>
    </row>
    <row r="933" spans="2:17" ht="14.4" x14ac:dyDescent="0.3">
      <c r="B933">
        <f t="shared" si="86"/>
        <v>5</v>
      </c>
      <c r="C933" s="75" t="str" cm="1">
        <f t="array" ref="C933">+INDEX(Table_4[[Departamento]:[Municipio]],FINAL!$B933,1)</f>
        <v>Atlántida</v>
      </c>
      <c r="D933" s="75" t="str" cm="1">
        <f t="array" ref="D933">+INDEX(Table_4[[Departamento]:[Municipio]],FINAL!$B933,4)</f>
        <v>La Masica</v>
      </c>
      <c r="E933" s="75" t="str" cm="1">
        <f t="array" ref="E933">+INDEX(Table_4[[Departamento]:[Municipio]],FINAL!$B933,3)</f>
        <v>0105</v>
      </c>
      <c r="F933" s="102">
        <f t="shared" si="79"/>
        <v>44052</v>
      </c>
      <c r="G933" s="77" t="str">
        <f>+CONSOLIDADO[[#This Row],[Codigo Municipio]]&amp;CONSOLIDADO[[#This Row],[Fecha]]</f>
        <v>010544052</v>
      </c>
      <c r="H933" s="78">
        <f>+IFERROR(VLOOKUP($G933,TDAcumula!$C$2:$E$2027,3,0),0)</f>
        <v>0</v>
      </c>
      <c r="I933" s="79">
        <f t="shared" si="83"/>
        <v>0</v>
      </c>
      <c r="J933" s="80">
        <f>+IF(CONSOLIDADO[[#This Row],[Codigo Municipio]]=E932,CONSOLIDADO[[#This Row],[Fallecidos Diarios]]+J932,CONSOLIDADO[[#This Row],[Fallecidos Diarios]])</f>
        <v>0</v>
      </c>
      <c r="K933" s="81">
        <f t="shared" si="84"/>
        <v>0</v>
      </c>
      <c r="L933" s="82">
        <f>+IF(CONSOLIDADO[[#This Row],[Codigo Municipio]]=E932,CONSOLIDADO[[#This Row],[Recuperados Diarios]]+L932,CONSOLIDADO[[#This Row],[Recuperados Diarios]])</f>
        <v>0</v>
      </c>
      <c r="M933" s="83" cm="1">
        <f t="array" ref="M933">+IFERROR(IF(CONSOLIDADO[[#This Row],[Día]]&lt;14,0,INDEX(CONSOLIDADO[Casos Diarios],ROW()-14,1)),0)</f>
        <v>0</v>
      </c>
      <c r="N933" s="78">
        <f>+IF(CONSOLIDADO[[#This Row],[Clave]]="710143893",1,IF(OR(CONSOLIDADO[[#This Row],[Casos Acumulados]]&gt;0,CONSOLIDADO[[#This Row],[Muertes]]&gt;0),N932+1,I933))</f>
        <v>0</v>
      </c>
      <c r="O933" s="75">
        <f>+IFERROR(VLOOKUP($G933,TDMuertes!$C$2:$E$534,3,0),0)</f>
        <v>0</v>
      </c>
      <c r="P933" s="100" t="str">
        <f t="shared" ca="1" si="85"/>
        <v>OFF</v>
      </c>
      <c r="Q933" s="84">
        <f>+IFERROR(VLOOKUP(CONSOLIDADO[[#This Row],[Codigo Municipio]],TDDia!$A$4:$B$394,2,0),0)</f>
        <v>0</v>
      </c>
    </row>
    <row r="934" spans="2:17" ht="14.4" x14ac:dyDescent="0.3">
      <c r="B934">
        <f t="shared" si="86"/>
        <v>5</v>
      </c>
      <c r="C934" s="75" t="str" cm="1">
        <f t="array" ref="C934">+INDEX(Table_4[[Departamento]:[Municipio]],FINAL!$B934,1)</f>
        <v>Atlántida</v>
      </c>
      <c r="D934" s="75" t="str" cm="1">
        <f t="array" ref="D934">+INDEX(Table_4[[Departamento]:[Municipio]],FINAL!$B934,4)</f>
        <v>La Masica</v>
      </c>
      <c r="E934" s="75" t="str" cm="1">
        <f t="array" ref="E934">+INDEX(Table_4[[Departamento]:[Municipio]],FINAL!$B934,3)</f>
        <v>0105</v>
      </c>
      <c r="F934" s="102">
        <f t="shared" si="79"/>
        <v>44053</v>
      </c>
      <c r="G934" s="77" t="str">
        <f>+CONSOLIDADO[[#This Row],[Codigo Municipio]]&amp;CONSOLIDADO[[#This Row],[Fecha]]</f>
        <v>010544053</v>
      </c>
      <c r="H934" s="78">
        <f>+IFERROR(VLOOKUP($G934,TDAcumula!$C$2:$E$2027,3,0),0)</f>
        <v>0</v>
      </c>
      <c r="I934" s="79">
        <f t="shared" si="83"/>
        <v>0</v>
      </c>
      <c r="J934" s="80">
        <f>+IF(CONSOLIDADO[[#This Row],[Codigo Municipio]]=E933,CONSOLIDADO[[#This Row],[Fallecidos Diarios]]+J933,CONSOLIDADO[[#This Row],[Fallecidos Diarios]])</f>
        <v>0</v>
      </c>
      <c r="K934" s="81">
        <f t="shared" si="84"/>
        <v>0</v>
      </c>
      <c r="L934" s="82">
        <f>+IF(CONSOLIDADO[[#This Row],[Codigo Municipio]]=E933,CONSOLIDADO[[#This Row],[Recuperados Diarios]]+L933,CONSOLIDADO[[#This Row],[Recuperados Diarios]])</f>
        <v>0</v>
      </c>
      <c r="M934" s="83" cm="1">
        <f t="array" ref="M934">+IFERROR(IF(CONSOLIDADO[[#This Row],[Día]]&lt;14,0,INDEX(CONSOLIDADO[Casos Diarios],ROW()-14,1)),0)</f>
        <v>0</v>
      </c>
      <c r="N934" s="78">
        <f>+IF(CONSOLIDADO[[#This Row],[Clave]]="710143893",1,IF(OR(CONSOLIDADO[[#This Row],[Casos Acumulados]]&gt;0,CONSOLIDADO[[#This Row],[Muertes]]&gt;0),N933+1,I934))</f>
        <v>0</v>
      </c>
      <c r="O934" s="75">
        <f>+IFERROR(VLOOKUP($G934,TDMuertes!$C$2:$E$534,3,0),0)</f>
        <v>0</v>
      </c>
      <c r="P934" s="100" t="str">
        <f t="shared" ca="1" si="85"/>
        <v>OFF</v>
      </c>
      <c r="Q934" s="84">
        <f>+IFERROR(VLOOKUP(CONSOLIDADO[[#This Row],[Codigo Municipio]],TDDia!$A$4:$B$394,2,0),0)</f>
        <v>0</v>
      </c>
    </row>
    <row r="935" spans="2:17" ht="14.4" x14ac:dyDescent="0.3">
      <c r="B935">
        <f t="shared" si="86"/>
        <v>5</v>
      </c>
      <c r="C935" s="75" t="str" cm="1">
        <f t="array" ref="C935">+INDEX(Table_4[[Departamento]:[Municipio]],FINAL!$B935,1)</f>
        <v>Atlántida</v>
      </c>
      <c r="D935" s="75" t="str" cm="1">
        <f t="array" ref="D935">+INDEX(Table_4[[Departamento]:[Municipio]],FINAL!$B935,4)</f>
        <v>La Masica</v>
      </c>
      <c r="E935" s="75" t="str" cm="1">
        <f t="array" ref="E935">+INDEX(Table_4[[Departamento]:[Municipio]],FINAL!$B935,3)</f>
        <v>0105</v>
      </c>
      <c r="F935" s="102">
        <f t="shared" si="79"/>
        <v>44054</v>
      </c>
      <c r="G935" s="77" t="str">
        <f>+CONSOLIDADO[[#This Row],[Codigo Municipio]]&amp;CONSOLIDADO[[#This Row],[Fecha]]</f>
        <v>010544054</v>
      </c>
      <c r="H935" s="78">
        <f>+IFERROR(VLOOKUP($G935,TDAcumula!$C$2:$E$2027,3,0),0)</f>
        <v>0</v>
      </c>
      <c r="I935" s="79">
        <f t="shared" si="83"/>
        <v>0</v>
      </c>
      <c r="J935" s="80">
        <f>+IF(CONSOLIDADO[[#This Row],[Codigo Municipio]]=E934,CONSOLIDADO[[#This Row],[Fallecidos Diarios]]+J934,CONSOLIDADO[[#This Row],[Fallecidos Diarios]])</f>
        <v>0</v>
      </c>
      <c r="K935" s="81">
        <f t="shared" si="84"/>
        <v>0</v>
      </c>
      <c r="L935" s="82">
        <f>+IF(CONSOLIDADO[[#This Row],[Codigo Municipio]]=E934,CONSOLIDADO[[#This Row],[Recuperados Diarios]]+L934,CONSOLIDADO[[#This Row],[Recuperados Diarios]])</f>
        <v>0</v>
      </c>
      <c r="M935" s="83" cm="1">
        <f t="array" ref="M935">+IFERROR(IF(CONSOLIDADO[[#This Row],[Día]]&lt;14,0,INDEX(CONSOLIDADO[Casos Diarios],ROW()-14,1)),0)</f>
        <v>0</v>
      </c>
      <c r="N935" s="78">
        <f>+IF(CONSOLIDADO[[#This Row],[Clave]]="710143893",1,IF(OR(CONSOLIDADO[[#This Row],[Casos Acumulados]]&gt;0,CONSOLIDADO[[#This Row],[Muertes]]&gt;0),N934+1,I935))</f>
        <v>0</v>
      </c>
      <c r="O935" s="75">
        <f>+IFERROR(VLOOKUP($G935,TDMuertes!$C$2:$E$534,3,0),0)</f>
        <v>0</v>
      </c>
      <c r="P935" s="100" t="str">
        <f t="shared" ca="1" si="85"/>
        <v>OFF</v>
      </c>
      <c r="Q935" s="84">
        <f>+IFERROR(VLOOKUP(CONSOLIDADO[[#This Row],[Codigo Municipio]],TDDia!$A$4:$B$394,2,0),0)</f>
        <v>0</v>
      </c>
    </row>
    <row r="936" spans="2:17" ht="14.4" x14ac:dyDescent="0.3">
      <c r="B936">
        <f t="shared" si="86"/>
        <v>5</v>
      </c>
      <c r="C936" s="75" t="str" cm="1">
        <f t="array" ref="C936">+INDEX(Table_4[[Departamento]:[Municipio]],FINAL!$B936,1)</f>
        <v>Atlántida</v>
      </c>
      <c r="D936" s="75" t="str" cm="1">
        <f t="array" ref="D936">+INDEX(Table_4[[Departamento]:[Municipio]],FINAL!$B936,4)</f>
        <v>La Masica</v>
      </c>
      <c r="E936" s="75" t="str" cm="1">
        <f t="array" ref="E936">+INDEX(Table_4[[Departamento]:[Municipio]],FINAL!$B936,3)</f>
        <v>0105</v>
      </c>
      <c r="F936" s="102">
        <f t="shared" si="79"/>
        <v>44055</v>
      </c>
      <c r="G936" s="77" t="str">
        <f>+CONSOLIDADO[[#This Row],[Codigo Municipio]]&amp;CONSOLIDADO[[#This Row],[Fecha]]</f>
        <v>010544055</v>
      </c>
      <c r="H936" s="78">
        <f>+IFERROR(VLOOKUP($G936,TDAcumula!$C$2:$E$2027,3,0),0)</f>
        <v>0</v>
      </c>
      <c r="I936" s="79">
        <f t="shared" ref="I936:I999" si="87">+IF(E936=E935,H936+I935,H936)</f>
        <v>0</v>
      </c>
      <c r="J936" s="80">
        <f>+IF(CONSOLIDADO[[#This Row],[Codigo Municipio]]=E935,CONSOLIDADO[[#This Row],[Fallecidos Diarios]]+J935,CONSOLIDADO[[#This Row],[Fallecidos Diarios]])</f>
        <v>0</v>
      </c>
      <c r="K936" s="81">
        <f t="shared" ref="K936:K999" si="88">+IF(I936-J936-L936&lt;0,0,I936-J936-L936)</f>
        <v>0</v>
      </c>
      <c r="L936" s="82">
        <f>+IF(CONSOLIDADO[[#This Row],[Codigo Municipio]]=E935,CONSOLIDADO[[#This Row],[Recuperados Diarios]]+L935,CONSOLIDADO[[#This Row],[Recuperados Diarios]])</f>
        <v>0</v>
      </c>
      <c r="M936" s="83" cm="1">
        <f t="array" ref="M936">+IFERROR(IF(CONSOLIDADO[[#This Row],[Día]]&lt;14,0,INDEX(CONSOLIDADO[Casos Diarios],ROW()-14,1)),0)</f>
        <v>0</v>
      </c>
      <c r="N936" s="78">
        <f>+IF(CONSOLIDADO[[#This Row],[Clave]]="710143893",1,IF(OR(CONSOLIDADO[[#This Row],[Casos Acumulados]]&gt;0,CONSOLIDADO[[#This Row],[Muertes]]&gt;0),N935+1,I936))</f>
        <v>0</v>
      </c>
      <c r="O936" s="75">
        <f>+IFERROR(VLOOKUP($G936,TDMuertes!$C$2:$E$534,3,0),0)</f>
        <v>0</v>
      </c>
      <c r="P936" s="100" t="str">
        <f t="shared" ref="P936:P999" ca="1" si="89">+IF(N936=0,"OFF",IF(N936=1,"START",IF(AND(N936&gt;1,F936&lt;TODAY()+1),"ON","OUT TIME")))</f>
        <v>OFF</v>
      </c>
      <c r="Q936" s="84">
        <f>+IFERROR(VLOOKUP(CONSOLIDADO[[#This Row],[Codigo Municipio]],TDDia!$A$4:$B$394,2,0),0)</f>
        <v>0</v>
      </c>
    </row>
    <row r="937" spans="2:17" ht="14.4" x14ac:dyDescent="0.3">
      <c r="B937">
        <f t="shared" si="86"/>
        <v>5</v>
      </c>
      <c r="C937" s="75" t="str" cm="1">
        <f t="array" ref="C937">+INDEX(Table_4[[Departamento]:[Municipio]],FINAL!$B937,1)</f>
        <v>Atlántida</v>
      </c>
      <c r="D937" s="75" t="str" cm="1">
        <f t="array" ref="D937">+INDEX(Table_4[[Departamento]:[Municipio]],FINAL!$B937,4)</f>
        <v>La Masica</v>
      </c>
      <c r="E937" s="75" t="str" cm="1">
        <f t="array" ref="E937">+INDEX(Table_4[[Departamento]:[Municipio]],FINAL!$B937,3)</f>
        <v>0105</v>
      </c>
      <c r="F937" s="102">
        <f t="shared" si="79"/>
        <v>44056</v>
      </c>
      <c r="G937" s="77" t="str">
        <f>+CONSOLIDADO[[#This Row],[Codigo Municipio]]&amp;CONSOLIDADO[[#This Row],[Fecha]]</f>
        <v>010544056</v>
      </c>
      <c r="H937" s="78">
        <f>+IFERROR(VLOOKUP($G937,TDAcumula!$C$2:$E$2027,3,0),0)</f>
        <v>0</v>
      </c>
      <c r="I937" s="79">
        <f t="shared" si="87"/>
        <v>0</v>
      </c>
      <c r="J937" s="80">
        <f>+IF(CONSOLIDADO[[#This Row],[Codigo Municipio]]=E936,CONSOLIDADO[[#This Row],[Fallecidos Diarios]]+J936,CONSOLIDADO[[#This Row],[Fallecidos Diarios]])</f>
        <v>0</v>
      </c>
      <c r="K937" s="81">
        <f t="shared" si="88"/>
        <v>0</v>
      </c>
      <c r="L937" s="82">
        <f>+IF(CONSOLIDADO[[#This Row],[Codigo Municipio]]=E936,CONSOLIDADO[[#This Row],[Recuperados Diarios]]+L936,CONSOLIDADO[[#This Row],[Recuperados Diarios]])</f>
        <v>0</v>
      </c>
      <c r="M937" s="83" cm="1">
        <f t="array" ref="M937">+IFERROR(IF(CONSOLIDADO[[#This Row],[Día]]&lt;14,0,INDEX(CONSOLIDADO[Casos Diarios],ROW()-14,1)),0)</f>
        <v>0</v>
      </c>
      <c r="N937" s="78">
        <f>+IF(CONSOLIDADO[[#This Row],[Clave]]="710143893",1,IF(OR(CONSOLIDADO[[#This Row],[Casos Acumulados]]&gt;0,CONSOLIDADO[[#This Row],[Muertes]]&gt;0),N936+1,I937))</f>
        <v>0</v>
      </c>
      <c r="O937" s="75">
        <f>+IFERROR(VLOOKUP($G937,TDMuertes!$C$2:$E$534,3,0),0)</f>
        <v>0</v>
      </c>
      <c r="P937" s="100" t="str">
        <f t="shared" ca="1" si="89"/>
        <v>OFF</v>
      </c>
      <c r="Q937" s="84">
        <f>+IFERROR(VLOOKUP(CONSOLIDADO[[#This Row],[Codigo Municipio]],TDDia!$A$4:$B$394,2,0),0)</f>
        <v>0</v>
      </c>
    </row>
    <row r="938" spans="2:17" ht="14.4" x14ac:dyDescent="0.3">
      <c r="B938">
        <f t="shared" si="86"/>
        <v>5</v>
      </c>
      <c r="C938" s="75" t="str" cm="1">
        <f t="array" ref="C938">+INDEX(Table_4[[Departamento]:[Municipio]],FINAL!$B938,1)</f>
        <v>Atlántida</v>
      </c>
      <c r="D938" s="75" t="str" cm="1">
        <f t="array" ref="D938">+INDEX(Table_4[[Departamento]:[Municipio]],FINAL!$B938,4)</f>
        <v>La Masica</v>
      </c>
      <c r="E938" s="75" t="str" cm="1">
        <f t="array" ref="E938">+INDEX(Table_4[[Departamento]:[Municipio]],FINAL!$B938,3)</f>
        <v>0105</v>
      </c>
      <c r="F938" s="102">
        <f t="shared" si="79"/>
        <v>44057</v>
      </c>
      <c r="G938" s="77" t="str">
        <f>+CONSOLIDADO[[#This Row],[Codigo Municipio]]&amp;CONSOLIDADO[[#This Row],[Fecha]]</f>
        <v>010544057</v>
      </c>
      <c r="H938" s="78">
        <f>+IFERROR(VLOOKUP($G938,TDAcumula!$C$2:$E$2027,3,0),0)</f>
        <v>0</v>
      </c>
      <c r="I938" s="79">
        <f t="shared" si="87"/>
        <v>0</v>
      </c>
      <c r="J938" s="80">
        <f>+IF(CONSOLIDADO[[#This Row],[Codigo Municipio]]=E937,CONSOLIDADO[[#This Row],[Fallecidos Diarios]]+J937,CONSOLIDADO[[#This Row],[Fallecidos Diarios]])</f>
        <v>0</v>
      </c>
      <c r="K938" s="81">
        <f t="shared" si="88"/>
        <v>0</v>
      </c>
      <c r="L938" s="82">
        <f>+IF(CONSOLIDADO[[#This Row],[Codigo Municipio]]=E937,CONSOLIDADO[[#This Row],[Recuperados Diarios]]+L937,CONSOLIDADO[[#This Row],[Recuperados Diarios]])</f>
        <v>0</v>
      </c>
      <c r="M938" s="83" cm="1">
        <f t="array" ref="M938">+IFERROR(IF(CONSOLIDADO[[#This Row],[Día]]&lt;14,0,INDEX(CONSOLIDADO[Casos Diarios],ROW()-14,1)),0)</f>
        <v>0</v>
      </c>
      <c r="N938" s="78">
        <f>+IF(CONSOLIDADO[[#This Row],[Clave]]="710143893",1,IF(OR(CONSOLIDADO[[#This Row],[Casos Acumulados]]&gt;0,CONSOLIDADO[[#This Row],[Muertes]]&gt;0),N937+1,I938))</f>
        <v>0</v>
      </c>
      <c r="O938" s="75">
        <f>+IFERROR(VLOOKUP($G938,TDMuertes!$C$2:$E$534,3,0),0)</f>
        <v>0</v>
      </c>
      <c r="P938" s="100" t="str">
        <f t="shared" ca="1" si="89"/>
        <v>OFF</v>
      </c>
      <c r="Q938" s="84">
        <f>+IFERROR(VLOOKUP(CONSOLIDADO[[#This Row],[Codigo Municipio]],TDDia!$A$4:$B$394,2,0),0)</f>
        <v>0</v>
      </c>
    </row>
    <row r="939" spans="2:17" ht="14.4" x14ac:dyDescent="0.3">
      <c r="B939">
        <f t="shared" si="86"/>
        <v>5</v>
      </c>
      <c r="C939" s="75" t="str" cm="1">
        <f t="array" ref="C939">+INDEX(Table_4[[Departamento]:[Municipio]],FINAL!$B939,1)</f>
        <v>Atlántida</v>
      </c>
      <c r="D939" s="75" t="str" cm="1">
        <f t="array" ref="D939">+INDEX(Table_4[[Departamento]:[Municipio]],FINAL!$B939,4)</f>
        <v>La Masica</v>
      </c>
      <c r="E939" s="75" t="str" cm="1">
        <f t="array" ref="E939">+INDEX(Table_4[[Departamento]:[Municipio]],FINAL!$B939,3)</f>
        <v>0105</v>
      </c>
      <c r="F939" s="102">
        <f t="shared" si="79"/>
        <v>44058</v>
      </c>
      <c r="G939" s="77" t="str">
        <f>+CONSOLIDADO[[#This Row],[Codigo Municipio]]&amp;CONSOLIDADO[[#This Row],[Fecha]]</f>
        <v>010544058</v>
      </c>
      <c r="H939" s="78">
        <f>+IFERROR(VLOOKUP($G939,TDAcumula!$C$2:$E$2027,3,0),0)</f>
        <v>0</v>
      </c>
      <c r="I939" s="79">
        <f t="shared" si="87"/>
        <v>0</v>
      </c>
      <c r="J939" s="80">
        <f>+IF(CONSOLIDADO[[#This Row],[Codigo Municipio]]=E938,CONSOLIDADO[[#This Row],[Fallecidos Diarios]]+J938,CONSOLIDADO[[#This Row],[Fallecidos Diarios]])</f>
        <v>0</v>
      </c>
      <c r="K939" s="81">
        <f t="shared" si="88"/>
        <v>0</v>
      </c>
      <c r="L939" s="82">
        <f>+IF(CONSOLIDADO[[#This Row],[Codigo Municipio]]=E938,CONSOLIDADO[[#This Row],[Recuperados Diarios]]+L938,CONSOLIDADO[[#This Row],[Recuperados Diarios]])</f>
        <v>0</v>
      </c>
      <c r="M939" s="83" cm="1">
        <f t="array" ref="M939">+IFERROR(IF(CONSOLIDADO[[#This Row],[Día]]&lt;14,0,INDEX(CONSOLIDADO[Casos Diarios],ROW()-14,1)),0)</f>
        <v>0</v>
      </c>
      <c r="N939" s="78">
        <f>+IF(CONSOLIDADO[[#This Row],[Clave]]="710143893",1,IF(OR(CONSOLIDADO[[#This Row],[Casos Acumulados]]&gt;0,CONSOLIDADO[[#This Row],[Muertes]]&gt;0),N938+1,I939))</f>
        <v>0</v>
      </c>
      <c r="O939" s="75">
        <f>+IFERROR(VLOOKUP($G939,TDMuertes!$C$2:$E$534,3,0),0)</f>
        <v>0</v>
      </c>
      <c r="P939" s="100" t="str">
        <f t="shared" ca="1" si="89"/>
        <v>OFF</v>
      </c>
      <c r="Q939" s="84">
        <f>+IFERROR(VLOOKUP(CONSOLIDADO[[#This Row],[Codigo Municipio]],TDDia!$A$4:$B$394,2,0),0)</f>
        <v>0</v>
      </c>
    </row>
    <row r="940" spans="2:17" ht="14.4" x14ac:dyDescent="0.3">
      <c r="B940">
        <f t="shared" si="86"/>
        <v>5</v>
      </c>
      <c r="C940" s="75" t="str" cm="1">
        <f t="array" ref="C940">+INDEX(Table_4[[Departamento]:[Municipio]],FINAL!$B940,1)</f>
        <v>Atlántida</v>
      </c>
      <c r="D940" s="75" t="str" cm="1">
        <f t="array" ref="D940">+INDEX(Table_4[[Departamento]:[Municipio]],FINAL!$B940,4)</f>
        <v>La Masica</v>
      </c>
      <c r="E940" s="75" t="str" cm="1">
        <f t="array" ref="E940">+INDEX(Table_4[[Departamento]:[Municipio]],FINAL!$B940,3)</f>
        <v>0105</v>
      </c>
      <c r="F940" s="102">
        <f t="shared" si="79"/>
        <v>44059</v>
      </c>
      <c r="G940" s="77" t="str">
        <f>+CONSOLIDADO[[#This Row],[Codigo Municipio]]&amp;CONSOLIDADO[[#This Row],[Fecha]]</f>
        <v>010544059</v>
      </c>
      <c r="H940" s="78">
        <f>+IFERROR(VLOOKUP($G940,TDAcumula!$C$2:$E$2027,3,0),0)</f>
        <v>0</v>
      </c>
      <c r="I940" s="79">
        <f t="shared" si="87"/>
        <v>0</v>
      </c>
      <c r="J940" s="80">
        <f>+IF(CONSOLIDADO[[#This Row],[Codigo Municipio]]=E939,CONSOLIDADO[[#This Row],[Fallecidos Diarios]]+J939,CONSOLIDADO[[#This Row],[Fallecidos Diarios]])</f>
        <v>0</v>
      </c>
      <c r="K940" s="81">
        <f t="shared" si="88"/>
        <v>0</v>
      </c>
      <c r="L940" s="82">
        <f>+IF(CONSOLIDADO[[#This Row],[Codigo Municipio]]=E939,CONSOLIDADO[[#This Row],[Recuperados Diarios]]+L939,CONSOLIDADO[[#This Row],[Recuperados Diarios]])</f>
        <v>0</v>
      </c>
      <c r="M940" s="83" cm="1">
        <f t="array" ref="M940">+IFERROR(IF(CONSOLIDADO[[#This Row],[Día]]&lt;14,0,INDEX(CONSOLIDADO[Casos Diarios],ROW()-14,1)),0)</f>
        <v>0</v>
      </c>
      <c r="N940" s="78">
        <f>+IF(CONSOLIDADO[[#This Row],[Clave]]="710143893",1,IF(OR(CONSOLIDADO[[#This Row],[Casos Acumulados]]&gt;0,CONSOLIDADO[[#This Row],[Muertes]]&gt;0),N939+1,I940))</f>
        <v>0</v>
      </c>
      <c r="O940" s="75">
        <f>+IFERROR(VLOOKUP($G940,TDMuertes!$C$2:$E$534,3,0),0)</f>
        <v>0</v>
      </c>
      <c r="P940" s="100" t="str">
        <f t="shared" ca="1" si="89"/>
        <v>OFF</v>
      </c>
      <c r="Q940" s="84">
        <f>+IFERROR(VLOOKUP(CONSOLIDADO[[#This Row],[Codigo Municipio]],TDDia!$A$4:$B$394,2,0),0)</f>
        <v>0</v>
      </c>
    </row>
    <row r="941" spans="2:17" ht="14.4" x14ac:dyDescent="0.3">
      <c r="B941">
        <f t="shared" si="86"/>
        <v>5</v>
      </c>
      <c r="C941" s="75" t="str" cm="1">
        <f t="array" ref="C941">+INDEX(Table_4[[Departamento]:[Municipio]],FINAL!$B941,1)</f>
        <v>Atlántida</v>
      </c>
      <c r="D941" s="75" t="str" cm="1">
        <f t="array" ref="D941">+INDEX(Table_4[[Departamento]:[Municipio]],FINAL!$B941,4)</f>
        <v>La Masica</v>
      </c>
      <c r="E941" s="75" t="str" cm="1">
        <f t="array" ref="E941">+INDEX(Table_4[[Departamento]:[Municipio]],FINAL!$B941,3)</f>
        <v>0105</v>
      </c>
      <c r="F941" s="102">
        <f t="shared" si="79"/>
        <v>44060</v>
      </c>
      <c r="G941" s="77" t="str">
        <f>+CONSOLIDADO[[#This Row],[Codigo Municipio]]&amp;CONSOLIDADO[[#This Row],[Fecha]]</f>
        <v>010544060</v>
      </c>
      <c r="H941" s="78">
        <f>+IFERROR(VLOOKUP($G941,TDAcumula!$C$2:$E$2027,3,0),0)</f>
        <v>0</v>
      </c>
      <c r="I941" s="79">
        <f t="shared" si="87"/>
        <v>0</v>
      </c>
      <c r="J941" s="80">
        <f>+IF(CONSOLIDADO[[#This Row],[Codigo Municipio]]=E940,CONSOLIDADO[[#This Row],[Fallecidos Diarios]]+J940,CONSOLIDADO[[#This Row],[Fallecidos Diarios]])</f>
        <v>0</v>
      </c>
      <c r="K941" s="81">
        <f t="shared" si="88"/>
        <v>0</v>
      </c>
      <c r="L941" s="82">
        <f>+IF(CONSOLIDADO[[#This Row],[Codigo Municipio]]=E940,CONSOLIDADO[[#This Row],[Recuperados Diarios]]+L940,CONSOLIDADO[[#This Row],[Recuperados Diarios]])</f>
        <v>0</v>
      </c>
      <c r="M941" s="83" cm="1">
        <f t="array" ref="M941">+IFERROR(IF(CONSOLIDADO[[#This Row],[Día]]&lt;14,0,INDEX(CONSOLIDADO[Casos Diarios],ROW()-14,1)),0)</f>
        <v>0</v>
      </c>
      <c r="N941" s="78">
        <f>+IF(CONSOLIDADO[[#This Row],[Clave]]="710143893",1,IF(OR(CONSOLIDADO[[#This Row],[Casos Acumulados]]&gt;0,CONSOLIDADO[[#This Row],[Muertes]]&gt;0),N940+1,I941))</f>
        <v>0</v>
      </c>
      <c r="O941" s="75">
        <f>+IFERROR(VLOOKUP($G941,TDMuertes!$C$2:$E$534,3,0),0)</f>
        <v>0</v>
      </c>
      <c r="P941" s="100" t="str">
        <f t="shared" ca="1" si="89"/>
        <v>OFF</v>
      </c>
      <c r="Q941" s="84">
        <f>+IFERROR(VLOOKUP(CONSOLIDADO[[#This Row],[Codigo Municipio]],TDDia!$A$4:$B$394,2,0),0)</f>
        <v>0</v>
      </c>
    </row>
    <row r="942" spans="2:17" ht="14.4" x14ac:dyDescent="0.3">
      <c r="B942">
        <f t="shared" si="86"/>
        <v>5</v>
      </c>
      <c r="C942" s="75" t="str" cm="1">
        <f t="array" ref="C942">+INDEX(Table_4[[Departamento]:[Municipio]],FINAL!$B942,1)</f>
        <v>Atlántida</v>
      </c>
      <c r="D942" s="75" t="str" cm="1">
        <f t="array" ref="D942">+INDEX(Table_4[[Departamento]:[Municipio]],FINAL!$B942,4)</f>
        <v>La Masica</v>
      </c>
      <c r="E942" s="75" t="str" cm="1">
        <f t="array" ref="E942">+INDEX(Table_4[[Departamento]:[Municipio]],FINAL!$B942,3)</f>
        <v>0105</v>
      </c>
      <c r="F942" s="102">
        <f t="shared" si="79"/>
        <v>44061</v>
      </c>
      <c r="G942" s="77" t="str">
        <f>+CONSOLIDADO[[#This Row],[Codigo Municipio]]&amp;CONSOLIDADO[[#This Row],[Fecha]]</f>
        <v>010544061</v>
      </c>
      <c r="H942" s="78">
        <f>+IFERROR(VLOOKUP($G942,TDAcumula!$C$2:$E$2027,3,0),0)</f>
        <v>0</v>
      </c>
      <c r="I942" s="79">
        <f t="shared" si="87"/>
        <v>0</v>
      </c>
      <c r="J942" s="80">
        <f>+IF(CONSOLIDADO[[#This Row],[Codigo Municipio]]=E941,CONSOLIDADO[[#This Row],[Fallecidos Diarios]]+J941,CONSOLIDADO[[#This Row],[Fallecidos Diarios]])</f>
        <v>0</v>
      </c>
      <c r="K942" s="81">
        <f t="shared" si="88"/>
        <v>0</v>
      </c>
      <c r="L942" s="82">
        <f>+IF(CONSOLIDADO[[#This Row],[Codigo Municipio]]=E941,CONSOLIDADO[[#This Row],[Recuperados Diarios]]+L941,CONSOLIDADO[[#This Row],[Recuperados Diarios]])</f>
        <v>0</v>
      </c>
      <c r="M942" s="83" cm="1">
        <f t="array" ref="M942">+IFERROR(IF(CONSOLIDADO[[#This Row],[Día]]&lt;14,0,INDEX(CONSOLIDADO[Casos Diarios],ROW()-14,1)),0)</f>
        <v>0</v>
      </c>
      <c r="N942" s="78">
        <f>+IF(CONSOLIDADO[[#This Row],[Clave]]="710143893",1,IF(OR(CONSOLIDADO[[#This Row],[Casos Acumulados]]&gt;0,CONSOLIDADO[[#This Row],[Muertes]]&gt;0),N941+1,I942))</f>
        <v>0</v>
      </c>
      <c r="O942" s="75">
        <f>+IFERROR(VLOOKUP($G942,TDMuertes!$C$2:$E$534,3,0),0)</f>
        <v>0</v>
      </c>
      <c r="P942" s="100" t="str">
        <f t="shared" ca="1" si="89"/>
        <v>OFF</v>
      </c>
      <c r="Q942" s="84">
        <f>+IFERROR(VLOOKUP(CONSOLIDADO[[#This Row],[Codigo Municipio]],TDDia!$A$4:$B$394,2,0),0)</f>
        <v>0</v>
      </c>
    </row>
    <row r="943" spans="2:17" ht="14.4" x14ac:dyDescent="0.3">
      <c r="B943">
        <f t="shared" si="86"/>
        <v>5</v>
      </c>
      <c r="C943" s="75" t="str" cm="1">
        <f t="array" ref="C943">+INDEX(Table_4[[Departamento]:[Municipio]],FINAL!$B943,1)</f>
        <v>Atlántida</v>
      </c>
      <c r="D943" s="75" t="str" cm="1">
        <f t="array" ref="D943">+INDEX(Table_4[[Departamento]:[Municipio]],FINAL!$B943,4)</f>
        <v>La Masica</v>
      </c>
      <c r="E943" s="75" t="str" cm="1">
        <f t="array" ref="E943">+INDEX(Table_4[[Departamento]:[Municipio]],FINAL!$B943,3)</f>
        <v>0105</v>
      </c>
      <c r="F943" s="102">
        <f t="shared" si="79"/>
        <v>44062</v>
      </c>
      <c r="G943" s="77" t="str">
        <f>+CONSOLIDADO[[#This Row],[Codigo Municipio]]&amp;CONSOLIDADO[[#This Row],[Fecha]]</f>
        <v>010544062</v>
      </c>
      <c r="H943" s="78">
        <f>+IFERROR(VLOOKUP($G943,TDAcumula!$C$2:$E$2027,3,0),0)</f>
        <v>0</v>
      </c>
      <c r="I943" s="79">
        <f t="shared" si="87"/>
        <v>0</v>
      </c>
      <c r="J943" s="80">
        <f>+IF(CONSOLIDADO[[#This Row],[Codigo Municipio]]=E942,CONSOLIDADO[[#This Row],[Fallecidos Diarios]]+J942,CONSOLIDADO[[#This Row],[Fallecidos Diarios]])</f>
        <v>0</v>
      </c>
      <c r="K943" s="81">
        <f t="shared" si="88"/>
        <v>0</v>
      </c>
      <c r="L943" s="82">
        <f>+IF(CONSOLIDADO[[#This Row],[Codigo Municipio]]=E942,CONSOLIDADO[[#This Row],[Recuperados Diarios]]+L942,CONSOLIDADO[[#This Row],[Recuperados Diarios]])</f>
        <v>0</v>
      </c>
      <c r="M943" s="83" cm="1">
        <f t="array" ref="M943">+IFERROR(IF(CONSOLIDADO[[#This Row],[Día]]&lt;14,0,INDEX(CONSOLIDADO[Casos Diarios],ROW()-14,1)),0)</f>
        <v>0</v>
      </c>
      <c r="N943" s="78">
        <f>+IF(CONSOLIDADO[[#This Row],[Clave]]="710143893",1,IF(OR(CONSOLIDADO[[#This Row],[Casos Acumulados]]&gt;0,CONSOLIDADO[[#This Row],[Muertes]]&gt;0),N942+1,I943))</f>
        <v>0</v>
      </c>
      <c r="O943" s="75">
        <f>+IFERROR(VLOOKUP($G943,TDMuertes!$C$2:$E$534,3,0),0)</f>
        <v>0</v>
      </c>
      <c r="P943" s="100" t="str">
        <f t="shared" ca="1" si="89"/>
        <v>OFF</v>
      </c>
      <c r="Q943" s="84">
        <f>+IFERROR(VLOOKUP(CONSOLIDADO[[#This Row],[Codigo Municipio]],TDDia!$A$4:$B$394,2,0),0)</f>
        <v>0</v>
      </c>
    </row>
    <row r="944" spans="2:17" ht="14.4" x14ac:dyDescent="0.3">
      <c r="B944">
        <f t="shared" si="86"/>
        <v>5</v>
      </c>
      <c r="C944" s="75" t="str" cm="1">
        <f t="array" ref="C944">+INDEX(Table_4[[Departamento]:[Municipio]],FINAL!$B944,1)</f>
        <v>Atlántida</v>
      </c>
      <c r="D944" s="75" t="str" cm="1">
        <f t="array" ref="D944">+INDEX(Table_4[[Departamento]:[Municipio]],FINAL!$B944,4)</f>
        <v>La Masica</v>
      </c>
      <c r="E944" s="75" t="str" cm="1">
        <f t="array" ref="E944">+INDEX(Table_4[[Departamento]:[Municipio]],FINAL!$B944,3)</f>
        <v>0105</v>
      </c>
      <c r="F944" s="102">
        <f t="shared" si="79"/>
        <v>44063</v>
      </c>
      <c r="G944" s="77" t="str">
        <f>+CONSOLIDADO[[#This Row],[Codigo Municipio]]&amp;CONSOLIDADO[[#This Row],[Fecha]]</f>
        <v>010544063</v>
      </c>
      <c r="H944" s="78">
        <f>+IFERROR(VLOOKUP($G944,TDAcumula!$C$2:$E$2027,3,0),0)</f>
        <v>0</v>
      </c>
      <c r="I944" s="79">
        <f t="shared" si="87"/>
        <v>0</v>
      </c>
      <c r="J944" s="80">
        <f>+IF(CONSOLIDADO[[#This Row],[Codigo Municipio]]=E943,CONSOLIDADO[[#This Row],[Fallecidos Diarios]]+J943,CONSOLIDADO[[#This Row],[Fallecidos Diarios]])</f>
        <v>0</v>
      </c>
      <c r="K944" s="81">
        <f t="shared" si="88"/>
        <v>0</v>
      </c>
      <c r="L944" s="82">
        <f>+IF(CONSOLIDADO[[#This Row],[Codigo Municipio]]=E943,CONSOLIDADO[[#This Row],[Recuperados Diarios]]+L943,CONSOLIDADO[[#This Row],[Recuperados Diarios]])</f>
        <v>0</v>
      </c>
      <c r="M944" s="83" cm="1">
        <f t="array" ref="M944">+IFERROR(IF(CONSOLIDADO[[#This Row],[Día]]&lt;14,0,INDEX(CONSOLIDADO[Casos Diarios],ROW()-14,1)),0)</f>
        <v>0</v>
      </c>
      <c r="N944" s="78">
        <f>+IF(CONSOLIDADO[[#This Row],[Clave]]="710143893",1,IF(OR(CONSOLIDADO[[#This Row],[Casos Acumulados]]&gt;0,CONSOLIDADO[[#This Row],[Muertes]]&gt;0),N943+1,I944))</f>
        <v>0</v>
      </c>
      <c r="O944" s="75">
        <f>+IFERROR(VLOOKUP($G944,TDMuertes!$C$2:$E$534,3,0),0)</f>
        <v>0</v>
      </c>
      <c r="P944" s="100" t="str">
        <f t="shared" ca="1" si="89"/>
        <v>OFF</v>
      </c>
      <c r="Q944" s="84">
        <f>+IFERROR(VLOOKUP(CONSOLIDADO[[#This Row],[Codigo Municipio]],TDDia!$A$4:$B$394,2,0),0)</f>
        <v>0</v>
      </c>
    </row>
    <row r="945" spans="2:17" ht="14.4" x14ac:dyDescent="0.3">
      <c r="B945">
        <f t="shared" si="86"/>
        <v>5</v>
      </c>
      <c r="C945" s="75" t="str" cm="1">
        <f t="array" ref="C945">+INDEX(Table_4[[Departamento]:[Municipio]],FINAL!$B945,1)</f>
        <v>Atlántida</v>
      </c>
      <c r="D945" s="75" t="str" cm="1">
        <f t="array" ref="D945">+INDEX(Table_4[[Departamento]:[Municipio]],FINAL!$B945,4)</f>
        <v>La Masica</v>
      </c>
      <c r="E945" s="75" t="str" cm="1">
        <f t="array" ref="E945">+INDEX(Table_4[[Departamento]:[Municipio]],FINAL!$B945,3)</f>
        <v>0105</v>
      </c>
      <c r="F945" s="102">
        <f t="shared" si="79"/>
        <v>44064</v>
      </c>
      <c r="G945" s="77" t="str">
        <f>+CONSOLIDADO[[#This Row],[Codigo Municipio]]&amp;CONSOLIDADO[[#This Row],[Fecha]]</f>
        <v>010544064</v>
      </c>
      <c r="H945" s="78">
        <f>+IFERROR(VLOOKUP($G945,TDAcumula!$C$2:$E$2027,3,0),0)</f>
        <v>0</v>
      </c>
      <c r="I945" s="79">
        <f t="shared" si="87"/>
        <v>0</v>
      </c>
      <c r="J945" s="80">
        <f>+IF(CONSOLIDADO[[#This Row],[Codigo Municipio]]=E944,CONSOLIDADO[[#This Row],[Fallecidos Diarios]]+J944,CONSOLIDADO[[#This Row],[Fallecidos Diarios]])</f>
        <v>0</v>
      </c>
      <c r="K945" s="81">
        <f t="shared" si="88"/>
        <v>0</v>
      </c>
      <c r="L945" s="82">
        <f>+IF(CONSOLIDADO[[#This Row],[Codigo Municipio]]=E944,CONSOLIDADO[[#This Row],[Recuperados Diarios]]+L944,CONSOLIDADO[[#This Row],[Recuperados Diarios]])</f>
        <v>0</v>
      </c>
      <c r="M945" s="83" cm="1">
        <f t="array" ref="M945">+IFERROR(IF(CONSOLIDADO[[#This Row],[Día]]&lt;14,0,INDEX(CONSOLIDADO[Casos Diarios],ROW()-14,1)),0)</f>
        <v>0</v>
      </c>
      <c r="N945" s="78">
        <f>+IF(CONSOLIDADO[[#This Row],[Clave]]="710143893",1,IF(OR(CONSOLIDADO[[#This Row],[Casos Acumulados]]&gt;0,CONSOLIDADO[[#This Row],[Muertes]]&gt;0),N944+1,I945))</f>
        <v>0</v>
      </c>
      <c r="O945" s="75">
        <f>+IFERROR(VLOOKUP($G945,TDMuertes!$C$2:$E$534,3,0),0)</f>
        <v>0</v>
      </c>
      <c r="P945" s="100" t="str">
        <f t="shared" ca="1" si="89"/>
        <v>OFF</v>
      </c>
      <c r="Q945" s="84">
        <f>+IFERROR(VLOOKUP(CONSOLIDADO[[#This Row],[Codigo Municipio]],TDDia!$A$4:$B$394,2,0),0)</f>
        <v>0</v>
      </c>
    </row>
    <row r="946" spans="2:17" ht="14.4" x14ac:dyDescent="0.3">
      <c r="B946">
        <f t="shared" si="86"/>
        <v>5</v>
      </c>
      <c r="C946" s="75" t="str" cm="1">
        <f t="array" ref="C946">+INDEX(Table_4[[Departamento]:[Municipio]],FINAL!$B946,1)</f>
        <v>Atlántida</v>
      </c>
      <c r="D946" s="75" t="str" cm="1">
        <f t="array" ref="D946">+INDEX(Table_4[[Departamento]:[Municipio]],FINAL!$B946,4)</f>
        <v>La Masica</v>
      </c>
      <c r="E946" s="75" t="str" cm="1">
        <f t="array" ref="E946">+INDEX(Table_4[[Departamento]:[Municipio]],FINAL!$B946,3)</f>
        <v>0105</v>
      </c>
      <c r="F946" s="102">
        <f t="shared" si="79"/>
        <v>44065</v>
      </c>
      <c r="G946" s="77" t="str">
        <f>+CONSOLIDADO[[#This Row],[Codigo Municipio]]&amp;CONSOLIDADO[[#This Row],[Fecha]]</f>
        <v>010544065</v>
      </c>
      <c r="H946" s="78">
        <f>+IFERROR(VLOOKUP($G946,TDAcumula!$C$2:$E$2027,3,0),0)</f>
        <v>0</v>
      </c>
      <c r="I946" s="79">
        <f t="shared" si="87"/>
        <v>0</v>
      </c>
      <c r="J946" s="80">
        <f>+IF(CONSOLIDADO[[#This Row],[Codigo Municipio]]=E945,CONSOLIDADO[[#This Row],[Fallecidos Diarios]]+J945,CONSOLIDADO[[#This Row],[Fallecidos Diarios]])</f>
        <v>0</v>
      </c>
      <c r="K946" s="81">
        <f t="shared" si="88"/>
        <v>0</v>
      </c>
      <c r="L946" s="82">
        <f>+IF(CONSOLIDADO[[#This Row],[Codigo Municipio]]=E945,CONSOLIDADO[[#This Row],[Recuperados Diarios]]+L945,CONSOLIDADO[[#This Row],[Recuperados Diarios]])</f>
        <v>0</v>
      </c>
      <c r="M946" s="83" cm="1">
        <f t="array" ref="M946">+IFERROR(IF(CONSOLIDADO[[#This Row],[Día]]&lt;14,0,INDEX(CONSOLIDADO[Casos Diarios],ROW()-14,1)),0)</f>
        <v>0</v>
      </c>
      <c r="N946" s="78">
        <f>+IF(CONSOLIDADO[[#This Row],[Clave]]="710143893",1,IF(OR(CONSOLIDADO[[#This Row],[Casos Acumulados]]&gt;0,CONSOLIDADO[[#This Row],[Muertes]]&gt;0),N945+1,I946))</f>
        <v>0</v>
      </c>
      <c r="O946" s="75">
        <f>+IFERROR(VLOOKUP($G946,TDMuertes!$C$2:$E$534,3,0),0)</f>
        <v>0</v>
      </c>
      <c r="P946" s="100" t="str">
        <f t="shared" ca="1" si="89"/>
        <v>OFF</v>
      </c>
      <c r="Q946" s="84">
        <f>+IFERROR(VLOOKUP(CONSOLIDADO[[#This Row],[Codigo Municipio]],TDDia!$A$4:$B$394,2,0),0)</f>
        <v>0</v>
      </c>
    </row>
    <row r="947" spans="2:17" ht="14.4" x14ac:dyDescent="0.3">
      <c r="B947">
        <f t="shared" si="86"/>
        <v>5</v>
      </c>
      <c r="C947" s="75" t="str" cm="1">
        <f t="array" ref="C947">+INDEX(Table_4[[Departamento]:[Municipio]],FINAL!$B947,1)</f>
        <v>Atlántida</v>
      </c>
      <c r="D947" s="75" t="str" cm="1">
        <f t="array" ref="D947">+INDEX(Table_4[[Departamento]:[Municipio]],FINAL!$B947,4)</f>
        <v>La Masica</v>
      </c>
      <c r="E947" s="75" t="str" cm="1">
        <f t="array" ref="E947">+INDEX(Table_4[[Departamento]:[Municipio]],FINAL!$B947,3)</f>
        <v>0105</v>
      </c>
      <c r="F947" s="102">
        <f t="shared" si="79"/>
        <v>44066</v>
      </c>
      <c r="G947" s="77" t="str">
        <f>+CONSOLIDADO[[#This Row],[Codigo Municipio]]&amp;CONSOLIDADO[[#This Row],[Fecha]]</f>
        <v>010544066</v>
      </c>
      <c r="H947" s="78">
        <f>+IFERROR(VLOOKUP($G947,TDAcumula!$C$2:$E$2027,3,0),0)</f>
        <v>0</v>
      </c>
      <c r="I947" s="79">
        <f t="shared" si="87"/>
        <v>0</v>
      </c>
      <c r="J947" s="80">
        <f>+IF(CONSOLIDADO[[#This Row],[Codigo Municipio]]=E946,CONSOLIDADO[[#This Row],[Fallecidos Diarios]]+J946,CONSOLIDADO[[#This Row],[Fallecidos Diarios]])</f>
        <v>0</v>
      </c>
      <c r="K947" s="81">
        <f t="shared" si="88"/>
        <v>0</v>
      </c>
      <c r="L947" s="82">
        <f>+IF(CONSOLIDADO[[#This Row],[Codigo Municipio]]=E946,CONSOLIDADO[[#This Row],[Recuperados Diarios]]+L946,CONSOLIDADO[[#This Row],[Recuperados Diarios]])</f>
        <v>0</v>
      </c>
      <c r="M947" s="83" cm="1">
        <f t="array" ref="M947">+IFERROR(IF(CONSOLIDADO[[#This Row],[Día]]&lt;14,0,INDEX(CONSOLIDADO[Casos Diarios],ROW()-14,1)),0)</f>
        <v>0</v>
      </c>
      <c r="N947" s="78">
        <f>+IF(CONSOLIDADO[[#This Row],[Clave]]="710143893",1,IF(OR(CONSOLIDADO[[#This Row],[Casos Acumulados]]&gt;0,CONSOLIDADO[[#This Row],[Muertes]]&gt;0),N946+1,I947))</f>
        <v>0</v>
      </c>
      <c r="O947" s="75">
        <f>+IFERROR(VLOOKUP($G947,TDMuertes!$C$2:$E$534,3,0),0)</f>
        <v>0</v>
      </c>
      <c r="P947" s="100" t="str">
        <f t="shared" ca="1" si="89"/>
        <v>OFF</v>
      </c>
      <c r="Q947" s="84">
        <f>+IFERROR(VLOOKUP(CONSOLIDADO[[#This Row],[Codigo Municipio]],TDDia!$A$4:$B$394,2,0),0)</f>
        <v>0</v>
      </c>
    </row>
    <row r="948" spans="2:17" ht="14.4" x14ac:dyDescent="0.3">
      <c r="B948">
        <f t="shared" si="86"/>
        <v>5</v>
      </c>
      <c r="C948" s="75" t="str" cm="1">
        <f t="array" ref="C948">+INDEX(Table_4[[Departamento]:[Municipio]],FINAL!$B948,1)</f>
        <v>Atlántida</v>
      </c>
      <c r="D948" s="75" t="str" cm="1">
        <f t="array" ref="D948">+INDEX(Table_4[[Departamento]:[Municipio]],FINAL!$B948,4)</f>
        <v>La Masica</v>
      </c>
      <c r="E948" s="75" t="str" cm="1">
        <f t="array" ref="E948">+INDEX(Table_4[[Departamento]:[Municipio]],FINAL!$B948,3)</f>
        <v>0105</v>
      </c>
      <c r="F948" s="102">
        <f t="shared" si="79"/>
        <v>44067</v>
      </c>
      <c r="G948" s="77" t="str">
        <f>+CONSOLIDADO[[#This Row],[Codigo Municipio]]&amp;CONSOLIDADO[[#This Row],[Fecha]]</f>
        <v>010544067</v>
      </c>
      <c r="H948" s="78">
        <f>+IFERROR(VLOOKUP($G948,TDAcumula!$C$2:$E$2027,3,0),0)</f>
        <v>0</v>
      </c>
      <c r="I948" s="79">
        <f t="shared" si="87"/>
        <v>0</v>
      </c>
      <c r="J948" s="80">
        <f>+IF(CONSOLIDADO[[#This Row],[Codigo Municipio]]=E947,CONSOLIDADO[[#This Row],[Fallecidos Diarios]]+J947,CONSOLIDADO[[#This Row],[Fallecidos Diarios]])</f>
        <v>0</v>
      </c>
      <c r="K948" s="81">
        <f t="shared" si="88"/>
        <v>0</v>
      </c>
      <c r="L948" s="82">
        <f>+IF(CONSOLIDADO[[#This Row],[Codigo Municipio]]=E947,CONSOLIDADO[[#This Row],[Recuperados Diarios]]+L947,CONSOLIDADO[[#This Row],[Recuperados Diarios]])</f>
        <v>0</v>
      </c>
      <c r="M948" s="83" cm="1">
        <f t="array" ref="M948">+IFERROR(IF(CONSOLIDADO[[#This Row],[Día]]&lt;14,0,INDEX(CONSOLIDADO[Casos Diarios],ROW()-14,1)),0)</f>
        <v>0</v>
      </c>
      <c r="N948" s="78">
        <f>+IF(CONSOLIDADO[[#This Row],[Clave]]="710143893",1,IF(OR(CONSOLIDADO[[#This Row],[Casos Acumulados]]&gt;0,CONSOLIDADO[[#This Row],[Muertes]]&gt;0),N947+1,I948))</f>
        <v>0</v>
      </c>
      <c r="O948" s="75">
        <f>+IFERROR(VLOOKUP($G948,TDMuertes!$C$2:$E$534,3,0),0)</f>
        <v>0</v>
      </c>
      <c r="P948" s="100" t="str">
        <f t="shared" ca="1" si="89"/>
        <v>OFF</v>
      </c>
      <c r="Q948" s="84">
        <f>+IFERROR(VLOOKUP(CONSOLIDADO[[#This Row],[Codigo Municipio]],TDDia!$A$4:$B$394,2,0),0)</f>
        <v>0</v>
      </c>
    </row>
    <row r="949" spans="2:17" ht="14.4" x14ac:dyDescent="0.3">
      <c r="B949">
        <f t="shared" si="86"/>
        <v>5</v>
      </c>
      <c r="C949" s="75" t="str" cm="1">
        <f t="array" ref="C949">+INDEX(Table_4[[Departamento]:[Municipio]],FINAL!$B949,1)</f>
        <v>Atlántida</v>
      </c>
      <c r="D949" s="75" t="str" cm="1">
        <f t="array" ref="D949">+INDEX(Table_4[[Departamento]:[Municipio]],FINAL!$B949,4)</f>
        <v>La Masica</v>
      </c>
      <c r="E949" s="75" t="str" cm="1">
        <f t="array" ref="E949">+INDEX(Table_4[[Departamento]:[Municipio]],FINAL!$B949,3)</f>
        <v>0105</v>
      </c>
      <c r="F949" s="102">
        <f t="shared" si="79"/>
        <v>44068</v>
      </c>
      <c r="G949" s="77" t="str">
        <f>+CONSOLIDADO[[#This Row],[Codigo Municipio]]&amp;CONSOLIDADO[[#This Row],[Fecha]]</f>
        <v>010544068</v>
      </c>
      <c r="H949" s="78">
        <f>+IFERROR(VLOOKUP($G949,TDAcumula!$C$2:$E$2027,3,0),0)</f>
        <v>0</v>
      </c>
      <c r="I949" s="79">
        <f t="shared" si="87"/>
        <v>0</v>
      </c>
      <c r="J949" s="80">
        <f>+IF(CONSOLIDADO[[#This Row],[Codigo Municipio]]=E948,CONSOLIDADO[[#This Row],[Fallecidos Diarios]]+J948,CONSOLIDADO[[#This Row],[Fallecidos Diarios]])</f>
        <v>0</v>
      </c>
      <c r="K949" s="81">
        <f t="shared" si="88"/>
        <v>0</v>
      </c>
      <c r="L949" s="82">
        <f>+IF(CONSOLIDADO[[#This Row],[Codigo Municipio]]=E948,CONSOLIDADO[[#This Row],[Recuperados Diarios]]+L948,CONSOLIDADO[[#This Row],[Recuperados Diarios]])</f>
        <v>0</v>
      </c>
      <c r="M949" s="83" cm="1">
        <f t="array" ref="M949">+IFERROR(IF(CONSOLIDADO[[#This Row],[Día]]&lt;14,0,INDEX(CONSOLIDADO[Casos Diarios],ROW()-14,1)),0)</f>
        <v>0</v>
      </c>
      <c r="N949" s="78">
        <f>+IF(CONSOLIDADO[[#This Row],[Clave]]="710143893",1,IF(OR(CONSOLIDADO[[#This Row],[Casos Acumulados]]&gt;0,CONSOLIDADO[[#This Row],[Muertes]]&gt;0),N948+1,I949))</f>
        <v>0</v>
      </c>
      <c r="O949" s="75">
        <f>+IFERROR(VLOOKUP($G949,TDMuertes!$C$2:$E$534,3,0),0)</f>
        <v>0</v>
      </c>
      <c r="P949" s="100" t="str">
        <f t="shared" ca="1" si="89"/>
        <v>OFF</v>
      </c>
      <c r="Q949" s="84">
        <f>+IFERROR(VLOOKUP(CONSOLIDADO[[#This Row],[Codigo Municipio]],TDDia!$A$4:$B$394,2,0),0)</f>
        <v>0</v>
      </c>
    </row>
    <row r="950" spans="2:17" ht="14.4" x14ac:dyDescent="0.3">
      <c r="B950">
        <f t="shared" si="86"/>
        <v>5</v>
      </c>
      <c r="C950" s="75" t="str" cm="1">
        <f t="array" ref="C950">+INDEX(Table_4[[Departamento]:[Municipio]],FINAL!$B950,1)</f>
        <v>Atlántida</v>
      </c>
      <c r="D950" s="75" t="str" cm="1">
        <f t="array" ref="D950">+INDEX(Table_4[[Departamento]:[Municipio]],FINAL!$B950,4)</f>
        <v>La Masica</v>
      </c>
      <c r="E950" s="75" t="str" cm="1">
        <f t="array" ref="E950">+INDEX(Table_4[[Departamento]:[Municipio]],FINAL!$B950,3)</f>
        <v>0105</v>
      </c>
      <c r="F950" s="102">
        <f t="shared" si="79"/>
        <v>44069</v>
      </c>
      <c r="G950" s="77" t="str">
        <f>+CONSOLIDADO[[#This Row],[Codigo Municipio]]&amp;CONSOLIDADO[[#This Row],[Fecha]]</f>
        <v>010544069</v>
      </c>
      <c r="H950" s="78">
        <f>+IFERROR(VLOOKUP($G950,TDAcumula!$C$2:$E$2027,3,0),0)</f>
        <v>0</v>
      </c>
      <c r="I950" s="79">
        <f t="shared" si="87"/>
        <v>0</v>
      </c>
      <c r="J950" s="80">
        <f>+IF(CONSOLIDADO[[#This Row],[Codigo Municipio]]=E949,CONSOLIDADO[[#This Row],[Fallecidos Diarios]]+J949,CONSOLIDADO[[#This Row],[Fallecidos Diarios]])</f>
        <v>0</v>
      </c>
      <c r="K950" s="81">
        <f t="shared" si="88"/>
        <v>0</v>
      </c>
      <c r="L950" s="82">
        <f>+IF(CONSOLIDADO[[#This Row],[Codigo Municipio]]=E949,CONSOLIDADO[[#This Row],[Recuperados Diarios]]+L949,CONSOLIDADO[[#This Row],[Recuperados Diarios]])</f>
        <v>0</v>
      </c>
      <c r="M950" s="83" cm="1">
        <f t="array" ref="M950">+IFERROR(IF(CONSOLIDADO[[#This Row],[Día]]&lt;14,0,INDEX(CONSOLIDADO[Casos Diarios],ROW()-14,1)),0)</f>
        <v>0</v>
      </c>
      <c r="N950" s="78">
        <f>+IF(CONSOLIDADO[[#This Row],[Clave]]="710143893",1,IF(OR(CONSOLIDADO[[#This Row],[Casos Acumulados]]&gt;0,CONSOLIDADO[[#This Row],[Muertes]]&gt;0),N949+1,I950))</f>
        <v>0</v>
      </c>
      <c r="O950" s="75">
        <f>+IFERROR(VLOOKUP($G950,TDMuertes!$C$2:$E$534,3,0),0)</f>
        <v>0</v>
      </c>
      <c r="P950" s="100" t="str">
        <f t="shared" ca="1" si="89"/>
        <v>OFF</v>
      </c>
      <c r="Q950" s="84">
        <f>+IFERROR(VLOOKUP(CONSOLIDADO[[#This Row],[Codigo Municipio]],TDDia!$A$4:$B$394,2,0),0)</f>
        <v>0</v>
      </c>
    </row>
    <row r="951" spans="2:17" ht="14.4" x14ac:dyDescent="0.3">
      <c r="B951">
        <f t="shared" si="86"/>
        <v>5</v>
      </c>
      <c r="C951" s="75" t="str" cm="1">
        <f t="array" ref="C951">+INDEX(Table_4[[Departamento]:[Municipio]],FINAL!$B951,1)</f>
        <v>Atlántida</v>
      </c>
      <c r="D951" s="75" t="str" cm="1">
        <f t="array" ref="D951">+INDEX(Table_4[[Departamento]:[Municipio]],FINAL!$B951,4)</f>
        <v>La Masica</v>
      </c>
      <c r="E951" s="75" t="str" cm="1">
        <f t="array" ref="E951">+INDEX(Table_4[[Departamento]:[Municipio]],FINAL!$B951,3)</f>
        <v>0105</v>
      </c>
      <c r="F951" s="102">
        <f t="shared" si="79"/>
        <v>44070</v>
      </c>
      <c r="G951" s="77" t="str">
        <f>+CONSOLIDADO[[#This Row],[Codigo Municipio]]&amp;CONSOLIDADO[[#This Row],[Fecha]]</f>
        <v>010544070</v>
      </c>
      <c r="H951" s="78">
        <f>+IFERROR(VLOOKUP($G951,TDAcumula!$C$2:$E$2027,3,0),0)</f>
        <v>0</v>
      </c>
      <c r="I951" s="79">
        <f t="shared" si="87"/>
        <v>0</v>
      </c>
      <c r="J951" s="80">
        <f>+IF(CONSOLIDADO[[#This Row],[Codigo Municipio]]=E950,CONSOLIDADO[[#This Row],[Fallecidos Diarios]]+J950,CONSOLIDADO[[#This Row],[Fallecidos Diarios]])</f>
        <v>0</v>
      </c>
      <c r="K951" s="81">
        <f t="shared" si="88"/>
        <v>0</v>
      </c>
      <c r="L951" s="82">
        <f>+IF(CONSOLIDADO[[#This Row],[Codigo Municipio]]=E950,CONSOLIDADO[[#This Row],[Recuperados Diarios]]+L950,CONSOLIDADO[[#This Row],[Recuperados Diarios]])</f>
        <v>0</v>
      </c>
      <c r="M951" s="83" cm="1">
        <f t="array" ref="M951">+IFERROR(IF(CONSOLIDADO[[#This Row],[Día]]&lt;14,0,INDEX(CONSOLIDADO[Casos Diarios],ROW()-14,1)),0)</f>
        <v>0</v>
      </c>
      <c r="N951" s="78">
        <f>+IF(CONSOLIDADO[[#This Row],[Clave]]="710143893",1,IF(OR(CONSOLIDADO[[#This Row],[Casos Acumulados]]&gt;0,CONSOLIDADO[[#This Row],[Muertes]]&gt;0),N950+1,I951))</f>
        <v>0</v>
      </c>
      <c r="O951" s="75">
        <f>+IFERROR(VLOOKUP($G951,TDMuertes!$C$2:$E$534,3,0),0)</f>
        <v>0</v>
      </c>
      <c r="P951" s="100" t="str">
        <f t="shared" ca="1" si="89"/>
        <v>OFF</v>
      </c>
      <c r="Q951" s="84">
        <f>+IFERROR(VLOOKUP(CONSOLIDADO[[#This Row],[Codigo Municipio]],TDDia!$A$4:$B$394,2,0),0)</f>
        <v>0</v>
      </c>
    </row>
    <row r="952" spans="2:17" ht="14.4" x14ac:dyDescent="0.3">
      <c r="B952">
        <f t="shared" si="86"/>
        <v>5</v>
      </c>
      <c r="C952" s="75" t="str" cm="1">
        <f t="array" ref="C952">+INDEX(Table_4[[Departamento]:[Municipio]],FINAL!$B952,1)</f>
        <v>Atlántida</v>
      </c>
      <c r="D952" s="75" t="str" cm="1">
        <f t="array" ref="D952">+INDEX(Table_4[[Departamento]:[Municipio]],FINAL!$B952,4)</f>
        <v>La Masica</v>
      </c>
      <c r="E952" s="75" t="str" cm="1">
        <f t="array" ref="E952">+INDEX(Table_4[[Departamento]:[Municipio]],FINAL!$B952,3)</f>
        <v>0105</v>
      </c>
      <c r="F952" s="102">
        <f t="shared" si="79"/>
        <v>44071</v>
      </c>
      <c r="G952" s="77" t="str">
        <f>+CONSOLIDADO[[#This Row],[Codigo Municipio]]&amp;CONSOLIDADO[[#This Row],[Fecha]]</f>
        <v>010544071</v>
      </c>
      <c r="H952" s="78">
        <f>+IFERROR(VLOOKUP($G952,TDAcumula!$C$2:$E$2027,3,0),0)</f>
        <v>0</v>
      </c>
      <c r="I952" s="79">
        <f t="shared" si="87"/>
        <v>0</v>
      </c>
      <c r="J952" s="80">
        <f>+IF(CONSOLIDADO[[#This Row],[Codigo Municipio]]=E951,CONSOLIDADO[[#This Row],[Fallecidos Diarios]]+J951,CONSOLIDADO[[#This Row],[Fallecidos Diarios]])</f>
        <v>0</v>
      </c>
      <c r="K952" s="81">
        <f t="shared" si="88"/>
        <v>0</v>
      </c>
      <c r="L952" s="82">
        <f>+IF(CONSOLIDADO[[#This Row],[Codigo Municipio]]=E951,CONSOLIDADO[[#This Row],[Recuperados Diarios]]+L951,CONSOLIDADO[[#This Row],[Recuperados Diarios]])</f>
        <v>0</v>
      </c>
      <c r="M952" s="83" cm="1">
        <f t="array" ref="M952">+IFERROR(IF(CONSOLIDADO[[#This Row],[Día]]&lt;14,0,INDEX(CONSOLIDADO[Casos Diarios],ROW()-14,1)),0)</f>
        <v>0</v>
      </c>
      <c r="N952" s="78">
        <f>+IF(CONSOLIDADO[[#This Row],[Clave]]="710143893",1,IF(OR(CONSOLIDADO[[#This Row],[Casos Acumulados]]&gt;0,CONSOLIDADO[[#This Row],[Muertes]]&gt;0),N951+1,I952))</f>
        <v>0</v>
      </c>
      <c r="O952" s="75">
        <f>+IFERROR(VLOOKUP($G952,TDMuertes!$C$2:$E$534,3,0),0)</f>
        <v>0</v>
      </c>
      <c r="P952" s="100" t="str">
        <f t="shared" ca="1" si="89"/>
        <v>OFF</v>
      </c>
      <c r="Q952" s="84">
        <f>+IFERROR(VLOOKUP(CONSOLIDADO[[#This Row],[Codigo Municipio]],TDDia!$A$4:$B$394,2,0),0)</f>
        <v>0</v>
      </c>
    </row>
    <row r="953" spans="2:17" ht="14.4" x14ac:dyDescent="0.3">
      <c r="B953">
        <f t="shared" si="86"/>
        <v>5</v>
      </c>
      <c r="C953" s="75" t="str" cm="1">
        <f t="array" ref="C953">+INDEX(Table_4[[Departamento]:[Municipio]],FINAL!$B953,1)</f>
        <v>Atlántida</v>
      </c>
      <c r="D953" s="75" t="str" cm="1">
        <f t="array" ref="D953">+INDEX(Table_4[[Departamento]:[Municipio]],FINAL!$B953,4)</f>
        <v>La Masica</v>
      </c>
      <c r="E953" s="75" t="str" cm="1">
        <f t="array" ref="E953">+INDEX(Table_4[[Departamento]:[Municipio]],FINAL!$B953,3)</f>
        <v>0105</v>
      </c>
      <c r="F953" s="102">
        <f t="shared" si="79"/>
        <v>44072</v>
      </c>
      <c r="G953" s="77" t="str">
        <f>+CONSOLIDADO[[#This Row],[Codigo Municipio]]&amp;CONSOLIDADO[[#This Row],[Fecha]]</f>
        <v>010544072</v>
      </c>
      <c r="H953" s="78">
        <f>+IFERROR(VLOOKUP($G953,TDAcumula!$C$2:$E$2027,3,0),0)</f>
        <v>0</v>
      </c>
      <c r="I953" s="79">
        <f t="shared" si="87"/>
        <v>0</v>
      </c>
      <c r="J953" s="80">
        <f>+IF(CONSOLIDADO[[#This Row],[Codigo Municipio]]=E952,CONSOLIDADO[[#This Row],[Fallecidos Diarios]]+J952,CONSOLIDADO[[#This Row],[Fallecidos Diarios]])</f>
        <v>0</v>
      </c>
      <c r="K953" s="81">
        <f t="shared" si="88"/>
        <v>0</v>
      </c>
      <c r="L953" s="82">
        <f>+IF(CONSOLIDADO[[#This Row],[Codigo Municipio]]=E952,CONSOLIDADO[[#This Row],[Recuperados Diarios]]+L952,CONSOLIDADO[[#This Row],[Recuperados Diarios]])</f>
        <v>0</v>
      </c>
      <c r="M953" s="83" cm="1">
        <f t="array" ref="M953">+IFERROR(IF(CONSOLIDADO[[#This Row],[Día]]&lt;14,0,INDEX(CONSOLIDADO[Casos Diarios],ROW()-14,1)),0)</f>
        <v>0</v>
      </c>
      <c r="N953" s="78">
        <f>+IF(CONSOLIDADO[[#This Row],[Clave]]="710143893",1,IF(OR(CONSOLIDADO[[#This Row],[Casos Acumulados]]&gt;0,CONSOLIDADO[[#This Row],[Muertes]]&gt;0),N952+1,I953))</f>
        <v>0</v>
      </c>
      <c r="O953" s="75">
        <f>+IFERROR(VLOOKUP($G953,TDMuertes!$C$2:$E$534,3,0),0)</f>
        <v>0</v>
      </c>
      <c r="P953" s="100" t="str">
        <f t="shared" ca="1" si="89"/>
        <v>OFF</v>
      </c>
      <c r="Q953" s="84">
        <f>+IFERROR(VLOOKUP(CONSOLIDADO[[#This Row],[Codigo Municipio]],TDDia!$A$4:$B$394,2,0),0)</f>
        <v>0</v>
      </c>
    </row>
    <row r="954" spans="2:17" ht="14.4" x14ac:dyDescent="0.3">
      <c r="B954">
        <f t="shared" si="86"/>
        <v>5</v>
      </c>
      <c r="C954" s="75" t="str" cm="1">
        <f t="array" ref="C954">+INDEX(Table_4[[Departamento]:[Municipio]],FINAL!$B954,1)</f>
        <v>Atlántida</v>
      </c>
      <c r="D954" s="75" t="str" cm="1">
        <f t="array" ref="D954">+INDEX(Table_4[[Departamento]:[Municipio]],FINAL!$B954,4)</f>
        <v>La Masica</v>
      </c>
      <c r="E954" s="75" t="str" cm="1">
        <f t="array" ref="E954">+INDEX(Table_4[[Departamento]:[Municipio]],FINAL!$B954,3)</f>
        <v>0105</v>
      </c>
      <c r="F954" s="102">
        <f t="shared" si="79"/>
        <v>44073</v>
      </c>
      <c r="G954" s="77" t="str">
        <f>+CONSOLIDADO[[#This Row],[Codigo Municipio]]&amp;CONSOLIDADO[[#This Row],[Fecha]]</f>
        <v>010544073</v>
      </c>
      <c r="H954" s="78">
        <f>+IFERROR(VLOOKUP($G954,TDAcumula!$C$2:$E$2027,3,0),0)</f>
        <v>0</v>
      </c>
      <c r="I954" s="79">
        <f t="shared" si="87"/>
        <v>0</v>
      </c>
      <c r="J954" s="80">
        <f>+IF(CONSOLIDADO[[#This Row],[Codigo Municipio]]=E953,CONSOLIDADO[[#This Row],[Fallecidos Diarios]]+J953,CONSOLIDADO[[#This Row],[Fallecidos Diarios]])</f>
        <v>0</v>
      </c>
      <c r="K954" s="81">
        <f t="shared" si="88"/>
        <v>0</v>
      </c>
      <c r="L954" s="82">
        <f>+IF(CONSOLIDADO[[#This Row],[Codigo Municipio]]=E953,CONSOLIDADO[[#This Row],[Recuperados Diarios]]+L953,CONSOLIDADO[[#This Row],[Recuperados Diarios]])</f>
        <v>0</v>
      </c>
      <c r="M954" s="83" cm="1">
        <f t="array" ref="M954">+IFERROR(IF(CONSOLIDADO[[#This Row],[Día]]&lt;14,0,INDEX(CONSOLIDADO[Casos Diarios],ROW()-14,1)),0)</f>
        <v>0</v>
      </c>
      <c r="N954" s="78">
        <f>+IF(CONSOLIDADO[[#This Row],[Clave]]="710143893",1,IF(OR(CONSOLIDADO[[#This Row],[Casos Acumulados]]&gt;0,CONSOLIDADO[[#This Row],[Muertes]]&gt;0),N953+1,I954))</f>
        <v>0</v>
      </c>
      <c r="O954" s="75">
        <f>+IFERROR(VLOOKUP($G954,TDMuertes!$C$2:$E$534,3,0),0)</f>
        <v>0</v>
      </c>
      <c r="P954" s="100" t="str">
        <f t="shared" ca="1" si="89"/>
        <v>OFF</v>
      </c>
      <c r="Q954" s="84">
        <f>+IFERROR(VLOOKUP(CONSOLIDADO[[#This Row],[Codigo Municipio]],TDDia!$A$4:$B$394,2,0),0)</f>
        <v>0</v>
      </c>
    </row>
    <row r="955" spans="2:17" ht="14.4" x14ac:dyDescent="0.3">
      <c r="B955">
        <f t="shared" si="86"/>
        <v>5</v>
      </c>
      <c r="C955" s="75" t="str" cm="1">
        <f t="array" ref="C955">+INDEX(Table_4[[Departamento]:[Municipio]],FINAL!$B955,1)</f>
        <v>Atlántida</v>
      </c>
      <c r="D955" s="75" t="str" cm="1">
        <f t="array" ref="D955">+INDEX(Table_4[[Departamento]:[Municipio]],FINAL!$B955,4)</f>
        <v>La Masica</v>
      </c>
      <c r="E955" s="75" t="str" cm="1">
        <f t="array" ref="E955">+INDEX(Table_4[[Departamento]:[Municipio]],FINAL!$B955,3)</f>
        <v>0105</v>
      </c>
      <c r="F955" s="102">
        <f t="shared" si="79"/>
        <v>44074</v>
      </c>
      <c r="G955" s="77" t="str">
        <f>+CONSOLIDADO[[#This Row],[Codigo Municipio]]&amp;CONSOLIDADO[[#This Row],[Fecha]]</f>
        <v>010544074</v>
      </c>
      <c r="H955" s="78">
        <f>+IFERROR(VLOOKUP($G955,TDAcumula!$C$2:$E$2027,3,0),0)</f>
        <v>0</v>
      </c>
      <c r="I955" s="79">
        <f t="shared" si="87"/>
        <v>0</v>
      </c>
      <c r="J955" s="80">
        <f>+IF(CONSOLIDADO[[#This Row],[Codigo Municipio]]=E954,CONSOLIDADO[[#This Row],[Fallecidos Diarios]]+J954,CONSOLIDADO[[#This Row],[Fallecidos Diarios]])</f>
        <v>0</v>
      </c>
      <c r="K955" s="81">
        <f t="shared" si="88"/>
        <v>0</v>
      </c>
      <c r="L955" s="82">
        <f>+IF(CONSOLIDADO[[#This Row],[Codigo Municipio]]=E954,CONSOLIDADO[[#This Row],[Recuperados Diarios]]+L954,CONSOLIDADO[[#This Row],[Recuperados Diarios]])</f>
        <v>0</v>
      </c>
      <c r="M955" s="83" cm="1">
        <f t="array" ref="M955">+IFERROR(IF(CONSOLIDADO[[#This Row],[Día]]&lt;14,0,INDEX(CONSOLIDADO[Casos Diarios],ROW()-14,1)),0)</f>
        <v>0</v>
      </c>
      <c r="N955" s="78">
        <f>+IF(CONSOLIDADO[[#This Row],[Clave]]="710143893",1,IF(OR(CONSOLIDADO[[#This Row],[Casos Acumulados]]&gt;0,CONSOLIDADO[[#This Row],[Muertes]]&gt;0),N954+1,I955))</f>
        <v>0</v>
      </c>
      <c r="O955" s="75">
        <f>+IFERROR(VLOOKUP($G955,TDMuertes!$C$2:$E$534,3,0),0)</f>
        <v>0</v>
      </c>
      <c r="P955" s="100" t="str">
        <f t="shared" ca="1" si="89"/>
        <v>OFF</v>
      </c>
      <c r="Q955" s="84">
        <f>+IFERROR(VLOOKUP(CONSOLIDADO[[#This Row],[Codigo Municipio]],TDDia!$A$4:$B$394,2,0),0)</f>
        <v>0</v>
      </c>
    </row>
    <row r="956" spans="2:17" ht="14.4" x14ac:dyDescent="0.3">
      <c r="B956">
        <f t="shared" si="86"/>
        <v>5</v>
      </c>
      <c r="C956" s="75" t="str" cm="1">
        <f t="array" ref="C956">+INDEX(Table_4[[Departamento]:[Municipio]],FINAL!$B956,1)</f>
        <v>Atlántida</v>
      </c>
      <c r="D956" s="75" t="str" cm="1">
        <f t="array" ref="D956">+INDEX(Table_4[[Departamento]:[Municipio]],FINAL!$B956,4)</f>
        <v>La Masica</v>
      </c>
      <c r="E956" s="75" t="str" cm="1">
        <f t="array" ref="E956">+INDEX(Table_4[[Departamento]:[Municipio]],FINAL!$B956,3)</f>
        <v>0105</v>
      </c>
      <c r="F956" s="102">
        <f t="shared" si="79"/>
        <v>44075</v>
      </c>
      <c r="G956" s="77" t="str">
        <f>+CONSOLIDADO[[#This Row],[Codigo Municipio]]&amp;CONSOLIDADO[[#This Row],[Fecha]]</f>
        <v>010544075</v>
      </c>
      <c r="H956" s="78">
        <f>+IFERROR(VLOOKUP($G956,TDAcumula!$C$2:$E$2027,3,0),0)</f>
        <v>0</v>
      </c>
      <c r="I956" s="79">
        <f t="shared" si="87"/>
        <v>0</v>
      </c>
      <c r="J956" s="80">
        <f>+IF(CONSOLIDADO[[#This Row],[Codigo Municipio]]=E955,CONSOLIDADO[[#This Row],[Fallecidos Diarios]]+J955,CONSOLIDADO[[#This Row],[Fallecidos Diarios]])</f>
        <v>0</v>
      </c>
      <c r="K956" s="81">
        <f t="shared" si="88"/>
        <v>0</v>
      </c>
      <c r="L956" s="82">
        <f>+IF(CONSOLIDADO[[#This Row],[Codigo Municipio]]=E955,CONSOLIDADO[[#This Row],[Recuperados Diarios]]+L955,CONSOLIDADO[[#This Row],[Recuperados Diarios]])</f>
        <v>0</v>
      </c>
      <c r="M956" s="83" cm="1">
        <f t="array" ref="M956">+IFERROR(IF(CONSOLIDADO[[#This Row],[Día]]&lt;14,0,INDEX(CONSOLIDADO[Casos Diarios],ROW()-14,1)),0)</f>
        <v>0</v>
      </c>
      <c r="N956" s="78">
        <f>+IF(CONSOLIDADO[[#This Row],[Clave]]="710143893",1,IF(OR(CONSOLIDADO[[#This Row],[Casos Acumulados]]&gt;0,CONSOLIDADO[[#This Row],[Muertes]]&gt;0),N955+1,I956))</f>
        <v>0</v>
      </c>
      <c r="O956" s="75">
        <f>+IFERROR(VLOOKUP($G956,TDMuertes!$C$2:$E$534,3,0),0)</f>
        <v>0</v>
      </c>
      <c r="P956" s="100" t="str">
        <f t="shared" ca="1" si="89"/>
        <v>OFF</v>
      </c>
      <c r="Q956" s="84">
        <f>+IFERROR(VLOOKUP(CONSOLIDADO[[#This Row],[Codigo Municipio]],TDDia!$A$4:$B$394,2,0),0)</f>
        <v>0</v>
      </c>
    </row>
    <row r="957" spans="2:17" ht="14.4" x14ac:dyDescent="0.3">
      <c r="B957">
        <f t="shared" si="86"/>
        <v>5</v>
      </c>
      <c r="C957" s="75" t="str" cm="1">
        <f t="array" ref="C957">+INDEX(Table_4[[Departamento]:[Municipio]],FINAL!$B957,1)</f>
        <v>Atlántida</v>
      </c>
      <c r="D957" s="75" t="str" cm="1">
        <f t="array" ref="D957">+INDEX(Table_4[[Departamento]:[Municipio]],FINAL!$B957,4)</f>
        <v>La Masica</v>
      </c>
      <c r="E957" s="75" t="str" cm="1">
        <f t="array" ref="E957">+INDEX(Table_4[[Departamento]:[Municipio]],FINAL!$B957,3)</f>
        <v>0105</v>
      </c>
      <c r="F957" s="102">
        <f t="shared" si="79"/>
        <v>44076</v>
      </c>
      <c r="G957" s="77" t="str">
        <f>+CONSOLIDADO[[#This Row],[Codigo Municipio]]&amp;CONSOLIDADO[[#This Row],[Fecha]]</f>
        <v>010544076</v>
      </c>
      <c r="H957" s="78">
        <f>+IFERROR(VLOOKUP($G957,TDAcumula!$C$2:$E$2027,3,0),0)</f>
        <v>0</v>
      </c>
      <c r="I957" s="79">
        <f t="shared" si="87"/>
        <v>0</v>
      </c>
      <c r="J957" s="80">
        <f>+IF(CONSOLIDADO[[#This Row],[Codigo Municipio]]=E956,CONSOLIDADO[[#This Row],[Fallecidos Diarios]]+J956,CONSOLIDADO[[#This Row],[Fallecidos Diarios]])</f>
        <v>0</v>
      </c>
      <c r="K957" s="81">
        <f t="shared" si="88"/>
        <v>0</v>
      </c>
      <c r="L957" s="82">
        <f>+IF(CONSOLIDADO[[#This Row],[Codigo Municipio]]=E956,CONSOLIDADO[[#This Row],[Recuperados Diarios]]+L956,CONSOLIDADO[[#This Row],[Recuperados Diarios]])</f>
        <v>0</v>
      </c>
      <c r="M957" s="83" cm="1">
        <f t="array" ref="M957">+IFERROR(IF(CONSOLIDADO[[#This Row],[Día]]&lt;14,0,INDEX(CONSOLIDADO[Casos Diarios],ROW()-14,1)),0)</f>
        <v>0</v>
      </c>
      <c r="N957" s="78">
        <f>+IF(CONSOLIDADO[[#This Row],[Clave]]="710143893",1,IF(OR(CONSOLIDADO[[#This Row],[Casos Acumulados]]&gt;0,CONSOLIDADO[[#This Row],[Muertes]]&gt;0),N956+1,I957))</f>
        <v>0</v>
      </c>
      <c r="O957" s="75">
        <f>+IFERROR(VLOOKUP($G957,TDMuertes!$C$2:$E$534,3,0),0)</f>
        <v>0</v>
      </c>
      <c r="P957" s="100" t="str">
        <f t="shared" ca="1" si="89"/>
        <v>OFF</v>
      </c>
      <c r="Q957" s="84">
        <f>+IFERROR(VLOOKUP(CONSOLIDADO[[#This Row],[Codigo Municipio]],TDDia!$A$4:$B$394,2,0),0)</f>
        <v>0</v>
      </c>
    </row>
    <row r="958" spans="2:17" ht="14.4" x14ac:dyDescent="0.3">
      <c r="B958">
        <f t="shared" si="86"/>
        <v>5</v>
      </c>
      <c r="C958" s="75" t="str" cm="1">
        <f t="array" ref="C958">+INDEX(Table_4[[Departamento]:[Municipio]],FINAL!$B958,1)</f>
        <v>Atlántida</v>
      </c>
      <c r="D958" s="75" t="str" cm="1">
        <f t="array" ref="D958">+INDEX(Table_4[[Departamento]:[Municipio]],FINAL!$B958,4)</f>
        <v>La Masica</v>
      </c>
      <c r="E958" s="75" t="str" cm="1">
        <f t="array" ref="E958">+INDEX(Table_4[[Departamento]:[Municipio]],FINAL!$B958,3)</f>
        <v>0105</v>
      </c>
      <c r="F958" s="102">
        <f t="shared" si="79"/>
        <v>44077</v>
      </c>
      <c r="G958" s="77" t="str">
        <f>+CONSOLIDADO[[#This Row],[Codigo Municipio]]&amp;CONSOLIDADO[[#This Row],[Fecha]]</f>
        <v>010544077</v>
      </c>
      <c r="H958" s="78">
        <f>+IFERROR(VLOOKUP($G958,TDAcumula!$C$2:$E$2027,3,0),0)</f>
        <v>0</v>
      </c>
      <c r="I958" s="79">
        <f t="shared" si="87"/>
        <v>0</v>
      </c>
      <c r="J958" s="80">
        <f>+IF(CONSOLIDADO[[#This Row],[Codigo Municipio]]=E957,CONSOLIDADO[[#This Row],[Fallecidos Diarios]]+J957,CONSOLIDADO[[#This Row],[Fallecidos Diarios]])</f>
        <v>0</v>
      </c>
      <c r="K958" s="81">
        <f t="shared" si="88"/>
        <v>0</v>
      </c>
      <c r="L958" s="82">
        <f>+IF(CONSOLIDADO[[#This Row],[Codigo Municipio]]=E957,CONSOLIDADO[[#This Row],[Recuperados Diarios]]+L957,CONSOLIDADO[[#This Row],[Recuperados Diarios]])</f>
        <v>0</v>
      </c>
      <c r="M958" s="83" cm="1">
        <f t="array" ref="M958">+IFERROR(IF(CONSOLIDADO[[#This Row],[Día]]&lt;14,0,INDEX(CONSOLIDADO[Casos Diarios],ROW()-14,1)),0)</f>
        <v>0</v>
      </c>
      <c r="N958" s="78">
        <f>+IF(CONSOLIDADO[[#This Row],[Clave]]="710143893",1,IF(OR(CONSOLIDADO[[#This Row],[Casos Acumulados]]&gt;0,CONSOLIDADO[[#This Row],[Muertes]]&gt;0),N957+1,I958))</f>
        <v>0</v>
      </c>
      <c r="O958" s="75">
        <f>+IFERROR(VLOOKUP($G958,TDMuertes!$C$2:$E$534,3,0),0)</f>
        <v>0</v>
      </c>
      <c r="P958" s="100" t="str">
        <f t="shared" ca="1" si="89"/>
        <v>OFF</v>
      </c>
      <c r="Q958" s="84">
        <f>+IFERROR(VLOOKUP(CONSOLIDADO[[#This Row],[Codigo Municipio]],TDDia!$A$4:$B$394,2,0),0)</f>
        <v>0</v>
      </c>
    </row>
    <row r="959" spans="2:17" ht="14.4" x14ac:dyDescent="0.3">
      <c r="B959">
        <f t="shared" si="86"/>
        <v>5</v>
      </c>
      <c r="C959" s="75" t="str" cm="1">
        <f t="array" ref="C959">+INDEX(Table_4[[Departamento]:[Municipio]],FINAL!$B959,1)</f>
        <v>Atlántida</v>
      </c>
      <c r="D959" s="75" t="str" cm="1">
        <f t="array" ref="D959">+INDEX(Table_4[[Departamento]:[Municipio]],FINAL!$B959,4)</f>
        <v>La Masica</v>
      </c>
      <c r="E959" s="75" t="str" cm="1">
        <f t="array" ref="E959">+INDEX(Table_4[[Departamento]:[Municipio]],FINAL!$B959,3)</f>
        <v>0105</v>
      </c>
      <c r="F959" s="102">
        <f t="shared" si="79"/>
        <v>44078</v>
      </c>
      <c r="G959" s="77" t="str">
        <f>+CONSOLIDADO[[#This Row],[Codigo Municipio]]&amp;CONSOLIDADO[[#This Row],[Fecha]]</f>
        <v>010544078</v>
      </c>
      <c r="H959" s="78">
        <f>+IFERROR(VLOOKUP($G959,TDAcumula!$C$2:$E$2027,3,0),0)</f>
        <v>0</v>
      </c>
      <c r="I959" s="79">
        <f t="shared" si="87"/>
        <v>0</v>
      </c>
      <c r="J959" s="80">
        <f>+IF(CONSOLIDADO[[#This Row],[Codigo Municipio]]=E958,CONSOLIDADO[[#This Row],[Fallecidos Diarios]]+J958,CONSOLIDADO[[#This Row],[Fallecidos Diarios]])</f>
        <v>0</v>
      </c>
      <c r="K959" s="81">
        <f t="shared" si="88"/>
        <v>0</v>
      </c>
      <c r="L959" s="82">
        <f>+IF(CONSOLIDADO[[#This Row],[Codigo Municipio]]=E958,CONSOLIDADO[[#This Row],[Recuperados Diarios]]+L958,CONSOLIDADO[[#This Row],[Recuperados Diarios]])</f>
        <v>0</v>
      </c>
      <c r="M959" s="83" cm="1">
        <f t="array" ref="M959">+IFERROR(IF(CONSOLIDADO[[#This Row],[Día]]&lt;14,0,INDEX(CONSOLIDADO[Casos Diarios],ROW()-14,1)),0)</f>
        <v>0</v>
      </c>
      <c r="N959" s="78">
        <f>+IF(CONSOLIDADO[[#This Row],[Clave]]="710143893",1,IF(OR(CONSOLIDADO[[#This Row],[Casos Acumulados]]&gt;0,CONSOLIDADO[[#This Row],[Muertes]]&gt;0),N958+1,I959))</f>
        <v>0</v>
      </c>
      <c r="O959" s="75">
        <f>+IFERROR(VLOOKUP($G959,TDMuertes!$C$2:$E$534,3,0),0)</f>
        <v>0</v>
      </c>
      <c r="P959" s="100" t="str">
        <f t="shared" ca="1" si="89"/>
        <v>OFF</v>
      </c>
      <c r="Q959" s="84">
        <f>+IFERROR(VLOOKUP(CONSOLIDADO[[#This Row],[Codigo Municipio]],TDDia!$A$4:$B$394,2,0),0)</f>
        <v>0</v>
      </c>
    </row>
    <row r="960" spans="2:17" ht="14.4" x14ac:dyDescent="0.3">
      <c r="B960">
        <f t="shared" si="86"/>
        <v>5</v>
      </c>
      <c r="C960" s="75" t="str" cm="1">
        <f t="array" ref="C960">+INDEX(Table_4[[Departamento]:[Municipio]],FINAL!$B960,1)</f>
        <v>Atlántida</v>
      </c>
      <c r="D960" s="75" t="str" cm="1">
        <f t="array" ref="D960">+INDEX(Table_4[[Departamento]:[Municipio]],FINAL!$B960,4)</f>
        <v>La Masica</v>
      </c>
      <c r="E960" s="75" t="str" cm="1">
        <f t="array" ref="E960">+INDEX(Table_4[[Departamento]:[Municipio]],FINAL!$B960,3)</f>
        <v>0105</v>
      </c>
      <c r="F960" s="102">
        <f t="shared" si="79"/>
        <v>44079</v>
      </c>
      <c r="G960" s="77" t="str">
        <f>+CONSOLIDADO[[#This Row],[Codigo Municipio]]&amp;CONSOLIDADO[[#This Row],[Fecha]]</f>
        <v>010544079</v>
      </c>
      <c r="H960" s="78">
        <f>+IFERROR(VLOOKUP($G960,TDAcumula!$C$2:$E$2027,3,0),0)</f>
        <v>0</v>
      </c>
      <c r="I960" s="79">
        <f t="shared" si="87"/>
        <v>0</v>
      </c>
      <c r="J960" s="80">
        <f>+IF(CONSOLIDADO[[#This Row],[Codigo Municipio]]=E959,CONSOLIDADO[[#This Row],[Fallecidos Diarios]]+J959,CONSOLIDADO[[#This Row],[Fallecidos Diarios]])</f>
        <v>0</v>
      </c>
      <c r="K960" s="81">
        <f t="shared" si="88"/>
        <v>0</v>
      </c>
      <c r="L960" s="82">
        <f>+IF(CONSOLIDADO[[#This Row],[Codigo Municipio]]=E959,CONSOLIDADO[[#This Row],[Recuperados Diarios]]+L959,CONSOLIDADO[[#This Row],[Recuperados Diarios]])</f>
        <v>0</v>
      </c>
      <c r="M960" s="83" cm="1">
        <f t="array" ref="M960">+IFERROR(IF(CONSOLIDADO[[#This Row],[Día]]&lt;14,0,INDEX(CONSOLIDADO[Casos Diarios],ROW()-14,1)),0)</f>
        <v>0</v>
      </c>
      <c r="N960" s="78">
        <f>+IF(CONSOLIDADO[[#This Row],[Clave]]="710143893",1,IF(OR(CONSOLIDADO[[#This Row],[Casos Acumulados]]&gt;0,CONSOLIDADO[[#This Row],[Muertes]]&gt;0),N959+1,I960))</f>
        <v>0</v>
      </c>
      <c r="O960" s="75">
        <f>+IFERROR(VLOOKUP($G960,TDMuertes!$C$2:$E$534,3,0),0)</f>
        <v>0</v>
      </c>
      <c r="P960" s="100" t="str">
        <f t="shared" ca="1" si="89"/>
        <v>OFF</v>
      </c>
      <c r="Q960" s="84">
        <f>+IFERROR(VLOOKUP(CONSOLIDADO[[#This Row],[Codigo Municipio]],TDDia!$A$4:$B$394,2,0),0)</f>
        <v>0</v>
      </c>
    </row>
    <row r="961" spans="2:17" ht="14.4" x14ac:dyDescent="0.3">
      <c r="B961">
        <f t="shared" si="86"/>
        <v>5</v>
      </c>
      <c r="C961" s="75" t="str" cm="1">
        <f t="array" ref="C961">+INDEX(Table_4[[Departamento]:[Municipio]],FINAL!$B961,1)</f>
        <v>Atlántida</v>
      </c>
      <c r="D961" s="75" t="str" cm="1">
        <f t="array" ref="D961">+INDEX(Table_4[[Departamento]:[Municipio]],FINAL!$B961,4)</f>
        <v>La Masica</v>
      </c>
      <c r="E961" s="75" t="str" cm="1">
        <f t="array" ref="E961">+INDEX(Table_4[[Departamento]:[Municipio]],FINAL!$B961,3)</f>
        <v>0105</v>
      </c>
      <c r="F961" s="102">
        <f t="shared" si="79"/>
        <v>44080</v>
      </c>
      <c r="G961" s="77" t="str">
        <f>+CONSOLIDADO[[#This Row],[Codigo Municipio]]&amp;CONSOLIDADO[[#This Row],[Fecha]]</f>
        <v>010544080</v>
      </c>
      <c r="H961" s="78">
        <f>+IFERROR(VLOOKUP($G961,TDAcumula!$C$2:$E$2027,3,0),0)</f>
        <v>0</v>
      </c>
      <c r="I961" s="79">
        <f t="shared" si="87"/>
        <v>0</v>
      </c>
      <c r="J961" s="80">
        <f>+IF(CONSOLIDADO[[#This Row],[Codigo Municipio]]=E960,CONSOLIDADO[[#This Row],[Fallecidos Diarios]]+J960,CONSOLIDADO[[#This Row],[Fallecidos Diarios]])</f>
        <v>0</v>
      </c>
      <c r="K961" s="81">
        <f t="shared" si="88"/>
        <v>0</v>
      </c>
      <c r="L961" s="82">
        <f>+IF(CONSOLIDADO[[#This Row],[Codigo Municipio]]=E960,CONSOLIDADO[[#This Row],[Recuperados Diarios]]+L960,CONSOLIDADO[[#This Row],[Recuperados Diarios]])</f>
        <v>0</v>
      </c>
      <c r="M961" s="83" cm="1">
        <f t="array" ref="M961">+IFERROR(IF(CONSOLIDADO[[#This Row],[Día]]&lt;14,0,INDEX(CONSOLIDADO[Casos Diarios],ROW()-14,1)),0)</f>
        <v>0</v>
      </c>
      <c r="N961" s="78">
        <f>+IF(CONSOLIDADO[[#This Row],[Clave]]="710143893",1,IF(OR(CONSOLIDADO[[#This Row],[Casos Acumulados]]&gt;0,CONSOLIDADO[[#This Row],[Muertes]]&gt;0),N960+1,I961))</f>
        <v>0</v>
      </c>
      <c r="O961" s="75">
        <f>+IFERROR(VLOOKUP($G961,TDMuertes!$C$2:$E$534,3,0),0)</f>
        <v>0</v>
      </c>
      <c r="P961" s="100" t="str">
        <f t="shared" ca="1" si="89"/>
        <v>OFF</v>
      </c>
      <c r="Q961" s="84">
        <f>+IFERROR(VLOOKUP(CONSOLIDADO[[#This Row],[Codigo Municipio]],TDDia!$A$4:$B$394,2,0),0)</f>
        <v>0</v>
      </c>
    </row>
    <row r="962" spans="2:17" ht="14.4" x14ac:dyDescent="0.3">
      <c r="B962">
        <f t="shared" si="86"/>
        <v>5</v>
      </c>
      <c r="C962" s="75" t="str" cm="1">
        <f t="array" ref="C962">+INDEX(Table_4[[Departamento]:[Municipio]],FINAL!$B962,1)</f>
        <v>Atlántida</v>
      </c>
      <c r="D962" s="75" t="str" cm="1">
        <f t="array" ref="D962">+INDEX(Table_4[[Departamento]:[Municipio]],FINAL!$B962,4)</f>
        <v>La Masica</v>
      </c>
      <c r="E962" s="75" t="str" cm="1">
        <f t="array" ref="E962">+INDEX(Table_4[[Departamento]:[Municipio]],FINAL!$B962,3)</f>
        <v>0105</v>
      </c>
      <c r="F962" s="102">
        <f t="shared" si="79"/>
        <v>44081</v>
      </c>
      <c r="G962" s="77" t="str">
        <f>+CONSOLIDADO[[#This Row],[Codigo Municipio]]&amp;CONSOLIDADO[[#This Row],[Fecha]]</f>
        <v>010544081</v>
      </c>
      <c r="H962" s="78">
        <f>+IFERROR(VLOOKUP($G962,TDAcumula!$C$2:$E$2027,3,0),0)</f>
        <v>0</v>
      </c>
      <c r="I962" s="79">
        <f t="shared" si="87"/>
        <v>0</v>
      </c>
      <c r="J962" s="80">
        <f>+IF(CONSOLIDADO[[#This Row],[Codigo Municipio]]=E961,CONSOLIDADO[[#This Row],[Fallecidos Diarios]]+J961,CONSOLIDADO[[#This Row],[Fallecidos Diarios]])</f>
        <v>0</v>
      </c>
      <c r="K962" s="81">
        <f t="shared" si="88"/>
        <v>0</v>
      </c>
      <c r="L962" s="82">
        <f>+IF(CONSOLIDADO[[#This Row],[Codigo Municipio]]=E961,CONSOLIDADO[[#This Row],[Recuperados Diarios]]+L961,CONSOLIDADO[[#This Row],[Recuperados Diarios]])</f>
        <v>0</v>
      </c>
      <c r="M962" s="83" cm="1">
        <f t="array" ref="M962">+IFERROR(IF(CONSOLIDADO[[#This Row],[Día]]&lt;14,0,INDEX(CONSOLIDADO[Casos Diarios],ROW()-14,1)),0)</f>
        <v>0</v>
      </c>
      <c r="N962" s="78">
        <f>+IF(CONSOLIDADO[[#This Row],[Clave]]="710143893",1,IF(OR(CONSOLIDADO[[#This Row],[Casos Acumulados]]&gt;0,CONSOLIDADO[[#This Row],[Muertes]]&gt;0),N961+1,I962))</f>
        <v>0</v>
      </c>
      <c r="O962" s="75">
        <f>+IFERROR(VLOOKUP($G962,TDMuertes!$C$2:$E$534,3,0),0)</f>
        <v>0</v>
      </c>
      <c r="P962" s="100" t="str">
        <f t="shared" ca="1" si="89"/>
        <v>OFF</v>
      </c>
      <c r="Q962" s="84">
        <f>+IFERROR(VLOOKUP(CONSOLIDADO[[#This Row],[Codigo Municipio]],TDDia!$A$4:$B$394,2,0),0)</f>
        <v>0</v>
      </c>
    </row>
    <row r="963" spans="2:17" ht="14.4" x14ac:dyDescent="0.3">
      <c r="B963">
        <f t="shared" si="86"/>
        <v>5</v>
      </c>
      <c r="C963" s="75" t="str" cm="1">
        <f t="array" ref="C963">+INDEX(Table_4[[Departamento]:[Municipio]],FINAL!$B963,1)</f>
        <v>Atlántida</v>
      </c>
      <c r="D963" s="75" t="str" cm="1">
        <f t="array" ref="D963">+INDEX(Table_4[[Departamento]:[Municipio]],FINAL!$B963,4)</f>
        <v>La Masica</v>
      </c>
      <c r="E963" s="75" t="str" cm="1">
        <f t="array" ref="E963">+INDEX(Table_4[[Departamento]:[Municipio]],FINAL!$B963,3)</f>
        <v>0105</v>
      </c>
      <c r="F963" s="102">
        <f t="shared" si="79"/>
        <v>44082</v>
      </c>
      <c r="G963" s="77" t="str">
        <f>+CONSOLIDADO[[#This Row],[Codigo Municipio]]&amp;CONSOLIDADO[[#This Row],[Fecha]]</f>
        <v>010544082</v>
      </c>
      <c r="H963" s="78">
        <f>+IFERROR(VLOOKUP($G963,TDAcumula!$C$2:$E$2027,3,0),0)</f>
        <v>0</v>
      </c>
      <c r="I963" s="79">
        <f t="shared" si="87"/>
        <v>0</v>
      </c>
      <c r="J963" s="80">
        <f>+IF(CONSOLIDADO[[#This Row],[Codigo Municipio]]=E962,CONSOLIDADO[[#This Row],[Fallecidos Diarios]]+J962,CONSOLIDADO[[#This Row],[Fallecidos Diarios]])</f>
        <v>0</v>
      </c>
      <c r="K963" s="81">
        <f t="shared" si="88"/>
        <v>0</v>
      </c>
      <c r="L963" s="82">
        <f>+IF(CONSOLIDADO[[#This Row],[Codigo Municipio]]=E962,CONSOLIDADO[[#This Row],[Recuperados Diarios]]+L962,CONSOLIDADO[[#This Row],[Recuperados Diarios]])</f>
        <v>0</v>
      </c>
      <c r="M963" s="83" cm="1">
        <f t="array" ref="M963">+IFERROR(IF(CONSOLIDADO[[#This Row],[Día]]&lt;14,0,INDEX(CONSOLIDADO[Casos Diarios],ROW()-14,1)),0)</f>
        <v>0</v>
      </c>
      <c r="N963" s="78">
        <f>+IF(CONSOLIDADO[[#This Row],[Clave]]="710143893",1,IF(OR(CONSOLIDADO[[#This Row],[Casos Acumulados]]&gt;0,CONSOLIDADO[[#This Row],[Muertes]]&gt;0),N962+1,I963))</f>
        <v>0</v>
      </c>
      <c r="O963" s="75">
        <f>+IFERROR(VLOOKUP($G963,TDMuertes!$C$2:$E$534,3,0),0)</f>
        <v>0</v>
      </c>
      <c r="P963" s="100" t="str">
        <f t="shared" ca="1" si="89"/>
        <v>OFF</v>
      </c>
      <c r="Q963" s="84">
        <f>+IFERROR(VLOOKUP(CONSOLIDADO[[#This Row],[Codigo Municipio]],TDDia!$A$4:$B$394,2,0),0)</f>
        <v>0</v>
      </c>
    </row>
    <row r="964" spans="2:17" ht="14.4" x14ac:dyDescent="0.3">
      <c r="B964">
        <f t="shared" si="86"/>
        <v>5</v>
      </c>
      <c r="C964" s="75" t="str" cm="1">
        <f t="array" ref="C964">+INDEX(Table_4[[Departamento]:[Municipio]],FINAL!$B964,1)</f>
        <v>Atlántida</v>
      </c>
      <c r="D964" s="75" t="str" cm="1">
        <f t="array" ref="D964">+INDEX(Table_4[[Departamento]:[Municipio]],FINAL!$B964,4)</f>
        <v>La Masica</v>
      </c>
      <c r="E964" s="75" t="str" cm="1">
        <f t="array" ref="E964">+INDEX(Table_4[[Departamento]:[Municipio]],FINAL!$B964,3)</f>
        <v>0105</v>
      </c>
      <c r="F964" s="102">
        <f t="shared" si="79"/>
        <v>44083</v>
      </c>
      <c r="G964" s="77" t="str">
        <f>+CONSOLIDADO[[#This Row],[Codigo Municipio]]&amp;CONSOLIDADO[[#This Row],[Fecha]]</f>
        <v>010544083</v>
      </c>
      <c r="H964" s="78">
        <f>+IFERROR(VLOOKUP($G964,TDAcumula!$C$2:$E$2027,3,0),0)</f>
        <v>0</v>
      </c>
      <c r="I964" s="79">
        <f t="shared" si="87"/>
        <v>0</v>
      </c>
      <c r="J964" s="80">
        <f>+IF(CONSOLIDADO[[#This Row],[Codigo Municipio]]=E963,CONSOLIDADO[[#This Row],[Fallecidos Diarios]]+J963,CONSOLIDADO[[#This Row],[Fallecidos Diarios]])</f>
        <v>0</v>
      </c>
      <c r="K964" s="81">
        <f t="shared" si="88"/>
        <v>0</v>
      </c>
      <c r="L964" s="82">
        <f>+IF(CONSOLIDADO[[#This Row],[Codigo Municipio]]=E963,CONSOLIDADO[[#This Row],[Recuperados Diarios]]+L963,CONSOLIDADO[[#This Row],[Recuperados Diarios]])</f>
        <v>0</v>
      </c>
      <c r="M964" s="83" cm="1">
        <f t="array" ref="M964">+IFERROR(IF(CONSOLIDADO[[#This Row],[Día]]&lt;14,0,INDEX(CONSOLIDADO[Casos Diarios],ROW()-14,1)),0)</f>
        <v>0</v>
      </c>
      <c r="N964" s="78">
        <f>+IF(CONSOLIDADO[[#This Row],[Clave]]="710143893",1,IF(OR(CONSOLIDADO[[#This Row],[Casos Acumulados]]&gt;0,CONSOLIDADO[[#This Row],[Muertes]]&gt;0),N963+1,I964))</f>
        <v>0</v>
      </c>
      <c r="O964" s="75">
        <f>+IFERROR(VLOOKUP($G964,TDMuertes!$C$2:$E$534,3,0),0)</f>
        <v>0</v>
      </c>
      <c r="P964" s="100" t="str">
        <f t="shared" ca="1" si="89"/>
        <v>OFF</v>
      </c>
      <c r="Q964" s="84">
        <f>+IFERROR(VLOOKUP(CONSOLIDADO[[#This Row],[Codigo Municipio]],TDDia!$A$4:$B$394,2,0),0)</f>
        <v>0</v>
      </c>
    </row>
    <row r="965" spans="2:17" ht="14.4" x14ac:dyDescent="0.3">
      <c r="B965">
        <f t="shared" ref="B965:B1028" si="90">+IF(F964=44085,B964+1,B964)</f>
        <v>5</v>
      </c>
      <c r="C965" s="75" t="str" cm="1">
        <f t="array" ref="C965">+INDEX(Table_4[[Departamento]:[Municipio]],FINAL!$B965,1)</f>
        <v>Atlántida</v>
      </c>
      <c r="D965" s="75" t="str" cm="1">
        <f t="array" ref="D965">+INDEX(Table_4[[Departamento]:[Municipio]],FINAL!$B965,4)</f>
        <v>La Masica</v>
      </c>
      <c r="E965" s="75" t="str" cm="1">
        <f t="array" ref="E965">+INDEX(Table_4[[Departamento]:[Municipio]],FINAL!$B965,3)</f>
        <v>0105</v>
      </c>
      <c r="F965" s="102">
        <f t="shared" si="79"/>
        <v>44084</v>
      </c>
      <c r="G965" s="77" t="str">
        <f>+CONSOLIDADO[[#This Row],[Codigo Municipio]]&amp;CONSOLIDADO[[#This Row],[Fecha]]</f>
        <v>010544084</v>
      </c>
      <c r="H965" s="78">
        <f>+IFERROR(VLOOKUP($G965,TDAcumula!$C$2:$E$2027,3,0),0)</f>
        <v>0</v>
      </c>
      <c r="I965" s="79">
        <f t="shared" si="87"/>
        <v>0</v>
      </c>
      <c r="J965" s="80">
        <f>+IF(CONSOLIDADO[[#This Row],[Codigo Municipio]]=E964,CONSOLIDADO[[#This Row],[Fallecidos Diarios]]+J964,CONSOLIDADO[[#This Row],[Fallecidos Diarios]])</f>
        <v>0</v>
      </c>
      <c r="K965" s="81">
        <f t="shared" si="88"/>
        <v>0</v>
      </c>
      <c r="L965" s="82">
        <f>+IF(CONSOLIDADO[[#This Row],[Codigo Municipio]]=E964,CONSOLIDADO[[#This Row],[Recuperados Diarios]]+L964,CONSOLIDADO[[#This Row],[Recuperados Diarios]])</f>
        <v>0</v>
      </c>
      <c r="M965" s="83" cm="1">
        <f t="array" ref="M965">+IFERROR(IF(CONSOLIDADO[[#This Row],[Día]]&lt;14,0,INDEX(CONSOLIDADO[Casos Diarios],ROW()-14,1)),0)</f>
        <v>0</v>
      </c>
      <c r="N965" s="78">
        <f>+IF(CONSOLIDADO[[#This Row],[Clave]]="710143893",1,IF(OR(CONSOLIDADO[[#This Row],[Casos Acumulados]]&gt;0,CONSOLIDADO[[#This Row],[Muertes]]&gt;0),N964+1,I965))</f>
        <v>0</v>
      </c>
      <c r="O965" s="75">
        <f>+IFERROR(VLOOKUP($G965,TDMuertes!$C$2:$E$534,3,0),0)</f>
        <v>0</v>
      </c>
      <c r="P965" s="100" t="str">
        <f t="shared" ca="1" si="89"/>
        <v>OFF</v>
      </c>
      <c r="Q965" s="84">
        <f>+IFERROR(VLOOKUP(CONSOLIDADO[[#This Row],[Codigo Municipio]],TDDia!$A$4:$B$394,2,0),0)</f>
        <v>0</v>
      </c>
    </row>
    <row r="966" spans="2:17" ht="14.4" x14ac:dyDescent="0.3">
      <c r="B966">
        <f t="shared" si="90"/>
        <v>5</v>
      </c>
      <c r="C966" s="75" t="str" cm="1">
        <f t="array" ref="C966">+INDEX(Table_4[[Departamento]:[Municipio]],FINAL!$B966,1)</f>
        <v>Atlántida</v>
      </c>
      <c r="D966" s="75" t="str" cm="1">
        <f t="array" ref="D966">+INDEX(Table_4[[Departamento]:[Municipio]],FINAL!$B966,4)</f>
        <v>La Masica</v>
      </c>
      <c r="E966" s="75" t="str" cm="1">
        <f t="array" ref="E966">+INDEX(Table_4[[Departamento]:[Municipio]],FINAL!$B966,3)</f>
        <v>0105</v>
      </c>
      <c r="F966" s="102">
        <f t="shared" si="79"/>
        <v>44085</v>
      </c>
      <c r="G966" s="77" t="str">
        <f>+CONSOLIDADO[[#This Row],[Codigo Municipio]]&amp;CONSOLIDADO[[#This Row],[Fecha]]</f>
        <v>010544085</v>
      </c>
      <c r="H966" s="78">
        <f>+IFERROR(VLOOKUP($G966,TDAcumula!$C$2:$E$2027,3,0),0)</f>
        <v>0</v>
      </c>
      <c r="I966" s="79">
        <f t="shared" si="87"/>
        <v>0</v>
      </c>
      <c r="J966" s="80">
        <f>+IF(CONSOLIDADO[[#This Row],[Codigo Municipio]]=E965,CONSOLIDADO[[#This Row],[Fallecidos Diarios]]+J965,CONSOLIDADO[[#This Row],[Fallecidos Diarios]])</f>
        <v>0</v>
      </c>
      <c r="K966" s="81">
        <f t="shared" si="88"/>
        <v>0</v>
      </c>
      <c r="L966" s="82">
        <f>+IF(CONSOLIDADO[[#This Row],[Codigo Municipio]]=E965,CONSOLIDADO[[#This Row],[Recuperados Diarios]]+L965,CONSOLIDADO[[#This Row],[Recuperados Diarios]])</f>
        <v>0</v>
      </c>
      <c r="M966" s="83" cm="1">
        <f t="array" ref="M966">+IFERROR(IF(CONSOLIDADO[[#This Row],[Día]]&lt;14,0,INDEX(CONSOLIDADO[Casos Diarios],ROW()-14,1)),0)</f>
        <v>0</v>
      </c>
      <c r="N966" s="78">
        <f>+IF(CONSOLIDADO[[#This Row],[Clave]]="710143893",1,IF(OR(CONSOLIDADO[[#This Row],[Casos Acumulados]]&gt;0,CONSOLIDADO[[#This Row],[Muertes]]&gt;0),N965+1,I966))</f>
        <v>0</v>
      </c>
      <c r="O966" s="75">
        <f>+IFERROR(VLOOKUP($G966,TDMuertes!$C$2:$E$534,3,0),0)</f>
        <v>0</v>
      </c>
      <c r="P966" s="100" t="str">
        <f t="shared" ca="1" si="89"/>
        <v>OFF</v>
      </c>
      <c r="Q966" s="84">
        <f>+IFERROR(VLOOKUP(CONSOLIDADO[[#This Row],[Codigo Municipio]],TDDia!$A$4:$B$394,2,0),0)</f>
        <v>0</v>
      </c>
    </row>
    <row r="967" spans="2:17" ht="14.4" x14ac:dyDescent="0.3">
      <c r="B967">
        <f t="shared" si="90"/>
        <v>6</v>
      </c>
      <c r="C967" s="75" t="str" cm="1">
        <f t="array" ref="C967">+INDEX(Table_4[[Departamento]:[Municipio]],FINAL!$B967,1)</f>
        <v>Atlántida</v>
      </c>
      <c r="D967" s="75" t="str" cm="1">
        <f t="array" ref="D967">+INDEX(Table_4[[Departamento]:[Municipio]],FINAL!$B967,4)</f>
        <v>San Francisco</v>
      </c>
      <c r="E967" s="75" t="str" cm="1">
        <f t="array" ref="E967">+INDEX(Table_4[[Departamento]:[Municipio]],FINAL!$B967,3)</f>
        <v>0106</v>
      </c>
      <c r="F967" s="102">
        <f t="shared" si="79"/>
        <v>43893</v>
      </c>
      <c r="G967" s="77" t="str">
        <f>+CONSOLIDADO[[#This Row],[Codigo Municipio]]&amp;CONSOLIDADO[[#This Row],[Fecha]]</f>
        <v>010643893</v>
      </c>
      <c r="H967" s="78">
        <f>+IFERROR(VLOOKUP($G967,TDAcumula!$C$2:$E$2027,3,0),0)</f>
        <v>0</v>
      </c>
      <c r="I967" s="79">
        <f t="shared" si="87"/>
        <v>0</v>
      </c>
      <c r="J967" s="80">
        <f>+IF(CONSOLIDADO[[#This Row],[Codigo Municipio]]=E966,CONSOLIDADO[[#This Row],[Fallecidos Diarios]]+J966,CONSOLIDADO[[#This Row],[Fallecidos Diarios]])</f>
        <v>0</v>
      </c>
      <c r="K967" s="81">
        <f t="shared" si="88"/>
        <v>0</v>
      </c>
      <c r="L967" s="82">
        <f>+IF(CONSOLIDADO[[#This Row],[Codigo Municipio]]=E966,CONSOLIDADO[[#This Row],[Recuperados Diarios]]+L966,CONSOLIDADO[[#This Row],[Recuperados Diarios]])</f>
        <v>0</v>
      </c>
      <c r="M967" s="83" cm="1">
        <f t="array" ref="M967">+IFERROR(IF(CONSOLIDADO[[#This Row],[Día]]&lt;14,0,INDEX(CONSOLIDADO[Casos Diarios],ROW()-14,1)),0)</f>
        <v>0</v>
      </c>
      <c r="N967" s="78">
        <f>+IF(CONSOLIDADO[[#This Row],[Clave]]="710143893",1,IF(OR(CONSOLIDADO[[#This Row],[Casos Acumulados]]&gt;0,CONSOLIDADO[[#This Row],[Muertes]]&gt;0),N966+1,I967))</f>
        <v>0</v>
      </c>
      <c r="O967" s="75">
        <f>+IFERROR(VLOOKUP($G967,TDMuertes!$C$2:$E$534,3,0),0)</f>
        <v>0</v>
      </c>
      <c r="P967" s="100" t="str">
        <f t="shared" ca="1" si="89"/>
        <v>OFF</v>
      </c>
      <c r="Q967" s="84">
        <f>+IFERROR(VLOOKUP(CONSOLIDADO[[#This Row],[Codigo Municipio]],TDDia!$A$4:$B$394,2,0),0)</f>
        <v>0</v>
      </c>
    </row>
    <row r="968" spans="2:17" ht="14.4" x14ac:dyDescent="0.3">
      <c r="B968">
        <f t="shared" si="90"/>
        <v>6</v>
      </c>
      <c r="C968" s="75" t="str" cm="1">
        <f t="array" ref="C968">+INDEX(Table_4[[Departamento]:[Municipio]],FINAL!$B968,1)</f>
        <v>Atlántida</v>
      </c>
      <c r="D968" s="75" t="str" cm="1">
        <f t="array" ref="D968">+INDEX(Table_4[[Departamento]:[Municipio]],FINAL!$B968,4)</f>
        <v>San Francisco</v>
      </c>
      <c r="E968" s="75" t="str" cm="1">
        <f t="array" ref="E968">+INDEX(Table_4[[Departamento]:[Municipio]],FINAL!$B968,3)</f>
        <v>0106</v>
      </c>
      <c r="F968" s="102">
        <f t="shared" si="79"/>
        <v>43894</v>
      </c>
      <c r="G968" s="77" t="str">
        <f>+CONSOLIDADO[[#This Row],[Codigo Municipio]]&amp;CONSOLIDADO[[#This Row],[Fecha]]</f>
        <v>010643894</v>
      </c>
      <c r="H968" s="78">
        <f>+IFERROR(VLOOKUP($G968,TDAcumula!$C$2:$E$2027,3,0),0)</f>
        <v>0</v>
      </c>
      <c r="I968" s="79">
        <f t="shared" si="87"/>
        <v>0</v>
      </c>
      <c r="J968" s="80">
        <f>+IF(CONSOLIDADO[[#This Row],[Codigo Municipio]]=E967,CONSOLIDADO[[#This Row],[Fallecidos Diarios]]+J967,CONSOLIDADO[[#This Row],[Fallecidos Diarios]])</f>
        <v>0</v>
      </c>
      <c r="K968" s="81">
        <f t="shared" si="88"/>
        <v>0</v>
      </c>
      <c r="L968" s="82">
        <f>+IF(CONSOLIDADO[[#This Row],[Codigo Municipio]]=E967,CONSOLIDADO[[#This Row],[Recuperados Diarios]]+L967,CONSOLIDADO[[#This Row],[Recuperados Diarios]])</f>
        <v>0</v>
      </c>
      <c r="M968" s="83" cm="1">
        <f t="array" ref="M968">+IFERROR(IF(CONSOLIDADO[[#This Row],[Día]]&lt;14,0,INDEX(CONSOLIDADO[Casos Diarios],ROW()-14,1)),0)</f>
        <v>0</v>
      </c>
      <c r="N968" s="78">
        <f>+IF(CONSOLIDADO[[#This Row],[Clave]]="710143893",1,IF(OR(CONSOLIDADO[[#This Row],[Casos Acumulados]]&gt;0,CONSOLIDADO[[#This Row],[Muertes]]&gt;0),N967+1,I968))</f>
        <v>0</v>
      </c>
      <c r="O968" s="75">
        <f>+IFERROR(VLOOKUP($G968,TDMuertes!$C$2:$E$534,3,0),0)</f>
        <v>0</v>
      </c>
      <c r="P968" s="100" t="str">
        <f t="shared" ca="1" si="89"/>
        <v>OFF</v>
      </c>
      <c r="Q968" s="84">
        <f>+IFERROR(VLOOKUP(CONSOLIDADO[[#This Row],[Codigo Municipio]],TDDia!$A$4:$B$394,2,0),0)</f>
        <v>0</v>
      </c>
    </row>
    <row r="969" spans="2:17" ht="14.4" x14ac:dyDescent="0.3">
      <c r="B969">
        <f t="shared" si="90"/>
        <v>6</v>
      </c>
      <c r="C969" s="75" t="str" cm="1">
        <f t="array" ref="C969">+INDEX(Table_4[[Departamento]:[Municipio]],FINAL!$B969,1)</f>
        <v>Atlántida</v>
      </c>
      <c r="D969" s="75" t="str" cm="1">
        <f t="array" ref="D969">+INDEX(Table_4[[Departamento]:[Municipio]],FINAL!$B969,4)</f>
        <v>San Francisco</v>
      </c>
      <c r="E969" s="75" t="str" cm="1">
        <f t="array" ref="E969">+INDEX(Table_4[[Departamento]:[Municipio]],FINAL!$B969,3)</f>
        <v>0106</v>
      </c>
      <c r="F969" s="102">
        <f t="shared" si="79"/>
        <v>43895</v>
      </c>
      <c r="G969" s="77" t="str">
        <f>+CONSOLIDADO[[#This Row],[Codigo Municipio]]&amp;CONSOLIDADO[[#This Row],[Fecha]]</f>
        <v>010643895</v>
      </c>
      <c r="H969" s="78">
        <f>+IFERROR(VLOOKUP($G969,TDAcumula!$C$2:$E$2027,3,0),0)</f>
        <v>0</v>
      </c>
      <c r="I969" s="79">
        <f t="shared" si="87"/>
        <v>0</v>
      </c>
      <c r="J969" s="80">
        <f>+IF(CONSOLIDADO[[#This Row],[Codigo Municipio]]=E968,CONSOLIDADO[[#This Row],[Fallecidos Diarios]]+J968,CONSOLIDADO[[#This Row],[Fallecidos Diarios]])</f>
        <v>0</v>
      </c>
      <c r="K969" s="81">
        <f t="shared" si="88"/>
        <v>0</v>
      </c>
      <c r="L969" s="82">
        <f>+IF(CONSOLIDADO[[#This Row],[Codigo Municipio]]=E968,CONSOLIDADO[[#This Row],[Recuperados Diarios]]+L968,CONSOLIDADO[[#This Row],[Recuperados Diarios]])</f>
        <v>0</v>
      </c>
      <c r="M969" s="83" cm="1">
        <f t="array" ref="M969">+IFERROR(IF(CONSOLIDADO[[#This Row],[Día]]&lt;14,0,INDEX(CONSOLIDADO[Casos Diarios],ROW()-14,1)),0)</f>
        <v>0</v>
      </c>
      <c r="N969" s="78">
        <f>+IF(CONSOLIDADO[[#This Row],[Clave]]="710143893",1,IF(OR(CONSOLIDADO[[#This Row],[Casos Acumulados]]&gt;0,CONSOLIDADO[[#This Row],[Muertes]]&gt;0),N968+1,I969))</f>
        <v>0</v>
      </c>
      <c r="O969" s="75">
        <f>+IFERROR(VLOOKUP($G969,TDMuertes!$C$2:$E$534,3,0),0)</f>
        <v>0</v>
      </c>
      <c r="P969" s="100" t="str">
        <f t="shared" ca="1" si="89"/>
        <v>OFF</v>
      </c>
      <c r="Q969" s="84">
        <f>+IFERROR(VLOOKUP(CONSOLIDADO[[#This Row],[Codigo Municipio]],TDDia!$A$4:$B$394,2,0),0)</f>
        <v>0</v>
      </c>
    </row>
    <row r="970" spans="2:17" ht="14.4" x14ac:dyDescent="0.3">
      <c r="B970">
        <f t="shared" si="90"/>
        <v>6</v>
      </c>
      <c r="C970" s="75" t="str" cm="1">
        <f t="array" ref="C970">+INDEX(Table_4[[Departamento]:[Municipio]],FINAL!$B970,1)</f>
        <v>Atlántida</v>
      </c>
      <c r="D970" s="75" t="str" cm="1">
        <f t="array" ref="D970">+INDEX(Table_4[[Departamento]:[Municipio]],FINAL!$B970,4)</f>
        <v>San Francisco</v>
      </c>
      <c r="E970" s="75" t="str" cm="1">
        <f t="array" ref="E970">+INDEX(Table_4[[Departamento]:[Municipio]],FINAL!$B970,3)</f>
        <v>0106</v>
      </c>
      <c r="F970" s="102">
        <f t="shared" si="79"/>
        <v>43896</v>
      </c>
      <c r="G970" s="77" t="str">
        <f>+CONSOLIDADO[[#This Row],[Codigo Municipio]]&amp;CONSOLIDADO[[#This Row],[Fecha]]</f>
        <v>010643896</v>
      </c>
      <c r="H970" s="78">
        <f>+IFERROR(VLOOKUP($G970,TDAcumula!$C$2:$E$2027,3,0),0)</f>
        <v>0</v>
      </c>
      <c r="I970" s="79">
        <f t="shared" si="87"/>
        <v>0</v>
      </c>
      <c r="J970" s="80">
        <f>+IF(CONSOLIDADO[[#This Row],[Codigo Municipio]]=E969,CONSOLIDADO[[#This Row],[Fallecidos Diarios]]+J969,CONSOLIDADO[[#This Row],[Fallecidos Diarios]])</f>
        <v>0</v>
      </c>
      <c r="K970" s="81">
        <f t="shared" si="88"/>
        <v>0</v>
      </c>
      <c r="L970" s="82">
        <f>+IF(CONSOLIDADO[[#This Row],[Codigo Municipio]]=E969,CONSOLIDADO[[#This Row],[Recuperados Diarios]]+L969,CONSOLIDADO[[#This Row],[Recuperados Diarios]])</f>
        <v>0</v>
      </c>
      <c r="M970" s="83" cm="1">
        <f t="array" ref="M970">+IFERROR(IF(CONSOLIDADO[[#This Row],[Día]]&lt;14,0,INDEX(CONSOLIDADO[Casos Diarios],ROW()-14,1)),0)</f>
        <v>0</v>
      </c>
      <c r="N970" s="78">
        <f>+IF(CONSOLIDADO[[#This Row],[Clave]]="710143893",1,IF(OR(CONSOLIDADO[[#This Row],[Casos Acumulados]]&gt;0,CONSOLIDADO[[#This Row],[Muertes]]&gt;0),N969+1,I970))</f>
        <v>0</v>
      </c>
      <c r="O970" s="75">
        <f>+IFERROR(VLOOKUP($G970,TDMuertes!$C$2:$E$534,3,0),0)</f>
        <v>0</v>
      </c>
      <c r="P970" s="100" t="str">
        <f t="shared" ca="1" si="89"/>
        <v>OFF</v>
      </c>
      <c r="Q970" s="84">
        <f>+IFERROR(VLOOKUP(CONSOLIDADO[[#This Row],[Codigo Municipio]],TDDia!$A$4:$B$394,2,0),0)</f>
        <v>0</v>
      </c>
    </row>
    <row r="971" spans="2:17" ht="14.4" x14ac:dyDescent="0.3">
      <c r="B971">
        <f t="shared" si="90"/>
        <v>6</v>
      </c>
      <c r="C971" s="75" t="str" cm="1">
        <f t="array" ref="C971">+INDEX(Table_4[[Departamento]:[Municipio]],FINAL!$B971,1)</f>
        <v>Atlántida</v>
      </c>
      <c r="D971" s="75" t="str" cm="1">
        <f t="array" ref="D971">+INDEX(Table_4[[Departamento]:[Municipio]],FINAL!$B971,4)</f>
        <v>San Francisco</v>
      </c>
      <c r="E971" s="75" t="str" cm="1">
        <f t="array" ref="E971">+INDEX(Table_4[[Departamento]:[Municipio]],FINAL!$B971,3)</f>
        <v>0106</v>
      </c>
      <c r="F971" s="102">
        <f t="shared" si="79"/>
        <v>43897</v>
      </c>
      <c r="G971" s="77" t="str">
        <f>+CONSOLIDADO[[#This Row],[Codigo Municipio]]&amp;CONSOLIDADO[[#This Row],[Fecha]]</f>
        <v>010643897</v>
      </c>
      <c r="H971" s="78">
        <f>+IFERROR(VLOOKUP($G971,TDAcumula!$C$2:$E$2027,3,0),0)</f>
        <v>0</v>
      </c>
      <c r="I971" s="79">
        <f t="shared" si="87"/>
        <v>0</v>
      </c>
      <c r="J971" s="80">
        <f>+IF(CONSOLIDADO[[#This Row],[Codigo Municipio]]=E970,CONSOLIDADO[[#This Row],[Fallecidos Diarios]]+J970,CONSOLIDADO[[#This Row],[Fallecidos Diarios]])</f>
        <v>0</v>
      </c>
      <c r="K971" s="81">
        <f t="shared" si="88"/>
        <v>0</v>
      </c>
      <c r="L971" s="82">
        <f>+IF(CONSOLIDADO[[#This Row],[Codigo Municipio]]=E970,CONSOLIDADO[[#This Row],[Recuperados Diarios]]+L970,CONSOLIDADO[[#This Row],[Recuperados Diarios]])</f>
        <v>0</v>
      </c>
      <c r="M971" s="83" cm="1">
        <f t="array" ref="M971">+IFERROR(IF(CONSOLIDADO[[#This Row],[Día]]&lt;14,0,INDEX(CONSOLIDADO[Casos Diarios],ROW()-14,1)),0)</f>
        <v>0</v>
      </c>
      <c r="N971" s="78">
        <f>+IF(CONSOLIDADO[[#This Row],[Clave]]="710143893",1,IF(OR(CONSOLIDADO[[#This Row],[Casos Acumulados]]&gt;0,CONSOLIDADO[[#This Row],[Muertes]]&gt;0),N970+1,I971))</f>
        <v>0</v>
      </c>
      <c r="O971" s="75">
        <f>+IFERROR(VLOOKUP($G971,TDMuertes!$C$2:$E$534,3,0),0)</f>
        <v>0</v>
      </c>
      <c r="P971" s="100" t="str">
        <f t="shared" ca="1" si="89"/>
        <v>OFF</v>
      </c>
      <c r="Q971" s="84">
        <f>+IFERROR(VLOOKUP(CONSOLIDADO[[#This Row],[Codigo Municipio]],TDDia!$A$4:$B$394,2,0),0)</f>
        <v>0</v>
      </c>
    </row>
    <row r="972" spans="2:17" ht="14.4" x14ac:dyDescent="0.3">
      <c r="B972">
        <f t="shared" si="90"/>
        <v>6</v>
      </c>
      <c r="C972" s="75" t="str" cm="1">
        <f t="array" ref="C972">+INDEX(Table_4[[Departamento]:[Municipio]],FINAL!$B972,1)</f>
        <v>Atlántida</v>
      </c>
      <c r="D972" s="75" t="str" cm="1">
        <f t="array" ref="D972">+INDEX(Table_4[[Departamento]:[Municipio]],FINAL!$B972,4)</f>
        <v>San Francisco</v>
      </c>
      <c r="E972" s="75" t="str" cm="1">
        <f t="array" ref="E972">+INDEX(Table_4[[Departamento]:[Municipio]],FINAL!$B972,3)</f>
        <v>0106</v>
      </c>
      <c r="F972" s="102">
        <f t="shared" si="79"/>
        <v>43898</v>
      </c>
      <c r="G972" s="77" t="str">
        <f>+CONSOLIDADO[[#This Row],[Codigo Municipio]]&amp;CONSOLIDADO[[#This Row],[Fecha]]</f>
        <v>010643898</v>
      </c>
      <c r="H972" s="78">
        <f>+IFERROR(VLOOKUP($G972,TDAcumula!$C$2:$E$2027,3,0),0)</f>
        <v>0</v>
      </c>
      <c r="I972" s="79">
        <f t="shared" si="87"/>
        <v>0</v>
      </c>
      <c r="J972" s="80">
        <f>+IF(CONSOLIDADO[[#This Row],[Codigo Municipio]]=E971,CONSOLIDADO[[#This Row],[Fallecidos Diarios]]+J971,CONSOLIDADO[[#This Row],[Fallecidos Diarios]])</f>
        <v>0</v>
      </c>
      <c r="K972" s="81">
        <f t="shared" si="88"/>
        <v>0</v>
      </c>
      <c r="L972" s="82">
        <f>+IF(CONSOLIDADO[[#This Row],[Codigo Municipio]]=E971,CONSOLIDADO[[#This Row],[Recuperados Diarios]]+L971,CONSOLIDADO[[#This Row],[Recuperados Diarios]])</f>
        <v>0</v>
      </c>
      <c r="M972" s="83" cm="1">
        <f t="array" ref="M972">+IFERROR(IF(CONSOLIDADO[[#This Row],[Día]]&lt;14,0,INDEX(CONSOLIDADO[Casos Diarios],ROW()-14,1)),0)</f>
        <v>0</v>
      </c>
      <c r="N972" s="78">
        <f>+IF(CONSOLIDADO[[#This Row],[Clave]]="710143893",1,IF(OR(CONSOLIDADO[[#This Row],[Casos Acumulados]]&gt;0,CONSOLIDADO[[#This Row],[Muertes]]&gt;0),N971+1,I972))</f>
        <v>0</v>
      </c>
      <c r="O972" s="75">
        <f>+IFERROR(VLOOKUP($G972,TDMuertes!$C$2:$E$534,3,0),0)</f>
        <v>0</v>
      </c>
      <c r="P972" s="100" t="str">
        <f t="shared" ca="1" si="89"/>
        <v>OFF</v>
      </c>
      <c r="Q972" s="84">
        <f>+IFERROR(VLOOKUP(CONSOLIDADO[[#This Row],[Codigo Municipio]],TDDia!$A$4:$B$394,2,0),0)</f>
        <v>0</v>
      </c>
    </row>
    <row r="973" spans="2:17" ht="14.4" x14ac:dyDescent="0.3">
      <c r="B973">
        <f t="shared" si="90"/>
        <v>6</v>
      </c>
      <c r="C973" s="75" t="str" cm="1">
        <f t="array" ref="C973">+INDEX(Table_4[[Departamento]:[Municipio]],FINAL!$B973,1)</f>
        <v>Atlántida</v>
      </c>
      <c r="D973" s="75" t="str" cm="1">
        <f t="array" ref="D973">+INDEX(Table_4[[Departamento]:[Municipio]],FINAL!$B973,4)</f>
        <v>San Francisco</v>
      </c>
      <c r="E973" s="75" t="str" cm="1">
        <f t="array" ref="E973">+INDEX(Table_4[[Departamento]:[Municipio]],FINAL!$B973,3)</f>
        <v>0106</v>
      </c>
      <c r="F973" s="102">
        <f t="shared" si="79"/>
        <v>43899</v>
      </c>
      <c r="G973" s="77" t="str">
        <f>+CONSOLIDADO[[#This Row],[Codigo Municipio]]&amp;CONSOLIDADO[[#This Row],[Fecha]]</f>
        <v>010643899</v>
      </c>
      <c r="H973" s="78">
        <f>+IFERROR(VLOOKUP($G973,TDAcumula!$C$2:$E$2027,3,0),0)</f>
        <v>0</v>
      </c>
      <c r="I973" s="79">
        <f t="shared" si="87"/>
        <v>0</v>
      </c>
      <c r="J973" s="80">
        <f>+IF(CONSOLIDADO[[#This Row],[Codigo Municipio]]=E972,CONSOLIDADO[[#This Row],[Fallecidos Diarios]]+J972,CONSOLIDADO[[#This Row],[Fallecidos Diarios]])</f>
        <v>0</v>
      </c>
      <c r="K973" s="81">
        <f t="shared" si="88"/>
        <v>0</v>
      </c>
      <c r="L973" s="82">
        <f>+IF(CONSOLIDADO[[#This Row],[Codigo Municipio]]=E972,CONSOLIDADO[[#This Row],[Recuperados Diarios]]+L972,CONSOLIDADO[[#This Row],[Recuperados Diarios]])</f>
        <v>0</v>
      </c>
      <c r="M973" s="83" cm="1">
        <f t="array" ref="M973">+IFERROR(IF(CONSOLIDADO[[#This Row],[Día]]&lt;14,0,INDEX(CONSOLIDADO[Casos Diarios],ROW()-14,1)),0)</f>
        <v>0</v>
      </c>
      <c r="N973" s="78">
        <f>+IF(CONSOLIDADO[[#This Row],[Clave]]="710143893",1,IF(OR(CONSOLIDADO[[#This Row],[Casos Acumulados]]&gt;0,CONSOLIDADO[[#This Row],[Muertes]]&gt;0),N972+1,I973))</f>
        <v>0</v>
      </c>
      <c r="O973" s="75">
        <f>+IFERROR(VLOOKUP($G973,TDMuertes!$C$2:$E$534,3,0),0)</f>
        <v>0</v>
      </c>
      <c r="P973" s="100" t="str">
        <f t="shared" ca="1" si="89"/>
        <v>OFF</v>
      </c>
      <c r="Q973" s="84">
        <f>+IFERROR(VLOOKUP(CONSOLIDADO[[#This Row],[Codigo Municipio]],TDDia!$A$4:$B$394,2,0),0)</f>
        <v>0</v>
      </c>
    </row>
    <row r="974" spans="2:17" ht="14.4" x14ac:dyDescent="0.3">
      <c r="B974">
        <f t="shared" si="90"/>
        <v>6</v>
      </c>
      <c r="C974" s="75" t="str" cm="1">
        <f t="array" ref="C974">+INDEX(Table_4[[Departamento]:[Municipio]],FINAL!$B974,1)</f>
        <v>Atlántida</v>
      </c>
      <c r="D974" s="75" t="str" cm="1">
        <f t="array" ref="D974">+INDEX(Table_4[[Departamento]:[Municipio]],FINAL!$B974,4)</f>
        <v>San Francisco</v>
      </c>
      <c r="E974" s="75" t="str" cm="1">
        <f t="array" ref="E974">+INDEX(Table_4[[Departamento]:[Municipio]],FINAL!$B974,3)</f>
        <v>0106</v>
      </c>
      <c r="F974" s="102">
        <f t="shared" si="79"/>
        <v>43900</v>
      </c>
      <c r="G974" s="77" t="str">
        <f>+CONSOLIDADO[[#This Row],[Codigo Municipio]]&amp;CONSOLIDADO[[#This Row],[Fecha]]</f>
        <v>010643900</v>
      </c>
      <c r="H974" s="78">
        <f>+IFERROR(VLOOKUP($G974,TDAcumula!$C$2:$E$2027,3,0),0)</f>
        <v>0</v>
      </c>
      <c r="I974" s="79">
        <f t="shared" si="87"/>
        <v>0</v>
      </c>
      <c r="J974" s="80">
        <f>+IF(CONSOLIDADO[[#This Row],[Codigo Municipio]]=E973,CONSOLIDADO[[#This Row],[Fallecidos Diarios]]+J973,CONSOLIDADO[[#This Row],[Fallecidos Diarios]])</f>
        <v>0</v>
      </c>
      <c r="K974" s="81">
        <f t="shared" si="88"/>
        <v>0</v>
      </c>
      <c r="L974" s="82">
        <f>+IF(CONSOLIDADO[[#This Row],[Codigo Municipio]]=E973,CONSOLIDADO[[#This Row],[Recuperados Diarios]]+L973,CONSOLIDADO[[#This Row],[Recuperados Diarios]])</f>
        <v>0</v>
      </c>
      <c r="M974" s="83" cm="1">
        <f t="array" ref="M974">+IFERROR(IF(CONSOLIDADO[[#This Row],[Día]]&lt;14,0,INDEX(CONSOLIDADO[Casos Diarios],ROW()-14,1)),0)</f>
        <v>0</v>
      </c>
      <c r="N974" s="78">
        <f>+IF(CONSOLIDADO[[#This Row],[Clave]]="710143893",1,IF(OR(CONSOLIDADO[[#This Row],[Casos Acumulados]]&gt;0,CONSOLIDADO[[#This Row],[Muertes]]&gt;0),N973+1,I974))</f>
        <v>0</v>
      </c>
      <c r="O974" s="75">
        <f>+IFERROR(VLOOKUP($G974,TDMuertes!$C$2:$E$534,3,0),0)</f>
        <v>0</v>
      </c>
      <c r="P974" s="100" t="str">
        <f t="shared" ca="1" si="89"/>
        <v>OFF</v>
      </c>
      <c r="Q974" s="84">
        <f>+IFERROR(VLOOKUP(CONSOLIDADO[[#This Row],[Codigo Municipio]],TDDia!$A$4:$B$394,2,0),0)</f>
        <v>0</v>
      </c>
    </row>
    <row r="975" spans="2:17" ht="14.4" x14ac:dyDescent="0.3">
      <c r="B975">
        <f t="shared" si="90"/>
        <v>6</v>
      </c>
      <c r="C975" s="75" t="str" cm="1">
        <f t="array" ref="C975">+INDEX(Table_4[[Departamento]:[Municipio]],FINAL!$B975,1)</f>
        <v>Atlántida</v>
      </c>
      <c r="D975" s="75" t="str" cm="1">
        <f t="array" ref="D975">+INDEX(Table_4[[Departamento]:[Municipio]],FINAL!$B975,4)</f>
        <v>San Francisco</v>
      </c>
      <c r="E975" s="75" t="str" cm="1">
        <f t="array" ref="E975">+INDEX(Table_4[[Departamento]:[Municipio]],FINAL!$B975,3)</f>
        <v>0106</v>
      </c>
      <c r="F975" s="102">
        <f t="shared" si="79"/>
        <v>43901</v>
      </c>
      <c r="G975" s="77" t="str">
        <f>+CONSOLIDADO[[#This Row],[Codigo Municipio]]&amp;CONSOLIDADO[[#This Row],[Fecha]]</f>
        <v>010643901</v>
      </c>
      <c r="H975" s="78">
        <f>+IFERROR(VLOOKUP($G975,TDAcumula!$C$2:$E$2027,3,0),0)</f>
        <v>0</v>
      </c>
      <c r="I975" s="79">
        <f t="shared" si="87"/>
        <v>0</v>
      </c>
      <c r="J975" s="80">
        <f>+IF(CONSOLIDADO[[#This Row],[Codigo Municipio]]=E974,CONSOLIDADO[[#This Row],[Fallecidos Diarios]]+J974,CONSOLIDADO[[#This Row],[Fallecidos Diarios]])</f>
        <v>0</v>
      </c>
      <c r="K975" s="81">
        <f t="shared" si="88"/>
        <v>0</v>
      </c>
      <c r="L975" s="82">
        <f>+IF(CONSOLIDADO[[#This Row],[Codigo Municipio]]=E974,CONSOLIDADO[[#This Row],[Recuperados Diarios]]+L974,CONSOLIDADO[[#This Row],[Recuperados Diarios]])</f>
        <v>0</v>
      </c>
      <c r="M975" s="83" cm="1">
        <f t="array" ref="M975">+IFERROR(IF(CONSOLIDADO[[#This Row],[Día]]&lt;14,0,INDEX(CONSOLIDADO[Casos Diarios],ROW()-14,1)),0)</f>
        <v>0</v>
      </c>
      <c r="N975" s="78">
        <f>+IF(CONSOLIDADO[[#This Row],[Clave]]="710143893",1,IF(OR(CONSOLIDADO[[#This Row],[Casos Acumulados]]&gt;0,CONSOLIDADO[[#This Row],[Muertes]]&gt;0),N974+1,I975))</f>
        <v>0</v>
      </c>
      <c r="O975" s="75">
        <f>+IFERROR(VLOOKUP($G975,TDMuertes!$C$2:$E$534,3,0),0)</f>
        <v>0</v>
      </c>
      <c r="P975" s="100" t="str">
        <f t="shared" ca="1" si="89"/>
        <v>OFF</v>
      </c>
      <c r="Q975" s="84">
        <f>+IFERROR(VLOOKUP(CONSOLIDADO[[#This Row],[Codigo Municipio]],TDDia!$A$4:$B$394,2,0),0)</f>
        <v>0</v>
      </c>
    </row>
    <row r="976" spans="2:17" ht="14.4" x14ac:dyDescent="0.3">
      <c r="B976">
        <f t="shared" si="90"/>
        <v>6</v>
      </c>
      <c r="C976" s="75" t="str" cm="1">
        <f t="array" ref="C976">+INDEX(Table_4[[Departamento]:[Municipio]],FINAL!$B976,1)</f>
        <v>Atlántida</v>
      </c>
      <c r="D976" s="75" t="str" cm="1">
        <f t="array" ref="D976">+INDEX(Table_4[[Departamento]:[Municipio]],FINAL!$B976,4)</f>
        <v>San Francisco</v>
      </c>
      <c r="E976" s="75" t="str" cm="1">
        <f t="array" ref="E976">+INDEX(Table_4[[Departamento]:[Municipio]],FINAL!$B976,3)</f>
        <v>0106</v>
      </c>
      <c r="F976" s="102">
        <f t="shared" si="79"/>
        <v>43902</v>
      </c>
      <c r="G976" s="77" t="str">
        <f>+CONSOLIDADO[[#This Row],[Codigo Municipio]]&amp;CONSOLIDADO[[#This Row],[Fecha]]</f>
        <v>010643902</v>
      </c>
      <c r="H976" s="78">
        <f>+IFERROR(VLOOKUP($G976,TDAcumula!$C$2:$E$2027,3,0),0)</f>
        <v>0</v>
      </c>
      <c r="I976" s="79">
        <f t="shared" si="87"/>
        <v>0</v>
      </c>
      <c r="J976" s="80">
        <f>+IF(CONSOLIDADO[[#This Row],[Codigo Municipio]]=E975,CONSOLIDADO[[#This Row],[Fallecidos Diarios]]+J975,CONSOLIDADO[[#This Row],[Fallecidos Diarios]])</f>
        <v>0</v>
      </c>
      <c r="K976" s="81">
        <f t="shared" si="88"/>
        <v>0</v>
      </c>
      <c r="L976" s="82">
        <f>+IF(CONSOLIDADO[[#This Row],[Codigo Municipio]]=E975,CONSOLIDADO[[#This Row],[Recuperados Diarios]]+L975,CONSOLIDADO[[#This Row],[Recuperados Diarios]])</f>
        <v>0</v>
      </c>
      <c r="M976" s="83" cm="1">
        <f t="array" ref="M976">+IFERROR(IF(CONSOLIDADO[[#This Row],[Día]]&lt;14,0,INDEX(CONSOLIDADO[Casos Diarios],ROW()-14,1)),0)</f>
        <v>0</v>
      </c>
      <c r="N976" s="78">
        <f>+IF(CONSOLIDADO[[#This Row],[Clave]]="710143893",1,IF(OR(CONSOLIDADO[[#This Row],[Casos Acumulados]]&gt;0,CONSOLIDADO[[#This Row],[Muertes]]&gt;0),N975+1,I976))</f>
        <v>0</v>
      </c>
      <c r="O976" s="75">
        <f>+IFERROR(VLOOKUP($G976,TDMuertes!$C$2:$E$534,3,0),0)</f>
        <v>0</v>
      </c>
      <c r="P976" s="100" t="str">
        <f t="shared" ca="1" si="89"/>
        <v>OFF</v>
      </c>
      <c r="Q976" s="84">
        <f>+IFERROR(VLOOKUP(CONSOLIDADO[[#This Row],[Codigo Municipio]],TDDia!$A$4:$B$394,2,0),0)</f>
        <v>0</v>
      </c>
    </row>
    <row r="977" spans="2:17" ht="14.4" x14ac:dyDescent="0.3">
      <c r="B977">
        <f t="shared" si="90"/>
        <v>6</v>
      </c>
      <c r="C977" s="75" t="str" cm="1">
        <f t="array" ref="C977">+INDEX(Table_4[[Departamento]:[Municipio]],FINAL!$B977,1)</f>
        <v>Atlántida</v>
      </c>
      <c r="D977" s="75" t="str" cm="1">
        <f t="array" ref="D977">+INDEX(Table_4[[Departamento]:[Municipio]],FINAL!$B977,4)</f>
        <v>San Francisco</v>
      </c>
      <c r="E977" s="75" t="str" cm="1">
        <f t="array" ref="E977">+INDEX(Table_4[[Departamento]:[Municipio]],FINAL!$B977,3)</f>
        <v>0106</v>
      </c>
      <c r="F977" s="102">
        <f t="shared" si="79"/>
        <v>43903</v>
      </c>
      <c r="G977" s="77" t="str">
        <f>+CONSOLIDADO[[#This Row],[Codigo Municipio]]&amp;CONSOLIDADO[[#This Row],[Fecha]]</f>
        <v>010643903</v>
      </c>
      <c r="H977" s="78">
        <f>+IFERROR(VLOOKUP($G977,TDAcumula!$C$2:$E$2027,3,0),0)</f>
        <v>0</v>
      </c>
      <c r="I977" s="79">
        <f t="shared" si="87"/>
        <v>0</v>
      </c>
      <c r="J977" s="80">
        <f>+IF(CONSOLIDADO[[#This Row],[Codigo Municipio]]=E976,CONSOLIDADO[[#This Row],[Fallecidos Diarios]]+J976,CONSOLIDADO[[#This Row],[Fallecidos Diarios]])</f>
        <v>0</v>
      </c>
      <c r="K977" s="81">
        <f t="shared" si="88"/>
        <v>0</v>
      </c>
      <c r="L977" s="82">
        <f>+IF(CONSOLIDADO[[#This Row],[Codigo Municipio]]=E976,CONSOLIDADO[[#This Row],[Recuperados Diarios]]+L976,CONSOLIDADO[[#This Row],[Recuperados Diarios]])</f>
        <v>0</v>
      </c>
      <c r="M977" s="83" cm="1">
        <f t="array" ref="M977">+IFERROR(IF(CONSOLIDADO[[#This Row],[Día]]&lt;14,0,INDEX(CONSOLIDADO[Casos Diarios],ROW()-14,1)),0)</f>
        <v>0</v>
      </c>
      <c r="N977" s="78">
        <f>+IF(CONSOLIDADO[[#This Row],[Clave]]="710143893",1,IF(OR(CONSOLIDADO[[#This Row],[Casos Acumulados]]&gt;0,CONSOLIDADO[[#This Row],[Muertes]]&gt;0),N976+1,I977))</f>
        <v>0</v>
      </c>
      <c r="O977" s="75">
        <f>+IFERROR(VLOOKUP($G977,TDMuertes!$C$2:$E$534,3,0),0)</f>
        <v>0</v>
      </c>
      <c r="P977" s="100" t="str">
        <f t="shared" ca="1" si="89"/>
        <v>OFF</v>
      </c>
      <c r="Q977" s="84">
        <f>+IFERROR(VLOOKUP(CONSOLIDADO[[#This Row],[Codigo Municipio]],TDDia!$A$4:$B$394,2,0),0)</f>
        <v>0</v>
      </c>
    </row>
    <row r="978" spans="2:17" ht="14.4" x14ac:dyDescent="0.3">
      <c r="B978">
        <f t="shared" si="90"/>
        <v>6</v>
      </c>
      <c r="C978" s="75" t="str" cm="1">
        <f t="array" ref="C978">+INDEX(Table_4[[Departamento]:[Municipio]],FINAL!$B978,1)</f>
        <v>Atlántida</v>
      </c>
      <c r="D978" s="75" t="str" cm="1">
        <f t="array" ref="D978">+INDEX(Table_4[[Departamento]:[Municipio]],FINAL!$B978,4)</f>
        <v>San Francisco</v>
      </c>
      <c r="E978" s="75" t="str" cm="1">
        <f t="array" ref="E978">+INDEX(Table_4[[Departamento]:[Municipio]],FINAL!$B978,3)</f>
        <v>0106</v>
      </c>
      <c r="F978" s="102">
        <f t="shared" si="79"/>
        <v>43904</v>
      </c>
      <c r="G978" s="77" t="str">
        <f>+CONSOLIDADO[[#This Row],[Codigo Municipio]]&amp;CONSOLIDADO[[#This Row],[Fecha]]</f>
        <v>010643904</v>
      </c>
      <c r="H978" s="78">
        <f>+IFERROR(VLOOKUP($G978,TDAcumula!$C$2:$E$2027,3,0),0)</f>
        <v>0</v>
      </c>
      <c r="I978" s="79">
        <f t="shared" si="87"/>
        <v>0</v>
      </c>
      <c r="J978" s="80">
        <f>+IF(CONSOLIDADO[[#This Row],[Codigo Municipio]]=E977,CONSOLIDADO[[#This Row],[Fallecidos Diarios]]+J977,CONSOLIDADO[[#This Row],[Fallecidos Diarios]])</f>
        <v>0</v>
      </c>
      <c r="K978" s="81">
        <f t="shared" si="88"/>
        <v>0</v>
      </c>
      <c r="L978" s="82">
        <f>+IF(CONSOLIDADO[[#This Row],[Codigo Municipio]]=E977,CONSOLIDADO[[#This Row],[Recuperados Diarios]]+L977,CONSOLIDADO[[#This Row],[Recuperados Diarios]])</f>
        <v>0</v>
      </c>
      <c r="M978" s="83" cm="1">
        <f t="array" ref="M978">+IFERROR(IF(CONSOLIDADO[[#This Row],[Día]]&lt;14,0,INDEX(CONSOLIDADO[Casos Diarios],ROW()-14,1)),0)</f>
        <v>0</v>
      </c>
      <c r="N978" s="78">
        <f>+IF(CONSOLIDADO[[#This Row],[Clave]]="710143893",1,IF(OR(CONSOLIDADO[[#This Row],[Casos Acumulados]]&gt;0,CONSOLIDADO[[#This Row],[Muertes]]&gt;0),N977+1,I978))</f>
        <v>0</v>
      </c>
      <c r="O978" s="75">
        <f>+IFERROR(VLOOKUP($G978,TDMuertes!$C$2:$E$534,3,0),0)</f>
        <v>0</v>
      </c>
      <c r="P978" s="100" t="str">
        <f t="shared" ca="1" si="89"/>
        <v>OFF</v>
      </c>
      <c r="Q978" s="84">
        <f>+IFERROR(VLOOKUP(CONSOLIDADO[[#This Row],[Codigo Municipio]],TDDia!$A$4:$B$394,2,0),0)</f>
        <v>0</v>
      </c>
    </row>
    <row r="979" spans="2:17" ht="14.4" x14ac:dyDescent="0.3">
      <c r="B979">
        <f t="shared" si="90"/>
        <v>6</v>
      </c>
      <c r="C979" s="75" t="str" cm="1">
        <f t="array" ref="C979">+INDEX(Table_4[[Departamento]:[Municipio]],FINAL!$B979,1)</f>
        <v>Atlántida</v>
      </c>
      <c r="D979" s="75" t="str" cm="1">
        <f t="array" ref="D979">+INDEX(Table_4[[Departamento]:[Municipio]],FINAL!$B979,4)</f>
        <v>San Francisco</v>
      </c>
      <c r="E979" s="75" t="str" cm="1">
        <f t="array" ref="E979">+INDEX(Table_4[[Departamento]:[Municipio]],FINAL!$B979,3)</f>
        <v>0106</v>
      </c>
      <c r="F979" s="102">
        <f t="shared" si="79"/>
        <v>43905</v>
      </c>
      <c r="G979" s="77" t="str">
        <f>+CONSOLIDADO[[#This Row],[Codigo Municipio]]&amp;CONSOLIDADO[[#This Row],[Fecha]]</f>
        <v>010643905</v>
      </c>
      <c r="H979" s="78">
        <f>+IFERROR(VLOOKUP($G979,TDAcumula!$C$2:$E$2027,3,0),0)</f>
        <v>0</v>
      </c>
      <c r="I979" s="79">
        <f t="shared" si="87"/>
        <v>0</v>
      </c>
      <c r="J979" s="80">
        <f>+IF(CONSOLIDADO[[#This Row],[Codigo Municipio]]=E978,CONSOLIDADO[[#This Row],[Fallecidos Diarios]]+J978,CONSOLIDADO[[#This Row],[Fallecidos Diarios]])</f>
        <v>0</v>
      </c>
      <c r="K979" s="81">
        <f t="shared" si="88"/>
        <v>0</v>
      </c>
      <c r="L979" s="82">
        <f>+IF(CONSOLIDADO[[#This Row],[Codigo Municipio]]=E978,CONSOLIDADO[[#This Row],[Recuperados Diarios]]+L978,CONSOLIDADO[[#This Row],[Recuperados Diarios]])</f>
        <v>0</v>
      </c>
      <c r="M979" s="83" cm="1">
        <f t="array" ref="M979">+IFERROR(IF(CONSOLIDADO[[#This Row],[Día]]&lt;14,0,INDEX(CONSOLIDADO[Casos Diarios],ROW()-14,1)),0)</f>
        <v>0</v>
      </c>
      <c r="N979" s="78">
        <f>+IF(CONSOLIDADO[[#This Row],[Clave]]="710143893",1,IF(OR(CONSOLIDADO[[#This Row],[Casos Acumulados]]&gt;0,CONSOLIDADO[[#This Row],[Muertes]]&gt;0),N978+1,I979))</f>
        <v>0</v>
      </c>
      <c r="O979" s="75">
        <f>+IFERROR(VLOOKUP($G979,TDMuertes!$C$2:$E$534,3,0),0)</f>
        <v>0</v>
      </c>
      <c r="P979" s="100" t="str">
        <f t="shared" ca="1" si="89"/>
        <v>OFF</v>
      </c>
      <c r="Q979" s="84">
        <f>+IFERROR(VLOOKUP(CONSOLIDADO[[#This Row],[Codigo Municipio]],TDDia!$A$4:$B$394,2,0),0)</f>
        <v>0</v>
      </c>
    </row>
    <row r="980" spans="2:17" ht="14.4" x14ac:dyDescent="0.3">
      <c r="B980">
        <f t="shared" si="90"/>
        <v>6</v>
      </c>
      <c r="C980" s="75" t="str" cm="1">
        <f t="array" ref="C980">+INDEX(Table_4[[Departamento]:[Municipio]],FINAL!$B980,1)</f>
        <v>Atlántida</v>
      </c>
      <c r="D980" s="75" t="str" cm="1">
        <f t="array" ref="D980">+INDEX(Table_4[[Departamento]:[Municipio]],FINAL!$B980,4)</f>
        <v>San Francisco</v>
      </c>
      <c r="E980" s="75" t="str" cm="1">
        <f t="array" ref="E980">+INDEX(Table_4[[Departamento]:[Municipio]],FINAL!$B980,3)</f>
        <v>0106</v>
      </c>
      <c r="F980" s="102">
        <f t="shared" si="79"/>
        <v>43906</v>
      </c>
      <c r="G980" s="77" t="str">
        <f>+CONSOLIDADO[[#This Row],[Codigo Municipio]]&amp;CONSOLIDADO[[#This Row],[Fecha]]</f>
        <v>010643906</v>
      </c>
      <c r="H980" s="78">
        <f>+IFERROR(VLOOKUP($G980,TDAcumula!$C$2:$E$2027,3,0),0)</f>
        <v>0</v>
      </c>
      <c r="I980" s="79">
        <f t="shared" si="87"/>
        <v>0</v>
      </c>
      <c r="J980" s="80">
        <f>+IF(CONSOLIDADO[[#This Row],[Codigo Municipio]]=E979,CONSOLIDADO[[#This Row],[Fallecidos Diarios]]+J979,CONSOLIDADO[[#This Row],[Fallecidos Diarios]])</f>
        <v>0</v>
      </c>
      <c r="K980" s="81">
        <f t="shared" si="88"/>
        <v>0</v>
      </c>
      <c r="L980" s="82">
        <f>+IF(CONSOLIDADO[[#This Row],[Codigo Municipio]]=E979,CONSOLIDADO[[#This Row],[Recuperados Diarios]]+L979,CONSOLIDADO[[#This Row],[Recuperados Diarios]])</f>
        <v>0</v>
      </c>
      <c r="M980" s="83" cm="1">
        <f t="array" ref="M980">+IFERROR(IF(CONSOLIDADO[[#This Row],[Día]]&lt;14,0,INDEX(CONSOLIDADO[Casos Diarios],ROW()-14,1)),0)</f>
        <v>0</v>
      </c>
      <c r="N980" s="78">
        <f>+IF(CONSOLIDADO[[#This Row],[Clave]]="710143893",1,IF(OR(CONSOLIDADO[[#This Row],[Casos Acumulados]]&gt;0,CONSOLIDADO[[#This Row],[Muertes]]&gt;0),N979+1,I980))</f>
        <v>0</v>
      </c>
      <c r="O980" s="75">
        <f>+IFERROR(VLOOKUP($G980,TDMuertes!$C$2:$E$534,3,0),0)</f>
        <v>0</v>
      </c>
      <c r="P980" s="100" t="str">
        <f t="shared" ca="1" si="89"/>
        <v>OFF</v>
      </c>
      <c r="Q980" s="84">
        <f>+IFERROR(VLOOKUP(CONSOLIDADO[[#This Row],[Codigo Municipio]],TDDia!$A$4:$B$394,2,0),0)</f>
        <v>0</v>
      </c>
    </row>
    <row r="981" spans="2:17" ht="14.4" x14ac:dyDescent="0.3">
      <c r="B981">
        <f t="shared" si="90"/>
        <v>6</v>
      </c>
      <c r="C981" s="75" t="str" cm="1">
        <f t="array" ref="C981">+INDEX(Table_4[[Departamento]:[Municipio]],FINAL!$B981,1)</f>
        <v>Atlántida</v>
      </c>
      <c r="D981" s="75" t="str" cm="1">
        <f t="array" ref="D981">+INDEX(Table_4[[Departamento]:[Municipio]],FINAL!$B981,4)</f>
        <v>San Francisco</v>
      </c>
      <c r="E981" s="75" t="str" cm="1">
        <f t="array" ref="E981">+INDEX(Table_4[[Departamento]:[Municipio]],FINAL!$B981,3)</f>
        <v>0106</v>
      </c>
      <c r="F981" s="102">
        <f t="shared" si="79"/>
        <v>43907</v>
      </c>
      <c r="G981" s="77" t="str">
        <f>+CONSOLIDADO[[#This Row],[Codigo Municipio]]&amp;CONSOLIDADO[[#This Row],[Fecha]]</f>
        <v>010643907</v>
      </c>
      <c r="H981" s="78">
        <f>+IFERROR(VLOOKUP($G981,TDAcumula!$C$2:$E$2027,3,0),0)</f>
        <v>0</v>
      </c>
      <c r="I981" s="79">
        <f t="shared" si="87"/>
        <v>0</v>
      </c>
      <c r="J981" s="80">
        <f>+IF(CONSOLIDADO[[#This Row],[Codigo Municipio]]=E980,CONSOLIDADO[[#This Row],[Fallecidos Diarios]]+J980,CONSOLIDADO[[#This Row],[Fallecidos Diarios]])</f>
        <v>0</v>
      </c>
      <c r="K981" s="81">
        <f t="shared" si="88"/>
        <v>0</v>
      </c>
      <c r="L981" s="82">
        <f>+IF(CONSOLIDADO[[#This Row],[Codigo Municipio]]=E980,CONSOLIDADO[[#This Row],[Recuperados Diarios]]+L980,CONSOLIDADO[[#This Row],[Recuperados Diarios]])</f>
        <v>0</v>
      </c>
      <c r="M981" s="83" cm="1">
        <f t="array" ref="M981">+IFERROR(IF(CONSOLIDADO[[#This Row],[Día]]&lt;14,0,INDEX(CONSOLIDADO[Casos Diarios],ROW()-14,1)),0)</f>
        <v>0</v>
      </c>
      <c r="N981" s="78">
        <f>+IF(CONSOLIDADO[[#This Row],[Clave]]="710143893",1,IF(OR(CONSOLIDADO[[#This Row],[Casos Acumulados]]&gt;0,CONSOLIDADO[[#This Row],[Muertes]]&gt;0),N980+1,I981))</f>
        <v>0</v>
      </c>
      <c r="O981" s="75">
        <f>+IFERROR(VLOOKUP($G981,TDMuertes!$C$2:$E$534,3,0),0)</f>
        <v>0</v>
      </c>
      <c r="P981" s="100" t="str">
        <f t="shared" ca="1" si="89"/>
        <v>OFF</v>
      </c>
      <c r="Q981" s="84">
        <f>+IFERROR(VLOOKUP(CONSOLIDADO[[#This Row],[Codigo Municipio]],TDDia!$A$4:$B$394,2,0),0)</f>
        <v>0</v>
      </c>
    </row>
    <row r="982" spans="2:17" ht="14.4" x14ac:dyDescent="0.3">
      <c r="B982">
        <f t="shared" si="90"/>
        <v>6</v>
      </c>
      <c r="C982" s="75" t="str" cm="1">
        <f t="array" ref="C982">+INDEX(Table_4[[Departamento]:[Municipio]],FINAL!$B982,1)</f>
        <v>Atlántida</v>
      </c>
      <c r="D982" s="75" t="str" cm="1">
        <f t="array" ref="D982">+INDEX(Table_4[[Departamento]:[Municipio]],FINAL!$B982,4)</f>
        <v>San Francisco</v>
      </c>
      <c r="E982" s="75" t="str" cm="1">
        <f t="array" ref="E982">+INDEX(Table_4[[Departamento]:[Municipio]],FINAL!$B982,3)</f>
        <v>0106</v>
      </c>
      <c r="F982" s="102">
        <f t="shared" si="79"/>
        <v>43908</v>
      </c>
      <c r="G982" s="77" t="str">
        <f>+CONSOLIDADO[[#This Row],[Codigo Municipio]]&amp;CONSOLIDADO[[#This Row],[Fecha]]</f>
        <v>010643908</v>
      </c>
      <c r="H982" s="78">
        <f>+IFERROR(VLOOKUP($G982,TDAcumula!$C$2:$E$2027,3,0),0)</f>
        <v>0</v>
      </c>
      <c r="I982" s="79">
        <f t="shared" si="87"/>
        <v>0</v>
      </c>
      <c r="J982" s="80">
        <f>+IF(CONSOLIDADO[[#This Row],[Codigo Municipio]]=E981,CONSOLIDADO[[#This Row],[Fallecidos Diarios]]+J981,CONSOLIDADO[[#This Row],[Fallecidos Diarios]])</f>
        <v>0</v>
      </c>
      <c r="K982" s="81">
        <f t="shared" si="88"/>
        <v>0</v>
      </c>
      <c r="L982" s="82">
        <f>+IF(CONSOLIDADO[[#This Row],[Codigo Municipio]]=E981,CONSOLIDADO[[#This Row],[Recuperados Diarios]]+L981,CONSOLIDADO[[#This Row],[Recuperados Diarios]])</f>
        <v>0</v>
      </c>
      <c r="M982" s="83" cm="1">
        <f t="array" ref="M982">+IFERROR(IF(CONSOLIDADO[[#This Row],[Día]]&lt;14,0,INDEX(CONSOLIDADO[Casos Diarios],ROW()-14,1)),0)</f>
        <v>0</v>
      </c>
      <c r="N982" s="78">
        <f>+IF(CONSOLIDADO[[#This Row],[Clave]]="710143893",1,IF(OR(CONSOLIDADO[[#This Row],[Casos Acumulados]]&gt;0,CONSOLIDADO[[#This Row],[Muertes]]&gt;0),N981+1,I982))</f>
        <v>0</v>
      </c>
      <c r="O982" s="75">
        <f>+IFERROR(VLOOKUP($G982,TDMuertes!$C$2:$E$534,3,0),0)</f>
        <v>0</v>
      </c>
      <c r="P982" s="100" t="str">
        <f t="shared" ca="1" si="89"/>
        <v>OFF</v>
      </c>
      <c r="Q982" s="84">
        <f>+IFERROR(VLOOKUP(CONSOLIDADO[[#This Row],[Codigo Municipio]],TDDia!$A$4:$B$394,2,0),0)</f>
        <v>0</v>
      </c>
    </row>
    <row r="983" spans="2:17" ht="14.4" x14ac:dyDescent="0.3">
      <c r="B983">
        <f t="shared" si="90"/>
        <v>6</v>
      </c>
      <c r="C983" s="75" t="str" cm="1">
        <f t="array" ref="C983">+INDEX(Table_4[[Departamento]:[Municipio]],FINAL!$B983,1)</f>
        <v>Atlántida</v>
      </c>
      <c r="D983" s="75" t="str" cm="1">
        <f t="array" ref="D983">+INDEX(Table_4[[Departamento]:[Municipio]],FINAL!$B983,4)</f>
        <v>San Francisco</v>
      </c>
      <c r="E983" s="75" t="str" cm="1">
        <f t="array" ref="E983">+INDEX(Table_4[[Departamento]:[Municipio]],FINAL!$B983,3)</f>
        <v>0106</v>
      </c>
      <c r="F983" s="102">
        <f t="shared" si="79"/>
        <v>43909</v>
      </c>
      <c r="G983" s="77" t="str">
        <f>+CONSOLIDADO[[#This Row],[Codigo Municipio]]&amp;CONSOLIDADO[[#This Row],[Fecha]]</f>
        <v>010643909</v>
      </c>
      <c r="H983" s="78">
        <f>+IFERROR(VLOOKUP($G983,TDAcumula!$C$2:$E$2027,3,0),0)</f>
        <v>0</v>
      </c>
      <c r="I983" s="79">
        <f t="shared" si="87"/>
        <v>0</v>
      </c>
      <c r="J983" s="80">
        <f>+IF(CONSOLIDADO[[#This Row],[Codigo Municipio]]=E982,CONSOLIDADO[[#This Row],[Fallecidos Diarios]]+J982,CONSOLIDADO[[#This Row],[Fallecidos Diarios]])</f>
        <v>0</v>
      </c>
      <c r="K983" s="81">
        <f t="shared" si="88"/>
        <v>0</v>
      </c>
      <c r="L983" s="82">
        <f>+IF(CONSOLIDADO[[#This Row],[Codigo Municipio]]=E982,CONSOLIDADO[[#This Row],[Recuperados Diarios]]+L982,CONSOLIDADO[[#This Row],[Recuperados Diarios]])</f>
        <v>0</v>
      </c>
      <c r="M983" s="83" cm="1">
        <f t="array" ref="M983">+IFERROR(IF(CONSOLIDADO[[#This Row],[Día]]&lt;14,0,INDEX(CONSOLIDADO[Casos Diarios],ROW()-14,1)),0)</f>
        <v>0</v>
      </c>
      <c r="N983" s="78">
        <f>+IF(CONSOLIDADO[[#This Row],[Clave]]="710143893",1,IF(OR(CONSOLIDADO[[#This Row],[Casos Acumulados]]&gt;0,CONSOLIDADO[[#This Row],[Muertes]]&gt;0),N982+1,I983))</f>
        <v>0</v>
      </c>
      <c r="O983" s="75">
        <f>+IFERROR(VLOOKUP($G983,TDMuertes!$C$2:$E$534,3,0),0)</f>
        <v>0</v>
      </c>
      <c r="P983" s="100" t="str">
        <f t="shared" ca="1" si="89"/>
        <v>OFF</v>
      </c>
      <c r="Q983" s="84">
        <f>+IFERROR(VLOOKUP(CONSOLIDADO[[#This Row],[Codigo Municipio]],TDDia!$A$4:$B$394,2,0),0)</f>
        <v>0</v>
      </c>
    </row>
    <row r="984" spans="2:17" ht="14.4" x14ac:dyDescent="0.3">
      <c r="B984">
        <f t="shared" si="90"/>
        <v>6</v>
      </c>
      <c r="C984" s="75" t="str" cm="1">
        <f t="array" ref="C984">+INDEX(Table_4[[Departamento]:[Municipio]],FINAL!$B984,1)</f>
        <v>Atlántida</v>
      </c>
      <c r="D984" s="75" t="str" cm="1">
        <f t="array" ref="D984">+INDEX(Table_4[[Departamento]:[Municipio]],FINAL!$B984,4)</f>
        <v>San Francisco</v>
      </c>
      <c r="E984" s="75" t="str" cm="1">
        <f t="array" ref="E984">+INDEX(Table_4[[Departamento]:[Municipio]],FINAL!$B984,3)</f>
        <v>0106</v>
      </c>
      <c r="F984" s="102">
        <f t="shared" si="79"/>
        <v>43910</v>
      </c>
      <c r="G984" s="77" t="str">
        <f>+CONSOLIDADO[[#This Row],[Codigo Municipio]]&amp;CONSOLIDADO[[#This Row],[Fecha]]</f>
        <v>010643910</v>
      </c>
      <c r="H984" s="78">
        <f>+IFERROR(VLOOKUP($G984,TDAcumula!$C$2:$E$2027,3,0),0)</f>
        <v>0</v>
      </c>
      <c r="I984" s="79">
        <f t="shared" si="87"/>
        <v>0</v>
      </c>
      <c r="J984" s="80">
        <f>+IF(CONSOLIDADO[[#This Row],[Codigo Municipio]]=E983,CONSOLIDADO[[#This Row],[Fallecidos Diarios]]+J983,CONSOLIDADO[[#This Row],[Fallecidos Diarios]])</f>
        <v>0</v>
      </c>
      <c r="K984" s="81">
        <f t="shared" si="88"/>
        <v>0</v>
      </c>
      <c r="L984" s="82">
        <f>+IF(CONSOLIDADO[[#This Row],[Codigo Municipio]]=E983,CONSOLIDADO[[#This Row],[Recuperados Diarios]]+L983,CONSOLIDADO[[#This Row],[Recuperados Diarios]])</f>
        <v>0</v>
      </c>
      <c r="M984" s="83" cm="1">
        <f t="array" ref="M984">+IFERROR(IF(CONSOLIDADO[[#This Row],[Día]]&lt;14,0,INDEX(CONSOLIDADO[Casos Diarios],ROW()-14,1)),0)</f>
        <v>0</v>
      </c>
      <c r="N984" s="78">
        <f>+IF(CONSOLIDADO[[#This Row],[Clave]]="710143893",1,IF(OR(CONSOLIDADO[[#This Row],[Casos Acumulados]]&gt;0,CONSOLIDADO[[#This Row],[Muertes]]&gt;0),N983+1,I984))</f>
        <v>0</v>
      </c>
      <c r="O984" s="75">
        <f>+IFERROR(VLOOKUP($G984,TDMuertes!$C$2:$E$534,3,0),0)</f>
        <v>0</v>
      </c>
      <c r="P984" s="100" t="str">
        <f t="shared" ca="1" si="89"/>
        <v>OFF</v>
      </c>
      <c r="Q984" s="84">
        <f>+IFERROR(VLOOKUP(CONSOLIDADO[[#This Row],[Codigo Municipio]],TDDia!$A$4:$B$394,2,0),0)</f>
        <v>0</v>
      </c>
    </row>
    <row r="985" spans="2:17" ht="14.4" x14ac:dyDescent="0.3">
      <c r="B985">
        <f t="shared" si="90"/>
        <v>6</v>
      </c>
      <c r="C985" s="75" t="str" cm="1">
        <f t="array" ref="C985">+INDEX(Table_4[[Departamento]:[Municipio]],FINAL!$B985,1)</f>
        <v>Atlántida</v>
      </c>
      <c r="D985" s="75" t="str" cm="1">
        <f t="array" ref="D985">+INDEX(Table_4[[Departamento]:[Municipio]],FINAL!$B985,4)</f>
        <v>San Francisco</v>
      </c>
      <c r="E985" s="75" t="str" cm="1">
        <f t="array" ref="E985">+INDEX(Table_4[[Departamento]:[Municipio]],FINAL!$B985,3)</f>
        <v>0106</v>
      </c>
      <c r="F985" s="102">
        <f t="shared" si="79"/>
        <v>43911</v>
      </c>
      <c r="G985" s="77" t="str">
        <f>+CONSOLIDADO[[#This Row],[Codigo Municipio]]&amp;CONSOLIDADO[[#This Row],[Fecha]]</f>
        <v>010643911</v>
      </c>
      <c r="H985" s="78">
        <f>+IFERROR(VLOOKUP($G985,TDAcumula!$C$2:$E$2027,3,0),0)</f>
        <v>0</v>
      </c>
      <c r="I985" s="79">
        <f t="shared" si="87"/>
        <v>0</v>
      </c>
      <c r="J985" s="80">
        <f>+IF(CONSOLIDADO[[#This Row],[Codigo Municipio]]=E984,CONSOLIDADO[[#This Row],[Fallecidos Diarios]]+J984,CONSOLIDADO[[#This Row],[Fallecidos Diarios]])</f>
        <v>0</v>
      </c>
      <c r="K985" s="81">
        <f t="shared" si="88"/>
        <v>0</v>
      </c>
      <c r="L985" s="82">
        <f>+IF(CONSOLIDADO[[#This Row],[Codigo Municipio]]=E984,CONSOLIDADO[[#This Row],[Recuperados Diarios]]+L984,CONSOLIDADO[[#This Row],[Recuperados Diarios]])</f>
        <v>0</v>
      </c>
      <c r="M985" s="83" cm="1">
        <f t="array" ref="M985">+IFERROR(IF(CONSOLIDADO[[#This Row],[Día]]&lt;14,0,INDEX(CONSOLIDADO[Casos Diarios],ROW()-14,1)),0)</f>
        <v>0</v>
      </c>
      <c r="N985" s="78">
        <f>+IF(CONSOLIDADO[[#This Row],[Clave]]="710143893",1,IF(OR(CONSOLIDADO[[#This Row],[Casos Acumulados]]&gt;0,CONSOLIDADO[[#This Row],[Muertes]]&gt;0),N984+1,I985))</f>
        <v>0</v>
      </c>
      <c r="O985" s="75">
        <f>+IFERROR(VLOOKUP($G985,TDMuertes!$C$2:$E$534,3,0),0)</f>
        <v>0</v>
      </c>
      <c r="P985" s="100" t="str">
        <f t="shared" ca="1" si="89"/>
        <v>OFF</v>
      </c>
      <c r="Q985" s="84">
        <f>+IFERROR(VLOOKUP(CONSOLIDADO[[#This Row],[Codigo Municipio]],TDDia!$A$4:$B$394,2,0),0)</f>
        <v>0</v>
      </c>
    </row>
    <row r="986" spans="2:17" ht="14.4" x14ac:dyDescent="0.3">
      <c r="B986">
        <f t="shared" si="90"/>
        <v>6</v>
      </c>
      <c r="C986" s="75" t="str" cm="1">
        <f t="array" ref="C986">+INDEX(Table_4[[Departamento]:[Municipio]],FINAL!$B986,1)</f>
        <v>Atlántida</v>
      </c>
      <c r="D986" s="75" t="str" cm="1">
        <f t="array" ref="D986">+INDEX(Table_4[[Departamento]:[Municipio]],FINAL!$B986,4)</f>
        <v>San Francisco</v>
      </c>
      <c r="E986" s="75" t="str" cm="1">
        <f t="array" ref="E986">+INDEX(Table_4[[Departamento]:[Municipio]],FINAL!$B986,3)</f>
        <v>0106</v>
      </c>
      <c r="F986" s="102">
        <f t="shared" si="79"/>
        <v>43912</v>
      </c>
      <c r="G986" s="77" t="str">
        <f>+CONSOLIDADO[[#This Row],[Codigo Municipio]]&amp;CONSOLIDADO[[#This Row],[Fecha]]</f>
        <v>010643912</v>
      </c>
      <c r="H986" s="78">
        <f>+IFERROR(VLOOKUP($G986,TDAcumula!$C$2:$E$2027,3,0),0)</f>
        <v>0</v>
      </c>
      <c r="I986" s="79">
        <f t="shared" si="87"/>
        <v>0</v>
      </c>
      <c r="J986" s="80">
        <f>+IF(CONSOLIDADO[[#This Row],[Codigo Municipio]]=E985,CONSOLIDADO[[#This Row],[Fallecidos Diarios]]+J985,CONSOLIDADO[[#This Row],[Fallecidos Diarios]])</f>
        <v>0</v>
      </c>
      <c r="K986" s="81">
        <f t="shared" si="88"/>
        <v>0</v>
      </c>
      <c r="L986" s="82">
        <f>+IF(CONSOLIDADO[[#This Row],[Codigo Municipio]]=E985,CONSOLIDADO[[#This Row],[Recuperados Diarios]]+L985,CONSOLIDADO[[#This Row],[Recuperados Diarios]])</f>
        <v>0</v>
      </c>
      <c r="M986" s="83" cm="1">
        <f t="array" ref="M986">+IFERROR(IF(CONSOLIDADO[[#This Row],[Día]]&lt;14,0,INDEX(CONSOLIDADO[Casos Diarios],ROW()-14,1)),0)</f>
        <v>0</v>
      </c>
      <c r="N986" s="78">
        <f>+IF(CONSOLIDADO[[#This Row],[Clave]]="710143893",1,IF(OR(CONSOLIDADO[[#This Row],[Casos Acumulados]]&gt;0,CONSOLIDADO[[#This Row],[Muertes]]&gt;0),N985+1,I986))</f>
        <v>0</v>
      </c>
      <c r="O986" s="75">
        <f>+IFERROR(VLOOKUP($G986,TDMuertes!$C$2:$E$534,3,0),0)</f>
        <v>0</v>
      </c>
      <c r="P986" s="100" t="str">
        <f t="shared" ca="1" si="89"/>
        <v>OFF</v>
      </c>
      <c r="Q986" s="84">
        <f>+IFERROR(VLOOKUP(CONSOLIDADO[[#This Row],[Codigo Municipio]],TDDia!$A$4:$B$394,2,0),0)</f>
        <v>0</v>
      </c>
    </row>
    <row r="987" spans="2:17" ht="14.4" x14ac:dyDescent="0.3">
      <c r="B987">
        <f t="shared" si="90"/>
        <v>6</v>
      </c>
      <c r="C987" s="75" t="str" cm="1">
        <f t="array" ref="C987">+INDEX(Table_4[[Departamento]:[Municipio]],FINAL!$B987,1)</f>
        <v>Atlántida</v>
      </c>
      <c r="D987" s="75" t="str" cm="1">
        <f t="array" ref="D987">+INDEX(Table_4[[Departamento]:[Municipio]],FINAL!$B987,4)</f>
        <v>San Francisco</v>
      </c>
      <c r="E987" s="75" t="str" cm="1">
        <f t="array" ref="E987">+INDEX(Table_4[[Departamento]:[Municipio]],FINAL!$B987,3)</f>
        <v>0106</v>
      </c>
      <c r="F987" s="102">
        <f t="shared" si="79"/>
        <v>43913</v>
      </c>
      <c r="G987" s="77" t="str">
        <f>+CONSOLIDADO[[#This Row],[Codigo Municipio]]&amp;CONSOLIDADO[[#This Row],[Fecha]]</f>
        <v>010643913</v>
      </c>
      <c r="H987" s="78">
        <f>+IFERROR(VLOOKUP($G987,TDAcumula!$C$2:$E$2027,3,0),0)</f>
        <v>0</v>
      </c>
      <c r="I987" s="79">
        <f t="shared" si="87"/>
        <v>0</v>
      </c>
      <c r="J987" s="80">
        <f>+IF(CONSOLIDADO[[#This Row],[Codigo Municipio]]=E986,CONSOLIDADO[[#This Row],[Fallecidos Diarios]]+J986,CONSOLIDADO[[#This Row],[Fallecidos Diarios]])</f>
        <v>0</v>
      </c>
      <c r="K987" s="81">
        <f t="shared" si="88"/>
        <v>0</v>
      </c>
      <c r="L987" s="82">
        <f>+IF(CONSOLIDADO[[#This Row],[Codigo Municipio]]=E986,CONSOLIDADO[[#This Row],[Recuperados Diarios]]+L986,CONSOLIDADO[[#This Row],[Recuperados Diarios]])</f>
        <v>0</v>
      </c>
      <c r="M987" s="83" cm="1">
        <f t="array" ref="M987">+IFERROR(IF(CONSOLIDADO[[#This Row],[Día]]&lt;14,0,INDEX(CONSOLIDADO[Casos Diarios],ROW()-14,1)),0)</f>
        <v>0</v>
      </c>
      <c r="N987" s="78">
        <f>+IF(CONSOLIDADO[[#This Row],[Clave]]="710143893",1,IF(OR(CONSOLIDADO[[#This Row],[Casos Acumulados]]&gt;0,CONSOLIDADO[[#This Row],[Muertes]]&gt;0),N986+1,I987))</f>
        <v>0</v>
      </c>
      <c r="O987" s="75">
        <f>+IFERROR(VLOOKUP($G987,TDMuertes!$C$2:$E$534,3,0),0)</f>
        <v>0</v>
      </c>
      <c r="P987" s="100" t="str">
        <f t="shared" ca="1" si="89"/>
        <v>OFF</v>
      </c>
      <c r="Q987" s="84">
        <f>+IFERROR(VLOOKUP(CONSOLIDADO[[#This Row],[Codigo Municipio]],TDDia!$A$4:$B$394,2,0),0)</f>
        <v>0</v>
      </c>
    </row>
    <row r="988" spans="2:17" ht="14.4" x14ac:dyDescent="0.3">
      <c r="B988">
        <f t="shared" si="90"/>
        <v>6</v>
      </c>
      <c r="C988" s="75" t="str" cm="1">
        <f t="array" ref="C988">+INDEX(Table_4[[Departamento]:[Municipio]],FINAL!$B988,1)</f>
        <v>Atlántida</v>
      </c>
      <c r="D988" s="75" t="str" cm="1">
        <f t="array" ref="D988">+INDEX(Table_4[[Departamento]:[Municipio]],FINAL!$B988,4)</f>
        <v>San Francisco</v>
      </c>
      <c r="E988" s="75" t="str" cm="1">
        <f t="array" ref="E988">+INDEX(Table_4[[Departamento]:[Municipio]],FINAL!$B988,3)</f>
        <v>0106</v>
      </c>
      <c r="F988" s="102">
        <f t="shared" si="79"/>
        <v>43914</v>
      </c>
      <c r="G988" s="77" t="str">
        <f>+CONSOLIDADO[[#This Row],[Codigo Municipio]]&amp;CONSOLIDADO[[#This Row],[Fecha]]</f>
        <v>010643914</v>
      </c>
      <c r="H988" s="78">
        <f>+IFERROR(VLOOKUP($G988,TDAcumula!$C$2:$E$2027,3,0),0)</f>
        <v>0</v>
      </c>
      <c r="I988" s="79">
        <f t="shared" si="87"/>
        <v>0</v>
      </c>
      <c r="J988" s="80">
        <f>+IF(CONSOLIDADO[[#This Row],[Codigo Municipio]]=E987,CONSOLIDADO[[#This Row],[Fallecidos Diarios]]+J987,CONSOLIDADO[[#This Row],[Fallecidos Diarios]])</f>
        <v>0</v>
      </c>
      <c r="K988" s="81">
        <f t="shared" si="88"/>
        <v>0</v>
      </c>
      <c r="L988" s="82">
        <f>+IF(CONSOLIDADO[[#This Row],[Codigo Municipio]]=E987,CONSOLIDADO[[#This Row],[Recuperados Diarios]]+L987,CONSOLIDADO[[#This Row],[Recuperados Diarios]])</f>
        <v>0</v>
      </c>
      <c r="M988" s="83" cm="1">
        <f t="array" ref="M988">+IFERROR(IF(CONSOLIDADO[[#This Row],[Día]]&lt;14,0,INDEX(CONSOLIDADO[Casos Diarios],ROW()-14,1)),0)</f>
        <v>0</v>
      </c>
      <c r="N988" s="78">
        <f>+IF(CONSOLIDADO[[#This Row],[Clave]]="710143893",1,IF(OR(CONSOLIDADO[[#This Row],[Casos Acumulados]]&gt;0,CONSOLIDADO[[#This Row],[Muertes]]&gt;0),N987+1,I988))</f>
        <v>0</v>
      </c>
      <c r="O988" s="75">
        <f>+IFERROR(VLOOKUP($G988,TDMuertes!$C$2:$E$534,3,0),0)</f>
        <v>0</v>
      </c>
      <c r="P988" s="100" t="str">
        <f t="shared" ca="1" si="89"/>
        <v>OFF</v>
      </c>
      <c r="Q988" s="84">
        <f>+IFERROR(VLOOKUP(CONSOLIDADO[[#This Row],[Codigo Municipio]],TDDia!$A$4:$B$394,2,0),0)</f>
        <v>0</v>
      </c>
    </row>
    <row r="989" spans="2:17" ht="14.4" x14ac:dyDescent="0.3">
      <c r="B989">
        <f t="shared" si="90"/>
        <v>6</v>
      </c>
      <c r="C989" s="75" t="str" cm="1">
        <f t="array" ref="C989">+INDEX(Table_4[[Departamento]:[Municipio]],FINAL!$B989,1)</f>
        <v>Atlántida</v>
      </c>
      <c r="D989" s="75" t="str" cm="1">
        <f t="array" ref="D989">+INDEX(Table_4[[Departamento]:[Municipio]],FINAL!$B989,4)</f>
        <v>San Francisco</v>
      </c>
      <c r="E989" s="75" t="str" cm="1">
        <f t="array" ref="E989">+INDEX(Table_4[[Departamento]:[Municipio]],FINAL!$B989,3)</f>
        <v>0106</v>
      </c>
      <c r="F989" s="102">
        <f t="shared" si="79"/>
        <v>43915</v>
      </c>
      <c r="G989" s="77" t="str">
        <f>+CONSOLIDADO[[#This Row],[Codigo Municipio]]&amp;CONSOLIDADO[[#This Row],[Fecha]]</f>
        <v>010643915</v>
      </c>
      <c r="H989" s="78">
        <f>+IFERROR(VLOOKUP($G989,TDAcumula!$C$2:$E$2027,3,0),0)</f>
        <v>0</v>
      </c>
      <c r="I989" s="79">
        <f t="shared" si="87"/>
        <v>0</v>
      </c>
      <c r="J989" s="80">
        <f>+IF(CONSOLIDADO[[#This Row],[Codigo Municipio]]=E988,CONSOLIDADO[[#This Row],[Fallecidos Diarios]]+J988,CONSOLIDADO[[#This Row],[Fallecidos Diarios]])</f>
        <v>0</v>
      </c>
      <c r="K989" s="81">
        <f t="shared" si="88"/>
        <v>0</v>
      </c>
      <c r="L989" s="82">
        <f>+IF(CONSOLIDADO[[#This Row],[Codigo Municipio]]=E988,CONSOLIDADO[[#This Row],[Recuperados Diarios]]+L988,CONSOLIDADO[[#This Row],[Recuperados Diarios]])</f>
        <v>0</v>
      </c>
      <c r="M989" s="83" cm="1">
        <f t="array" ref="M989">+IFERROR(IF(CONSOLIDADO[[#This Row],[Día]]&lt;14,0,INDEX(CONSOLIDADO[Casos Diarios],ROW()-14,1)),0)</f>
        <v>0</v>
      </c>
      <c r="N989" s="78">
        <f>+IF(CONSOLIDADO[[#This Row],[Clave]]="710143893",1,IF(OR(CONSOLIDADO[[#This Row],[Casos Acumulados]]&gt;0,CONSOLIDADO[[#This Row],[Muertes]]&gt;0),N988+1,I989))</f>
        <v>0</v>
      </c>
      <c r="O989" s="75">
        <f>+IFERROR(VLOOKUP($G989,TDMuertes!$C$2:$E$534,3,0),0)</f>
        <v>0</v>
      </c>
      <c r="P989" s="100" t="str">
        <f t="shared" ca="1" si="89"/>
        <v>OFF</v>
      </c>
      <c r="Q989" s="84">
        <f>+IFERROR(VLOOKUP(CONSOLIDADO[[#This Row],[Codigo Municipio]],TDDia!$A$4:$B$394,2,0),0)</f>
        <v>0</v>
      </c>
    </row>
    <row r="990" spans="2:17" ht="14.4" x14ac:dyDescent="0.3">
      <c r="B990">
        <f t="shared" si="90"/>
        <v>6</v>
      </c>
      <c r="C990" s="75" t="str" cm="1">
        <f t="array" ref="C990">+INDEX(Table_4[[Departamento]:[Municipio]],FINAL!$B990,1)</f>
        <v>Atlántida</v>
      </c>
      <c r="D990" s="75" t="str" cm="1">
        <f t="array" ref="D990">+INDEX(Table_4[[Departamento]:[Municipio]],FINAL!$B990,4)</f>
        <v>San Francisco</v>
      </c>
      <c r="E990" s="75" t="str" cm="1">
        <f t="array" ref="E990">+INDEX(Table_4[[Departamento]:[Municipio]],FINAL!$B990,3)</f>
        <v>0106</v>
      </c>
      <c r="F990" s="102">
        <f t="shared" si="79"/>
        <v>43916</v>
      </c>
      <c r="G990" s="77" t="str">
        <f>+CONSOLIDADO[[#This Row],[Codigo Municipio]]&amp;CONSOLIDADO[[#This Row],[Fecha]]</f>
        <v>010643916</v>
      </c>
      <c r="H990" s="78">
        <f>+IFERROR(VLOOKUP($G990,TDAcumula!$C$2:$E$2027,3,0),0)</f>
        <v>0</v>
      </c>
      <c r="I990" s="79">
        <f t="shared" si="87"/>
        <v>0</v>
      </c>
      <c r="J990" s="80">
        <f>+IF(CONSOLIDADO[[#This Row],[Codigo Municipio]]=E989,CONSOLIDADO[[#This Row],[Fallecidos Diarios]]+J989,CONSOLIDADO[[#This Row],[Fallecidos Diarios]])</f>
        <v>0</v>
      </c>
      <c r="K990" s="81">
        <f t="shared" si="88"/>
        <v>0</v>
      </c>
      <c r="L990" s="82">
        <f>+IF(CONSOLIDADO[[#This Row],[Codigo Municipio]]=E989,CONSOLIDADO[[#This Row],[Recuperados Diarios]]+L989,CONSOLIDADO[[#This Row],[Recuperados Diarios]])</f>
        <v>0</v>
      </c>
      <c r="M990" s="83" cm="1">
        <f t="array" ref="M990">+IFERROR(IF(CONSOLIDADO[[#This Row],[Día]]&lt;14,0,INDEX(CONSOLIDADO[Casos Diarios],ROW()-14,1)),0)</f>
        <v>0</v>
      </c>
      <c r="N990" s="78">
        <f>+IF(CONSOLIDADO[[#This Row],[Clave]]="710143893",1,IF(OR(CONSOLIDADO[[#This Row],[Casos Acumulados]]&gt;0,CONSOLIDADO[[#This Row],[Muertes]]&gt;0),N989+1,I990))</f>
        <v>0</v>
      </c>
      <c r="O990" s="75">
        <f>+IFERROR(VLOOKUP($G990,TDMuertes!$C$2:$E$534,3,0),0)</f>
        <v>0</v>
      </c>
      <c r="P990" s="100" t="str">
        <f t="shared" ca="1" si="89"/>
        <v>OFF</v>
      </c>
      <c r="Q990" s="84">
        <f>+IFERROR(VLOOKUP(CONSOLIDADO[[#This Row],[Codigo Municipio]],TDDia!$A$4:$B$394,2,0),0)</f>
        <v>0</v>
      </c>
    </row>
    <row r="991" spans="2:17" ht="14.4" x14ac:dyDescent="0.3">
      <c r="B991">
        <f t="shared" si="90"/>
        <v>6</v>
      </c>
      <c r="C991" s="75" t="str" cm="1">
        <f t="array" ref="C991">+INDEX(Table_4[[Departamento]:[Municipio]],FINAL!$B991,1)</f>
        <v>Atlántida</v>
      </c>
      <c r="D991" s="75" t="str" cm="1">
        <f t="array" ref="D991">+INDEX(Table_4[[Departamento]:[Municipio]],FINAL!$B991,4)</f>
        <v>San Francisco</v>
      </c>
      <c r="E991" s="75" t="str" cm="1">
        <f t="array" ref="E991">+INDEX(Table_4[[Departamento]:[Municipio]],FINAL!$B991,3)</f>
        <v>0106</v>
      </c>
      <c r="F991" s="102">
        <f t="shared" si="79"/>
        <v>43917</v>
      </c>
      <c r="G991" s="77" t="str">
        <f>+CONSOLIDADO[[#This Row],[Codigo Municipio]]&amp;CONSOLIDADO[[#This Row],[Fecha]]</f>
        <v>010643917</v>
      </c>
      <c r="H991" s="78">
        <f>+IFERROR(VLOOKUP($G991,TDAcumula!$C$2:$E$2027,3,0),0)</f>
        <v>0</v>
      </c>
      <c r="I991" s="79">
        <f t="shared" si="87"/>
        <v>0</v>
      </c>
      <c r="J991" s="80">
        <f>+IF(CONSOLIDADO[[#This Row],[Codigo Municipio]]=E990,CONSOLIDADO[[#This Row],[Fallecidos Diarios]]+J990,CONSOLIDADO[[#This Row],[Fallecidos Diarios]])</f>
        <v>0</v>
      </c>
      <c r="K991" s="81">
        <f t="shared" si="88"/>
        <v>0</v>
      </c>
      <c r="L991" s="82">
        <f>+IF(CONSOLIDADO[[#This Row],[Codigo Municipio]]=E990,CONSOLIDADO[[#This Row],[Recuperados Diarios]]+L990,CONSOLIDADO[[#This Row],[Recuperados Diarios]])</f>
        <v>0</v>
      </c>
      <c r="M991" s="83" cm="1">
        <f t="array" ref="M991">+IFERROR(IF(CONSOLIDADO[[#This Row],[Día]]&lt;14,0,INDEX(CONSOLIDADO[Casos Diarios],ROW()-14,1)),0)</f>
        <v>0</v>
      </c>
      <c r="N991" s="78">
        <f>+IF(CONSOLIDADO[[#This Row],[Clave]]="710143893",1,IF(OR(CONSOLIDADO[[#This Row],[Casos Acumulados]]&gt;0,CONSOLIDADO[[#This Row],[Muertes]]&gt;0),N990+1,I991))</f>
        <v>0</v>
      </c>
      <c r="O991" s="75">
        <f>+IFERROR(VLOOKUP($G991,TDMuertes!$C$2:$E$534,3,0),0)</f>
        <v>0</v>
      </c>
      <c r="P991" s="100" t="str">
        <f t="shared" ca="1" si="89"/>
        <v>OFF</v>
      </c>
      <c r="Q991" s="84">
        <f>+IFERROR(VLOOKUP(CONSOLIDADO[[#This Row],[Codigo Municipio]],TDDia!$A$4:$B$394,2,0),0)</f>
        <v>0</v>
      </c>
    </row>
    <row r="992" spans="2:17" ht="14.4" x14ac:dyDescent="0.3">
      <c r="B992">
        <f t="shared" si="90"/>
        <v>6</v>
      </c>
      <c r="C992" s="75" t="str" cm="1">
        <f t="array" ref="C992">+INDEX(Table_4[[Departamento]:[Municipio]],FINAL!$B992,1)</f>
        <v>Atlántida</v>
      </c>
      <c r="D992" s="75" t="str" cm="1">
        <f t="array" ref="D992">+INDEX(Table_4[[Departamento]:[Municipio]],FINAL!$B992,4)</f>
        <v>San Francisco</v>
      </c>
      <c r="E992" s="75" t="str" cm="1">
        <f t="array" ref="E992">+INDEX(Table_4[[Departamento]:[Municipio]],FINAL!$B992,3)</f>
        <v>0106</v>
      </c>
      <c r="F992" s="102">
        <f t="shared" si="79"/>
        <v>43918</v>
      </c>
      <c r="G992" s="77" t="str">
        <f>+CONSOLIDADO[[#This Row],[Codigo Municipio]]&amp;CONSOLIDADO[[#This Row],[Fecha]]</f>
        <v>010643918</v>
      </c>
      <c r="H992" s="78">
        <f>+IFERROR(VLOOKUP($G992,TDAcumula!$C$2:$E$2027,3,0),0)</f>
        <v>0</v>
      </c>
      <c r="I992" s="79">
        <f t="shared" si="87"/>
        <v>0</v>
      </c>
      <c r="J992" s="80">
        <f>+IF(CONSOLIDADO[[#This Row],[Codigo Municipio]]=E991,CONSOLIDADO[[#This Row],[Fallecidos Diarios]]+J991,CONSOLIDADO[[#This Row],[Fallecidos Diarios]])</f>
        <v>0</v>
      </c>
      <c r="K992" s="81">
        <f t="shared" si="88"/>
        <v>0</v>
      </c>
      <c r="L992" s="82">
        <f>+IF(CONSOLIDADO[[#This Row],[Codigo Municipio]]=E991,CONSOLIDADO[[#This Row],[Recuperados Diarios]]+L991,CONSOLIDADO[[#This Row],[Recuperados Diarios]])</f>
        <v>0</v>
      </c>
      <c r="M992" s="83" cm="1">
        <f t="array" ref="M992">+IFERROR(IF(CONSOLIDADO[[#This Row],[Día]]&lt;14,0,INDEX(CONSOLIDADO[Casos Diarios],ROW()-14,1)),0)</f>
        <v>0</v>
      </c>
      <c r="N992" s="78">
        <f>+IF(CONSOLIDADO[[#This Row],[Clave]]="710143893",1,IF(OR(CONSOLIDADO[[#This Row],[Casos Acumulados]]&gt;0,CONSOLIDADO[[#This Row],[Muertes]]&gt;0),N991+1,I992))</f>
        <v>0</v>
      </c>
      <c r="O992" s="75">
        <f>+IFERROR(VLOOKUP($G992,TDMuertes!$C$2:$E$534,3,0),0)</f>
        <v>0</v>
      </c>
      <c r="P992" s="100" t="str">
        <f t="shared" ca="1" si="89"/>
        <v>OFF</v>
      </c>
      <c r="Q992" s="84">
        <f>+IFERROR(VLOOKUP(CONSOLIDADO[[#This Row],[Codigo Municipio]],TDDia!$A$4:$B$394,2,0),0)</f>
        <v>0</v>
      </c>
    </row>
    <row r="993" spans="2:17" ht="14.4" x14ac:dyDescent="0.3">
      <c r="B993">
        <f t="shared" si="90"/>
        <v>6</v>
      </c>
      <c r="C993" s="75" t="str" cm="1">
        <f t="array" ref="C993">+INDEX(Table_4[[Departamento]:[Municipio]],FINAL!$B993,1)</f>
        <v>Atlántida</v>
      </c>
      <c r="D993" s="75" t="str" cm="1">
        <f t="array" ref="D993">+INDEX(Table_4[[Departamento]:[Municipio]],FINAL!$B993,4)</f>
        <v>San Francisco</v>
      </c>
      <c r="E993" s="75" t="str" cm="1">
        <f t="array" ref="E993">+INDEX(Table_4[[Departamento]:[Municipio]],FINAL!$B993,3)</f>
        <v>0106</v>
      </c>
      <c r="F993" s="102">
        <f t="shared" si="79"/>
        <v>43919</v>
      </c>
      <c r="G993" s="77" t="str">
        <f>+CONSOLIDADO[[#This Row],[Codigo Municipio]]&amp;CONSOLIDADO[[#This Row],[Fecha]]</f>
        <v>010643919</v>
      </c>
      <c r="H993" s="78">
        <f>+IFERROR(VLOOKUP($G993,TDAcumula!$C$2:$E$2027,3,0),0)</f>
        <v>0</v>
      </c>
      <c r="I993" s="79">
        <f t="shared" si="87"/>
        <v>0</v>
      </c>
      <c r="J993" s="80">
        <f>+IF(CONSOLIDADO[[#This Row],[Codigo Municipio]]=E992,CONSOLIDADO[[#This Row],[Fallecidos Diarios]]+J992,CONSOLIDADO[[#This Row],[Fallecidos Diarios]])</f>
        <v>0</v>
      </c>
      <c r="K993" s="81">
        <f t="shared" si="88"/>
        <v>0</v>
      </c>
      <c r="L993" s="82">
        <f>+IF(CONSOLIDADO[[#This Row],[Codigo Municipio]]=E992,CONSOLIDADO[[#This Row],[Recuperados Diarios]]+L992,CONSOLIDADO[[#This Row],[Recuperados Diarios]])</f>
        <v>0</v>
      </c>
      <c r="M993" s="83" cm="1">
        <f t="array" ref="M993">+IFERROR(IF(CONSOLIDADO[[#This Row],[Día]]&lt;14,0,INDEX(CONSOLIDADO[Casos Diarios],ROW()-14,1)),0)</f>
        <v>0</v>
      </c>
      <c r="N993" s="78">
        <f>+IF(CONSOLIDADO[[#This Row],[Clave]]="710143893",1,IF(OR(CONSOLIDADO[[#This Row],[Casos Acumulados]]&gt;0,CONSOLIDADO[[#This Row],[Muertes]]&gt;0),N992+1,I993))</f>
        <v>0</v>
      </c>
      <c r="O993" s="75">
        <f>+IFERROR(VLOOKUP($G993,TDMuertes!$C$2:$E$534,3,0),0)</f>
        <v>0</v>
      </c>
      <c r="P993" s="100" t="str">
        <f t="shared" ca="1" si="89"/>
        <v>OFF</v>
      </c>
      <c r="Q993" s="84">
        <f>+IFERROR(VLOOKUP(CONSOLIDADO[[#This Row],[Codigo Municipio]],TDDia!$A$4:$B$394,2,0),0)</f>
        <v>0</v>
      </c>
    </row>
    <row r="994" spans="2:17" ht="14.4" x14ac:dyDescent="0.3">
      <c r="B994">
        <f t="shared" si="90"/>
        <v>6</v>
      </c>
      <c r="C994" s="75" t="str" cm="1">
        <f t="array" ref="C994">+INDEX(Table_4[[Departamento]:[Municipio]],FINAL!$B994,1)</f>
        <v>Atlántida</v>
      </c>
      <c r="D994" s="75" t="str" cm="1">
        <f t="array" ref="D994">+INDEX(Table_4[[Departamento]:[Municipio]],FINAL!$B994,4)</f>
        <v>San Francisco</v>
      </c>
      <c r="E994" s="75" t="str" cm="1">
        <f t="array" ref="E994">+INDEX(Table_4[[Departamento]:[Municipio]],FINAL!$B994,3)</f>
        <v>0106</v>
      </c>
      <c r="F994" s="102">
        <f t="shared" si="79"/>
        <v>43920</v>
      </c>
      <c r="G994" s="77" t="str">
        <f>+CONSOLIDADO[[#This Row],[Codigo Municipio]]&amp;CONSOLIDADO[[#This Row],[Fecha]]</f>
        <v>010643920</v>
      </c>
      <c r="H994" s="78">
        <f>+IFERROR(VLOOKUP($G994,TDAcumula!$C$2:$E$2027,3,0),0)</f>
        <v>0</v>
      </c>
      <c r="I994" s="79">
        <f t="shared" si="87"/>
        <v>0</v>
      </c>
      <c r="J994" s="80">
        <f>+IF(CONSOLIDADO[[#This Row],[Codigo Municipio]]=E993,CONSOLIDADO[[#This Row],[Fallecidos Diarios]]+J993,CONSOLIDADO[[#This Row],[Fallecidos Diarios]])</f>
        <v>0</v>
      </c>
      <c r="K994" s="81">
        <f t="shared" si="88"/>
        <v>0</v>
      </c>
      <c r="L994" s="82">
        <f>+IF(CONSOLIDADO[[#This Row],[Codigo Municipio]]=E993,CONSOLIDADO[[#This Row],[Recuperados Diarios]]+L993,CONSOLIDADO[[#This Row],[Recuperados Diarios]])</f>
        <v>0</v>
      </c>
      <c r="M994" s="83" cm="1">
        <f t="array" ref="M994">+IFERROR(IF(CONSOLIDADO[[#This Row],[Día]]&lt;14,0,INDEX(CONSOLIDADO[Casos Diarios],ROW()-14,1)),0)</f>
        <v>0</v>
      </c>
      <c r="N994" s="78">
        <f>+IF(CONSOLIDADO[[#This Row],[Clave]]="710143893",1,IF(OR(CONSOLIDADO[[#This Row],[Casos Acumulados]]&gt;0,CONSOLIDADO[[#This Row],[Muertes]]&gt;0),N993+1,I994))</f>
        <v>0</v>
      </c>
      <c r="O994" s="75">
        <f>+IFERROR(VLOOKUP($G994,TDMuertes!$C$2:$E$534,3,0),0)</f>
        <v>0</v>
      </c>
      <c r="P994" s="100" t="str">
        <f t="shared" ca="1" si="89"/>
        <v>OFF</v>
      </c>
      <c r="Q994" s="84">
        <f>+IFERROR(VLOOKUP(CONSOLIDADO[[#This Row],[Codigo Municipio]],TDDia!$A$4:$B$394,2,0),0)</f>
        <v>0</v>
      </c>
    </row>
    <row r="995" spans="2:17" ht="14.4" x14ac:dyDescent="0.3">
      <c r="B995">
        <f t="shared" si="90"/>
        <v>6</v>
      </c>
      <c r="C995" s="75" t="str" cm="1">
        <f t="array" ref="C995">+INDEX(Table_4[[Departamento]:[Municipio]],FINAL!$B995,1)</f>
        <v>Atlántida</v>
      </c>
      <c r="D995" s="75" t="str" cm="1">
        <f t="array" ref="D995">+INDEX(Table_4[[Departamento]:[Municipio]],FINAL!$B995,4)</f>
        <v>San Francisco</v>
      </c>
      <c r="E995" s="75" t="str" cm="1">
        <f t="array" ref="E995">+INDEX(Table_4[[Departamento]:[Municipio]],FINAL!$B995,3)</f>
        <v>0106</v>
      </c>
      <c r="F995" s="102">
        <f t="shared" si="79"/>
        <v>43921</v>
      </c>
      <c r="G995" s="77" t="str">
        <f>+CONSOLIDADO[[#This Row],[Codigo Municipio]]&amp;CONSOLIDADO[[#This Row],[Fecha]]</f>
        <v>010643921</v>
      </c>
      <c r="H995" s="78">
        <f>+IFERROR(VLOOKUP($G995,TDAcumula!$C$2:$E$2027,3,0),0)</f>
        <v>1</v>
      </c>
      <c r="I995" s="79">
        <f t="shared" si="87"/>
        <v>1</v>
      </c>
      <c r="J995" s="80">
        <f>+IF(CONSOLIDADO[[#This Row],[Codigo Municipio]]=E994,CONSOLIDADO[[#This Row],[Fallecidos Diarios]]+J994,CONSOLIDADO[[#This Row],[Fallecidos Diarios]])</f>
        <v>0</v>
      </c>
      <c r="K995" s="81">
        <f t="shared" si="88"/>
        <v>1</v>
      </c>
      <c r="L995" s="82">
        <f>+IF(CONSOLIDADO[[#This Row],[Codigo Municipio]]=E994,CONSOLIDADO[[#This Row],[Recuperados Diarios]]+L994,CONSOLIDADO[[#This Row],[Recuperados Diarios]])</f>
        <v>0</v>
      </c>
      <c r="M995" s="83" cm="1">
        <f t="array" ref="M995">+IFERROR(IF(CONSOLIDADO[[#This Row],[Día]]&lt;14,0,INDEX(CONSOLIDADO[Casos Diarios],ROW()-14,1)),0)</f>
        <v>0</v>
      </c>
      <c r="N995" s="78">
        <f>+IF(CONSOLIDADO[[#This Row],[Clave]]="710143893",1,IF(OR(CONSOLIDADO[[#This Row],[Casos Acumulados]]&gt;0,CONSOLIDADO[[#This Row],[Muertes]]&gt;0),N994+1,I995))</f>
        <v>1</v>
      </c>
      <c r="O995" s="75">
        <f>+IFERROR(VLOOKUP($G995,TDMuertes!$C$2:$E$534,3,0),0)</f>
        <v>0</v>
      </c>
      <c r="P995" s="100" t="str">
        <f t="shared" ca="1" si="89"/>
        <v>START</v>
      </c>
      <c r="Q995" s="84">
        <f>+IFERROR(VLOOKUP(CONSOLIDADO[[#This Row],[Codigo Municipio]],TDDia!$A$4:$B$394,2,0),0)</f>
        <v>0</v>
      </c>
    </row>
    <row r="996" spans="2:17" ht="14.4" x14ac:dyDescent="0.3">
      <c r="B996">
        <f t="shared" si="90"/>
        <v>6</v>
      </c>
      <c r="C996" s="75" t="str" cm="1">
        <f t="array" ref="C996">+INDEX(Table_4[[Departamento]:[Municipio]],FINAL!$B996,1)</f>
        <v>Atlántida</v>
      </c>
      <c r="D996" s="75" t="str" cm="1">
        <f t="array" ref="D996">+INDEX(Table_4[[Departamento]:[Municipio]],FINAL!$B996,4)</f>
        <v>San Francisco</v>
      </c>
      <c r="E996" s="75" t="str" cm="1">
        <f t="array" ref="E996">+INDEX(Table_4[[Departamento]:[Municipio]],FINAL!$B996,3)</f>
        <v>0106</v>
      </c>
      <c r="F996" s="102">
        <f t="shared" si="79"/>
        <v>43922</v>
      </c>
      <c r="G996" s="77" t="str">
        <f>+CONSOLIDADO[[#This Row],[Codigo Municipio]]&amp;CONSOLIDADO[[#This Row],[Fecha]]</f>
        <v>010643922</v>
      </c>
      <c r="H996" s="78">
        <f>+IFERROR(VLOOKUP($G996,TDAcumula!$C$2:$E$2027,3,0),0)</f>
        <v>0</v>
      </c>
      <c r="I996" s="79">
        <f t="shared" si="87"/>
        <v>1</v>
      </c>
      <c r="J996" s="80">
        <f>+IF(CONSOLIDADO[[#This Row],[Codigo Municipio]]=E995,CONSOLIDADO[[#This Row],[Fallecidos Diarios]]+J995,CONSOLIDADO[[#This Row],[Fallecidos Diarios]])</f>
        <v>0</v>
      </c>
      <c r="K996" s="81">
        <f t="shared" si="88"/>
        <v>1</v>
      </c>
      <c r="L996" s="82">
        <f>+IF(CONSOLIDADO[[#This Row],[Codigo Municipio]]=E995,CONSOLIDADO[[#This Row],[Recuperados Diarios]]+L995,CONSOLIDADO[[#This Row],[Recuperados Diarios]])</f>
        <v>0</v>
      </c>
      <c r="M996" s="83" cm="1">
        <f t="array" ref="M996">+IFERROR(IF(CONSOLIDADO[[#This Row],[Día]]&lt;14,0,INDEX(CONSOLIDADO[Casos Diarios],ROW()-14,1)),0)</f>
        <v>0</v>
      </c>
      <c r="N996" s="78">
        <f>+IF(CONSOLIDADO[[#This Row],[Clave]]="710143893",1,IF(OR(CONSOLIDADO[[#This Row],[Casos Acumulados]]&gt;0,CONSOLIDADO[[#This Row],[Muertes]]&gt;0),N995+1,I996))</f>
        <v>2</v>
      </c>
      <c r="O996" s="75">
        <f>+IFERROR(VLOOKUP($G996,TDMuertes!$C$2:$E$534,3,0),0)</f>
        <v>0</v>
      </c>
      <c r="P996" s="100" t="str">
        <f t="shared" ca="1" si="89"/>
        <v>ON</v>
      </c>
      <c r="Q996" s="84">
        <f>+IFERROR(VLOOKUP(CONSOLIDADO[[#This Row],[Codigo Municipio]],TDDia!$A$4:$B$394,2,0),0)</f>
        <v>0</v>
      </c>
    </row>
    <row r="997" spans="2:17" ht="14.4" x14ac:dyDescent="0.3">
      <c r="B997">
        <f t="shared" si="90"/>
        <v>6</v>
      </c>
      <c r="C997" s="75" t="str" cm="1">
        <f t="array" ref="C997">+INDEX(Table_4[[Departamento]:[Municipio]],FINAL!$B997,1)</f>
        <v>Atlántida</v>
      </c>
      <c r="D997" s="75" t="str" cm="1">
        <f t="array" ref="D997">+INDEX(Table_4[[Departamento]:[Municipio]],FINAL!$B997,4)</f>
        <v>San Francisco</v>
      </c>
      <c r="E997" s="75" t="str" cm="1">
        <f t="array" ref="E997">+INDEX(Table_4[[Departamento]:[Municipio]],FINAL!$B997,3)</f>
        <v>0106</v>
      </c>
      <c r="F997" s="102">
        <f t="shared" si="79"/>
        <v>43923</v>
      </c>
      <c r="G997" s="77" t="str">
        <f>+CONSOLIDADO[[#This Row],[Codigo Municipio]]&amp;CONSOLIDADO[[#This Row],[Fecha]]</f>
        <v>010643923</v>
      </c>
      <c r="H997" s="78">
        <f>+IFERROR(VLOOKUP($G997,TDAcumula!$C$2:$E$2027,3,0),0)</f>
        <v>0</v>
      </c>
      <c r="I997" s="79">
        <f t="shared" si="87"/>
        <v>1</v>
      </c>
      <c r="J997" s="80">
        <f>+IF(CONSOLIDADO[[#This Row],[Codigo Municipio]]=E996,CONSOLIDADO[[#This Row],[Fallecidos Diarios]]+J996,CONSOLIDADO[[#This Row],[Fallecidos Diarios]])</f>
        <v>0</v>
      </c>
      <c r="K997" s="81">
        <f t="shared" si="88"/>
        <v>1</v>
      </c>
      <c r="L997" s="82">
        <f>+IF(CONSOLIDADO[[#This Row],[Codigo Municipio]]=E996,CONSOLIDADO[[#This Row],[Recuperados Diarios]]+L996,CONSOLIDADO[[#This Row],[Recuperados Diarios]])</f>
        <v>0</v>
      </c>
      <c r="M997" s="83" cm="1">
        <f t="array" ref="M997">+IFERROR(IF(CONSOLIDADO[[#This Row],[Día]]&lt;14,0,INDEX(CONSOLIDADO[Casos Diarios],ROW()-14,1)),0)</f>
        <v>0</v>
      </c>
      <c r="N997" s="78">
        <f>+IF(CONSOLIDADO[[#This Row],[Clave]]="710143893",1,IF(OR(CONSOLIDADO[[#This Row],[Casos Acumulados]]&gt;0,CONSOLIDADO[[#This Row],[Muertes]]&gt;0),N996+1,I997))</f>
        <v>3</v>
      </c>
      <c r="O997" s="75">
        <f>+IFERROR(VLOOKUP($G997,TDMuertes!$C$2:$E$534,3,0),0)</f>
        <v>0</v>
      </c>
      <c r="P997" s="100" t="str">
        <f t="shared" ca="1" si="89"/>
        <v>ON</v>
      </c>
      <c r="Q997" s="84">
        <f>+IFERROR(VLOOKUP(CONSOLIDADO[[#This Row],[Codigo Municipio]],TDDia!$A$4:$B$394,2,0),0)</f>
        <v>0</v>
      </c>
    </row>
    <row r="998" spans="2:17" ht="14.4" x14ac:dyDescent="0.3">
      <c r="B998">
        <f t="shared" si="90"/>
        <v>6</v>
      </c>
      <c r="C998" s="75" t="str" cm="1">
        <f t="array" ref="C998">+INDEX(Table_4[[Departamento]:[Municipio]],FINAL!$B998,1)</f>
        <v>Atlántida</v>
      </c>
      <c r="D998" s="75" t="str" cm="1">
        <f t="array" ref="D998">+INDEX(Table_4[[Departamento]:[Municipio]],FINAL!$B998,4)</f>
        <v>San Francisco</v>
      </c>
      <c r="E998" s="75" t="str" cm="1">
        <f t="array" ref="E998">+INDEX(Table_4[[Departamento]:[Municipio]],FINAL!$B998,3)</f>
        <v>0106</v>
      </c>
      <c r="F998" s="102">
        <f t="shared" si="79"/>
        <v>43924</v>
      </c>
      <c r="G998" s="77" t="str">
        <f>+CONSOLIDADO[[#This Row],[Codigo Municipio]]&amp;CONSOLIDADO[[#This Row],[Fecha]]</f>
        <v>010643924</v>
      </c>
      <c r="H998" s="78">
        <f>+IFERROR(VLOOKUP($G998,TDAcumula!$C$2:$E$2027,3,0),0)</f>
        <v>0</v>
      </c>
      <c r="I998" s="79">
        <f t="shared" si="87"/>
        <v>1</v>
      </c>
      <c r="J998" s="80">
        <f>+IF(CONSOLIDADO[[#This Row],[Codigo Municipio]]=E997,CONSOLIDADO[[#This Row],[Fallecidos Diarios]]+J997,CONSOLIDADO[[#This Row],[Fallecidos Diarios]])</f>
        <v>0</v>
      </c>
      <c r="K998" s="81">
        <f t="shared" si="88"/>
        <v>1</v>
      </c>
      <c r="L998" s="82">
        <f>+IF(CONSOLIDADO[[#This Row],[Codigo Municipio]]=E997,CONSOLIDADO[[#This Row],[Recuperados Diarios]]+L997,CONSOLIDADO[[#This Row],[Recuperados Diarios]])</f>
        <v>0</v>
      </c>
      <c r="M998" s="83" cm="1">
        <f t="array" ref="M998">+IFERROR(IF(CONSOLIDADO[[#This Row],[Día]]&lt;14,0,INDEX(CONSOLIDADO[Casos Diarios],ROW()-14,1)),0)</f>
        <v>0</v>
      </c>
      <c r="N998" s="78">
        <f>+IF(CONSOLIDADO[[#This Row],[Clave]]="710143893",1,IF(OR(CONSOLIDADO[[#This Row],[Casos Acumulados]]&gt;0,CONSOLIDADO[[#This Row],[Muertes]]&gt;0),N997+1,I998))</f>
        <v>4</v>
      </c>
      <c r="O998" s="75">
        <f>+IFERROR(VLOOKUP($G998,TDMuertes!$C$2:$E$534,3,0),0)</f>
        <v>0</v>
      </c>
      <c r="P998" s="100" t="str">
        <f t="shared" ca="1" si="89"/>
        <v>ON</v>
      </c>
      <c r="Q998" s="84">
        <f>+IFERROR(VLOOKUP(CONSOLIDADO[[#This Row],[Codigo Municipio]],TDDia!$A$4:$B$394,2,0),0)</f>
        <v>0</v>
      </c>
    </row>
    <row r="999" spans="2:17" ht="14.4" x14ac:dyDescent="0.3">
      <c r="B999">
        <f t="shared" si="90"/>
        <v>6</v>
      </c>
      <c r="C999" s="75" t="str" cm="1">
        <f t="array" ref="C999">+INDEX(Table_4[[Departamento]:[Municipio]],FINAL!$B999,1)</f>
        <v>Atlántida</v>
      </c>
      <c r="D999" s="75" t="str" cm="1">
        <f t="array" ref="D999">+INDEX(Table_4[[Departamento]:[Municipio]],FINAL!$B999,4)</f>
        <v>San Francisco</v>
      </c>
      <c r="E999" s="75" t="str" cm="1">
        <f t="array" ref="E999">+INDEX(Table_4[[Departamento]:[Municipio]],FINAL!$B999,3)</f>
        <v>0106</v>
      </c>
      <c r="F999" s="102">
        <f t="shared" si="79"/>
        <v>43925</v>
      </c>
      <c r="G999" s="77" t="str">
        <f>+CONSOLIDADO[[#This Row],[Codigo Municipio]]&amp;CONSOLIDADO[[#This Row],[Fecha]]</f>
        <v>010643925</v>
      </c>
      <c r="H999" s="78">
        <f>+IFERROR(VLOOKUP($G999,TDAcumula!$C$2:$E$2027,3,0),0)</f>
        <v>0</v>
      </c>
      <c r="I999" s="79">
        <f t="shared" si="87"/>
        <v>1</v>
      </c>
      <c r="J999" s="80">
        <f>+IF(CONSOLIDADO[[#This Row],[Codigo Municipio]]=E998,CONSOLIDADO[[#This Row],[Fallecidos Diarios]]+J998,CONSOLIDADO[[#This Row],[Fallecidos Diarios]])</f>
        <v>0</v>
      </c>
      <c r="K999" s="81">
        <f t="shared" si="88"/>
        <v>1</v>
      </c>
      <c r="L999" s="82">
        <f>+IF(CONSOLIDADO[[#This Row],[Codigo Municipio]]=E998,CONSOLIDADO[[#This Row],[Recuperados Diarios]]+L998,CONSOLIDADO[[#This Row],[Recuperados Diarios]])</f>
        <v>0</v>
      </c>
      <c r="M999" s="83" cm="1">
        <f t="array" ref="M999">+IFERROR(IF(CONSOLIDADO[[#This Row],[Día]]&lt;14,0,INDEX(CONSOLIDADO[Casos Diarios],ROW()-14,1)),0)</f>
        <v>0</v>
      </c>
      <c r="N999" s="78">
        <f>+IF(CONSOLIDADO[[#This Row],[Clave]]="710143893",1,IF(OR(CONSOLIDADO[[#This Row],[Casos Acumulados]]&gt;0,CONSOLIDADO[[#This Row],[Muertes]]&gt;0),N998+1,I999))</f>
        <v>5</v>
      </c>
      <c r="O999" s="75">
        <f>+IFERROR(VLOOKUP($G999,TDMuertes!$C$2:$E$534,3,0),0)</f>
        <v>0</v>
      </c>
      <c r="P999" s="100" t="str">
        <f t="shared" ca="1" si="89"/>
        <v>ON</v>
      </c>
      <c r="Q999" s="84">
        <f>+IFERROR(VLOOKUP(CONSOLIDADO[[#This Row],[Codigo Municipio]],TDDia!$A$4:$B$394,2,0),0)</f>
        <v>0</v>
      </c>
    </row>
    <row r="1000" spans="2:17" ht="14.4" x14ac:dyDescent="0.3">
      <c r="B1000">
        <f t="shared" si="90"/>
        <v>6</v>
      </c>
      <c r="C1000" s="75" t="str" cm="1">
        <f t="array" ref="C1000">+INDEX(Table_4[[Departamento]:[Municipio]],FINAL!$B1000,1)</f>
        <v>Atlántida</v>
      </c>
      <c r="D1000" s="75" t="str" cm="1">
        <f t="array" ref="D1000">+INDEX(Table_4[[Departamento]:[Municipio]],FINAL!$B1000,4)</f>
        <v>San Francisco</v>
      </c>
      <c r="E1000" s="75" t="str" cm="1">
        <f t="array" ref="E1000">+INDEX(Table_4[[Departamento]:[Municipio]],FINAL!$B1000,3)</f>
        <v>0106</v>
      </c>
      <c r="F1000" s="102">
        <f t="shared" si="79"/>
        <v>43926</v>
      </c>
      <c r="G1000" s="77" t="str">
        <f>+CONSOLIDADO[[#This Row],[Codigo Municipio]]&amp;CONSOLIDADO[[#This Row],[Fecha]]</f>
        <v>010643926</v>
      </c>
      <c r="H1000" s="78">
        <f>+IFERROR(VLOOKUP($G1000,TDAcumula!$C$2:$E$2027,3,0),0)</f>
        <v>0</v>
      </c>
      <c r="I1000" s="79">
        <f t="shared" ref="I1000:I1063" si="91">+IF(E1000=E999,H1000+I999,H1000)</f>
        <v>1</v>
      </c>
      <c r="J1000" s="80">
        <f>+IF(CONSOLIDADO[[#This Row],[Codigo Municipio]]=E999,CONSOLIDADO[[#This Row],[Fallecidos Diarios]]+J999,CONSOLIDADO[[#This Row],[Fallecidos Diarios]])</f>
        <v>0</v>
      </c>
      <c r="K1000" s="81">
        <f t="shared" ref="K1000:K1063" si="92">+IF(I1000-J1000-L1000&lt;0,0,I1000-J1000-L1000)</f>
        <v>1</v>
      </c>
      <c r="L1000" s="82">
        <f>+IF(CONSOLIDADO[[#This Row],[Codigo Municipio]]=E999,CONSOLIDADO[[#This Row],[Recuperados Diarios]]+L999,CONSOLIDADO[[#This Row],[Recuperados Diarios]])</f>
        <v>0</v>
      </c>
      <c r="M1000" s="83" cm="1">
        <f t="array" ref="M1000">+IFERROR(IF(CONSOLIDADO[[#This Row],[Día]]&lt;14,0,INDEX(CONSOLIDADO[Casos Diarios],ROW()-14,1)),0)</f>
        <v>0</v>
      </c>
      <c r="N1000" s="78">
        <f>+IF(CONSOLIDADO[[#This Row],[Clave]]="710143893",1,IF(OR(CONSOLIDADO[[#This Row],[Casos Acumulados]]&gt;0,CONSOLIDADO[[#This Row],[Muertes]]&gt;0),N999+1,I1000))</f>
        <v>6</v>
      </c>
      <c r="O1000" s="75">
        <f>+IFERROR(VLOOKUP($G1000,TDMuertes!$C$2:$E$534,3,0),0)</f>
        <v>0</v>
      </c>
      <c r="P1000" s="100" t="str">
        <f t="shared" ref="P1000:P1063" ca="1" si="93">+IF(N1000=0,"OFF",IF(N1000=1,"START",IF(AND(N1000&gt;1,F1000&lt;TODAY()+1),"ON","OUT TIME")))</f>
        <v>ON</v>
      </c>
      <c r="Q1000" s="84">
        <f>+IFERROR(VLOOKUP(CONSOLIDADO[[#This Row],[Codigo Municipio]],TDDia!$A$4:$B$394,2,0),0)</f>
        <v>0</v>
      </c>
    </row>
    <row r="1001" spans="2:17" ht="14.4" x14ac:dyDescent="0.3">
      <c r="B1001">
        <f t="shared" si="90"/>
        <v>6</v>
      </c>
      <c r="C1001" s="75" t="str" cm="1">
        <f t="array" ref="C1001">+INDEX(Table_4[[Departamento]:[Municipio]],FINAL!$B1001,1)</f>
        <v>Atlántida</v>
      </c>
      <c r="D1001" s="75" t="str" cm="1">
        <f t="array" ref="D1001">+INDEX(Table_4[[Departamento]:[Municipio]],FINAL!$B1001,4)</f>
        <v>San Francisco</v>
      </c>
      <c r="E1001" s="75" t="str" cm="1">
        <f t="array" ref="E1001">+INDEX(Table_4[[Departamento]:[Municipio]],FINAL!$B1001,3)</f>
        <v>0106</v>
      </c>
      <c r="F1001" s="102">
        <f t="shared" si="79"/>
        <v>43927</v>
      </c>
      <c r="G1001" s="77" t="str">
        <f>+CONSOLIDADO[[#This Row],[Codigo Municipio]]&amp;CONSOLIDADO[[#This Row],[Fecha]]</f>
        <v>010643927</v>
      </c>
      <c r="H1001" s="78">
        <f>+IFERROR(VLOOKUP($G1001,TDAcumula!$C$2:$E$2027,3,0),0)</f>
        <v>0</v>
      </c>
      <c r="I1001" s="79">
        <f t="shared" si="91"/>
        <v>1</v>
      </c>
      <c r="J1001" s="80">
        <f>+IF(CONSOLIDADO[[#This Row],[Codigo Municipio]]=E1000,CONSOLIDADO[[#This Row],[Fallecidos Diarios]]+J1000,CONSOLIDADO[[#This Row],[Fallecidos Diarios]])</f>
        <v>0</v>
      </c>
      <c r="K1001" s="81">
        <f t="shared" si="92"/>
        <v>1</v>
      </c>
      <c r="L1001" s="82">
        <f>+IF(CONSOLIDADO[[#This Row],[Codigo Municipio]]=E1000,CONSOLIDADO[[#This Row],[Recuperados Diarios]]+L1000,CONSOLIDADO[[#This Row],[Recuperados Diarios]])</f>
        <v>0</v>
      </c>
      <c r="M1001" s="83" cm="1">
        <f t="array" ref="M1001">+IFERROR(IF(CONSOLIDADO[[#This Row],[Día]]&lt;14,0,INDEX(CONSOLIDADO[Casos Diarios],ROW()-14,1)),0)</f>
        <v>0</v>
      </c>
      <c r="N1001" s="78">
        <f>+IF(CONSOLIDADO[[#This Row],[Clave]]="710143893",1,IF(OR(CONSOLIDADO[[#This Row],[Casos Acumulados]]&gt;0,CONSOLIDADO[[#This Row],[Muertes]]&gt;0),N1000+1,I1001))</f>
        <v>7</v>
      </c>
      <c r="O1001" s="75">
        <f>+IFERROR(VLOOKUP($G1001,TDMuertes!$C$2:$E$534,3,0),0)</f>
        <v>0</v>
      </c>
      <c r="P1001" s="100" t="str">
        <f t="shared" ca="1" si="93"/>
        <v>ON</v>
      </c>
      <c r="Q1001" s="84">
        <f>+IFERROR(VLOOKUP(CONSOLIDADO[[#This Row],[Codigo Municipio]],TDDia!$A$4:$B$394,2,0),0)</f>
        <v>0</v>
      </c>
    </row>
    <row r="1002" spans="2:17" ht="14.4" x14ac:dyDescent="0.3">
      <c r="B1002">
        <f t="shared" si="90"/>
        <v>6</v>
      </c>
      <c r="C1002" s="75" t="str" cm="1">
        <f t="array" ref="C1002">+INDEX(Table_4[[Departamento]:[Municipio]],FINAL!$B1002,1)</f>
        <v>Atlántida</v>
      </c>
      <c r="D1002" s="75" t="str" cm="1">
        <f t="array" ref="D1002">+INDEX(Table_4[[Departamento]:[Municipio]],FINAL!$B1002,4)</f>
        <v>San Francisco</v>
      </c>
      <c r="E1002" s="75" t="str" cm="1">
        <f t="array" ref="E1002">+INDEX(Table_4[[Departamento]:[Municipio]],FINAL!$B1002,3)</f>
        <v>0106</v>
      </c>
      <c r="F1002" s="102">
        <f t="shared" si="79"/>
        <v>43928</v>
      </c>
      <c r="G1002" s="77" t="str">
        <f>+CONSOLIDADO[[#This Row],[Codigo Municipio]]&amp;CONSOLIDADO[[#This Row],[Fecha]]</f>
        <v>010643928</v>
      </c>
      <c r="H1002" s="78">
        <f>+IFERROR(VLOOKUP($G1002,TDAcumula!$C$2:$E$2027,3,0),0)</f>
        <v>0</v>
      </c>
      <c r="I1002" s="79">
        <f t="shared" si="91"/>
        <v>1</v>
      </c>
      <c r="J1002" s="80">
        <f>+IF(CONSOLIDADO[[#This Row],[Codigo Municipio]]=E1001,CONSOLIDADO[[#This Row],[Fallecidos Diarios]]+J1001,CONSOLIDADO[[#This Row],[Fallecidos Diarios]])</f>
        <v>0</v>
      </c>
      <c r="K1002" s="81">
        <f t="shared" si="92"/>
        <v>1</v>
      </c>
      <c r="L1002" s="82">
        <f>+IF(CONSOLIDADO[[#This Row],[Codigo Municipio]]=E1001,CONSOLIDADO[[#This Row],[Recuperados Diarios]]+L1001,CONSOLIDADO[[#This Row],[Recuperados Diarios]])</f>
        <v>0</v>
      </c>
      <c r="M1002" s="83" cm="1">
        <f t="array" ref="M1002">+IFERROR(IF(CONSOLIDADO[[#This Row],[Día]]&lt;14,0,INDEX(CONSOLIDADO[Casos Diarios],ROW()-14,1)),0)</f>
        <v>0</v>
      </c>
      <c r="N1002" s="78">
        <f>+IF(CONSOLIDADO[[#This Row],[Clave]]="710143893",1,IF(OR(CONSOLIDADO[[#This Row],[Casos Acumulados]]&gt;0,CONSOLIDADO[[#This Row],[Muertes]]&gt;0),N1001+1,I1002))</f>
        <v>8</v>
      </c>
      <c r="O1002" s="75">
        <f>+IFERROR(VLOOKUP($G1002,TDMuertes!$C$2:$E$534,3,0),0)</f>
        <v>0</v>
      </c>
      <c r="P1002" s="100" t="str">
        <f t="shared" ca="1" si="93"/>
        <v>ON</v>
      </c>
      <c r="Q1002" s="84">
        <f>+IFERROR(VLOOKUP(CONSOLIDADO[[#This Row],[Codigo Municipio]],TDDia!$A$4:$B$394,2,0),0)</f>
        <v>0</v>
      </c>
    </row>
    <row r="1003" spans="2:17" ht="14.4" x14ac:dyDescent="0.3">
      <c r="B1003">
        <f t="shared" si="90"/>
        <v>6</v>
      </c>
      <c r="C1003" s="75" t="str" cm="1">
        <f t="array" ref="C1003">+INDEX(Table_4[[Departamento]:[Municipio]],FINAL!$B1003,1)</f>
        <v>Atlántida</v>
      </c>
      <c r="D1003" s="75" t="str" cm="1">
        <f t="array" ref="D1003">+INDEX(Table_4[[Departamento]:[Municipio]],FINAL!$B1003,4)</f>
        <v>San Francisco</v>
      </c>
      <c r="E1003" s="75" t="str" cm="1">
        <f t="array" ref="E1003">+INDEX(Table_4[[Departamento]:[Municipio]],FINAL!$B1003,3)</f>
        <v>0106</v>
      </c>
      <c r="F1003" s="102">
        <f t="shared" si="79"/>
        <v>43929</v>
      </c>
      <c r="G1003" s="77" t="str">
        <f>+CONSOLIDADO[[#This Row],[Codigo Municipio]]&amp;CONSOLIDADO[[#This Row],[Fecha]]</f>
        <v>010643929</v>
      </c>
      <c r="H1003" s="78">
        <f>+IFERROR(VLOOKUP($G1003,TDAcumula!$C$2:$E$2027,3,0),0)</f>
        <v>0</v>
      </c>
      <c r="I1003" s="79">
        <f t="shared" si="91"/>
        <v>1</v>
      </c>
      <c r="J1003" s="80">
        <f>+IF(CONSOLIDADO[[#This Row],[Codigo Municipio]]=E1002,CONSOLIDADO[[#This Row],[Fallecidos Diarios]]+J1002,CONSOLIDADO[[#This Row],[Fallecidos Diarios]])</f>
        <v>0</v>
      </c>
      <c r="K1003" s="81">
        <f t="shared" si="92"/>
        <v>1</v>
      </c>
      <c r="L1003" s="82">
        <f>+IF(CONSOLIDADO[[#This Row],[Codigo Municipio]]=E1002,CONSOLIDADO[[#This Row],[Recuperados Diarios]]+L1002,CONSOLIDADO[[#This Row],[Recuperados Diarios]])</f>
        <v>0</v>
      </c>
      <c r="M1003" s="83" cm="1">
        <f t="array" ref="M1003">+IFERROR(IF(CONSOLIDADO[[#This Row],[Día]]&lt;14,0,INDEX(CONSOLIDADO[Casos Diarios],ROW()-14,1)),0)</f>
        <v>0</v>
      </c>
      <c r="N1003" s="78">
        <f>+IF(CONSOLIDADO[[#This Row],[Clave]]="710143893",1,IF(OR(CONSOLIDADO[[#This Row],[Casos Acumulados]]&gt;0,CONSOLIDADO[[#This Row],[Muertes]]&gt;0),N1002+1,I1003))</f>
        <v>9</v>
      </c>
      <c r="O1003" s="75">
        <f>+IFERROR(VLOOKUP($G1003,TDMuertes!$C$2:$E$534,3,0),0)</f>
        <v>0</v>
      </c>
      <c r="P1003" s="100" t="str">
        <f t="shared" ca="1" si="93"/>
        <v>ON</v>
      </c>
      <c r="Q1003" s="84">
        <f>+IFERROR(VLOOKUP(CONSOLIDADO[[#This Row],[Codigo Municipio]],TDDia!$A$4:$B$394,2,0),0)</f>
        <v>0</v>
      </c>
    </row>
    <row r="1004" spans="2:17" ht="14.4" x14ac:dyDescent="0.3">
      <c r="B1004">
        <f t="shared" si="90"/>
        <v>6</v>
      </c>
      <c r="C1004" s="75" t="str" cm="1">
        <f t="array" ref="C1004">+INDEX(Table_4[[Departamento]:[Municipio]],FINAL!$B1004,1)</f>
        <v>Atlántida</v>
      </c>
      <c r="D1004" s="75" t="str" cm="1">
        <f t="array" ref="D1004">+INDEX(Table_4[[Departamento]:[Municipio]],FINAL!$B1004,4)</f>
        <v>San Francisco</v>
      </c>
      <c r="E1004" s="75" t="str" cm="1">
        <f t="array" ref="E1004">+INDEX(Table_4[[Departamento]:[Municipio]],FINAL!$B1004,3)</f>
        <v>0106</v>
      </c>
      <c r="F1004" s="102">
        <f t="shared" si="79"/>
        <v>43930</v>
      </c>
      <c r="G1004" s="77" t="str">
        <f>+CONSOLIDADO[[#This Row],[Codigo Municipio]]&amp;CONSOLIDADO[[#This Row],[Fecha]]</f>
        <v>010643930</v>
      </c>
      <c r="H1004" s="78">
        <f>+IFERROR(VLOOKUP($G1004,TDAcumula!$C$2:$E$2027,3,0),0)</f>
        <v>0</v>
      </c>
      <c r="I1004" s="79">
        <f t="shared" si="91"/>
        <v>1</v>
      </c>
      <c r="J1004" s="80">
        <f>+IF(CONSOLIDADO[[#This Row],[Codigo Municipio]]=E1003,CONSOLIDADO[[#This Row],[Fallecidos Diarios]]+J1003,CONSOLIDADO[[#This Row],[Fallecidos Diarios]])</f>
        <v>0</v>
      </c>
      <c r="K1004" s="81">
        <f t="shared" si="92"/>
        <v>1</v>
      </c>
      <c r="L1004" s="82">
        <f>+IF(CONSOLIDADO[[#This Row],[Codigo Municipio]]=E1003,CONSOLIDADO[[#This Row],[Recuperados Diarios]]+L1003,CONSOLIDADO[[#This Row],[Recuperados Diarios]])</f>
        <v>0</v>
      </c>
      <c r="M1004" s="83" cm="1">
        <f t="array" ref="M1004">+IFERROR(IF(CONSOLIDADO[[#This Row],[Día]]&lt;14,0,INDEX(CONSOLIDADO[Casos Diarios],ROW()-14,1)),0)</f>
        <v>0</v>
      </c>
      <c r="N1004" s="78">
        <f>+IF(CONSOLIDADO[[#This Row],[Clave]]="710143893",1,IF(OR(CONSOLIDADO[[#This Row],[Casos Acumulados]]&gt;0,CONSOLIDADO[[#This Row],[Muertes]]&gt;0),N1003+1,I1004))</f>
        <v>10</v>
      </c>
      <c r="O1004" s="75">
        <f>+IFERROR(VLOOKUP($G1004,TDMuertes!$C$2:$E$534,3,0),0)</f>
        <v>0</v>
      </c>
      <c r="P1004" s="100" t="str">
        <f t="shared" ca="1" si="93"/>
        <v>ON</v>
      </c>
      <c r="Q1004" s="84">
        <f>+IFERROR(VLOOKUP(CONSOLIDADO[[#This Row],[Codigo Municipio]],TDDia!$A$4:$B$394,2,0),0)</f>
        <v>0</v>
      </c>
    </row>
    <row r="1005" spans="2:17" ht="14.4" x14ac:dyDescent="0.3">
      <c r="B1005">
        <f t="shared" si="90"/>
        <v>6</v>
      </c>
      <c r="C1005" s="75" t="str" cm="1">
        <f t="array" ref="C1005">+INDEX(Table_4[[Departamento]:[Municipio]],FINAL!$B1005,1)</f>
        <v>Atlántida</v>
      </c>
      <c r="D1005" s="75" t="str" cm="1">
        <f t="array" ref="D1005">+INDEX(Table_4[[Departamento]:[Municipio]],FINAL!$B1005,4)</f>
        <v>San Francisco</v>
      </c>
      <c r="E1005" s="75" t="str" cm="1">
        <f t="array" ref="E1005">+INDEX(Table_4[[Departamento]:[Municipio]],FINAL!$B1005,3)</f>
        <v>0106</v>
      </c>
      <c r="F1005" s="102">
        <f t="shared" si="79"/>
        <v>43931</v>
      </c>
      <c r="G1005" s="77" t="str">
        <f>+CONSOLIDADO[[#This Row],[Codigo Municipio]]&amp;CONSOLIDADO[[#This Row],[Fecha]]</f>
        <v>010643931</v>
      </c>
      <c r="H1005" s="78">
        <f>+IFERROR(VLOOKUP($G1005,TDAcumula!$C$2:$E$2027,3,0),0)</f>
        <v>0</v>
      </c>
      <c r="I1005" s="79">
        <f t="shared" si="91"/>
        <v>1</v>
      </c>
      <c r="J1005" s="80">
        <f>+IF(CONSOLIDADO[[#This Row],[Codigo Municipio]]=E1004,CONSOLIDADO[[#This Row],[Fallecidos Diarios]]+J1004,CONSOLIDADO[[#This Row],[Fallecidos Diarios]])</f>
        <v>0</v>
      </c>
      <c r="K1005" s="81">
        <f t="shared" si="92"/>
        <v>1</v>
      </c>
      <c r="L1005" s="82">
        <f>+IF(CONSOLIDADO[[#This Row],[Codigo Municipio]]=E1004,CONSOLIDADO[[#This Row],[Recuperados Diarios]]+L1004,CONSOLIDADO[[#This Row],[Recuperados Diarios]])</f>
        <v>0</v>
      </c>
      <c r="M1005" s="83" cm="1">
        <f t="array" ref="M1005">+IFERROR(IF(CONSOLIDADO[[#This Row],[Día]]&lt;14,0,INDEX(CONSOLIDADO[Casos Diarios],ROW()-14,1)),0)</f>
        <v>0</v>
      </c>
      <c r="N1005" s="78">
        <f>+IF(CONSOLIDADO[[#This Row],[Clave]]="710143893",1,IF(OR(CONSOLIDADO[[#This Row],[Casos Acumulados]]&gt;0,CONSOLIDADO[[#This Row],[Muertes]]&gt;0),N1004+1,I1005))</f>
        <v>11</v>
      </c>
      <c r="O1005" s="75">
        <f>+IFERROR(VLOOKUP($G1005,TDMuertes!$C$2:$E$534,3,0),0)</f>
        <v>0</v>
      </c>
      <c r="P1005" s="100" t="str">
        <f t="shared" ca="1" si="93"/>
        <v>ON</v>
      </c>
      <c r="Q1005" s="84">
        <f>+IFERROR(VLOOKUP(CONSOLIDADO[[#This Row],[Codigo Municipio]],TDDia!$A$4:$B$394,2,0),0)</f>
        <v>0</v>
      </c>
    </row>
    <row r="1006" spans="2:17" ht="14.4" x14ac:dyDescent="0.3">
      <c r="B1006">
        <f t="shared" si="90"/>
        <v>6</v>
      </c>
      <c r="C1006" s="75" t="str" cm="1">
        <f t="array" ref="C1006">+INDEX(Table_4[[Departamento]:[Municipio]],FINAL!$B1006,1)</f>
        <v>Atlántida</v>
      </c>
      <c r="D1006" s="75" t="str" cm="1">
        <f t="array" ref="D1006">+INDEX(Table_4[[Departamento]:[Municipio]],FINAL!$B1006,4)</f>
        <v>San Francisco</v>
      </c>
      <c r="E1006" s="75" t="str" cm="1">
        <f t="array" ref="E1006">+INDEX(Table_4[[Departamento]:[Municipio]],FINAL!$B1006,3)</f>
        <v>0106</v>
      </c>
      <c r="F1006" s="102">
        <f t="shared" si="79"/>
        <v>43932</v>
      </c>
      <c r="G1006" s="77" t="str">
        <f>+CONSOLIDADO[[#This Row],[Codigo Municipio]]&amp;CONSOLIDADO[[#This Row],[Fecha]]</f>
        <v>010643932</v>
      </c>
      <c r="H1006" s="78">
        <f>+IFERROR(VLOOKUP($G1006,TDAcumula!$C$2:$E$2027,3,0),0)</f>
        <v>0</v>
      </c>
      <c r="I1006" s="79">
        <f t="shared" si="91"/>
        <v>1</v>
      </c>
      <c r="J1006" s="80">
        <f>+IF(CONSOLIDADO[[#This Row],[Codigo Municipio]]=E1005,CONSOLIDADO[[#This Row],[Fallecidos Diarios]]+J1005,CONSOLIDADO[[#This Row],[Fallecidos Diarios]])</f>
        <v>0</v>
      </c>
      <c r="K1006" s="81">
        <f t="shared" si="92"/>
        <v>1</v>
      </c>
      <c r="L1006" s="82">
        <f>+IF(CONSOLIDADO[[#This Row],[Codigo Municipio]]=E1005,CONSOLIDADO[[#This Row],[Recuperados Diarios]]+L1005,CONSOLIDADO[[#This Row],[Recuperados Diarios]])</f>
        <v>0</v>
      </c>
      <c r="M1006" s="83" cm="1">
        <f t="array" ref="M1006">+IFERROR(IF(CONSOLIDADO[[#This Row],[Día]]&lt;14,0,INDEX(CONSOLIDADO[Casos Diarios],ROW()-14,1)),0)</f>
        <v>0</v>
      </c>
      <c r="N1006" s="78">
        <f>+IF(CONSOLIDADO[[#This Row],[Clave]]="710143893",1,IF(OR(CONSOLIDADO[[#This Row],[Casos Acumulados]]&gt;0,CONSOLIDADO[[#This Row],[Muertes]]&gt;0),N1005+1,I1006))</f>
        <v>12</v>
      </c>
      <c r="O1006" s="75">
        <f>+IFERROR(VLOOKUP($G1006,TDMuertes!$C$2:$E$534,3,0),0)</f>
        <v>0</v>
      </c>
      <c r="P1006" s="100" t="str">
        <f t="shared" ca="1" si="93"/>
        <v>ON</v>
      </c>
      <c r="Q1006" s="84">
        <f>+IFERROR(VLOOKUP(CONSOLIDADO[[#This Row],[Codigo Municipio]],TDDia!$A$4:$B$394,2,0),0)</f>
        <v>0</v>
      </c>
    </row>
    <row r="1007" spans="2:17" ht="14.4" x14ac:dyDescent="0.3">
      <c r="B1007">
        <f t="shared" si="90"/>
        <v>6</v>
      </c>
      <c r="C1007" s="75" t="str" cm="1">
        <f t="array" ref="C1007">+INDEX(Table_4[[Departamento]:[Municipio]],FINAL!$B1007,1)</f>
        <v>Atlántida</v>
      </c>
      <c r="D1007" s="75" t="str" cm="1">
        <f t="array" ref="D1007">+INDEX(Table_4[[Departamento]:[Municipio]],FINAL!$B1007,4)</f>
        <v>San Francisco</v>
      </c>
      <c r="E1007" s="75" t="str" cm="1">
        <f t="array" ref="E1007">+INDEX(Table_4[[Departamento]:[Municipio]],FINAL!$B1007,3)</f>
        <v>0106</v>
      </c>
      <c r="F1007" s="102">
        <f t="shared" si="79"/>
        <v>43933</v>
      </c>
      <c r="G1007" s="77" t="str">
        <f>+CONSOLIDADO[[#This Row],[Codigo Municipio]]&amp;CONSOLIDADO[[#This Row],[Fecha]]</f>
        <v>010643933</v>
      </c>
      <c r="H1007" s="78">
        <f>+IFERROR(VLOOKUP($G1007,TDAcumula!$C$2:$E$2027,3,0),0)</f>
        <v>0</v>
      </c>
      <c r="I1007" s="79">
        <f t="shared" si="91"/>
        <v>1</v>
      </c>
      <c r="J1007" s="80">
        <f>+IF(CONSOLIDADO[[#This Row],[Codigo Municipio]]=E1006,CONSOLIDADO[[#This Row],[Fallecidos Diarios]]+J1006,CONSOLIDADO[[#This Row],[Fallecidos Diarios]])</f>
        <v>0</v>
      </c>
      <c r="K1007" s="81">
        <f t="shared" si="92"/>
        <v>1</v>
      </c>
      <c r="L1007" s="82">
        <f>+IF(CONSOLIDADO[[#This Row],[Codigo Municipio]]=E1006,CONSOLIDADO[[#This Row],[Recuperados Diarios]]+L1006,CONSOLIDADO[[#This Row],[Recuperados Diarios]])</f>
        <v>0</v>
      </c>
      <c r="M1007" s="83" cm="1">
        <f t="array" ref="M1007">+IFERROR(IF(CONSOLIDADO[[#This Row],[Día]]&lt;14,0,INDEX(CONSOLIDADO[Casos Diarios],ROW()-14,1)),0)</f>
        <v>0</v>
      </c>
      <c r="N1007" s="78">
        <f>+IF(CONSOLIDADO[[#This Row],[Clave]]="710143893",1,IF(OR(CONSOLIDADO[[#This Row],[Casos Acumulados]]&gt;0,CONSOLIDADO[[#This Row],[Muertes]]&gt;0),N1006+1,I1007))</f>
        <v>13</v>
      </c>
      <c r="O1007" s="75">
        <f>+IFERROR(VLOOKUP($G1007,TDMuertes!$C$2:$E$534,3,0),0)</f>
        <v>0</v>
      </c>
      <c r="P1007" s="100" t="str">
        <f t="shared" ca="1" si="93"/>
        <v>ON</v>
      </c>
      <c r="Q1007" s="84">
        <f>+IFERROR(VLOOKUP(CONSOLIDADO[[#This Row],[Codigo Municipio]],TDDia!$A$4:$B$394,2,0),0)</f>
        <v>0</v>
      </c>
    </row>
    <row r="1008" spans="2:17" ht="14.4" x14ac:dyDescent="0.3">
      <c r="B1008">
        <f t="shared" si="90"/>
        <v>6</v>
      </c>
      <c r="C1008" s="75" t="str" cm="1">
        <f t="array" ref="C1008">+INDEX(Table_4[[Departamento]:[Municipio]],FINAL!$B1008,1)</f>
        <v>Atlántida</v>
      </c>
      <c r="D1008" s="75" t="str" cm="1">
        <f t="array" ref="D1008">+INDEX(Table_4[[Departamento]:[Municipio]],FINAL!$B1008,4)</f>
        <v>San Francisco</v>
      </c>
      <c r="E1008" s="75" t="str" cm="1">
        <f t="array" ref="E1008">+INDEX(Table_4[[Departamento]:[Municipio]],FINAL!$B1008,3)</f>
        <v>0106</v>
      </c>
      <c r="F1008" s="102">
        <f t="shared" si="79"/>
        <v>43934</v>
      </c>
      <c r="G1008" s="77" t="str">
        <f>+CONSOLIDADO[[#This Row],[Codigo Municipio]]&amp;CONSOLIDADO[[#This Row],[Fecha]]</f>
        <v>010643934</v>
      </c>
      <c r="H1008" s="78">
        <f>+IFERROR(VLOOKUP($G1008,TDAcumula!$C$2:$E$2027,3,0),0)</f>
        <v>0</v>
      </c>
      <c r="I1008" s="79">
        <f t="shared" si="91"/>
        <v>1</v>
      </c>
      <c r="J1008" s="80">
        <f>+IF(CONSOLIDADO[[#This Row],[Codigo Municipio]]=E1007,CONSOLIDADO[[#This Row],[Fallecidos Diarios]]+J1007,CONSOLIDADO[[#This Row],[Fallecidos Diarios]])</f>
        <v>0</v>
      </c>
      <c r="K1008" s="81">
        <f t="shared" si="92"/>
        <v>0</v>
      </c>
      <c r="L1008" s="82">
        <f>+IF(CONSOLIDADO[[#This Row],[Codigo Municipio]]=E1007,CONSOLIDADO[[#This Row],[Recuperados Diarios]]+L1007,CONSOLIDADO[[#This Row],[Recuperados Diarios]])</f>
        <v>1</v>
      </c>
      <c r="M1008" s="83" cm="1">
        <f t="array" ref="M1008">+IFERROR(IF(CONSOLIDADO[[#This Row],[Día]]&lt;14,0,INDEX(CONSOLIDADO[Casos Diarios],ROW()-14,1)),0)</f>
        <v>1</v>
      </c>
      <c r="N1008" s="78">
        <f>+IF(CONSOLIDADO[[#This Row],[Clave]]="710143893",1,IF(OR(CONSOLIDADO[[#This Row],[Casos Acumulados]]&gt;0,CONSOLIDADO[[#This Row],[Muertes]]&gt;0),N1007+1,I1008))</f>
        <v>14</v>
      </c>
      <c r="O1008" s="75">
        <f>+IFERROR(VLOOKUP($G1008,TDMuertes!$C$2:$E$534,3,0),0)</f>
        <v>0</v>
      </c>
      <c r="P1008" s="100" t="str">
        <f t="shared" ca="1" si="93"/>
        <v>ON</v>
      </c>
      <c r="Q1008" s="84">
        <f>+IFERROR(VLOOKUP(CONSOLIDADO[[#This Row],[Codigo Municipio]],TDDia!$A$4:$B$394,2,0),0)</f>
        <v>0</v>
      </c>
    </row>
    <row r="1009" spans="2:17" ht="14.4" x14ac:dyDescent="0.3">
      <c r="B1009">
        <f t="shared" si="90"/>
        <v>6</v>
      </c>
      <c r="C1009" s="75" t="str" cm="1">
        <f t="array" ref="C1009">+INDEX(Table_4[[Departamento]:[Municipio]],FINAL!$B1009,1)</f>
        <v>Atlántida</v>
      </c>
      <c r="D1009" s="75" t="str" cm="1">
        <f t="array" ref="D1009">+INDEX(Table_4[[Departamento]:[Municipio]],FINAL!$B1009,4)</f>
        <v>San Francisco</v>
      </c>
      <c r="E1009" s="75" t="str" cm="1">
        <f t="array" ref="E1009">+INDEX(Table_4[[Departamento]:[Municipio]],FINAL!$B1009,3)</f>
        <v>0106</v>
      </c>
      <c r="F1009" s="102">
        <f t="shared" si="79"/>
        <v>43935</v>
      </c>
      <c r="G1009" s="77" t="str">
        <f>+CONSOLIDADO[[#This Row],[Codigo Municipio]]&amp;CONSOLIDADO[[#This Row],[Fecha]]</f>
        <v>010643935</v>
      </c>
      <c r="H1009" s="78">
        <f>+IFERROR(VLOOKUP($G1009,TDAcumula!$C$2:$E$2027,3,0),0)</f>
        <v>0</v>
      </c>
      <c r="I1009" s="79">
        <f t="shared" si="91"/>
        <v>1</v>
      </c>
      <c r="J1009" s="80">
        <f>+IF(CONSOLIDADO[[#This Row],[Codigo Municipio]]=E1008,CONSOLIDADO[[#This Row],[Fallecidos Diarios]]+J1008,CONSOLIDADO[[#This Row],[Fallecidos Diarios]])</f>
        <v>0</v>
      </c>
      <c r="K1009" s="81">
        <f t="shared" si="92"/>
        <v>0</v>
      </c>
      <c r="L1009" s="82">
        <f>+IF(CONSOLIDADO[[#This Row],[Codigo Municipio]]=E1008,CONSOLIDADO[[#This Row],[Recuperados Diarios]]+L1008,CONSOLIDADO[[#This Row],[Recuperados Diarios]])</f>
        <v>1</v>
      </c>
      <c r="M1009" s="83" cm="1">
        <f t="array" ref="M1009">+IFERROR(IF(CONSOLIDADO[[#This Row],[Día]]&lt;14,0,INDEX(CONSOLIDADO[Casos Diarios],ROW()-14,1)),0)</f>
        <v>0</v>
      </c>
      <c r="N1009" s="78">
        <f>+IF(CONSOLIDADO[[#This Row],[Clave]]="710143893",1,IF(OR(CONSOLIDADO[[#This Row],[Casos Acumulados]]&gt;0,CONSOLIDADO[[#This Row],[Muertes]]&gt;0),N1008+1,I1009))</f>
        <v>15</v>
      </c>
      <c r="O1009" s="75">
        <f>+IFERROR(VLOOKUP($G1009,TDMuertes!$C$2:$E$534,3,0),0)</f>
        <v>0</v>
      </c>
      <c r="P1009" s="100" t="str">
        <f t="shared" ca="1" si="93"/>
        <v>ON</v>
      </c>
      <c r="Q1009" s="84">
        <f>+IFERROR(VLOOKUP(CONSOLIDADO[[#This Row],[Codigo Municipio]],TDDia!$A$4:$B$394,2,0),0)</f>
        <v>0</v>
      </c>
    </row>
    <row r="1010" spans="2:17" ht="14.4" x14ac:dyDescent="0.3">
      <c r="B1010">
        <f t="shared" si="90"/>
        <v>6</v>
      </c>
      <c r="C1010" s="75" t="str" cm="1">
        <f t="array" ref="C1010">+INDEX(Table_4[[Departamento]:[Municipio]],FINAL!$B1010,1)</f>
        <v>Atlántida</v>
      </c>
      <c r="D1010" s="75" t="str" cm="1">
        <f t="array" ref="D1010">+INDEX(Table_4[[Departamento]:[Municipio]],FINAL!$B1010,4)</f>
        <v>San Francisco</v>
      </c>
      <c r="E1010" s="75" t="str" cm="1">
        <f t="array" ref="E1010">+INDEX(Table_4[[Departamento]:[Municipio]],FINAL!$B1010,3)</f>
        <v>0106</v>
      </c>
      <c r="F1010" s="102">
        <f t="shared" si="79"/>
        <v>43936</v>
      </c>
      <c r="G1010" s="77" t="str">
        <f>+CONSOLIDADO[[#This Row],[Codigo Municipio]]&amp;CONSOLIDADO[[#This Row],[Fecha]]</f>
        <v>010643936</v>
      </c>
      <c r="H1010" s="78">
        <f>+IFERROR(VLOOKUP($G1010,TDAcumula!$C$2:$E$2027,3,0),0)</f>
        <v>0</v>
      </c>
      <c r="I1010" s="79">
        <f t="shared" si="91"/>
        <v>1</v>
      </c>
      <c r="J1010" s="80">
        <f>+IF(CONSOLIDADO[[#This Row],[Codigo Municipio]]=E1009,CONSOLIDADO[[#This Row],[Fallecidos Diarios]]+J1009,CONSOLIDADO[[#This Row],[Fallecidos Diarios]])</f>
        <v>0</v>
      </c>
      <c r="K1010" s="81">
        <f t="shared" si="92"/>
        <v>0</v>
      </c>
      <c r="L1010" s="82">
        <f>+IF(CONSOLIDADO[[#This Row],[Codigo Municipio]]=E1009,CONSOLIDADO[[#This Row],[Recuperados Diarios]]+L1009,CONSOLIDADO[[#This Row],[Recuperados Diarios]])</f>
        <v>1</v>
      </c>
      <c r="M1010" s="83" cm="1">
        <f t="array" ref="M1010">+IFERROR(IF(CONSOLIDADO[[#This Row],[Día]]&lt;14,0,INDEX(CONSOLIDADO[Casos Diarios],ROW()-14,1)),0)</f>
        <v>0</v>
      </c>
      <c r="N1010" s="78">
        <f>+IF(CONSOLIDADO[[#This Row],[Clave]]="710143893",1,IF(OR(CONSOLIDADO[[#This Row],[Casos Acumulados]]&gt;0,CONSOLIDADO[[#This Row],[Muertes]]&gt;0),N1009+1,I1010))</f>
        <v>16</v>
      </c>
      <c r="O1010" s="75">
        <f>+IFERROR(VLOOKUP($G1010,TDMuertes!$C$2:$E$534,3,0),0)</f>
        <v>0</v>
      </c>
      <c r="P1010" s="100" t="str">
        <f t="shared" ca="1" si="93"/>
        <v>ON</v>
      </c>
      <c r="Q1010" s="84">
        <f>+IFERROR(VLOOKUP(CONSOLIDADO[[#This Row],[Codigo Municipio]],TDDia!$A$4:$B$394,2,0),0)</f>
        <v>0</v>
      </c>
    </row>
    <row r="1011" spans="2:17" ht="14.4" x14ac:dyDescent="0.3">
      <c r="B1011">
        <f t="shared" si="90"/>
        <v>6</v>
      </c>
      <c r="C1011" s="75" t="str" cm="1">
        <f t="array" ref="C1011">+INDEX(Table_4[[Departamento]:[Municipio]],FINAL!$B1011,1)</f>
        <v>Atlántida</v>
      </c>
      <c r="D1011" s="75" t="str" cm="1">
        <f t="array" ref="D1011">+INDEX(Table_4[[Departamento]:[Municipio]],FINAL!$B1011,4)</f>
        <v>San Francisco</v>
      </c>
      <c r="E1011" s="75" t="str" cm="1">
        <f t="array" ref="E1011">+INDEX(Table_4[[Departamento]:[Municipio]],FINAL!$B1011,3)</f>
        <v>0106</v>
      </c>
      <c r="F1011" s="102">
        <f t="shared" si="79"/>
        <v>43937</v>
      </c>
      <c r="G1011" s="77" t="str">
        <f>+CONSOLIDADO[[#This Row],[Codigo Municipio]]&amp;CONSOLIDADO[[#This Row],[Fecha]]</f>
        <v>010643937</v>
      </c>
      <c r="H1011" s="78">
        <f>+IFERROR(VLOOKUP($G1011,TDAcumula!$C$2:$E$2027,3,0),0)</f>
        <v>0</v>
      </c>
      <c r="I1011" s="79">
        <f t="shared" si="91"/>
        <v>1</v>
      </c>
      <c r="J1011" s="80">
        <f>+IF(CONSOLIDADO[[#This Row],[Codigo Municipio]]=E1010,CONSOLIDADO[[#This Row],[Fallecidos Diarios]]+J1010,CONSOLIDADO[[#This Row],[Fallecidos Diarios]])</f>
        <v>0</v>
      </c>
      <c r="K1011" s="81">
        <f t="shared" si="92"/>
        <v>0</v>
      </c>
      <c r="L1011" s="82">
        <f>+IF(CONSOLIDADO[[#This Row],[Codigo Municipio]]=E1010,CONSOLIDADO[[#This Row],[Recuperados Diarios]]+L1010,CONSOLIDADO[[#This Row],[Recuperados Diarios]])</f>
        <v>1</v>
      </c>
      <c r="M1011" s="83" cm="1">
        <f t="array" ref="M1011">+IFERROR(IF(CONSOLIDADO[[#This Row],[Día]]&lt;14,0,INDEX(CONSOLIDADO[Casos Diarios],ROW()-14,1)),0)</f>
        <v>0</v>
      </c>
      <c r="N1011" s="78">
        <f>+IF(CONSOLIDADO[[#This Row],[Clave]]="710143893",1,IF(OR(CONSOLIDADO[[#This Row],[Casos Acumulados]]&gt;0,CONSOLIDADO[[#This Row],[Muertes]]&gt;0),N1010+1,I1011))</f>
        <v>17</v>
      </c>
      <c r="O1011" s="75">
        <f>+IFERROR(VLOOKUP($G1011,TDMuertes!$C$2:$E$534,3,0),0)</f>
        <v>0</v>
      </c>
      <c r="P1011" s="100" t="str">
        <f t="shared" ca="1" si="93"/>
        <v>ON</v>
      </c>
      <c r="Q1011" s="84">
        <f>+IFERROR(VLOOKUP(CONSOLIDADO[[#This Row],[Codigo Municipio]],TDDia!$A$4:$B$394,2,0),0)</f>
        <v>0</v>
      </c>
    </row>
    <row r="1012" spans="2:17" ht="14.4" x14ac:dyDescent="0.3">
      <c r="B1012">
        <f t="shared" si="90"/>
        <v>6</v>
      </c>
      <c r="C1012" s="75" t="str" cm="1">
        <f t="array" ref="C1012">+INDEX(Table_4[[Departamento]:[Municipio]],FINAL!$B1012,1)</f>
        <v>Atlántida</v>
      </c>
      <c r="D1012" s="75" t="str" cm="1">
        <f t="array" ref="D1012">+INDEX(Table_4[[Departamento]:[Municipio]],FINAL!$B1012,4)</f>
        <v>San Francisco</v>
      </c>
      <c r="E1012" s="75" t="str" cm="1">
        <f t="array" ref="E1012">+INDEX(Table_4[[Departamento]:[Municipio]],FINAL!$B1012,3)</f>
        <v>0106</v>
      </c>
      <c r="F1012" s="102">
        <f t="shared" si="79"/>
        <v>43938</v>
      </c>
      <c r="G1012" s="77" t="str">
        <f>+CONSOLIDADO[[#This Row],[Codigo Municipio]]&amp;CONSOLIDADO[[#This Row],[Fecha]]</f>
        <v>010643938</v>
      </c>
      <c r="H1012" s="78">
        <f>+IFERROR(VLOOKUP($G1012,TDAcumula!$C$2:$E$2027,3,0),0)</f>
        <v>0</v>
      </c>
      <c r="I1012" s="79">
        <f t="shared" si="91"/>
        <v>1</v>
      </c>
      <c r="J1012" s="80">
        <f>+IF(CONSOLIDADO[[#This Row],[Codigo Municipio]]=E1011,CONSOLIDADO[[#This Row],[Fallecidos Diarios]]+J1011,CONSOLIDADO[[#This Row],[Fallecidos Diarios]])</f>
        <v>0</v>
      </c>
      <c r="K1012" s="81">
        <f t="shared" si="92"/>
        <v>0</v>
      </c>
      <c r="L1012" s="82">
        <f>+IF(CONSOLIDADO[[#This Row],[Codigo Municipio]]=E1011,CONSOLIDADO[[#This Row],[Recuperados Diarios]]+L1011,CONSOLIDADO[[#This Row],[Recuperados Diarios]])</f>
        <v>1</v>
      </c>
      <c r="M1012" s="83" cm="1">
        <f t="array" ref="M1012">+IFERROR(IF(CONSOLIDADO[[#This Row],[Día]]&lt;14,0,INDEX(CONSOLIDADO[Casos Diarios],ROW()-14,1)),0)</f>
        <v>0</v>
      </c>
      <c r="N1012" s="78">
        <f>+IF(CONSOLIDADO[[#This Row],[Clave]]="710143893",1,IF(OR(CONSOLIDADO[[#This Row],[Casos Acumulados]]&gt;0,CONSOLIDADO[[#This Row],[Muertes]]&gt;0),N1011+1,I1012))</f>
        <v>18</v>
      </c>
      <c r="O1012" s="75">
        <f>+IFERROR(VLOOKUP($G1012,TDMuertes!$C$2:$E$534,3,0),0)</f>
        <v>0</v>
      </c>
      <c r="P1012" s="100" t="str">
        <f t="shared" ca="1" si="93"/>
        <v>ON</v>
      </c>
      <c r="Q1012" s="84">
        <f>+IFERROR(VLOOKUP(CONSOLIDADO[[#This Row],[Codigo Municipio]],TDDia!$A$4:$B$394,2,0),0)</f>
        <v>0</v>
      </c>
    </row>
    <row r="1013" spans="2:17" ht="14.4" x14ac:dyDescent="0.3">
      <c r="B1013">
        <f t="shared" si="90"/>
        <v>6</v>
      </c>
      <c r="C1013" s="75" t="str" cm="1">
        <f t="array" ref="C1013">+INDEX(Table_4[[Departamento]:[Municipio]],FINAL!$B1013,1)</f>
        <v>Atlántida</v>
      </c>
      <c r="D1013" s="75" t="str" cm="1">
        <f t="array" ref="D1013">+INDEX(Table_4[[Departamento]:[Municipio]],FINAL!$B1013,4)</f>
        <v>San Francisco</v>
      </c>
      <c r="E1013" s="75" t="str" cm="1">
        <f t="array" ref="E1013">+INDEX(Table_4[[Departamento]:[Municipio]],FINAL!$B1013,3)</f>
        <v>0106</v>
      </c>
      <c r="F1013" s="102">
        <f t="shared" si="79"/>
        <v>43939</v>
      </c>
      <c r="G1013" s="77" t="str">
        <f>+CONSOLIDADO[[#This Row],[Codigo Municipio]]&amp;CONSOLIDADO[[#This Row],[Fecha]]</f>
        <v>010643939</v>
      </c>
      <c r="H1013" s="78">
        <f>+IFERROR(VLOOKUP($G1013,TDAcumula!$C$2:$E$2027,3,0),0)</f>
        <v>0</v>
      </c>
      <c r="I1013" s="79">
        <f t="shared" si="91"/>
        <v>1</v>
      </c>
      <c r="J1013" s="80">
        <f>+IF(CONSOLIDADO[[#This Row],[Codigo Municipio]]=E1012,CONSOLIDADO[[#This Row],[Fallecidos Diarios]]+J1012,CONSOLIDADO[[#This Row],[Fallecidos Diarios]])</f>
        <v>0</v>
      </c>
      <c r="K1013" s="81">
        <f t="shared" si="92"/>
        <v>0</v>
      </c>
      <c r="L1013" s="82">
        <f>+IF(CONSOLIDADO[[#This Row],[Codigo Municipio]]=E1012,CONSOLIDADO[[#This Row],[Recuperados Diarios]]+L1012,CONSOLIDADO[[#This Row],[Recuperados Diarios]])</f>
        <v>1</v>
      </c>
      <c r="M1013" s="83" cm="1">
        <f t="array" ref="M1013">+IFERROR(IF(CONSOLIDADO[[#This Row],[Día]]&lt;14,0,INDEX(CONSOLIDADO[Casos Diarios],ROW()-14,1)),0)</f>
        <v>0</v>
      </c>
      <c r="N1013" s="78">
        <f>+IF(CONSOLIDADO[[#This Row],[Clave]]="710143893",1,IF(OR(CONSOLIDADO[[#This Row],[Casos Acumulados]]&gt;0,CONSOLIDADO[[#This Row],[Muertes]]&gt;0),N1012+1,I1013))</f>
        <v>19</v>
      </c>
      <c r="O1013" s="75">
        <f>+IFERROR(VLOOKUP($G1013,TDMuertes!$C$2:$E$534,3,0),0)</f>
        <v>0</v>
      </c>
      <c r="P1013" s="100" t="str">
        <f t="shared" ca="1" si="93"/>
        <v>ON</v>
      </c>
      <c r="Q1013" s="84">
        <f>+IFERROR(VLOOKUP(CONSOLIDADO[[#This Row],[Codigo Municipio]],TDDia!$A$4:$B$394,2,0),0)</f>
        <v>0</v>
      </c>
    </row>
    <row r="1014" spans="2:17" ht="14.4" x14ac:dyDescent="0.3">
      <c r="B1014">
        <f t="shared" si="90"/>
        <v>6</v>
      </c>
      <c r="C1014" s="75" t="str" cm="1">
        <f t="array" ref="C1014">+INDEX(Table_4[[Departamento]:[Municipio]],FINAL!$B1014,1)</f>
        <v>Atlántida</v>
      </c>
      <c r="D1014" s="75" t="str" cm="1">
        <f t="array" ref="D1014">+INDEX(Table_4[[Departamento]:[Municipio]],FINAL!$B1014,4)</f>
        <v>San Francisco</v>
      </c>
      <c r="E1014" s="75" t="str" cm="1">
        <f t="array" ref="E1014">+INDEX(Table_4[[Departamento]:[Municipio]],FINAL!$B1014,3)</f>
        <v>0106</v>
      </c>
      <c r="F1014" s="102">
        <f t="shared" si="79"/>
        <v>43940</v>
      </c>
      <c r="G1014" s="77" t="str">
        <f>+CONSOLIDADO[[#This Row],[Codigo Municipio]]&amp;CONSOLIDADO[[#This Row],[Fecha]]</f>
        <v>010643940</v>
      </c>
      <c r="H1014" s="78">
        <f>+IFERROR(VLOOKUP($G1014,TDAcumula!$C$2:$E$2027,3,0),0)</f>
        <v>0</v>
      </c>
      <c r="I1014" s="79">
        <f t="shared" si="91"/>
        <v>1</v>
      </c>
      <c r="J1014" s="80">
        <f>+IF(CONSOLIDADO[[#This Row],[Codigo Municipio]]=E1013,CONSOLIDADO[[#This Row],[Fallecidos Diarios]]+J1013,CONSOLIDADO[[#This Row],[Fallecidos Diarios]])</f>
        <v>0</v>
      </c>
      <c r="K1014" s="81">
        <f t="shared" si="92"/>
        <v>0</v>
      </c>
      <c r="L1014" s="82">
        <f>+IF(CONSOLIDADO[[#This Row],[Codigo Municipio]]=E1013,CONSOLIDADO[[#This Row],[Recuperados Diarios]]+L1013,CONSOLIDADO[[#This Row],[Recuperados Diarios]])</f>
        <v>1</v>
      </c>
      <c r="M1014" s="83" cm="1">
        <f t="array" ref="M1014">+IFERROR(IF(CONSOLIDADO[[#This Row],[Día]]&lt;14,0,INDEX(CONSOLIDADO[Casos Diarios],ROW()-14,1)),0)</f>
        <v>0</v>
      </c>
      <c r="N1014" s="78">
        <f>+IF(CONSOLIDADO[[#This Row],[Clave]]="710143893",1,IF(OR(CONSOLIDADO[[#This Row],[Casos Acumulados]]&gt;0,CONSOLIDADO[[#This Row],[Muertes]]&gt;0),N1013+1,I1014))</f>
        <v>20</v>
      </c>
      <c r="O1014" s="75">
        <f>+IFERROR(VLOOKUP($G1014,TDMuertes!$C$2:$E$534,3,0),0)</f>
        <v>0</v>
      </c>
      <c r="P1014" s="100" t="str">
        <f t="shared" ca="1" si="93"/>
        <v>ON</v>
      </c>
      <c r="Q1014" s="84">
        <f>+IFERROR(VLOOKUP(CONSOLIDADO[[#This Row],[Codigo Municipio]],TDDia!$A$4:$B$394,2,0),0)</f>
        <v>0</v>
      </c>
    </row>
    <row r="1015" spans="2:17" ht="14.4" x14ac:dyDescent="0.3">
      <c r="B1015">
        <f t="shared" si="90"/>
        <v>6</v>
      </c>
      <c r="C1015" s="75" t="str" cm="1">
        <f t="array" ref="C1015">+INDEX(Table_4[[Departamento]:[Municipio]],FINAL!$B1015,1)</f>
        <v>Atlántida</v>
      </c>
      <c r="D1015" s="75" t="str" cm="1">
        <f t="array" ref="D1015">+INDEX(Table_4[[Departamento]:[Municipio]],FINAL!$B1015,4)</f>
        <v>San Francisco</v>
      </c>
      <c r="E1015" s="75" t="str" cm="1">
        <f t="array" ref="E1015">+INDEX(Table_4[[Departamento]:[Municipio]],FINAL!$B1015,3)</f>
        <v>0106</v>
      </c>
      <c r="F1015" s="102">
        <f t="shared" si="79"/>
        <v>43941</v>
      </c>
      <c r="G1015" s="77" t="str">
        <f>+CONSOLIDADO[[#This Row],[Codigo Municipio]]&amp;CONSOLIDADO[[#This Row],[Fecha]]</f>
        <v>010643941</v>
      </c>
      <c r="H1015" s="78">
        <f>+IFERROR(VLOOKUP($G1015,TDAcumula!$C$2:$E$2027,3,0),0)</f>
        <v>0</v>
      </c>
      <c r="I1015" s="79">
        <f t="shared" si="91"/>
        <v>1</v>
      </c>
      <c r="J1015" s="80">
        <f>+IF(CONSOLIDADO[[#This Row],[Codigo Municipio]]=E1014,CONSOLIDADO[[#This Row],[Fallecidos Diarios]]+J1014,CONSOLIDADO[[#This Row],[Fallecidos Diarios]])</f>
        <v>0</v>
      </c>
      <c r="K1015" s="81">
        <f t="shared" si="92"/>
        <v>0</v>
      </c>
      <c r="L1015" s="82">
        <f>+IF(CONSOLIDADO[[#This Row],[Codigo Municipio]]=E1014,CONSOLIDADO[[#This Row],[Recuperados Diarios]]+L1014,CONSOLIDADO[[#This Row],[Recuperados Diarios]])</f>
        <v>1</v>
      </c>
      <c r="M1015" s="83" cm="1">
        <f t="array" ref="M1015">+IFERROR(IF(CONSOLIDADO[[#This Row],[Día]]&lt;14,0,INDEX(CONSOLIDADO[Casos Diarios],ROW()-14,1)),0)</f>
        <v>0</v>
      </c>
      <c r="N1015" s="78">
        <f>+IF(CONSOLIDADO[[#This Row],[Clave]]="710143893",1,IF(OR(CONSOLIDADO[[#This Row],[Casos Acumulados]]&gt;0,CONSOLIDADO[[#This Row],[Muertes]]&gt;0),N1014+1,I1015))</f>
        <v>21</v>
      </c>
      <c r="O1015" s="75">
        <f>+IFERROR(VLOOKUP($G1015,TDMuertes!$C$2:$E$534,3,0),0)</f>
        <v>0</v>
      </c>
      <c r="P1015" s="100" t="str">
        <f t="shared" ca="1" si="93"/>
        <v>ON</v>
      </c>
      <c r="Q1015" s="84">
        <f>+IFERROR(VLOOKUP(CONSOLIDADO[[#This Row],[Codigo Municipio]],TDDia!$A$4:$B$394,2,0),0)</f>
        <v>0</v>
      </c>
    </row>
    <row r="1016" spans="2:17" ht="14.4" x14ac:dyDescent="0.3">
      <c r="B1016">
        <f t="shared" si="90"/>
        <v>6</v>
      </c>
      <c r="C1016" s="75" t="str" cm="1">
        <f t="array" ref="C1016">+INDEX(Table_4[[Departamento]:[Municipio]],FINAL!$B1016,1)</f>
        <v>Atlántida</v>
      </c>
      <c r="D1016" s="75" t="str" cm="1">
        <f t="array" ref="D1016">+INDEX(Table_4[[Departamento]:[Municipio]],FINAL!$B1016,4)</f>
        <v>San Francisco</v>
      </c>
      <c r="E1016" s="75" t="str" cm="1">
        <f t="array" ref="E1016">+INDEX(Table_4[[Departamento]:[Municipio]],FINAL!$B1016,3)</f>
        <v>0106</v>
      </c>
      <c r="F1016" s="102">
        <f t="shared" si="79"/>
        <v>43942</v>
      </c>
      <c r="G1016" s="77" t="str">
        <f>+CONSOLIDADO[[#This Row],[Codigo Municipio]]&amp;CONSOLIDADO[[#This Row],[Fecha]]</f>
        <v>010643942</v>
      </c>
      <c r="H1016" s="78">
        <f>+IFERROR(VLOOKUP($G1016,TDAcumula!$C$2:$E$2027,3,0),0)</f>
        <v>0</v>
      </c>
      <c r="I1016" s="79">
        <f t="shared" si="91"/>
        <v>1</v>
      </c>
      <c r="J1016" s="80">
        <f>+IF(CONSOLIDADO[[#This Row],[Codigo Municipio]]=E1015,CONSOLIDADO[[#This Row],[Fallecidos Diarios]]+J1015,CONSOLIDADO[[#This Row],[Fallecidos Diarios]])</f>
        <v>0</v>
      </c>
      <c r="K1016" s="81">
        <f t="shared" si="92"/>
        <v>0</v>
      </c>
      <c r="L1016" s="82">
        <f>+IF(CONSOLIDADO[[#This Row],[Codigo Municipio]]=E1015,CONSOLIDADO[[#This Row],[Recuperados Diarios]]+L1015,CONSOLIDADO[[#This Row],[Recuperados Diarios]])</f>
        <v>1</v>
      </c>
      <c r="M1016" s="83" cm="1">
        <f t="array" ref="M1016">+IFERROR(IF(CONSOLIDADO[[#This Row],[Día]]&lt;14,0,INDEX(CONSOLIDADO[Casos Diarios],ROW()-14,1)),0)</f>
        <v>0</v>
      </c>
      <c r="N1016" s="78">
        <f>+IF(CONSOLIDADO[[#This Row],[Clave]]="710143893",1,IF(OR(CONSOLIDADO[[#This Row],[Casos Acumulados]]&gt;0,CONSOLIDADO[[#This Row],[Muertes]]&gt;0),N1015+1,I1016))</f>
        <v>22</v>
      </c>
      <c r="O1016" s="75">
        <f>+IFERROR(VLOOKUP($G1016,TDMuertes!$C$2:$E$534,3,0),0)</f>
        <v>0</v>
      </c>
      <c r="P1016" s="100" t="str">
        <f t="shared" ca="1" si="93"/>
        <v>ON</v>
      </c>
      <c r="Q1016" s="84">
        <f>+IFERROR(VLOOKUP(CONSOLIDADO[[#This Row],[Codigo Municipio]],TDDia!$A$4:$B$394,2,0),0)</f>
        <v>0</v>
      </c>
    </row>
    <row r="1017" spans="2:17" ht="14.4" x14ac:dyDescent="0.3">
      <c r="B1017">
        <f t="shared" si="90"/>
        <v>6</v>
      </c>
      <c r="C1017" s="75" t="str" cm="1">
        <f t="array" ref="C1017">+INDEX(Table_4[[Departamento]:[Municipio]],FINAL!$B1017,1)</f>
        <v>Atlántida</v>
      </c>
      <c r="D1017" s="75" t="str" cm="1">
        <f t="array" ref="D1017">+INDEX(Table_4[[Departamento]:[Municipio]],FINAL!$B1017,4)</f>
        <v>San Francisco</v>
      </c>
      <c r="E1017" s="75" t="str" cm="1">
        <f t="array" ref="E1017">+INDEX(Table_4[[Departamento]:[Municipio]],FINAL!$B1017,3)</f>
        <v>0106</v>
      </c>
      <c r="F1017" s="102">
        <f t="shared" si="79"/>
        <v>43943</v>
      </c>
      <c r="G1017" s="77" t="str">
        <f>+CONSOLIDADO[[#This Row],[Codigo Municipio]]&amp;CONSOLIDADO[[#This Row],[Fecha]]</f>
        <v>010643943</v>
      </c>
      <c r="H1017" s="78">
        <f>+IFERROR(VLOOKUP($G1017,TDAcumula!$C$2:$E$2027,3,0),0)</f>
        <v>0</v>
      </c>
      <c r="I1017" s="79">
        <f t="shared" si="91"/>
        <v>1</v>
      </c>
      <c r="J1017" s="80">
        <f>+IF(CONSOLIDADO[[#This Row],[Codigo Municipio]]=E1016,CONSOLIDADO[[#This Row],[Fallecidos Diarios]]+J1016,CONSOLIDADO[[#This Row],[Fallecidos Diarios]])</f>
        <v>0</v>
      </c>
      <c r="K1017" s="81">
        <f t="shared" si="92"/>
        <v>0</v>
      </c>
      <c r="L1017" s="82">
        <f>+IF(CONSOLIDADO[[#This Row],[Codigo Municipio]]=E1016,CONSOLIDADO[[#This Row],[Recuperados Diarios]]+L1016,CONSOLIDADO[[#This Row],[Recuperados Diarios]])</f>
        <v>1</v>
      </c>
      <c r="M1017" s="83" cm="1">
        <f t="array" ref="M1017">+IFERROR(IF(CONSOLIDADO[[#This Row],[Día]]&lt;14,0,INDEX(CONSOLIDADO[Casos Diarios],ROW()-14,1)),0)</f>
        <v>0</v>
      </c>
      <c r="N1017" s="78">
        <f>+IF(CONSOLIDADO[[#This Row],[Clave]]="710143893",1,IF(OR(CONSOLIDADO[[#This Row],[Casos Acumulados]]&gt;0,CONSOLIDADO[[#This Row],[Muertes]]&gt;0),N1016+1,I1017))</f>
        <v>23</v>
      </c>
      <c r="O1017" s="75">
        <f>+IFERROR(VLOOKUP($G1017,TDMuertes!$C$2:$E$534,3,0),0)</f>
        <v>0</v>
      </c>
      <c r="P1017" s="100" t="str">
        <f t="shared" ca="1" si="93"/>
        <v>ON</v>
      </c>
      <c r="Q1017" s="84">
        <f>+IFERROR(VLOOKUP(CONSOLIDADO[[#This Row],[Codigo Municipio]],TDDia!$A$4:$B$394,2,0),0)</f>
        <v>0</v>
      </c>
    </row>
    <row r="1018" spans="2:17" ht="14.4" x14ac:dyDescent="0.3">
      <c r="B1018">
        <f t="shared" si="90"/>
        <v>6</v>
      </c>
      <c r="C1018" s="75" t="str" cm="1">
        <f t="array" ref="C1018">+INDEX(Table_4[[Departamento]:[Municipio]],FINAL!$B1018,1)</f>
        <v>Atlántida</v>
      </c>
      <c r="D1018" s="75" t="str" cm="1">
        <f t="array" ref="D1018">+INDEX(Table_4[[Departamento]:[Municipio]],FINAL!$B1018,4)</f>
        <v>San Francisco</v>
      </c>
      <c r="E1018" s="75" t="str" cm="1">
        <f t="array" ref="E1018">+INDEX(Table_4[[Departamento]:[Municipio]],FINAL!$B1018,3)</f>
        <v>0106</v>
      </c>
      <c r="F1018" s="102">
        <f t="shared" si="79"/>
        <v>43944</v>
      </c>
      <c r="G1018" s="77" t="str">
        <f>+CONSOLIDADO[[#This Row],[Codigo Municipio]]&amp;CONSOLIDADO[[#This Row],[Fecha]]</f>
        <v>010643944</v>
      </c>
      <c r="H1018" s="78">
        <f>+IFERROR(VLOOKUP($G1018,TDAcumula!$C$2:$E$2027,3,0),0)</f>
        <v>0</v>
      </c>
      <c r="I1018" s="79">
        <f t="shared" si="91"/>
        <v>1</v>
      </c>
      <c r="J1018" s="80">
        <f>+IF(CONSOLIDADO[[#This Row],[Codigo Municipio]]=E1017,CONSOLIDADO[[#This Row],[Fallecidos Diarios]]+J1017,CONSOLIDADO[[#This Row],[Fallecidos Diarios]])</f>
        <v>0</v>
      </c>
      <c r="K1018" s="81">
        <f t="shared" si="92"/>
        <v>0</v>
      </c>
      <c r="L1018" s="82">
        <f>+IF(CONSOLIDADO[[#This Row],[Codigo Municipio]]=E1017,CONSOLIDADO[[#This Row],[Recuperados Diarios]]+L1017,CONSOLIDADO[[#This Row],[Recuperados Diarios]])</f>
        <v>1</v>
      </c>
      <c r="M1018" s="83" cm="1">
        <f t="array" ref="M1018">+IFERROR(IF(CONSOLIDADO[[#This Row],[Día]]&lt;14,0,INDEX(CONSOLIDADO[Casos Diarios],ROW()-14,1)),0)</f>
        <v>0</v>
      </c>
      <c r="N1018" s="78">
        <f>+IF(CONSOLIDADO[[#This Row],[Clave]]="710143893",1,IF(OR(CONSOLIDADO[[#This Row],[Casos Acumulados]]&gt;0,CONSOLIDADO[[#This Row],[Muertes]]&gt;0),N1017+1,I1018))</f>
        <v>24</v>
      </c>
      <c r="O1018" s="75">
        <f>+IFERROR(VLOOKUP($G1018,TDMuertes!$C$2:$E$534,3,0),0)</f>
        <v>0</v>
      </c>
      <c r="P1018" s="100" t="str">
        <f t="shared" ca="1" si="93"/>
        <v>ON</v>
      </c>
      <c r="Q1018" s="84">
        <f>+IFERROR(VLOOKUP(CONSOLIDADO[[#This Row],[Codigo Municipio]],TDDia!$A$4:$B$394,2,0),0)</f>
        <v>0</v>
      </c>
    </row>
    <row r="1019" spans="2:17" ht="14.4" x14ac:dyDescent="0.3">
      <c r="B1019">
        <f t="shared" si="90"/>
        <v>6</v>
      </c>
      <c r="C1019" s="75" t="str" cm="1">
        <f t="array" ref="C1019">+INDEX(Table_4[[Departamento]:[Municipio]],FINAL!$B1019,1)</f>
        <v>Atlántida</v>
      </c>
      <c r="D1019" s="75" t="str" cm="1">
        <f t="array" ref="D1019">+INDEX(Table_4[[Departamento]:[Municipio]],FINAL!$B1019,4)</f>
        <v>San Francisco</v>
      </c>
      <c r="E1019" s="75" t="str" cm="1">
        <f t="array" ref="E1019">+INDEX(Table_4[[Departamento]:[Municipio]],FINAL!$B1019,3)</f>
        <v>0106</v>
      </c>
      <c r="F1019" s="102">
        <f t="shared" si="79"/>
        <v>43945</v>
      </c>
      <c r="G1019" s="77" t="str">
        <f>+CONSOLIDADO[[#This Row],[Codigo Municipio]]&amp;CONSOLIDADO[[#This Row],[Fecha]]</f>
        <v>010643945</v>
      </c>
      <c r="H1019" s="78">
        <f>+IFERROR(VLOOKUP($G1019,TDAcumula!$C$2:$E$2027,3,0),0)</f>
        <v>0</v>
      </c>
      <c r="I1019" s="79">
        <f t="shared" si="91"/>
        <v>1</v>
      </c>
      <c r="J1019" s="80">
        <f>+IF(CONSOLIDADO[[#This Row],[Codigo Municipio]]=E1018,CONSOLIDADO[[#This Row],[Fallecidos Diarios]]+J1018,CONSOLIDADO[[#This Row],[Fallecidos Diarios]])</f>
        <v>0</v>
      </c>
      <c r="K1019" s="81">
        <f t="shared" si="92"/>
        <v>0</v>
      </c>
      <c r="L1019" s="82">
        <f>+IF(CONSOLIDADO[[#This Row],[Codigo Municipio]]=E1018,CONSOLIDADO[[#This Row],[Recuperados Diarios]]+L1018,CONSOLIDADO[[#This Row],[Recuperados Diarios]])</f>
        <v>1</v>
      </c>
      <c r="M1019" s="83" cm="1">
        <f t="array" ref="M1019">+IFERROR(IF(CONSOLIDADO[[#This Row],[Día]]&lt;14,0,INDEX(CONSOLIDADO[Casos Diarios],ROW()-14,1)),0)</f>
        <v>0</v>
      </c>
      <c r="N1019" s="78">
        <f>+IF(CONSOLIDADO[[#This Row],[Clave]]="710143893",1,IF(OR(CONSOLIDADO[[#This Row],[Casos Acumulados]]&gt;0,CONSOLIDADO[[#This Row],[Muertes]]&gt;0),N1018+1,I1019))</f>
        <v>25</v>
      </c>
      <c r="O1019" s="75">
        <f>+IFERROR(VLOOKUP($G1019,TDMuertes!$C$2:$E$534,3,0),0)</f>
        <v>0</v>
      </c>
      <c r="P1019" s="100" t="str">
        <f t="shared" ca="1" si="93"/>
        <v>ON</v>
      </c>
      <c r="Q1019" s="84">
        <f>+IFERROR(VLOOKUP(CONSOLIDADO[[#This Row],[Codigo Municipio]],TDDia!$A$4:$B$394,2,0),0)</f>
        <v>0</v>
      </c>
    </row>
    <row r="1020" spans="2:17" ht="14.4" x14ac:dyDescent="0.3">
      <c r="B1020">
        <f t="shared" si="90"/>
        <v>6</v>
      </c>
      <c r="C1020" s="75" t="str" cm="1">
        <f t="array" ref="C1020">+INDEX(Table_4[[Departamento]:[Municipio]],FINAL!$B1020,1)</f>
        <v>Atlántida</v>
      </c>
      <c r="D1020" s="75" t="str" cm="1">
        <f t="array" ref="D1020">+INDEX(Table_4[[Departamento]:[Municipio]],FINAL!$B1020,4)</f>
        <v>San Francisco</v>
      </c>
      <c r="E1020" s="75" t="str" cm="1">
        <f t="array" ref="E1020">+INDEX(Table_4[[Departamento]:[Municipio]],FINAL!$B1020,3)</f>
        <v>0106</v>
      </c>
      <c r="F1020" s="102">
        <f t="shared" si="79"/>
        <v>43946</v>
      </c>
      <c r="G1020" s="77" t="str">
        <f>+CONSOLIDADO[[#This Row],[Codigo Municipio]]&amp;CONSOLIDADO[[#This Row],[Fecha]]</f>
        <v>010643946</v>
      </c>
      <c r="H1020" s="78">
        <f>+IFERROR(VLOOKUP($G1020,TDAcumula!$C$2:$E$2027,3,0),0)</f>
        <v>0</v>
      </c>
      <c r="I1020" s="79">
        <f t="shared" si="91"/>
        <v>1</v>
      </c>
      <c r="J1020" s="80">
        <f>+IF(CONSOLIDADO[[#This Row],[Codigo Municipio]]=E1019,CONSOLIDADO[[#This Row],[Fallecidos Diarios]]+J1019,CONSOLIDADO[[#This Row],[Fallecidos Diarios]])</f>
        <v>0</v>
      </c>
      <c r="K1020" s="81">
        <f t="shared" si="92"/>
        <v>0</v>
      </c>
      <c r="L1020" s="82">
        <f>+IF(CONSOLIDADO[[#This Row],[Codigo Municipio]]=E1019,CONSOLIDADO[[#This Row],[Recuperados Diarios]]+L1019,CONSOLIDADO[[#This Row],[Recuperados Diarios]])</f>
        <v>1</v>
      </c>
      <c r="M1020" s="83" cm="1">
        <f t="array" ref="M1020">+IFERROR(IF(CONSOLIDADO[[#This Row],[Día]]&lt;14,0,INDEX(CONSOLIDADO[Casos Diarios],ROW()-14,1)),0)</f>
        <v>0</v>
      </c>
      <c r="N1020" s="78">
        <f>+IF(CONSOLIDADO[[#This Row],[Clave]]="710143893",1,IF(OR(CONSOLIDADO[[#This Row],[Casos Acumulados]]&gt;0,CONSOLIDADO[[#This Row],[Muertes]]&gt;0),N1019+1,I1020))</f>
        <v>26</v>
      </c>
      <c r="O1020" s="75">
        <f>+IFERROR(VLOOKUP($G1020,TDMuertes!$C$2:$E$534,3,0),0)</f>
        <v>0</v>
      </c>
      <c r="P1020" s="100" t="str">
        <f t="shared" ca="1" si="93"/>
        <v>ON</v>
      </c>
      <c r="Q1020" s="84">
        <f>+IFERROR(VLOOKUP(CONSOLIDADO[[#This Row],[Codigo Municipio]],TDDia!$A$4:$B$394,2,0),0)</f>
        <v>0</v>
      </c>
    </row>
    <row r="1021" spans="2:17" ht="14.4" x14ac:dyDescent="0.3">
      <c r="B1021">
        <f t="shared" si="90"/>
        <v>6</v>
      </c>
      <c r="C1021" s="75" t="str" cm="1">
        <f t="array" ref="C1021">+INDEX(Table_4[[Departamento]:[Municipio]],FINAL!$B1021,1)</f>
        <v>Atlántida</v>
      </c>
      <c r="D1021" s="75" t="str" cm="1">
        <f t="array" ref="D1021">+INDEX(Table_4[[Departamento]:[Municipio]],FINAL!$B1021,4)</f>
        <v>San Francisco</v>
      </c>
      <c r="E1021" s="75" t="str" cm="1">
        <f t="array" ref="E1021">+INDEX(Table_4[[Departamento]:[Municipio]],FINAL!$B1021,3)</f>
        <v>0106</v>
      </c>
      <c r="F1021" s="102">
        <f t="shared" si="79"/>
        <v>43947</v>
      </c>
      <c r="G1021" s="77" t="str">
        <f>+CONSOLIDADO[[#This Row],[Codigo Municipio]]&amp;CONSOLIDADO[[#This Row],[Fecha]]</f>
        <v>010643947</v>
      </c>
      <c r="H1021" s="78">
        <f>+IFERROR(VLOOKUP($G1021,TDAcumula!$C$2:$E$2027,3,0),0)</f>
        <v>0</v>
      </c>
      <c r="I1021" s="79">
        <f t="shared" si="91"/>
        <v>1</v>
      </c>
      <c r="J1021" s="80">
        <f>+IF(CONSOLIDADO[[#This Row],[Codigo Municipio]]=E1020,CONSOLIDADO[[#This Row],[Fallecidos Diarios]]+J1020,CONSOLIDADO[[#This Row],[Fallecidos Diarios]])</f>
        <v>0</v>
      </c>
      <c r="K1021" s="81">
        <f t="shared" si="92"/>
        <v>0</v>
      </c>
      <c r="L1021" s="82">
        <f>+IF(CONSOLIDADO[[#This Row],[Codigo Municipio]]=E1020,CONSOLIDADO[[#This Row],[Recuperados Diarios]]+L1020,CONSOLIDADO[[#This Row],[Recuperados Diarios]])</f>
        <v>1</v>
      </c>
      <c r="M1021" s="83" cm="1">
        <f t="array" ref="M1021">+IFERROR(IF(CONSOLIDADO[[#This Row],[Día]]&lt;14,0,INDEX(CONSOLIDADO[Casos Diarios],ROW()-14,1)),0)</f>
        <v>0</v>
      </c>
      <c r="N1021" s="78">
        <f>+IF(CONSOLIDADO[[#This Row],[Clave]]="710143893",1,IF(OR(CONSOLIDADO[[#This Row],[Casos Acumulados]]&gt;0,CONSOLIDADO[[#This Row],[Muertes]]&gt;0),N1020+1,I1021))</f>
        <v>27</v>
      </c>
      <c r="O1021" s="75">
        <f>+IFERROR(VLOOKUP($G1021,TDMuertes!$C$2:$E$534,3,0),0)</f>
        <v>0</v>
      </c>
      <c r="P1021" s="100" t="str">
        <f t="shared" ca="1" si="93"/>
        <v>ON</v>
      </c>
      <c r="Q1021" s="84">
        <f>+IFERROR(VLOOKUP(CONSOLIDADO[[#This Row],[Codigo Municipio]],TDDia!$A$4:$B$394,2,0),0)</f>
        <v>0</v>
      </c>
    </row>
    <row r="1022" spans="2:17" ht="14.4" x14ac:dyDescent="0.3">
      <c r="B1022">
        <f t="shared" si="90"/>
        <v>6</v>
      </c>
      <c r="C1022" s="75" t="str" cm="1">
        <f t="array" ref="C1022">+INDEX(Table_4[[Departamento]:[Municipio]],FINAL!$B1022,1)</f>
        <v>Atlántida</v>
      </c>
      <c r="D1022" s="75" t="str" cm="1">
        <f t="array" ref="D1022">+INDEX(Table_4[[Departamento]:[Municipio]],FINAL!$B1022,4)</f>
        <v>San Francisco</v>
      </c>
      <c r="E1022" s="75" t="str" cm="1">
        <f t="array" ref="E1022">+INDEX(Table_4[[Departamento]:[Municipio]],FINAL!$B1022,3)</f>
        <v>0106</v>
      </c>
      <c r="F1022" s="102">
        <f t="shared" si="79"/>
        <v>43948</v>
      </c>
      <c r="G1022" s="77" t="str">
        <f>+CONSOLIDADO[[#This Row],[Codigo Municipio]]&amp;CONSOLIDADO[[#This Row],[Fecha]]</f>
        <v>010643948</v>
      </c>
      <c r="H1022" s="78">
        <f>+IFERROR(VLOOKUP($G1022,TDAcumula!$C$2:$E$2027,3,0),0)</f>
        <v>0</v>
      </c>
      <c r="I1022" s="79">
        <f t="shared" si="91"/>
        <v>1</v>
      </c>
      <c r="J1022" s="80">
        <f>+IF(CONSOLIDADO[[#This Row],[Codigo Municipio]]=E1021,CONSOLIDADO[[#This Row],[Fallecidos Diarios]]+J1021,CONSOLIDADO[[#This Row],[Fallecidos Diarios]])</f>
        <v>0</v>
      </c>
      <c r="K1022" s="81">
        <f t="shared" si="92"/>
        <v>0</v>
      </c>
      <c r="L1022" s="82">
        <f>+IF(CONSOLIDADO[[#This Row],[Codigo Municipio]]=E1021,CONSOLIDADO[[#This Row],[Recuperados Diarios]]+L1021,CONSOLIDADO[[#This Row],[Recuperados Diarios]])</f>
        <v>1</v>
      </c>
      <c r="M1022" s="83" cm="1">
        <f t="array" ref="M1022">+IFERROR(IF(CONSOLIDADO[[#This Row],[Día]]&lt;14,0,INDEX(CONSOLIDADO[Casos Diarios],ROW()-14,1)),0)</f>
        <v>0</v>
      </c>
      <c r="N1022" s="78">
        <f>+IF(CONSOLIDADO[[#This Row],[Clave]]="710143893",1,IF(OR(CONSOLIDADO[[#This Row],[Casos Acumulados]]&gt;0,CONSOLIDADO[[#This Row],[Muertes]]&gt;0),N1021+1,I1022))</f>
        <v>28</v>
      </c>
      <c r="O1022" s="75">
        <f>+IFERROR(VLOOKUP($G1022,TDMuertes!$C$2:$E$534,3,0),0)</f>
        <v>0</v>
      </c>
      <c r="P1022" s="100" t="str">
        <f t="shared" ca="1" si="93"/>
        <v>ON</v>
      </c>
      <c r="Q1022" s="84">
        <f>+IFERROR(VLOOKUP(CONSOLIDADO[[#This Row],[Codigo Municipio]],TDDia!$A$4:$B$394,2,0),0)</f>
        <v>0</v>
      </c>
    </row>
    <row r="1023" spans="2:17" ht="14.4" x14ac:dyDescent="0.3">
      <c r="B1023">
        <f t="shared" si="90"/>
        <v>6</v>
      </c>
      <c r="C1023" s="75" t="str" cm="1">
        <f t="array" ref="C1023">+INDEX(Table_4[[Departamento]:[Municipio]],FINAL!$B1023,1)</f>
        <v>Atlántida</v>
      </c>
      <c r="D1023" s="75" t="str" cm="1">
        <f t="array" ref="D1023">+INDEX(Table_4[[Departamento]:[Municipio]],FINAL!$B1023,4)</f>
        <v>San Francisco</v>
      </c>
      <c r="E1023" s="75" t="str" cm="1">
        <f t="array" ref="E1023">+INDEX(Table_4[[Departamento]:[Municipio]],FINAL!$B1023,3)</f>
        <v>0106</v>
      </c>
      <c r="F1023" s="102">
        <f t="shared" si="79"/>
        <v>43949</v>
      </c>
      <c r="G1023" s="77" t="str">
        <f>+CONSOLIDADO[[#This Row],[Codigo Municipio]]&amp;CONSOLIDADO[[#This Row],[Fecha]]</f>
        <v>010643949</v>
      </c>
      <c r="H1023" s="78">
        <f>+IFERROR(VLOOKUP($G1023,TDAcumula!$C$2:$E$2027,3,0),0)</f>
        <v>0</v>
      </c>
      <c r="I1023" s="79">
        <f t="shared" si="91"/>
        <v>1</v>
      </c>
      <c r="J1023" s="80">
        <f>+IF(CONSOLIDADO[[#This Row],[Codigo Municipio]]=E1022,CONSOLIDADO[[#This Row],[Fallecidos Diarios]]+J1022,CONSOLIDADO[[#This Row],[Fallecidos Diarios]])</f>
        <v>0</v>
      </c>
      <c r="K1023" s="81">
        <f t="shared" si="92"/>
        <v>0</v>
      </c>
      <c r="L1023" s="82">
        <f>+IF(CONSOLIDADO[[#This Row],[Codigo Municipio]]=E1022,CONSOLIDADO[[#This Row],[Recuperados Diarios]]+L1022,CONSOLIDADO[[#This Row],[Recuperados Diarios]])</f>
        <v>1</v>
      </c>
      <c r="M1023" s="83" cm="1">
        <f t="array" ref="M1023">+IFERROR(IF(CONSOLIDADO[[#This Row],[Día]]&lt;14,0,INDEX(CONSOLIDADO[Casos Diarios],ROW()-14,1)),0)</f>
        <v>0</v>
      </c>
      <c r="N1023" s="78">
        <f>+IF(CONSOLIDADO[[#This Row],[Clave]]="710143893",1,IF(OR(CONSOLIDADO[[#This Row],[Casos Acumulados]]&gt;0,CONSOLIDADO[[#This Row],[Muertes]]&gt;0),N1022+1,I1023))</f>
        <v>29</v>
      </c>
      <c r="O1023" s="75">
        <f>+IFERROR(VLOOKUP($G1023,TDMuertes!$C$2:$E$534,3,0),0)</f>
        <v>0</v>
      </c>
      <c r="P1023" s="100" t="str">
        <f t="shared" ca="1" si="93"/>
        <v>ON</v>
      </c>
      <c r="Q1023" s="84">
        <f>+IFERROR(VLOOKUP(CONSOLIDADO[[#This Row],[Codigo Municipio]],TDDia!$A$4:$B$394,2,0),0)</f>
        <v>0</v>
      </c>
    </row>
    <row r="1024" spans="2:17" ht="14.4" x14ac:dyDescent="0.3">
      <c r="B1024">
        <f t="shared" si="90"/>
        <v>6</v>
      </c>
      <c r="C1024" s="75" t="str" cm="1">
        <f t="array" ref="C1024">+INDEX(Table_4[[Departamento]:[Municipio]],FINAL!$B1024,1)</f>
        <v>Atlántida</v>
      </c>
      <c r="D1024" s="75" t="str" cm="1">
        <f t="array" ref="D1024">+INDEX(Table_4[[Departamento]:[Municipio]],FINAL!$B1024,4)</f>
        <v>San Francisco</v>
      </c>
      <c r="E1024" s="75" t="str" cm="1">
        <f t="array" ref="E1024">+INDEX(Table_4[[Departamento]:[Municipio]],FINAL!$B1024,3)</f>
        <v>0106</v>
      </c>
      <c r="F1024" s="102">
        <f t="shared" si="79"/>
        <v>43950</v>
      </c>
      <c r="G1024" s="77" t="str">
        <f>+CONSOLIDADO[[#This Row],[Codigo Municipio]]&amp;CONSOLIDADO[[#This Row],[Fecha]]</f>
        <v>010643950</v>
      </c>
      <c r="H1024" s="78">
        <f>+IFERROR(VLOOKUP($G1024,TDAcumula!$C$2:$E$2027,3,0),0)</f>
        <v>0</v>
      </c>
      <c r="I1024" s="79">
        <f t="shared" si="91"/>
        <v>1</v>
      </c>
      <c r="J1024" s="80">
        <f>+IF(CONSOLIDADO[[#This Row],[Codigo Municipio]]=E1023,CONSOLIDADO[[#This Row],[Fallecidos Diarios]]+J1023,CONSOLIDADO[[#This Row],[Fallecidos Diarios]])</f>
        <v>0</v>
      </c>
      <c r="K1024" s="81">
        <f t="shared" si="92"/>
        <v>0</v>
      </c>
      <c r="L1024" s="82">
        <f>+IF(CONSOLIDADO[[#This Row],[Codigo Municipio]]=E1023,CONSOLIDADO[[#This Row],[Recuperados Diarios]]+L1023,CONSOLIDADO[[#This Row],[Recuperados Diarios]])</f>
        <v>1</v>
      </c>
      <c r="M1024" s="83" cm="1">
        <f t="array" ref="M1024">+IFERROR(IF(CONSOLIDADO[[#This Row],[Día]]&lt;14,0,INDEX(CONSOLIDADO[Casos Diarios],ROW()-14,1)),0)</f>
        <v>0</v>
      </c>
      <c r="N1024" s="78">
        <f>+IF(CONSOLIDADO[[#This Row],[Clave]]="710143893",1,IF(OR(CONSOLIDADO[[#This Row],[Casos Acumulados]]&gt;0,CONSOLIDADO[[#This Row],[Muertes]]&gt;0),N1023+1,I1024))</f>
        <v>30</v>
      </c>
      <c r="O1024" s="75">
        <f>+IFERROR(VLOOKUP($G1024,TDMuertes!$C$2:$E$534,3,0),0)</f>
        <v>0</v>
      </c>
      <c r="P1024" s="100" t="str">
        <f t="shared" ca="1" si="93"/>
        <v>ON</v>
      </c>
      <c r="Q1024" s="84">
        <f>+IFERROR(VLOOKUP(CONSOLIDADO[[#This Row],[Codigo Municipio]],TDDia!$A$4:$B$394,2,0),0)</f>
        <v>0</v>
      </c>
    </row>
    <row r="1025" spans="2:17" ht="14.4" x14ac:dyDescent="0.3">
      <c r="B1025">
        <f t="shared" si="90"/>
        <v>6</v>
      </c>
      <c r="C1025" s="75" t="str" cm="1">
        <f t="array" ref="C1025">+INDEX(Table_4[[Departamento]:[Municipio]],FINAL!$B1025,1)</f>
        <v>Atlántida</v>
      </c>
      <c r="D1025" s="75" t="str" cm="1">
        <f t="array" ref="D1025">+INDEX(Table_4[[Departamento]:[Municipio]],FINAL!$B1025,4)</f>
        <v>San Francisco</v>
      </c>
      <c r="E1025" s="75" t="str" cm="1">
        <f t="array" ref="E1025">+INDEX(Table_4[[Departamento]:[Municipio]],FINAL!$B1025,3)</f>
        <v>0106</v>
      </c>
      <c r="F1025" s="102">
        <f t="shared" si="79"/>
        <v>43951</v>
      </c>
      <c r="G1025" s="77" t="str">
        <f>+CONSOLIDADO[[#This Row],[Codigo Municipio]]&amp;CONSOLIDADO[[#This Row],[Fecha]]</f>
        <v>010643951</v>
      </c>
      <c r="H1025" s="78">
        <f>+IFERROR(VLOOKUP($G1025,TDAcumula!$C$2:$E$2027,3,0),0)</f>
        <v>0</v>
      </c>
      <c r="I1025" s="79">
        <f t="shared" si="91"/>
        <v>1</v>
      </c>
      <c r="J1025" s="80">
        <f>+IF(CONSOLIDADO[[#This Row],[Codigo Municipio]]=E1024,CONSOLIDADO[[#This Row],[Fallecidos Diarios]]+J1024,CONSOLIDADO[[#This Row],[Fallecidos Diarios]])</f>
        <v>0</v>
      </c>
      <c r="K1025" s="81">
        <f t="shared" si="92"/>
        <v>0</v>
      </c>
      <c r="L1025" s="82">
        <f>+IF(CONSOLIDADO[[#This Row],[Codigo Municipio]]=E1024,CONSOLIDADO[[#This Row],[Recuperados Diarios]]+L1024,CONSOLIDADO[[#This Row],[Recuperados Diarios]])</f>
        <v>1</v>
      </c>
      <c r="M1025" s="83" cm="1">
        <f t="array" ref="M1025">+IFERROR(IF(CONSOLIDADO[[#This Row],[Día]]&lt;14,0,INDEX(CONSOLIDADO[Casos Diarios],ROW()-14,1)),0)</f>
        <v>0</v>
      </c>
      <c r="N1025" s="78">
        <f>+IF(CONSOLIDADO[[#This Row],[Clave]]="710143893",1,IF(OR(CONSOLIDADO[[#This Row],[Casos Acumulados]]&gt;0,CONSOLIDADO[[#This Row],[Muertes]]&gt;0),N1024+1,I1025))</f>
        <v>31</v>
      </c>
      <c r="O1025" s="75">
        <f>+IFERROR(VLOOKUP($G1025,TDMuertes!$C$2:$E$534,3,0),0)</f>
        <v>0</v>
      </c>
      <c r="P1025" s="100" t="str">
        <f t="shared" ca="1" si="93"/>
        <v>ON</v>
      </c>
      <c r="Q1025" s="84">
        <f>+IFERROR(VLOOKUP(CONSOLIDADO[[#This Row],[Codigo Municipio]],TDDia!$A$4:$B$394,2,0),0)</f>
        <v>0</v>
      </c>
    </row>
    <row r="1026" spans="2:17" ht="14.4" x14ac:dyDescent="0.3">
      <c r="B1026">
        <f t="shared" si="90"/>
        <v>6</v>
      </c>
      <c r="C1026" s="75" t="str" cm="1">
        <f t="array" ref="C1026">+INDEX(Table_4[[Departamento]:[Municipio]],FINAL!$B1026,1)</f>
        <v>Atlántida</v>
      </c>
      <c r="D1026" s="75" t="str" cm="1">
        <f t="array" ref="D1026">+INDEX(Table_4[[Departamento]:[Municipio]],FINAL!$B1026,4)</f>
        <v>San Francisco</v>
      </c>
      <c r="E1026" s="75" t="str" cm="1">
        <f t="array" ref="E1026">+INDEX(Table_4[[Departamento]:[Municipio]],FINAL!$B1026,3)</f>
        <v>0106</v>
      </c>
      <c r="F1026" s="102">
        <f t="shared" si="79"/>
        <v>43952</v>
      </c>
      <c r="G1026" s="77" t="str">
        <f>+CONSOLIDADO[[#This Row],[Codigo Municipio]]&amp;CONSOLIDADO[[#This Row],[Fecha]]</f>
        <v>010643952</v>
      </c>
      <c r="H1026" s="78">
        <f>+IFERROR(VLOOKUP($G1026,TDAcumula!$C$2:$E$2027,3,0),0)</f>
        <v>0</v>
      </c>
      <c r="I1026" s="79">
        <f t="shared" si="91"/>
        <v>1</v>
      </c>
      <c r="J1026" s="80">
        <f>+IF(CONSOLIDADO[[#This Row],[Codigo Municipio]]=E1025,CONSOLIDADO[[#This Row],[Fallecidos Diarios]]+J1025,CONSOLIDADO[[#This Row],[Fallecidos Diarios]])</f>
        <v>0</v>
      </c>
      <c r="K1026" s="81">
        <f t="shared" si="92"/>
        <v>0</v>
      </c>
      <c r="L1026" s="82">
        <f>+IF(CONSOLIDADO[[#This Row],[Codigo Municipio]]=E1025,CONSOLIDADO[[#This Row],[Recuperados Diarios]]+L1025,CONSOLIDADO[[#This Row],[Recuperados Diarios]])</f>
        <v>1</v>
      </c>
      <c r="M1026" s="83" cm="1">
        <f t="array" ref="M1026">+IFERROR(IF(CONSOLIDADO[[#This Row],[Día]]&lt;14,0,INDEX(CONSOLIDADO[Casos Diarios],ROW()-14,1)),0)</f>
        <v>0</v>
      </c>
      <c r="N1026" s="78">
        <f>+IF(CONSOLIDADO[[#This Row],[Clave]]="710143893",1,IF(OR(CONSOLIDADO[[#This Row],[Casos Acumulados]]&gt;0,CONSOLIDADO[[#This Row],[Muertes]]&gt;0),N1025+1,I1026))</f>
        <v>32</v>
      </c>
      <c r="O1026" s="75">
        <f>+IFERROR(VLOOKUP($G1026,TDMuertes!$C$2:$E$534,3,0),0)</f>
        <v>0</v>
      </c>
      <c r="P1026" s="100" t="str">
        <f t="shared" ca="1" si="93"/>
        <v>ON</v>
      </c>
      <c r="Q1026" s="84">
        <f>+IFERROR(VLOOKUP(CONSOLIDADO[[#This Row],[Codigo Municipio]],TDDia!$A$4:$B$394,2,0),0)</f>
        <v>0</v>
      </c>
    </row>
    <row r="1027" spans="2:17" ht="14.4" x14ac:dyDescent="0.3">
      <c r="B1027">
        <f t="shared" si="90"/>
        <v>6</v>
      </c>
      <c r="C1027" s="75" t="str" cm="1">
        <f t="array" ref="C1027">+INDEX(Table_4[[Departamento]:[Municipio]],FINAL!$B1027,1)</f>
        <v>Atlántida</v>
      </c>
      <c r="D1027" s="75" t="str" cm="1">
        <f t="array" ref="D1027">+INDEX(Table_4[[Departamento]:[Municipio]],FINAL!$B1027,4)</f>
        <v>San Francisco</v>
      </c>
      <c r="E1027" s="75" t="str" cm="1">
        <f t="array" ref="E1027">+INDEX(Table_4[[Departamento]:[Municipio]],FINAL!$B1027,3)</f>
        <v>0106</v>
      </c>
      <c r="F1027" s="102">
        <f t="shared" si="79"/>
        <v>43953</v>
      </c>
      <c r="G1027" s="77" t="str">
        <f>+CONSOLIDADO[[#This Row],[Codigo Municipio]]&amp;CONSOLIDADO[[#This Row],[Fecha]]</f>
        <v>010643953</v>
      </c>
      <c r="H1027" s="78">
        <f>+IFERROR(VLOOKUP($G1027,TDAcumula!$C$2:$E$2027,3,0),0)</f>
        <v>0</v>
      </c>
      <c r="I1027" s="79">
        <f t="shared" si="91"/>
        <v>1</v>
      </c>
      <c r="J1027" s="80">
        <f>+IF(CONSOLIDADO[[#This Row],[Codigo Municipio]]=E1026,CONSOLIDADO[[#This Row],[Fallecidos Diarios]]+J1026,CONSOLIDADO[[#This Row],[Fallecidos Diarios]])</f>
        <v>0</v>
      </c>
      <c r="K1027" s="81">
        <f t="shared" si="92"/>
        <v>0</v>
      </c>
      <c r="L1027" s="82">
        <f>+IF(CONSOLIDADO[[#This Row],[Codigo Municipio]]=E1026,CONSOLIDADO[[#This Row],[Recuperados Diarios]]+L1026,CONSOLIDADO[[#This Row],[Recuperados Diarios]])</f>
        <v>1</v>
      </c>
      <c r="M1027" s="83" cm="1">
        <f t="array" ref="M1027">+IFERROR(IF(CONSOLIDADO[[#This Row],[Día]]&lt;14,0,INDEX(CONSOLIDADO[Casos Diarios],ROW()-14,1)),0)</f>
        <v>0</v>
      </c>
      <c r="N1027" s="78">
        <f>+IF(CONSOLIDADO[[#This Row],[Clave]]="710143893",1,IF(OR(CONSOLIDADO[[#This Row],[Casos Acumulados]]&gt;0,CONSOLIDADO[[#This Row],[Muertes]]&gt;0),N1026+1,I1027))</f>
        <v>33</v>
      </c>
      <c r="O1027" s="75">
        <f>+IFERROR(VLOOKUP($G1027,TDMuertes!$C$2:$E$534,3,0),0)</f>
        <v>0</v>
      </c>
      <c r="P1027" s="100" t="str">
        <f t="shared" ca="1" si="93"/>
        <v>ON</v>
      </c>
      <c r="Q1027" s="84">
        <f>+IFERROR(VLOOKUP(CONSOLIDADO[[#This Row],[Codigo Municipio]],TDDia!$A$4:$B$394,2,0),0)</f>
        <v>0</v>
      </c>
    </row>
    <row r="1028" spans="2:17" ht="14.4" x14ac:dyDescent="0.3">
      <c r="B1028">
        <f t="shared" si="90"/>
        <v>6</v>
      </c>
      <c r="C1028" s="75" t="str" cm="1">
        <f t="array" ref="C1028">+INDEX(Table_4[[Departamento]:[Municipio]],FINAL!$B1028,1)</f>
        <v>Atlántida</v>
      </c>
      <c r="D1028" s="75" t="str" cm="1">
        <f t="array" ref="D1028">+INDEX(Table_4[[Departamento]:[Municipio]],FINAL!$B1028,4)</f>
        <v>San Francisco</v>
      </c>
      <c r="E1028" s="75" t="str" cm="1">
        <f t="array" ref="E1028">+INDEX(Table_4[[Departamento]:[Municipio]],FINAL!$B1028,3)</f>
        <v>0106</v>
      </c>
      <c r="F1028" s="102">
        <f t="shared" si="79"/>
        <v>43954</v>
      </c>
      <c r="G1028" s="77" t="str">
        <f>+CONSOLIDADO[[#This Row],[Codigo Municipio]]&amp;CONSOLIDADO[[#This Row],[Fecha]]</f>
        <v>010643954</v>
      </c>
      <c r="H1028" s="78">
        <f>+IFERROR(VLOOKUP($G1028,TDAcumula!$C$2:$E$2027,3,0),0)</f>
        <v>0</v>
      </c>
      <c r="I1028" s="79">
        <f t="shared" si="91"/>
        <v>1</v>
      </c>
      <c r="J1028" s="80">
        <f>+IF(CONSOLIDADO[[#This Row],[Codigo Municipio]]=E1027,CONSOLIDADO[[#This Row],[Fallecidos Diarios]]+J1027,CONSOLIDADO[[#This Row],[Fallecidos Diarios]])</f>
        <v>0</v>
      </c>
      <c r="K1028" s="81">
        <f t="shared" si="92"/>
        <v>0</v>
      </c>
      <c r="L1028" s="82">
        <f>+IF(CONSOLIDADO[[#This Row],[Codigo Municipio]]=E1027,CONSOLIDADO[[#This Row],[Recuperados Diarios]]+L1027,CONSOLIDADO[[#This Row],[Recuperados Diarios]])</f>
        <v>1</v>
      </c>
      <c r="M1028" s="83" cm="1">
        <f t="array" ref="M1028">+IFERROR(IF(CONSOLIDADO[[#This Row],[Día]]&lt;14,0,INDEX(CONSOLIDADO[Casos Diarios],ROW()-14,1)),0)</f>
        <v>0</v>
      </c>
      <c r="N1028" s="78">
        <f>+IF(CONSOLIDADO[[#This Row],[Clave]]="710143893",1,IF(OR(CONSOLIDADO[[#This Row],[Casos Acumulados]]&gt;0,CONSOLIDADO[[#This Row],[Muertes]]&gt;0),N1027+1,I1028))</f>
        <v>34</v>
      </c>
      <c r="O1028" s="75">
        <f>+IFERROR(VLOOKUP($G1028,TDMuertes!$C$2:$E$534,3,0),0)</f>
        <v>0</v>
      </c>
      <c r="P1028" s="100" t="str">
        <f t="shared" ca="1" si="93"/>
        <v>ON</v>
      </c>
      <c r="Q1028" s="84">
        <f>+IFERROR(VLOOKUP(CONSOLIDADO[[#This Row],[Codigo Municipio]],TDDia!$A$4:$B$394,2,0),0)</f>
        <v>0</v>
      </c>
    </row>
    <row r="1029" spans="2:17" ht="14.4" x14ac:dyDescent="0.3">
      <c r="B1029">
        <f t="shared" ref="B1029:B1092" si="94">+IF(F1028=44085,B1028+1,B1028)</f>
        <v>6</v>
      </c>
      <c r="C1029" s="75" t="str" cm="1">
        <f t="array" ref="C1029">+INDEX(Table_4[[Departamento]:[Municipio]],FINAL!$B1029,1)</f>
        <v>Atlántida</v>
      </c>
      <c r="D1029" s="75" t="str" cm="1">
        <f t="array" ref="D1029">+INDEX(Table_4[[Departamento]:[Municipio]],FINAL!$B1029,4)</f>
        <v>San Francisco</v>
      </c>
      <c r="E1029" s="75" t="str" cm="1">
        <f t="array" ref="E1029">+INDEX(Table_4[[Departamento]:[Municipio]],FINAL!$B1029,3)</f>
        <v>0106</v>
      </c>
      <c r="F1029" s="102">
        <f t="shared" si="79"/>
        <v>43955</v>
      </c>
      <c r="G1029" s="77" t="str">
        <f>+CONSOLIDADO[[#This Row],[Codigo Municipio]]&amp;CONSOLIDADO[[#This Row],[Fecha]]</f>
        <v>010643955</v>
      </c>
      <c r="H1029" s="78">
        <f>+IFERROR(VLOOKUP($G1029,TDAcumula!$C$2:$E$2027,3,0),0)</f>
        <v>0</v>
      </c>
      <c r="I1029" s="79">
        <f t="shared" si="91"/>
        <v>1</v>
      </c>
      <c r="J1029" s="80">
        <f>+IF(CONSOLIDADO[[#This Row],[Codigo Municipio]]=E1028,CONSOLIDADO[[#This Row],[Fallecidos Diarios]]+J1028,CONSOLIDADO[[#This Row],[Fallecidos Diarios]])</f>
        <v>0</v>
      </c>
      <c r="K1029" s="81">
        <f t="shared" si="92"/>
        <v>0</v>
      </c>
      <c r="L1029" s="82">
        <f>+IF(CONSOLIDADO[[#This Row],[Codigo Municipio]]=E1028,CONSOLIDADO[[#This Row],[Recuperados Diarios]]+L1028,CONSOLIDADO[[#This Row],[Recuperados Diarios]])</f>
        <v>1</v>
      </c>
      <c r="M1029" s="83" cm="1">
        <f t="array" ref="M1029">+IFERROR(IF(CONSOLIDADO[[#This Row],[Día]]&lt;14,0,INDEX(CONSOLIDADO[Casos Diarios],ROW()-14,1)),0)</f>
        <v>0</v>
      </c>
      <c r="N1029" s="78">
        <f>+IF(CONSOLIDADO[[#This Row],[Clave]]="710143893",1,IF(OR(CONSOLIDADO[[#This Row],[Casos Acumulados]]&gt;0,CONSOLIDADO[[#This Row],[Muertes]]&gt;0),N1028+1,I1029))</f>
        <v>35</v>
      </c>
      <c r="O1029" s="75">
        <f>+IFERROR(VLOOKUP($G1029,TDMuertes!$C$2:$E$534,3,0),0)</f>
        <v>0</v>
      </c>
      <c r="P1029" s="100" t="str">
        <f t="shared" ca="1" si="93"/>
        <v>ON</v>
      </c>
      <c r="Q1029" s="84">
        <f>+IFERROR(VLOOKUP(CONSOLIDADO[[#This Row],[Codigo Municipio]],TDDia!$A$4:$B$394,2,0),0)</f>
        <v>0</v>
      </c>
    </row>
    <row r="1030" spans="2:17" ht="14.4" x14ac:dyDescent="0.3">
      <c r="B1030">
        <f t="shared" si="94"/>
        <v>6</v>
      </c>
      <c r="C1030" s="75" t="str" cm="1">
        <f t="array" ref="C1030">+INDEX(Table_4[[Departamento]:[Municipio]],FINAL!$B1030,1)</f>
        <v>Atlántida</v>
      </c>
      <c r="D1030" s="75" t="str" cm="1">
        <f t="array" ref="D1030">+INDEX(Table_4[[Departamento]:[Municipio]],FINAL!$B1030,4)</f>
        <v>San Francisco</v>
      </c>
      <c r="E1030" s="75" t="str" cm="1">
        <f t="array" ref="E1030">+INDEX(Table_4[[Departamento]:[Municipio]],FINAL!$B1030,3)</f>
        <v>0106</v>
      </c>
      <c r="F1030" s="102">
        <f t="shared" si="79"/>
        <v>43956</v>
      </c>
      <c r="G1030" s="77" t="str">
        <f>+CONSOLIDADO[[#This Row],[Codigo Municipio]]&amp;CONSOLIDADO[[#This Row],[Fecha]]</f>
        <v>010643956</v>
      </c>
      <c r="H1030" s="78">
        <f>+IFERROR(VLOOKUP($G1030,TDAcumula!$C$2:$E$2027,3,0),0)</f>
        <v>0</v>
      </c>
      <c r="I1030" s="79">
        <f t="shared" si="91"/>
        <v>1</v>
      </c>
      <c r="J1030" s="80">
        <f>+IF(CONSOLIDADO[[#This Row],[Codigo Municipio]]=E1029,CONSOLIDADO[[#This Row],[Fallecidos Diarios]]+J1029,CONSOLIDADO[[#This Row],[Fallecidos Diarios]])</f>
        <v>0</v>
      </c>
      <c r="K1030" s="81">
        <f t="shared" si="92"/>
        <v>0</v>
      </c>
      <c r="L1030" s="82">
        <f>+IF(CONSOLIDADO[[#This Row],[Codigo Municipio]]=E1029,CONSOLIDADO[[#This Row],[Recuperados Diarios]]+L1029,CONSOLIDADO[[#This Row],[Recuperados Diarios]])</f>
        <v>1</v>
      </c>
      <c r="M1030" s="83" cm="1">
        <f t="array" ref="M1030">+IFERROR(IF(CONSOLIDADO[[#This Row],[Día]]&lt;14,0,INDEX(CONSOLIDADO[Casos Diarios],ROW()-14,1)),0)</f>
        <v>0</v>
      </c>
      <c r="N1030" s="78">
        <f>+IF(CONSOLIDADO[[#This Row],[Clave]]="710143893",1,IF(OR(CONSOLIDADO[[#This Row],[Casos Acumulados]]&gt;0,CONSOLIDADO[[#This Row],[Muertes]]&gt;0),N1029+1,I1030))</f>
        <v>36</v>
      </c>
      <c r="O1030" s="75">
        <f>+IFERROR(VLOOKUP($G1030,TDMuertes!$C$2:$E$534,3,0),0)</f>
        <v>0</v>
      </c>
      <c r="P1030" s="100" t="str">
        <f t="shared" ca="1" si="93"/>
        <v>ON</v>
      </c>
      <c r="Q1030" s="84">
        <f>+IFERROR(VLOOKUP(CONSOLIDADO[[#This Row],[Codigo Municipio]],TDDia!$A$4:$B$394,2,0),0)</f>
        <v>0</v>
      </c>
    </row>
    <row r="1031" spans="2:17" ht="14.4" x14ac:dyDescent="0.3">
      <c r="B1031">
        <f t="shared" si="94"/>
        <v>6</v>
      </c>
      <c r="C1031" s="75" t="str" cm="1">
        <f t="array" ref="C1031">+INDEX(Table_4[[Departamento]:[Municipio]],FINAL!$B1031,1)</f>
        <v>Atlántida</v>
      </c>
      <c r="D1031" s="75" t="str" cm="1">
        <f t="array" ref="D1031">+INDEX(Table_4[[Departamento]:[Municipio]],FINAL!$B1031,4)</f>
        <v>San Francisco</v>
      </c>
      <c r="E1031" s="75" t="str" cm="1">
        <f t="array" ref="E1031">+INDEX(Table_4[[Departamento]:[Municipio]],FINAL!$B1031,3)</f>
        <v>0106</v>
      </c>
      <c r="F1031" s="102">
        <f t="shared" si="79"/>
        <v>43957</v>
      </c>
      <c r="G1031" s="77" t="str">
        <f>+CONSOLIDADO[[#This Row],[Codigo Municipio]]&amp;CONSOLIDADO[[#This Row],[Fecha]]</f>
        <v>010643957</v>
      </c>
      <c r="H1031" s="78">
        <f>+IFERROR(VLOOKUP($G1031,TDAcumula!$C$2:$E$2027,3,0),0)</f>
        <v>0</v>
      </c>
      <c r="I1031" s="79">
        <f t="shared" si="91"/>
        <v>1</v>
      </c>
      <c r="J1031" s="80">
        <f>+IF(CONSOLIDADO[[#This Row],[Codigo Municipio]]=E1030,CONSOLIDADO[[#This Row],[Fallecidos Diarios]]+J1030,CONSOLIDADO[[#This Row],[Fallecidos Diarios]])</f>
        <v>0</v>
      </c>
      <c r="K1031" s="81">
        <f t="shared" si="92"/>
        <v>0</v>
      </c>
      <c r="L1031" s="82">
        <f>+IF(CONSOLIDADO[[#This Row],[Codigo Municipio]]=E1030,CONSOLIDADO[[#This Row],[Recuperados Diarios]]+L1030,CONSOLIDADO[[#This Row],[Recuperados Diarios]])</f>
        <v>1</v>
      </c>
      <c r="M1031" s="83" cm="1">
        <f t="array" ref="M1031">+IFERROR(IF(CONSOLIDADO[[#This Row],[Día]]&lt;14,0,INDEX(CONSOLIDADO[Casos Diarios],ROW()-14,1)),0)</f>
        <v>0</v>
      </c>
      <c r="N1031" s="78">
        <f>+IF(CONSOLIDADO[[#This Row],[Clave]]="710143893",1,IF(OR(CONSOLIDADO[[#This Row],[Casos Acumulados]]&gt;0,CONSOLIDADO[[#This Row],[Muertes]]&gt;0),N1030+1,I1031))</f>
        <v>37</v>
      </c>
      <c r="O1031" s="75">
        <f>+IFERROR(VLOOKUP($G1031,TDMuertes!$C$2:$E$534,3,0),0)</f>
        <v>0</v>
      </c>
      <c r="P1031" s="100" t="str">
        <f t="shared" ca="1" si="93"/>
        <v>ON</v>
      </c>
      <c r="Q1031" s="84">
        <f>+IFERROR(VLOOKUP(CONSOLIDADO[[#This Row],[Codigo Municipio]],TDDia!$A$4:$B$394,2,0),0)</f>
        <v>0</v>
      </c>
    </row>
    <row r="1032" spans="2:17" ht="14.4" x14ac:dyDescent="0.3">
      <c r="B1032">
        <f t="shared" si="94"/>
        <v>6</v>
      </c>
      <c r="C1032" s="75" t="str" cm="1">
        <f t="array" ref="C1032">+INDEX(Table_4[[Departamento]:[Municipio]],FINAL!$B1032,1)</f>
        <v>Atlántida</v>
      </c>
      <c r="D1032" s="75" t="str" cm="1">
        <f t="array" ref="D1032">+INDEX(Table_4[[Departamento]:[Municipio]],FINAL!$B1032,4)</f>
        <v>San Francisco</v>
      </c>
      <c r="E1032" s="75" t="str" cm="1">
        <f t="array" ref="E1032">+INDEX(Table_4[[Departamento]:[Municipio]],FINAL!$B1032,3)</f>
        <v>0106</v>
      </c>
      <c r="F1032" s="102">
        <f t="shared" si="79"/>
        <v>43958</v>
      </c>
      <c r="G1032" s="77" t="str">
        <f>+CONSOLIDADO[[#This Row],[Codigo Municipio]]&amp;CONSOLIDADO[[#This Row],[Fecha]]</f>
        <v>010643958</v>
      </c>
      <c r="H1032" s="78">
        <f>+IFERROR(VLOOKUP($G1032,TDAcumula!$C$2:$E$2027,3,0),0)</f>
        <v>0</v>
      </c>
      <c r="I1032" s="79">
        <f t="shared" si="91"/>
        <v>1</v>
      </c>
      <c r="J1032" s="80">
        <f>+IF(CONSOLIDADO[[#This Row],[Codigo Municipio]]=E1031,CONSOLIDADO[[#This Row],[Fallecidos Diarios]]+J1031,CONSOLIDADO[[#This Row],[Fallecidos Diarios]])</f>
        <v>0</v>
      </c>
      <c r="K1032" s="81">
        <f t="shared" si="92"/>
        <v>0</v>
      </c>
      <c r="L1032" s="82">
        <f>+IF(CONSOLIDADO[[#This Row],[Codigo Municipio]]=E1031,CONSOLIDADO[[#This Row],[Recuperados Diarios]]+L1031,CONSOLIDADO[[#This Row],[Recuperados Diarios]])</f>
        <v>1</v>
      </c>
      <c r="M1032" s="83" cm="1">
        <f t="array" ref="M1032">+IFERROR(IF(CONSOLIDADO[[#This Row],[Día]]&lt;14,0,INDEX(CONSOLIDADO[Casos Diarios],ROW()-14,1)),0)</f>
        <v>0</v>
      </c>
      <c r="N1032" s="78">
        <f>+IF(CONSOLIDADO[[#This Row],[Clave]]="710143893",1,IF(OR(CONSOLIDADO[[#This Row],[Casos Acumulados]]&gt;0,CONSOLIDADO[[#This Row],[Muertes]]&gt;0),N1031+1,I1032))</f>
        <v>38</v>
      </c>
      <c r="O1032" s="75">
        <f>+IFERROR(VLOOKUP($G1032,TDMuertes!$C$2:$E$534,3,0),0)</f>
        <v>0</v>
      </c>
      <c r="P1032" s="100" t="str">
        <f t="shared" ca="1" si="93"/>
        <v>ON</v>
      </c>
      <c r="Q1032" s="84">
        <f>+IFERROR(VLOOKUP(CONSOLIDADO[[#This Row],[Codigo Municipio]],TDDia!$A$4:$B$394,2,0),0)</f>
        <v>0</v>
      </c>
    </row>
    <row r="1033" spans="2:17" ht="14.4" x14ac:dyDescent="0.3">
      <c r="B1033">
        <f t="shared" si="94"/>
        <v>6</v>
      </c>
      <c r="C1033" s="75" t="str" cm="1">
        <f t="array" ref="C1033">+INDEX(Table_4[[Departamento]:[Municipio]],FINAL!$B1033,1)</f>
        <v>Atlántida</v>
      </c>
      <c r="D1033" s="75" t="str" cm="1">
        <f t="array" ref="D1033">+INDEX(Table_4[[Departamento]:[Municipio]],FINAL!$B1033,4)</f>
        <v>San Francisco</v>
      </c>
      <c r="E1033" s="75" t="str" cm="1">
        <f t="array" ref="E1033">+INDEX(Table_4[[Departamento]:[Municipio]],FINAL!$B1033,3)</f>
        <v>0106</v>
      </c>
      <c r="F1033" s="102">
        <f t="shared" si="79"/>
        <v>43959</v>
      </c>
      <c r="G1033" s="77" t="str">
        <f>+CONSOLIDADO[[#This Row],[Codigo Municipio]]&amp;CONSOLIDADO[[#This Row],[Fecha]]</f>
        <v>010643959</v>
      </c>
      <c r="H1033" s="78">
        <f>+IFERROR(VLOOKUP($G1033,TDAcumula!$C$2:$E$2027,3,0),0)</f>
        <v>0</v>
      </c>
      <c r="I1033" s="79">
        <f t="shared" si="91"/>
        <v>1</v>
      </c>
      <c r="J1033" s="80">
        <f>+IF(CONSOLIDADO[[#This Row],[Codigo Municipio]]=E1032,CONSOLIDADO[[#This Row],[Fallecidos Diarios]]+J1032,CONSOLIDADO[[#This Row],[Fallecidos Diarios]])</f>
        <v>0</v>
      </c>
      <c r="K1033" s="81">
        <f t="shared" si="92"/>
        <v>0</v>
      </c>
      <c r="L1033" s="82">
        <f>+IF(CONSOLIDADO[[#This Row],[Codigo Municipio]]=E1032,CONSOLIDADO[[#This Row],[Recuperados Diarios]]+L1032,CONSOLIDADO[[#This Row],[Recuperados Diarios]])</f>
        <v>1</v>
      </c>
      <c r="M1033" s="83" cm="1">
        <f t="array" ref="M1033">+IFERROR(IF(CONSOLIDADO[[#This Row],[Día]]&lt;14,0,INDEX(CONSOLIDADO[Casos Diarios],ROW()-14,1)),0)</f>
        <v>0</v>
      </c>
      <c r="N1033" s="78">
        <f>+IF(CONSOLIDADO[[#This Row],[Clave]]="710143893",1,IF(OR(CONSOLIDADO[[#This Row],[Casos Acumulados]]&gt;0,CONSOLIDADO[[#This Row],[Muertes]]&gt;0),N1032+1,I1033))</f>
        <v>39</v>
      </c>
      <c r="O1033" s="75">
        <f>+IFERROR(VLOOKUP($G1033,TDMuertes!$C$2:$E$534,3,0),0)</f>
        <v>0</v>
      </c>
      <c r="P1033" s="100" t="str">
        <f t="shared" ca="1" si="93"/>
        <v>OUT TIME</v>
      </c>
      <c r="Q1033" s="84">
        <f>+IFERROR(VLOOKUP(CONSOLIDADO[[#This Row],[Codigo Municipio]],TDDia!$A$4:$B$394,2,0),0)</f>
        <v>0</v>
      </c>
    </row>
    <row r="1034" spans="2:17" ht="14.4" x14ac:dyDescent="0.3">
      <c r="B1034">
        <f t="shared" si="94"/>
        <v>6</v>
      </c>
      <c r="C1034" s="75" t="str" cm="1">
        <f t="array" ref="C1034">+INDEX(Table_4[[Departamento]:[Municipio]],FINAL!$B1034,1)</f>
        <v>Atlántida</v>
      </c>
      <c r="D1034" s="75" t="str" cm="1">
        <f t="array" ref="D1034">+INDEX(Table_4[[Departamento]:[Municipio]],FINAL!$B1034,4)</f>
        <v>San Francisco</v>
      </c>
      <c r="E1034" s="75" t="str" cm="1">
        <f t="array" ref="E1034">+INDEX(Table_4[[Departamento]:[Municipio]],FINAL!$B1034,3)</f>
        <v>0106</v>
      </c>
      <c r="F1034" s="102">
        <f t="shared" si="79"/>
        <v>43960</v>
      </c>
      <c r="G1034" s="77" t="str">
        <f>+CONSOLIDADO[[#This Row],[Codigo Municipio]]&amp;CONSOLIDADO[[#This Row],[Fecha]]</f>
        <v>010643960</v>
      </c>
      <c r="H1034" s="78">
        <f>+IFERROR(VLOOKUP($G1034,TDAcumula!$C$2:$E$2027,3,0),0)</f>
        <v>0</v>
      </c>
      <c r="I1034" s="79">
        <f t="shared" si="91"/>
        <v>1</v>
      </c>
      <c r="J1034" s="80">
        <f>+IF(CONSOLIDADO[[#This Row],[Codigo Municipio]]=E1033,CONSOLIDADO[[#This Row],[Fallecidos Diarios]]+J1033,CONSOLIDADO[[#This Row],[Fallecidos Diarios]])</f>
        <v>0</v>
      </c>
      <c r="K1034" s="81">
        <f t="shared" si="92"/>
        <v>0</v>
      </c>
      <c r="L1034" s="82">
        <f>+IF(CONSOLIDADO[[#This Row],[Codigo Municipio]]=E1033,CONSOLIDADO[[#This Row],[Recuperados Diarios]]+L1033,CONSOLIDADO[[#This Row],[Recuperados Diarios]])</f>
        <v>1</v>
      </c>
      <c r="M1034" s="83" cm="1">
        <f t="array" ref="M1034">+IFERROR(IF(CONSOLIDADO[[#This Row],[Día]]&lt;14,0,INDEX(CONSOLIDADO[Casos Diarios],ROW()-14,1)),0)</f>
        <v>0</v>
      </c>
      <c r="N1034" s="78">
        <f>+IF(CONSOLIDADO[[#This Row],[Clave]]="710143893",1,IF(OR(CONSOLIDADO[[#This Row],[Casos Acumulados]]&gt;0,CONSOLIDADO[[#This Row],[Muertes]]&gt;0),N1033+1,I1034))</f>
        <v>40</v>
      </c>
      <c r="O1034" s="75">
        <f>+IFERROR(VLOOKUP($G1034,TDMuertes!$C$2:$E$534,3,0),0)</f>
        <v>0</v>
      </c>
      <c r="P1034" s="100" t="str">
        <f t="shared" ca="1" si="93"/>
        <v>OUT TIME</v>
      </c>
      <c r="Q1034" s="84">
        <f>+IFERROR(VLOOKUP(CONSOLIDADO[[#This Row],[Codigo Municipio]],TDDia!$A$4:$B$394,2,0),0)</f>
        <v>0</v>
      </c>
    </row>
    <row r="1035" spans="2:17" ht="14.4" x14ac:dyDescent="0.3">
      <c r="B1035">
        <f t="shared" si="94"/>
        <v>6</v>
      </c>
      <c r="C1035" s="75" t="str" cm="1">
        <f t="array" ref="C1035">+INDEX(Table_4[[Departamento]:[Municipio]],FINAL!$B1035,1)</f>
        <v>Atlántida</v>
      </c>
      <c r="D1035" s="75" t="str" cm="1">
        <f t="array" ref="D1035">+INDEX(Table_4[[Departamento]:[Municipio]],FINAL!$B1035,4)</f>
        <v>San Francisco</v>
      </c>
      <c r="E1035" s="75" t="str" cm="1">
        <f t="array" ref="E1035">+INDEX(Table_4[[Departamento]:[Municipio]],FINAL!$B1035,3)</f>
        <v>0106</v>
      </c>
      <c r="F1035" s="102">
        <f t="shared" si="79"/>
        <v>43961</v>
      </c>
      <c r="G1035" s="77" t="str">
        <f>+CONSOLIDADO[[#This Row],[Codigo Municipio]]&amp;CONSOLIDADO[[#This Row],[Fecha]]</f>
        <v>010643961</v>
      </c>
      <c r="H1035" s="78">
        <f>+IFERROR(VLOOKUP($G1035,TDAcumula!$C$2:$E$2027,3,0),0)</f>
        <v>0</v>
      </c>
      <c r="I1035" s="79">
        <f t="shared" si="91"/>
        <v>1</v>
      </c>
      <c r="J1035" s="80">
        <f>+IF(CONSOLIDADO[[#This Row],[Codigo Municipio]]=E1034,CONSOLIDADO[[#This Row],[Fallecidos Diarios]]+J1034,CONSOLIDADO[[#This Row],[Fallecidos Diarios]])</f>
        <v>0</v>
      </c>
      <c r="K1035" s="81">
        <f t="shared" si="92"/>
        <v>0</v>
      </c>
      <c r="L1035" s="82">
        <f>+IF(CONSOLIDADO[[#This Row],[Codigo Municipio]]=E1034,CONSOLIDADO[[#This Row],[Recuperados Diarios]]+L1034,CONSOLIDADO[[#This Row],[Recuperados Diarios]])</f>
        <v>1</v>
      </c>
      <c r="M1035" s="83" cm="1">
        <f t="array" ref="M1035">+IFERROR(IF(CONSOLIDADO[[#This Row],[Día]]&lt;14,0,INDEX(CONSOLIDADO[Casos Diarios],ROW()-14,1)),0)</f>
        <v>0</v>
      </c>
      <c r="N1035" s="78">
        <f>+IF(CONSOLIDADO[[#This Row],[Clave]]="710143893",1,IF(OR(CONSOLIDADO[[#This Row],[Casos Acumulados]]&gt;0,CONSOLIDADO[[#This Row],[Muertes]]&gt;0),N1034+1,I1035))</f>
        <v>41</v>
      </c>
      <c r="O1035" s="75">
        <f>+IFERROR(VLOOKUP($G1035,TDMuertes!$C$2:$E$534,3,0),0)</f>
        <v>0</v>
      </c>
      <c r="P1035" s="100" t="str">
        <f t="shared" ca="1" si="93"/>
        <v>OUT TIME</v>
      </c>
      <c r="Q1035" s="84">
        <f>+IFERROR(VLOOKUP(CONSOLIDADO[[#This Row],[Codigo Municipio]],TDDia!$A$4:$B$394,2,0),0)</f>
        <v>0</v>
      </c>
    </row>
    <row r="1036" spans="2:17" ht="14.4" x14ac:dyDescent="0.3">
      <c r="B1036">
        <f t="shared" si="94"/>
        <v>6</v>
      </c>
      <c r="C1036" s="75" t="str" cm="1">
        <f t="array" ref="C1036">+INDEX(Table_4[[Departamento]:[Municipio]],FINAL!$B1036,1)</f>
        <v>Atlántida</v>
      </c>
      <c r="D1036" s="75" t="str" cm="1">
        <f t="array" ref="D1036">+INDEX(Table_4[[Departamento]:[Municipio]],FINAL!$B1036,4)</f>
        <v>San Francisco</v>
      </c>
      <c r="E1036" s="75" t="str" cm="1">
        <f t="array" ref="E1036">+INDEX(Table_4[[Departamento]:[Municipio]],FINAL!$B1036,3)</f>
        <v>0106</v>
      </c>
      <c r="F1036" s="102">
        <f t="shared" si="79"/>
        <v>43962</v>
      </c>
      <c r="G1036" s="77" t="str">
        <f>+CONSOLIDADO[[#This Row],[Codigo Municipio]]&amp;CONSOLIDADO[[#This Row],[Fecha]]</f>
        <v>010643962</v>
      </c>
      <c r="H1036" s="78">
        <f>+IFERROR(VLOOKUP($G1036,TDAcumula!$C$2:$E$2027,3,0),0)</f>
        <v>0</v>
      </c>
      <c r="I1036" s="79">
        <f t="shared" si="91"/>
        <v>1</v>
      </c>
      <c r="J1036" s="80">
        <f>+IF(CONSOLIDADO[[#This Row],[Codigo Municipio]]=E1035,CONSOLIDADO[[#This Row],[Fallecidos Diarios]]+J1035,CONSOLIDADO[[#This Row],[Fallecidos Diarios]])</f>
        <v>0</v>
      </c>
      <c r="K1036" s="81">
        <f t="shared" si="92"/>
        <v>0</v>
      </c>
      <c r="L1036" s="82">
        <f>+IF(CONSOLIDADO[[#This Row],[Codigo Municipio]]=E1035,CONSOLIDADO[[#This Row],[Recuperados Diarios]]+L1035,CONSOLIDADO[[#This Row],[Recuperados Diarios]])</f>
        <v>1</v>
      </c>
      <c r="M1036" s="83" cm="1">
        <f t="array" ref="M1036">+IFERROR(IF(CONSOLIDADO[[#This Row],[Día]]&lt;14,0,INDEX(CONSOLIDADO[Casos Diarios],ROW()-14,1)),0)</f>
        <v>0</v>
      </c>
      <c r="N1036" s="78">
        <f>+IF(CONSOLIDADO[[#This Row],[Clave]]="710143893",1,IF(OR(CONSOLIDADO[[#This Row],[Casos Acumulados]]&gt;0,CONSOLIDADO[[#This Row],[Muertes]]&gt;0),N1035+1,I1036))</f>
        <v>42</v>
      </c>
      <c r="O1036" s="75">
        <f>+IFERROR(VLOOKUP($G1036,TDMuertes!$C$2:$E$534,3,0),0)</f>
        <v>0</v>
      </c>
      <c r="P1036" s="100" t="str">
        <f t="shared" ca="1" si="93"/>
        <v>OUT TIME</v>
      </c>
      <c r="Q1036" s="84">
        <f>+IFERROR(VLOOKUP(CONSOLIDADO[[#This Row],[Codigo Municipio]],TDDia!$A$4:$B$394,2,0),0)</f>
        <v>0</v>
      </c>
    </row>
    <row r="1037" spans="2:17" ht="14.4" x14ac:dyDescent="0.3">
      <c r="B1037">
        <f t="shared" si="94"/>
        <v>6</v>
      </c>
      <c r="C1037" s="75" t="str" cm="1">
        <f t="array" ref="C1037">+INDEX(Table_4[[Departamento]:[Municipio]],FINAL!$B1037,1)</f>
        <v>Atlántida</v>
      </c>
      <c r="D1037" s="75" t="str" cm="1">
        <f t="array" ref="D1037">+INDEX(Table_4[[Departamento]:[Municipio]],FINAL!$B1037,4)</f>
        <v>San Francisco</v>
      </c>
      <c r="E1037" s="75" t="str" cm="1">
        <f t="array" ref="E1037">+INDEX(Table_4[[Departamento]:[Municipio]],FINAL!$B1037,3)</f>
        <v>0106</v>
      </c>
      <c r="F1037" s="102">
        <f t="shared" si="79"/>
        <v>43963</v>
      </c>
      <c r="G1037" s="77" t="str">
        <f>+CONSOLIDADO[[#This Row],[Codigo Municipio]]&amp;CONSOLIDADO[[#This Row],[Fecha]]</f>
        <v>010643963</v>
      </c>
      <c r="H1037" s="78">
        <f>+IFERROR(VLOOKUP($G1037,TDAcumula!$C$2:$E$2027,3,0),0)</f>
        <v>0</v>
      </c>
      <c r="I1037" s="79">
        <f t="shared" si="91"/>
        <v>1</v>
      </c>
      <c r="J1037" s="80">
        <f>+IF(CONSOLIDADO[[#This Row],[Codigo Municipio]]=E1036,CONSOLIDADO[[#This Row],[Fallecidos Diarios]]+J1036,CONSOLIDADO[[#This Row],[Fallecidos Diarios]])</f>
        <v>0</v>
      </c>
      <c r="K1037" s="81">
        <f t="shared" si="92"/>
        <v>0</v>
      </c>
      <c r="L1037" s="82">
        <f>+IF(CONSOLIDADO[[#This Row],[Codigo Municipio]]=E1036,CONSOLIDADO[[#This Row],[Recuperados Diarios]]+L1036,CONSOLIDADO[[#This Row],[Recuperados Diarios]])</f>
        <v>1</v>
      </c>
      <c r="M1037" s="83" cm="1">
        <f t="array" ref="M1037">+IFERROR(IF(CONSOLIDADO[[#This Row],[Día]]&lt;14,0,INDEX(CONSOLIDADO[Casos Diarios],ROW()-14,1)),0)</f>
        <v>0</v>
      </c>
      <c r="N1037" s="78">
        <f>+IF(CONSOLIDADO[[#This Row],[Clave]]="710143893",1,IF(OR(CONSOLIDADO[[#This Row],[Casos Acumulados]]&gt;0,CONSOLIDADO[[#This Row],[Muertes]]&gt;0),N1036+1,I1037))</f>
        <v>43</v>
      </c>
      <c r="O1037" s="75">
        <f>+IFERROR(VLOOKUP($G1037,TDMuertes!$C$2:$E$534,3,0),0)</f>
        <v>0</v>
      </c>
      <c r="P1037" s="100" t="str">
        <f t="shared" ca="1" si="93"/>
        <v>OUT TIME</v>
      </c>
      <c r="Q1037" s="84">
        <f>+IFERROR(VLOOKUP(CONSOLIDADO[[#This Row],[Codigo Municipio]],TDDia!$A$4:$B$394,2,0),0)</f>
        <v>0</v>
      </c>
    </row>
    <row r="1038" spans="2:17" ht="14.4" x14ac:dyDescent="0.3">
      <c r="B1038">
        <f t="shared" si="94"/>
        <v>6</v>
      </c>
      <c r="C1038" s="75" t="str" cm="1">
        <f t="array" ref="C1038">+INDEX(Table_4[[Departamento]:[Municipio]],FINAL!$B1038,1)</f>
        <v>Atlántida</v>
      </c>
      <c r="D1038" s="75" t="str" cm="1">
        <f t="array" ref="D1038">+INDEX(Table_4[[Departamento]:[Municipio]],FINAL!$B1038,4)</f>
        <v>San Francisco</v>
      </c>
      <c r="E1038" s="75" t="str" cm="1">
        <f t="array" ref="E1038">+INDEX(Table_4[[Departamento]:[Municipio]],FINAL!$B1038,3)</f>
        <v>0106</v>
      </c>
      <c r="F1038" s="102">
        <f t="shared" si="79"/>
        <v>43964</v>
      </c>
      <c r="G1038" s="77" t="str">
        <f>+CONSOLIDADO[[#This Row],[Codigo Municipio]]&amp;CONSOLIDADO[[#This Row],[Fecha]]</f>
        <v>010643964</v>
      </c>
      <c r="H1038" s="78">
        <f>+IFERROR(VLOOKUP($G1038,TDAcumula!$C$2:$E$2027,3,0),0)</f>
        <v>0</v>
      </c>
      <c r="I1038" s="79">
        <f t="shared" si="91"/>
        <v>1</v>
      </c>
      <c r="J1038" s="80">
        <f>+IF(CONSOLIDADO[[#This Row],[Codigo Municipio]]=E1037,CONSOLIDADO[[#This Row],[Fallecidos Diarios]]+J1037,CONSOLIDADO[[#This Row],[Fallecidos Diarios]])</f>
        <v>0</v>
      </c>
      <c r="K1038" s="81">
        <f t="shared" si="92"/>
        <v>0</v>
      </c>
      <c r="L1038" s="82">
        <f>+IF(CONSOLIDADO[[#This Row],[Codigo Municipio]]=E1037,CONSOLIDADO[[#This Row],[Recuperados Diarios]]+L1037,CONSOLIDADO[[#This Row],[Recuperados Diarios]])</f>
        <v>1</v>
      </c>
      <c r="M1038" s="83" cm="1">
        <f t="array" ref="M1038">+IFERROR(IF(CONSOLIDADO[[#This Row],[Día]]&lt;14,0,INDEX(CONSOLIDADO[Casos Diarios],ROW()-14,1)),0)</f>
        <v>0</v>
      </c>
      <c r="N1038" s="78">
        <f>+IF(CONSOLIDADO[[#This Row],[Clave]]="710143893",1,IF(OR(CONSOLIDADO[[#This Row],[Casos Acumulados]]&gt;0,CONSOLIDADO[[#This Row],[Muertes]]&gt;0),N1037+1,I1038))</f>
        <v>44</v>
      </c>
      <c r="O1038" s="75">
        <f>+IFERROR(VLOOKUP($G1038,TDMuertes!$C$2:$E$534,3,0),0)</f>
        <v>0</v>
      </c>
      <c r="P1038" s="100" t="str">
        <f t="shared" ca="1" si="93"/>
        <v>OUT TIME</v>
      </c>
      <c r="Q1038" s="84">
        <f>+IFERROR(VLOOKUP(CONSOLIDADO[[#This Row],[Codigo Municipio]],TDDia!$A$4:$B$394,2,0),0)</f>
        <v>0</v>
      </c>
    </row>
    <row r="1039" spans="2:17" ht="14.4" x14ac:dyDescent="0.3">
      <c r="B1039">
        <f t="shared" si="94"/>
        <v>6</v>
      </c>
      <c r="C1039" s="75" t="str" cm="1">
        <f t="array" ref="C1039">+INDEX(Table_4[[Departamento]:[Municipio]],FINAL!$B1039,1)</f>
        <v>Atlántida</v>
      </c>
      <c r="D1039" s="75" t="str" cm="1">
        <f t="array" ref="D1039">+INDEX(Table_4[[Departamento]:[Municipio]],FINAL!$B1039,4)</f>
        <v>San Francisco</v>
      </c>
      <c r="E1039" s="75" t="str" cm="1">
        <f t="array" ref="E1039">+INDEX(Table_4[[Departamento]:[Municipio]],FINAL!$B1039,3)</f>
        <v>0106</v>
      </c>
      <c r="F1039" s="102">
        <f t="shared" si="79"/>
        <v>43965</v>
      </c>
      <c r="G1039" s="77" t="str">
        <f>+CONSOLIDADO[[#This Row],[Codigo Municipio]]&amp;CONSOLIDADO[[#This Row],[Fecha]]</f>
        <v>010643965</v>
      </c>
      <c r="H1039" s="78">
        <f>+IFERROR(VLOOKUP($G1039,TDAcumula!$C$2:$E$2027,3,0),0)</f>
        <v>0</v>
      </c>
      <c r="I1039" s="79">
        <f t="shared" si="91"/>
        <v>1</v>
      </c>
      <c r="J1039" s="80">
        <f>+IF(CONSOLIDADO[[#This Row],[Codigo Municipio]]=E1038,CONSOLIDADO[[#This Row],[Fallecidos Diarios]]+J1038,CONSOLIDADO[[#This Row],[Fallecidos Diarios]])</f>
        <v>0</v>
      </c>
      <c r="K1039" s="81">
        <f t="shared" si="92"/>
        <v>0</v>
      </c>
      <c r="L1039" s="82">
        <f>+IF(CONSOLIDADO[[#This Row],[Codigo Municipio]]=E1038,CONSOLIDADO[[#This Row],[Recuperados Diarios]]+L1038,CONSOLIDADO[[#This Row],[Recuperados Diarios]])</f>
        <v>1</v>
      </c>
      <c r="M1039" s="83" cm="1">
        <f t="array" ref="M1039">+IFERROR(IF(CONSOLIDADO[[#This Row],[Día]]&lt;14,0,INDEX(CONSOLIDADO[Casos Diarios],ROW()-14,1)),0)</f>
        <v>0</v>
      </c>
      <c r="N1039" s="78">
        <f>+IF(CONSOLIDADO[[#This Row],[Clave]]="710143893",1,IF(OR(CONSOLIDADO[[#This Row],[Casos Acumulados]]&gt;0,CONSOLIDADO[[#This Row],[Muertes]]&gt;0),N1038+1,I1039))</f>
        <v>45</v>
      </c>
      <c r="O1039" s="75">
        <f>+IFERROR(VLOOKUP($G1039,TDMuertes!$C$2:$E$534,3,0),0)</f>
        <v>0</v>
      </c>
      <c r="P1039" s="100" t="str">
        <f t="shared" ca="1" si="93"/>
        <v>OUT TIME</v>
      </c>
      <c r="Q1039" s="84">
        <f>+IFERROR(VLOOKUP(CONSOLIDADO[[#This Row],[Codigo Municipio]],TDDia!$A$4:$B$394,2,0),0)</f>
        <v>0</v>
      </c>
    </row>
    <row r="1040" spans="2:17" ht="14.4" x14ac:dyDescent="0.3">
      <c r="B1040">
        <f t="shared" si="94"/>
        <v>6</v>
      </c>
      <c r="C1040" s="75" t="str" cm="1">
        <f t="array" ref="C1040">+INDEX(Table_4[[Departamento]:[Municipio]],FINAL!$B1040,1)</f>
        <v>Atlántida</v>
      </c>
      <c r="D1040" s="75" t="str" cm="1">
        <f t="array" ref="D1040">+INDEX(Table_4[[Departamento]:[Municipio]],FINAL!$B1040,4)</f>
        <v>San Francisco</v>
      </c>
      <c r="E1040" s="75" t="str" cm="1">
        <f t="array" ref="E1040">+INDEX(Table_4[[Departamento]:[Municipio]],FINAL!$B1040,3)</f>
        <v>0106</v>
      </c>
      <c r="F1040" s="102">
        <f t="shared" si="79"/>
        <v>43966</v>
      </c>
      <c r="G1040" s="77" t="str">
        <f>+CONSOLIDADO[[#This Row],[Codigo Municipio]]&amp;CONSOLIDADO[[#This Row],[Fecha]]</f>
        <v>010643966</v>
      </c>
      <c r="H1040" s="78">
        <f>+IFERROR(VLOOKUP($G1040,TDAcumula!$C$2:$E$2027,3,0),0)</f>
        <v>0</v>
      </c>
      <c r="I1040" s="79">
        <f t="shared" si="91"/>
        <v>1</v>
      </c>
      <c r="J1040" s="80">
        <f>+IF(CONSOLIDADO[[#This Row],[Codigo Municipio]]=E1039,CONSOLIDADO[[#This Row],[Fallecidos Diarios]]+J1039,CONSOLIDADO[[#This Row],[Fallecidos Diarios]])</f>
        <v>0</v>
      </c>
      <c r="K1040" s="81">
        <f t="shared" si="92"/>
        <v>0</v>
      </c>
      <c r="L1040" s="82">
        <f>+IF(CONSOLIDADO[[#This Row],[Codigo Municipio]]=E1039,CONSOLIDADO[[#This Row],[Recuperados Diarios]]+L1039,CONSOLIDADO[[#This Row],[Recuperados Diarios]])</f>
        <v>1</v>
      </c>
      <c r="M1040" s="83" cm="1">
        <f t="array" ref="M1040">+IFERROR(IF(CONSOLIDADO[[#This Row],[Día]]&lt;14,0,INDEX(CONSOLIDADO[Casos Diarios],ROW()-14,1)),0)</f>
        <v>0</v>
      </c>
      <c r="N1040" s="78">
        <f>+IF(CONSOLIDADO[[#This Row],[Clave]]="710143893",1,IF(OR(CONSOLIDADO[[#This Row],[Casos Acumulados]]&gt;0,CONSOLIDADO[[#This Row],[Muertes]]&gt;0),N1039+1,I1040))</f>
        <v>46</v>
      </c>
      <c r="O1040" s="75">
        <f>+IFERROR(VLOOKUP($G1040,TDMuertes!$C$2:$E$534,3,0),0)</f>
        <v>0</v>
      </c>
      <c r="P1040" s="100" t="str">
        <f t="shared" ca="1" si="93"/>
        <v>OUT TIME</v>
      </c>
      <c r="Q1040" s="84">
        <f>+IFERROR(VLOOKUP(CONSOLIDADO[[#This Row],[Codigo Municipio]],TDDia!$A$4:$B$394,2,0),0)</f>
        <v>0</v>
      </c>
    </row>
    <row r="1041" spans="2:17" ht="14.4" x14ac:dyDescent="0.3">
      <c r="B1041">
        <f t="shared" si="94"/>
        <v>6</v>
      </c>
      <c r="C1041" s="75" t="str" cm="1">
        <f t="array" ref="C1041">+INDEX(Table_4[[Departamento]:[Municipio]],FINAL!$B1041,1)</f>
        <v>Atlántida</v>
      </c>
      <c r="D1041" s="75" t="str" cm="1">
        <f t="array" ref="D1041">+INDEX(Table_4[[Departamento]:[Municipio]],FINAL!$B1041,4)</f>
        <v>San Francisco</v>
      </c>
      <c r="E1041" s="75" t="str" cm="1">
        <f t="array" ref="E1041">+INDEX(Table_4[[Departamento]:[Municipio]],FINAL!$B1041,3)</f>
        <v>0106</v>
      </c>
      <c r="F1041" s="102">
        <f t="shared" si="79"/>
        <v>43967</v>
      </c>
      <c r="G1041" s="77" t="str">
        <f>+CONSOLIDADO[[#This Row],[Codigo Municipio]]&amp;CONSOLIDADO[[#This Row],[Fecha]]</f>
        <v>010643967</v>
      </c>
      <c r="H1041" s="78">
        <f>+IFERROR(VLOOKUP($G1041,TDAcumula!$C$2:$E$2027,3,0),0)</f>
        <v>0</v>
      </c>
      <c r="I1041" s="79">
        <f t="shared" si="91"/>
        <v>1</v>
      </c>
      <c r="J1041" s="80">
        <f>+IF(CONSOLIDADO[[#This Row],[Codigo Municipio]]=E1040,CONSOLIDADO[[#This Row],[Fallecidos Diarios]]+J1040,CONSOLIDADO[[#This Row],[Fallecidos Diarios]])</f>
        <v>0</v>
      </c>
      <c r="K1041" s="81">
        <f t="shared" si="92"/>
        <v>0</v>
      </c>
      <c r="L1041" s="82">
        <f>+IF(CONSOLIDADO[[#This Row],[Codigo Municipio]]=E1040,CONSOLIDADO[[#This Row],[Recuperados Diarios]]+L1040,CONSOLIDADO[[#This Row],[Recuperados Diarios]])</f>
        <v>1</v>
      </c>
      <c r="M1041" s="83" cm="1">
        <f t="array" ref="M1041">+IFERROR(IF(CONSOLIDADO[[#This Row],[Día]]&lt;14,0,INDEX(CONSOLIDADO[Casos Diarios],ROW()-14,1)),0)</f>
        <v>0</v>
      </c>
      <c r="N1041" s="78">
        <f>+IF(CONSOLIDADO[[#This Row],[Clave]]="710143893",1,IF(OR(CONSOLIDADO[[#This Row],[Casos Acumulados]]&gt;0,CONSOLIDADO[[#This Row],[Muertes]]&gt;0),N1040+1,I1041))</f>
        <v>47</v>
      </c>
      <c r="O1041" s="75">
        <f>+IFERROR(VLOOKUP($G1041,TDMuertes!$C$2:$E$534,3,0),0)</f>
        <v>0</v>
      </c>
      <c r="P1041" s="100" t="str">
        <f t="shared" ca="1" si="93"/>
        <v>OUT TIME</v>
      </c>
      <c r="Q1041" s="84">
        <f>+IFERROR(VLOOKUP(CONSOLIDADO[[#This Row],[Codigo Municipio]],TDDia!$A$4:$B$394,2,0),0)</f>
        <v>0</v>
      </c>
    </row>
    <row r="1042" spans="2:17" ht="14.4" x14ac:dyDescent="0.3">
      <c r="B1042">
        <f t="shared" si="94"/>
        <v>6</v>
      </c>
      <c r="C1042" s="75" t="str" cm="1">
        <f t="array" ref="C1042">+INDEX(Table_4[[Departamento]:[Municipio]],FINAL!$B1042,1)</f>
        <v>Atlántida</v>
      </c>
      <c r="D1042" s="75" t="str" cm="1">
        <f t="array" ref="D1042">+INDEX(Table_4[[Departamento]:[Municipio]],FINAL!$B1042,4)</f>
        <v>San Francisco</v>
      </c>
      <c r="E1042" s="75" t="str" cm="1">
        <f t="array" ref="E1042">+INDEX(Table_4[[Departamento]:[Municipio]],FINAL!$B1042,3)</f>
        <v>0106</v>
      </c>
      <c r="F1042" s="102">
        <f t="shared" si="79"/>
        <v>43968</v>
      </c>
      <c r="G1042" s="77" t="str">
        <f>+CONSOLIDADO[[#This Row],[Codigo Municipio]]&amp;CONSOLIDADO[[#This Row],[Fecha]]</f>
        <v>010643968</v>
      </c>
      <c r="H1042" s="78">
        <f>+IFERROR(VLOOKUP($G1042,TDAcumula!$C$2:$E$2027,3,0),0)</f>
        <v>0</v>
      </c>
      <c r="I1042" s="79">
        <f t="shared" si="91"/>
        <v>1</v>
      </c>
      <c r="J1042" s="80">
        <f>+IF(CONSOLIDADO[[#This Row],[Codigo Municipio]]=E1041,CONSOLIDADO[[#This Row],[Fallecidos Diarios]]+J1041,CONSOLIDADO[[#This Row],[Fallecidos Diarios]])</f>
        <v>0</v>
      </c>
      <c r="K1042" s="81">
        <f t="shared" si="92"/>
        <v>0</v>
      </c>
      <c r="L1042" s="82">
        <f>+IF(CONSOLIDADO[[#This Row],[Codigo Municipio]]=E1041,CONSOLIDADO[[#This Row],[Recuperados Diarios]]+L1041,CONSOLIDADO[[#This Row],[Recuperados Diarios]])</f>
        <v>1</v>
      </c>
      <c r="M1042" s="83" cm="1">
        <f t="array" ref="M1042">+IFERROR(IF(CONSOLIDADO[[#This Row],[Día]]&lt;14,0,INDEX(CONSOLIDADO[Casos Diarios],ROW()-14,1)),0)</f>
        <v>0</v>
      </c>
      <c r="N1042" s="78">
        <f>+IF(CONSOLIDADO[[#This Row],[Clave]]="710143893",1,IF(OR(CONSOLIDADO[[#This Row],[Casos Acumulados]]&gt;0,CONSOLIDADO[[#This Row],[Muertes]]&gt;0),N1041+1,I1042))</f>
        <v>48</v>
      </c>
      <c r="O1042" s="75">
        <f>+IFERROR(VLOOKUP($G1042,TDMuertes!$C$2:$E$534,3,0),0)</f>
        <v>0</v>
      </c>
      <c r="P1042" s="100" t="str">
        <f t="shared" ca="1" si="93"/>
        <v>OUT TIME</v>
      </c>
      <c r="Q1042" s="84">
        <f>+IFERROR(VLOOKUP(CONSOLIDADO[[#This Row],[Codigo Municipio]],TDDia!$A$4:$B$394,2,0),0)</f>
        <v>0</v>
      </c>
    </row>
    <row r="1043" spans="2:17" ht="14.4" x14ac:dyDescent="0.3">
      <c r="B1043">
        <f t="shared" si="94"/>
        <v>6</v>
      </c>
      <c r="C1043" s="75" t="str" cm="1">
        <f t="array" ref="C1043">+INDEX(Table_4[[Departamento]:[Municipio]],FINAL!$B1043,1)</f>
        <v>Atlántida</v>
      </c>
      <c r="D1043" s="75" t="str" cm="1">
        <f t="array" ref="D1043">+INDEX(Table_4[[Departamento]:[Municipio]],FINAL!$B1043,4)</f>
        <v>San Francisco</v>
      </c>
      <c r="E1043" s="75" t="str" cm="1">
        <f t="array" ref="E1043">+INDEX(Table_4[[Departamento]:[Municipio]],FINAL!$B1043,3)</f>
        <v>0106</v>
      </c>
      <c r="F1043" s="102">
        <f t="shared" si="79"/>
        <v>43969</v>
      </c>
      <c r="G1043" s="77" t="str">
        <f>+CONSOLIDADO[[#This Row],[Codigo Municipio]]&amp;CONSOLIDADO[[#This Row],[Fecha]]</f>
        <v>010643969</v>
      </c>
      <c r="H1043" s="78">
        <f>+IFERROR(VLOOKUP($G1043,TDAcumula!$C$2:$E$2027,3,0),0)</f>
        <v>0</v>
      </c>
      <c r="I1043" s="79">
        <f t="shared" si="91"/>
        <v>1</v>
      </c>
      <c r="J1043" s="80">
        <f>+IF(CONSOLIDADO[[#This Row],[Codigo Municipio]]=E1042,CONSOLIDADO[[#This Row],[Fallecidos Diarios]]+J1042,CONSOLIDADO[[#This Row],[Fallecidos Diarios]])</f>
        <v>0</v>
      </c>
      <c r="K1043" s="81">
        <f t="shared" si="92"/>
        <v>0</v>
      </c>
      <c r="L1043" s="82">
        <f>+IF(CONSOLIDADO[[#This Row],[Codigo Municipio]]=E1042,CONSOLIDADO[[#This Row],[Recuperados Diarios]]+L1042,CONSOLIDADO[[#This Row],[Recuperados Diarios]])</f>
        <v>1</v>
      </c>
      <c r="M1043" s="83" cm="1">
        <f t="array" ref="M1043">+IFERROR(IF(CONSOLIDADO[[#This Row],[Día]]&lt;14,0,INDEX(CONSOLIDADO[Casos Diarios],ROW()-14,1)),0)</f>
        <v>0</v>
      </c>
      <c r="N1043" s="78">
        <f>+IF(CONSOLIDADO[[#This Row],[Clave]]="710143893",1,IF(OR(CONSOLIDADO[[#This Row],[Casos Acumulados]]&gt;0,CONSOLIDADO[[#This Row],[Muertes]]&gt;0),N1042+1,I1043))</f>
        <v>49</v>
      </c>
      <c r="O1043" s="75">
        <f>+IFERROR(VLOOKUP($G1043,TDMuertes!$C$2:$E$534,3,0),0)</f>
        <v>0</v>
      </c>
      <c r="P1043" s="100" t="str">
        <f t="shared" ca="1" si="93"/>
        <v>OUT TIME</v>
      </c>
      <c r="Q1043" s="84">
        <f>+IFERROR(VLOOKUP(CONSOLIDADO[[#This Row],[Codigo Municipio]],TDDia!$A$4:$B$394,2,0),0)</f>
        <v>0</v>
      </c>
    </row>
    <row r="1044" spans="2:17" ht="14.4" x14ac:dyDescent="0.3">
      <c r="B1044">
        <f t="shared" si="94"/>
        <v>6</v>
      </c>
      <c r="C1044" s="75" t="str" cm="1">
        <f t="array" ref="C1044">+INDEX(Table_4[[Departamento]:[Municipio]],FINAL!$B1044,1)</f>
        <v>Atlántida</v>
      </c>
      <c r="D1044" s="75" t="str" cm="1">
        <f t="array" ref="D1044">+INDEX(Table_4[[Departamento]:[Municipio]],FINAL!$B1044,4)</f>
        <v>San Francisco</v>
      </c>
      <c r="E1044" s="75" t="str" cm="1">
        <f t="array" ref="E1044">+INDEX(Table_4[[Departamento]:[Municipio]],FINAL!$B1044,3)</f>
        <v>0106</v>
      </c>
      <c r="F1044" s="102">
        <f t="shared" si="79"/>
        <v>43970</v>
      </c>
      <c r="G1044" s="77" t="str">
        <f>+CONSOLIDADO[[#This Row],[Codigo Municipio]]&amp;CONSOLIDADO[[#This Row],[Fecha]]</f>
        <v>010643970</v>
      </c>
      <c r="H1044" s="78">
        <f>+IFERROR(VLOOKUP($G1044,TDAcumula!$C$2:$E$2027,3,0),0)</f>
        <v>0</v>
      </c>
      <c r="I1044" s="79">
        <f t="shared" si="91"/>
        <v>1</v>
      </c>
      <c r="J1044" s="80">
        <f>+IF(CONSOLIDADO[[#This Row],[Codigo Municipio]]=E1043,CONSOLIDADO[[#This Row],[Fallecidos Diarios]]+J1043,CONSOLIDADO[[#This Row],[Fallecidos Diarios]])</f>
        <v>0</v>
      </c>
      <c r="K1044" s="81">
        <f t="shared" si="92"/>
        <v>0</v>
      </c>
      <c r="L1044" s="82">
        <f>+IF(CONSOLIDADO[[#This Row],[Codigo Municipio]]=E1043,CONSOLIDADO[[#This Row],[Recuperados Diarios]]+L1043,CONSOLIDADO[[#This Row],[Recuperados Diarios]])</f>
        <v>1</v>
      </c>
      <c r="M1044" s="83" cm="1">
        <f t="array" ref="M1044">+IFERROR(IF(CONSOLIDADO[[#This Row],[Día]]&lt;14,0,INDEX(CONSOLIDADO[Casos Diarios],ROW()-14,1)),0)</f>
        <v>0</v>
      </c>
      <c r="N1044" s="78">
        <f>+IF(CONSOLIDADO[[#This Row],[Clave]]="710143893",1,IF(OR(CONSOLIDADO[[#This Row],[Casos Acumulados]]&gt;0,CONSOLIDADO[[#This Row],[Muertes]]&gt;0),N1043+1,I1044))</f>
        <v>50</v>
      </c>
      <c r="O1044" s="75">
        <f>+IFERROR(VLOOKUP($G1044,TDMuertes!$C$2:$E$534,3,0),0)</f>
        <v>0</v>
      </c>
      <c r="P1044" s="100" t="str">
        <f t="shared" ca="1" si="93"/>
        <v>OUT TIME</v>
      </c>
      <c r="Q1044" s="84">
        <f>+IFERROR(VLOOKUP(CONSOLIDADO[[#This Row],[Codigo Municipio]],TDDia!$A$4:$B$394,2,0),0)</f>
        <v>0</v>
      </c>
    </row>
    <row r="1045" spans="2:17" ht="14.4" x14ac:dyDescent="0.3">
      <c r="B1045">
        <f t="shared" si="94"/>
        <v>6</v>
      </c>
      <c r="C1045" s="75" t="str" cm="1">
        <f t="array" ref="C1045">+INDEX(Table_4[[Departamento]:[Municipio]],FINAL!$B1045,1)</f>
        <v>Atlántida</v>
      </c>
      <c r="D1045" s="75" t="str" cm="1">
        <f t="array" ref="D1045">+INDEX(Table_4[[Departamento]:[Municipio]],FINAL!$B1045,4)</f>
        <v>San Francisco</v>
      </c>
      <c r="E1045" s="75" t="str" cm="1">
        <f t="array" ref="E1045">+INDEX(Table_4[[Departamento]:[Municipio]],FINAL!$B1045,3)</f>
        <v>0106</v>
      </c>
      <c r="F1045" s="102">
        <f t="shared" si="79"/>
        <v>43971</v>
      </c>
      <c r="G1045" s="77" t="str">
        <f>+CONSOLIDADO[[#This Row],[Codigo Municipio]]&amp;CONSOLIDADO[[#This Row],[Fecha]]</f>
        <v>010643971</v>
      </c>
      <c r="H1045" s="78">
        <f>+IFERROR(VLOOKUP($G1045,TDAcumula!$C$2:$E$2027,3,0),0)</f>
        <v>0</v>
      </c>
      <c r="I1045" s="79">
        <f t="shared" si="91"/>
        <v>1</v>
      </c>
      <c r="J1045" s="80">
        <f>+IF(CONSOLIDADO[[#This Row],[Codigo Municipio]]=E1044,CONSOLIDADO[[#This Row],[Fallecidos Diarios]]+J1044,CONSOLIDADO[[#This Row],[Fallecidos Diarios]])</f>
        <v>0</v>
      </c>
      <c r="K1045" s="81">
        <f t="shared" si="92"/>
        <v>0</v>
      </c>
      <c r="L1045" s="82">
        <f>+IF(CONSOLIDADO[[#This Row],[Codigo Municipio]]=E1044,CONSOLIDADO[[#This Row],[Recuperados Diarios]]+L1044,CONSOLIDADO[[#This Row],[Recuperados Diarios]])</f>
        <v>1</v>
      </c>
      <c r="M1045" s="83" cm="1">
        <f t="array" ref="M1045">+IFERROR(IF(CONSOLIDADO[[#This Row],[Día]]&lt;14,0,INDEX(CONSOLIDADO[Casos Diarios],ROW()-14,1)),0)</f>
        <v>0</v>
      </c>
      <c r="N1045" s="78">
        <f>+IF(CONSOLIDADO[[#This Row],[Clave]]="710143893",1,IF(OR(CONSOLIDADO[[#This Row],[Casos Acumulados]]&gt;0,CONSOLIDADO[[#This Row],[Muertes]]&gt;0),N1044+1,I1045))</f>
        <v>51</v>
      </c>
      <c r="O1045" s="75">
        <f>+IFERROR(VLOOKUP($G1045,TDMuertes!$C$2:$E$534,3,0),0)</f>
        <v>0</v>
      </c>
      <c r="P1045" s="100" t="str">
        <f t="shared" ca="1" si="93"/>
        <v>OUT TIME</v>
      </c>
      <c r="Q1045" s="84">
        <f>+IFERROR(VLOOKUP(CONSOLIDADO[[#This Row],[Codigo Municipio]],TDDia!$A$4:$B$394,2,0),0)</f>
        <v>0</v>
      </c>
    </row>
    <row r="1046" spans="2:17" ht="14.4" x14ac:dyDescent="0.3">
      <c r="B1046">
        <f t="shared" si="94"/>
        <v>6</v>
      </c>
      <c r="C1046" s="75" t="str" cm="1">
        <f t="array" ref="C1046">+INDEX(Table_4[[Departamento]:[Municipio]],FINAL!$B1046,1)</f>
        <v>Atlántida</v>
      </c>
      <c r="D1046" s="75" t="str" cm="1">
        <f t="array" ref="D1046">+INDEX(Table_4[[Departamento]:[Municipio]],FINAL!$B1046,4)</f>
        <v>San Francisco</v>
      </c>
      <c r="E1046" s="75" t="str" cm="1">
        <f t="array" ref="E1046">+INDEX(Table_4[[Departamento]:[Municipio]],FINAL!$B1046,3)</f>
        <v>0106</v>
      </c>
      <c r="F1046" s="102">
        <f t="shared" si="79"/>
        <v>43972</v>
      </c>
      <c r="G1046" s="77" t="str">
        <f>+CONSOLIDADO[[#This Row],[Codigo Municipio]]&amp;CONSOLIDADO[[#This Row],[Fecha]]</f>
        <v>010643972</v>
      </c>
      <c r="H1046" s="78">
        <f>+IFERROR(VLOOKUP($G1046,TDAcumula!$C$2:$E$2027,3,0),0)</f>
        <v>0</v>
      </c>
      <c r="I1046" s="79">
        <f t="shared" si="91"/>
        <v>1</v>
      </c>
      <c r="J1046" s="80">
        <f>+IF(CONSOLIDADO[[#This Row],[Codigo Municipio]]=E1045,CONSOLIDADO[[#This Row],[Fallecidos Diarios]]+J1045,CONSOLIDADO[[#This Row],[Fallecidos Diarios]])</f>
        <v>0</v>
      </c>
      <c r="K1046" s="81">
        <f t="shared" si="92"/>
        <v>0</v>
      </c>
      <c r="L1046" s="82">
        <f>+IF(CONSOLIDADO[[#This Row],[Codigo Municipio]]=E1045,CONSOLIDADO[[#This Row],[Recuperados Diarios]]+L1045,CONSOLIDADO[[#This Row],[Recuperados Diarios]])</f>
        <v>1</v>
      </c>
      <c r="M1046" s="83" cm="1">
        <f t="array" ref="M1046">+IFERROR(IF(CONSOLIDADO[[#This Row],[Día]]&lt;14,0,INDEX(CONSOLIDADO[Casos Diarios],ROW()-14,1)),0)</f>
        <v>0</v>
      </c>
      <c r="N1046" s="78">
        <f>+IF(CONSOLIDADO[[#This Row],[Clave]]="710143893",1,IF(OR(CONSOLIDADO[[#This Row],[Casos Acumulados]]&gt;0,CONSOLIDADO[[#This Row],[Muertes]]&gt;0),N1045+1,I1046))</f>
        <v>52</v>
      </c>
      <c r="O1046" s="75">
        <f>+IFERROR(VLOOKUP($G1046,TDMuertes!$C$2:$E$534,3,0),0)</f>
        <v>0</v>
      </c>
      <c r="P1046" s="100" t="str">
        <f t="shared" ca="1" si="93"/>
        <v>OUT TIME</v>
      </c>
      <c r="Q1046" s="84">
        <f>+IFERROR(VLOOKUP(CONSOLIDADO[[#This Row],[Codigo Municipio]],TDDia!$A$4:$B$394,2,0),0)</f>
        <v>0</v>
      </c>
    </row>
    <row r="1047" spans="2:17" ht="14.4" x14ac:dyDescent="0.3">
      <c r="B1047">
        <f t="shared" si="94"/>
        <v>6</v>
      </c>
      <c r="C1047" s="75" t="str" cm="1">
        <f t="array" ref="C1047">+INDEX(Table_4[[Departamento]:[Municipio]],FINAL!$B1047,1)</f>
        <v>Atlántida</v>
      </c>
      <c r="D1047" s="75" t="str" cm="1">
        <f t="array" ref="D1047">+INDEX(Table_4[[Departamento]:[Municipio]],FINAL!$B1047,4)</f>
        <v>San Francisco</v>
      </c>
      <c r="E1047" s="75" t="str" cm="1">
        <f t="array" ref="E1047">+INDEX(Table_4[[Departamento]:[Municipio]],FINAL!$B1047,3)</f>
        <v>0106</v>
      </c>
      <c r="F1047" s="102">
        <f t="shared" si="79"/>
        <v>43973</v>
      </c>
      <c r="G1047" s="77" t="str">
        <f>+CONSOLIDADO[[#This Row],[Codigo Municipio]]&amp;CONSOLIDADO[[#This Row],[Fecha]]</f>
        <v>010643973</v>
      </c>
      <c r="H1047" s="78">
        <f>+IFERROR(VLOOKUP($G1047,TDAcumula!$C$2:$E$2027,3,0),0)</f>
        <v>0</v>
      </c>
      <c r="I1047" s="79">
        <f t="shared" si="91"/>
        <v>1</v>
      </c>
      <c r="J1047" s="80">
        <f>+IF(CONSOLIDADO[[#This Row],[Codigo Municipio]]=E1046,CONSOLIDADO[[#This Row],[Fallecidos Diarios]]+J1046,CONSOLIDADO[[#This Row],[Fallecidos Diarios]])</f>
        <v>0</v>
      </c>
      <c r="K1047" s="81">
        <f t="shared" si="92"/>
        <v>0</v>
      </c>
      <c r="L1047" s="82">
        <f>+IF(CONSOLIDADO[[#This Row],[Codigo Municipio]]=E1046,CONSOLIDADO[[#This Row],[Recuperados Diarios]]+L1046,CONSOLIDADO[[#This Row],[Recuperados Diarios]])</f>
        <v>1</v>
      </c>
      <c r="M1047" s="83" cm="1">
        <f t="array" ref="M1047">+IFERROR(IF(CONSOLIDADO[[#This Row],[Día]]&lt;14,0,INDEX(CONSOLIDADO[Casos Diarios],ROW()-14,1)),0)</f>
        <v>0</v>
      </c>
      <c r="N1047" s="78">
        <f>+IF(CONSOLIDADO[[#This Row],[Clave]]="710143893",1,IF(OR(CONSOLIDADO[[#This Row],[Casos Acumulados]]&gt;0,CONSOLIDADO[[#This Row],[Muertes]]&gt;0),N1046+1,I1047))</f>
        <v>53</v>
      </c>
      <c r="O1047" s="75">
        <f>+IFERROR(VLOOKUP($G1047,TDMuertes!$C$2:$E$534,3,0),0)</f>
        <v>0</v>
      </c>
      <c r="P1047" s="100" t="str">
        <f t="shared" ca="1" si="93"/>
        <v>OUT TIME</v>
      </c>
      <c r="Q1047" s="84">
        <f>+IFERROR(VLOOKUP(CONSOLIDADO[[#This Row],[Codigo Municipio]],TDDia!$A$4:$B$394,2,0),0)</f>
        <v>0</v>
      </c>
    </row>
    <row r="1048" spans="2:17" ht="14.4" x14ac:dyDescent="0.3">
      <c r="B1048">
        <f t="shared" si="94"/>
        <v>6</v>
      </c>
      <c r="C1048" s="75" t="str" cm="1">
        <f t="array" ref="C1048">+INDEX(Table_4[[Departamento]:[Municipio]],FINAL!$B1048,1)</f>
        <v>Atlántida</v>
      </c>
      <c r="D1048" s="75" t="str" cm="1">
        <f t="array" ref="D1048">+INDEX(Table_4[[Departamento]:[Municipio]],FINAL!$B1048,4)</f>
        <v>San Francisco</v>
      </c>
      <c r="E1048" s="75" t="str" cm="1">
        <f t="array" ref="E1048">+INDEX(Table_4[[Departamento]:[Municipio]],FINAL!$B1048,3)</f>
        <v>0106</v>
      </c>
      <c r="F1048" s="102">
        <f t="shared" si="79"/>
        <v>43974</v>
      </c>
      <c r="G1048" s="77" t="str">
        <f>+CONSOLIDADO[[#This Row],[Codigo Municipio]]&amp;CONSOLIDADO[[#This Row],[Fecha]]</f>
        <v>010643974</v>
      </c>
      <c r="H1048" s="78">
        <f>+IFERROR(VLOOKUP($G1048,TDAcumula!$C$2:$E$2027,3,0),0)</f>
        <v>0</v>
      </c>
      <c r="I1048" s="79">
        <f t="shared" si="91"/>
        <v>1</v>
      </c>
      <c r="J1048" s="80">
        <f>+IF(CONSOLIDADO[[#This Row],[Codigo Municipio]]=E1047,CONSOLIDADO[[#This Row],[Fallecidos Diarios]]+J1047,CONSOLIDADO[[#This Row],[Fallecidos Diarios]])</f>
        <v>0</v>
      </c>
      <c r="K1048" s="81">
        <f t="shared" si="92"/>
        <v>0</v>
      </c>
      <c r="L1048" s="82">
        <f>+IF(CONSOLIDADO[[#This Row],[Codigo Municipio]]=E1047,CONSOLIDADO[[#This Row],[Recuperados Diarios]]+L1047,CONSOLIDADO[[#This Row],[Recuperados Diarios]])</f>
        <v>1</v>
      </c>
      <c r="M1048" s="83" cm="1">
        <f t="array" ref="M1048">+IFERROR(IF(CONSOLIDADO[[#This Row],[Día]]&lt;14,0,INDEX(CONSOLIDADO[Casos Diarios],ROW()-14,1)),0)</f>
        <v>0</v>
      </c>
      <c r="N1048" s="78">
        <f>+IF(CONSOLIDADO[[#This Row],[Clave]]="710143893",1,IF(OR(CONSOLIDADO[[#This Row],[Casos Acumulados]]&gt;0,CONSOLIDADO[[#This Row],[Muertes]]&gt;0),N1047+1,I1048))</f>
        <v>54</v>
      </c>
      <c r="O1048" s="75">
        <f>+IFERROR(VLOOKUP($G1048,TDMuertes!$C$2:$E$534,3,0),0)</f>
        <v>0</v>
      </c>
      <c r="P1048" s="100" t="str">
        <f t="shared" ca="1" si="93"/>
        <v>OUT TIME</v>
      </c>
      <c r="Q1048" s="84">
        <f>+IFERROR(VLOOKUP(CONSOLIDADO[[#This Row],[Codigo Municipio]],TDDia!$A$4:$B$394,2,0),0)</f>
        <v>0</v>
      </c>
    </row>
    <row r="1049" spans="2:17" ht="14.4" x14ac:dyDescent="0.3">
      <c r="B1049">
        <f t="shared" si="94"/>
        <v>6</v>
      </c>
      <c r="C1049" s="75" t="str" cm="1">
        <f t="array" ref="C1049">+INDEX(Table_4[[Departamento]:[Municipio]],FINAL!$B1049,1)</f>
        <v>Atlántida</v>
      </c>
      <c r="D1049" s="75" t="str" cm="1">
        <f t="array" ref="D1049">+INDEX(Table_4[[Departamento]:[Municipio]],FINAL!$B1049,4)</f>
        <v>San Francisco</v>
      </c>
      <c r="E1049" s="75" t="str" cm="1">
        <f t="array" ref="E1049">+INDEX(Table_4[[Departamento]:[Municipio]],FINAL!$B1049,3)</f>
        <v>0106</v>
      </c>
      <c r="F1049" s="102">
        <f t="shared" si="79"/>
        <v>43975</v>
      </c>
      <c r="G1049" s="77" t="str">
        <f>+CONSOLIDADO[[#This Row],[Codigo Municipio]]&amp;CONSOLIDADO[[#This Row],[Fecha]]</f>
        <v>010643975</v>
      </c>
      <c r="H1049" s="78">
        <f>+IFERROR(VLOOKUP($G1049,TDAcumula!$C$2:$E$2027,3,0),0)</f>
        <v>0</v>
      </c>
      <c r="I1049" s="79">
        <f t="shared" si="91"/>
        <v>1</v>
      </c>
      <c r="J1049" s="80">
        <f>+IF(CONSOLIDADO[[#This Row],[Codigo Municipio]]=E1048,CONSOLIDADO[[#This Row],[Fallecidos Diarios]]+J1048,CONSOLIDADO[[#This Row],[Fallecidos Diarios]])</f>
        <v>0</v>
      </c>
      <c r="K1049" s="81">
        <f t="shared" si="92"/>
        <v>0</v>
      </c>
      <c r="L1049" s="82">
        <f>+IF(CONSOLIDADO[[#This Row],[Codigo Municipio]]=E1048,CONSOLIDADO[[#This Row],[Recuperados Diarios]]+L1048,CONSOLIDADO[[#This Row],[Recuperados Diarios]])</f>
        <v>1</v>
      </c>
      <c r="M1049" s="83" cm="1">
        <f t="array" ref="M1049">+IFERROR(IF(CONSOLIDADO[[#This Row],[Día]]&lt;14,0,INDEX(CONSOLIDADO[Casos Diarios],ROW()-14,1)),0)</f>
        <v>0</v>
      </c>
      <c r="N1049" s="78">
        <f>+IF(CONSOLIDADO[[#This Row],[Clave]]="710143893",1,IF(OR(CONSOLIDADO[[#This Row],[Casos Acumulados]]&gt;0,CONSOLIDADO[[#This Row],[Muertes]]&gt;0),N1048+1,I1049))</f>
        <v>55</v>
      </c>
      <c r="O1049" s="75">
        <f>+IFERROR(VLOOKUP($G1049,TDMuertes!$C$2:$E$534,3,0),0)</f>
        <v>0</v>
      </c>
      <c r="P1049" s="100" t="str">
        <f t="shared" ca="1" si="93"/>
        <v>OUT TIME</v>
      </c>
      <c r="Q1049" s="84">
        <f>+IFERROR(VLOOKUP(CONSOLIDADO[[#This Row],[Codigo Municipio]],TDDia!$A$4:$B$394,2,0),0)</f>
        <v>0</v>
      </c>
    </row>
    <row r="1050" spans="2:17" ht="14.4" x14ac:dyDescent="0.3">
      <c r="B1050">
        <f t="shared" si="94"/>
        <v>6</v>
      </c>
      <c r="C1050" s="75" t="str" cm="1">
        <f t="array" ref="C1050">+INDEX(Table_4[[Departamento]:[Municipio]],FINAL!$B1050,1)</f>
        <v>Atlántida</v>
      </c>
      <c r="D1050" s="75" t="str" cm="1">
        <f t="array" ref="D1050">+INDEX(Table_4[[Departamento]:[Municipio]],FINAL!$B1050,4)</f>
        <v>San Francisco</v>
      </c>
      <c r="E1050" s="75" t="str" cm="1">
        <f t="array" ref="E1050">+INDEX(Table_4[[Departamento]:[Municipio]],FINAL!$B1050,3)</f>
        <v>0106</v>
      </c>
      <c r="F1050" s="102">
        <f t="shared" si="79"/>
        <v>43976</v>
      </c>
      <c r="G1050" s="77" t="str">
        <f>+CONSOLIDADO[[#This Row],[Codigo Municipio]]&amp;CONSOLIDADO[[#This Row],[Fecha]]</f>
        <v>010643976</v>
      </c>
      <c r="H1050" s="78">
        <f>+IFERROR(VLOOKUP($G1050,TDAcumula!$C$2:$E$2027,3,0),0)</f>
        <v>0</v>
      </c>
      <c r="I1050" s="79">
        <f t="shared" si="91"/>
        <v>1</v>
      </c>
      <c r="J1050" s="80">
        <f>+IF(CONSOLIDADO[[#This Row],[Codigo Municipio]]=E1049,CONSOLIDADO[[#This Row],[Fallecidos Diarios]]+J1049,CONSOLIDADO[[#This Row],[Fallecidos Diarios]])</f>
        <v>0</v>
      </c>
      <c r="K1050" s="81">
        <f t="shared" si="92"/>
        <v>0</v>
      </c>
      <c r="L1050" s="82">
        <f>+IF(CONSOLIDADO[[#This Row],[Codigo Municipio]]=E1049,CONSOLIDADO[[#This Row],[Recuperados Diarios]]+L1049,CONSOLIDADO[[#This Row],[Recuperados Diarios]])</f>
        <v>1</v>
      </c>
      <c r="M1050" s="83" cm="1">
        <f t="array" ref="M1050">+IFERROR(IF(CONSOLIDADO[[#This Row],[Día]]&lt;14,0,INDEX(CONSOLIDADO[Casos Diarios],ROW()-14,1)),0)</f>
        <v>0</v>
      </c>
      <c r="N1050" s="78">
        <f>+IF(CONSOLIDADO[[#This Row],[Clave]]="710143893",1,IF(OR(CONSOLIDADO[[#This Row],[Casos Acumulados]]&gt;0,CONSOLIDADO[[#This Row],[Muertes]]&gt;0),N1049+1,I1050))</f>
        <v>56</v>
      </c>
      <c r="O1050" s="75">
        <f>+IFERROR(VLOOKUP($G1050,TDMuertes!$C$2:$E$534,3,0),0)</f>
        <v>0</v>
      </c>
      <c r="P1050" s="100" t="str">
        <f t="shared" ca="1" si="93"/>
        <v>OUT TIME</v>
      </c>
      <c r="Q1050" s="84">
        <f>+IFERROR(VLOOKUP(CONSOLIDADO[[#This Row],[Codigo Municipio]],TDDia!$A$4:$B$394,2,0),0)</f>
        <v>0</v>
      </c>
    </row>
    <row r="1051" spans="2:17" ht="14.4" x14ac:dyDescent="0.3">
      <c r="B1051">
        <f t="shared" si="94"/>
        <v>6</v>
      </c>
      <c r="C1051" s="75" t="str" cm="1">
        <f t="array" ref="C1051">+INDEX(Table_4[[Departamento]:[Municipio]],FINAL!$B1051,1)</f>
        <v>Atlántida</v>
      </c>
      <c r="D1051" s="75" t="str" cm="1">
        <f t="array" ref="D1051">+INDEX(Table_4[[Departamento]:[Municipio]],FINAL!$B1051,4)</f>
        <v>San Francisco</v>
      </c>
      <c r="E1051" s="75" t="str" cm="1">
        <f t="array" ref="E1051">+INDEX(Table_4[[Departamento]:[Municipio]],FINAL!$B1051,3)</f>
        <v>0106</v>
      </c>
      <c r="F1051" s="102">
        <f t="shared" si="79"/>
        <v>43977</v>
      </c>
      <c r="G1051" s="77" t="str">
        <f>+CONSOLIDADO[[#This Row],[Codigo Municipio]]&amp;CONSOLIDADO[[#This Row],[Fecha]]</f>
        <v>010643977</v>
      </c>
      <c r="H1051" s="78">
        <f>+IFERROR(VLOOKUP($G1051,TDAcumula!$C$2:$E$2027,3,0),0)</f>
        <v>0</v>
      </c>
      <c r="I1051" s="79">
        <f t="shared" si="91"/>
        <v>1</v>
      </c>
      <c r="J1051" s="80">
        <f>+IF(CONSOLIDADO[[#This Row],[Codigo Municipio]]=E1050,CONSOLIDADO[[#This Row],[Fallecidos Diarios]]+J1050,CONSOLIDADO[[#This Row],[Fallecidos Diarios]])</f>
        <v>0</v>
      </c>
      <c r="K1051" s="81">
        <f t="shared" si="92"/>
        <v>0</v>
      </c>
      <c r="L1051" s="82">
        <f>+IF(CONSOLIDADO[[#This Row],[Codigo Municipio]]=E1050,CONSOLIDADO[[#This Row],[Recuperados Diarios]]+L1050,CONSOLIDADO[[#This Row],[Recuperados Diarios]])</f>
        <v>1</v>
      </c>
      <c r="M1051" s="83" cm="1">
        <f t="array" ref="M1051">+IFERROR(IF(CONSOLIDADO[[#This Row],[Día]]&lt;14,0,INDEX(CONSOLIDADO[Casos Diarios],ROW()-14,1)),0)</f>
        <v>0</v>
      </c>
      <c r="N1051" s="78">
        <f>+IF(CONSOLIDADO[[#This Row],[Clave]]="710143893",1,IF(OR(CONSOLIDADO[[#This Row],[Casos Acumulados]]&gt;0,CONSOLIDADO[[#This Row],[Muertes]]&gt;0),N1050+1,I1051))</f>
        <v>57</v>
      </c>
      <c r="O1051" s="75">
        <f>+IFERROR(VLOOKUP($G1051,TDMuertes!$C$2:$E$534,3,0),0)</f>
        <v>0</v>
      </c>
      <c r="P1051" s="100" t="str">
        <f t="shared" ca="1" si="93"/>
        <v>OUT TIME</v>
      </c>
      <c r="Q1051" s="84">
        <f>+IFERROR(VLOOKUP(CONSOLIDADO[[#This Row],[Codigo Municipio]],TDDia!$A$4:$B$394,2,0),0)</f>
        <v>0</v>
      </c>
    </row>
    <row r="1052" spans="2:17" ht="14.4" x14ac:dyDescent="0.3">
      <c r="B1052">
        <f t="shared" si="94"/>
        <v>6</v>
      </c>
      <c r="C1052" s="75" t="str" cm="1">
        <f t="array" ref="C1052">+INDEX(Table_4[[Departamento]:[Municipio]],FINAL!$B1052,1)</f>
        <v>Atlántida</v>
      </c>
      <c r="D1052" s="75" t="str" cm="1">
        <f t="array" ref="D1052">+INDEX(Table_4[[Departamento]:[Municipio]],FINAL!$B1052,4)</f>
        <v>San Francisco</v>
      </c>
      <c r="E1052" s="75" t="str" cm="1">
        <f t="array" ref="E1052">+INDEX(Table_4[[Departamento]:[Municipio]],FINAL!$B1052,3)</f>
        <v>0106</v>
      </c>
      <c r="F1052" s="102">
        <f t="shared" si="79"/>
        <v>43978</v>
      </c>
      <c r="G1052" s="77" t="str">
        <f>+CONSOLIDADO[[#This Row],[Codigo Municipio]]&amp;CONSOLIDADO[[#This Row],[Fecha]]</f>
        <v>010643978</v>
      </c>
      <c r="H1052" s="78">
        <f>+IFERROR(VLOOKUP($G1052,TDAcumula!$C$2:$E$2027,3,0),0)</f>
        <v>0</v>
      </c>
      <c r="I1052" s="79">
        <f t="shared" si="91"/>
        <v>1</v>
      </c>
      <c r="J1052" s="80">
        <f>+IF(CONSOLIDADO[[#This Row],[Codigo Municipio]]=E1051,CONSOLIDADO[[#This Row],[Fallecidos Diarios]]+J1051,CONSOLIDADO[[#This Row],[Fallecidos Diarios]])</f>
        <v>0</v>
      </c>
      <c r="K1052" s="81">
        <f t="shared" si="92"/>
        <v>0</v>
      </c>
      <c r="L1052" s="82">
        <f>+IF(CONSOLIDADO[[#This Row],[Codigo Municipio]]=E1051,CONSOLIDADO[[#This Row],[Recuperados Diarios]]+L1051,CONSOLIDADO[[#This Row],[Recuperados Diarios]])</f>
        <v>1</v>
      </c>
      <c r="M1052" s="83" cm="1">
        <f t="array" ref="M1052">+IFERROR(IF(CONSOLIDADO[[#This Row],[Día]]&lt;14,0,INDEX(CONSOLIDADO[Casos Diarios],ROW()-14,1)),0)</f>
        <v>0</v>
      </c>
      <c r="N1052" s="78">
        <f>+IF(CONSOLIDADO[[#This Row],[Clave]]="710143893",1,IF(OR(CONSOLIDADO[[#This Row],[Casos Acumulados]]&gt;0,CONSOLIDADO[[#This Row],[Muertes]]&gt;0),N1051+1,I1052))</f>
        <v>58</v>
      </c>
      <c r="O1052" s="75">
        <f>+IFERROR(VLOOKUP($G1052,TDMuertes!$C$2:$E$534,3,0),0)</f>
        <v>0</v>
      </c>
      <c r="P1052" s="100" t="str">
        <f t="shared" ca="1" si="93"/>
        <v>OUT TIME</v>
      </c>
      <c r="Q1052" s="84">
        <f>+IFERROR(VLOOKUP(CONSOLIDADO[[#This Row],[Codigo Municipio]],TDDia!$A$4:$B$394,2,0),0)</f>
        <v>0</v>
      </c>
    </row>
    <row r="1053" spans="2:17" ht="14.4" x14ac:dyDescent="0.3">
      <c r="B1053">
        <f t="shared" si="94"/>
        <v>6</v>
      </c>
      <c r="C1053" s="75" t="str" cm="1">
        <f t="array" ref="C1053">+INDEX(Table_4[[Departamento]:[Municipio]],FINAL!$B1053,1)</f>
        <v>Atlántida</v>
      </c>
      <c r="D1053" s="75" t="str" cm="1">
        <f t="array" ref="D1053">+INDEX(Table_4[[Departamento]:[Municipio]],FINAL!$B1053,4)</f>
        <v>San Francisco</v>
      </c>
      <c r="E1053" s="75" t="str" cm="1">
        <f t="array" ref="E1053">+INDEX(Table_4[[Departamento]:[Municipio]],FINAL!$B1053,3)</f>
        <v>0106</v>
      </c>
      <c r="F1053" s="102">
        <f t="shared" si="79"/>
        <v>43979</v>
      </c>
      <c r="G1053" s="77" t="str">
        <f>+CONSOLIDADO[[#This Row],[Codigo Municipio]]&amp;CONSOLIDADO[[#This Row],[Fecha]]</f>
        <v>010643979</v>
      </c>
      <c r="H1053" s="78">
        <f>+IFERROR(VLOOKUP($G1053,TDAcumula!$C$2:$E$2027,3,0),0)</f>
        <v>0</v>
      </c>
      <c r="I1053" s="79">
        <f t="shared" si="91"/>
        <v>1</v>
      </c>
      <c r="J1053" s="80">
        <f>+IF(CONSOLIDADO[[#This Row],[Codigo Municipio]]=E1052,CONSOLIDADO[[#This Row],[Fallecidos Diarios]]+J1052,CONSOLIDADO[[#This Row],[Fallecidos Diarios]])</f>
        <v>0</v>
      </c>
      <c r="K1053" s="81">
        <f t="shared" si="92"/>
        <v>0</v>
      </c>
      <c r="L1053" s="82">
        <f>+IF(CONSOLIDADO[[#This Row],[Codigo Municipio]]=E1052,CONSOLIDADO[[#This Row],[Recuperados Diarios]]+L1052,CONSOLIDADO[[#This Row],[Recuperados Diarios]])</f>
        <v>1</v>
      </c>
      <c r="M1053" s="83" cm="1">
        <f t="array" ref="M1053">+IFERROR(IF(CONSOLIDADO[[#This Row],[Día]]&lt;14,0,INDEX(CONSOLIDADO[Casos Diarios],ROW()-14,1)),0)</f>
        <v>0</v>
      </c>
      <c r="N1053" s="78">
        <f>+IF(CONSOLIDADO[[#This Row],[Clave]]="710143893",1,IF(OR(CONSOLIDADO[[#This Row],[Casos Acumulados]]&gt;0,CONSOLIDADO[[#This Row],[Muertes]]&gt;0),N1052+1,I1053))</f>
        <v>59</v>
      </c>
      <c r="O1053" s="75">
        <f>+IFERROR(VLOOKUP($G1053,TDMuertes!$C$2:$E$534,3,0),0)</f>
        <v>0</v>
      </c>
      <c r="P1053" s="100" t="str">
        <f t="shared" ca="1" si="93"/>
        <v>OUT TIME</v>
      </c>
      <c r="Q1053" s="84">
        <f>+IFERROR(VLOOKUP(CONSOLIDADO[[#This Row],[Codigo Municipio]],TDDia!$A$4:$B$394,2,0),0)</f>
        <v>0</v>
      </c>
    </row>
    <row r="1054" spans="2:17" ht="14.4" x14ac:dyDescent="0.3">
      <c r="B1054">
        <f t="shared" si="94"/>
        <v>6</v>
      </c>
      <c r="C1054" s="75" t="str" cm="1">
        <f t="array" ref="C1054">+INDEX(Table_4[[Departamento]:[Municipio]],FINAL!$B1054,1)</f>
        <v>Atlántida</v>
      </c>
      <c r="D1054" s="75" t="str" cm="1">
        <f t="array" ref="D1054">+INDEX(Table_4[[Departamento]:[Municipio]],FINAL!$B1054,4)</f>
        <v>San Francisco</v>
      </c>
      <c r="E1054" s="75" t="str" cm="1">
        <f t="array" ref="E1054">+INDEX(Table_4[[Departamento]:[Municipio]],FINAL!$B1054,3)</f>
        <v>0106</v>
      </c>
      <c r="F1054" s="102">
        <f t="shared" si="79"/>
        <v>43980</v>
      </c>
      <c r="G1054" s="77" t="str">
        <f>+CONSOLIDADO[[#This Row],[Codigo Municipio]]&amp;CONSOLIDADO[[#This Row],[Fecha]]</f>
        <v>010643980</v>
      </c>
      <c r="H1054" s="78">
        <f>+IFERROR(VLOOKUP($G1054,TDAcumula!$C$2:$E$2027,3,0),0)</f>
        <v>0</v>
      </c>
      <c r="I1054" s="79">
        <f t="shared" si="91"/>
        <v>1</v>
      </c>
      <c r="J1054" s="80">
        <f>+IF(CONSOLIDADO[[#This Row],[Codigo Municipio]]=E1053,CONSOLIDADO[[#This Row],[Fallecidos Diarios]]+J1053,CONSOLIDADO[[#This Row],[Fallecidos Diarios]])</f>
        <v>0</v>
      </c>
      <c r="K1054" s="81">
        <f t="shared" si="92"/>
        <v>0</v>
      </c>
      <c r="L1054" s="82">
        <f>+IF(CONSOLIDADO[[#This Row],[Codigo Municipio]]=E1053,CONSOLIDADO[[#This Row],[Recuperados Diarios]]+L1053,CONSOLIDADO[[#This Row],[Recuperados Diarios]])</f>
        <v>1</v>
      </c>
      <c r="M1054" s="83" cm="1">
        <f t="array" ref="M1054">+IFERROR(IF(CONSOLIDADO[[#This Row],[Día]]&lt;14,0,INDEX(CONSOLIDADO[Casos Diarios],ROW()-14,1)),0)</f>
        <v>0</v>
      </c>
      <c r="N1054" s="78">
        <f>+IF(CONSOLIDADO[[#This Row],[Clave]]="710143893",1,IF(OR(CONSOLIDADO[[#This Row],[Casos Acumulados]]&gt;0,CONSOLIDADO[[#This Row],[Muertes]]&gt;0),N1053+1,I1054))</f>
        <v>60</v>
      </c>
      <c r="O1054" s="75">
        <f>+IFERROR(VLOOKUP($G1054,TDMuertes!$C$2:$E$534,3,0),0)</f>
        <v>0</v>
      </c>
      <c r="P1054" s="100" t="str">
        <f t="shared" ca="1" si="93"/>
        <v>OUT TIME</v>
      </c>
      <c r="Q1054" s="84">
        <f>+IFERROR(VLOOKUP(CONSOLIDADO[[#This Row],[Codigo Municipio]],TDDia!$A$4:$B$394,2,0),0)</f>
        <v>0</v>
      </c>
    </row>
    <row r="1055" spans="2:17" ht="14.4" x14ac:dyDescent="0.3">
      <c r="B1055">
        <f t="shared" si="94"/>
        <v>6</v>
      </c>
      <c r="C1055" s="75" t="str" cm="1">
        <f t="array" ref="C1055">+INDEX(Table_4[[Departamento]:[Municipio]],FINAL!$B1055,1)</f>
        <v>Atlántida</v>
      </c>
      <c r="D1055" s="75" t="str" cm="1">
        <f t="array" ref="D1055">+INDEX(Table_4[[Departamento]:[Municipio]],FINAL!$B1055,4)</f>
        <v>San Francisco</v>
      </c>
      <c r="E1055" s="75" t="str" cm="1">
        <f t="array" ref="E1055">+INDEX(Table_4[[Departamento]:[Municipio]],FINAL!$B1055,3)</f>
        <v>0106</v>
      </c>
      <c r="F1055" s="102">
        <f t="shared" si="79"/>
        <v>43981</v>
      </c>
      <c r="G1055" s="77" t="str">
        <f>+CONSOLIDADO[[#This Row],[Codigo Municipio]]&amp;CONSOLIDADO[[#This Row],[Fecha]]</f>
        <v>010643981</v>
      </c>
      <c r="H1055" s="78">
        <f>+IFERROR(VLOOKUP($G1055,TDAcumula!$C$2:$E$2027,3,0),0)</f>
        <v>0</v>
      </c>
      <c r="I1055" s="79">
        <f t="shared" si="91"/>
        <v>1</v>
      </c>
      <c r="J1055" s="80">
        <f>+IF(CONSOLIDADO[[#This Row],[Codigo Municipio]]=E1054,CONSOLIDADO[[#This Row],[Fallecidos Diarios]]+J1054,CONSOLIDADO[[#This Row],[Fallecidos Diarios]])</f>
        <v>0</v>
      </c>
      <c r="K1055" s="81">
        <f t="shared" si="92"/>
        <v>0</v>
      </c>
      <c r="L1055" s="82">
        <f>+IF(CONSOLIDADO[[#This Row],[Codigo Municipio]]=E1054,CONSOLIDADO[[#This Row],[Recuperados Diarios]]+L1054,CONSOLIDADO[[#This Row],[Recuperados Diarios]])</f>
        <v>1</v>
      </c>
      <c r="M1055" s="83" cm="1">
        <f t="array" ref="M1055">+IFERROR(IF(CONSOLIDADO[[#This Row],[Día]]&lt;14,0,INDEX(CONSOLIDADO[Casos Diarios],ROW()-14,1)),0)</f>
        <v>0</v>
      </c>
      <c r="N1055" s="78">
        <f>+IF(CONSOLIDADO[[#This Row],[Clave]]="710143893",1,IF(OR(CONSOLIDADO[[#This Row],[Casos Acumulados]]&gt;0,CONSOLIDADO[[#This Row],[Muertes]]&gt;0),N1054+1,I1055))</f>
        <v>61</v>
      </c>
      <c r="O1055" s="75">
        <f>+IFERROR(VLOOKUP($G1055,TDMuertes!$C$2:$E$534,3,0),0)</f>
        <v>0</v>
      </c>
      <c r="P1055" s="100" t="str">
        <f t="shared" ca="1" si="93"/>
        <v>OUT TIME</v>
      </c>
      <c r="Q1055" s="84">
        <f>+IFERROR(VLOOKUP(CONSOLIDADO[[#This Row],[Codigo Municipio]],TDDia!$A$4:$B$394,2,0),0)</f>
        <v>0</v>
      </c>
    </row>
    <row r="1056" spans="2:17" ht="14.4" x14ac:dyDescent="0.3">
      <c r="B1056">
        <f t="shared" si="94"/>
        <v>6</v>
      </c>
      <c r="C1056" s="75" t="str" cm="1">
        <f t="array" ref="C1056">+INDEX(Table_4[[Departamento]:[Municipio]],FINAL!$B1056,1)</f>
        <v>Atlántida</v>
      </c>
      <c r="D1056" s="75" t="str" cm="1">
        <f t="array" ref="D1056">+INDEX(Table_4[[Departamento]:[Municipio]],FINAL!$B1056,4)</f>
        <v>San Francisco</v>
      </c>
      <c r="E1056" s="75" t="str" cm="1">
        <f t="array" ref="E1056">+INDEX(Table_4[[Departamento]:[Municipio]],FINAL!$B1056,3)</f>
        <v>0106</v>
      </c>
      <c r="F1056" s="102">
        <f t="shared" si="79"/>
        <v>43982</v>
      </c>
      <c r="G1056" s="77" t="str">
        <f>+CONSOLIDADO[[#This Row],[Codigo Municipio]]&amp;CONSOLIDADO[[#This Row],[Fecha]]</f>
        <v>010643982</v>
      </c>
      <c r="H1056" s="78">
        <f>+IFERROR(VLOOKUP($G1056,TDAcumula!$C$2:$E$2027,3,0),0)</f>
        <v>0</v>
      </c>
      <c r="I1056" s="79">
        <f t="shared" si="91"/>
        <v>1</v>
      </c>
      <c r="J1056" s="80">
        <f>+IF(CONSOLIDADO[[#This Row],[Codigo Municipio]]=E1055,CONSOLIDADO[[#This Row],[Fallecidos Diarios]]+J1055,CONSOLIDADO[[#This Row],[Fallecidos Diarios]])</f>
        <v>0</v>
      </c>
      <c r="K1056" s="81">
        <f t="shared" si="92"/>
        <v>0</v>
      </c>
      <c r="L1056" s="82">
        <f>+IF(CONSOLIDADO[[#This Row],[Codigo Municipio]]=E1055,CONSOLIDADO[[#This Row],[Recuperados Diarios]]+L1055,CONSOLIDADO[[#This Row],[Recuperados Diarios]])</f>
        <v>1</v>
      </c>
      <c r="M1056" s="83" cm="1">
        <f t="array" ref="M1056">+IFERROR(IF(CONSOLIDADO[[#This Row],[Día]]&lt;14,0,INDEX(CONSOLIDADO[Casos Diarios],ROW()-14,1)),0)</f>
        <v>0</v>
      </c>
      <c r="N1056" s="78">
        <f>+IF(CONSOLIDADO[[#This Row],[Clave]]="710143893",1,IF(OR(CONSOLIDADO[[#This Row],[Casos Acumulados]]&gt;0,CONSOLIDADO[[#This Row],[Muertes]]&gt;0),N1055+1,I1056))</f>
        <v>62</v>
      </c>
      <c r="O1056" s="75">
        <f>+IFERROR(VLOOKUP($G1056,TDMuertes!$C$2:$E$534,3,0),0)</f>
        <v>0</v>
      </c>
      <c r="P1056" s="100" t="str">
        <f t="shared" ca="1" si="93"/>
        <v>OUT TIME</v>
      </c>
      <c r="Q1056" s="84">
        <f>+IFERROR(VLOOKUP(CONSOLIDADO[[#This Row],[Codigo Municipio]],TDDia!$A$4:$B$394,2,0),0)</f>
        <v>0</v>
      </c>
    </row>
    <row r="1057" spans="2:17" ht="14.4" x14ac:dyDescent="0.3">
      <c r="B1057">
        <f t="shared" si="94"/>
        <v>6</v>
      </c>
      <c r="C1057" s="75" t="str" cm="1">
        <f t="array" ref="C1057">+INDEX(Table_4[[Departamento]:[Municipio]],FINAL!$B1057,1)</f>
        <v>Atlántida</v>
      </c>
      <c r="D1057" s="75" t="str" cm="1">
        <f t="array" ref="D1057">+INDEX(Table_4[[Departamento]:[Municipio]],FINAL!$B1057,4)</f>
        <v>San Francisco</v>
      </c>
      <c r="E1057" s="75" t="str" cm="1">
        <f t="array" ref="E1057">+INDEX(Table_4[[Departamento]:[Municipio]],FINAL!$B1057,3)</f>
        <v>0106</v>
      </c>
      <c r="F1057" s="102">
        <f t="shared" si="79"/>
        <v>43983</v>
      </c>
      <c r="G1057" s="77" t="str">
        <f>+CONSOLIDADO[[#This Row],[Codigo Municipio]]&amp;CONSOLIDADO[[#This Row],[Fecha]]</f>
        <v>010643983</v>
      </c>
      <c r="H1057" s="78">
        <f>+IFERROR(VLOOKUP($G1057,TDAcumula!$C$2:$E$2027,3,0),0)</f>
        <v>0</v>
      </c>
      <c r="I1057" s="79">
        <f t="shared" si="91"/>
        <v>1</v>
      </c>
      <c r="J1057" s="80">
        <f>+IF(CONSOLIDADO[[#This Row],[Codigo Municipio]]=E1056,CONSOLIDADO[[#This Row],[Fallecidos Diarios]]+J1056,CONSOLIDADO[[#This Row],[Fallecidos Diarios]])</f>
        <v>0</v>
      </c>
      <c r="K1057" s="81">
        <f t="shared" si="92"/>
        <v>0</v>
      </c>
      <c r="L1057" s="82">
        <f>+IF(CONSOLIDADO[[#This Row],[Codigo Municipio]]=E1056,CONSOLIDADO[[#This Row],[Recuperados Diarios]]+L1056,CONSOLIDADO[[#This Row],[Recuperados Diarios]])</f>
        <v>1</v>
      </c>
      <c r="M1057" s="83" cm="1">
        <f t="array" ref="M1057">+IFERROR(IF(CONSOLIDADO[[#This Row],[Día]]&lt;14,0,INDEX(CONSOLIDADO[Casos Diarios],ROW()-14,1)),0)</f>
        <v>0</v>
      </c>
      <c r="N1057" s="78">
        <f>+IF(CONSOLIDADO[[#This Row],[Clave]]="710143893",1,IF(OR(CONSOLIDADO[[#This Row],[Casos Acumulados]]&gt;0,CONSOLIDADO[[#This Row],[Muertes]]&gt;0),N1056+1,I1057))</f>
        <v>63</v>
      </c>
      <c r="O1057" s="75">
        <f>+IFERROR(VLOOKUP($G1057,TDMuertes!$C$2:$E$534,3,0),0)</f>
        <v>0</v>
      </c>
      <c r="P1057" s="100" t="str">
        <f t="shared" ca="1" si="93"/>
        <v>OUT TIME</v>
      </c>
      <c r="Q1057" s="84">
        <f>+IFERROR(VLOOKUP(CONSOLIDADO[[#This Row],[Codigo Municipio]],TDDia!$A$4:$B$394,2,0),0)</f>
        <v>0</v>
      </c>
    </row>
    <row r="1058" spans="2:17" ht="14.4" x14ac:dyDescent="0.3">
      <c r="B1058">
        <f t="shared" si="94"/>
        <v>6</v>
      </c>
      <c r="C1058" s="75" t="str" cm="1">
        <f t="array" ref="C1058">+INDEX(Table_4[[Departamento]:[Municipio]],FINAL!$B1058,1)</f>
        <v>Atlántida</v>
      </c>
      <c r="D1058" s="75" t="str" cm="1">
        <f t="array" ref="D1058">+INDEX(Table_4[[Departamento]:[Municipio]],FINAL!$B1058,4)</f>
        <v>San Francisco</v>
      </c>
      <c r="E1058" s="75" t="str" cm="1">
        <f t="array" ref="E1058">+INDEX(Table_4[[Departamento]:[Municipio]],FINAL!$B1058,3)</f>
        <v>0106</v>
      </c>
      <c r="F1058" s="102">
        <f t="shared" si="79"/>
        <v>43984</v>
      </c>
      <c r="G1058" s="77" t="str">
        <f>+CONSOLIDADO[[#This Row],[Codigo Municipio]]&amp;CONSOLIDADO[[#This Row],[Fecha]]</f>
        <v>010643984</v>
      </c>
      <c r="H1058" s="78">
        <f>+IFERROR(VLOOKUP($G1058,TDAcumula!$C$2:$E$2027,3,0),0)</f>
        <v>0</v>
      </c>
      <c r="I1058" s="79">
        <f t="shared" si="91"/>
        <v>1</v>
      </c>
      <c r="J1058" s="80">
        <f>+IF(CONSOLIDADO[[#This Row],[Codigo Municipio]]=E1057,CONSOLIDADO[[#This Row],[Fallecidos Diarios]]+J1057,CONSOLIDADO[[#This Row],[Fallecidos Diarios]])</f>
        <v>0</v>
      </c>
      <c r="K1058" s="81">
        <f t="shared" si="92"/>
        <v>0</v>
      </c>
      <c r="L1058" s="82">
        <f>+IF(CONSOLIDADO[[#This Row],[Codigo Municipio]]=E1057,CONSOLIDADO[[#This Row],[Recuperados Diarios]]+L1057,CONSOLIDADO[[#This Row],[Recuperados Diarios]])</f>
        <v>1</v>
      </c>
      <c r="M1058" s="83" cm="1">
        <f t="array" ref="M1058">+IFERROR(IF(CONSOLIDADO[[#This Row],[Día]]&lt;14,0,INDEX(CONSOLIDADO[Casos Diarios],ROW()-14,1)),0)</f>
        <v>0</v>
      </c>
      <c r="N1058" s="78">
        <f>+IF(CONSOLIDADO[[#This Row],[Clave]]="710143893",1,IF(OR(CONSOLIDADO[[#This Row],[Casos Acumulados]]&gt;0,CONSOLIDADO[[#This Row],[Muertes]]&gt;0),N1057+1,I1058))</f>
        <v>64</v>
      </c>
      <c r="O1058" s="75">
        <f>+IFERROR(VLOOKUP($G1058,TDMuertes!$C$2:$E$534,3,0),0)</f>
        <v>0</v>
      </c>
      <c r="P1058" s="100" t="str">
        <f t="shared" ca="1" si="93"/>
        <v>OUT TIME</v>
      </c>
      <c r="Q1058" s="84">
        <f>+IFERROR(VLOOKUP(CONSOLIDADO[[#This Row],[Codigo Municipio]],TDDia!$A$4:$B$394,2,0),0)</f>
        <v>0</v>
      </c>
    </row>
    <row r="1059" spans="2:17" ht="14.4" x14ac:dyDescent="0.3">
      <c r="B1059">
        <f t="shared" si="94"/>
        <v>6</v>
      </c>
      <c r="C1059" s="75" t="str" cm="1">
        <f t="array" ref="C1059">+INDEX(Table_4[[Departamento]:[Municipio]],FINAL!$B1059,1)</f>
        <v>Atlántida</v>
      </c>
      <c r="D1059" s="75" t="str" cm="1">
        <f t="array" ref="D1059">+INDEX(Table_4[[Departamento]:[Municipio]],FINAL!$B1059,4)</f>
        <v>San Francisco</v>
      </c>
      <c r="E1059" s="75" t="str" cm="1">
        <f t="array" ref="E1059">+INDEX(Table_4[[Departamento]:[Municipio]],FINAL!$B1059,3)</f>
        <v>0106</v>
      </c>
      <c r="F1059" s="102">
        <f t="shared" si="79"/>
        <v>43985</v>
      </c>
      <c r="G1059" s="77" t="str">
        <f>+CONSOLIDADO[[#This Row],[Codigo Municipio]]&amp;CONSOLIDADO[[#This Row],[Fecha]]</f>
        <v>010643985</v>
      </c>
      <c r="H1059" s="78">
        <f>+IFERROR(VLOOKUP($G1059,TDAcumula!$C$2:$E$2027,3,0),0)</f>
        <v>0</v>
      </c>
      <c r="I1059" s="79">
        <f t="shared" si="91"/>
        <v>1</v>
      </c>
      <c r="J1059" s="80">
        <f>+IF(CONSOLIDADO[[#This Row],[Codigo Municipio]]=E1058,CONSOLIDADO[[#This Row],[Fallecidos Diarios]]+J1058,CONSOLIDADO[[#This Row],[Fallecidos Diarios]])</f>
        <v>0</v>
      </c>
      <c r="K1059" s="81">
        <f t="shared" si="92"/>
        <v>0</v>
      </c>
      <c r="L1059" s="82">
        <f>+IF(CONSOLIDADO[[#This Row],[Codigo Municipio]]=E1058,CONSOLIDADO[[#This Row],[Recuperados Diarios]]+L1058,CONSOLIDADO[[#This Row],[Recuperados Diarios]])</f>
        <v>1</v>
      </c>
      <c r="M1059" s="83" cm="1">
        <f t="array" ref="M1059">+IFERROR(IF(CONSOLIDADO[[#This Row],[Día]]&lt;14,0,INDEX(CONSOLIDADO[Casos Diarios],ROW()-14,1)),0)</f>
        <v>0</v>
      </c>
      <c r="N1059" s="78">
        <f>+IF(CONSOLIDADO[[#This Row],[Clave]]="710143893",1,IF(OR(CONSOLIDADO[[#This Row],[Casos Acumulados]]&gt;0,CONSOLIDADO[[#This Row],[Muertes]]&gt;0),N1058+1,I1059))</f>
        <v>65</v>
      </c>
      <c r="O1059" s="75">
        <f>+IFERROR(VLOOKUP($G1059,TDMuertes!$C$2:$E$534,3,0),0)</f>
        <v>0</v>
      </c>
      <c r="P1059" s="100" t="str">
        <f t="shared" ca="1" si="93"/>
        <v>OUT TIME</v>
      </c>
      <c r="Q1059" s="84">
        <f>+IFERROR(VLOOKUP(CONSOLIDADO[[#This Row],[Codigo Municipio]],TDDia!$A$4:$B$394,2,0),0)</f>
        <v>0</v>
      </c>
    </row>
    <row r="1060" spans="2:17" ht="14.4" x14ac:dyDescent="0.3">
      <c r="B1060">
        <f t="shared" si="94"/>
        <v>6</v>
      </c>
      <c r="C1060" s="75" t="str" cm="1">
        <f t="array" ref="C1060">+INDEX(Table_4[[Departamento]:[Municipio]],FINAL!$B1060,1)</f>
        <v>Atlántida</v>
      </c>
      <c r="D1060" s="75" t="str" cm="1">
        <f t="array" ref="D1060">+INDEX(Table_4[[Departamento]:[Municipio]],FINAL!$B1060,4)</f>
        <v>San Francisco</v>
      </c>
      <c r="E1060" s="75" t="str" cm="1">
        <f t="array" ref="E1060">+INDEX(Table_4[[Departamento]:[Municipio]],FINAL!$B1060,3)</f>
        <v>0106</v>
      </c>
      <c r="F1060" s="102">
        <f t="shared" si="79"/>
        <v>43986</v>
      </c>
      <c r="G1060" s="77" t="str">
        <f>+CONSOLIDADO[[#This Row],[Codigo Municipio]]&amp;CONSOLIDADO[[#This Row],[Fecha]]</f>
        <v>010643986</v>
      </c>
      <c r="H1060" s="78">
        <f>+IFERROR(VLOOKUP($G1060,TDAcumula!$C$2:$E$2027,3,0),0)</f>
        <v>0</v>
      </c>
      <c r="I1060" s="79">
        <f t="shared" si="91"/>
        <v>1</v>
      </c>
      <c r="J1060" s="80">
        <f>+IF(CONSOLIDADO[[#This Row],[Codigo Municipio]]=E1059,CONSOLIDADO[[#This Row],[Fallecidos Diarios]]+J1059,CONSOLIDADO[[#This Row],[Fallecidos Diarios]])</f>
        <v>0</v>
      </c>
      <c r="K1060" s="81">
        <f t="shared" si="92"/>
        <v>0</v>
      </c>
      <c r="L1060" s="82">
        <f>+IF(CONSOLIDADO[[#This Row],[Codigo Municipio]]=E1059,CONSOLIDADO[[#This Row],[Recuperados Diarios]]+L1059,CONSOLIDADO[[#This Row],[Recuperados Diarios]])</f>
        <v>1</v>
      </c>
      <c r="M1060" s="83" cm="1">
        <f t="array" ref="M1060">+IFERROR(IF(CONSOLIDADO[[#This Row],[Día]]&lt;14,0,INDEX(CONSOLIDADO[Casos Diarios],ROW()-14,1)),0)</f>
        <v>0</v>
      </c>
      <c r="N1060" s="78">
        <f>+IF(CONSOLIDADO[[#This Row],[Clave]]="710143893",1,IF(OR(CONSOLIDADO[[#This Row],[Casos Acumulados]]&gt;0,CONSOLIDADO[[#This Row],[Muertes]]&gt;0),N1059+1,I1060))</f>
        <v>66</v>
      </c>
      <c r="O1060" s="75">
        <f>+IFERROR(VLOOKUP($G1060,TDMuertes!$C$2:$E$534,3,0),0)</f>
        <v>0</v>
      </c>
      <c r="P1060" s="100" t="str">
        <f t="shared" ca="1" si="93"/>
        <v>OUT TIME</v>
      </c>
      <c r="Q1060" s="84">
        <f>+IFERROR(VLOOKUP(CONSOLIDADO[[#This Row],[Codigo Municipio]],TDDia!$A$4:$B$394,2,0),0)</f>
        <v>0</v>
      </c>
    </row>
    <row r="1061" spans="2:17" ht="14.4" x14ac:dyDescent="0.3">
      <c r="B1061">
        <f t="shared" si="94"/>
        <v>6</v>
      </c>
      <c r="C1061" s="75" t="str" cm="1">
        <f t="array" ref="C1061">+INDEX(Table_4[[Departamento]:[Municipio]],FINAL!$B1061,1)</f>
        <v>Atlántida</v>
      </c>
      <c r="D1061" s="75" t="str" cm="1">
        <f t="array" ref="D1061">+INDEX(Table_4[[Departamento]:[Municipio]],FINAL!$B1061,4)</f>
        <v>San Francisco</v>
      </c>
      <c r="E1061" s="75" t="str" cm="1">
        <f t="array" ref="E1061">+INDEX(Table_4[[Departamento]:[Municipio]],FINAL!$B1061,3)</f>
        <v>0106</v>
      </c>
      <c r="F1061" s="102">
        <f t="shared" si="79"/>
        <v>43987</v>
      </c>
      <c r="G1061" s="77" t="str">
        <f>+CONSOLIDADO[[#This Row],[Codigo Municipio]]&amp;CONSOLIDADO[[#This Row],[Fecha]]</f>
        <v>010643987</v>
      </c>
      <c r="H1061" s="78">
        <f>+IFERROR(VLOOKUP($G1061,TDAcumula!$C$2:$E$2027,3,0),0)</f>
        <v>0</v>
      </c>
      <c r="I1061" s="79">
        <f t="shared" si="91"/>
        <v>1</v>
      </c>
      <c r="J1061" s="80">
        <f>+IF(CONSOLIDADO[[#This Row],[Codigo Municipio]]=E1060,CONSOLIDADO[[#This Row],[Fallecidos Diarios]]+J1060,CONSOLIDADO[[#This Row],[Fallecidos Diarios]])</f>
        <v>0</v>
      </c>
      <c r="K1061" s="81">
        <f t="shared" si="92"/>
        <v>0</v>
      </c>
      <c r="L1061" s="82">
        <f>+IF(CONSOLIDADO[[#This Row],[Codigo Municipio]]=E1060,CONSOLIDADO[[#This Row],[Recuperados Diarios]]+L1060,CONSOLIDADO[[#This Row],[Recuperados Diarios]])</f>
        <v>1</v>
      </c>
      <c r="M1061" s="83" cm="1">
        <f t="array" ref="M1061">+IFERROR(IF(CONSOLIDADO[[#This Row],[Día]]&lt;14,0,INDEX(CONSOLIDADO[Casos Diarios],ROW()-14,1)),0)</f>
        <v>0</v>
      </c>
      <c r="N1061" s="78">
        <f>+IF(CONSOLIDADO[[#This Row],[Clave]]="710143893",1,IF(OR(CONSOLIDADO[[#This Row],[Casos Acumulados]]&gt;0,CONSOLIDADO[[#This Row],[Muertes]]&gt;0),N1060+1,I1061))</f>
        <v>67</v>
      </c>
      <c r="O1061" s="75">
        <f>+IFERROR(VLOOKUP($G1061,TDMuertes!$C$2:$E$534,3,0),0)</f>
        <v>0</v>
      </c>
      <c r="P1061" s="100" t="str">
        <f t="shared" ca="1" si="93"/>
        <v>OUT TIME</v>
      </c>
      <c r="Q1061" s="84">
        <f>+IFERROR(VLOOKUP(CONSOLIDADO[[#This Row],[Codigo Municipio]],TDDia!$A$4:$B$394,2,0),0)</f>
        <v>0</v>
      </c>
    </row>
    <row r="1062" spans="2:17" ht="14.4" x14ac:dyDescent="0.3">
      <c r="B1062">
        <f t="shared" si="94"/>
        <v>6</v>
      </c>
      <c r="C1062" s="75" t="str" cm="1">
        <f t="array" ref="C1062">+INDEX(Table_4[[Departamento]:[Municipio]],FINAL!$B1062,1)</f>
        <v>Atlántida</v>
      </c>
      <c r="D1062" s="75" t="str" cm="1">
        <f t="array" ref="D1062">+INDEX(Table_4[[Departamento]:[Municipio]],FINAL!$B1062,4)</f>
        <v>San Francisco</v>
      </c>
      <c r="E1062" s="75" t="str" cm="1">
        <f t="array" ref="E1062">+INDEX(Table_4[[Departamento]:[Municipio]],FINAL!$B1062,3)</f>
        <v>0106</v>
      </c>
      <c r="F1062" s="102">
        <f t="shared" si="79"/>
        <v>43988</v>
      </c>
      <c r="G1062" s="77" t="str">
        <f>+CONSOLIDADO[[#This Row],[Codigo Municipio]]&amp;CONSOLIDADO[[#This Row],[Fecha]]</f>
        <v>010643988</v>
      </c>
      <c r="H1062" s="78">
        <f>+IFERROR(VLOOKUP($G1062,TDAcumula!$C$2:$E$2027,3,0),0)</f>
        <v>0</v>
      </c>
      <c r="I1062" s="79">
        <f t="shared" si="91"/>
        <v>1</v>
      </c>
      <c r="J1062" s="80">
        <f>+IF(CONSOLIDADO[[#This Row],[Codigo Municipio]]=E1061,CONSOLIDADO[[#This Row],[Fallecidos Diarios]]+J1061,CONSOLIDADO[[#This Row],[Fallecidos Diarios]])</f>
        <v>0</v>
      </c>
      <c r="K1062" s="81">
        <f t="shared" si="92"/>
        <v>0</v>
      </c>
      <c r="L1062" s="82">
        <f>+IF(CONSOLIDADO[[#This Row],[Codigo Municipio]]=E1061,CONSOLIDADO[[#This Row],[Recuperados Diarios]]+L1061,CONSOLIDADO[[#This Row],[Recuperados Diarios]])</f>
        <v>1</v>
      </c>
      <c r="M1062" s="83" cm="1">
        <f t="array" ref="M1062">+IFERROR(IF(CONSOLIDADO[[#This Row],[Día]]&lt;14,0,INDEX(CONSOLIDADO[Casos Diarios],ROW()-14,1)),0)</f>
        <v>0</v>
      </c>
      <c r="N1062" s="78">
        <f>+IF(CONSOLIDADO[[#This Row],[Clave]]="710143893",1,IF(OR(CONSOLIDADO[[#This Row],[Casos Acumulados]]&gt;0,CONSOLIDADO[[#This Row],[Muertes]]&gt;0),N1061+1,I1062))</f>
        <v>68</v>
      </c>
      <c r="O1062" s="75">
        <f>+IFERROR(VLOOKUP($G1062,TDMuertes!$C$2:$E$534,3,0),0)</f>
        <v>0</v>
      </c>
      <c r="P1062" s="100" t="str">
        <f t="shared" ca="1" si="93"/>
        <v>OUT TIME</v>
      </c>
      <c r="Q1062" s="84">
        <f>+IFERROR(VLOOKUP(CONSOLIDADO[[#This Row],[Codigo Municipio]],TDDia!$A$4:$B$394,2,0),0)</f>
        <v>0</v>
      </c>
    </row>
    <row r="1063" spans="2:17" ht="14.4" x14ac:dyDescent="0.3">
      <c r="B1063">
        <f t="shared" si="94"/>
        <v>6</v>
      </c>
      <c r="C1063" s="75" t="str" cm="1">
        <f t="array" ref="C1063">+INDEX(Table_4[[Departamento]:[Municipio]],FINAL!$B1063,1)</f>
        <v>Atlántida</v>
      </c>
      <c r="D1063" s="75" t="str" cm="1">
        <f t="array" ref="D1063">+INDEX(Table_4[[Departamento]:[Municipio]],FINAL!$B1063,4)</f>
        <v>San Francisco</v>
      </c>
      <c r="E1063" s="75" t="str" cm="1">
        <f t="array" ref="E1063">+INDEX(Table_4[[Departamento]:[Municipio]],FINAL!$B1063,3)</f>
        <v>0106</v>
      </c>
      <c r="F1063" s="102">
        <f t="shared" si="79"/>
        <v>43989</v>
      </c>
      <c r="G1063" s="77" t="str">
        <f>+CONSOLIDADO[[#This Row],[Codigo Municipio]]&amp;CONSOLIDADO[[#This Row],[Fecha]]</f>
        <v>010643989</v>
      </c>
      <c r="H1063" s="78">
        <f>+IFERROR(VLOOKUP($G1063,TDAcumula!$C$2:$E$2027,3,0),0)</f>
        <v>0</v>
      </c>
      <c r="I1063" s="79">
        <f t="shared" si="91"/>
        <v>1</v>
      </c>
      <c r="J1063" s="80">
        <f>+IF(CONSOLIDADO[[#This Row],[Codigo Municipio]]=E1062,CONSOLIDADO[[#This Row],[Fallecidos Diarios]]+J1062,CONSOLIDADO[[#This Row],[Fallecidos Diarios]])</f>
        <v>0</v>
      </c>
      <c r="K1063" s="81">
        <f t="shared" si="92"/>
        <v>0</v>
      </c>
      <c r="L1063" s="82">
        <f>+IF(CONSOLIDADO[[#This Row],[Codigo Municipio]]=E1062,CONSOLIDADO[[#This Row],[Recuperados Diarios]]+L1062,CONSOLIDADO[[#This Row],[Recuperados Diarios]])</f>
        <v>1</v>
      </c>
      <c r="M1063" s="83" cm="1">
        <f t="array" ref="M1063">+IFERROR(IF(CONSOLIDADO[[#This Row],[Día]]&lt;14,0,INDEX(CONSOLIDADO[Casos Diarios],ROW()-14,1)),0)</f>
        <v>0</v>
      </c>
      <c r="N1063" s="78">
        <f>+IF(CONSOLIDADO[[#This Row],[Clave]]="710143893",1,IF(OR(CONSOLIDADO[[#This Row],[Casos Acumulados]]&gt;0,CONSOLIDADO[[#This Row],[Muertes]]&gt;0),N1062+1,I1063))</f>
        <v>69</v>
      </c>
      <c r="O1063" s="75">
        <f>+IFERROR(VLOOKUP($G1063,TDMuertes!$C$2:$E$534,3,0),0)</f>
        <v>0</v>
      </c>
      <c r="P1063" s="100" t="str">
        <f t="shared" ca="1" si="93"/>
        <v>OUT TIME</v>
      </c>
      <c r="Q1063" s="84">
        <f>+IFERROR(VLOOKUP(CONSOLIDADO[[#This Row],[Codigo Municipio]],TDDia!$A$4:$B$394,2,0),0)</f>
        <v>0</v>
      </c>
    </row>
    <row r="1064" spans="2:17" ht="14.4" x14ac:dyDescent="0.3">
      <c r="B1064">
        <f t="shared" si="94"/>
        <v>6</v>
      </c>
      <c r="C1064" s="75" t="str" cm="1">
        <f t="array" ref="C1064">+INDEX(Table_4[[Departamento]:[Municipio]],FINAL!$B1064,1)</f>
        <v>Atlántida</v>
      </c>
      <c r="D1064" s="75" t="str" cm="1">
        <f t="array" ref="D1064">+INDEX(Table_4[[Departamento]:[Municipio]],FINAL!$B1064,4)</f>
        <v>San Francisco</v>
      </c>
      <c r="E1064" s="75" t="str" cm="1">
        <f t="array" ref="E1064">+INDEX(Table_4[[Departamento]:[Municipio]],FINAL!$B1064,3)</f>
        <v>0106</v>
      </c>
      <c r="F1064" s="102">
        <f t="shared" si="79"/>
        <v>43990</v>
      </c>
      <c r="G1064" s="77" t="str">
        <f>+CONSOLIDADO[[#This Row],[Codigo Municipio]]&amp;CONSOLIDADO[[#This Row],[Fecha]]</f>
        <v>010643990</v>
      </c>
      <c r="H1064" s="78">
        <f>+IFERROR(VLOOKUP($G1064,TDAcumula!$C$2:$E$2027,3,0),0)</f>
        <v>0</v>
      </c>
      <c r="I1064" s="79">
        <f t="shared" ref="I1064:I1127" si="95">+IF(E1064=E1063,H1064+I1063,H1064)</f>
        <v>1</v>
      </c>
      <c r="J1064" s="80">
        <f>+IF(CONSOLIDADO[[#This Row],[Codigo Municipio]]=E1063,CONSOLIDADO[[#This Row],[Fallecidos Diarios]]+J1063,CONSOLIDADO[[#This Row],[Fallecidos Diarios]])</f>
        <v>0</v>
      </c>
      <c r="K1064" s="81">
        <f t="shared" ref="K1064:K1127" si="96">+IF(I1064-J1064-L1064&lt;0,0,I1064-J1064-L1064)</f>
        <v>0</v>
      </c>
      <c r="L1064" s="82">
        <f>+IF(CONSOLIDADO[[#This Row],[Codigo Municipio]]=E1063,CONSOLIDADO[[#This Row],[Recuperados Diarios]]+L1063,CONSOLIDADO[[#This Row],[Recuperados Diarios]])</f>
        <v>1</v>
      </c>
      <c r="M1064" s="83" cm="1">
        <f t="array" ref="M1064">+IFERROR(IF(CONSOLIDADO[[#This Row],[Día]]&lt;14,0,INDEX(CONSOLIDADO[Casos Diarios],ROW()-14,1)),0)</f>
        <v>0</v>
      </c>
      <c r="N1064" s="78">
        <f>+IF(CONSOLIDADO[[#This Row],[Clave]]="710143893",1,IF(OR(CONSOLIDADO[[#This Row],[Casos Acumulados]]&gt;0,CONSOLIDADO[[#This Row],[Muertes]]&gt;0),N1063+1,I1064))</f>
        <v>70</v>
      </c>
      <c r="O1064" s="75">
        <f>+IFERROR(VLOOKUP($G1064,TDMuertes!$C$2:$E$534,3,0),0)</f>
        <v>0</v>
      </c>
      <c r="P1064" s="100" t="str">
        <f t="shared" ref="P1064:P1127" ca="1" si="97">+IF(N1064=0,"OFF",IF(N1064=1,"START",IF(AND(N1064&gt;1,F1064&lt;TODAY()+1),"ON","OUT TIME")))</f>
        <v>OUT TIME</v>
      </c>
      <c r="Q1064" s="84">
        <f>+IFERROR(VLOOKUP(CONSOLIDADO[[#This Row],[Codigo Municipio]],TDDia!$A$4:$B$394,2,0),0)</f>
        <v>0</v>
      </c>
    </row>
    <row r="1065" spans="2:17" ht="14.4" x14ac:dyDescent="0.3">
      <c r="B1065">
        <f t="shared" si="94"/>
        <v>6</v>
      </c>
      <c r="C1065" s="75" t="str" cm="1">
        <f t="array" ref="C1065">+INDEX(Table_4[[Departamento]:[Municipio]],FINAL!$B1065,1)</f>
        <v>Atlántida</v>
      </c>
      <c r="D1065" s="75" t="str" cm="1">
        <f t="array" ref="D1065">+INDEX(Table_4[[Departamento]:[Municipio]],FINAL!$B1065,4)</f>
        <v>San Francisco</v>
      </c>
      <c r="E1065" s="75" t="str" cm="1">
        <f t="array" ref="E1065">+INDEX(Table_4[[Departamento]:[Municipio]],FINAL!$B1065,3)</f>
        <v>0106</v>
      </c>
      <c r="F1065" s="102">
        <f t="shared" si="79"/>
        <v>43991</v>
      </c>
      <c r="G1065" s="77" t="str">
        <f>+CONSOLIDADO[[#This Row],[Codigo Municipio]]&amp;CONSOLIDADO[[#This Row],[Fecha]]</f>
        <v>010643991</v>
      </c>
      <c r="H1065" s="78">
        <f>+IFERROR(VLOOKUP($G1065,TDAcumula!$C$2:$E$2027,3,0),0)</f>
        <v>0</v>
      </c>
      <c r="I1065" s="79">
        <f t="shared" si="95"/>
        <v>1</v>
      </c>
      <c r="J1065" s="80">
        <f>+IF(CONSOLIDADO[[#This Row],[Codigo Municipio]]=E1064,CONSOLIDADO[[#This Row],[Fallecidos Diarios]]+J1064,CONSOLIDADO[[#This Row],[Fallecidos Diarios]])</f>
        <v>0</v>
      </c>
      <c r="K1065" s="81">
        <f t="shared" si="96"/>
        <v>0</v>
      </c>
      <c r="L1065" s="82">
        <f>+IF(CONSOLIDADO[[#This Row],[Codigo Municipio]]=E1064,CONSOLIDADO[[#This Row],[Recuperados Diarios]]+L1064,CONSOLIDADO[[#This Row],[Recuperados Diarios]])</f>
        <v>1</v>
      </c>
      <c r="M1065" s="83" cm="1">
        <f t="array" ref="M1065">+IFERROR(IF(CONSOLIDADO[[#This Row],[Día]]&lt;14,0,INDEX(CONSOLIDADO[Casos Diarios],ROW()-14,1)),0)</f>
        <v>0</v>
      </c>
      <c r="N1065" s="78">
        <f>+IF(CONSOLIDADO[[#This Row],[Clave]]="710143893",1,IF(OR(CONSOLIDADO[[#This Row],[Casos Acumulados]]&gt;0,CONSOLIDADO[[#This Row],[Muertes]]&gt;0),N1064+1,I1065))</f>
        <v>71</v>
      </c>
      <c r="O1065" s="75">
        <f>+IFERROR(VLOOKUP($G1065,TDMuertes!$C$2:$E$534,3,0),0)</f>
        <v>0</v>
      </c>
      <c r="P1065" s="100" t="str">
        <f t="shared" ca="1" si="97"/>
        <v>OUT TIME</v>
      </c>
      <c r="Q1065" s="84">
        <f>+IFERROR(VLOOKUP(CONSOLIDADO[[#This Row],[Codigo Municipio]],TDDia!$A$4:$B$394,2,0),0)</f>
        <v>0</v>
      </c>
    </row>
    <row r="1066" spans="2:17" ht="14.4" x14ac:dyDescent="0.3">
      <c r="B1066">
        <f t="shared" si="94"/>
        <v>6</v>
      </c>
      <c r="C1066" s="75" t="str" cm="1">
        <f t="array" ref="C1066">+INDEX(Table_4[[Departamento]:[Municipio]],FINAL!$B1066,1)</f>
        <v>Atlántida</v>
      </c>
      <c r="D1066" s="75" t="str" cm="1">
        <f t="array" ref="D1066">+INDEX(Table_4[[Departamento]:[Municipio]],FINAL!$B1066,4)</f>
        <v>San Francisco</v>
      </c>
      <c r="E1066" s="75" t="str" cm="1">
        <f t="array" ref="E1066">+INDEX(Table_4[[Departamento]:[Municipio]],FINAL!$B1066,3)</f>
        <v>0106</v>
      </c>
      <c r="F1066" s="102">
        <f t="shared" si="79"/>
        <v>43992</v>
      </c>
      <c r="G1066" s="77" t="str">
        <f>+CONSOLIDADO[[#This Row],[Codigo Municipio]]&amp;CONSOLIDADO[[#This Row],[Fecha]]</f>
        <v>010643992</v>
      </c>
      <c r="H1066" s="78">
        <f>+IFERROR(VLOOKUP($G1066,TDAcumula!$C$2:$E$2027,3,0),0)</f>
        <v>0</v>
      </c>
      <c r="I1066" s="79">
        <f t="shared" si="95"/>
        <v>1</v>
      </c>
      <c r="J1066" s="80">
        <f>+IF(CONSOLIDADO[[#This Row],[Codigo Municipio]]=E1065,CONSOLIDADO[[#This Row],[Fallecidos Diarios]]+J1065,CONSOLIDADO[[#This Row],[Fallecidos Diarios]])</f>
        <v>0</v>
      </c>
      <c r="K1066" s="81">
        <f t="shared" si="96"/>
        <v>0</v>
      </c>
      <c r="L1066" s="82">
        <f>+IF(CONSOLIDADO[[#This Row],[Codigo Municipio]]=E1065,CONSOLIDADO[[#This Row],[Recuperados Diarios]]+L1065,CONSOLIDADO[[#This Row],[Recuperados Diarios]])</f>
        <v>1</v>
      </c>
      <c r="M1066" s="83" cm="1">
        <f t="array" ref="M1066">+IFERROR(IF(CONSOLIDADO[[#This Row],[Día]]&lt;14,0,INDEX(CONSOLIDADO[Casos Diarios],ROW()-14,1)),0)</f>
        <v>0</v>
      </c>
      <c r="N1066" s="78">
        <f>+IF(CONSOLIDADO[[#This Row],[Clave]]="710143893",1,IF(OR(CONSOLIDADO[[#This Row],[Casos Acumulados]]&gt;0,CONSOLIDADO[[#This Row],[Muertes]]&gt;0),N1065+1,I1066))</f>
        <v>72</v>
      </c>
      <c r="O1066" s="75">
        <f>+IFERROR(VLOOKUP($G1066,TDMuertes!$C$2:$E$534,3,0),0)</f>
        <v>0</v>
      </c>
      <c r="P1066" s="100" t="str">
        <f t="shared" ca="1" si="97"/>
        <v>OUT TIME</v>
      </c>
      <c r="Q1066" s="84">
        <f>+IFERROR(VLOOKUP(CONSOLIDADO[[#This Row],[Codigo Municipio]],TDDia!$A$4:$B$394,2,0),0)</f>
        <v>0</v>
      </c>
    </row>
    <row r="1067" spans="2:17" ht="14.4" x14ac:dyDescent="0.3">
      <c r="B1067">
        <f t="shared" si="94"/>
        <v>6</v>
      </c>
      <c r="C1067" s="75" t="str" cm="1">
        <f t="array" ref="C1067">+INDEX(Table_4[[Departamento]:[Municipio]],FINAL!$B1067,1)</f>
        <v>Atlántida</v>
      </c>
      <c r="D1067" s="75" t="str" cm="1">
        <f t="array" ref="D1067">+INDEX(Table_4[[Departamento]:[Municipio]],FINAL!$B1067,4)</f>
        <v>San Francisco</v>
      </c>
      <c r="E1067" s="75" t="str" cm="1">
        <f t="array" ref="E1067">+INDEX(Table_4[[Departamento]:[Municipio]],FINAL!$B1067,3)</f>
        <v>0106</v>
      </c>
      <c r="F1067" s="102">
        <f t="shared" si="79"/>
        <v>43993</v>
      </c>
      <c r="G1067" s="77" t="str">
        <f>+CONSOLIDADO[[#This Row],[Codigo Municipio]]&amp;CONSOLIDADO[[#This Row],[Fecha]]</f>
        <v>010643993</v>
      </c>
      <c r="H1067" s="78">
        <f>+IFERROR(VLOOKUP($G1067,TDAcumula!$C$2:$E$2027,3,0),0)</f>
        <v>0</v>
      </c>
      <c r="I1067" s="79">
        <f t="shared" si="95"/>
        <v>1</v>
      </c>
      <c r="J1067" s="80">
        <f>+IF(CONSOLIDADO[[#This Row],[Codigo Municipio]]=E1066,CONSOLIDADO[[#This Row],[Fallecidos Diarios]]+J1066,CONSOLIDADO[[#This Row],[Fallecidos Diarios]])</f>
        <v>0</v>
      </c>
      <c r="K1067" s="81">
        <f t="shared" si="96"/>
        <v>0</v>
      </c>
      <c r="L1067" s="82">
        <f>+IF(CONSOLIDADO[[#This Row],[Codigo Municipio]]=E1066,CONSOLIDADO[[#This Row],[Recuperados Diarios]]+L1066,CONSOLIDADO[[#This Row],[Recuperados Diarios]])</f>
        <v>1</v>
      </c>
      <c r="M1067" s="83" cm="1">
        <f t="array" ref="M1067">+IFERROR(IF(CONSOLIDADO[[#This Row],[Día]]&lt;14,0,INDEX(CONSOLIDADO[Casos Diarios],ROW()-14,1)),0)</f>
        <v>0</v>
      </c>
      <c r="N1067" s="78">
        <f>+IF(CONSOLIDADO[[#This Row],[Clave]]="710143893",1,IF(OR(CONSOLIDADO[[#This Row],[Casos Acumulados]]&gt;0,CONSOLIDADO[[#This Row],[Muertes]]&gt;0),N1066+1,I1067))</f>
        <v>73</v>
      </c>
      <c r="O1067" s="75">
        <f>+IFERROR(VLOOKUP($G1067,TDMuertes!$C$2:$E$534,3,0),0)</f>
        <v>0</v>
      </c>
      <c r="P1067" s="100" t="str">
        <f t="shared" ca="1" si="97"/>
        <v>OUT TIME</v>
      </c>
      <c r="Q1067" s="84">
        <f>+IFERROR(VLOOKUP(CONSOLIDADO[[#This Row],[Codigo Municipio]],TDDia!$A$4:$B$394,2,0),0)</f>
        <v>0</v>
      </c>
    </row>
    <row r="1068" spans="2:17" ht="14.4" x14ac:dyDescent="0.3">
      <c r="B1068">
        <f t="shared" si="94"/>
        <v>6</v>
      </c>
      <c r="C1068" s="75" t="str" cm="1">
        <f t="array" ref="C1068">+INDEX(Table_4[[Departamento]:[Municipio]],FINAL!$B1068,1)</f>
        <v>Atlántida</v>
      </c>
      <c r="D1068" s="75" t="str" cm="1">
        <f t="array" ref="D1068">+INDEX(Table_4[[Departamento]:[Municipio]],FINAL!$B1068,4)</f>
        <v>San Francisco</v>
      </c>
      <c r="E1068" s="75" t="str" cm="1">
        <f t="array" ref="E1068">+INDEX(Table_4[[Departamento]:[Municipio]],FINAL!$B1068,3)</f>
        <v>0106</v>
      </c>
      <c r="F1068" s="102">
        <f t="shared" si="79"/>
        <v>43994</v>
      </c>
      <c r="G1068" s="77" t="str">
        <f>+CONSOLIDADO[[#This Row],[Codigo Municipio]]&amp;CONSOLIDADO[[#This Row],[Fecha]]</f>
        <v>010643994</v>
      </c>
      <c r="H1068" s="78">
        <f>+IFERROR(VLOOKUP($G1068,TDAcumula!$C$2:$E$2027,3,0),0)</f>
        <v>0</v>
      </c>
      <c r="I1068" s="79">
        <f t="shared" si="95"/>
        <v>1</v>
      </c>
      <c r="J1068" s="80">
        <f>+IF(CONSOLIDADO[[#This Row],[Codigo Municipio]]=E1067,CONSOLIDADO[[#This Row],[Fallecidos Diarios]]+J1067,CONSOLIDADO[[#This Row],[Fallecidos Diarios]])</f>
        <v>0</v>
      </c>
      <c r="K1068" s="81">
        <f t="shared" si="96"/>
        <v>0</v>
      </c>
      <c r="L1068" s="82">
        <f>+IF(CONSOLIDADO[[#This Row],[Codigo Municipio]]=E1067,CONSOLIDADO[[#This Row],[Recuperados Diarios]]+L1067,CONSOLIDADO[[#This Row],[Recuperados Diarios]])</f>
        <v>1</v>
      </c>
      <c r="M1068" s="83" cm="1">
        <f t="array" ref="M1068">+IFERROR(IF(CONSOLIDADO[[#This Row],[Día]]&lt;14,0,INDEX(CONSOLIDADO[Casos Diarios],ROW()-14,1)),0)</f>
        <v>0</v>
      </c>
      <c r="N1068" s="78">
        <f>+IF(CONSOLIDADO[[#This Row],[Clave]]="710143893",1,IF(OR(CONSOLIDADO[[#This Row],[Casos Acumulados]]&gt;0,CONSOLIDADO[[#This Row],[Muertes]]&gt;0),N1067+1,I1068))</f>
        <v>74</v>
      </c>
      <c r="O1068" s="75">
        <f>+IFERROR(VLOOKUP($G1068,TDMuertes!$C$2:$E$534,3,0),0)</f>
        <v>0</v>
      </c>
      <c r="P1068" s="100" t="str">
        <f t="shared" ca="1" si="97"/>
        <v>OUT TIME</v>
      </c>
      <c r="Q1068" s="84">
        <f>+IFERROR(VLOOKUP(CONSOLIDADO[[#This Row],[Codigo Municipio]],TDDia!$A$4:$B$394,2,0),0)</f>
        <v>0</v>
      </c>
    </row>
    <row r="1069" spans="2:17" ht="14.4" x14ac:dyDescent="0.3">
      <c r="B1069">
        <f t="shared" si="94"/>
        <v>6</v>
      </c>
      <c r="C1069" s="75" t="str" cm="1">
        <f t="array" ref="C1069">+INDEX(Table_4[[Departamento]:[Municipio]],FINAL!$B1069,1)</f>
        <v>Atlántida</v>
      </c>
      <c r="D1069" s="75" t="str" cm="1">
        <f t="array" ref="D1069">+INDEX(Table_4[[Departamento]:[Municipio]],FINAL!$B1069,4)</f>
        <v>San Francisco</v>
      </c>
      <c r="E1069" s="75" t="str" cm="1">
        <f t="array" ref="E1069">+INDEX(Table_4[[Departamento]:[Municipio]],FINAL!$B1069,3)</f>
        <v>0106</v>
      </c>
      <c r="F1069" s="102">
        <f t="shared" si="79"/>
        <v>43995</v>
      </c>
      <c r="G1069" s="77" t="str">
        <f>+CONSOLIDADO[[#This Row],[Codigo Municipio]]&amp;CONSOLIDADO[[#This Row],[Fecha]]</f>
        <v>010643995</v>
      </c>
      <c r="H1069" s="78">
        <f>+IFERROR(VLOOKUP($G1069,TDAcumula!$C$2:$E$2027,3,0),0)</f>
        <v>0</v>
      </c>
      <c r="I1069" s="79">
        <f t="shared" si="95"/>
        <v>1</v>
      </c>
      <c r="J1069" s="80">
        <f>+IF(CONSOLIDADO[[#This Row],[Codigo Municipio]]=E1068,CONSOLIDADO[[#This Row],[Fallecidos Diarios]]+J1068,CONSOLIDADO[[#This Row],[Fallecidos Diarios]])</f>
        <v>0</v>
      </c>
      <c r="K1069" s="81">
        <f t="shared" si="96"/>
        <v>0</v>
      </c>
      <c r="L1069" s="82">
        <f>+IF(CONSOLIDADO[[#This Row],[Codigo Municipio]]=E1068,CONSOLIDADO[[#This Row],[Recuperados Diarios]]+L1068,CONSOLIDADO[[#This Row],[Recuperados Diarios]])</f>
        <v>1</v>
      </c>
      <c r="M1069" s="83" cm="1">
        <f t="array" ref="M1069">+IFERROR(IF(CONSOLIDADO[[#This Row],[Día]]&lt;14,0,INDEX(CONSOLIDADO[Casos Diarios],ROW()-14,1)),0)</f>
        <v>0</v>
      </c>
      <c r="N1069" s="78">
        <f>+IF(CONSOLIDADO[[#This Row],[Clave]]="710143893",1,IF(OR(CONSOLIDADO[[#This Row],[Casos Acumulados]]&gt;0,CONSOLIDADO[[#This Row],[Muertes]]&gt;0),N1068+1,I1069))</f>
        <v>75</v>
      </c>
      <c r="O1069" s="75">
        <f>+IFERROR(VLOOKUP($G1069,TDMuertes!$C$2:$E$534,3,0),0)</f>
        <v>0</v>
      </c>
      <c r="P1069" s="100" t="str">
        <f t="shared" ca="1" si="97"/>
        <v>OUT TIME</v>
      </c>
      <c r="Q1069" s="84">
        <f>+IFERROR(VLOOKUP(CONSOLIDADO[[#This Row],[Codigo Municipio]],TDDia!$A$4:$B$394,2,0),0)</f>
        <v>0</v>
      </c>
    </row>
    <row r="1070" spans="2:17" ht="14.4" x14ac:dyDescent="0.3">
      <c r="B1070">
        <f t="shared" si="94"/>
        <v>6</v>
      </c>
      <c r="C1070" s="75" t="str" cm="1">
        <f t="array" ref="C1070">+INDEX(Table_4[[Departamento]:[Municipio]],FINAL!$B1070,1)</f>
        <v>Atlántida</v>
      </c>
      <c r="D1070" s="75" t="str" cm="1">
        <f t="array" ref="D1070">+INDEX(Table_4[[Departamento]:[Municipio]],FINAL!$B1070,4)</f>
        <v>San Francisco</v>
      </c>
      <c r="E1070" s="75" t="str" cm="1">
        <f t="array" ref="E1070">+INDEX(Table_4[[Departamento]:[Municipio]],FINAL!$B1070,3)</f>
        <v>0106</v>
      </c>
      <c r="F1070" s="102">
        <f t="shared" si="79"/>
        <v>43996</v>
      </c>
      <c r="G1070" s="77" t="str">
        <f>+CONSOLIDADO[[#This Row],[Codigo Municipio]]&amp;CONSOLIDADO[[#This Row],[Fecha]]</f>
        <v>010643996</v>
      </c>
      <c r="H1070" s="78">
        <f>+IFERROR(VLOOKUP($G1070,TDAcumula!$C$2:$E$2027,3,0),0)</f>
        <v>0</v>
      </c>
      <c r="I1070" s="79">
        <f t="shared" si="95"/>
        <v>1</v>
      </c>
      <c r="J1070" s="80">
        <f>+IF(CONSOLIDADO[[#This Row],[Codigo Municipio]]=E1069,CONSOLIDADO[[#This Row],[Fallecidos Diarios]]+J1069,CONSOLIDADO[[#This Row],[Fallecidos Diarios]])</f>
        <v>0</v>
      </c>
      <c r="K1070" s="81">
        <f t="shared" si="96"/>
        <v>0</v>
      </c>
      <c r="L1070" s="82">
        <f>+IF(CONSOLIDADO[[#This Row],[Codigo Municipio]]=E1069,CONSOLIDADO[[#This Row],[Recuperados Diarios]]+L1069,CONSOLIDADO[[#This Row],[Recuperados Diarios]])</f>
        <v>1</v>
      </c>
      <c r="M1070" s="83" cm="1">
        <f t="array" ref="M1070">+IFERROR(IF(CONSOLIDADO[[#This Row],[Día]]&lt;14,0,INDEX(CONSOLIDADO[Casos Diarios],ROW()-14,1)),0)</f>
        <v>0</v>
      </c>
      <c r="N1070" s="78">
        <f>+IF(CONSOLIDADO[[#This Row],[Clave]]="710143893",1,IF(OR(CONSOLIDADO[[#This Row],[Casos Acumulados]]&gt;0,CONSOLIDADO[[#This Row],[Muertes]]&gt;0),N1069+1,I1070))</f>
        <v>76</v>
      </c>
      <c r="O1070" s="75">
        <f>+IFERROR(VLOOKUP($G1070,TDMuertes!$C$2:$E$534,3,0),0)</f>
        <v>0</v>
      </c>
      <c r="P1070" s="100" t="str">
        <f t="shared" ca="1" si="97"/>
        <v>OUT TIME</v>
      </c>
      <c r="Q1070" s="84">
        <f>+IFERROR(VLOOKUP(CONSOLIDADO[[#This Row],[Codigo Municipio]],TDDia!$A$4:$B$394,2,0),0)</f>
        <v>0</v>
      </c>
    </row>
    <row r="1071" spans="2:17" ht="14.4" x14ac:dyDescent="0.3">
      <c r="B1071">
        <f t="shared" si="94"/>
        <v>6</v>
      </c>
      <c r="C1071" s="75" t="str" cm="1">
        <f t="array" ref="C1071">+INDEX(Table_4[[Departamento]:[Municipio]],FINAL!$B1071,1)</f>
        <v>Atlántida</v>
      </c>
      <c r="D1071" s="75" t="str" cm="1">
        <f t="array" ref="D1071">+INDEX(Table_4[[Departamento]:[Municipio]],FINAL!$B1071,4)</f>
        <v>San Francisco</v>
      </c>
      <c r="E1071" s="75" t="str" cm="1">
        <f t="array" ref="E1071">+INDEX(Table_4[[Departamento]:[Municipio]],FINAL!$B1071,3)</f>
        <v>0106</v>
      </c>
      <c r="F1071" s="102">
        <f t="shared" si="79"/>
        <v>43997</v>
      </c>
      <c r="G1071" s="77" t="str">
        <f>+CONSOLIDADO[[#This Row],[Codigo Municipio]]&amp;CONSOLIDADO[[#This Row],[Fecha]]</f>
        <v>010643997</v>
      </c>
      <c r="H1071" s="78">
        <f>+IFERROR(VLOOKUP($G1071,TDAcumula!$C$2:$E$2027,3,0),0)</f>
        <v>0</v>
      </c>
      <c r="I1071" s="79">
        <f t="shared" si="95"/>
        <v>1</v>
      </c>
      <c r="J1071" s="80">
        <f>+IF(CONSOLIDADO[[#This Row],[Codigo Municipio]]=E1070,CONSOLIDADO[[#This Row],[Fallecidos Diarios]]+J1070,CONSOLIDADO[[#This Row],[Fallecidos Diarios]])</f>
        <v>0</v>
      </c>
      <c r="K1071" s="81">
        <f t="shared" si="96"/>
        <v>0</v>
      </c>
      <c r="L1071" s="82">
        <f>+IF(CONSOLIDADO[[#This Row],[Codigo Municipio]]=E1070,CONSOLIDADO[[#This Row],[Recuperados Diarios]]+L1070,CONSOLIDADO[[#This Row],[Recuperados Diarios]])</f>
        <v>1</v>
      </c>
      <c r="M1071" s="83" cm="1">
        <f t="array" ref="M1071">+IFERROR(IF(CONSOLIDADO[[#This Row],[Día]]&lt;14,0,INDEX(CONSOLIDADO[Casos Diarios],ROW()-14,1)),0)</f>
        <v>0</v>
      </c>
      <c r="N1071" s="78">
        <f>+IF(CONSOLIDADO[[#This Row],[Clave]]="710143893",1,IF(OR(CONSOLIDADO[[#This Row],[Casos Acumulados]]&gt;0,CONSOLIDADO[[#This Row],[Muertes]]&gt;0),N1070+1,I1071))</f>
        <v>77</v>
      </c>
      <c r="O1071" s="75">
        <f>+IFERROR(VLOOKUP($G1071,TDMuertes!$C$2:$E$534,3,0),0)</f>
        <v>0</v>
      </c>
      <c r="P1071" s="100" t="str">
        <f t="shared" ca="1" si="97"/>
        <v>OUT TIME</v>
      </c>
      <c r="Q1071" s="84">
        <f>+IFERROR(VLOOKUP(CONSOLIDADO[[#This Row],[Codigo Municipio]],TDDia!$A$4:$B$394,2,0),0)</f>
        <v>0</v>
      </c>
    </row>
    <row r="1072" spans="2:17" ht="14.4" x14ac:dyDescent="0.3">
      <c r="B1072">
        <f t="shared" si="94"/>
        <v>6</v>
      </c>
      <c r="C1072" s="75" t="str" cm="1">
        <f t="array" ref="C1072">+INDEX(Table_4[[Departamento]:[Municipio]],FINAL!$B1072,1)</f>
        <v>Atlántida</v>
      </c>
      <c r="D1072" s="75" t="str" cm="1">
        <f t="array" ref="D1072">+INDEX(Table_4[[Departamento]:[Municipio]],FINAL!$B1072,4)</f>
        <v>San Francisco</v>
      </c>
      <c r="E1072" s="75" t="str" cm="1">
        <f t="array" ref="E1072">+INDEX(Table_4[[Departamento]:[Municipio]],FINAL!$B1072,3)</f>
        <v>0106</v>
      </c>
      <c r="F1072" s="102">
        <f t="shared" si="79"/>
        <v>43998</v>
      </c>
      <c r="G1072" s="77" t="str">
        <f>+CONSOLIDADO[[#This Row],[Codigo Municipio]]&amp;CONSOLIDADO[[#This Row],[Fecha]]</f>
        <v>010643998</v>
      </c>
      <c r="H1072" s="78">
        <f>+IFERROR(VLOOKUP($G1072,TDAcumula!$C$2:$E$2027,3,0),0)</f>
        <v>0</v>
      </c>
      <c r="I1072" s="79">
        <f t="shared" si="95"/>
        <v>1</v>
      </c>
      <c r="J1072" s="80">
        <f>+IF(CONSOLIDADO[[#This Row],[Codigo Municipio]]=E1071,CONSOLIDADO[[#This Row],[Fallecidos Diarios]]+J1071,CONSOLIDADO[[#This Row],[Fallecidos Diarios]])</f>
        <v>0</v>
      </c>
      <c r="K1072" s="81">
        <f t="shared" si="96"/>
        <v>0</v>
      </c>
      <c r="L1072" s="82">
        <f>+IF(CONSOLIDADO[[#This Row],[Codigo Municipio]]=E1071,CONSOLIDADO[[#This Row],[Recuperados Diarios]]+L1071,CONSOLIDADO[[#This Row],[Recuperados Diarios]])</f>
        <v>1</v>
      </c>
      <c r="M1072" s="83" cm="1">
        <f t="array" ref="M1072">+IFERROR(IF(CONSOLIDADO[[#This Row],[Día]]&lt;14,0,INDEX(CONSOLIDADO[Casos Diarios],ROW()-14,1)),0)</f>
        <v>0</v>
      </c>
      <c r="N1072" s="78">
        <f>+IF(CONSOLIDADO[[#This Row],[Clave]]="710143893",1,IF(OR(CONSOLIDADO[[#This Row],[Casos Acumulados]]&gt;0,CONSOLIDADO[[#This Row],[Muertes]]&gt;0),N1071+1,I1072))</f>
        <v>78</v>
      </c>
      <c r="O1072" s="75">
        <f>+IFERROR(VLOOKUP($G1072,TDMuertes!$C$2:$E$534,3,0),0)</f>
        <v>0</v>
      </c>
      <c r="P1072" s="100" t="str">
        <f t="shared" ca="1" si="97"/>
        <v>OUT TIME</v>
      </c>
      <c r="Q1072" s="84">
        <f>+IFERROR(VLOOKUP(CONSOLIDADO[[#This Row],[Codigo Municipio]],TDDia!$A$4:$B$394,2,0),0)</f>
        <v>0</v>
      </c>
    </row>
    <row r="1073" spans="2:17" ht="14.4" x14ac:dyDescent="0.3">
      <c r="B1073">
        <f t="shared" si="94"/>
        <v>6</v>
      </c>
      <c r="C1073" s="75" t="str" cm="1">
        <f t="array" ref="C1073">+INDEX(Table_4[[Departamento]:[Municipio]],FINAL!$B1073,1)</f>
        <v>Atlántida</v>
      </c>
      <c r="D1073" s="75" t="str" cm="1">
        <f t="array" ref="D1073">+INDEX(Table_4[[Departamento]:[Municipio]],FINAL!$B1073,4)</f>
        <v>San Francisco</v>
      </c>
      <c r="E1073" s="75" t="str" cm="1">
        <f t="array" ref="E1073">+INDEX(Table_4[[Departamento]:[Municipio]],FINAL!$B1073,3)</f>
        <v>0106</v>
      </c>
      <c r="F1073" s="102">
        <f t="shared" si="79"/>
        <v>43999</v>
      </c>
      <c r="G1073" s="77" t="str">
        <f>+CONSOLIDADO[[#This Row],[Codigo Municipio]]&amp;CONSOLIDADO[[#This Row],[Fecha]]</f>
        <v>010643999</v>
      </c>
      <c r="H1073" s="78">
        <f>+IFERROR(VLOOKUP($G1073,TDAcumula!$C$2:$E$2027,3,0),0)</f>
        <v>0</v>
      </c>
      <c r="I1073" s="79">
        <f t="shared" si="95"/>
        <v>1</v>
      </c>
      <c r="J1073" s="80">
        <f>+IF(CONSOLIDADO[[#This Row],[Codigo Municipio]]=E1072,CONSOLIDADO[[#This Row],[Fallecidos Diarios]]+J1072,CONSOLIDADO[[#This Row],[Fallecidos Diarios]])</f>
        <v>0</v>
      </c>
      <c r="K1073" s="81">
        <f t="shared" si="96"/>
        <v>0</v>
      </c>
      <c r="L1073" s="82">
        <f>+IF(CONSOLIDADO[[#This Row],[Codigo Municipio]]=E1072,CONSOLIDADO[[#This Row],[Recuperados Diarios]]+L1072,CONSOLIDADO[[#This Row],[Recuperados Diarios]])</f>
        <v>1</v>
      </c>
      <c r="M1073" s="83" cm="1">
        <f t="array" ref="M1073">+IFERROR(IF(CONSOLIDADO[[#This Row],[Día]]&lt;14,0,INDEX(CONSOLIDADO[Casos Diarios],ROW()-14,1)),0)</f>
        <v>0</v>
      </c>
      <c r="N1073" s="78">
        <f>+IF(CONSOLIDADO[[#This Row],[Clave]]="710143893",1,IF(OR(CONSOLIDADO[[#This Row],[Casos Acumulados]]&gt;0,CONSOLIDADO[[#This Row],[Muertes]]&gt;0),N1072+1,I1073))</f>
        <v>79</v>
      </c>
      <c r="O1073" s="75">
        <f>+IFERROR(VLOOKUP($G1073,TDMuertes!$C$2:$E$534,3,0),0)</f>
        <v>0</v>
      </c>
      <c r="P1073" s="100" t="str">
        <f t="shared" ca="1" si="97"/>
        <v>OUT TIME</v>
      </c>
      <c r="Q1073" s="84">
        <f>+IFERROR(VLOOKUP(CONSOLIDADO[[#This Row],[Codigo Municipio]],TDDia!$A$4:$B$394,2,0),0)</f>
        <v>0</v>
      </c>
    </row>
    <row r="1074" spans="2:17" ht="14.4" x14ac:dyDescent="0.3">
      <c r="B1074">
        <f t="shared" si="94"/>
        <v>6</v>
      </c>
      <c r="C1074" s="75" t="str" cm="1">
        <f t="array" ref="C1074">+INDEX(Table_4[[Departamento]:[Municipio]],FINAL!$B1074,1)</f>
        <v>Atlántida</v>
      </c>
      <c r="D1074" s="75" t="str" cm="1">
        <f t="array" ref="D1074">+INDEX(Table_4[[Departamento]:[Municipio]],FINAL!$B1074,4)</f>
        <v>San Francisco</v>
      </c>
      <c r="E1074" s="75" t="str" cm="1">
        <f t="array" ref="E1074">+INDEX(Table_4[[Departamento]:[Municipio]],FINAL!$B1074,3)</f>
        <v>0106</v>
      </c>
      <c r="F1074" s="102">
        <f t="shared" si="79"/>
        <v>44000</v>
      </c>
      <c r="G1074" s="77" t="str">
        <f>+CONSOLIDADO[[#This Row],[Codigo Municipio]]&amp;CONSOLIDADO[[#This Row],[Fecha]]</f>
        <v>010644000</v>
      </c>
      <c r="H1074" s="78">
        <f>+IFERROR(VLOOKUP($G1074,TDAcumula!$C$2:$E$2027,3,0),0)</f>
        <v>0</v>
      </c>
      <c r="I1074" s="79">
        <f t="shared" si="95"/>
        <v>1</v>
      </c>
      <c r="J1074" s="80">
        <f>+IF(CONSOLIDADO[[#This Row],[Codigo Municipio]]=E1073,CONSOLIDADO[[#This Row],[Fallecidos Diarios]]+J1073,CONSOLIDADO[[#This Row],[Fallecidos Diarios]])</f>
        <v>0</v>
      </c>
      <c r="K1074" s="81">
        <f t="shared" si="96"/>
        <v>0</v>
      </c>
      <c r="L1074" s="82">
        <f>+IF(CONSOLIDADO[[#This Row],[Codigo Municipio]]=E1073,CONSOLIDADO[[#This Row],[Recuperados Diarios]]+L1073,CONSOLIDADO[[#This Row],[Recuperados Diarios]])</f>
        <v>1</v>
      </c>
      <c r="M1074" s="83" cm="1">
        <f t="array" ref="M1074">+IFERROR(IF(CONSOLIDADO[[#This Row],[Día]]&lt;14,0,INDEX(CONSOLIDADO[Casos Diarios],ROW()-14,1)),0)</f>
        <v>0</v>
      </c>
      <c r="N1074" s="78">
        <f>+IF(CONSOLIDADO[[#This Row],[Clave]]="710143893",1,IF(OR(CONSOLIDADO[[#This Row],[Casos Acumulados]]&gt;0,CONSOLIDADO[[#This Row],[Muertes]]&gt;0),N1073+1,I1074))</f>
        <v>80</v>
      </c>
      <c r="O1074" s="75">
        <f>+IFERROR(VLOOKUP($G1074,TDMuertes!$C$2:$E$534,3,0),0)</f>
        <v>0</v>
      </c>
      <c r="P1074" s="100" t="str">
        <f t="shared" ca="1" si="97"/>
        <v>OUT TIME</v>
      </c>
      <c r="Q1074" s="84">
        <f>+IFERROR(VLOOKUP(CONSOLIDADO[[#This Row],[Codigo Municipio]],TDDia!$A$4:$B$394,2,0),0)</f>
        <v>0</v>
      </c>
    </row>
    <row r="1075" spans="2:17" ht="14.4" x14ac:dyDescent="0.3">
      <c r="B1075">
        <f t="shared" si="94"/>
        <v>6</v>
      </c>
      <c r="C1075" s="75" t="str" cm="1">
        <f t="array" ref="C1075">+INDEX(Table_4[[Departamento]:[Municipio]],FINAL!$B1075,1)</f>
        <v>Atlántida</v>
      </c>
      <c r="D1075" s="75" t="str" cm="1">
        <f t="array" ref="D1075">+INDEX(Table_4[[Departamento]:[Municipio]],FINAL!$B1075,4)</f>
        <v>San Francisco</v>
      </c>
      <c r="E1075" s="75" t="str" cm="1">
        <f t="array" ref="E1075">+INDEX(Table_4[[Departamento]:[Municipio]],FINAL!$B1075,3)</f>
        <v>0106</v>
      </c>
      <c r="F1075" s="102">
        <f t="shared" si="79"/>
        <v>44001</v>
      </c>
      <c r="G1075" s="77" t="str">
        <f>+CONSOLIDADO[[#This Row],[Codigo Municipio]]&amp;CONSOLIDADO[[#This Row],[Fecha]]</f>
        <v>010644001</v>
      </c>
      <c r="H1075" s="78">
        <f>+IFERROR(VLOOKUP($G1075,TDAcumula!$C$2:$E$2027,3,0),0)</f>
        <v>0</v>
      </c>
      <c r="I1075" s="79">
        <f t="shared" si="95"/>
        <v>1</v>
      </c>
      <c r="J1075" s="80">
        <f>+IF(CONSOLIDADO[[#This Row],[Codigo Municipio]]=E1074,CONSOLIDADO[[#This Row],[Fallecidos Diarios]]+J1074,CONSOLIDADO[[#This Row],[Fallecidos Diarios]])</f>
        <v>0</v>
      </c>
      <c r="K1075" s="81">
        <f t="shared" si="96"/>
        <v>0</v>
      </c>
      <c r="L1075" s="82">
        <f>+IF(CONSOLIDADO[[#This Row],[Codigo Municipio]]=E1074,CONSOLIDADO[[#This Row],[Recuperados Diarios]]+L1074,CONSOLIDADO[[#This Row],[Recuperados Diarios]])</f>
        <v>1</v>
      </c>
      <c r="M1075" s="83" cm="1">
        <f t="array" ref="M1075">+IFERROR(IF(CONSOLIDADO[[#This Row],[Día]]&lt;14,0,INDEX(CONSOLIDADO[Casos Diarios],ROW()-14,1)),0)</f>
        <v>0</v>
      </c>
      <c r="N1075" s="78">
        <f>+IF(CONSOLIDADO[[#This Row],[Clave]]="710143893",1,IF(OR(CONSOLIDADO[[#This Row],[Casos Acumulados]]&gt;0,CONSOLIDADO[[#This Row],[Muertes]]&gt;0),N1074+1,I1075))</f>
        <v>81</v>
      </c>
      <c r="O1075" s="75">
        <f>+IFERROR(VLOOKUP($G1075,TDMuertes!$C$2:$E$534,3,0),0)</f>
        <v>0</v>
      </c>
      <c r="P1075" s="100" t="str">
        <f t="shared" ca="1" si="97"/>
        <v>OUT TIME</v>
      </c>
      <c r="Q1075" s="84">
        <f>+IFERROR(VLOOKUP(CONSOLIDADO[[#This Row],[Codigo Municipio]],TDDia!$A$4:$B$394,2,0),0)</f>
        <v>0</v>
      </c>
    </row>
    <row r="1076" spans="2:17" ht="14.4" x14ac:dyDescent="0.3">
      <c r="B1076">
        <f t="shared" si="94"/>
        <v>6</v>
      </c>
      <c r="C1076" s="75" t="str" cm="1">
        <f t="array" ref="C1076">+INDEX(Table_4[[Departamento]:[Municipio]],FINAL!$B1076,1)</f>
        <v>Atlántida</v>
      </c>
      <c r="D1076" s="75" t="str" cm="1">
        <f t="array" ref="D1076">+INDEX(Table_4[[Departamento]:[Municipio]],FINAL!$B1076,4)</f>
        <v>San Francisco</v>
      </c>
      <c r="E1076" s="75" t="str" cm="1">
        <f t="array" ref="E1076">+INDEX(Table_4[[Departamento]:[Municipio]],FINAL!$B1076,3)</f>
        <v>0106</v>
      </c>
      <c r="F1076" s="102">
        <f t="shared" si="79"/>
        <v>44002</v>
      </c>
      <c r="G1076" s="77" t="str">
        <f>+CONSOLIDADO[[#This Row],[Codigo Municipio]]&amp;CONSOLIDADO[[#This Row],[Fecha]]</f>
        <v>010644002</v>
      </c>
      <c r="H1076" s="78">
        <f>+IFERROR(VLOOKUP($G1076,TDAcumula!$C$2:$E$2027,3,0),0)</f>
        <v>0</v>
      </c>
      <c r="I1076" s="79">
        <f t="shared" si="95"/>
        <v>1</v>
      </c>
      <c r="J1076" s="80">
        <f>+IF(CONSOLIDADO[[#This Row],[Codigo Municipio]]=E1075,CONSOLIDADO[[#This Row],[Fallecidos Diarios]]+J1075,CONSOLIDADO[[#This Row],[Fallecidos Diarios]])</f>
        <v>0</v>
      </c>
      <c r="K1076" s="81">
        <f t="shared" si="96"/>
        <v>0</v>
      </c>
      <c r="L1076" s="82">
        <f>+IF(CONSOLIDADO[[#This Row],[Codigo Municipio]]=E1075,CONSOLIDADO[[#This Row],[Recuperados Diarios]]+L1075,CONSOLIDADO[[#This Row],[Recuperados Diarios]])</f>
        <v>1</v>
      </c>
      <c r="M1076" s="83" cm="1">
        <f t="array" ref="M1076">+IFERROR(IF(CONSOLIDADO[[#This Row],[Día]]&lt;14,0,INDEX(CONSOLIDADO[Casos Diarios],ROW()-14,1)),0)</f>
        <v>0</v>
      </c>
      <c r="N1076" s="78">
        <f>+IF(CONSOLIDADO[[#This Row],[Clave]]="710143893",1,IF(OR(CONSOLIDADO[[#This Row],[Casos Acumulados]]&gt;0,CONSOLIDADO[[#This Row],[Muertes]]&gt;0),N1075+1,I1076))</f>
        <v>82</v>
      </c>
      <c r="O1076" s="75">
        <f>+IFERROR(VLOOKUP($G1076,TDMuertes!$C$2:$E$534,3,0),0)</f>
        <v>0</v>
      </c>
      <c r="P1076" s="100" t="str">
        <f t="shared" ca="1" si="97"/>
        <v>OUT TIME</v>
      </c>
      <c r="Q1076" s="84">
        <f>+IFERROR(VLOOKUP(CONSOLIDADO[[#This Row],[Codigo Municipio]],TDDia!$A$4:$B$394,2,0),0)</f>
        <v>0</v>
      </c>
    </row>
    <row r="1077" spans="2:17" ht="14.4" x14ac:dyDescent="0.3">
      <c r="B1077">
        <f t="shared" si="94"/>
        <v>6</v>
      </c>
      <c r="C1077" s="75" t="str" cm="1">
        <f t="array" ref="C1077">+INDEX(Table_4[[Departamento]:[Municipio]],FINAL!$B1077,1)</f>
        <v>Atlántida</v>
      </c>
      <c r="D1077" s="75" t="str" cm="1">
        <f t="array" ref="D1077">+INDEX(Table_4[[Departamento]:[Municipio]],FINAL!$B1077,4)</f>
        <v>San Francisco</v>
      </c>
      <c r="E1077" s="75" t="str" cm="1">
        <f t="array" ref="E1077">+INDEX(Table_4[[Departamento]:[Municipio]],FINAL!$B1077,3)</f>
        <v>0106</v>
      </c>
      <c r="F1077" s="102">
        <f t="shared" si="79"/>
        <v>44003</v>
      </c>
      <c r="G1077" s="77" t="str">
        <f>+CONSOLIDADO[[#This Row],[Codigo Municipio]]&amp;CONSOLIDADO[[#This Row],[Fecha]]</f>
        <v>010644003</v>
      </c>
      <c r="H1077" s="78">
        <f>+IFERROR(VLOOKUP($G1077,TDAcumula!$C$2:$E$2027,3,0),0)</f>
        <v>0</v>
      </c>
      <c r="I1077" s="79">
        <f t="shared" si="95"/>
        <v>1</v>
      </c>
      <c r="J1077" s="80">
        <f>+IF(CONSOLIDADO[[#This Row],[Codigo Municipio]]=E1076,CONSOLIDADO[[#This Row],[Fallecidos Diarios]]+J1076,CONSOLIDADO[[#This Row],[Fallecidos Diarios]])</f>
        <v>0</v>
      </c>
      <c r="K1077" s="81">
        <f t="shared" si="96"/>
        <v>0</v>
      </c>
      <c r="L1077" s="82">
        <f>+IF(CONSOLIDADO[[#This Row],[Codigo Municipio]]=E1076,CONSOLIDADO[[#This Row],[Recuperados Diarios]]+L1076,CONSOLIDADO[[#This Row],[Recuperados Diarios]])</f>
        <v>1</v>
      </c>
      <c r="M1077" s="83" cm="1">
        <f t="array" ref="M1077">+IFERROR(IF(CONSOLIDADO[[#This Row],[Día]]&lt;14,0,INDEX(CONSOLIDADO[Casos Diarios],ROW()-14,1)),0)</f>
        <v>0</v>
      </c>
      <c r="N1077" s="78">
        <f>+IF(CONSOLIDADO[[#This Row],[Clave]]="710143893",1,IF(OR(CONSOLIDADO[[#This Row],[Casos Acumulados]]&gt;0,CONSOLIDADO[[#This Row],[Muertes]]&gt;0),N1076+1,I1077))</f>
        <v>83</v>
      </c>
      <c r="O1077" s="75">
        <f>+IFERROR(VLOOKUP($G1077,TDMuertes!$C$2:$E$534,3,0),0)</f>
        <v>0</v>
      </c>
      <c r="P1077" s="100" t="str">
        <f t="shared" ca="1" si="97"/>
        <v>OUT TIME</v>
      </c>
      <c r="Q1077" s="84">
        <f>+IFERROR(VLOOKUP(CONSOLIDADO[[#This Row],[Codigo Municipio]],TDDia!$A$4:$B$394,2,0),0)</f>
        <v>0</v>
      </c>
    </row>
    <row r="1078" spans="2:17" ht="14.4" x14ac:dyDescent="0.3">
      <c r="B1078">
        <f t="shared" si="94"/>
        <v>6</v>
      </c>
      <c r="C1078" s="75" t="str" cm="1">
        <f t="array" ref="C1078">+INDEX(Table_4[[Departamento]:[Municipio]],FINAL!$B1078,1)</f>
        <v>Atlántida</v>
      </c>
      <c r="D1078" s="75" t="str" cm="1">
        <f t="array" ref="D1078">+INDEX(Table_4[[Departamento]:[Municipio]],FINAL!$B1078,4)</f>
        <v>San Francisco</v>
      </c>
      <c r="E1078" s="75" t="str" cm="1">
        <f t="array" ref="E1078">+INDEX(Table_4[[Departamento]:[Municipio]],FINAL!$B1078,3)</f>
        <v>0106</v>
      </c>
      <c r="F1078" s="102">
        <f t="shared" si="79"/>
        <v>44004</v>
      </c>
      <c r="G1078" s="77" t="str">
        <f>+CONSOLIDADO[[#This Row],[Codigo Municipio]]&amp;CONSOLIDADO[[#This Row],[Fecha]]</f>
        <v>010644004</v>
      </c>
      <c r="H1078" s="78">
        <f>+IFERROR(VLOOKUP($G1078,TDAcumula!$C$2:$E$2027,3,0),0)</f>
        <v>0</v>
      </c>
      <c r="I1078" s="79">
        <f t="shared" si="95"/>
        <v>1</v>
      </c>
      <c r="J1078" s="80">
        <f>+IF(CONSOLIDADO[[#This Row],[Codigo Municipio]]=E1077,CONSOLIDADO[[#This Row],[Fallecidos Diarios]]+J1077,CONSOLIDADO[[#This Row],[Fallecidos Diarios]])</f>
        <v>0</v>
      </c>
      <c r="K1078" s="81">
        <f t="shared" si="96"/>
        <v>0</v>
      </c>
      <c r="L1078" s="82">
        <f>+IF(CONSOLIDADO[[#This Row],[Codigo Municipio]]=E1077,CONSOLIDADO[[#This Row],[Recuperados Diarios]]+L1077,CONSOLIDADO[[#This Row],[Recuperados Diarios]])</f>
        <v>1</v>
      </c>
      <c r="M1078" s="83" cm="1">
        <f t="array" ref="M1078">+IFERROR(IF(CONSOLIDADO[[#This Row],[Día]]&lt;14,0,INDEX(CONSOLIDADO[Casos Diarios],ROW()-14,1)),0)</f>
        <v>0</v>
      </c>
      <c r="N1078" s="78">
        <f>+IF(CONSOLIDADO[[#This Row],[Clave]]="710143893",1,IF(OR(CONSOLIDADO[[#This Row],[Casos Acumulados]]&gt;0,CONSOLIDADO[[#This Row],[Muertes]]&gt;0),N1077+1,I1078))</f>
        <v>84</v>
      </c>
      <c r="O1078" s="75">
        <f>+IFERROR(VLOOKUP($G1078,TDMuertes!$C$2:$E$534,3,0),0)</f>
        <v>0</v>
      </c>
      <c r="P1078" s="100" t="str">
        <f t="shared" ca="1" si="97"/>
        <v>OUT TIME</v>
      </c>
      <c r="Q1078" s="84">
        <f>+IFERROR(VLOOKUP(CONSOLIDADO[[#This Row],[Codigo Municipio]],TDDia!$A$4:$B$394,2,0),0)</f>
        <v>0</v>
      </c>
    </row>
    <row r="1079" spans="2:17" ht="14.4" x14ac:dyDescent="0.3">
      <c r="B1079">
        <f t="shared" si="94"/>
        <v>6</v>
      </c>
      <c r="C1079" s="75" t="str" cm="1">
        <f t="array" ref="C1079">+INDEX(Table_4[[Departamento]:[Municipio]],FINAL!$B1079,1)</f>
        <v>Atlántida</v>
      </c>
      <c r="D1079" s="75" t="str" cm="1">
        <f t="array" ref="D1079">+INDEX(Table_4[[Departamento]:[Municipio]],FINAL!$B1079,4)</f>
        <v>San Francisco</v>
      </c>
      <c r="E1079" s="75" t="str" cm="1">
        <f t="array" ref="E1079">+INDEX(Table_4[[Departamento]:[Municipio]],FINAL!$B1079,3)</f>
        <v>0106</v>
      </c>
      <c r="F1079" s="102">
        <f t="shared" si="79"/>
        <v>44005</v>
      </c>
      <c r="G1079" s="77" t="str">
        <f>+CONSOLIDADO[[#This Row],[Codigo Municipio]]&amp;CONSOLIDADO[[#This Row],[Fecha]]</f>
        <v>010644005</v>
      </c>
      <c r="H1079" s="78">
        <f>+IFERROR(VLOOKUP($G1079,TDAcumula!$C$2:$E$2027,3,0),0)</f>
        <v>0</v>
      </c>
      <c r="I1079" s="79">
        <f t="shared" si="95"/>
        <v>1</v>
      </c>
      <c r="J1079" s="80">
        <f>+IF(CONSOLIDADO[[#This Row],[Codigo Municipio]]=E1078,CONSOLIDADO[[#This Row],[Fallecidos Diarios]]+J1078,CONSOLIDADO[[#This Row],[Fallecidos Diarios]])</f>
        <v>0</v>
      </c>
      <c r="K1079" s="81">
        <f t="shared" si="96"/>
        <v>0</v>
      </c>
      <c r="L1079" s="82">
        <f>+IF(CONSOLIDADO[[#This Row],[Codigo Municipio]]=E1078,CONSOLIDADO[[#This Row],[Recuperados Diarios]]+L1078,CONSOLIDADO[[#This Row],[Recuperados Diarios]])</f>
        <v>1</v>
      </c>
      <c r="M1079" s="83" cm="1">
        <f t="array" ref="M1079">+IFERROR(IF(CONSOLIDADO[[#This Row],[Día]]&lt;14,0,INDEX(CONSOLIDADO[Casos Diarios],ROW()-14,1)),0)</f>
        <v>0</v>
      </c>
      <c r="N1079" s="78">
        <f>+IF(CONSOLIDADO[[#This Row],[Clave]]="710143893",1,IF(OR(CONSOLIDADO[[#This Row],[Casos Acumulados]]&gt;0,CONSOLIDADO[[#This Row],[Muertes]]&gt;0),N1078+1,I1079))</f>
        <v>85</v>
      </c>
      <c r="O1079" s="75">
        <f>+IFERROR(VLOOKUP($G1079,TDMuertes!$C$2:$E$534,3,0),0)</f>
        <v>0</v>
      </c>
      <c r="P1079" s="100" t="str">
        <f t="shared" ca="1" si="97"/>
        <v>OUT TIME</v>
      </c>
      <c r="Q1079" s="84">
        <f>+IFERROR(VLOOKUP(CONSOLIDADO[[#This Row],[Codigo Municipio]],TDDia!$A$4:$B$394,2,0),0)</f>
        <v>0</v>
      </c>
    </row>
    <row r="1080" spans="2:17" ht="14.4" x14ac:dyDescent="0.3">
      <c r="B1080">
        <f t="shared" si="94"/>
        <v>6</v>
      </c>
      <c r="C1080" s="75" t="str" cm="1">
        <f t="array" ref="C1080">+INDEX(Table_4[[Departamento]:[Municipio]],FINAL!$B1080,1)</f>
        <v>Atlántida</v>
      </c>
      <c r="D1080" s="75" t="str" cm="1">
        <f t="array" ref="D1080">+INDEX(Table_4[[Departamento]:[Municipio]],FINAL!$B1080,4)</f>
        <v>San Francisco</v>
      </c>
      <c r="E1080" s="75" t="str" cm="1">
        <f t="array" ref="E1080">+INDEX(Table_4[[Departamento]:[Municipio]],FINAL!$B1080,3)</f>
        <v>0106</v>
      </c>
      <c r="F1080" s="102">
        <f t="shared" si="79"/>
        <v>44006</v>
      </c>
      <c r="G1080" s="77" t="str">
        <f>+CONSOLIDADO[[#This Row],[Codigo Municipio]]&amp;CONSOLIDADO[[#This Row],[Fecha]]</f>
        <v>010644006</v>
      </c>
      <c r="H1080" s="78">
        <f>+IFERROR(VLOOKUP($G1080,TDAcumula!$C$2:$E$2027,3,0),0)</f>
        <v>0</v>
      </c>
      <c r="I1080" s="79">
        <f t="shared" si="95"/>
        <v>1</v>
      </c>
      <c r="J1080" s="80">
        <f>+IF(CONSOLIDADO[[#This Row],[Codigo Municipio]]=E1079,CONSOLIDADO[[#This Row],[Fallecidos Diarios]]+J1079,CONSOLIDADO[[#This Row],[Fallecidos Diarios]])</f>
        <v>0</v>
      </c>
      <c r="K1080" s="81">
        <f t="shared" si="96"/>
        <v>0</v>
      </c>
      <c r="L1080" s="82">
        <f>+IF(CONSOLIDADO[[#This Row],[Codigo Municipio]]=E1079,CONSOLIDADO[[#This Row],[Recuperados Diarios]]+L1079,CONSOLIDADO[[#This Row],[Recuperados Diarios]])</f>
        <v>1</v>
      </c>
      <c r="M1080" s="83" cm="1">
        <f t="array" ref="M1080">+IFERROR(IF(CONSOLIDADO[[#This Row],[Día]]&lt;14,0,INDEX(CONSOLIDADO[Casos Diarios],ROW()-14,1)),0)</f>
        <v>0</v>
      </c>
      <c r="N1080" s="78">
        <f>+IF(CONSOLIDADO[[#This Row],[Clave]]="710143893",1,IF(OR(CONSOLIDADO[[#This Row],[Casos Acumulados]]&gt;0,CONSOLIDADO[[#This Row],[Muertes]]&gt;0),N1079+1,I1080))</f>
        <v>86</v>
      </c>
      <c r="O1080" s="75">
        <f>+IFERROR(VLOOKUP($G1080,TDMuertes!$C$2:$E$534,3,0),0)</f>
        <v>0</v>
      </c>
      <c r="P1080" s="100" t="str">
        <f t="shared" ca="1" si="97"/>
        <v>OUT TIME</v>
      </c>
      <c r="Q1080" s="84">
        <f>+IFERROR(VLOOKUP(CONSOLIDADO[[#This Row],[Codigo Municipio]],TDDia!$A$4:$B$394,2,0),0)</f>
        <v>0</v>
      </c>
    </row>
    <row r="1081" spans="2:17" ht="14.4" x14ac:dyDescent="0.3">
      <c r="B1081">
        <f t="shared" si="94"/>
        <v>6</v>
      </c>
      <c r="C1081" s="75" t="str" cm="1">
        <f t="array" ref="C1081">+INDEX(Table_4[[Departamento]:[Municipio]],FINAL!$B1081,1)</f>
        <v>Atlántida</v>
      </c>
      <c r="D1081" s="75" t="str" cm="1">
        <f t="array" ref="D1081">+INDEX(Table_4[[Departamento]:[Municipio]],FINAL!$B1081,4)</f>
        <v>San Francisco</v>
      </c>
      <c r="E1081" s="75" t="str" cm="1">
        <f t="array" ref="E1081">+INDEX(Table_4[[Departamento]:[Municipio]],FINAL!$B1081,3)</f>
        <v>0106</v>
      </c>
      <c r="F1081" s="102">
        <f t="shared" si="79"/>
        <v>44007</v>
      </c>
      <c r="G1081" s="77" t="str">
        <f>+CONSOLIDADO[[#This Row],[Codigo Municipio]]&amp;CONSOLIDADO[[#This Row],[Fecha]]</f>
        <v>010644007</v>
      </c>
      <c r="H1081" s="78">
        <f>+IFERROR(VLOOKUP($G1081,TDAcumula!$C$2:$E$2027,3,0),0)</f>
        <v>0</v>
      </c>
      <c r="I1081" s="79">
        <f t="shared" si="95"/>
        <v>1</v>
      </c>
      <c r="J1081" s="80">
        <f>+IF(CONSOLIDADO[[#This Row],[Codigo Municipio]]=E1080,CONSOLIDADO[[#This Row],[Fallecidos Diarios]]+J1080,CONSOLIDADO[[#This Row],[Fallecidos Diarios]])</f>
        <v>0</v>
      </c>
      <c r="K1081" s="81">
        <f t="shared" si="96"/>
        <v>0</v>
      </c>
      <c r="L1081" s="82">
        <f>+IF(CONSOLIDADO[[#This Row],[Codigo Municipio]]=E1080,CONSOLIDADO[[#This Row],[Recuperados Diarios]]+L1080,CONSOLIDADO[[#This Row],[Recuperados Diarios]])</f>
        <v>1</v>
      </c>
      <c r="M1081" s="83" cm="1">
        <f t="array" ref="M1081">+IFERROR(IF(CONSOLIDADO[[#This Row],[Día]]&lt;14,0,INDEX(CONSOLIDADO[Casos Diarios],ROW()-14,1)),0)</f>
        <v>0</v>
      </c>
      <c r="N1081" s="78">
        <f>+IF(CONSOLIDADO[[#This Row],[Clave]]="710143893",1,IF(OR(CONSOLIDADO[[#This Row],[Casos Acumulados]]&gt;0,CONSOLIDADO[[#This Row],[Muertes]]&gt;0),N1080+1,I1081))</f>
        <v>87</v>
      </c>
      <c r="O1081" s="75">
        <f>+IFERROR(VLOOKUP($G1081,TDMuertes!$C$2:$E$534,3,0),0)</f>
        <v>0</v>
      </c>
      <c r="P1081" s="100" t="str">
        <f t="shared" ca="1" si="97"/>
        <v>OUT TIME</v>
      </c>
      <c r="Q1081" s="84">
        <f>+IFERROR(VLOOKUP(CONSOLIDADO[[#This Row],[Codigo Municipio]],TDDia!$A$4:$B$394,2,0),0)</f>
        <v>0</v>
      </c>
    </row>
    <row r="1082" spans="2:17" ht="14.4" x14ac:dyDescent="0.3">
      <c r="B1082">
        <f t="shared" si="94"/>
        <v>6</v>
      </c>
      <c r="C1082" s="75" t="str" cm="1">
        <f t="array" ref="C1082">+INDEX(Table_4[[Departamento]:[Municipio]],FINAL!$B1082,1)</f>
        <v>Atlántida</v>
      </c>
      <c r="D1082" s="75" t="str" cm="1">
        <f t="array" ref="D1082">+INDEX(Table_4[[Departamento]:[Municipio]],FINAL!$B1082,4)</f>
        <v>San Francisco</v>
      </c>
      <c r="E1082" s="75" t="str" cm="1">
        <f t="array" ref="E1082">+INDEX(Table_4[[Departamento]:[Municipio]],FINAL!$B1082,3)</f>
        <v>0106</v>
      </c>
      <c r="F1082" s="102">
        <f t="shared" si="79"/>
        <v>44008</v>
      </c>
      <c r="G1082" s="77" t="str">
        <f>+CONSOLIDADO[[#This Row],[Codigo Municipio]]&amp;CONSOLIDADO[[#This Row],[Fecha]]</f>
        <v>010644008</v>
      </c>
      <c r="H1082" s="78">
        <f>+IFERROR(VLOOKUP($G1082,TDAcumula!$C$2:$E$2027,3,0),0)</f>
        <v>0</v>
      </c>
      <c r="I1082" s="79">
        <f t="shared" si="95"/>
        <v>1</v>
      </c>
      <c r="J1082" s="80">
        <f>+IF(CONSOLIDADO[[#This Row],[Codigo Municipio]]=E1081,CONSOLIDADO[[#This Row],[Fallecidos Diarios]]+J1081,CONSOLIDADO[[#This Row],[Fallecidos Diarios]])</f>
        <v>0</v>
      </c>
      <c r="K1082" s="81">
        <f t="shared" si="96"/>
        <v>0</v>
      </c>
      <c r="L1082" s="82">
        <f>+IF(CONSOLIDADO[[#This Row],[Codigo Municipio]]=E1081,CONSOLIDADO[[#This Row],[Recuperados Diarios]]+L1081,CONSOLIDADO[[#This Row],[Recuperados Diarios]])</f>
        <v>1</v>
      </c>
      <c r="M1082" s="83" cm="1">
        <f t="array" ref="M1082">+IFERROR(IF(CONSOLIDADO[[#This Row],[Día]]&lt;14,0,INDEX(CONSOLIDADO[Casos Diarios],ROW()-14,1)),0)</f>
        <v>0</v>
      </c>
      <c r="N1082" s="78">
        <f>+IF(CONSOLIDADO[[#This Row],[Clave]]="710143893",1,IF(OR(CONSOLIDADO[[#This Row],[Casos Acumulados]]&gt;0,CONSOLIDADO[[#This Row],[Muertes]]&gt;0),N1081+1,I1082))</f>
        <v>88</v>
      </c>
      <c r="O1082" s="75">
        <f>+IFERROR(VLOOKUP($G1082,TDMuertes!$C$2:$E$534,3,0),0)</f>
        <v>0</v>
      </c>
      <c r="P1082" s="100" t="str">
        <f t="shared" ca="1" si="97"/>
        <v>OUT TIME</v>
      </c>
      <c r="Q1082" s="84">
        <f>+IFERROR(VLOOKUP(CONSOLIDADO[[#This Row],[Codigo Municipio]],TDDia!$A$4:$B$394,2,0),0)</f>
        <v>0</v>
      </c>
    </row>
    <row r="1083" spans="2:17" ht="14.4" x14ac:dyDescent="0.3">
      <c r="B1083">
        <f t="shared" si="94"/>
        <v>6</v>
      </c>
      <c r="C1083" s="75" t="str" cm="1">
        <f t="array" ref="C1083">+INDEX(Table_4[[Departamento]:[Municipio]],FINAL!$B1083,1)</f>
        <v>Atlántida</v>
      </c>
      <c r="D1083" s="75" t="str" cm="1">
        <f t="array" ref="D1083">+INDEX(Table_4[[Departamento]:[Municipio]],FINAL!$B1083,4)</f>
        <v>San Francisco</v>
      </c>
      <c r="E1083" s="75" t="str" cm="1">
        <f t="array" ref="E1083">+INDEX(Table_4[[Departamento]:[Municipio]],FINAL!$B1083,3)</f>
        <v>0106</v>
      </c>
      <c r="F1083" s="102">
        <f t="shared" si="79"/>
        <v>44009</v>
      </c>
      <c r="G1083" s="77" t="str">
        <f>+CONSOLIDADO[[#This Row],[Codigo Municipio]]&amp;CONSOLIDADO[[#This Row],[Fecha]]</f>
        <v>010644009</v>
      </c>
      <c r="H1083" s="78">
        <f>+IFERROR(VLOOKUP($G1083,TDAcumula!$C$2:$E$2027,3,0),0)</f>
        <v>0</v>
      </c>
      <c r="I1083" s="79">
        <f t="shared" si="95"/>
        <v>1</v>
      </c>
      <c r="J1083" s="80">
        <f>+IF(CONSOLIDADO[[#This Row],[Codigo Municipio]]=E1082,CONSOLIDADO[[#This Row],[Fallecidos Diarios]]+J1082,CONSOLIDADO[[#This Row],[Fallecidos Diarios]])</f>
        <v>0</v>
      </c>
      <c r="K1083" s="81">
        <f t="shared" si="96"/>
        <v>0</v>
      </c>
      <c r="L1083" s="82">
        <f>+IF(CONSOLIDADO[[#This Row],[Codigo Municipio]]=E1082,CONSOLIDADO[[#This Row],[Recuperados Diarios]]+L1082,CONSOLIDADO[[#This Row],[Recuperados Diarios]])</f>
        <v>1</v>
      </c>
      <c r="M1083" s="83" cm="1">
        <f t="array" ref="M1083">+IFERROR(IF(CONSOLIDADO[[#This Row],[Día]]&lt;14,0,INDEX(CONSOLIDADO[Casos Diarios],ROW()-14,1)),0)</f>
        <v>0</v>
      </c>
      <c r="N1083" s="78">
        <f>+IF(CONSOLIDADO[[#This Row],[Clave]]="710143893",1,IF(OR(CONSOLIDADO[[#This Row],[Casos Acumulados]]&gt;0,CONSOLIDADO[[#This Row],[Muertes]]&gt;0),N1082+1,I1083))</f>
        <v>89</v>
      </c>
      <c r="O1083" s="75">
        <f>+IFERROR(VLOOKUP($G1083,TDMuertes!$C$2:$E$534,3,0),0)</f>
        <v>0</v>
      </c>
      <c r="P1083" s="100" t="str">
        <f t="shared" ca="1" si="97"/>
        <v>OUT TIME</v>
      </c>
      <c r="Q1083" s="84">
        <f>+IFERROR(VLOOKUP(CONSOLIDADO[[#This Row],[Codigo Municipio]],TDDia!$A$4:$B$394,2,0),0)</f>
        <v>0</v>
      </c>
    </row>
    <row r="1084" spans="2:17" ht="14.4" x14ac:dyDescent="0.3">
      <c r="B1084">
        <f t="shared" si="94"/>
        <v>6</v>
      </c>
      <c r="C1084" s="75" t="str" cm="1">
        <f t="array" ref="C1084">+INDEX(Table_4[[Departamento]:[Municipio]],FINAL!$B1084,1)</f>
        <v>Atlántida</v>
      </c>
      <c r="D1084" s="75" t="str" cm="1">
        <f t="array" ref="D1084">+INDEX(Table_4[[Departamento]:[Municipio]],FINAL!$B1084,4)</f>
        <v>San Francisco</v>
      </c>
      <c r="E1084" s="75" t="str" cm="1">
        <f t="array" ref="E1084">+INDEX(Table_4[[Departamento]:[Municipio]],FINAL!$B1084,3)</f>
        <v>0106</v>
      </c>
      <c r="F1084" s="102">
        <f t="shared" si="79"/>
        <v>44010</v>
      </c>
      <c r="G1084" s="77" t="str">
        <f>+CONSOLIDADO[[#This Row],[Codigo Municipio]]&amp;CONSOLIDADO[[#This Row],[Fecha]]</f>
        <v>010644010</v>
      </c>
      <c r="H1084" s="78">
        <f>+IFERROR(VLOOKUP($G1084,TDAcumula!$C$2:$E$2027,3,0),0)</f>
        <v>0</v>
      </c>
      <c r="I1084" s="79">
        <f t="shared" si="95"/>
        <v>1</v>
      </c>
      <c r="J1084" s="80">
        <f>+IF(CONSOLIDADO[[#This Row],[Codigo Municipio]]=E1083,CONSOLIDADO[[#This Row],[Fallecidos Diarios]]+J1083,CONSOLIDADO[[#This Row],[Fallecidos Diarios]])</f>
        <v>0</v>
      </c>
      <c r="K1084" s="81">
        <f t="shared" si="96"/>
        <v>0</v>
      </c>
      <c r="L1084" s="82">
        <f>+IF(CONSOLIDADO[[#This Row],[Codigo Municipio]]=E1083,CONSOLIDADO[[#This Row],[Recuperados Diarios]]+L1083,CONSOLIDADO[[#This Row],[Recuperados Diarios]])</f>
        <v>1</v>
      </c>
      <c r="M1084" s="83" cm="1">
        <f t="array" ref="M1084">+IFERROR(IF(CONSOLIDADO[[#This Row],[Día]]&lt;14,0,INDEX(CONSOLIDADO[Casos Diarios],ROW()-14,1)),0)</f>
        <v>0</v>
      </c>
      <c r="N1084" s="78">
        <f>+IF(CONSOLIDADO[[#This Row],[Clave]]="710143893",1,IF(OR(CONSOLIDADO[[#This Row],[Casos Acumulados]]&gt;0,CONSOLIDADO[[#This Row],[Muertes]]&gt;0),N1083+1,I1084))</f>
        <v>90</v>
      </c>
      <c r="O1084" s="75">
        <f>+IFERROR(VLOOKUP($G1084,TDMuertes!$C$2:$E$534,3,0),0)</f>
        <v>0</v>
      </c>
      <c r="P1084" s="100" t="str">
        <f t="shared" ca="1" si="97"/>
        <v>OUT TIME</v>
      </c>
      <c r="Q1084" s="84">
        <f>+IFERROR(VLOOKUP(CONSOLIDADO[[#This Row],[Codigo Municipio]],TDDia!$A$4:$B$394,2,0),0)</f>
        <v>0</v>
      </c>
    </row>
    <row r="1085" spans="2:17" ht="14.4" x14ac:dyDescent="0.3">
      <c r="B1085">
        <f t="shared" si="94"/>
        <v>6</v>
      </c>
      <c r="C1085" s="75" t="str" cm="1">
        <f t="array" ref="C1085">+INDEX(Table_4[[Departamento]:[Municipio]],FINAL!$B1085,1)</f>
        <v>Atlántida</v>
      </c>
      <c r="D1085" s="75" t="str" cm="1">
        <f t="array" ref="D1085">+INDEX(Table_4[[Departamento]:[Municipio]],FINAL!$B1085,4)</f>
        <v>San Francisco</v>
      </c>
      <c r="E1085" s="75" t="str" cm="1">
        <f t="array" ref="E1085">+INDEX(Table_4[[Departamento]:[Municipio]],FINAL!$B1085,3)</f>
        <v>0106</v>
      </c>
      <c r="F1085" s="102">
        <f t="shared" si="79"/>
        <v>44011</v>
      </c>
      <c r="G1085" s="77" t="str">
        <f>+CONSOLIDADO[[#This Row],[Codigo Municipio]]&amp;CONSOLIDADO[[#This Row],[Fecha]]</f>
        <v>010644011</v>
      </c>
      <c r="H1085" s="78">
        <f>+IFERROR(VLOOKUP($G1085,TDAcumula!$C$2:$E$2027,3,0),0)</f>
        <v>0</v>
      </c>
      <c r="I1085" s="79">
        <f t="shared" si="95"/>
        <v>1</v>
      </c>
      <c r="J1085" s="80">
        <f>+IF(CONSOLIDADO[[#This Row],[Codigo Municipio]]=E1084,CONSOLIDADO[[#This Row],[Fallecidos Diarios]]+J1084,CONSOLIDADO[[#This Row],[Fallecidos Diarios]])</f>
        <v>0</v>
      </c>
      <c r="K1085" s="81">
        <f t="shared" si="96"/>
        <v>0</v>
      </c>
      <c r="L1085" s="82">
        <f>+IF(CONSOLIDADO[[#This Row],[Codigo Municipio]]=E1084,CONSOLIDADO[[#This Row],[Recuperados Diarios]]+L1084,CONSOLIDADO[[#This Row],[Recuperados Diarios]])</f>
        <v>1</v>
      </c>
      <c r="M1085" s="83" cm="1">
        <f t="array" ref="M1085">+IFERROR(IF(CONSOLIDADO[[#This Row],[Día]]&lt;14,0,INDEX(CONSOLIDADO[Casos Diarios],ROW()-14,1)),0)</f>
        <v>0</v>
      </c>
      <c r="N1085" s="78">
        <f>+IF(CONSOLIDADO[[#This Row],[Clave]]="710143893",1,IF(OR(CONSOLIDADO[[#This Row],[Casos Acumulados]]&gt;0,CONSOLIDADO[[#This Row],[Muertes]]&gt;0),N1084+1,I1085))</f>
        <v>91</v>
      </c>
      <c r="O1085" s="75">
        <f>+IFERROR(VLOOKUP($G1085,TDMuertes!$C$2:$E$534,3,0),0)</f>
        <v>0</v>
      </c>
      <c r="P1085" s="100" t="str">
        <f t="shared" ca="1" si="97"/>
        <v>OUT TIME</v>
      </c>
      <c r="Q1085" s="84">
        <f>+IFERROR(VLOOKUP(CONSOLIDADO[[#This Row],[Codigo Municipio]],TDDia!$A$4:$B$394,2,0),0)</f>
        <v>0</v>
      </c>
    </row>
    <row r="1086" spans="2:17" ht="14.4" x14ac:dyDescent="0.3">
      <c r="B1086">
        <f t="shared" si="94"/>
        <v>6</v>
      </c>
      <c r="C1086" s="75" t="str" cm="1">
        <f t="array" ref="C1086">+INDEX(Table_4[[Departamento]:[Municipio]],FINAL!$B1086,1)</f>
        <v>Atlántida</v>
      </c>
      <c r="D1086" s="75" t="str" cm="1">
        <f t="array" ref="D1086">+INDEX(Table_4[[Departamento]:[Municipio]],FINAL!$B1086,4)</f>
        <v>San Francisco</v>
      </c>
      <c r="E1086" s="75" t="str" cm="1">
        <f t="array" ref="E1086">+INDEX(Table_4[[Departamento]:[Municipio]],FINAL!$B1086,3)</f>
        <v>0106</v>
      </c>
      <c r="F1086" s="102">
        <f t="shared" si="79"/>
        <v>44012</v>
      </c>
      <c r="G1086" s="77" t="str">
        <f>+CONSOLIDADO[[#This Row],[Codigo Municipio]]&amp;CONSOLIDADO[[#This Row],[Fecha]]</f>
        <v>010644012</v>
      </c>
      <c r="H1086" s="78">
        <f>+IFERROR(VLOOKUP($G1086,TDAcumula!$C$2:$E$2027,3,0),0)</f>
        <v>0</v>
      </c>
      <c r="I1086" s="79">
        <f t="shared" si="95"/>
        <v>1</v>
      </c>
      <c r="J1086" s="80">
        <f>+IF(CONSOLIDADO[[#This Row],[Codigo Municipio]]=E1085,CONSOLIDADO[[#This Row],[Fallecidos Diarios]]+J1085,CONSOLIDADO[[#This Row],[Fallecidos Diarios]])</f>
        <v>0</v>
      </c>
      <c r="K1086" s="81">
        <f t="shared" si="96"/>
        <v>0</v>
      </c>
      <c r="L1086" s="82">
        <f>+IF(CONSOLIDADO[[#This Row],[Codigo Municipio]]=E1085,CONSOLIDADO[[#This Row],[Recuperados Diarios]]+L1085,CONSOLIDADO[[#This Row],[Recuperados Diarios]])</f>
        <v>1</v>
      </c>
      <c r="M1086" s="83" cm="1">
        <f t="array" ref="M1086">+IFERROR(IF(CONSOLIDADO[[#This Row],[Día]]&lt;14,0,INDEX(CONSOLIDADO[Casos Diarios],ROW()-14,1)),0)</f>
        <v>0</v>
      </c>
      <c r="N1086" s="78">
        <f>+IF(CONSOLIDADO[[#This Row],[Clave]]="710143893",1,IF(OR(CONSOLIDADO[[#This Row],[Casos Acumulados]]&gt;0,CONSOLIDADO[[#This Row],[Muertes]]&gt;0),N1085+1,I1086))</f>
        <v>92</v>
      </c>
      <c r="O1086" s="75">
        <f>+IFERROR(VLOOKUP($G1086,TDMuertes!$C$2:$E$534,3,0),0)</f>
        <v>0</v>
      </c>
      <c r="P1086" s="100" t="str">
        <f t="shared" ca="1" si="97"/>
        <v>OUT TIME</v>
      </c>
      <c r="Q1086" s="84">
        <f>+IFERROR(VLOOKUP(CONSOLIDADO[[#This Row],[Codigo Municipio]],TDDia!$A$4:$B$394,2,0),0)</f>
        <v>0</v>
      </c>
    </row>
    <row r="1087" spans="2:17" ht="14.4" x14ac:dyDescent="0.3">
      <c r="B1087">
        <f t="shared" si="94"/>
        <v>6</v>
      </c>
      <c r="C1087" s="75" t="str" cm="1">
        <f t="array" ref="C1087">+INDEX(Table_4[[Departamento]:[Municipio]],FINAL!$B1087,1)</f>
        <v>Atlántida</v>
      </c>
      <c r="D1087" s="75" t="str" cm="1">
        <f t="array" ref="D1087">+INDEX(Table_4[[Departamento]:[Municipio]],FINAL!$B1087,4)</f>
        <v>San Francisco</v>
      </c>
      <c r="E1087" s="75" t="str" cm="1">
        <f t="array" ref="E1087">+INDEX(Table_4[[Departamento]:[Municipio]],FINAL!$B1087,3)</f>
        <v>0106</v>
      </c>
      <c r="F1087" s="102">
        <f t="shared" si="79"/>
        <v>44013</v>
      </c>
      <c r="G1087" s="77" t="str">
        <f>+CONSOLIDADO[[#This Row],[Codigo Municipio]]&amp;CONSOLIDADO[[#This Row],[Fecha]]</f>
        <v>010644013</v>
      </c>
      <c r="H1087" s="78">
        <f>+IFERROR(VLOOKUP($G1087,TDAcumula!$C$2:$E$2027,3,0),0)</f>
        <v>0</v>
      </c>
      <c r="I1087" s="79">
        <f t="shared" si="95"/>
        <v>1</v>
      </c>
      <c r="J1087" s="80">
        <f>+IF(CONSOLIDADO[[#This Row],[Codigo Municipio]]=E1086,CONSOLIDADO[[#This Row],[Fallecidos Diarios]]+J1086,CONSOLIDADO[[#This Row],[Fallecidos Diarios]])</f>
        <v>0</v>
      </c>
      <c r="K1087" s="81">
        <f t="shared" si="96"/>
        <v>0</v>
      </c>
      <c r="L1087" s="82">
        <f>+IF(CONSOLIDADO[[#This Row],[Codigo Municipio]]=E1086,CONSOLIDADO[[#This Row],[Recuperados Diarios]]+L1086,CONSOLIDADO[[#This Row],[Recuperados Diarios]])</f>
        <v>1</v>
      </c>
      <c r="M1087" s="83" cm="1">
        <f t="array" ref="M1087">+IFERROR(IF(CONSOLIDADO[[#This Row],[Día]]&lt;14,0,INDEX(CONSOLIDADO[Casos Diarios],ROW()-14,1)),0)</f>
        <v>0</v>
      </c>
      <c r="N1087" s="78">
        <f>+IF(CONSOLIDADO[[#This Row],[Clave]]="710143893",1,IF(OR(CONSOLIDADO[[#This Row],[Casos Acumulados]]&gt;0,CONSOLIDADO[[#This Row],[Muertes]]&gt;0),N1086+1,I1087))</f>
        <v>93</v>
      </c>
      <c r="O1087" s="75">
        <f>+IFERROR(VLOOKUP($G1087,TDMuertes!$C$2:$E$534,3,0),0)</f>
        <v>0</v>
      </c>
      <c r="P1087" s="100" t="str">
        <f t="shared" ca="1" si="97"/>
        <v>OUT TIME</v>
      </c>
      <c r="Q1087" s="84">
        <f>+IFERROR(VLOOKUP(CONSOLIDADO[[#This Row],[Codigo Municipio]],TDDia!$A$4:$B$394,2,0),0)</f>
        <v>0</v>
      </c>
    </row>
    <row r="1088" spans="2:17" ht="14.4" x14ac:dyDescent="0.3">
      <c r="B1088">
        <f t="shared" si="94"/>
        <v>6</v>
      </c>
      <c r="C1088" s="75" t="str" cm="1">
        <f t="array" ref="C1088">+INDEX(Table_4[[Departamento]:[Municipio]],FINAL!$B1088,1)</f>
        <v>Atlántida</v>
      </c>
      <c r="D1088" s="75" t="str" cm="1">
        <f t="array" ref="D1088">+INDEX(Table_4[[Departamento]:[Municipio]],FINAL!$B1088,4)</f>
        <v>San Francisco</v>
      </c>
      <c r="E1088" s="75" t="str" cm="1">
        <f t="array" ref="E1088">+INDEX(Table_4[[Departamento]:[Municipio]],FINAL!$B1088,3)</f>
        <v>0106</v>
      </c>
      <c r="F1088" s="102">
        <f t="shared" si="79"/>
        <v>44014</v>
      </c>
      <c r="G1088" s="77" t="str">
        <f>+CONSOLIDADO[[#This Row],[Codigo Municipio]]&amp;CONSOLIDADO[[#This Row],[Fecha]]</f>
        <v>010644014</v>
      </c>
      <c r="H1088" s="78">
        <f>+IFERROR(VLOOKUP($G1088,TDAcumula!$C$2:$E$2027,3,0),0)</f>
        <v>0</v>
      </c>
      <c r="I1088" s="79">
        <f t="shared" si="95"/>
        <v>1</v>
      </c>
      <c r="J1088" s="80">
        <f>+IF(CONSOLIDADO[[#This Row],[Codigo Municipio]]=E1087,CONSOLIDADO[[#This Row],[Fallecidos Diarios]]+J1087,CONSOLIDADO[[#This Row],[Fallecidos Diarios]])</f>
        <v>0</v>
      </c>
      <c r="K1088" s="81">
        <f t="shared" si="96"/>
        <v>0</v>
      </c>
      <c r="L1088" s="82">
        <f>+IF(CONSOLIDADO[[#This Row],[Codigo Municipio]]=E1087,CONSOLIDADO[[#This Row],[Recuperados Diarios]]+L1087,CONSOLIDADO[[#This Row],[Recuperados Diarios]])</f>
        <v>1</v>
      </c>
      <c r="M1088" s="83" cm="1">
        <f t="array" ref="M1088">+IFERROR(IF(CONSOLIDADO[[#This Row],[Día]]&lt;14,0,INDEX(CONSOLIDADO[Casos Diarios],ROW()-14,1)),0)</f>
        <v>0</v>
      </c>
      <c r="N1088" s="78">
        <f>+IF(CONSOLIDADO[[#This Row],[Clave]]="710143893",1,IF(OR(CONSOLIDADO[[#This Row],[Casos Acumulados]]&gt;0,CONSOLIDADO[[#This Row],[Muertes]]&gt;0),N1087+1,I1088))</f>
        <v>94</v>
      </c>
      <c r="O1088" s="75">
        <f>+IFERROR(VLOOKUP($G1088,TDMuertes!$C$2:$E$534,3,0),0)</f>
        <v>0</v>
      </c>
      <c r="P1088" s="100" t="str">
        <f t="shared" ca="1" si="97"/>
        <v>OUT TIME</v>
      </c>
      <c r="Q1088" s="84">
        <f>+IFERROR(VLOOKUP(CONSOLIDADO[[#This Row],[Codigo Municipio]],TDDia!$A$4:$B$394,2,0),0)</f>
        <v>0</v>
      </c>
    </row>
    <row r="1089" spans="2:17" ht="14.4" x14ac:dyDescent="0.3">
      <c r="B1089">
        <f t="shared" si="94"/>
        <v>6</v>
      </c>
      <c r="C1089" s="75" t="str" cm="1">
        <f t="array" ref="C1089">+INDEX(Table_4[[Departamento]:[Municipio]],FINAL!$B1089,1)</f>
        <v>Atlántida</v>
      </c>
      <c r="D1089" s="75" t="str" cm="1">
        <f t="array" ref="D1089">+INDEX(Table_4[[Departamento]:[Municipio]],FINAL!$B1089,4)</f>
        <v>San Francisco</v>
      </c>
      <c r="E1089" s="75" t="str" cm="1">
        <f t="array" ref="E1089">+INDEX(Table_4[[Departamento]:[Municipio]],FINAL!$B1089,3)</f>
        <v>0106</v>
      </c>
      <c r="F1089" s="102">
        <f t="shared" si="79"/>
        <v>44015</v>
      </c>
      <c r="G1089" s="77" t="str">
        <f>+CONSOLIDADO[[#This Row],[Codigo Municipio]]&amp;CONSOLIDADO[[#This Row],[Fecha]]</f>
        <v>010644015</v>
      </c>
      <c r="H1089" s="78">
        <f>+IFERROR(VLOOKUP($G1089,TDAcumula!$C$2:$E$2027,3,0),0)</f>
        <v>0</v>
      </c>
      <c r="I1089" s="79">
        <f t="shared" si="95"/>
        <v>1</v>
      </c>
      <c r="J1089" s="80">
        <f>+IF(CONSOLIDADO[[#This Row],[Codigo Municipio]]=E1088,CONSOLIDADO[[#This Row],[Fallecidos Diarios]]+J1088,CONSOLIDADO[[#This Row],[Fallecidos Diarios]])</f>
        <v>0</v>
      </c>
      <c r="K1089" s="81">
        <f t="shared" si="96"/>
        <v>0</v>
      </c>
      <c r="L1089" s="82">
        <f>+IF(CONSOLIDADO[[#This Row],[Codigo Municipio]]=E1088,CONSOLIDADO[[#This Row],[Recuperados Diarios]]+L1088,CONSOLIDADO[[#This Row],[Recuperados Diarios]])</f>
        <v>1</v>
      </c>
      <c r="M1089" s="83" cm="1">
        <f t="array" ref="M1089">+IFERROR(IF(CONSOLIDADO[[#This Row],[Día]]&lt;14,0,INDEX(CONSOLIDADO[Casos Diarios],ROW()-14,1)),0)</f>
        <v>0</v>
      </c>
      <c r="N1089" s="78">
        <f>+IF(CONSOLIDADO[[#This Row],[Clave]]="710143893",1,IF(OR(CONSOLIDADO[[#This Row],[Casos Acumulados]]&gt;0,CONSOLIDADO[[#This Row],[Muertes]]&gt;0),N1088+1,I1089))</f>
        <v>95</v>
      </c>
      <c r="O1089" s="75">
        <f>+IFERROR(VLOOKUP($G1089,TDMuertes!$C$2:$E$534,3,0),0)</f>
        <v>0</v>
      </c>
      <c r="P1089" s="100" t="str">
        <f t="shared" ca="1" si="97"/>
        <v>OUT TIME</v>
      </c>
      <c r="Q1089" s="84">
        <f>+IFERROR(VLOOKUP(CONSOLIDADO[[#This Row],[Codigo Municipio]],TDDia!$A$4:$B$394,2,0),0)</f>
        <v>0</v>
      </c>
    </row>
    <row r="1090" spans="2:17" ht="14.4" x14ac:dyDescent="0.3">
      <c r="B1090">
        <f t="shared" si="94"/>
        <v>6</v>
      </c>
      <c r="C1090" s="75" t="str" cm="1">
        <f t="array" ref="C1090">+INDEX(Table_4[[Departamento]:[Municipio]],FINAL!$B1090,1)</f>
        <v>Atlántida</v>
      </c>
      <c r="D1090" s="75" t="str" cm="1">
        <f t="array" ref="D1090">+INDEX(Table_4[[Departamento]:[Municipio]],FINAL!$B1090,4)</f>
        <v>San Francisco</v>
      </c>
      <c r="E1090" s="75" t="str" cm="1">
        <f t="array" ref="E1090">+INDEX(Table_4[[Departamento]:[Municipio]],FINAL!$B1090,3)</f>
        <v>0106</v>
      </c>
      <c r="F1090" s="102">
        <f t="shared" ref="F1090:F1153" si="98">+F897</f>
        <v>44016</v>
      </c>
      <c r="G1090" s="77" t="str">
        <f>+CONSOLIDADO[[#This Row],[Codigo Municipio]]&amp;CONSOLIDADO[[#This Row],[Fecha]]</f>
        <v>010644016</v>
      </c>
      <c r="H1090" s="78">
        <f>+IFERROR(VLOOKUP($G1090,TDAcumula!$C$2:$E$2027,3,0),0)</f>
        <v>0</v>
      </c>
      <c r="I1090" s="79">
        <f t="shared" si="95"/>
        <v>1</v>
      </c>
      <c r="J1090" s="80">
        <f>+IF(CONSOLIDADO[[#This Row],[Codigo Municipio]]=E1089,CONSOLIDADO[[#This Row],[Fallecidos Diarios]]+J1089,CONSOLIDADO[[#This Row],[Fallecidos Diarios]])</f>
        <v>0</v>
      </c>
      <c r="K1090" s="81">
        <f t="shared" si="96"/>
        <v>0</v>
      </c>
      <c r="L1090" s="82">
        <f>+IF(CONSOLIDADO[[#This Row],[Codigo Municipio]]=E1089,CONSOLIDADO[[#This Row],[Recuperados Diarios]]+L1089,CONSOLIDADO[[#This Row],[Recuperados Diarios]])</f>
        <v>1</v>
      </c>
      <c r="M1090" s="83" cm="1">
        <f t="array" ref="M1090">+IFERROR(IF(CONSOLIDADO[[#This Row],[Día]]&lt;14,0,INDEX(CONSOLIDADO[Casos Diarios],ROW()-14,1)),0)</f>
        <v>0</v>
      </c>
      <c r="N1090" s="78">
        <f>+IF(CONSOLIDADO[[#This Row],[Clave]]="710143893",1,IF(OR(CONSOLIDADO[[#This Row],[Casos Acumulados]]&gt;0,CONSOLIDADO[[#This Row],[Muertes]]&gt;0),N1089+1,I1090))</f>
        <v>96</v>
      </c>
      <c r="O1090" s="75">
        <f>+IFERROR(VLOOKUP($G1090,TDMuertes!$C$2:$E$534,3,0),0)</f>
        <v>0</v>
      </c>
      <c r="P1090" s="100" t="str">
        <f t="shared" ca="1" si="97"/>
        <v>OUT TIME</v>
      </c>
      <c r="Q1090" s="84">
        <f>+IFERROR(VLOOKUP(CONSOLIDADO[[#This Row],[Codigo Municipio]],TDDia!$A$4:$B$394,2,0),0)</f>
        <v>0</v>
      </c>
    </row>
    <row r="1091" spans="2:17" ht="14.4" x14ac:dyDescent="0.3">
      <c r="B1091">
        <f t="shared" si="94"/>
        <v>6</v>
      </c>
      <c r="C1091" s="75" t="str" cm="1">
        <f t="array" ref="C1091">+INDEX(Table_4[[Departamento]:[Municipio]],FINAL!$B1091,1)</f>
        <v>Atlántida</v>
      </c>
      <c r="D1091" s="75" t="str" cm="1">
        <f t="array" ref="D1091">+INDEX(Table_4[[Departamento]:[Municipio]],FINAL!$B1091,4)</f>
        <v>San Francisco</v>
      </c>
      <c r="E1091" s="75" t="str" cm="1">
        <f t="array" ref="E1091">+INDEX(Table_4[[Departamento]:[Municipio]],FINAL!$B1091,3)</f>
        <v>0106</v>
      </c>
      <c r="F1091" s="102">
        <f t="shared" si="98"/>
        <v>44017</v>
      </c>
      <c r="G1091" s="77" t="str">
        <f>+CONSOLIDADO[[#This Row],[Codigo Municipio]]&amp;CONSOLIDADO[[#This Row],[Fecha]]</f>
        <v>010644017</v>
      </c>
      <c r="H1091" s="78">
        <f>+IFERROR(VLOOKUP($G1091,TDAcumula!$C$2:$E$2027,3,0),0)</f>
        <v>0</v>
      </c>
      <c r="I1091" s="79">
        <f t="shared" si="95"/>
        <v>1</v>
      </c>
      <c r="J1091" s="80">
        <f>+IF(CONSOLIDADO[[#This Row],[Codigo Municipio]]=E1090,CONSOLIDADO[[#This Row],[Fallecidos Diarios]]+J1090,CONSOLIDADO[[#This Row],[Fallecidos Diarios]])</f>
        <v>0</v>
      </c>
      <c r="K1091" s="81">
        <f t="shared" si="96"/>
        <v>0</v>
      </c>
      <c r="L1091" s="82">
        <f>+IF(CONSOLIDADO[[#This Row],[Codigo Municipio]]=E1090,CONSOLIDADO[[#This Row],[Recuperados Diarios]]+L1090,CONSOLIDADO[[#This Row],[Recuperados Diarios]])</f>
        <v>1</v>
      </c>
      <c r="M1091" s="83" cm="1">
        <f t="array" ref="M1091">+IFERROR(IF(CONSOLIDADO[[#This Row],[Día]]&lt;14,0,INDEX(CONSOLIDADO[Casos Diarios],ROW()-14,1)),0)</f>
        <v>0</v>
      </c>
      <c r="N1091" s="78">
        <f>+IF(CONSOLIDADO[[#This Row],[Clave]]="710143893",1,IF(OR(CONSOLIDADO[[#This Row],[Casos Acumulados]]&gt;0,CONSOLIDADO[[#This Row],[Muertes]]&gt;0),N1090+1,I1091))</f>
        <v>97</v>
      </c>
      <c r="O1091" s="75">
        <f>+IFERROR(VLOOKUP($G1091,TDMuertes!$C$2:$E$534,3,0),0)</f>
        <v>0</v>
      </c>
      <c r="P1091" s="100" t="str">
        <f t="shared" ca="1" si="97"/>
        <v>OUT TIME</v>
      </c>
      <c r="Q1091" s="84">
        <f>+IFERROR(VLOOKUP(CONSOLIDADO[[#This Row],[Codigo Municipio]],TDDia!$A$4:$B$394,2,0),0)</f>
        <v>0</v>
      </c>
    </row>
    <row r="1092" spans="2:17" ht="14.4" x14ac:dyDescent="0.3">
      <c r="B1092">
        <f t="shared" si="94"/>
        <v>6</v>
      </c>
      <c r="C1092" s="75" t="str" cm="1">
        <f t="array" ref="C1092">+INDEX(Table_4[[Departamento]:[Municipio]],FINAL!$B1092,1)</f>
        <v>Atlántida</v>
      </c>
      <c r="D1092" s="75" t="str" cm="1">
        <f t="array" ref="D1092">+INDEX(Table_4[[Departamento]:[Municipio]],FINAL!$B1092,4)</f>
        <v>San Francisco</v>
      </c>
      <c r="E1092" s="75" t="str" cm="1">
        <f t="array" ref="E1092">+INDEX(Table_4[[Departamento]:[Municipio]],FINAL!$B1092,3)</f>
        <v>0106</v>
      </c>
      <c r="F1092" s="102">
        <f t="shared" si="98"/>
        <v>44018</v>
      </c>
      <c r="G1092" s="77" t="str">
        <f>+CONSOLIDADO[[#This Row],[Codigo Municipio]]&amp;CONSOLIDADO[[#This Row],[Fecha]]</f>
        <v>010644018</v>
      </c>
      <c r="H1092" s="78">
        <f>+IFERROR(VLOOKUP($G1092,TDAcumula!$C$2:$E$2027,3,0),0)</f>
        <v>0</v>
      </c>
      <c r="I1092" s="79">
        <f t="shared" si="95"/>
        <v>1</v>
      </c>
      <c r="J1092" s="80">
        <f>+IF(CONSOLIDADO[[#This Row],[Codigo Municipio]]=E1091,CONSOLIDADO[[#This Row],[Fallecidos Diarios]]+J1091,CONSOLIDADO[[#This Row],[Fallecidos Diarios]])</f>
        <v>0</v>
      </c>
      <c r="K1092" s="81">
        <f t="shared" si="96"/>
        <v>0</v>
      </c>
      <c r="L1092" s="82">
        <f>+IF(CONSOLIDADO[[#This Row],[Codigo Municipio]]=E1091,CONSOLIDADO[[#This Row],[Recuperados Diarios]]+L1091,CONSOLIDADO[[#This Row],[Recuperados Diarios]])</f>
        <v>1</v>
      </c>
      <c r="M1092" s="83" cm="1">
        <f t="array" ref="M1092">+IFERROR(IF(CONSOLIDADO[[#This Row],[Día]]&lt;14,0,INDEX(CONSOLIDADO[Casos Diarios],ROW()-14,1)),0)</f>
        <v>0</v>
      </c>
      <c r="N1092" s="78">
        <f>+IF(CONSOLIDADO[[#This Row],[Clave]]="710143893",1,IF(OR(CONSOLIDADO[[#This Row],[Casos Acumulados]]&gt;0,CONSOLIDADO[[#This Row],[Muertes]]&gt;0),N1091+1,I1092))</f>
        <v>98</v>
      </c>
      <c r="O1092" s="75">
        <f>+IFERROR(VLOOKUP($G1092,TDMuertes!$C$2:$E$534,3,0),0)</f>
        <v>0</v>
      </c>
      <c r="P1092" s="100" t="str">
        <f t="shared" ca="1" si="97"/>
        <v>OUT TIME</v>
      </c>
      <c r="Q1092" s="84">
        <f>+IFERROR(VLOOKUP(CONSOLIDADO[[#This Row],[Codigo Municipio]],TDDia!$A$4:$B$394,2,0),0)</f>
        <v>0</v>
      </c>
    </row>
    <row r="1093" spans="2:17" ht="14.4" x14ac:dyDescent="0.3">
      <c r="B1093">
        <f t="shared" ref="B1093:B1156" si="99">+IF(F1092=44085,B1092+1,B1092)</f>
        <v>6</v>
      </c>
      <c r="C1093" s="75" t="str" cm="1">
        <f t="array" ref="C1093">+INDEX(Table_4[[Departamento]:[Municipio]],FINAL!$B1093,1)</f>
        <v>Atlántida</v>
      </c>
      <c r="D1093" s="75" t="str" cm="1">
        <f t="array" ref="D1093">+INDEX(Table_4[[Departamento]:[Municipio]],FINAL!$B1093,4)</f>
        <v>San Francisco</v>
      </c>
      <c r="E1093" s="75" t="str" cm="1">
        <f t="array" ref="E1093">+INDEX(Table_4[[Departamento]:[Municipio]],FINAL!$B1093,3)</f>
        <v>0106</v>
      </c>
      <c r="F1093" s="102">
        <f t="shared" si="98"/>
        <v>44019</v>
      </c>
      <c r="G1093" s="77" t="str">
        <f>+CONSOLIDADO[[#This Row],[Codigo Municipio]]&amp;CONSOLIDADO[[#This Row],[Fecha]]</f>
        <v>010644019</v>
      </c>
      <c r="H1093" s="78">
        <f>+IFERROR(VLOOKUP($G1093,TDAcumula!$C$2:$E$2027,3,0),0)</f>
        <v>0</v>
      </c>
      <c r="I1093" s="79">
        <f t="shared" si="95"/>
        <v>1</v>
      </c>
      <c r="J1093" s="80">
        <f>+IF(CONSOLIDADO[[#This Row],[Codigo Municipio]]=E1092,CONSOLIDADO[[#This Row],[Fallecidos Diarios]]+J1092,CONSOLIDADO[[#This Row],[Fallecidos Diarios]])</f>
        <v>0</v>
      </c>
      <c r="K1093" s="81">
        <f t="shared" si="96"/>
        <v>0</v>
      </c>
      <c r="L1093" s="82">
        <f>+IF(CONSOLIDADO[[#This Row],[Codigo Municipio]]=E1092,CONSOLIDADO[[#This Row],[Recuperados Diarios]]+L1092,CONSOLIDADO[[#This Row],[Recuperados Diarios]])</f>
        <v>1</v>
      </c>
      <c r="M1093" s="83" cm="1">
        <f t="array" ref="M1093">+IFERROR(IF(CONSOLIDADO[[#This Row],[Día]]&lt;14,0,INDEX(CONSOLIDADO[Casos Diarios],ROW()-14,1)),0)</f>
        <v>0</v>
      </c>
      <c r="N1093" s="78">
        <f>+IF(CONSOLIDADO[[#This Row],[Clave]]="710143893",1,IF(OR(CONSOLIDADO[[#This Row],[Casos Acumulados]]&gt;0,CONSOLIDADO[[#This Row],[Muertes]]&gt;0),N1092+1,I1093))</f>
        <v>99</v>
      </c>
      <c r="O1093" s="75">
        <f>+IFERROR(VLOOKUP($G1093,TDMuertes!$C$2:$E$534,3,0),0)</f>
        <v>0</v>
      </c>
      <c r="P1093" s="100" t="str">
        <f t="shared" ca="1" si="97"/>
        <v>OUT TIME</v>
      </c>
      <c r="Q1093" s="84">
        <f>+IFERROR(VLOOKUP(CONSOLIDADO[[#This Row],[Codigo Municipio]],TDDia!$A$4:$B$394,2,0),0)</f>
        <v>0</v>
      </c>
    </row>
    <row r="1094" spans="2:17" ht="14.4" x14ac:dyDescent="0.3">
      <c r="B1094">
        <f t="shared" si="99"/>
        <v>6</v>
      </c>
      <c r="C1094" s="75" t="str" cm="1">
        <f t="array" ref="C1094">+INDEX(Table_4[[Departamento]:[Municipio]],FINAL!$B1094,1)</f>
        <v>Atlántida</v>
      </c>
      <c r="D1094" s="75" t="str" cm="1">
        <f t="array" ref="D1094">+INDEX(Table_4[[Departamento]:[Municipio]],FINAL!$B1094,4)</f>
        <v>San Francisco</v>
      </c>
      <c r="E1094" s="75" t="str" cm="1">
        <f t="array" ref="E1094">+INDEX(Table_4[[Departamento]:[Municipio]],FINAL!$B1094,3)</f>
        <v>0106</v>
      </c>
      <c r="F1094" s="102">
        <f t="shared" si="98"/>
        <v>44020</v>
      </c>
      <c r="G1094" s="77" t="str">
        <f>+CONSOLIDADO[[#This Row],[Codigo Municipio]]&amp;CONSOLIDADO[[#This Row],[Fecha]]</f>
        <v>010644020</v>
      </c>
      <c r="H1094" s="78">
        <f>+IFERROR(VLOOKUP($G1094,TDAcumula!$C$2:$E$2027,3,0),0)</f>
        <v>0</v>
      </c>
      <c r="I1094" s="79">
        <f t="shared" si="95"/>
        <v>1</v>
      </c>
      <c r="J1094" s="80">
        <f>+IF(CONSOLIDADO[[#This Row],[Codigo Municipio]]=E1093,CONSOLIDADO[[#This Row],[Fallecidos Diarios]]+J1093,CONSOLIDADO[[#This Row],[Fallecidos Diarios]])</f>
        <v>0</v>
      </c>
      <c r="K1094" s="81">
        <f t="shared" si="96"/>
        <v>0</v>
      </c>
      <c r="L1094" s="82">
        <f>+IF(CONSOLIDADO[[#This Row],[Codigo Municipio]]=E1093,CONSOLIDADO[[#This Row],[Recuperados Diarios]]+L1093,CONSOLIDADO[[#This Row],[Recuperados Diarios]])</f>
        <v>1</v>
      </c>
      <c r="M1094" s="83" cm="1">
        <f t="array" ref="M1094">+IFERROR(IF(CONSOLIDADO[[#This Row],[Día]]&lt;14,0,INDEX(CONSOLIDADO[Casos Diarios],ROW()-14,1)),0)</f>
        <v>0</v>
      </c>
      <c r="N1094" s="78">
        <f>+IF(CONSOLIDADO[[#This Row],[Clave]]="710143893",1,IF(OR(CONSOLIDADO[[#This Row],[Casos Acumulados]]&gt;0,CONSOLIDADO[[#This Row],[Muertes]]&gt;0),N1093+1,I1094))</f>
        <v>100</v>
      </c>
      <c r="O1094" s="75">
        <f>+IFERROR(VLOOKUP($G1094,TDMuertes!$C$2:$E$534,3,0),0)</f>
        <v>0</v>
      </c>
      <c r="P1094" s="100" t="str">
        <f t="shared" ca="1" si="97"/>
        <v>OUT TIME</v>
      </c>
      <c r="Q1094" s="84">
        <f>+IFERROR(VLOOKUP(CONSOLIDADO[[#This Row],[Codigo Municipio]],TDDia!$A$4:$B$394,2,0),0)</f>
        <v>0</v>
      </c>
    </row>
    <row r="1095" spans="2:17" ht="14.4" x14ac:dyDescent="0.3">
      <c r="B1095">
        <f t="shared" si="99"/>
        <v>6</v>
      </c>
      <c r="C1095" s="75" t="str" cm="1">
        <f t="array" ref="C1095">+INDEX(Table_4[[Departamento]:[Municipio]],FINAL!$B1095,1)</f>
        <v>Atlántida</v>
      </c>
      <c r="D1095" s="75" t="str" cm="1">
        <f t="array" ref="D1095">+INDEX(Table_4[[Departamento]:[Municipio]],FINAL!$B1095,4)</f>
        <v>San Francisco</v>
      </c>
      <c r="E1095" s="75" t="str" cm="1">
        <f t="array" ref="E1095">+INDEX(Table_4[[Departamento]:[Municipio]],FINAL!$B1095,3)</f>
        <v>0106</v>
      </c>
      <c r="F1095" s="102">
        <f t="shared" si="98"/>
        <v>44021</v>
      </c>
      <c r="G1095" s="77" t="str">
        <f>+CONSOLIDADO[[#This Row],[Codigo Municipio]]&amp;CONSOLIDADO[[#This Row],[Fecha]]</f>
        <v>010644021</v>
      </c>
      <c r="H1095" s="78">
        <f>+IFERROR(VLOOKUP($G1095,TDAcumula!$C$2:$E$2027,3,0),0)</f>
        <v>0</v>
      </c>
      <c r="I1095" s="79">
        <f t="shared" si="95"/>
        <v>1</v>
      </c>
      <c r="J1095" s="80">
        <f>+IF(CONSOLIDADO[[#This Row],[Codigo Municipio]]=E1094,CONSOLIDADO[[#This Row],[Fallecidos Diarios]]+J1094,CONSOLIDADO[[#This Row],[Fallecidos Diarios]])</f>
        <v>0</v>
      </c>
      <c r="K1095" s="81">
        <f t="shared" si="96"/>
        <v>0</v>
      </c>
      <c r="L1095" s="82">
        <f>+IF(CONSOLIDADO[[#This Row],[Codigo Municipio]]=E1094,CONSOLIDADO[[#This Row],[Recuperados Diarios]]+L1094,CONSOLIDADO[[#This Row],[Recuperados Diarios]])</f>
        <v>1</v>
      </c>
      <c r="M1095" s="83" cm="1">
        <f t="array" ref="M1095">+IFERROR(IF(CONSOLIDADO[[#This Row],[Día]]&lt;14,0,INDEX(CONSOLIDADO[Casos Diarios],ROW()-14,1)),0)</f>
        <v>0</v>
      </c>
      <c r="N1095" s="78">
        <f>+IF(CONSOLIDADO[[#This Row],[Clave]]="710143893",1,IF(OR(CONSOLIDADO[[#This Row],[Casos Acumulados]]&gt;0,CONSOLIDADO[[#This Row],[Muertes]]&gt;0),N1094+1,I1095))</f>
        <v>101</v>
      </c>
      <c r="O1095" s="75">
        <f>+IFERROR(VLOOKUP($G1095,TDMuertes!$C$2:$E$534,3,0),0)</f>
        <v>0</v>
      </c>
      <c r="P1095" s="100" t="str">
        <f t="shared" ca="1" si="97"/>
        <v>OUT TIME</v>
      </c>
      <c r="Q1095" s="84">
        <f>+IFERROR(VLOOKUP(CONSOLIDADO[[#This Row],[Codigo Municipio]],TDDia!$A$4:$B$394,2,0),0)</f>
        <v>0</v>
      </c>
    </row>
    <row r="1096" spans="2:17" ht="14.4" x14ac:dyDescent="0.3">
      <c r="B1096">
        <f t="shared" si="99"/>
        <v>6</v>
      </c>
      <c r="C1096" s="75" t="str" cm="1">
        <f t="array" ref="C1096">+INDEX(Table_4[[Departamento]:[Municipio]],FINAL!$B1096,1)</f>
        <v>Atlántida</v>
      </c>
      <c r="D1096" s="75" t="str" cm="1">
        <f t="array" ref="D1096">+INDEX(Table_4[[Departamento]:[Municipio]],FINAL!$B1096,4)</f>
        <v>San Francisco</v>
      </c>
      <c r="E1096" s="75" t="str" cm="1">
        <f t="array" ref="E1096">+INDEX(Table_4[[Departamento]:[Municipio]],FINAL!$B1096,3)</f>
        <v>0106</v>
      </c>
      <c r="F1096" s="102">
        <f t="shared" si="98"/>
        <v>44022</v>
      </c>
      <c r="G1096" s="77" t="str">
        <f>+CONSOLIDADO[[#This Row],[Codigo Municipio]]&amp;CONSOLIDADO[[#This Row],[Fecha]]</f>
        <v>010644022</v>
      </c>
      <c r="H1096" s="78">
        <f>+IFERROR(VLOOKUP($G1096,TDAcumula!$C$2:$E$2027,3,0),0)</f>
        <v>0</v>
      </c>
      <c r="I1096" s="79">
        <f t="shared" si="95"/>
        <v>1</v>
      </c>
      <c r="J1096" s="80">
        <f>+IF(CONSOLIDADO[[#This Row],[Codigo Municipio]]=E1095,CONSOLIDADO[[#This Row],[Fallecidos Diarios]]+J1095,CONSOLIDADO[[#This Row],[Fallecidos Diarios]])</f>
        <v>0</v>
      </c>
      <c r="K1096" s="81">
        <f t="shared" si="96"/>
        <v>0</v>
      </c>
      <c r="L1096" s="82">
        <f>+IF(CONSOLIDADO[[#This Row],[Codigo Municipio]]=E1095,CONSOLIDADO[[#This Row],[Recuperados Diarios]]+L1095,CONSOLIDADO[[#This Row],[Recuperados Diarios]])</f>
        <v>1</v>
      </c>
      <c r="M1096" s="83" cm="1">
        <f t="array" ref="M1096">+IFERROR(IF(CONSOLIDADO[[#This Row],[Día]]&lt;14,0,INDEX(CONSOLIDADO[Casos Diarios],ROW()-14,1)),0)</f>
        <v>0</v>
      </c>
      <c r="N1096" s="78">
        <f>+IF(CONSOLIDADO[[#This Row],[Clave]]="710143893",1,IF(OR(CONSOLIDADO[[#This Row],[Casos Acumulados]]&gt;0,CONSOLIDADO[[#This Row],[Muertes]]&gt;0),N1095+1,I1096))</f>
        <v>102</v>
      </c>
      <c r="O1096" s="75">
        <f>+IFERROR(VLOOKUP($G1096,TDMuertes!$C$2:$E$534,3,0),0)</f>
        <v>0</v>
      </c>
      <c r="P1096" s="100" t="str">
        <f t="shared" ca="1" si="97"/>
        <v>OUT TIME</v>
      </c>
      <c r="Q1096" s="84">
        <f>+IFERROR(VLOOKUP(CONSOLIDADO[[#This Row],[Codigo Municipio]],TDDia!$A$4:$B$394,2,0),0)</f>
        <v>0</v>
      </c>
    </row>
    <row r="1097" spans="2:17" ht="14.4" x14ac:dyDescent="0.3">
      <c r="B1097">
        <f t="shared" si="99"/>
        <v>6</v>
      </c>
      <c r="C1097" s="75" t="str" cm="1">
        <f t="array" ref="C1097">+INDEX(Table_4[[Departamento]:[Municipio]],FINAL!$B1097,1)</f>
        <v>Atlántida</v>
      </c>
      <c r="D1097" s="75" t="str" cm="1">
        <f t="array" ref="D1097">+INDEX(Table_4[[Departamento]:[Municipio]],FINAL!$B1097,4)</f>
        <v>San Francisco</v>
      </c>
      <c r="E1097" s="75" t="str" cm="1">
        <f t="array" ref="E1097">+INDEX(Table_4[[Departamento]:[Municipio]],FINAL!$B1097,3)</f>
        <v>0106</v>
      </c>
      <c r="F1097" s="102">
        <f t="shared" si="98"/>
        <v>44023</v>
      </c>
      <c r="G1097" s="77" t="str">
        <f>+CONSOLIDADO[[#This Row],[Codigo Municipio]]&amp;CONSOLIDADO[[#This Row],[Fecha]]</f>
        <v>010644023</v>
      </c>
      <c r="H1097" s="78">
        <f>+IFERROR(VLOOKUP($G1097,TDAcumula!$C$2:$E$2027,3,0),0)</f>
        <v>0</v>
      </c>
      <c r="I1097" s="79">
        <f t="shared" si="95"/>
        <v>1</v>
      </c>
      <c r="J1097" s="80">
        <f>+IF(CONSOLIDADO[[#This Row],[Codigo Municipio]]=E1096,CONSOLIDADO[[#This Row],[Fallecidos Diarios]]+J1096,CONSOLIDADO[[#This Row],[Fallecidos Diarios]])</f>
        <v>0</v>
      </c>
      <c r="K1097" s="81">
        <f t="shared" si="96"/>
        <v>0</v>
      </c>
      <c r="L1097" s="82">
        <f>+IF(CONSOLIDADO[[#This Row],[Codigo Municipio]]=E1096,CONSOLIDADO[[#This Row],[Recuperados Diarios]]+L1096,CONSOLIDADO[[#This Row],[Recuperados Diarios]])</f>
        <v>1</v>
      </c>
      <c r="M1097" s="83" cm="1">
        <f t="array" ref="M1097">+IFERROR(IF(CONSOLIDADO[[#This Row],[Día]]&lt;14,0,INDEX(CONSOLIDADO[Casos Diarios],ROW()-14,1)),0)</f>
        <v>0</v>
      </c>
      <c r="N1097" s="78">
        <f>+IF(CONSOLIDADO[[#This Row],[Clave]]="710143893",1,IF(OR(CONSOLIDADO[[#This Row],[Casos Acumulados]]&gt;0,CONSOLIDADO[[#This Row],[Muertes]]&gt;0),N1096+1,I1097))</f>
        <v>103</v>
      </c>
      <c r="O1097" s="75">
        <f>+IFERROR(VLOOKUP($G1097,TDMuertes!$C$2:$E$534,3,0),0)</f>
        <v>0</v>
      </c>
      <c r="P1097" s="100" t="str">
        <f t="shared" ca="1" si="97"/>
        <v>OUT TIME</v>
      </c>
      <c r="Q1097" s="84">
        <f>+IFERROR(VLOOKUP(CONSOLIDADO[[#This Row],[Codigo Municipio]],TDDia!$A$4:$B$394,2,0),0)</f>
        <v>0</v>
      </c>
    </row>
    <row r="1098" spans="2:17" ht="14.4" x14ac:dyDescent="0.3">
      <c r="B1098">
        <f t="shared" si="99"/>
        <v>6</v>
      </c>
      <c r="C1098" s="75" t="str" cm="1">
        <f t="array" ref="C1098">+INDEX(Table_4[[Departamento]:[Municipio]],FINAL!$B1098,1)</f>
        <v>Atlántida</v>
      </c>
      <c r="D1098" s="75" t="str" cm="1">
        <f t="array" ref="D1098">+INDEX(Table_4[[Departamento]:[Municipio]],FINAL!$B1098,4)</f>
        <v>San Francisco</v>
      </c>
      <c r="E1098" s="75" t="str" cm="1">
        <f t="array" ref="E1098">+INDEX(Table_4[[Departamento]:[Municipio]],FINAL!$B1098,3)</f>
        <v>0106</v>
      </c>
      <c r="F1098" s="102">
        <f t="shared" si="98"/>
        <v>44024</v>
      </c>
      <c r="G1098" s="77" t="str">
        <f>+CONSOLIDADO[[#This Row],[Codigo Municipio]]&amp;CONSOLIDADO[[#This Row],[Fecha]]</f>
        <v>010644024</v>
      </c>
      <c r="H1098" s="78">
        <f>+IFERROR(VLOOKUP($G1098,TDAcumula!$C$2:$E$2027,3,0),0)</f>
        <v>0</v>
      </c>
      <c r="I1098" s="79">
        <f t="shared" si="95"/>
        <v>1</v>
      </c>
      <c r="J1098" s="80">
        <f>+IF(CONSOLIDADO[[#This Row],[Codigo Municipio]]=E1097,CONSOLIDADO[[#This Row],[Fallecidos Diarios]]+J1097,CONSOLIDADO[[#This Row],[Fallecidos Diarios]])</f>
        <v>0</v>
      </c>
      <c r="K1098" s="81">
        <f t="shared" si="96"/>
        <v>0</v>
      </c>
      <c r="L1098" s="82">
        <f>+IF(CONSOLIDADO[[#This Row],[Codigo Municipio]]=E1097,CONSOLIDADO[[#This Row],[Recuperados Diarios]]+L1097,CONSOLIDADO[[#This Row],[Recuperados Diarios]])</f>
        <v>1</v>
      </c>
      <c r="M1098" s="83" cm="1">
        <f t="array" ref="M1098">+IFERROR(IF(CONSOLIDADO[[#This Row],[Día]]&lt;14,0,INDEX(CONSOLIDADO[Casos Diarios],ROW()-14,1)),0)</f>
        <v>0</v>
      </c>
      <c r="N1098" s="78">
        <f>+IF(CONSOLIDADO[[#This Row],[Clave]]="710143893",1,IF(OR(CONSOLIDADO[[#This Row],[Casos Acumulados]]&gt;0,CONSOLIDADO[[#This Row],[Muertes]]&gt;0),N1097+1,I1098))</f>
        <v>104</v>
      </c>
      <c r="O1098" s="75">
        <f>+IFERROR(VLOOKUP($G1098,TDMuertes!$C$2:$E$534,3,0),0)</f>
        <v>0</v>
      </c>
      <c r="P1098" s="100" t="str">
        <f t="shared" ca="1" si="97"/>
        <v>OUT TIME</v>
      </c>
      <c r="Q1098" s="84">
        <f>+IFERROR(VLOOKUP(CONSOLIDADO[[#This Row],[Codigo Municipio]],TDDia!$A$4:$B$394,2,0),0)</f>
        <v>0</v>
      </c>
    </row>
    <row r="1099" spans="2:17" ht="14.4" x14ac:dyDescent="0.3">
      <c r="B1099">
        <f t="shared" si="99"/>
        <v>6</v>
      </c>
      <c r="C1099" s="75" t="str" cm="1">
        <f t="array" ref="C1099">+INDEX(Table_4[[Departamento]:[Municipio]],FINAL!$B1099,1)</f>
        <v>Atlántida</v>
      </c>
      <c r="D1099" s="75" t="str" cm="1">
        <f t="array" ref="D1099">+INDEX(Table_4[[Departamento]:[Municipio]],FINAL!$B1099,4)</f>
        <v>San Francisco</v>
      </c>
      <c r="E1099" s="75" t="str" cm="1">
        <f t="array" ref="E1099">+INDEX(Table_4[[Departamento]:[Municipio]],FINAL!$B1099,3)</f>
        <v>0106</v>
      </c>
      <c r="F1099" s="102">
        <f t="shared" si="98"/>
        <v>44025</v>
      </c>
      <c r="G1099" s="77" t="str">
        <f>+CONSOLIDADO[[#This Row],[Codigo Municipio]]&amp;CONSOLIDADO[[#This Row],[Fecha]]</f>
        <v>010644025</v>
      </c>
      <c r="H1099" s="78">
        <f>+IFERROR(VLOOKUP($G1099,TDAcumula!$C$2:$E$2027,3,0),0)</f>
        <v>0</v>
      </c>
      <c r="I1099" s="79">
        <f t="shared" si="95"/>
        <v>1</v>
      </c>
      <c r="J1099" s="80">
        <f>+IF(CONSOLIDADO[[#This Row],[Codigo Municipio]]=E1098,CONSOLIDADO[[#This Row],[Fallecidos Diarios]]+J1098,CONSOLIDADO[[#This Row],[Fallecidos Diarios]])</f>
        <v>0</v>
      </c>
      <c r="K1099" s="81">
        <f t="shared" si="96"/>
        <v>0</v>
      </c>
      <c r="L1099" s="82">
        <f>+IF(CONSOLIDADO[[#This Row],[Codigo Municipio]]=E1098,CONSOLIDADO[[#This Row],[Recuperados Diarios]]+L1098,CONSOLIDADO[[#This Row],[Recuperados Diarios]])</f>
        <v>1</v>
      </c>
      <c r="M1099" s="83" cm="1">
        <f t="array" ref="M1099">+IFERROR(IF(CONSOLIDADO[[#This Row],[Día]]&lt;14,0,INDEX(CONSOLIDADO[Casos Diarios],ROW()-14,1)),0)</f>
        <v>0</v>
      </c>
      <c r="N1099" s="78">
        <f>+IF(CONSOLIDADO[[#This Row],[Clave]]="710143893",1,IF(OR(CONSOLIDADO[[#This Row],[Casos Acumulados]]&gt;0,CONSOLIDADO[[#This Row],[Muertes]]&gt;0),N1098+1,I1099))</f>
        <v>105</v>
      </c>
      <c r="O1099" s="75">
        <f>+IFERROR(VLOOKUP($G1099,TDMuertes!$C$2:$E$534,3,0),0)</f>
        <v>0</v>
      </c>
      <c r="P1099" s="100" t="str">
        <f t="shared" ca="1" si="97"/>
        <v>OUT TIME</v>
      </c>
      <c r="Q1099" s="84">
        <f>+IFERROR(VLOOKUP(CONSOLIDADO[[#This Row],[Codigo Municipio]],TDDia!$A$4:$B$394,2,0),0)</f>
        <v>0</v>
      </c>
    </row>
    <row r="1100" spans="2:17" ht="14.4" x14ac:dyDescent="0.3">
      <c r="B1100">
        <f t="shared" si="99"/>
        <v>6</v>
      </c>
      <c r="C1100" s="75" t="str" cm="1">
        <f t="array" ref="C1100">+INDEX(Table_4[[Departamento]:[Municipio]],FINAL!$B1100,1)</f>
        <v>Atlántida</v>
      </c>
      <c r="D1100" s="75" t="str" cm="1">
        <f t="array" ref="D1100">+INDEX(Table_4[[Departamento]:[Municipio]],FINAL!$B1100,4)</f>
        <v>San Francisco</v>
      </c>
      <c r="E1100" s="75" t="str" cm="1">
        <f t="array" ref="E1100">+INDEX(Table_4[[Departamento]:[Municipio]],FINAL!$B1100,3)</f>
        <v>0106</v>
      </c>
      <c r="F1100" s="102">
        <f t="shared" si="98"/>
        <v>44026</v>
      </c>
      <c r="G1100" s="77" t="str">
        <f>+CONSOLIDADO[[#This Row],[Codigo Municipio]]&amp;CONSOLIDADO[[#This Row],[Fecha]]</f>
        <v>010644026</v>
      </c>
      <c r="H1100" s="78">
        <f>+IFERROR(VLOOKUP($G1100,TDAcumula!$C$2:$E$2027,3,0),0)</f>
        <v>0</v>
      </c>
      <c r="I1100" s="79">
        <f t="shared" si="95"/>
        <v>1</v>
      </c>
      <c r="J1100" s="80">
        <f>+IF(CONSOLIDADO[[#This Row],[Codigo Municipio]]=E1099,CONSOLIDADO[[#This Row],[Fallecidos Diarios]]+J1099,CONSOLIDADO[[#This Row],[Fallecidos Diarios]])</f>
        <v>0</v>
      </c>
      <c r="K1100" s="81">
        <f t="shared" si="96"/>
        <v>0</v>
      </c>
      <c r="L1100" s="82">
        <f>+IF(CONSOLIDADO[[#This Row],[Codigo Municipio]]=E1099,CONSOLIDADO[[#This Row],[Recuperados Diarios]]+L1099,CONSOLIDADO[[#This Row],[Recuperados Diarios]])</f>
        <v>1</v>
      </c>
      <c r="M1100" s="83" cm="1">
        <f t="array" ref="M1100">+IFERROR(IF(CONSOLIDADO[[#This Row],[Día]]&lt;14,0,INDEX(CONSOLIDADO[Casos Diarios],ROW()-14,1)),0)</f>
        <v>0</v>
      </c>
      <c r="N1100" s="78">
        <f>+IF(CONSOLIDADO[[#This Row],[Clave]]="710143893",1,IF(OR(CONSOLIDADO[[#This Row],[Casos Acumulados]]&gt;0,CONSOLIDADO[[#This Row],[Muertes]]&gt;0),N1099+1,I1100))</f>
        <v>106</v>
      </c>
      <c r="O1100" s="75">
        <f>+IFERROR(VLOOKUP($G1100,TDMuertes!$C$2:$E$534,3,0),0)</f>
        <v>0</v>
      </c>
      <c r="P1100" s="100" t="str">
        <f t="shared" ca="1" si="97"/>
        <v>OUT TIME</v>
      </c>
      <c r="Q1100" s="84">
        <f>+IFERROR(VLOOKUP(CONSOLIDADO[[#This Row],[Codigo Municipio]],TDDia!$A$4:$B$394,2,0),0)</f>
        <v>0</v>
      </c>
    </row>
    <row r="1101" spans="2:17" ht="14.4" x14ac:dyDescent="0.3">
      <c r="B1101">
        <f t="shared" si="99"/>
        <v>6</v>
      </c>
      <c r="C1101" s="75" t="str" cm="1">
        <f t="array" ref="C1101">+INDEX(Table_4[[Departamento]:[Municipio]],FINAL!$B1101,1)</f>
        <v>Atlántida</v>
      </c>
      <c r="D1101" s="75" t="str" cm="1">
        <f t="array" ref="D1101">+INDEX(Table_4[[Departamento]:[Municipio]],FINAL!$B1101,4)</f>
        <v>San Francisco</v>
      </c>
      <c r="E1101" s="75" t="str" cm="1">
        <f t="array" ref="E1101">+INDEX(Table_4[[Departamento]:[Municipio]],FINAL!$B1101,3)</f>
        <v>0106</v>
      </c>
      <c r="F1101" s="102">
        <f t="shared" si="98"/>
        <v>44027</v>
      </c>
      <c r="G1101" s="77" t="str">
        <f>+CONSOLIDADO[[#This Row],[Codigo Municipio]]&amp;CONSOLIDADO[[#This Row],[Fecha]]</f>
        <v>010644027</v>
      </c>
      <c r="H1101" s="78">
        <f>+IFERROR(VLOOKUP($G1101,TDAcumula!$C$2:$E$2027,3,0),0)</f>
        <v>0</v>
      </c>
      <c r="I1101" s="79">
        <f t="shared" si="95"/>
        <v>1</v>
      </c>
      <c r="J1101" s="80">
        <f>+IF(CONSOLIDADO[[#This Row],[Codigo Municipio]]=E1100,CONSOLIDADO[[#This Row],[Fallecidos Diarios]]+J1100,CONSOLIDADO[[#This Row],[Fallecidos Diarios]])</f>
        <v>0</v>
      </c>
      <c r="K1101" s="81">
        <f t="shared" si="96"/>
        <v>0</v>
      </c>
      <c r="L1101" s="82">
        <f>+IF(CONSOLIDADO[[#This Row],[Codigo Municipio]]=E1100,CONSOLIDADO[[#This Row],[Recuperados Diarios]]+L1100,CONSOLIDADO[[#This Row],[Recuperados Diarios]])</f>
        <v>1</v>
      </c>
      <c r="M1101" s="83" cm="1">
        <f t="array" ref="M1101">+IFERROR(IF(CONSOLIDADO[[#This Row],[Día]]&lt;14,0,INDEX(CONSOLIDADO[Casos Diarios],ROW()-14,1)),0)</f>
        <v>0</v>
      </c>
      <c r="N1101" s="78">
        <f>+IF(CONSOLIDADO[[#This Row],[Clave]]="710143893",1,IF(OR(CONSOLIDADO[[#This Row],[Casos Acumulados]]&gt;0,CONSOLIDADO[[#This Row],[Muertes]]&gt;0),N1100+1,I1101))</f>
        <v>107</v>
      </c>
      <c r="O1101" s="75">
        <f>+IFERROR(VLOOKUP($G1101,TDMuertes!$C$2:$E$534,3,0),0)</f>
        <v>0</v>
      </c>
      <c r="P1101" s="100" t="str">
        <f t="shared" ca="1" si="97"/>
        <v>OUT TIME</v>
      </c>
      <c r="Q1101" s="84">
        <f>+IFERROR(VLOOKUP(CONSOLIDADO[[#This Row],[Codigo Municipio]],TDDia!$A$4:$B$394,2,0),0)</f>
        <v>0</v>
      </c>
    </row>
    <row r="1102" spans="2:17" ht="14.4" x14ac:dyDescent="0.3">
      <c r="B1102">
        <f t="shared" si="99"/>
        <v>6</v>
      </c>
      <c r="C1102" s="75" t="str" cm="1">
        <f t="array" ref="C1102">+INDEX(Table_4[[Departamento]:[Municipio]],FINAL!$B1102,1)</f>
        <v>Atlántida</v>
      </c>
      <c r="D1102" s="75" t="str" cm="1">
        <f t="array" ref="D1102">+INDEX(Table_4[[Departamento]:[Municipio]],FINAL!$B1102,4)</f>
        <v>San Francisco</v>
      </c>
      <c r="E1102" s="75" t="str" cm="1">
        <f t="array" ref="E1102">+INDEX(Table_4[[Departamento]:[Municipio]],FINAL!$B1102,3)</f>
        <v>0106</v>
      </c>
      <c r="F1102" s="102">
        <f t="shared" si="98"/>
        <v>44028</v>
      </c>
      <c r="G1102" s="77" t="str">
        <f>+CONSOLIDADO[[#This Row],[Codigo Municipio]]&amp;CONSOLIDADO[[#This Row],[Fecha]]</f>
        <v>010644028</v>
      </c>
      <c r="H1102" s="78">
        <f>+IFERROR(VLOOKUP($G1102,TDAcumula!$C$2:$E$2027,3,0),0)</f>
        <v>0</v>
      </c>
      <c r="I1102" s="79">
        <f t="shared" si="95"/>
        <v>1</v>
      </c>
      <c r="J1102" s="80">
        <f>+IF(CONSOLIDADO[[#This Row],[Codigo Municipio]]=E1101,CONSOLIDADO[[#This Row],[Fallecidos Diarios]]+J1101,CONSOLIDADO[[#This Row],[Fallecidos Diarios]])</f>
        <v>0</v>
      </c>
      <c r="K1102" s="81">
        <f t="shared" si="96"/>
        <v>0</v>
      </c>
      <c r="L1102" s="82">
        <f>+IF(CONSOLIDADO[[#This Row],[Codigo Municipio]]=E1101,CONSOLIDADO[[#This Row],[Recuperados Diarios]]+L1101,CONSOLIDADO[[#This Row],[Recuperados Diarios]])</f>
        <v>1</v>
      </c>
      <c r="M1102" s="83" cm="1">
        <f t="array" ref="M1102">+IFERROR(IF(CONSOLIDADO[[#This Row],[Día]]&lt;14,0,INDEX(CONSOLIDADO[Casos Diarios],ROW()-14,1)),0)</f>
        <v>0</v>
      </c>
      <c r="N1102" s="78">
        <f>+IF(CONSOLIDADO[[#This Row],[Clave]]="710143893",1,IF(OR(CONSOLIDADO[[#This Row],[Casos Acumulados]]&gt;0,CONSOLIDADO[[#This Row],[Muertes]]&gt;0),N1101+1,I1102))</f>
        <v>108</v>
      </c>
      <c r="O1102" s="75">
        <f>+IFERROR(VLOOKUP($G1102,TDMuertes!$C$2:$E$534,3,0),0)</f>
        <v>0</v>
      </c>
      <c r="P1102" s="100" t="str">
        <f t="shared" ca="1" si="97"/>
        <v>OUT TIME</v>
      </c>
      <c r="Q1102" s="84">
        <f>+IFERROR(VLOOKUP(CONSOLIDADO[[#This Row],[Codigo Municipio]],TDDia!$A$4:$B$394,2,0),0)</f>
        <v>0</v>
      </c>
    </row>
    <row r="1103" spans="2:17" ht="14.4" x14ac:dyDescent="0.3">
      <c r="B1103">
        <f t="shared" si="99"/>
        <v>6</v>
      </c>
      <c r="C1103" s="75" t="str" cm="1">
        <f t="array" ref="C1103">+INDEX(Table_4[[Departamento]:[Municipio]],FINAL!$B1103,1)</f>
        <v>Atlántida</v>
      </c>
      <c r="D1103" s="75" t="str" cm="1">
        <f t="array" ref="D1103">+INDEX(Table_4[[Departamento]:[Municipio]],FINAL!$B1103,4)</f>
        <v>San Francisco</v>
      </c>
      <c r="E1103" s="75" t="str" cm="1">
        <f t="array" ref="E1103">+INDEX(Table_4[[Departamento]:[Municipio]],FINAL!$B1103,3)</f>
        <v>0106</v>
      </c>
      <c r="F1103" s="102">
        <f t="shared" si="98"/>
        <v>44029</v>
      </c>
      <c r="G1103" s="77" t="str">
        <f>+CONSOLIDADO[[#This Row],[Codigo Municipio]]&amp;CONSOLIDADO[[#This Row],[Fecha]]</f>
        <v>010644029</v>
      </c>
      <c r="H1103" s="78">
        <f>+IFERROR(VLOOKUP($G1103,TDAcumula!$C$2:$E$2027,3,0),0)</f>
        <v>0</v>
      </c>
      <c r="I1103" s="79">
        <f t="shared" si="95"/>
        <v>1</v>
      </c>
      <c r="J1103" s="80">
        <f>+IF(CONSOLIDADO[[#This Row],[Codigo Municipio]]=E1102,CONSOLIDADO[[#This Row],[Fallecidos Diarios]]+J1102,CONSOLIDADO[[#This Row],[Fallecidos Diarios]])</f>
        <v>0</v>
      </c>
      <c r="K1103" s="81">
        <f t="shared" si="96"/>
        <v>0</v>
      </c>
      <c r="L1103" s="82">
        <f>+IF(CONSOLIDADO[[#This Row],[Codigo Municipio]]=E1102,CONSOLIDADO[[#This Row],[Recuperados Diarios]]+L1102,CONSOLIDADO[[#This Row],[Recuperados Diarios]])</f>
        <v>1</v>
      </c>
      <c r="M1103" s="83" cm="1">
        <f t="array" ref="M1103">+IFERROR(IF(CONSOLIDADO[[#This Row],[Día]]&lt;14,0,INDEX(CONSOLIDADO[Casos Diarios],ROW()-14,1)),0)</f>
        <v>0</v>
      </c>
      <c r="N1103" s="78">
        <f>+IF(CONSOLIDADO[[#This Row],[Clave]]="710143893",1,IF(OR(CONSOLIDADO[[#This Row],[Casos Acumulados]]&gt;0,CONSOLIDADO[[#This Row],[Muertes]]&gt;0),N1102+1,I1103))</f>
        <v>109</v>
      </c>
      <c r="O1103" s="75">
        <f>+IFERROR(VLOOKUP($G1103,TDMuertes!$C$2:$E$534,3,0),0)</f>
        <v>0</v>
      </c>
      <c r="P1103" s="100" t="str">
        <f t="shared" ca="1" si="97"/>
        <v>OUT TIME</v>
      </c>
      <c r="Q1103" s="84">
        <f>+IFERROR(VLOOKUP(CONSOLIDADO[[#This Row],[Codigo Municipio]],TDDia!$A$4:$B$394,2,0),0)</f>
        <v>0</v>
      </c>
    </row>
    <row r="1104" spans="2:17" ht="14.4" x14ac:dyDescent="0.3">
      <c r="B1104">
        <f t="shared" si="99"/>
        <v>6</v>
      </c>
      <c r="C1104" s="75" t="str" cm="1">
        <f t="array" ref="C1104">+INDEX(Table_4[[Departamento]:[Municipio]],FINAL!$B1104,1)</f>
        <v>Atlántida</v>
      </c>
      <c r="D1104" s="75" t="str" cm="1">
        <f t="array" ref="D1104">+INDEX(Table_4[[Departamento]:[Municipio]],FINAL!$B1104,4)</f>
        <v>San Francisco</v>
      </c>
      <c r="E1104" s="75" t="str" cm="1">
        <f t="array" ref="E1104">+INDEX(Table_4[[Departamento]:[Municipio]],FINAL!$B1104,3)</f>
        <v>0106</v>
      </c>
      <c r="F1104" s="102">
        <f t="shared" si="98"/>
        <v>44030</v>
      </c>
      <c r="G1104" s="77" t="str">
        <f>+CONSOLIDADO[[#This Row],[Codigo Municipio]]&amp;CONSOLIDADO[[#This Row],[Fecha]]</f>
        <v>010644030</v>
      </c>
      <c r="H1104" s="78">
        <f>+IFERROR(VLOOKUP($G1104,TDAcumula!$C$2:$E$2027,3,0),0)</f>
        <v>0</v>
      </c>
      <c r="I1104" s="79">
        <f t="shared" si="95"/>
        <v>1</v>
      </c>
      <c r="J1104" s="80">
        <f>+IF(CONSOLIDADO[[#This Row],[Codigo Municipio]]=E1103,CONSOLIDADO[[#This Row],[Fallecidos Diarios]]+J1103,CONSOLIDADO[[#This Row],[Fallecidos Diarios]])</f>
        <v>0</v>
      </c>
      <c r="K1104" s="81">
        <f t="shared" si="96"/>
        <v>0</v>
      </c>
      <c r="L1104" s="82">
        <f>+IF(CONSOLIDADO[[#This Row],[Codigo Municipio]]=E1103,CONSOLIDADO[[#This Row],[Recuperados Diarios]]+L1103,CONSOLIDADO[[#This Row],[Recuperados Diarios]])</f>
        <v>1</v>
      </c>
      <c r="M1104" s="83" cm="1">
        <f t="array" ref="M1104">+IFERROR(IF(CONSOLIDADO[[#This Row],[Día]]&lt;14,0,INDEX(CONSOLIDADO[Casos Diarios],ROW()-14,1)),0)</f>
        <v>0</v>
      </c>
      <c r="N1104" s="78">
        <f>+IF(CONSOLIDADO[[#This Row],[Clave]]="710143893",1,IF(OR(CONSOLIDADO[[#This Row],[Casos Acumulados]]&gt;0,CONSOLIDADO[[#This Row],[Muertes]]&gt;0),N1103+1,I1104))</f>
        <v>110</v>
      </c>
      <c r="O1104" s="75">
        <f>+IFERROR(VLOOKUP($G1104,TDMuertes!$C$2:$E$534,3,0),0)</f>
        <v>0</v>
      </c>
      <c r="P1104" s="100" t="str">
        <f t="shared" ca="1" si="97"/>
        <v>OUT TIME</v>
      </c>
      <c r="Q1104" s="84">
        <f>+IFERROR(VLOOKUP(CONSOLIDADO[[#This Row],[Codigo Municipio]],TDDia!$A$4:$B$394,2,0),0)</f>
        <v>0</v>
      </c>
    </row>
    <row r="1105" spans="2:17" ht="14.4" x14ac:dyDescent="0.3">
      <c r="B1105">
        <f t="shared" si="99"/>
        <v>6</v>
      </c>
      <c r="C1105" s="75" t="str" cm="1">
        <f t="array" ref="C1105">+INDEX(Table_4[[Departamento]:[Municipio]],FINAL!$B1105,1)</f>
        <v>Atlántida</v>
      </c>
      <c r="D1105" s="75" t="str" cm="1">
        <f t="array" ref="D1105">+INDEX(Table_4[[Departamento]:[Municipio]],FINAL!$B1105,4)</f>
        <v>San Francisco</v>
      </c>
      <c r="E1105" s="75" t="str" cm="1">
        <f t="array" ref="E1105">+INDEX(Table_4[[Departamento]:[Municipio]],FINAL!$B1105,3)</f>
        <v>0106</v>
      </c>
      <c r="F1105" s="102">
        <f t="shared" si="98"/>
        <v>44031</v>
      </c>
      <c r="G1105" s="77" t="str">
        <f>+CONSOLIDADO[[#This Row],[Codigo Municipio]]&amp;CONSOLIDADO[[#This Row],[Fecha]]</f>
        <v>010644031</v>
      </c>
      <c r="H1105" s="78">
        <f>+IFERROR(VLOOKUP($G1105,TDAcumula!$C$2:$E$2027,3,0),0)</f>
        <v>0</v>
      </c>
      <c r="I1105" s="79">
        <f t="shared" si="95"/>
        <v>1</v>
      </c>
      <c r="J1105" s="80">
        <f>+IF(CONSOLIDADO[[#This Row],[Codigo Municipio]]=E1104,CONSOLIDADO[[#This Row],[Fallecidos Diarios]]+J1104,CONSOLIDADO[[#This Row],[Fallecidos Diarios]])</f>
        <v>0</v>
      </c>
      <c r="K1105" s="81">
        <f t="shared" si="96"/>
        <v>0</v>
      </c>
      <c r="L1105" s="82">
        <f>+IF(CONSOLIDADO[[#This Row],[Codigo Municipio]]=E1104,CONSOLIDADO[[#This Row],[Recuperados Diarios]]+L1104,CONSOLIDADO[[#This Row],[Recuperados Diarios]])</f>
        <v>1</v>
      </c>
      <c r="M1105" s="83" cm="1">
        <f t="array" ref="M1105">+IFERROR(IF(CONSOLIDADO[[#This Row],[Día]]&lt;14,0,INDEX(CONSOLIDADO[Casos Diarios],ROW()-14,1)),0)</f>
        <v>0</v>
      </c>
      <c r="N1105" s="78">
        <f>+IF(CONSOLIDADO[[#This Row],[Clave]]="710143893",1,IF(OR(CONSOLIDADO[[#This Row],[Casos Acumulados]]&gt;0,CONSOLIDADO[[#This Row],[Muertes]]&gt;0),N1104+1,I1105))</f>
        <v>111</v>
      </c>
      <c r="O1105" s="75">
        <f>+IFERROR(VLOOKUP($G1105,TDMuertes!$C$2:$E$534,3,0),0)</f>
        <v>0</v>
      </c>
      <c r="P1105" s="100" t="str">
        <f t="shared" ca="1" si="97"/>
        <v>OUT TIME</v>
      </c>
      <c r="Q1105" s="84">
        <f>+IFERROR(VLOOKUP(CONSOLIDADO[[#This Row],[Codigo Municipio]],TDDia!$A$4:$B$394,2,0),0)</f>
        <v>0</v>
      </c>
    </row>
    <row r="1106" spans="2:17" ht="14.4" x14ac:dyDescent="0.3">
      <c r="B1106">
        <f t="shared" si="99"/>
        <v>6</v>
      </c>
      <c r="C1106" s="75" t="str" cm="1">
        <f t="array" ref="C1106">+INDEX(Table_4[[Departamento]:[Municipio]],FINAL!$B1106,1)</f>
        <v>Atlántida</v>
      </c>
      <c r="D1106" s="75" t="str" cm="1">
        <f t="array" ref="D1106">+INDEX(Table_4[[Departamento]:[Municipio]],FINAL!$B1106,4)</f>
        <v>San Francisco</v>
      </c>
      <c r="E1106" s="75" t="str" cm="1">
        <f t="array" ref="E1106">+INDEX(Table_4[[Departamento]:[Municipio]],FINAL!$B1106,3)</f>
        <v>0106</v>
      </c>
      <c r="F1106" s="102">
        <f t="shared" si="98"/>
        <v>44032</v>
      </c>
      <c r="G1106" s="77" t="str">
        <f>+CONSOLIDADO[[#This Row],[Codigo Municipio]]&amp;CONSOLIDADO[[#This Row],[Fecha]]</f>
        <v>010644032</v>
      </c>
      <c r="H1106" s="78">
        <f>+IFERROR(VLOOKUP($G1106,TDAcumula!$C$2:$E$2027,3,0),0)</f>
        <v>0</v>
      </c>
      <c r="I1106" s="79">
        <f t="shared" si="95"/>
        <v>1</v>
      </c>
      <c r="J1106" s="80">
        <f>+IF(CONSOLIDADO[[#This Row],[Codigo Municipio]]=E1105,CONSOLIDADO[[#This Row],[Fallecidos Diarios]]+J1105,CONSOLIDADO[[#This Row],[Fallecidos Diarios]])</f>
        <v>0</v>
      </c>
      <c r="K1106" s="81">
        <f t="shared" si="96"/>
        <v>0</v>
      </c>
      <c r="L1106" s="82">
        <f>+IF(CONSOLIDADO[[#This Row],[Codigo Municipio]]=E1105,CONSOLIDADO[[#This Row],[Recuperados Diarios]]+L1105,CONSOLIDADO[[#This Row],[Recuperados Diarios]])</f>
        <v>1</v>
      </c>
      <c r="M1106" s="83" cm="1">
        <f t="array" ref="M1106">+IFERROR(IF(CONSOLIDADO[[#This Row],[Día]]&lt;14,0,INDEX(CONSOLIDADO[Casos Diarios],ROW()-14,1)),0)</f>
        <v>0</v>
      </c>
      <c r="N1106" s="78">
        <f>+IF(CONSOLIDADO[[#This Row],[Clave]]="710143893",1,IF(OR(CONSOLIDADO[[#This Row],[Casos Acumulados]]&gt;0,CONSOLIDADO[[#This Row],[Muertes]]&gt;0),N1105+1,I1106))</f>
        <v>112</v>
      </c>
      <c r="O1106" s="75">
        <f>+IFERROR(VLOOKUP($G1106,TDMuertes!$C$2:$E$534,3,0),0)</f>
        <v>0</v>
      </c>
      <c r="P1106" s="100" t="str">
        <f t="shared" ca="1" si="97"/>
        <v>OUT TIME</v>
      </c>
      <c r="Q1106" s="84">
        <f>+IFERROR(VLOOKUP(CONSOLIDADO[[#This Row],[Codigo Municipio]],TDDia!$A$4:$B$394,2,0),0)</f>
        <v>0</v>
      </c>
    </row>
    <row r="1107" spans="2:17" ht="14.4" x14ac:dyDescent="0.3">
      <c r="B1107">
        <f t="shared" si="99"/>
        <v>6</v>
      </c>
      <c r="C1107" s="75" t="str" cm="1">
        <f t="array" ref="C1107">+INDEX(Table_4[[Departamento]:[Municipio]],FINAL!$B1107,1)</f>
        <v>Atlántida</v>
      </c>
      <c r="D1107" s="75" t="str" cm="1">
        <f t="array" ref="D1107">+INDEX(Table_4[[Departamento]:[Municipio]],FINAL!$B1107,4)</f>
        <v>San Francisco</v>
      </c>
      <c r="E1107" s="75" t="str" cm="1">
        <f t="array" ref="E1107">+INDEX(Table_4[[Departamento]:[Municipio]],FINAL!$B1107,3)</f>
        <v>0106</v>
      </c>
      <c r="F1107" s="102">
        <f t="shared" si="98"/>
        <v>44033</v>
      </c>
      <c r="G1107" s="77" t="str">
        <f>+CONSOLIDADO[[#This Row],[Codigo Municipio]]&amp;CONSOLIDADO[[#This Row],[Fecha]]</f>
        <v>010644033</v>
      </c>
      <c r="H1107" s="78">
        <f>+IFERROR(VLOOKUP($G1107,TDAcumula!$C$2:$E$2027,3,0),0)</f>
        <v>0</v>
      </c>
      <c r="I1107" s="79">
        <f t="shared" si="95"/>
        <v>1</v>
      </c>
      <c r="J1107" s="80">
        <f>+IF(CONSOLIDADO[[#This Row],[Codigo Municipio]]=E1106,CONSOLIDADO[[#This Row],[Fallecidos Diarios]]+J1106,CONSOLIDADO[[#This Row],[Fallecidos Diarios]])</f>
        <v>0</v>
      </c>
      <c r="K1107" s="81">
        <f t="shared" si="96"/>
        <v>0</v>
      </c>
      <c r="L1107" s="82">
        <f>+IF(CONSOLIDADO[[#This Row],[Codigo Municipio]]=E1106,CONSOLIDADO[[#This Row],[Recuperados Diarios]]+L1106,CONSOLIDADO[[#This Row],[Recuperados Diarios]])</f>
        <v>1</v>
      </c>
      <c r="M1107" s="83" cm="1">
        <f t="array" ref="M1107">+IFERROR(IF(CONSOLIDADO[[#This Row],[Día]]&lt;14,0,INDEX(CONSOLIDADO[Casos Diarios],ROW()-14,1)),0)</f>
        <v>0</v>
      </c>
      <c r="N1107" s="78">
        <f>+IF(CONSOLIDADO[[#This Row],[Clave]]="710143893",1,IF(OR(CONSOLIDADO[[#This Row],[Casos Acumulados]]&gt;0,CONSOLIDADO[[#This Row],[Muertes]]&gt;0),N1106+1,I1107))</f>
        <v>113</v>
      </c>
      <c r="O1107" s="75">
        <f>+IFERROR(VLOOKUP($G1107,TDMuertes!$C$2:$E$534,3,0),0)</f>
        <v>0</v>
      </c>
      <c r="P1107" s="100" t="str">
        <f t="shared" ca="1" si="97"/>
        <v>OUT TIME</v>
      </c>
      <c r="Q1107" s="84">
        <f>+IFERROR(VLOOKUP(CONSOLIDADO[[#This Row],[Codigo Municipio]],TDDia!$A$4:$B$394,2,0),0)</f>
        <v>0</v>
      </c>
    </row>
    <row r="1108" spans="2:17" ht="14.4" x14ac:dyDescent="0.3">
      <c r="B1108">
        <f t="shared" si="99"/>
        <v>6</v>
      </c>
      <c r="C1108" s="75" t="str" cm="1">
        <f t="array" ref="C1108">+INDEX(Table_4[[Departamento]:[Municipio]],FINAL!$B1108,1)</f>
        <v>Atlántida</v>
      </c>
      <c r="D1108" s="75" t="str" cm="1">
        <f t="array" ref="D1108">+INDEX(Table_4[[Departamento]:[Municipio]],FINAL!$B1108,4)</f>
        <v>San Francisco</v>
      </c>
      <c r="E1108" s="75" t="str" cm="1">
        <f t="array" ref="E1108">+INDEX(Table_4[[Departamento]:[Municipio]],FINAL!$B1108,3)</f>
        <v>0106</v>
      </c>
      <c r="F1108" s="102">
        <f t="shared" si="98"/>
        <v>44034</v>
      </c>
      <c r="G1108" s="77" t="str">
        <f>+CONSOLIDADO[[#This Row],[Codigo Municipio]]&amp;CONSOLIDADO[[#This Row],[Fecha]]</f>
        <v>010644034</v>
      </c>
      <c r="H1108" s="78">
        <f>+IFERROR(VLOOKUP($G1108,TDAcumula!$C$2:$E$2027,3,0),0)</f>
        <v>0</v>
      </c>
      <c r="I1108" s="79">
        <f t="shared" si="95"/>
        <v>1</v>
      </c>
      <c r="J1108" s="80">
        <f>+IF(CONSOLIDADO[[#This Row],[Codigo Municipio]]=E1107,CONSOLIDADO[[#This Row],[Fallecidos Diarios]]+J1107,CONSOLIDADO[[#This Row],[Fallecidos Diarios]])</f>
        <v>0</v>
      </c>
      <c r="K1108" s="81">
        <f t="shared" si="96"/>
        <v>0</v>
      </c>
      <c r="L1108" s="82">
        <f>+IF(CONSOLIDADO[[#This Row],[Codigo Municipio]]=E1107,CONSOLIDADO[[#This Row],[Recuperados Diarios]]+L1107,CONSOLIDADO[[#This Row],[Recuperados Diarios]])</f>
        <v>1</v>
      </c>
      <c r="M1108" s="83" cm="1">
        <f t="array" ref="M1108">+IFERROR(IF(CONSOLIDADO[[#This Row],[Día]]&lt;14,0,INDEX(CONSOLIDADO[Casos Diarios],ROW()-14,1)),0)</f>
        <v>0</v>
      </c>
      <c r="N1108" s="78">
        <f>+IF(CONSOLIDADO[[#This Row],[Clave]]="710143893",1,IF(OR(CONSOLIDADO[[#This Row],[Casos Acumulados]]&gt;0,CONSOLIDADO[[#This Row],[Muertes]]&gt;0),N1107+1,I1108))</f>
        <v>114</v>
      </c>
      <c r="O1108" s="75">
        <f>+IFERROR(VLOOKUP($G1108,TDMuertes!$C$2:$E$534,3,0),0)</f>
        <v>0</v>
      </c>
      <c r="P1108" s="100" t="str">
        <f t="shared" ca="1" si="97"/>
        <v>OUT TIME</v>
      </c>
      <c r="Q1108" s="84">
        <f>+IFERROR(VLOOKUP(CONSOLIDADO[[#This Row],[Codigo Municipio]],TDDia!$A$4:$B$394,2,0),0)</f>
        <v>0</v>
      </c>
    </row>
    <row r="1109" spans="2:17" ht="14.4" x14ac:dyDescent="0.3">
      <c r="B1109">
        <f t="shared" si="99"/>
        <v>6</v>
      </c>
      <c r="C1109" s="75" t="str" cm="1">
        <f t="array" ref="C1109">+INDEX(Table_4[[Departamento]:[Municipio]],FINAL!$B1109,1)</f>
        <v>Atlántida</v>
      </c>
      <c r="D1109" s="75" t="str" cm="1">
        <f t="array" ref="D1109">+INDEX(Table_4[[Departamento]:[Municipio]],FINAL!$B1109,4)</f>
        <v>San Francisco</v>
      </c>
      <c r="E1109" s="75" t="str" cm="1">
        <f t="array" ref="E1109">+INDEX(Table_4[[Departamento]:[Municipio]],FINAL!$B1109,3)</f>
        <v>0106</v>
      </c>
      <c r="F1109" s="102">
        <f t="shared" si="98"/>
        <v>44035</v>
      </c>
      <c r="G1109" s="77" t="str">
        <f>+CONSOLIDADO[[#This Row],[Codigo Municipio]]&amp;CONSOLIDADO[[#This Row],[Fecha]]</f>
        <v>010644035</v>
      </c>
      <c r="H1109" s="78">
        <f>+IFERROR(VLOOKUP($G1109,TDAcumula!$C$2:$E$2027,3,0),0)</f>
        <v>0</v>
      </c>
      <c r="I1109" s="79">
        <f t="shared" si="95"/>
        <v>1</v>
      </c>
      <c r="J1109" s="80">
        <f>+IF(CONSOLIDADO[[#This Row],[Codigo Municipio]]=E1108,CONSOLIDADO[[#This Row],[Fallecidos Diarios]]+J1108,CONSOLIDADO[[#This Row],[Fallecidos Diarios]])</f>
        <v>0</v>
      </c>
      <c r="K1109" s="81">
        <f t="shared" si="96"/>
        <v>0</v>
      </c>
      <c r="L1109" s="82">
        <f>+IF(CONSOLIDADO[[#This Row],[Codigo Municipio]]=E1108,CONSOLIDADO[[#This Row],[Recuperados Diarios]]+L1108,CONSOLIDADO[[#This Row],[Recuperados Diarios]])</f>
        <v>1</v>
      </c>
      <c r="M1109" s="83" cm="1">
        <f t="array" ref="M1109">+IFERROR(IF(CONSOLIDADO[[#This Row],[Día]]&lt;14,0,INDEX(CONSOLIDADO[Casos Diarios],ROW()-14,1)),0)</f>
        <v>0</v>
      </c>
      <c r="N1109" s="78">
        <f>+IF(CONSOLIDADO[[#This Row],[Clave]]="710143893",1,IF(OR(CONSOLIDADO[[#This Row],[Casos Acumulados]]&gt;0,CONSOLIDADO[[#This Row],[Muertes]]&gt;0),N1108+1,I1109))</f>
        <v>115</v>
      </c>
      <c r="O1109" s="75">
        <f>+IFERROR(VLOOKUP($G1109,TDMuertes!$C$2:$E$534,3,0),0)</f>
        <v>0</v>
      </c>
      <c r="P1109" s="100" t="str">
        <f t="shared" ca="1" si="97"/>
        <v>OUT TIME</v>
      </c>
      <c r="Q1109" s="84">
        <f>+IFERROR(VLOOKUP(CONSOLIDADO[[#This Row],[Codigo Municipio]],TDDia!$A$4:$B$394,2,0),0)</f>
        <v>0</v>
      </c>
    </row>
    <row r="1110" spans="2:17" ht="14.4" x14ac:dyDescent="0.3">
      <c r="B1110">
        <f t="shared" si="99"/>
        <v>6</v>
      </c>
      <c r="C1110" s="75" t="str" cm="1">
        <f t="array" ref="C1110">+INDEX(Table_4[[Departamento]:[Municipio]],FINAL!$B1110,1)</f>
        <v>Atlántida</v>
      </c>
      <c r="D1110" s="75" t="str" cm="1">
        <f t="array" ref="D1110">+INDEX(Table_4[[Departamento]:[Municipio]],FINAL!$B1110,4)</f>
        <v>San Francisco</v>
      </c>
      <c r="E1110" s="75" t="str" cm="1">
        <f t="array" ref="E1110">+INDEX(Table_4[[Departamento]:[Municipio]],FINAL!$B1110,3)</f>
        <v>0106</v>
      </c>
      <c r="F1110" s="102">
        <f t="shared" si="98"/>
        <v>44036</v>
      </c>
      <c r="G1110" s="77" t="str">
        <f>+CONSOLIDADO[[#This Row],[Codigo Municipio]]&amp;CONSOLIDADO[[#This Row],[Fecha]]</f>
        <v>010644036</v>
      </c>
      <c r="H1110" s="78">
        <f>+IFERROR(VLOOKUP($G1110,TDAcumula!$C$2:$E$2027,3,0),0)</f>
        <v>0</v>
      </c>
      <c r="I1110" s="79">
        <f t="shared" si="95"/>
        <v>1</v>
      </c>
      <c r="J1110" s="80">
        <f>+IF(CONSOLIDADO[[#This Row],[Codigo Municipio]]=E1109,CONSOLIDADO[[#This Row],[Fallecidos Diarios]]+J1109,CONSOLIDADO[[#This Row],[Fallecidos Diarios]])</f>
        <v>0</v>
      </c>
      <c r="K1110" s="81">
        <f t="shared" si="96"/>
        <v>0</v>
      </c>
      <c r="L1110" s="82">
        <f>+IF(CONSOLIDADO[[#This Row],[Codigo Municipio]]=E1109,CONSOLIDADO[[#This Row],[Recuperados Diarios]]+L1109,CONSOLIDADO[[#This Row],[Recuperados Diarios]])</f>
        <v>1</v>
      </c>
      <c r="M1110" s="83" cm="1">
        <f t="array" ref="M1110">+IFERROR(IF(CONSOLIDADO[[#This Row],[Día]]&lt;14,0,INDEX(CONSOLIDADO[Casos Diarios],ROW()-14,1)),0)</f>
        <v>0</v>
      </c>
      <c r="N1110" s="78">
        <f>+IF(CONSOLIDADO[[#This Row],[Clave]]="710143893",1,IF(OR(CONSOLIDADO[[#This Row],[Casos Acumulados]]&gt;0,CONSOLIDADO[[#This Row],[Muertes]]&gt;0),N1109+1,I1110))</f>
        <v>116</v>
      </c>
      <c r="O1110" s="75">
        <f>+IFERROR(VLOOKUP($G1110,TDMuertes!$C$2:$E$534,3,0),0)</f>
        <v>0</v>
      </c>
      <c r="P1110" s="100" t="str">
        <f t="shared" ca="1" si="97"/>
        <v>OUT TIME</v>
      </c>
      <c r="Q1110" s="84">
        <f>+IFERROR(VLOOKUP(CONSOLIDADO[[#This Row],[Codigo Municipio]],TDDia!$A$4:$B$394,2,0),0)</f>
        <v>0</v>
      </c>
    </row>
    <row r="1111" spans="2:17" ht="14.4" x14ac:dyDescent="0.3">
      <c r="B1111">
        <f t="shared" si="99"/>
        <v>6</v>
      </c>
      <c r="C1111" s="75" t="str" cm="1">
        <f t="array" ref="C1111">+INDEX(Table_4[[Departamento]:[Municipio]],FINAL!$B1111,1)</f>
        <v>Atlántida</v>
      </c>
      <c r="D1111" s="75" t="str" cm="1">
        <f t="array" ref="D1111">+INDEX(Table_4[[Departamento]:[Municipio]],FINAL!$B1111,4)</f>
        <v>San Francisco</v>
      </c>
      <c r="E1111" s="75" t="str" cm="1">
        <f t="array" ref="E1111">+INDEX(Table_4[[Departamento]:[Municipio]],FINAL!$B1111,3)</f>
        <v>0106</v>
      </c>
      <c r="F1111" s="102">
        <f t="shared" si="98"/>
        <v>44037</v>
      </c>
      <c r="G1111" s="77" t="str">
        <f>+CONSOLIDADO[[#This Row],[Codigo Municipio]]&amp;CONSOLIDADO[[#This Row],[Fecha]]</f>
        <v>010644037</v>
      </c>
      <c r="H1111" s="78">
        <f>+IFERROR(VLOOKUP($G1111,TDAcumula!$C$2:$E$2027,3,0),0)</f>
        <v>0</v>
      </c>
      <c r="I1111" s="79">
        <f t="shared" si="95"/>
        <v>1</v>
      </c>
      <c r="J1111" s="80">
        <f>+IF(CONSOLIDADO[[#This Row],[Codigo Municipio]]=E1110,CONSOLIDADO[[#This Row],[Fallecidos Diarios]]+J1110,CONSOLIDADO[[#This Row],[Fallecidos Diarios]])</f>
        <v>0</v>
      </c>
      <c r="K1111" s="81">
        <f t="shared" si="96"/>
        <v>0</v>
      </c>
      <c r="L1111" s="82">
        <f>+IF(CONSOLIDADO[[#This Row],[Codigo Municipio]]=E1110,CONSOLIDADO[[#This Row],[Recuperados Diarios]]+L1110,CONSOLIDADO[[#This Row],[Recuperados Diarios]])</f>
        <v>1</v>
      </c>
      <c r="M1111" s="83" cm="1">
        <f t="array" ref="M1111">+IFERROR(IF(CONSOLIDADO[[#This Row],[Día]]&lt;14,0,INDEX(CONSOLIDADO[Casos Diarios],ROW()-14,1)),0)</f>
        <v>0</v>
      </c>
      <c r="N1111" s="78">
        <f>+IF(CONSOLIDADO[[#This Row],[Clave]]="710143893",1,IF(OR(CONSOLIDADO[[#This Row],[Casos Acumulados]]&gt;0,CONSOLIDADO[[#This Row],[Muertes]]&gt;0),N1110+1,I1111))</f>
        <v>117</v>
      </c>
      <c r="O1111" s="75">
        <f>+IFERROR(VLOOKUP($G1111,TDMuertes!$C$2:$E$534,3,0),0)</f>
        <v>0</v>
      </c>
      <c r="P1111" s="100" t="str">
        <f t="shared" ca="1" si="97"/>
        <v>OUT TIME</v>
      </c>
      <c r="Q1111" s="84">
        <f>+IFERROR(VLOOKUP(CONSOLIDADO[[#This Row],[Codigo Municipio]],TDDia!$A$4:$B$394,2,0),0)</f>
        <v>0</v>
      </c>
    </row>
    <row r="1112" spans="2:17" ht="14.4" x14ac:dyDescent="0.3">
      <c r="B1112">
        <f t="shared" si="99"/>
        <v>6</v>
      </c>
      <c r="C1112" s="75" t="str" cm="1">
        <f t="array" ref="C1112">+INDEX(Table_4[[Departamento]:[Municipio]],FINAL!$B1112,1)</f>
        <v>Atlántida</v>
      </c>
      <c r="D1112" s="75" t="str" cm="1">
        <f t="array" ref="D1112">+INDEX(Table_4[[Departamento]:[Municipio]],FINAL!$B1112,4)</f>
        <v>San Francisco</v>
      </c>
      <c r="E1112" s="75" t="str" cm="1">
        <f t="array" ref="E1112">+INDEX(Table_4[[Departamento]:[Municipio]],FINAL!$B1112,3)</f>
        <v>0106</v>
      </c>
      <c r="F1112" s="102">
        <f t="shared" si="98"/>
        <v>44038</v>
      </c>
      <c r="G1112" s="77" t="str">
        <f>+CONSOLIDADO[[#This Row],[Codigo Municipio]]&amp;CONSOLIDADO[[#This Row],[Fecha]]</f>
        <v>010644038</v>
      </c>
      <c r="H1112" s="78">
        <f>+IFERROR(VLOOKUP($G1112,TDAcumula!$C$2:$E$2027,3,0),0)</f>
        <v>0</v>
      </c>
      <c r="I1112" s="79">
        <f t="shared" si="95"/>
        <v>1</v>
      </c>
      <c r="J1112" s="80">
        <f>+IF(CONSOLIDADO[[#This Row],[Codigo Municipio]]=E1111,CONSOLIDADO[[#This Row],[Fallecidos Diarios]]+J1111,CONSOLIDADO[[#This Row],[Fallecidos Diarios]])</f>
        <v>0</v>
      </c>
      <c r="K1112" s="81">
        <f t="shared" si="96"/>
        <v>0</v>
      </c>
      <c r="L1112" s="82">
        <f>+IF(CONSOLIDADO[[#This Row],[Codigo Municipio]]=E1111,CONSOLIDADO[[#This Row],[Recuperados Diarios]]+L1111,CONSOLIDADO[[#This Row],[Recuperados Diarios]])</f>
        <v>1</v>
      </c>
      <c r="M1112" s="83" cm="1">
        <f t="array" ref="M1112">+IFERROR(IF(CONSOLIDADO[[#This Row],[Día]]&lt;14,0,INDEX(CONSOLIDADO[Casos Diarios],ROW()-14,1)),0)</f>
        <v>0</v>
      </c>
      <c r="N1112" s="78">
        <f>+IF(CONSOLIDADO[[#This Row],[Clave]]="710143893",1,IF(OR(CONSOLIDADO[[#This Row],[Casos Acumulados]]&gt;0,CONSOLIDADO[[#This Row],[Muertes]]&gt;0),N1111+1,I1112))</f>
        <v>118</v>
      </c>
      <c r="O1112" s="75">
        <f>+IFERROR(VLOOKUP($G1112,TDMuertes!$C$2:$E$534,3,0),0)</f>
        <v>0</v>
      </c>
      <c r="P1112" s="100" t="str">
        <f t="shared" ca="1" si="97"/>
        <v>OUT TIME</v>
      </c>
      <c r="Q1112" s="84">
        <f>+IFERROR(VLOOKUP(CONSOLIDADO[[#This Row],[Codigo Municipio]],TDDia!$A$4:$B$394,2,0),0)</f>
        <v>0</v>
      </c>
    </row>
    <row r="1113" spans="2:17" ht="14.4" x14ac:dyDescent="0.3">
      <c r="B1113">
        <f t="shared" si="99"/>
        <v>6</v>
      </c>
      <c r="C1113" s="75" t="str" cm="1">
        <f t="array" ref="C1113">+INDEX(Table_4[[Departamento]:[Municipio]],FINAL!$B1113,1)</f>
        <v>Atlántida</v>
      </c>
      <c r="D1113" s="75" t="str" cm="1">
        <f t="array" ref="D1113">+INDEX(Table_4[[Departamento]:[Municipio]],FINAL!$B1113,4)</f>
        <v>San Francisco</v>
      </c>
      <c r="E1113" s="75" t="str" cm="1">
        <f t="array" ref="E1113">+INDEX(Table_4[[Departamento]:[Municipio]],FINAL!$B1113,3)</f>
        <v>0106</v>
      </c>
      <c r="F1113" s="102">
        <f t="shared" si="98"/>
        <v>44039</v>
      </c>
      <c r="G1113" s="77" t="str">
        <f>+CONSOLIDADO[[#This Row],[Codigo Municipio]]&amp;CONSOLIDADO[[#This Row],[Fecha]]</f>
        <v>010644039</v>
      </c>
      <c r="H1113" s="78">
        <f>+IFERROR(VLOOKUP($G1113,TDAcumula!$C$2:$E$2027,3,0),0)</f>
        <v>0</v>
      </c>
      <c r="I1113" s="79">
        <f t="shared" si="95"/>
        <v>1</v>
      </c>
      <c r="J1113" s="80">
        <f>+IF(CONSOLIDADO[[#This Row],[Codigo Municipio]]=E1112,CONSOLIDADO[[#This Row],[Fallecidos Diarios]]+J1112,CONSOLIDADO[[#This Row],[Fallecidos Diarios]])</f>
        <v>0</v>
      </c>
      <c r="K1113" s="81">
        <f t="shared" si="96"/>
        <v>0</v>
      </c>
      <c r="L1113" s="82">
        <f>+IF(CONSOLIDADO[[#This Row],[Codigo Municipio]]=E1112,CONSOLIDADO[[#This Row],[Recuperados Diarios]]+L1112,CONSOLIDADO[[#This Row],[Recuperados Diarios]])</f>
        <v>1</v>
      </c>
      <c r="M1113" s="83" cm="1">
        <f t="array" ref="M1113">+IFERROR(IF(CONSOLIDADO[[#This Row],[Día]]&lt;14,0,INDEX(CONSOLIDADO[Casos Diarios],ROW()-14,1)),0)</f>
        <v>0</v>
      </c>
      <c r="N1113" s="78">
        <f>+IF(CONSOLIDADO[[#This Row],[Clave]]="710143893",1,IF(OR(CONSOLIDADO[[#This Row],[Casos Acumulados]]&gt;0,CONSOLIDADO[[#This Row],[Muertes]]&gt;0),N1112+1,I1113))</f>
        <v>119</v>
      </c>
      <c r="O1113" s="75">
        <f>+IFERROR(VLOOKUP($G1113,TDMuertes!$C$2:$E$534,3,0),0)</f>
        <v>0</v>
      </c>
      <c r="P1113" s="100" t="str">
        <f t="shared" ca="1" si="97"/>
        <v>OUT TIME</v>
      </c>
      <c r="Q1113" s="84">
        <f>+IFERROR(VLOOKUP(CONSOLIDADO[[#This Row],[Codigo Municipio]],TDDia!$A$4:$B$394,2,0),0)</f>
        <v>0</v>
      </c>
    </row>
    <row r="1114" spans="2:17" ht="14.4" x14ac:dyDescent="0.3">
      <c r="B1114">
        <f t="shared" si="99"/>
        <v>6</v>
      </c>
      <c r="C1114" s="75" t="str" cm="1">
        <f t="array" ref="C1114">+INDEX(Table_4[[Departamento]:[Municipio]],FINAL!$B1114,1)</f>
        <v>Atlántida</v>
      </c>
      <c r="D1114" s="75" t="str" cm="1">
        <f t="array" ref="D1114">+INDEX(Table_4[[Departamento]:[Municipio]],FINAL!$B1114,4)</f>
        <v>San Francisco</v>
      </c>
      <c r="E1114" s="75" t="str" cm="1">
        <f t="array" ref="E1114">+INDEX(Table_4[[Departamento]:[Municipio]],FINAL!$B1114,3)</f>
        <v>0106</v>
      </c>
      <c r="F1114" s="102">
        <f t="shared" si="98"/>
        <v>44040</v>
      </c>
      <c r="G1114" s="77" t="str">
        <f>+CONSOLIDADO[[#This Row],[Codigo Municipio]]&amp;CONSOLIDADO[[#This Row],[Fecha]]</f>
        <v>010644040</v>
      </c>
      <c r="H1114" s="78">
        <f>+IFERROR(VLOOKUP($G1114,TDAcumula!$C$2:$E$2027,3,0),0)</f>
        <v>0</v>
      </c>
      <c r="I1114" s="79">
        <f t="shared" si="95"/>
        <v>1</v>
      </c>
      <c r="J1114" s="80">
        <f>+IF(CONSOLIDADO[[#This Row],[Codigo Municipio]]=E1113,CONSOLIDADO[[#This Row],[Fallecidos Diarios]]+J1113,CONSOLIDADO[[#This Row],[Fallecidos Diarios]])</f>
        <v>0</v>
      </c>
      <c r="K1114" s="81">
        <f t="shared" si="96"/>
        <v>0</v>
      </c>
      <c r="L1114" s="82">
        <f>+IF(CONSOLIDADO[[#This Row],[Codigo Municipio]]=E1113,CONSOLIDADO[[#This Row],[Recuperados Diarios]]+L1113,CONSOLIDADO[[#This Row],[Recuperados Diarios]])</f>
        <v>1</v>
      </c>
      <c r="M1114" s="83" cm="1">
        <f t="array" ref="M1114">+IFERROR(IF(CONSOLIDADO[[#This Row],[Día]]&lt;14,0,INDEX(CONSOLIDADO[Casos Diarios],ROW()-14,1)),0)</f>
        <v>0</v>
      </c>
      <c r="N1114" s="78">
        <f>+IF(CONSOLIDADO[[#This Row],[Clave]]="710143893",1,IF(OR(CONSOLIDADO[[#This Row],[Casos Acumulados]]&gt;0,CONSOLIDADO[[#This Row],[Muertes]]&gt;0),N1113+1,I1114))</f>
        <v>120</v>
      </c>
      <c r="O1114" s="75">
        <f>+IFERROR(VLOOKUP($G1114,TDMuertes!$C$2:$E$534,3,0),0)</f>
        <v>0</v>
      </c>
      <c r="P1114" s="100" t="str">
        <f t="shared" ca="1" si="97"/>
        <v>OUT TIME</v>
      </c>
      <c r="Q1114" s="84">
        <f>+IFERROR(VLOOKUP(CONSOLIDADO[[#This Row],[Codigo Municipio]],TDDia!$A$4:$B$394,2,0),0)</f>
        <v>0</v>
      </c>
    </row>
    <row r="1115" spans="2:17" ht="14.4" x14ac:dyDescent="0.3">
      <c r="B1115">
        <f t="shared" si="99"/>
        <v>6</v>
      </c>
      <c r="C1115" s="75" t="str" cm="1">
        <f t="array" ref="C1115">+INDEX(Table_4[[Departamento]:[Municipio]],FINAL!$B1115,1)</f>
        <v>Atlántida</v>
      </c>
      <c r="D1115" s="75" t="str" cm="1">
        <f t="array" ref="D1115">+INDEX(Table_4[[Departamento]:[Municipio]],FINAL!$B1115,4)</f>
        <v>San Francisco</v>
      </c>
      <c r="E1115" s="75" t="str" cm="1">
        <f t="array" ref="E1115">+INDEX(Table_4[[Departamento]:[Municipio]],FINAL!$B1115,3)</f>
        <v>0106</v>
      </c>
      <c r="F1115" s="102">
        <f t="shared" si="98"/>
        <v>44041</v>
      </c>
      <c r="G1115" s="77" t="str">
        <f>+CONSOLIDADO[[#This Row],[Codigo Municipio]]&amp;CONSOLIDADO[[#This Row],[Fecha]]</f>
        <v>010644041</v>
      </c>
      <c r="H1115" s="78">
        <f>+IFERROR(VLOOKUP($G1115,TDAcumula!$C$2:$E$2027,3,0),0)</f>
        <v>0</v>
      </c>
      <c r="I1115" s="79">
        <f t="shared" si="95"/>
        <v>1</v>
      </c>
      <c r="J1115" s="80">
        <f>+IF(CONSOLIDADO[[#This Row],[Codigo Municipio]]=E1114,CONSOLIDADO[[#This Row],[Fallecidos Diarios]]+J1114,CONSOLIDADO[[#This Row],[Fallecidos Diarios]])</f>
        <v>0</v>
      </c>
      <c r="K1115" s="81">
        <f t="shared" si="96"/>
        <v>0</v>
      </c>
      <c r="L1115" s="82">
        <f>+IF(CONSOLIDADO[[#This Row],[Codigo Municipio]]=E1114,CONSOLIDADO[[#This Row],[Recuperados Diarios]]+L1114,CONSOLIDADO[[#This Row],[Recuperados Diarios]])</f>
        <v>1</v>
      </c>
      <c r="M1115" s="83" cm="1">
        <f t="array" ref="M1115">+IFERROR(IF(CONSOLIDADO[[#This Row],[Día]]&lt;14,0,INDEX(CONSOLIDADO[Casos Diarios],ROW()-14,1)),0)</f>
        <v>0</v>
      </c>
      <c r="N1115" s="78">
        <f>+IF(CONSOLIDADO[[#This Row],[Clave]]="710143893",1,IF(OR(CONSOLIDADO[[#This Row],[Casos Acumulados]]&gt;0,CONSOLIDADO[[#This Row],[Muertes]]&gt;0),N1114+1,I1115))</f>
        <v>121</v>
      </c>
      <c r="O1115" s="75">
        <f>+IFERROR(VLOOKUP($G1115,TDMuertes!$C$2:$E$534,3,0),0)</f>
        <v>0</v>
      </c>
      <c r="P1115" s="100" t="str">
        <f t="shared" ca="1" si="97"/>
        <v>OUT TIME</v>
      </c>
      <c r="Q1115" s="84">
        <f>+IFERROR(VLOOKUP(CONSOLIDADO[[#This Row],[Codigo Municipio]],TDDia!$A$4:$B$394,2,0),0)</f>
        <v>0</v>
      </c>
    </row>
    <row r="1116" spans="2:17" ht="14.4" x14ac:dyDescent="0.3">
      <c r="B1116">
        <f t="shared" si="99"/>
        <v>6</v>
      </c>
      <c r="C1116" s="75" t="str" cm="1">
        <f t="array" ref="C1116">+INDEX(Table_4[[Departamento]:[Municipio]],FINAL!$B1116,1)</f>
        <v>Atlántida</v>
      </c>
      <c r="D1116" s="75" t="str" cm="1">
        <f t="array" ref="D1116">+INDEX(Table_4[[Departamento]:[Municipio]],FINAL!$B1116,4)</f>
        <v>San Francisco</v>
      </c>
      <c r="E1116" s="75" t="str" cm="1">
        <f t="array" ref="E1116">+INDEX(Table_4[[Departamento]:[Municipio]],FINAL!$B1116,3)</f>
        <v>0106</v>
      </c>
      <c r="F1116" s="102">
        <f t="shared" si="98"/>
        <v>44042</v>
      </c>
      <c r="G1116" s="77" t="str">
        <f>+CONSOLIDADO[[#This Row],[Codigo Municipio]]&amp;CONSOLIDADO[[#This Row],[Fecha]]</f>
        <v>010644042</v>
      </c>
      <c r="H1116" s="78">
        <f>+IFERROR(VLOOKUP($G1116,TDAcumula!$C$2:$E$2027,3,0),0)</f>
        <v>0</v>
      </c>
      <c r="I1116" s="79">
        <f t="shared" si="95"/>
        <v>1</v>
      </c>
      <c r="J1116" s="80">
        <f>+IF(CONSOLIDADO[[#This Row],[Codigo Municipio]]=E1115,CONSOLIDADO[[#This Row],[Fallecidos Diarios]]+J1115,CONSOLIDADO[[#This Row],[Fallecidos Diarios]])</f>
        <v>0</v>
      </c>
      <c r="K1116" s="81">
        <f t="shared" si="96"/>
        <v>0</v>
      </c>
      <c r="L1116" s="82">
        <f>+IF(CONSOLIDADO[[#This Row],[Codigo Municipio]]=E1115,CONSOLIDADO[[#This Row],[Recuperados Diarios]]+L1115,CONSOLIDADO[[#This Row],[Recuperados Diarios]])</f>
        <v>1</v>
      </c>
      <c r="M1116" s="83" cm="1">
        <f t="array" ref="M1116">+IFERROR(IF(CONSOLIDADO[[#This Row],[Día]]&lt;14,0,INDEX(CONSOLIDADO[Casos Diarios],ROW()-14,1)),0)</f>
        <v>0</v>
      </c>
      <c r="N1116" s="78">
        <f>+IF(CONSOLIDADO[[#This Row],[Clave]]="710143893",1,IF(OR(CONSOLIDADO[[#This Row],[Casos Acumulados]]&gt;0,CONSOLIDADO[[#This Row],[Muertes]]&gt;0),N1115+1,I1116))</f>
        <v>122</v>
      </c>
      <c r="O1116" s="75">
        <f>+IFERROR(VLOOKUP($G1116,TDMuertes!$C$2:$E$534,3,0),0)</f>
        <v>0</v>
      </c>
      <c r="P1116" s="100" t="str">
        <f t="shared" ca="1" si="97"/>
        <v>OUT TIME</v>
      </c>
      <c r="Q1116" s="84">
        <f>+IFERROR(VLOOKUP(CONSOLIDADO[[#This Row],[Codigo Municipio]],TDDia!$A$4:$B$394,2,0),0)</f>
        <v>0</v>
      </c>
    </row>
    <row r="1117" spans="2:17" ht="14.4" x14ac:dyDescent="0.3">
      <c r="B1117">
        <f t="shared" si="99"/>
        <v>6</v>
      </c>
      <c r="C1117" s="75" t="str" cm="1">
        <f t="array" ref="C1117">+INDEX(Table_4[[Departamento]:[Municipio]],FINAL!$B1117,1)</f>
        <v>Atlántida</v>
      </c>
      <c r="D1117" s="75" t="str" cm="1">
        <f t="array" ref="D1117">+INDEX(Table_4[[Departamento]:[Municipio]],FINAL!$B1117,4)</f>
        <v>San Francisco</v>
      </c>
      <c r="E1117" s="75" t="str" cm="1">
        <f t="array" ref="E1117">+INDEX(Table_4[[Departamento]:[Municipio]],FINAL!$B1117,3)</f>
        <v>0106</v>
      </c>
      <c r="F1117" s="102">
        <f t="shared" si="98"/>
        <v>44043</v>
      </c>
      <c r="G1117" s="77" t="str">
        <f>+CONSOLIDADO[[#This Row],[Codigo Municipio]]&amp;CONSOLIDADO[[#This Row],[Fecha]]</f>
        <v>010644043</v>
      </c>
      <c r="H1117" s="78">
        <f>+IFERROR(VLOOKUP($G1117,TDAcumula!$C$2:$E$2027,3,0),0)</f>
        <v>0</v>
      </c>
      <c r="I1117" s="79">
        <f t="shared" si="95"/>
        <v>1</v>
      </c>
      <c r="J1117" s="80">
        <f>+IF(CONSOLIDADO[[#This Row],[Codigo Municipio]]=E1116,CONSOLIDADO[[#This Row],[Fallecidos Diarios]]+J1116,CONSOLIDADO[[#This Row],[Fallecidos Diarios]])</f>
        <v>0</v>
      </c>
      <c r="K1117" s="81">
        <f t="shared" si="96"/>
        <v>0</v>
      </c>
      <c r="L1117" s="82">
        <f>+IF(CONSOLIDADO[[#This Row],[Codigo Municipio]]=E1116,CONSOLIDADO[[#This Row],[Recuperados Diarios]]+L1116,CONSOLIDADO[[#This Row],[Recuperados Diarios]])</f>
        <v>1</v>
      </c>
      <c r="M1117" s="83" cm="1">
        <f t="array" ref="M1117">+IFERROR(IF(CONSOLIDADO[[#This Row],[Día]]&lt;14,0,INDEX(CONSOLIDADO[Casos Diarios],ROW()-14,1)),0)</f>
        <v>0</v>
      </c>
      <c r="N1117" s="78">
        <f>+IF(CONSOLIDADO[[#This Row],[Clave]]="710143893",1,IF(OR(CONSOLIDADO[[#This Row],[Casos Acumulados]]&gt;0,CONSOLIDADO[[#This Row],[Muertes]]&gt;0),N1116+1,I1117))</f>
        <v>123</v>
      </c>
      <c r="O1117" s="75">
        <f>+IFERROR(VLOOKUP($G1117,TDMuertes!$C$2:$E$534,3,0),0)</f>
        <v>0</v>
      </c>
      <c r="P1117" s="100" t="str">
        <f t="shared" ca="1" si="97"/>
        <v>OUT TIME</v>
      </c>
      <c r="Q1117" s="84">
        <f>+IFERROR(VLOOKUP(CONSOLIDADO[[#This Row],[Codigo Municipio]],TDDia!$A$4:$B$394,2,0),0)</f>
        <v>0</v>
      </c>
    </row>
    <row r="1118" spans="2:17" ht="14.4" x14ac:dyDescent="0.3">
      <c r="B1118">
        <f t="shared" si="99"/>
        <v>6</v>
      </c>
      <c r="C1118" s="75" t="str" cm="1">
        <f t="array" ref="C1118">+INDEX(Table_4[[Departamento]:[Municipio]],FINAL!$B1118,1)</f>
        <v>Atlántida</v>
      </c>
      <c r="D1118" s="75" t="str" cm="1">
        <f t="array" ref="D1118">+INDEX(Table_4[[Departamento]:[Municipio]],FINAL!$B1118,4)</f>
        <v>San Francisco</v>
      </c>
      <c r="E1118" s="75" t="str" cm="1">
        <f t="array" ref="E1118">+INDEX(Table_4[[Departamento]:[Municipio]],FINAL!$B1118,3)</f>
        <v>0106</v>
      </c>
      <c r="F1118" s="102">
        <f t="shared" si="98"/>
        <v>44044</v>
      </c>
      <c r="G1118" s="77" t="str">
        <f>+CONSOLIDADO[[#This Row],[Codigo Municipio]]&amp;CONSOLIDADO[[#This Row],[Fecha]]</f>
        <v>010644044</v>
      </c>
      <c r="H1118" s="78">
        <f>+IFERROR(VLOOKUP($G1118,TDAcumula!$C$2:$E$2027,3,0),0)</f>
        <v>0</v>
      </c>
      <c r="I1118" s="79">
        <f t="shared" si="95"/>
        <v>1</v>
      </c>
      <c r="J1118" s="80">
        <f>+IF(CONSOLIDADO[[#This Row],[Codigo Municipio]]=E1117,CONSOLIDADO[[#This Row],[Fallecidos Diarios]]+J1117,CONSOLIDADO[[#This Row],[Fallecidos Diarios]])</f>
        <v>0</v>
      </c>
      <c r="K1118" s="81">
        <f t="shared" si="96"/>
        <v>0</v>
      </c>
      <c r="L1118" s="82">
        <f>+IF(CONSOLIDADO[[#This Row],[Codigo Municipio]]=E1117,CONSOLIDADO[[#This Row],[Recuperados Diarios]]+L1117,CONSOLIDADO[[#This Row],[Recuperados Diarios]])</f>
        <v>1</v>
      </c>
      <c r="M1118" s="83" cm="1">
        <f t="array" ref="M1118">+IFERROR(IF(CONSOLIDADO[[#This Row],[Día]]&lt;14,0,INDEX(CONSOLIDADO[Casos Diarios],ROW()-14,1)),0)</f>
        <v>0</v>
      </c>
      <c r="N1118" s="78">
        <f>+IF(CONSOLIDADO[[#This Row],[Clave]]="710143893",1,IF(OR(CONSOLIDADO[[#This Row],[Casos Acumulados]]&gt;0,CONSOLIDADO[[#This Row],[Muertes]]&gt;0),N1117+1,I1118))</f>
        <v>124</v>
      </c>
      <c r="O1118" s="75">
        <f>+IFERROR(VLOOKUP($G1118,TDMuertes!$C$2:$E$534,3,0),0)</f>
        <v>0</v>
      </c>
      <c r="P1118" s="100" t="str">
        <f t="shared" ca="1" si="97"/>
        <v>OUT TIME</v>
      </c>
      <c r="Q1118" s="84">
        <f>+IFERROR(VLOOKUP(CONSOLIDADO[[#This Row],[Codigo Municipio]],TDDia!$A$4:$B$394,2,0),0)</f>
        <v>0</v>
      </c>
    </row>
    <row r="1119" spans="2:17" ht="14.4" x14ac:dyDescent="0.3">
      <c r="B1119">
        <f t="shared" si="99"/>
        <v>6</v>
      </c>
      <c r="C1119" s="75" t="str" cm="1">
        <f t="array" ref="C1119">+INDEX(Table_4[[Departamento]:[Municipio]],FINAL!$B1119,1)</f>
        <v>Atlántida</v>
      </c>
      <c r="D1119" s="75" t="str" cm="1">
        <f t="array" ref="D1119">+INDEX(Table_4[[Departamento]:[Municipio]],FINAL!$B1119,4)</f>
        <v>San Francisco</v>
      </c>
      <c r="E1119" s="75" t="str" cm="1">
        <f t="array" ref="E1119">+INDEX(Table_4[[Departamento]:[Municipio]],FINAL!$B1119,3)</f>
        <v>0106</v>
      </c>
      <c r="F1119" s="102">
        <f t="shared" si="98"/>
        <v>44045</v>
      </c>
      <c r="G1119" s="77" t="str">
        <f>+CONSOLIDADO[[#This Row],[Codigo Municipio]]&amp;CONSOLIDADO[[#This Row],[Fecha]]</f>
        <v>010644045</v>
      </c>
      <c r="H1119" s="78">
        <f>+IFERROR(VLOOKUP($G1119,TDAcumula!$C$2:$E$2027,3,0),0)</f>
        <v>0</v>
      </c>
      <c r="I1119" s="79">
        <f t="shared" si="95"/>
        <v>1</v>
      </c>
      <c r="J1119" s="80">
        <f>+IF(CONSOLIDADO[[#This Row],[Codigo Municipio]]=E1118,CONSOLIDADO[[#This Row],[Fallecidos Diarios]]+J1118,CONSOLIDADO[[#This Row],[Fallecidos Diarios]])</f>
        <v>0</v>
      </c>
      <c r="K1119" s="81">
        <f t="shared" si="96"/>
        <v>0</v>
      </c>
      <c r="L1119" s="82">
        <f>+IF(CONSOLIDADO[[#This Row],[Codigo Municipio]]=E1118,CONSOLIDADO[[#This Row],[Recuperados Diarios]]+L1118,CONSOLIDADO[[#This Row],[Recuperados Diarios]])</f>
        <v>1</v>
      </c>
      <c r="M1119" s="83" cm="1">
        <f t="array" ref="M1119">+IFERROR(IF(CONSOLIDADO[[#This Row],[Día]]&lt;14,0,INDEX(CONSOLIDADO[Casos Diarios],ROW()-14,1)),0)</f>
        <v>0</v>
      </c>
      <c r="N1119" s="78">
        <f>+IF(CONSOLIDADO[[#This Row],[Clave]]="710143893",1,IF(OR(CONSOLIDADO[[#This Row],[Casos Acumulados]]&gt;0,CONSOLIDADO[[#This Row],[Muertes]]&gt;0),N1118+1,I1119))</f>
        <v>125</v>
      </c>
      <c r="O1119" s="75">
        <f>+IFERROR(VLOOKUP($G1119,TDMuertes!$C$2:$E$534,3,0),0)</f>
        <v>0</v>
      </c>
      <c r="P1119" s="100" t="str">
        <f t="shared" ca="1" si="97"/>
        <v>OUT TIME</v>
      </c>
      <c r="Q1119" s="84">
        <f>+IFERROR(VLOOKUP(CONSOLIDADO[[#This Row],[Codigo Municipio]],TDDia!$A$4:$B$394,2,0),0)</f>
        <v>0</v>
      </c>
    </row>
    <row r="1120" spans="2:17" ht="14.4" x14ac:dyDescent="0.3">
      <c r="B1120">
        <f t="shared" si="99"/>
        <v>6</v>
      </c>
      <c r="C1120" s="75" t="str" cm="1">
        <f t="array" ref="C1120">+INDEX(Table_4[[Departamento]:[Municipio]],FINAL!$B1120,1)</f>
        <v>Atlántida</v>
      </c>
      <c r="D1120" s="75" t="str" cm="1">
        <f t="array" ref="D1120">+INDEX(Table_4[[Departamento]:[Municipio]],FINAL!$B1120,4)</f>
        <v>San Francisco</v>
      </c>
      <c r="E1120" s="75" t="str" cm="1">
        <f t="array" ref="E1120">+INDEX(Table_4[[Departamento]:[Municipio]],FINAL!$B1120,3)</f>
        <v>0106</v>
      </c>
      <c r="F1120" s="102">
        <f t="shared" si="98"/>
        <v>44046</v>
      </c>
      <c r="G1120" s="77" t="str">
        <f>+CONSOLIDADO[[#This Row],[Codigo Municipio]]&amp;CONSOLIDADO[[#This Row],[Fecha]]</f>
        <v>010644046</v>
      </c>
      <c r="H1120" s="78">
        <f>+IFERROR(VLOOKUP($G1120,TDAcumula!$C$2:$E$2027,3,0),0)</f>
        <v>0</v>
      </c>
      <c r="I1120" s="79">
        <f t="shared" si="95"/>
        <v>1</v>
      </c>
      <c r="J1120" s="80">
        <f>+IF(CONSOLIDADO[[#This Row],[Codigo Municipio]]=E1119,CONSOLIDADO[[#This Row],[Fallecidos Diarios]]+J1119,CONSOLIDADO[[#This Row],[Fallecidos Diarios]])</f>
        <v>0</v>
      </c>
      <c r="K1120" s="81">
        <f t="shared" si="96"/>
        <v>0</v>
      </c>
      <c r="L1120" s="82">
        <f>+IF(CONSOLIDADO[[#This Row],[Codigo Municipio]]=E1119,CONSOLIDADO[[#This Row],[Recuperados Diarios]]+L1119,CONSOLIDADO[[#This Row],[Recuperados Diarios]])</f>
        <v>1</v>
      </c>
      <c r="M1120" s="83" cm="1">
        <f t="array" ref="M1120">+IFERROR(IF(CONSOLIDADO[[#This Row],[Día]]&lt;14,0,INDEX(CONSOLIDADO[Casos Diarios],ROW()-14,1)),0)</f>
        <v>0</v>
      </c>
      <c r="N1120" s="78">
        <f>+IF(CONSOLIDADO[[#This Row],[Clave]]="710143893",1,IF(OR(CONSOLIDADO[[#This Row],[Casos Acumulados]]&gt;0,CONSOLIDADO[[#This Row],[Muertes]]&gt;0),N1119+1,I1120))</f>
        <v>126</v>
      </c>
      <c r="O1120" s="75">
        <f>+IFERROR(VLOOKUP($G1120,TDMuertes!$C$2:$E$534,3,0),0)</f>
        <v>0</v>
      </c>
      <c r="P1120" s="100" t="str">
        <f t="shared" ca="1" si="97"/>
        <v>OUT TIME</v>
      </c>
      <c r="Q1120" s="84">
        <f>+IFERROR(VLOOKUP(CONSOLIDADO[[#This Row],[Codigo Municipio]],TDDia!$A$4:$B$394,2,0),0)</f>
        <v>0</v>
      </c>
    </row>
    <row r="1121" spans="2:17" ht="14.4" x14ac:dyDescent="0.3">
      <c r="B1121">
        <f t="shared" si="99"/>
        <v>6</v>
      </c>
      <c r="C1121" s="75" t="str" cm="1">
        <f t="array" ref="C1121">+INDEX(Table_4[[Departamento]:[Municipio]],FINAL!$B1121,1)</f>
        <v>Atlántida</v>
      </c>
      <c r="D1121" s="75" t="str" cm="1">
        <f t="array" ref="D1121">+INDEX(Table_4[[Departamento]:[Municipio]],FINAL!$B1121,4)</f>
        <v>San Francisco</v>
      </c>
      <c r="E1121" s="75" t="str" cm="1">
        <f t="array" ref="E1121">+INDEX(Table_4[[Departamento]:[Municipio]],FINAL!$B1121,3)</f>
        <v>0106</v>
      </c>
      <c r="F1121" s="102">
        <f t="shared" si="98"/>
        <v>44047</v>
      </c>
      <c r="G1121" s="77" t="str">
        <f>+CONSOLIDADO[[#This Row],[Codigo Municipio]]&amp;CONSOLIDADO[[#This Row],[Fecha]]</f>
        <v>010644047</v>
      </c>
      <c r="H1121" s="78">
        <f>+IFERROR(VLOOKUP($G1121,TDAcumula!$C$2:$E$2027,3,0),0)</f>
        <v>0</v>
      </c>
      <c r="I1121" s="79">
        <f t="shared" si="95"/>
        <v>1</v>
      </c>
      <c r="J1121" s="80">
        <f>+IF(CONSOLIDADO[[#This Row],[Codigo Municipio]]=E1120,CONSOLIDADO[[#This Row],[Fallecidos Diarios]]+J1120,CONSOLIDADO[[#This Row],[Fallecidos Diarios]])</f>
        <v>0</v>
      </c>
      <c r="K1121" s="81">
        <f t="shared" si="96"/>
        <v>0</v>
      </c>
      <c r="L1121" s="82">
        <f>+IF(CONSOLIDADO[[#This Row],[Codigo Municipio]]=E1120,CONSOLIDADO[[#This Row],[Recuperados Diarios]]+L1120,CONSOLIDADO[[#This Row],[Recuperados Diarios]])</f>
        <v>1</v>
      </c>
      <c r="M1121" s="83" cm="1">
        <f t="array" ref="M1121">+IFERROR(IF(CONSOLIDADO[[#This Row],[Día]]&lt;14,0,INDEX(CONSOLIDADO[Casos Diarios],ROW()-14,1)),0)</f>
        <v>0</v>
      </c>
      <c r="N1121" s="78">
        <f>+IF(CONSOLIDADO[[#This Row],[Clave]]="710143893",1,IF(OR(CONSOLIDADO[[#This Row],[Casos Acumulados]]&gt;0,CONSOLIDADO[[#This Row],[Muertes]]&gt;0),N1120+1,I1121))</f>
        <v>127</v>
      </c>
      <c r="O1121" s="75">
        <f>+IFERROR(VLOOKUP($G1121,TDMuertes!$C$2:$E$534,3,0),0)</f>
        <v>0</v>
      </c>
      <c r="P1121" s="100" t="str">
        <f t="shared" ca="1" si="97"/>
        <v>OUT TIME</v>
      </c>
      <c r="Q1121" s="84">
        <f>+IFERROR(VLOOKUP(CONSOLIDADO[[#This Row],[Codigo Municipio]],TDDia!$A$4:$B$394,2,0),0)</f>
        <v>0</v>
      </c>
    </row>
    <row r="1122" spans="2:17" ht="14.4" x14ac:dyDescent="0.3">
      <c r="B1122">
        <f t="shared" si="99"/>
        <v>6</v>
      </c>
      <c r="C1122" s="75" t="str" cm="1">
        <f t="array" ref="C1122">+INDEX(Table_4[[Departamento]:[Municipio]],FINAL!$B1122,1)</f>
        <v>Atlántida</v>
      </c>
      <c r="D1122" s="75" t="str" cm="1">
        <f t="array" ref="D1122">+INDEX(Table_4[[Departamento]:[Municipio]],FINAL!$B1122,4)</f>
        <v>San Francisco</v>
      </c>
      <c r="E1122" s="75" t="str" cm="1">
        <f t="array" ref="E1122">+INDEX(Table_4[[Departamento]:[Municipio]],FINAL!$B1122,3)</f>
        <v>0106</v>
      </c>
      <c r="F1122" s="102">
        <f t="shared" si="98"/>
        <v>44048</v>
      </c>
      <c r="G1122" s="77" t="str">
        <f>+CONSOLIDADO[[#This Row],[Codigo Municipio]]&amp;CONSOLIDADO[[#This Row],[Fecha]]</f>
        <v>010644048</v>
      </c>
      <c r="H1122" s="78">
        <f>+IFERROR(VLOOKUP($G1122,TDAcumula!$C$2:$E$2027,3,0),0)</f>
        <v>0</v>
      </c>
      <c r="I1122" s="79">
        <f t="shared" si="95"/>
        <v>1</v>
      </c>
      <c r="J1122" s="80">
        <f>+IF(CONSOLIDADO[[#This Row],[Codigo Municipio]]=E1121,CONSOLIDADO[[#This Row],[Fallecidos Diarios]]+J1121,CONSOLIDADO[[#This Row],[Fallecidos Diarios]])</f>
        <v>0</v>
      </c>
      <c r="K1122" s="81">
        <f t="shared" si="96"/>
        <v>0</v>
      </c>
      <c r="L1122" s="82">
        <f>+IF(CONSOLIDADO[[#This Row],[Codigo Municipio]]=E1121,CONSOLIDADO[[#This Row],[Recuperados Diarios]]+L1121,CONSOLIDADO[[#This Row],[Recuperados Diarios]])</f>
        <v>1</v>
      </c>
      <c r="M1122" s="83" cm="1">
        <f t="array" ref="M1122">+IFERROR(IF(CONSOLIDADO[[#This Row],[Día]]&lt;14,0,INDEX(CONSOLIDADO[Casos Diarios],ROW()-14,1)),0)</f>
        <v>0</v>
      </c>
      <c r="N1122" s="78">
        <f>+IF(CONSOLIDADO[[#This Row],[Clave]]="710143893",1,IF(OR(CONSOLIDADO[[#This Row],[Casos Acumulados]]&gt;0,CONSOLIDADO[[#This Row],[Muertes]]&gt;0),N1121+1,I1122))</f>
        <v>128</v>
      </c>
      <c r="O1122" s="75">
        <f>+IFERROR(VLOOKUP($G1122,TDMuertes!$C$2:$E$534,3,0),0)</f>
        <v>0</v>
      </c>
      <c r="P1122" s="100" t="str">
        <f t="shared" ca="1" si="97"/>
        <v>OUT TIME</v>
      </c>
      <c r="Q1122" s="84">
        <f>+IFERROR(VLOOKUP(CONSOLIDADO[[#This Row],[Codigo Municipio]],TDDia!$A$4:$B$394,2,0),0)</f>
        <v>0</v>
      </c>
    </row>
    <row r="1123" spans="2:17" ht="14.4" x14ac:dyDescent="0.3">
      <c r="B1123">
        <f t="shared" si="99"/>
        <v>6</v>
      </c>
      <c r="C1123" s="75" t="str" cm="1">
        <f t="array" ref="C1123">+INDEX(Table_4[[Departamento]:[Municipio]],FINAL!$B1123,1)</f>
        <v>Atlántida</v>
      </c>
      <c r="D1123" s="75" t="str" cm="1">
        <f t="array" ref="D1123">+INDEX(Table_4[[Departamento]:[Municipio]],FINAL!$B1123,4)</f>
        <v>San Francisco</v>
      </c>
      <c r="E1123" s="75" t="str" cm="1">
        <f t="array" ref="E1123">+INDEX(Table_4[[Departamento]:[Municipio]],FINAL!$B1123,3)</f>
        <v>0106</v>
      </c>
      <c r="F1123" s="102">
        <f t="shared" si="98"/>
        <v>44049</v>
      </c>
      <c r="G1123" s="77" t="str">
        <f>+CONSOLIDADO[[#This Row],[Codigo Municipio]]&amp;CONSOLIDADO[[#This Row],[Fecha]]</f>
        <v>010644049</v>
      </c>
      <c r="H1123" s="78">
        <f>+IFERROR(VLOOKUP($G1123,TDAcumula!$C$2:$E$2027,3,0),0)</f>
        <v>0</v>
      </c>
      <c r="I1123" s="79">
        <f t="shared" si="95"/>
        <v>1</v>
      </c>
      <c r="J1123" s="80">
        <f>+IF(CONSOLIDADO[[#This Row],[Codigo Municipio]]=E1122,CONSOLIDADO[[#This Row],[Fallecidos Diarios]]+J1122,CONSOLIDADO[[#This Row],[Fallecidos Diarios]])</f>
        <v>0</v>
      </c>
      <c r="K1123" s="81">
        <f t="shared" si="96"/>
        <v>0</v>
      </c>
      <c r="L1123" s="82">
        <f>+IF(CONSOLIDADO[[#This Row],[Codigo Municipio]]=E1122,CONSOLIDADO[[#This Row],[Recuperados Diarios]]+L1122,CONSOLIDADO[[#This Row],[Recuperados Diarios]])</f>
        <v>1</v>
      </c>
      <c r="M1123" s="83" cm="1">
        <f t="array" ref="M1123">+IFERROR(IF(CONSOLIDADO[[#This Row],[Día]]&lt;14,0,INDEX(CONSOLIDADO[Casos Diarios],ROW()-14,1)),0)</f>
        <v>0</v>
      </c>
      <c r="N1123" s="78">
        <f>+IF(CONSOLIDADO[[#This Row],[Clave]]="710143893",1,IF(OR(CONSOLIDADO[[#This Row],[Casos Acumulados]]&gt;0,CONSOLIDADO[[#This Row],[Muertes]]&gt;0),N1122+1,I1123))</f>
        <v>129</v>
      </c>
      <c r="O1123" s="75">
        <f>+IFERROR(VLOOKUP($G1123,TDMuertes!$C$2:$E$534,3,0),0)</f>
        <v>0</v>
      </c>
      <c r="P1123" s="100" t="str">
        <f t="shared" ca="1" si="97"/>
        <v>OUT TIME</v>
      </c>
      <c r="Q1123" s="84">
        <f>+IFERROR(VLOOKUP(CONSOLIDADO[[#This Row],[Codigo Municipio]],TDDia!$A$4:$B$394,2,0),0)</f>
        <v>0</v>
      </c>
    </row>
    <row r="1124" spans="2:17" ht="14.4" x14ac:dyDescent="0.3">
      <c r="B1124">
        <f t="shared" si="99"/>
        <v>6</v>
      </c>
      <c r="C1124" s="75" t="str" cm="1">
        <f t="array" ref="C1124">+INDEX(Table_4[[Departamento]:[Municipio]],FINAL!$B1124,1)</f>
        <v>Atlántida</v>
      </c>
      <c r="D1124" s="75" t="str" cm="1">
        <f t="array" ref="D1124">+INDEX(Table_4[[Departamento]:[Municipio]],FINAL!$B1124,4)</f>
        <v>San Francisco</v>
      </c>
      <c r="E1124" s="75" t="str" cm="1">
        <f t="array" ref="E1124">+INDEX(Table_4[[Departamento]:[Municipio]],FINAL!$B1124,3)</f>
        <v>0106</v>
      </c>
      <c r="F1124" s="102">
        <f t="shared" si="98"/>
        <v>44050</v>
      </c>
      <c r="G1124" s="77" t="str">
        <f>+CONSOLIDADO[[#This Row],[Codigo Municipio]]&amp;CONSOLIDADO[[#This Row],[Fecha]]</f>
        <v>010644050</v>
      </c>
      <c r="H1124" s="78">
        <f>+IFERROR(VLOOKUP($G1124,TDAcumula!$C$2:$E$2027,3,0),0)</f>
        <v>0</v>
      </c>
      <c r="I1124" s="79">
        <f t="shared" si="95"/>
        <v>1</v>
      </c>
      <c r="J1124" s="80">
        <f>+IF(CONSOLIDADO[[#This Row],[Codigo Municipio]]=E1123,CONSOLIDADO[[#This Row],[Fallecidos Diarios]]+J1123,CONSOLIDADO[[#This Row],[Fallecidos Diarios]])</f>
        <v>0</v>
      </c>
      <c r="K1124" s="81">
        <f t="shared" si="96"/>
        <v>0</v>
      </c>
      <c r="L1124" s="82">
        <f>+IF(CONSOLIDADO[[#This Row],[Codigo Municipio]]=E1123,CONSOLIDADO[[#This Row],[Recuperados Diarios]]+L1123,CONSOLIDADO[[#This Row],[Recuperados Diarios]])</f>
        <v>1</v>
      </c>
      <c r="M1124" s="83" cm="1">
        <f t="array" ref="M1124">+IFERROR(IF(CONSOLIDADO[[#This Row],[Día]]&lt;14,0,INDEX(CONSOLIDADO[Casos Diarios],ROW()-14,1)),0)</f>
        <v>0</v>
      </c>
      <c r="N1124" s="78">
        <f>+IF(CONSOLIDADO[[#This Row],[Clave]]="710143893",1,IF(OR(CONSOLIDADO[[#This Row],[Casos Acumulados]]&gt;0,CONSOLIDADO[[#This Row],[Muertes]]&gt;0),N1123+1,I1124))</f>
        <v>130</v>
      </c>
      <c r="O1124" s="75">
        <f>+IFERROR(VLOOKUP($G1124,TDMuertes!$C$2:$E$534,3,0),0)</f>
        <v>0</v>
      </c>
      <c r="P1124" s="100" t="str">
        <f t="shared" ca="1" si="97"/>
        <v>OUT TIME</v>
      </c>
      <c r="Q1124" s="84">
        <f>+IFERROR(VLOOKUP(CONSOLIDADO[[#This Row],[Codigo Municipio]],TDDia!$A$4:$B$394,2,0),0)</f>
        <v>0</v>
      </c>
    </row>
    <row r="1125" spans="2:17" ht="14.4" x14ac:dyDescent="0.3">
      <c r="B1125">
        <f t="shared" si="99"/>
        <v>6</v>
      </c>
      <c r="C1125" s="75" t="str" cm="1">
        <f t="array" ref="C1125">+INDEX(Table_4[[Departamento]:[Municipio]],FINAL!$B1125,1)</f>
        <v>Atlántida</v>
      </c>
      <c r="D1125" s="75" t="str" cm="1">
        <f t="array" ref="D1125">+INDEX(Table_4[[Departamento]:[Municipio]],FINAL!$B1125,4)</f>
        <v>San Francisco</v>
      </c>
      <c r="E1125" s="75" t="str" cm="1">
        <f t="array" ref="E1125">+INDEX(Table_4[[Departamento]:[Municipio]],FINAL!$B1125,3)</f>
        <v>0106</v>
      </c>
      <c r="F1125" s="102">
        <f t="shared" si="98"/>
        <v>44051</v>
      </c>
      <c r="G1125" s="77" t="str">
        <f>+CONSOLIDADO[[#This Row],[Codigo Municipio]]&amp;CONSOLIDADO[[#This Row],[Fecha]]</f>
        <v>010644051</v>
      </c>
      <c r="H1125" s="78">
        <f>+IFERROR(VLOOKUP($G1125,TDAcumula!$C$2:$E$2027,3,0),0)</f>
        <v>0</v>
      </c>
      <c r="I1125" s="79">
        <f t="shared" si="95"/>
        <v>1</v>
      </c>
      <c r="J1125" s="80">
        <f>+IF(CONSOLIDADO[[#This Row],[Codigo Municipio]]=E1124,CONSOLIDADO[[#This Row],[Fallecidos Diarios]]+J1124,CONSOLIDADO[[#This Row],[Fallecidos Diarios]])</f>
        <v>0</v>
      </c>
      <c r="K1125" s="81">
        <f t="shared" si="96"/>
        <v>0</v>
      </c>
      <c r="L1125" s="82">
        <f>+IF(CONSOLIDADO[[#This Row],[Codigo Municipio]]=E1124,CONSOLIDADO[[#This Row],[Recuperados Diarios]]+L1124,CONSOLIDADO[[#This Row],[Recuperados Diarios]])</f>
        <v>1</v>
      </c>
      <c r="M1125" s="83" cm="1">
        <f t="array" ref="M1125">+IFERROR(IF(CONSOLIDADO[[#This Row],[Día]]&lt;14,0,INDEX(CONSOLIDADO[Casos Diarios],ROW()-14,1)),0)</f>
        <v>0</v>
      </c>
      <c r="N1125" s="78">
        <f>+IF(CONSOLIDADO[[#This Row],[Clave]]="710143893",1,IF(OR(CONSOLIDADO[[#This Row],[Casos Acumulados]]&gt;0,CONSOLIDADO[[#This Row],[Muertes]]&gt;0),N1124+1,I1125))</f>
        <v>131</v>
      </c>
      <c r="O1125" s="75">
        <f>+IFERROR(VLOOKUP($G1125,TDMuertes!$C$2:$E$534,3,0),0)</f>
        <v>0</v>
      </c>
      <c r="P1125" s="100" t="str">
        <f t="shared" ca="1" si="97"/>
        <v>OUT TIME</v>
      </c>
      <c r="Q1125" s="84">
        <f>+IFERROR(VLOOKUP(CONSOLIDADO[[#This Row],[Codigo Municipio]],TDDia!$A$4:$B$394,2,0),0)</f>
        <v>0</v>
      </c>
    </row>
    <row r="1126" spans="2:17" ht="14.4" x14ac:dyDescent="0.3">
      <c r="B1126">
        <f t="shared" si="99"/>
        <v>6</v>
      </c>
      <c r="C1126" s="75" t="str" cm="1">
        <f t="array" ref="C1126">+INDEX(Table_4[[Departamento]:[Municipio]],FINAL!$B1126,1)</f>
        <v>Atlántida</v>
      </c>
      <c r="D1126" s="75" t="str" cm="1">
        <f t="array" ref="D1126">+INDEX(Table_4[[Departamento]:[Municipio]],FINAL!$B1126,4)</f>
        <v>San Francisco</v>
      </c>
      <c r="E1126" s="75" t="str" cm="1">
        <f t="array" ref="E1126">+INDEX(Table_4[[Departamento]:[Municipio]],FINAL!$B1126,3)</f>
        <v>0106</v>
      </c>
      <c r="F1126" s="102">
        <f t="shared" si="98"/>
        <v>44052</v>
      </c>
      <c r="G1126" s="77" t="str">
        <f>+CONSOLIDADO[[#This Row],[Codigo Municipio]]&amp;CONSOLIDADO[[#This Row],[Fecha]]</f>
        <v>010644052</v>
      </c>
      <c r="H1126" s="78">
        <f>+IFERROR(VLOOKUP($G1126,TDAcumula!$C$2:$E$2027,3,0),0)</f>
        <v>0</v>
      </c>
      <c r="I1126" s="79">
        <f t="shared" si="95"/>
        <v>1</v>
      </c>
      <c r="J1126" s="80">
        <f>+IF(CONSOLIDADO[[#This Row],[Codigo Municipio]]=E1125,CONSOLIDADO[[#This Row],[Fallecidos Diarios]]+J1125,CONSOLIDADO[[#This Row],[Fallecidos Diarios]])</f>
        <v>0</v>
      </c>
      <c r="K1126" s="81">
        <f t="shared" si="96"/>
        <v>0</v>
      </c>
      <c r="L1126" s="82">
        <f>+IF(CONSOLIDADO[[#This Row],[Codigo Municipio]]=E1125,CONSOLIDADO[[#This Row],[Recuperados Diarios]]+L1125,CONSOLIDADO[[#This Row],[Recuperados Diarios]])</f>
        <v>1</v>
      </c>
      <c r="M1126" s="83" cm="1">
        <f t="array" ref="M1126">+IFERROR(IF(CONSOLIDADO[[#This Row],[Día]]&lt;14,0,INDEX(CONSOLIDADO[Casos Diarios],ROW()-14,1)),0)</f>
        <v>0</v>
      </c>
      <c r="N1126" s="78">
        <f>+IF(CONSOLIDADO[[#This Row],[Clave]]="710143893",1,IF(OR(CONSOLIDADO[[#This Row],[Casos Acumulados]]&gt;0,CONSOLIDADO[[#This Row],[Muertes]]&gt;0),N1125+1,I1126))</f>
        <v>132</v>
      </c>
      <c r="O1126" s="75">
        <f>+IFERROR(VLOOKUP($G1126,TDMuertes!$C$2:$E$534,3,0),0)</f>
        <v>0</v>
      </c>
      <c r="P1126" s="100" t="str">
        <f t="shared" ca="1" si="97"/>
        <v>OUT TIME</v>
      </c>
      <c r="Q1126" s="84">
        <f>+IFERROR(VLOOKUP(CONSOLIDADO[[#This Row],[Codigo Municipio]],TDDia!$A$4:$B$394,2,0),0)</f>
        <v>0</v>
      </c>
    </row>
    <row r="1127" spans="2:17" ht="14.4" x14ac:dyDescent="0.3">
      <c r="B1127">
        <f t="shared" si="99"/>
        <v>6</v>
      </c>
      <c r="C1127" s="75" t="str" cm="1">
        <f t="array" ref="C1127">+INDEX(Table_4[[Departamento]:[Municipio]],FINAL!$B1127,1)</f>
        <v>Atlántida</v>
      </c>
      <c r="D1127" s="75" t="str" cm="1">
        <f t="array" ref="D1127">+INDEX(Table_4[[Departamento]:[Municipio]],FINAL!$B1127,4)</f>
        <v>San Francisco</v>
      </c>
      <c r="E1127" s="75" t="str" cm="1">
        <f t="array" ref="E1127">+INDEX(Table_4[[Departamento]:[Municipio]],FINAL!$B1127,3)</f>
        <v>0106</v>
      </c>
      <c r="F1127" s="102">
        <f t="shared" si="98"/>
        <v>44053</v>
      </c>
      <c r="G1127" s="77" t="str">
        <f>+CONSOLIDADO[[#This Row],[Codigo Municipio]]&amp;CONSOLIDADO[[#This Row],[Fecha]]</f>
        <v>010644053</v>
      </c>
      <c r="H1127" s="78">
        <f>+IFERROR(VLOOKUP($G1127,TDAcumula!$C$2:$E$2027,3,0),0)</f>
        <v>0</v>
      </c>
      <c r="I1127" s="79">
        <f t="shared" si="95"/>
        <v>1</v>
      </c>
      <c r="J1127" s="80">
        <f>+IF(CONSOLIDADO[[#This Row],[Codigo Municipio]]=E1126,CONSOLIDADO[[#This Row],[Fallecidos Diarios]]+J1126,CONSOLIDADO[[#This Row],[Fallecidos Diarios]])</f>
        <v>0</v>
      </c>
      <c r="K1127" s="81">
        <f t="shared" si="96"/>
        <v>0</v>
      </c>
      <c r="L1127" s="82">
        <f>+IF(CONSOLIDADO[[#This Row],[Codigo Municipio]]=E1126,CONSOLIDADO[[#This Row],[Recuperados Diarios]]+L1126,CONSOLIDADO[[#This Row],[Recuperados Diarios]])</f>
        <v>1</v>
      </c>
      <c r="M1127" s="83" cm="1">
        <f t="array" ref="M1127">+IFERROR(IF(CONSOLIDADO[[#This Row],[Día]]&lt;14,0,INDEX(CONSOLIDADO[Casos Diarios],ROW()-14,1)),0)</f>
        <v>0</v>
      </c>
      <c r="N1127" s="78">
        <f>+IF(CONSOLIDADO[[#This Row],[Clave]]="710143893",1,IF(OR(CONSOLIDADO[[#This Row],[Casos Acumulados]]&gt;0,CONSOLIDADO[[#This Row],[Muertes]]&gt;0),N1126+1,I1127))</f>
        <v>133</v>
      </c>
      <c r="O1127" s="75">
        <f>+IFERROR(VLOOKUP($G1127,TDMuertes!$C$2:$E$534,3,0),0)</f>
        <v>0</v>
      </c>
      <c r="P1127" s="100" t="str">
        <f t="shared" ca="1" si="97"/>
        <v>OUT TIME</v>
      </c>
      <c r="Q1127" s="84">
        <f>+IFERROR(VLOOKUP(CONSOLIDADO[[#This Row],[Codigo Municipio]],TDDia!$A$4:$B$394,2,0),0)</f>
        <v>0</v>
      </c>
    </row>
    <row r="1128" spans="2:17" ht="14.4" x14ac:dyDescent="0.3">
      <c r="B1128">
        <f t="shared" si="99"/>
        <v>6</v>
      </c>
      <c r="C1128" s="75" t="str" cm="1">
        <f t="array" ref="C1128">+INDEX(Table_4[[Departamento]:[Municipio]],FINAL!$B1128,1)</f>
        <v>Atlántida</v>
      </c>
      <c r="D1128" s="75" t="str" cm="1">
        <f t="array" ref="D1128">+INDEX(Table_4[[Departamento]:[Municipio]],FINAL!$B1128,4)</f>
        <v>San Francisco</v>
      </c>
      <c r="E1128" s="75" t="str" cm="1">
        <f t="array" ref="E1128">+INDEX(Table_4[[Departamento]:[Municipio]],FINAL!$B1128,3)</f>
        <v>0106</v>
      </c>
      <c r="F1128" s="102">
        <f t="shared" si="98"/>
        <v>44054</v>
      </c>
      <c r="G1128" s="77" t="str">
        <f>+CONSOLIDADO[[#This Row],[Codigo Municipio]]&amp;CONSOLIDADO[[#This Row],[Fecha]]</f>
        <v>010644054</v>
      </c>
      <c r="H1128" s="78">
        <f>+IFERROR(VLOOKUP($G1128,TDAcumula!$C$2:$E$2027,3,0),0)</f>
        <v>0</v>
      </c>
      <c r="I1128" s="79">
        <f t="shared" ref="I1128:I1191" si="100">+IF(E1128=E1127,H1128+I1127,H1128)</f>
        <v>1</v>
      </c>
      <c r="J1128" s="80">
        <f>+IF(CONSOLIDADO[[#This Row],[Codigo Municipio]]=E1127,CONSOLIDADO[[#This Row],[Fallecidos Diarios]]+J1127,CONSOLIDADO[[#This Row],[Fallecidos Diarios]])</f>
        <v>0</v>
      </c>
      <c r="K1128" s="81">
        <f t="shared" ref="K1128:K1191" si="101">+IF(I1128-J1128-L1128&lt;0,0,I1128-J1128-L1128)</f>
        <v>0</v>
      </c>
      <c r="L1128" s="82">
        <f>+IF(CONSOLIDADO[[#This Row],[Codigo Municipio]]=E1127,CONSOLIDADO[[#This Row],[Recuperados Diarios]]+L1127,CONSOLIDADO[[#This Row],[Recuperados Diarios]])</f>
        <v>1</v>
      </c>
      <c r="M1128" s="83" cm="1">
        <f t="array" ref="M1128">+IFERROR(IF(CONSOLIDADO[[#This Row],[Día]]&lt;14,0,INDEX(CONSOLIDADO[Casos Diarios],ROW()-14,1)),0)</f>
        <v>0</v>
      </c>
      <c r="N1128" s="78">
        <f>+IF(CONSOLIDADO[[#This Row],[Clave]]="710143893",1,IF(OR(CONSOLIDADO[[#This Row],[Casos Acumulados]]&gt;0,CONSOLIDADO[[#This Row],[Muertes]]&gt;0),N1127+1,I1128))</f>
        <v>134</v>
      </c>
      <c r="O1128" s="75">
        <f>+IFERROR(VLOOKUP($G1128,TDMuertes!$C$2:$E$534,3,0),0)</f>
        <v>0</v>
      </c>
      <c r="P1128" s="100" t="str">
        <f t="shared" ref="P1128:P1191" ca="1" si="102">+IF(N1128=0,"OFF",IF(N1128=1,"START",IF(AND(N1128&gt;1,F1128&lt;TODAY()+1),"ON","OUT TIME")))</f>
        <v>OUT TIME</v>
      </c>
      <c r="Q1128" s="84">
        <f>+IFERROR(VLOOKUP(CONSOLIDADO[[#This Row],[Codigo Municipio]],TDDia!$A$4:$B$394,2,0),0)</f>
        <v>0</v>
      </c>
    </row>
    <row r="1129" spans="2:17" ht="14.4" x14ac:dyDescent="0.3">
      <c r="B1129">
        <f t="shared" si="99"/>
        <v>6</v>
      </c>
      <c r="C1129" s="75" t="str" cm="1">
        <f t="array" ref="C1129">+INDEX(Table_4[[Departamento]:[Municipio]],FINAL!$B1129,1)</f>
        <v>Atlántida</v>
      </c>
      <c r="D1129" s="75" t="str" cm="1">
        <f t="array" ref="D1129">+INDEX(Table_4[[Departamento]:[Municipio]],FINAL!$B1129,4)</f>
        <v>San Francisco</v>
      </c>
      <c r="E1129" s="75" t="str" cm="1">
        <f t="array" ref="E1129">+INDEX(Table_4[[Departamento]:[Municipio]],FINAL!$B1129,3)</f>
        <v>0106</v>
      </c>
      <c r="F1129" s="102">
        <f t="shared" si="98"/>
        <v>44055</v>
      </c>
      <c r="G1129" s="77" t="str">
        <f>+CONSOLIDADO[[#This Row],[Codigo Municipio]]&amp;CONSOLIDADO[[#This Row],[Fecha]]</f>
        <v>010644055</v>
      </c>
      <c r="H1129" s="78">
        <f>+IFERROR(VLOOKUP($G1129,TDAcumula!$C$2:$E$2027,3,0),0)</f>
        <v>0</v>
      </c>
      <c r="I1129" s="79">
        <f t="shared" si="100"/>
        <v>1</v>
      </c>
      <c r="J1129" s="80">
        <f>+IF(CONSOLIDADO[[#This Row],[Codigo Municipio]]=E1128,CONSOLIDADO[[#This Row],[Fallecidos Diarios]]+J1128,CONSOLIDADO[[#This Row],[Fallecidos Diarios]])</f>
        <v>0</v>
      </c>
      <c r="K1129" s="81">
        <f t="shared" si="101"/>
        <v>0</v>
      </c>
      <c r="L1129" s="82">
        <f>+IF(CONSOLIDADO[[#This Row],[Codigo Municipio]]=E1128,CONSOLIDADO[[#This Row],[Recuperados Diarios]]+L1128,CONSOLIDADO[[#This Row],[Recuperados Diarios]])</f>
        <v>1</v>
      </c>
      <c r="M1129" s="83" cm="1">
        <f t="array" ref="M1129">+IFERROR(IF(CONSOLIDADO[[#This Row],[Día]]&lt;14,0,INDEX(CONSOLIDADO[Casos Diarios],ROW()-14,1)),0)</f>
        <v>0</v>
      </c>
      <c r="N1129" s="78">
        <f>+IF(CONSOLIDADO[[#This Row],[Clave]]="710143893",1,IF(OR(CONSOLIDADO[[#This Row],[Casos Acumulados]]&gt;0,CONSOLIDADO[[#This Row],[Muertes]]&gt;0),N1128+1,I1129))</f>
        <v>135</v>
      </c>
      <c r="O1129" s="75">
        <f>+IFERROR(VLOOKUP($G1129,TDMuertes!$C$2:$E$534,3,0),0)</f>
        <v>0</v>
      </c>
      <c r="P1129" s="100" t="str">
        <f t="shared" ca="1" si="102"/>
        <v>OUT TIME</v>
      </c>
      <c r="Q1129" s="84">
        <f>+IFERROR(VLOOKUP(CONSOLIDADO[[#This Row],[Codigo Municipio]],TDDia!$A$4:$B$394,2,0),0)</f>
        <v>0</v>
      </c>
    </row>
    <row r="1130" spans="2:17" ht="14.4" x14ac:dyDescent="0.3">
      <c r="B1130">
        <f t="shared" si="99"/>
        <v>6</v>
      </c>
      <c r="C1130" s="75" t="str" cm="1">
        <f t="array" ref="C1130">+INDEX(Table_4[[Departamento]:[Municipio]],FINAL!$B1130,1)</f>
        <v>Atlántida</v>
      </c>
      <c r="D1130" s="75" t="str" cm="1">
        <f t="array" ref="D1130">+INDEX(Table_4[[Departamento]:[Municipio]],FINAL!$B1130,4)</f>
        <v>San Francisco</v>
      </c>
      <c r="E1130" s="75" t="str" cm="1">
        <f t="array" ref="E1130">+INDEX(Table_4[[Departamento]:[Municipio]],FINAL!$B1130,3)</f>
        <v>0106</v>
      </c>
      <c r="F1130" s="102">
        <f t="shared" si="98"/>
        <v>44056</v>
      </c>
      <c r="G1130" s="77" t="str">
        <f>+CONSOLIDADO[[#This Row],[Codigo Municipio]]&amp;CONSOLIDADO[[#This Row],[Fecha]]</f>
        <v>010644056</v>
      </c>
      <c r="H1130" s="78">
        <f>+IFERROR(VLOOKUP($G1130,TDAcumula!$C$2:$E$2027,3,0),0)</f>
        <v>0</v>
      </c>
      <c r="I1130" s="79">
        <f t="shared" si="100"/>
        <v>1</v>
      </c>
      <c r="J1130" s="80">
        <f>+IF(CONSOLIDADO[[#This Row],[Codigo Municipio]]=E1129,CONSOLIDADO[[#This Row],[Fallecidos Diarios]]+J1129,CONSOLIDADO[[#This Row],[Fallecidos Diarios]])</f>
        <v>0</v>
      </c>
      <c r="K1130" s="81">
        <f t="shared" si="101"/>
        <v>0</v>
      </c>
      <c r="L1130" s="82">
        <f>+IF(CONSOLIDADO[[#This Row],[Codigo Municipio]]=E1129,CONSOLIDADO[[#This Row],[Recuperados Diarios]]+L1129,CONSOLIDADO[[#This Row],[Recuperados Diarios]])</f>
        <v>1</v>
      </c>
      <c r="M1130" s="83" cm="1">
        <f t="array" ref="M1130">+IFERROR(IF(CONSOLIDADO[[#This Row],[Día]]&lt;14,0,INDEX(CONSOLIDADO[Casos Diarios],ROW()-14,1)),0)</f>
        <v>0</v>
      </c>
      <c r="N1130" s="78">
        <f>+IF(CONSOLIDADO[[#This Row],[Clave]]="710143893",1,IF(OR(CONSOLIDADO[[#This Row],[Casos Acumulados]]&gt;0,CONSOLIDADO[[#This Row],[Muertes]]&gt;0),N1129+1,I1130))</f>
        <v>136</v>
      </c>
      <c r="O1130" s="75">
        <f>+IFERROR(VLOOKUP($G1130,TDMuertes!$C$2:$E$534,3,0),0)</f>
        <v>0</v>
      </c>
      <c r="P1130" s="100" t="str">
        <f t="shared" ca="1" si="102"/>
        <v>OUT TIME</v>
      </c>
      <c r="Q1130" s="84">
        <f>+IFERROR(VLOOKUP(CONSOLIDADO[[#This Row],[Codigo Municipio]],TDDia!$A$4:$B$394,2,0),0)</f>
        <v>0</v>
      </c>
    </row>
    <row r="1131" spans="2:17" ht="14.4" x14ac:dyDescent="0.3">
      <c r="B1131">
        <f t="shared" si="99"/>
        <v>6</v>
      </c>
      <c r="C1131" s="75" t="str" cm="1">
        <f t="array" ref="C1131">+INDEX(Table_4[[Departamento]:[Municipio]],FINAL!$B1131,1)</f>
        <v>Atlántida</v>
      </c>
      <c r="D1131" s="75" t="str" cm="1">
        <f t="array" ref="D1131">+INDEX(Table_4[[Departamento]:[Municipio]],FINAL!$B1131,4)</f>
        <v>San Francisco</v>
      </c>
      <c r="E1131" s="75" t="str" cm="1">
        <f t="array" ref="E1131">+INDEX(Table_4[[Departamento]:[Municipio]],FINAL!$B1131,3)</f>
        <v>0106</v>
      </c>
      <c r="F1131" s="102">
        <f t="shared" si="98"/>
        <v>44057</v>
      </c>
      <c r="G1131" s="77" t="str">
        <f>+CONSOLIDADO[[#This Row],[Codigo Municipio]]&amp;CONSOLIDADO[[#This Row],[Fecha]]</f>
        <v>010644057</v>
      </c>
      <c r="H1131" s="78">
        <f>+IFERROR(VLOOKUP($G1131,TDAcumula!$C$2:$E$2027,3,0),0)</f>
        <v>0</v>
      </c>
      <c r="I1131" s="79">
        <f t="shared" si="100"/>
        <v>1</v>
      </c>
      <c r="J1131" s="80">
        <f>+IF(CONSOLIDADO[[#This Row],[Codigo Municipio]]=E1130,CONSOLIDADO[[#This Row],[Fallecidos Diarios]]+J1130,CONSOLIDADO[[#This Row],[Fallecidos Diarios]])</f>
        <v>0</v>
      </c>
      <c r="K1131" s="81">
        <f t="shared" si="101"/>
        <v>0</v>
      </c>
      <c r="L1131" s="82">
        <f>+IF(CONSOLIDADO[[#This Row],[Codigo Municipio]]=E1130,CONSOLIDADO[[#This Row],[Recuperados Diarios]]+L1130,CONSOLIDADO[[#This Row],[Recuperados Diarios]])</f>
        <v>1</v>
      </c>
      <c r="M1131" s="83" cm="1">
        <f t="array" ref="M1131">+IFERROR(IF(CONSOLIDADO[[#This Row],[Día]]&lt;14,0,INDEX(CONSOLIDADO[Casos Diarios],ROW()-14,1)),0)</f>
        <v>0</v>
      </c>
      <c r="N1131" s="78">
        <f>+IF(CONSOLIDADO[[#This Row],[Clave]]="710143893",1,IF(OR(CONSOLIDADO[[#This Row],[Casos Acumulados]]&gt;0,CONSOLIDADO[[#This Row],[Muertes]]&gt;0),N1130+1,I1131))</f>
        <v>137</v>
      </c>
      <c r="O1131" s="75">
        <f>+IFERROR(VLOOKUP($G1131,TDMuertes!$C$2:$E$534,3,0),0)</f>
        <v>0</v>
      </c>
      <c r="P1131" s="100" t="str">
        <f t="shared" ca="1" si="102"/>
        <v>OUT TIME</v>
      </c>
      <c r="Q1131" s="84">
        <f>+IFERROR(VLOOKUP(CONSOLIDADO[[#This Row],[Codigo Municipio]],TDDia!$A$4:$B$394,2,0),0)</f>
        <v>0</v>
      </c>
    </row>
    <row r="1132" spans="2:17" ht="14.4" x14ac:dyDescent="0.3">
      <c r="B1132">
        <f t="shared" si="99"/>
        <v>6</v>
      </c>
      <c r="C1132" s="75" t="str" cm="1">
        <f t="array" ref="C1132">+INDEX(Table_4[[Departamento]:[Municipio]],FINAL!$B1132,1)</f>
        <v>Atlántida</v>
      </c>
      <c r="D1132" s="75" t="str" cm="1">
        <f t="array" ref="D1132">+INDEX(Table_4[[Departamento]:[Municipio]],FINAL!$B1132,4)</f>
        <v>San Francisco</v>
      </c>
      <c r="E1132" s="75" t="str" cm="1">
        <f t="array" ref="E1132">+INDEX(Table_4[[Departamento]:[Municipio]],FINAL!$B1132,3)</f>
        <v>0106</v>
      </c>
      <c r="F1132" s="102">
        <f t="shared" si="98"/>
        <v>44058</v>
      </c>
      <c r="G1132" s="77" t="str">
        <f>+CONSOLIDADO[[#This Row],[Codigo Municipio]]&amp;CONSOLIDADO[[#This Row],[Fecha]]</f>
        <v>010644058</v>
      </c>
      <c r="H1132" s="78">
        <f>+IFERROR(VLOOKUP($G1132,TDAcumula!$C$2:$E$2027,3,0),0)</f>
        <v>0</v>
      </c>
      <c r="I1132" s="79">
        <f t="shared" si="100"/>
        <v>1</v>
      </c>
      <c r="J1132" s="80">
        <f>+IF(CONSOLIDADO[[#This Row],[Codigo Municipio]]=E1131,CONSOLIDADO[[#This Row],[Fallecidos Diarios]]+J1131,CONSOLIDADO[[#This Row],[Fallecidos Diarios]])</f>
        <v>0</v>
      </c>
      <c r="K1132" s="81">
        <f t="shared" si="101"/>
        <v>0</v>
      </c>
      <c r="L1132" s="82">
        <f>+IF(CONSOLIDADO[[#This Row],[Codigo Municipio]]=E1131,CONSOLIDADO[[#This Row],[Recuperados Diarios]]+L1131,CONSOLIDADO[[#This Row],[Recuperados Diarios]])</f>
        <v>1</v>
      </c>
      <c r="M1132" s="83" cm="1">
        <f t="array" ref="M1132">+IFERROR(IF(CONSOLIDADO[[#This Row],[Día]]&lt;14,0,INDEX(CONSOLIDADO[Casos Diarios],ROW()-14,1)),0)</f>
        <v>0</v>
      </c>
      <c r="N1132" s="78">
        <f>+IF(CONSOLIDADO[[#This Row],[Clave]]="710143893",1,IF(OR(CONSOLIDADO[[#This Row],[Casos Acumulados]]&gt;0,CONSOLIDADO[[#This Row],[Muertes]]&gt;0),N1131+1,I1132))</f>
        <v>138</v>
      </c>
      <c r="O1132" s="75">
        <f>+IFERROR(VLOOKUP($G1132,TDMuertes!$C$2:$E$534,3,0),0)</f>
        <v>0</v>
      </c>
      <c r="P1132" s="100" t="str">
        <f t="shared" ca="1" si="102"/>
        <v>OUT TIME</v>
      </c>
      <c r="Q1132" s="84">
        <f>+IFERROR(VLOOKUP(CONSOLIDADO[[#This Row],[Codigo Municipio]],TDDia!$A$4:$B$394,2,0),0)</f>
        <v>0</v>
      </c>
    </row>
    <row r="1133" spans="2:17" ht="14.4" x14ac:dyDescent="0.3">
      <c r="B1133">
        <f t="shared" si="99"/>
        <v>6</v>
      </c>
      <c r="C1133" s="75" t="str" cm="1">
        <f t="array" ref="C1133">+INDEX(Table_4[[Departamento]:[Municipio]],FINAL!$B1133,1)</f>
        <v>Atlántida</v>
      </c>
      <c r="D1133" s="75" t="str" cm="1">
        <f t="array" ref="D1133">+INDEX(Table_4[[Departamento]:[Municipio]],FINAL!$B1133,4)</f>
        <v>San Francisco</v>
      </c>
      <c r="E1133" s="75" t="str" cm="1">
        <f t="array" ref="E1133">+INDEX(Table_4[[Departamento]:[Municipio]],FINAL!$B1133,3)</f>
        <v>0106</v>
      </c>
      <c r="F1133" s="102">
        <f t="shared" si="98"/>
        <v>44059</v>
      </c>
      <c r="G1133" s="77" t="str">
        <f>+CONSOLIDADO[[#This Row],[Codigo Municipio]]&amp;CONSOLIDADO[[#This Row],[Fecha]]</f>
        <v>010644059</v>
      </c>
      <c r="H1133" s="78">
        <f>+IFERROR(VLOOKUP($G1133,TDAcumula!$C$2:$E$2027,3,0),0)</f>
        <v>0</v>
      </c>
      <c r="I1133" s="79">
        <f t="shared" si="100"/>
        <v>1</v>
      </c>
      <c r="J1133" s="80">
        <f>+IF(CONSOLIDADO[[#This Row],[Codigo Municipio]]=E1132,CONSOLIDADO[[#This Row],[Fallecidos Diarios]]+J1132,CONSOLIDADO[[#This Row],[Fallecidos Diarios]])</f>
        <v>0</v>
      </c>
      <c r="K1133" s="81">
        <f t="shared" si="101"/>
        <v>0</v>
      </c>
      <c r="L1133" s="82">
        <f>+IF(CONSOLIDADO[[#This Row],[Codigo Municipio]]=E1132,CONSOLIDADO[[#This Row],[Recuperados Diarios]]+L1132,CONSOLIDADO[[#This Row],[Recuperados Diarios]])</f>
        <v>1</v>
      </c>
      <c r="M1133" s="83" cm="1">
        <f t="array" ref="M1133">+IFERROR(IF(CONSOLIDADO[[#This Row],[Día]]&lt;14,0,INDEX(CONSOLIDADO[Casos Diarios],ROW()-14,1)),0)</f>
        <v>0</v>
      </c>
      <c r="N1133" s="78">
        <f>+IF(CONSOLIDADO[[#This Row],[Clave]]="710143893",1,IF(OR(CONSOLIDADO[[#This Row],[Casos Acumulados]]&gt;0,CONSOLIDADO[[#This Row],[Muertes]]&gt;0),N1132+1,I1133))</f>
        <v>139</v>
      </c>
      <c r="O1133" s="75">
        <f>+IFERROR(VLOOKUP($G1133,TDMuertes!$C$2:$E$534,3,0),0)</f>
        <v>0</v>
      </c>
      <c r="P1133" s="100" t="str">
        <f t="shared" ca="1" si="102"/>
        <v>OUT TIME</v>
      </c>
      <c r="Q1133" s="84">
        <f>+IFERROR(VLOOKUP(CONSOLIDADO[[#This Row],[Codigo Municipio]],TDDia!$A$4:$B$394,2,0),0)</f>
        <v>0</v>
      </c>
    </row>
    <row r="1134" spans="2:17" ht="14.4" x14ac:dyDescent="0.3">
      <c r="B1134">
        <f t="shared" si="99"/>
        <v>6</v>
      </c>
      <c r="C1134" s="75" t="str" cm="1">
        <f t="array" ref="C1134">+INDEX(Table_4[[Departamento]:[Municipio]],FINAL!$B1134,1)</f>
        <v>Atlántida</v>
      </c>
      <c r="D1134" s="75" t="str" cm="1">
        <f t="array" ref="D1134">+INDEX(Table_4[[Departamento]:[Municipio]],FINAL!$B1134,4)</f>
        <v>San Francisco</v>
      </c>
      <c r="E1134" s="75" t="str" cm="1">
        <f t="array" ref="E1134">+INDEX(Table_4[[Departamento]:[Municipio]],FINAL!$B1134,3)</f>
        <v>0106</v>
      </c>
      <c r="F1134" s="102">
        <f t="shared" si="98"/>
        <v>44060</v>
      </c>
      <c r="G1134" s="77" t="str">
        <f>+CONSOLIDADO[[#This Row],[Codigo Municipio]]&amp;CONSOLIDADO[[#This Row],[Fecha]]</f>
        <v>010644060</v>
      </c>
      <c r="H1134" s="78">
        <f>+IFERROR(VLOOKUP($G1134,TDAcumula!$C$2:$E$2027,3,0),0)</f>
        <v>0</v>
      </c>
      <c r="I1134" s="79">
        <f t="shared" si="100"/>
        <v>1</v>
      </c>
      <c r="J1134" s="80">
        <f>+IF(CONSOLIDADO[[#This Row],[Codigo Municipio]]=E1133,CONSOLIDADO[[#This Row],[Fallecidos Diarios]]+J1133,CONSOLIDADO[[#This Row],[Fallecidos Diarios]])</f>
        <v>0</v>
      </c>
      <c r="K1134" s="81">
        <f t="shared" si="101"/>
        <v>0</v>
      </c>
      <c r="L1134" s="82">
        <f>+IF(CONSOLIDADO[[#This Row],[Codigo Municipio]]=E1133,CONSOLIDADO[[#This Row],[Recuperados Diarios]]+L1133,CONSOLIDADO[[#This Row],[Recuperados Diarios]])</f>
        <v>1</v>
      </c>
      <c r="M1134" s="83" cm="1">
        <f t="array" ref="M1134">+IFERROR(IF(CONSOLIDADO[[#This Row],[Día]]&lt;14,0,INDEX(CONSOLIDADO[Casos Diarios],ROW()-14,1)),0)</f>
        <v>0</v>
      </c>
      <c r="N1134" s="78">
        <f>+IF(CONSOLIDADO[[#This Row],[Clave]]="710143893",1,IF(OR(CONSOLIDADO[[#This Row],[Casos Acumulados]]&gt;0,CONSOLIDADO[[#This Row],[Muertes]]&gt;0),N1133+1,I1134))</f>
        <v>140</v>
      </c>
      <c r="O1134" s="75">
        <f>+IFERROR(VLOOKUP($G1134,TDMuertes!$C$2:$E$534,3,0),0)</f>
        <v>0</v>
      </c>
      <c r="P1134" s="100" t="str">
        <f t="shared" ca="1" si="102"/>
        <v>OUT TIME</v>
      </c>
      <c r="Q1134" s="84">
        <f>+IFERROR(VLOOKUP(CONSOLIDADO[[#This Row],[Codigo Municipio]],TDDia!$A$4:$B$394,2,0),0)</f>
        <v>0</v>
      </c>
    </row>
    <row r="1135" spans="2:17" ht="14.4" x14ac:dyDescent="0.3">
      <c r="B1135">
        <f t="shared" si="99"/>
        <v>6</v>
      </c>
      <c r="C1135" s="75" t="str" cm="1">
        <f t="array" ref="C1135">+INDEX(Table_4[[Departamento]:[Municipio]],FINAL!$B1135,1)</f>
        <v>Atlántida</v>
      </c>
      <c r="D1135" s="75" t="str" cm="1">
        <f t="array" ref="D1135">+INDEX(Table_4[[Departamento]:[Municipio]],FINAL!$B1135,4)</f>
        <v>San Francisco</v>
      </c>
      <c r="E1135" s="75" t="str" cm="1">
        <f t="array" ref="E1135">+INDEX(Table_4[[Departamento]:[Municipio]],FINAL!$B1135,3)</f>
        <v>0106</v>
      </c>
      <c r="F1135" s="102">
        <f t="shared" si="98"/>
        <v>44061</v>
      </c>
      <c r="G1135" s="77" t="str">
        <f>+CONSOLIDADO[[#This Row],[Codigo Municipio]]&amp;CONSOLIDADO[[#This Row],[Fecha]]</f>
        <v>010644061</v>
      </c>
      <c r="H1135" s="78">
        <f>+IFERROR(VLOOKUP($G1135,TDAcumula!$C$2:$E$2027,3,0),0)</f>
        <v>0</v>
      </c>
      <c r="I1135" s="79">
        <f t="shared" si="100"/>
        <v>1</v>
      </c>
      <c r="J1135" s="80">
        <f>+IF(CONSOLIDADO[[#This Row],[Codigo Municipio]]=E1134,CONSOLIDADO[[#This Row],[Fallecidos Diarios]]+J1134,CONSOLIDADO[[#This Row],[Fallecidos Diarios]])</f>
        <v>0</v>
      </c>
      <c r="K1135" s="81">
        <f t="shared" si="101"/>
        <v>0</v>
      </c>
      <c r="L1135" s="82">
        <f>+IF(CONSOLIDADO[[#This Row],[Codigo Municipio]]=E1134,CONSOLIDADO[[#This Row],[Recuperados Diarios]]+L1134,CONSOLIDADO[[#This Row],[Recuperados Diarios]])</f>
        <v>1</v>
      </c>
      <c r="M1135" s="83" cm="1">
        <f t="array" ref="M1135">+IFERROR(IF(CONSOLIDADO[[#This Row],[Día]]&lt;14,0,INDEX(CONSOLIDADO[Casos Diarios],ROW()-14,1)),0)</f>
        <v>0</v>
      </c>
      <c r="N1135" s="78">
        <f>+IF(CONSOLIDADO[[#This Row],[Clave]]="710143893",1,IF(OR(CONSOLIDADO[[#This Row],[Casos Acumulados]]&gt;0,CONSOLIDADO[[#This Row],[Muertes]]&gt;0),N1134+1,I1135))</f>
        <v>141</v>
      </c>
      <c r="O1135" s="75">
        <f>+IFERROR(VLOOKUP($G1135,TDMuertes!$C$2:$E$534,3,0),0)</f>
        <v>0</v>
      </c>
      <c r="P1135" s="100" t="str">
        <f t="shared" ca="1" si="102"/>
        <v>OUT TIME</v>
      </c>
      <c r="Q1135" s="84">
        <f>+IFERROR(VLOOKUP(CONSOLIDADO[[#This Row],[Codigo Municipio]],TDDia!$A$4:$B$394,2,0),0)</f>
        <v>0</v>
      </c>
    </row>
    <row r="1136" spans="2:17" ht="14.4" x14ac:dyDescent="0.3">
      <c r="B1136">
        <f t="shared" si="99"/>
        <v>6</v>
      </c>
      <c r="C1136" s="75" t="str" cm="1">
        <f t="array" ref="C1136">+INDEX(Table_4[[Departamento]:[Municipio]],FINAL!$B1136,1)</f>
        <v>Atlántida</v>
      </c>
      <c r="D1136" s="75" t="str" cm="1">
        <f t="array" ref="D1136">+INDEX(Table_4[[Departamento]:[Municipio]],FINAL!$B1136,4)</f>
        <v>San Francisco</v>
      </c>
      <c r="E1136" s="75" t="str" cm="1">
        <f t="array" ref="E1136">+INDEX(Table_4[[Departamento]:[Municipio]],FINAL!$B1136,3)</f>
        <v>0106</v>
      </c>
      <c r="F1136" s="102">
        <f t="shared" si="98"/>
        <v>44062</v>
      </c>
      <c r="G1136" s="77" t="str">
        <f>+CONSOLIDADO[[#This Row],[Codigo Municipio]]&amp;CONSOLIDADO[[#This Row],[Fecha]]</f>
        <v>010644062</v>
      </c>
      <c r="H1136" s="78">
        <f>+IFERROR(VLOOKUP($G1136,TDAcumula!$C$2:$E$2027,3,0),0)</f>
        <v>0</v>
      </c>
      <c r="I1136" s="79">
        <f t="shared" si="100"/>
        <v>1</v>
      </c>
      <c r="J1136" s="80">
        <f>+IF(CONSOLIDADO[[#This Row],[Codigo Municipio]]=E1135,CONSOLIDADO[[#This Row],[Fallecidos Diarios]]+J1135,CONSOLIDADO[[#This Row],[Fallecidos Diarios]])</f>
        <v>0</v>
      </c>
      <c r="K1136" s="81">
        <f t="shared" si="101"/>
        <v>0</v>
      </c>
      <c r="L1136" s="82">
        <f>+IF(CONSOLIDADO[[#This Row],[Codigo Municipio]]=E1135,CONSOLIDADO[[#This Row],[Recuperados Diarios]]+L1135,CONSOLIDADO[[#This Row],[Recuperados Diarios]])</f>
        <v>1</v>
      </c>
      <c r="M1136" s="83" cm="1">
        <f t="array" ref="M1136">+IFERROR(IF(CONSOLIDADO[[#This Row],[Día]]&lt;14,0,INDEX(CONSOLIDADO[Casos Diarios],ROW()-14,1)),0)</f>
        <v>0</v>
      </c>
      <c r="N1136" s="78">
        <f>+IF(CONSOLIDADO[[#This Row],[Clave]]="710143893",1,IF(OR(CONSOLIDADO[[#This Row],[Casos Acumulados]]&gt;0,CONSOLIDADO[[#This Row],[Muertes]]&gt;0),N1135+1,I1136))</f>
        <v>142</v>
      </c>
      <c r="O1136" s="75">
        <f>+IFERROR(VLOOKUP($G1136,TDMuertes!$C$2:$E$534,3,0),0)</f>
        <v>0</v>
      </c>
      <c r="P1136" s="100" t="str">
        <f t="shared" ca="1" si="102"/>
        <v>OUT TIME</v>
      </c>
      <c r="Q1136" s="84">
        <f>+IFERROR(VLOOKUP(CONSOLIDADO[[#This Row],[Codigo Municipio]],TDDia!$A$4:$B$394,2,0),0)</f>
        <v>0</v>
      </c>
    </row>
    <row r="1137" spans="2:17" ht="14.4" x14ac:dyDescent="0.3">
      <c r="B1137">
        <f t="shared" si="99"/>
        <v>6</v>
      </c>
      <c r="C1137" s="75" t="str" cm="1">
        <f t="array" ref="C1137">+INDEX(Table_4[[Departamento]:[Municipio]],FINAL!$B1137,1)</f>
        <v>Atlántida</v>
      </c>
      <c r="D1137" s="75" t="str" cm="1">
        <f t="array" ref="D1137">+INDEX(Table_4[[Departamento]:[Municipio]],FINAL!$B1137,4)</f>
        <v>San Francisco</v>
      </c>
      <c r="E1137" s="75" t="str" cm="1">
        <f t="array" ref="E1137">+INDEX(Table_4[[Departamento]:[Municipio]],FINAL!$B1137,3)</f>
        <v>0106</v>
      </c>
      <c r="F1137" s="102">
        <f t="shared" si="98"/>
        <v>44063</v>
      </c>
      <c r="G1137" s="77" t="str">
        <f>+CONSOLIDADO[[#This Row],[Codigo Municipio]]&amp;CONSOLIDADO[[#This Row],[Fecha]]</f>
        <v>010644063</v>
      </c>
      <c r="H1137" s="78">
        <f>+IFERROR(VLOOKUP($G1137,TDAcumula!$C$2:$E$2027,3,0),0)</f>
        <v>0</v>
      </c>
      <c r="I1137" s="79">
        <f t="shared" si="100"/>
        <v>1</v>
      </c>
      <c r="J1137" s="80">
        <f>+IF(CONSOLIDADO[[#This Row],[Codigo Municipio]]=E1136,CONSOLIDADO[[#This Row],[Fallecidos Diarios]]+J1136,CONSOLIDADO[[#This Row],[Fallecidos Diarios]])</f>
        <v>0</v>
      </c>
      <c r="K1137" s="81">
        <f t="shared" si="101"/>
        <v>0</v>
      </c>
      <c r="L1137" s="82">
        <f>+IF(CONSOLIDADO[[#This Row],[Codigo Municipio]]=E1136,CONSOLIDADO[[#This Row],[Recuperados Diarios]]+L1136,CONSOLIDADO[[#This Row],[Recuperados Diarios]])</f>
        <v>1</v>
      </c>
      <c r="M1137" s="83" cm="1">
        <f t="array" ref="M1137">+IFERROR(IF(CONSOLIDADO[[#This Row],[Día]]&lt;14,0,INDEX(CONSOLIDADO[Casos Diarios],ROW()-14,1)),0)</f>
        <v>0</v>
      </c>
      <c r="N1137" s="78">
        <f>+IF(CONSOLIDADO[[#This Row],[Clave]]="710143893",1,IF(OR(CONSOLIDADO[[#This Row],[Casos Acumulados]]&gt;0,CONSOLIDADO[[#This Row],[Muertes]]&gt;0),N1136+1,I1137))</f>
        <v>143</v>
      </c>
      <c r="O1137" s="75">
        <f>+IFERROR(VLOOKUP($G1137,TDMuertes!$C$2:$E$534,3,0),0)</f>
        <v>0</v>
      </c>
      <c r="P1137" s="100" t="str">
        <f t="shared" ca="1" si="102"/>
        <v>OUT TIME</v>
      </c>
      <c r="Q1137" s="84">
        <f>+IFERROR(VLOOKUP(CONSOLIDADO[[#This Row],[Codigo Municipio]],TDDia!$A$4:$B$394,2,0),0)</f>
        <v>0</v>
      </c>
    </row>
    <row r="1138" spans="2:17" ht="14.4" x14ac:dyDescent="0.3">
      <c r="B1138">
        <f t="shared" si="99"/>
        <v>6</v>
      </c>
      <c r="C1138" s="75" t="str" cm="1">
        <f t="array" ref="C1138">+INDEX(Table_4[[Departamento]:[Municipio]],FINAL!$B1138,1)</f>
        <v>Atlántida</v>
      </c>
      <c r="D1138" s="75" t="str" cm="1">
        <f t="array" ref="D1138">+INDEX(Table_4[[Departamento]:[Municipio]],FINAL!$B1138,4)</f>
        <v>San Francisco</v>
      </c>
      <c r="E1138" s="75" t="str" cm="1">
        <f t="array" ref="E1138">+INDEX(Table_4[[Departamento]:[Municipio]],FINAL!$B1138,3)</f>
        <v>0106</v>
      </c>
      <c r="F1138" s="102">
        <f t="shared" si="98"/>
        <v>44064</v>
      </c>
      <c r="G1138" s="77" t="str">
        <f>+CONSOLIDADO[[#This Row],[Codigo Municipio]]&amp;CONSOLIDADO[[#This Row],[Fecha]]</f>
        <v>010644064</v>
      </c>
      <c r="H1138" s="78">
        <f>+IFERROR(VLOOKUP($G1138,TDAcumula!$C$2:$E$2027,3,0),0)</f>
        <v>0</v>
      </c>
      <c r="I1138" s="79">
        <f t="shared" si="100"/>
        <v>1</v>
      </c>
      <c r="J1138" s="80">
        <f>+IF(CONSOLIDADO[[#This Row],[Codigo Municipio]]=E1137,CONSOLIDADO[[#This Row],[Fallecidos Diarios]]+J1137,CONSOLIDADO[[#This Row],[Fallecidos Diarios]])</f>
        <v>0</v>
      </c>
      <c r="K1138" s="81">
        <f t="shared" si="101"/>
        <v>0</v>
      </c>
      <c r="L1138" s="82">
        <f>+IF(CONSOLIDADO[[#This Row],[Codigo Municipio]]=E1137,CONSOLIDADO[[#This Row],[Recuperados Diarios]]+L1137,CONSOLIDADO[[#This Row],[Recuperados Diarios]])</f>
        <v>1</v>
      </c>
      <c r="M1138" s="83" cm="1">
        <f t="array" ref="M1138">+IFERROR(IF(CONSOLIDADO[[#This Row],[Día]]&lt;14,0,INDEX(CONSOLIDADO[Casos Diarios],ROW()-14,1)),0)</f>
        <v>0</v>
      </c>
      <c r="N1138" s="78">
        <f>+IF(CONSOLIDADO[[#This Row],[Clave]]="710143893",1,IF(OR(CONSOLIDADO[[#This Row],[Casos Acumulados]]&gt;0,CONSOLIDADO[[#This Row],[Muertes]]&gt;0),N1137+1,I1138))</f>
        <v>144</v>
      </c>
      <c r="O1138" s="75">
        <f>+IFERROR(VLOOKUP($G1138,TDMuertes!$C$2:$E$534,3,0),0)</f>
        <v>0</v>
      </c>
      <c r="P1138" s="100" t="str">
        <f t="shared" ca="1" si="102"/>
        <v>OUT TIME</v>
      </c>
      <c r="Q1138" s="84">
        <f>+IFERROR(VLOOKUP(CONSOLIDADO[[#This Row],[Codigo Municipio]],TDDia!$A$4:$B$394,2,0),0)</f>
        <v>0</v>
      </c>
    </row>
    <row r="1139" spans="2:17" ht="14.4" x14ac:dyDescent="0.3">
      <c r="B1139">
        <f t="shared" si="99"/>
        <v>6</v>
      </c>
      <c r="C1139" s="75" t="str" cm="1">
        <f t="array" ref="C1139">+INDEX(Table_4[[Departamento]:[Municipio]],FINAL!$B1139,1)</f>
        <v>Atlántida</v>
      </c>
      <c r="D1139" s="75" t="str" cm="1">
        <f t="array" ref="D1139">+INDEX(Table_4[[Departamento]:[Municipio]],FINAL!$B1139,4)</f>
        <v>San Francisco</v>
      </c>
      <c r="E1139" s="75" t="str" cm="1">
        <f t="array" ref="E1139">+INDEX(Table_4[[Departamento]:[Municipio]],FINAL!$B1139,3)</f>
        <v>0106</v>
      </c>
      <c r="F1139" s="102">
        <f t="shared" si="98"/>
        <v>44065</v>
      </c>
      <c r="G1139" s="77" t="str">
        <f>+CONSOLIDADO[[#This Row],[Codigo Municipio]]&amp;CONSOLIDADO[[#This Row],[Fecha]]</f>
        <v>010644065</v>
      </c>
      <c r="H1139" s="78">
        <f>+IFERROR(VLOOKUP($G1139,TDAcumula!$C$2:$E$2027,3,0),0)</f>
        <v>0</v>
      </c>
      <c r="I1139" s="79">
        <f t="shared" si="100"/>
        <v>1</v>
      </c>
      <c r="J1139" s="80">
        <f>+IF(CONSOLIDADO[[#This Row],[Codigo Municipio]]=E1138,CONSOLIDADO[[#This Row],[Fallecidos Diarios]]+J1138,CONSOLIDADO[[#This Row],[Fallecidos Diarios]])</f>
        <v>0</v>
      </c>
      <c r="K1139" s="81">
        <f t="shared" si="101"/>
        <v>0</v>
      </c>
      <c r="L1139" s="82">
        <f>+IF(CONSOLIDADO[[#This Row],[Codigo Municipio]]=E1138,CONSOLIDADO[[#This Row],[Recuperados Diarios]]+L1138,CONSOLIDADO[[#This Row],[Recuperados Diarios]])</f>
        <v>1</v>
      </c>
      <c r="M1139" s="83" cm="1">
        <f t="array" ref="M1139">+IFERROR(IF(CONSOLIDADO[[#This Row],[Día]]&lt;14,0,INDEX(CONSOLIDADO[Casos Diarios],ROW()-14,1)),0)</f>
        <v>0</v>
      </c>
      <c r="N1139" s="78">
        <f>+IF(CONSOLIDADO[[#This Row],[Clave]]="710143893",1,IF(OR(CONSOLIDADO[[#This Row],[Casos Acumulados]]&gt;0,CONSOLIDADO[[#This Row],[Muertes]]&gt;0),N1138+1,I1139))</f>
        <v>145</v>
      </c>
      <c r="O1139" s="75">
        <f>+IFERROR(VLOOKUP($G1139,TDMuertes!$C$2:$E$534,3,0),0)</f>
        <v>0</v>
      </c>
      <c r="P1139" s="100" t="str">
        <f t="shared" ca="1" si="102"/>
        <v>OUT TIME</v>
      </c>
      <c r="Q1139" s="84">
        <f>+IFERROR(VLOOKUP(CONSOLIDADO[[#This Row],[Codigo Municipio]],TDDia!$A$4:$B$394,2,0),0)</f>
        <v>0</v>
      </c>
    </row>
    <row r="1140" spans="2:17" ht="14.4" x14ac:dyDescent="0.3">
      <c r="B1140">
        <f t="shared" si="99"/>
        <v>6</v>
      </c>
      <c r="C1140" s="75" t="str" cm="1">
        <f t="array" ref="C1140">+INDEX(Table_4[[Departamento]:[Municipio]],FINAL!$B1140,1)</f>
        <v>Atlántida</v>
      </c>
      <c r="D1140" s="75" t="str" cm="1">
        <f t="array" ref="D1140">+INDEX(Table_4[[Departamento]:[Municipio]],FINAL!$B1140,4)</f>
        <v>San Francisco</v>
      </c>
      <c r="E1140" s="75" t="str" cm="1">
        <f t="array" ref="E1140">+INDEX(Table_4[[Departamento]:[Municipio]],FINAL!$B1140,3)</f>
        <v>0106</v>
      </c>
      <c r="F1140" s="102">
        <f t="shared" si="98"/>
        <v>44066</v>
      </c>
      <c r="G1140" s="77" t="str">
        <f>+CONSOLIDADO[[#This Row],[Codigo Municipio]]&amp;CONSOLIDADO[[#This Row],[Fecha]]</f>
        <v>010644066</v>
      </c>
      <c r="H1140" s="78">
        <f>+IFERROR(VLOOKUP($G1140,TDAcumula!$C$2:$E$2027,3,0),0)</f>
        <v>0</v>
      </c>
      <c r="I1140" s="79">
        <f t="shared" si="100"/>
        <v>1</v>
      </c>
      <c r="J1140" s="80">
        <f>+IF(CONSOLIDADO[[#This Row],[Codigo Municipio]]=E1139,CONSOLIDADO[[#This Row],[Fallecidos Diarios]]+J1139,CONSOLIDADO[[#This Row],[Fallecidos Diarios]])</f>
        <v>0</v>
      </c>
      <c r="K1140" s="81">
        <f t="shared" si="101"/>
        <v>0</v>
      </c>
      <c r="L1140" s="82">
        <f>+IF(CONSOLIDADO[[#This Row],[Codigo Municipio]]=E1139,CONSOLIDADO[[#This Row],[Recuperados Diarios]]+L1139,CONSOLIDADO[[#This Row],[Recuperados Diarios]])</f>
        <v>1</v>
      </c>
      <c r="M1140" s="83" cm="1">
        <f t="array" ref="M1140">+IFERROR(IF(CONSOLIDADO[[#This Row],[Día]]&lt;14,0,INDEX(CONSOLIDADO[Casos Diarios],ROW()-14,1)),0)</f>
        <v>0</v>
      </c>
      <c r="N1140" s="78">
        <f>+IF(CONSOLIDADO[[#This Row],[Clave]]="710143893",1,IF(OR(CONSOLIDADO[[#This Row],[Casos Acumulados]]&gt;0,CONSOLIDADO[[#This Row],[Muertes]]&gt;0),N1139+1,I1140))</f>
        <v>146</v>
      </c>
      <c r="O1140" s="75">
        <f>+IFERROR(VLOOKUP($G1140,TDMuertes!$C$2:$E$534,3,0),0)</f>
        <v>0</v>
      </c>
      <c r="P1140" s="100" t="str">
        <f t="shared" ca="1" si="102"/>
        <v>OUT TIME</v>
      </c>
      <c r="Q1140" s="84">
        <f>+IFERROR(VLOOKUP(CONSOLIDADO[[#This Row],[Codigo Municipio]],TDDia!$A$4:$B$394,2,0),0)</f>
        <v>0</v>
      </c>
    </row>
    <row r="1141" spans="2:17" ht="14.4" x14ac:dyDescent="0.3">
      <c r="B1141">
        <f t="shared" si="99"/>
        <v>6</v>
      </c>
      <c r="C1141" s="75" t="str" cm="1">
        <f t="array" ref="C1141">+INDEX(Table_4[[Departamento]:[Municipio]],FINAL!$B1141,1)</f>
        <v>Atlántida</v>
      </c>
      <c r="D1141" s="75" t="str" cm="1">
        <f t="array" ref="D1141">+INDEX(Table_4[[Departamento]:[Municipio]],FINAL!$B1141,4)</f>
        <v>San Francisco</v>
      </c>
      <c r="E1141" s="75" t="str" cm="1">
        <f t="array" ref="E1141">+INDEX(Table_4[[Departamento]:[Municipio]],FINAL!$B1141,3)</f>
        <v>0106</v>
      </c>
      <c r="F1141" s="102">
        <f t="shared" si="98"/>
        <v>44067</v>
      </c>
      <c r="G1141" s="77" t="str">
        <f>+CONSOLIDADO[[#This Row],[Codigo Municipio]]&amp;CONSOLIDADO[[#This Row],[Fecha]]</f>
        <v>010644067</v>
      </c>
      <c r="H1141" s="78">
        <f>+IFERROR(VLOOKUP($G1141,TDAcumula!$C$2:$E$2027,3,0),0)</f>
        <v>0</v>
      </c>
      <c r="I1141" s="79">
        <f t="shared" si="100"/>
        <v>1</v>
      </c>
      <c r="J1141" s="80">
        <f>+IF(CONSOLIDADO[[#This Row],[Codigo Municipio]]=E1140,CONSOLIDADO[[#This Row],[Fallecidos Diarios]]+J1140,CONSOLIDADO[[#This Row],[Fallecidos Diarios]])</f>
        <v>0</v>
      </c>
      <c r="K1141" s="81">
        <f t="shared" si="101"/>
        <v>0</v>
      </c>
      <c r="L1141" s="82">
        <f>+IF(CONSOLIDADO[[#This Row],[Codigo Municipio]]=E1140,CONSOLIDADO[[#This Row],[Recuperados Diarios]]+L1140,CONSOLIDADO[[#This Row],[Recuperados Diarios]])</f>
        <v>1</v>
      </c>
      <c r="M1141" s="83" cm="1">
        <f t="array" ref="M1141">+IFERROR(IF(CONSOLIDADO[[#This Row],[Día]]&lt;14,0,INDEX(CONSOLIDADO[Casos Diarios],ROW()-14,1)),0)</f>
        <v>0</v>
      </c>
      <c r="N1141" s="78">
        <f>+IF(CONSOLIDADO[[#This Row],[Clave]]="710143893",1,IF(OR(CONSOLIDADO[[#This Row],[Casos Acumulados]]&gt;0,CONSOLIDADO[[#This Row],[Muertes]]&gt;0),N1140+1,I1141))</f>
        <v>147</v>
      </c>
      <c r="O1141" s="75">
        <f>+IFERROR(VLOOKUP($G1141,TDMuertes!$C$2:$E$534,3,0),0)</f>
        <v>0</v>
      </c>
      <c r="P1141" s="100" t="str">
        <f t="shared" ca="1" si="102"/>
        <v>OUT TIME</v>
      </c>
      <c r="Q1141" s="84">
        <f>+IFERROR(VLOOKUP(CONSOLIDADO[[#This Row],[Codigo Municipio]],TDDia!$A$4:$B$394,2,0),0)</f>
        <v>0</v>
      </c>
    </row>
    <row r="1142" spans="2:17" ht="14.4" x14ac:dyDescent="0.3">
      <c r="B1142">
        <f t="shared" si="99"/>
        <v>6</v>
      </c>
      <c r="C1142" s="75" t="str" cm="1">
        <f t="array" ref="C1142">+INDEX(Table_4[[Departamento]:[Municipio]],FINAL!$B1142,1)</f>
        <v>Atlántida</v>
      </c>
      <c r="D1142" s="75" t="str" cm="1">
        <f t="array" ref="D1142">+INDEX(Table_4[[Departamento]:[Municipio]],FINAL!$B1142,4)</f>
        <v>San Francisco</v>
      </c>
      <c r="E1142" s="75" t="str" cm="1">
        <f t="array" ref="E1142">+INDEX(Table_4[[Departamento]:[Municipio]],FINAL!$B1142,3)</f>
        <v>0106</v>
      </c>
      <c r="F1142" s="102">
        <f t="shared" si="98"/>
        <v>44068</v>
      </c>
      <c r="G1142" s="77" t="str">
        <f>+CONSOLIDADO[[#This Row],[Codigo Municipio]]&amp;CONSOLIDADO[[#This Row],[Fecha]]</f>
        <v>010644068</v>
      </c>
      <c r="H1142" s="78">
        <f>+IFERROR(VLOOKUP($G1142,TDAcumula!$C$2:$E$2027,3,0),0)</f>
        <v>0</v>
      </c>
      <c r="I1142" s="79">
        <f t="shared" si="100"/>
        <v>1</v>
      </c>
      <c r="J1142" s="80">
        <f>+IF(CONSOLIDADO[[#This Row],[Codigo Municipio]]=E1141,CONSOLIDADO[[#This Row],[Fallecidos Diarios]]+J1141,CONSOLIDADO[[#This Row],[Fallecidos Diarios]])</f>
        <v>0</v>
      </c>
      <c r="K1142" s="81">
        <f t="shared" si="101"/>
        <v>0</v>
      </c>
      <c r="L1142" s="82">
        <f>+IF(CONSOLIDADO[[#This Row],[Codigo Municipio]]=E1141,CONSOLIDADO[[#This Row],[Recuperados Diarios]]+L1141,CONSOLIDADO[[#This Row],[Recuperados Diarios]])</f>
        <v>1</v>
      </c>
      <c r="M1142" s="83" cm="1">
        <f t="array" ref="M1142">+IFERROR(IF(CONSOLIDADO[[#This Row],[Día]]&lt;14,0,INDEX(CONSOLIDADO[Casos Diarios],ROW()-14,1)),0)</f>
        <v>0</v>
      </c>
      <c r="N1142" s="78">
        <f>+IF(CONSOLIDADO[[#This Row],[Clave]]="710143893",1,IF(OR(CONSOLIDADO[[#This Row],[Casos Acumulados]]&gt;0,CONSOLIDADO[[#This Row],[Muertes]]&gt;0),N1141+1,I1142))</f>
        <v>148</v>
      </c>
      <c r="O1142" s="75">
        <f>+IFERROR(VLOOKUP($G1142,TDMuertes!$C$2:$E$534,3,0),0)</f>
        <v>0</v>
      </c>
      <c r="P1142" s="100" t="str">
        <f t="shared" ca="1" si="102"/>
        <v>OUT TIME</v>
      </c>
      <c r="Q1142" s="84">
        <f>+IFERROR(VLOOKUP(CONSOLIDADO[[#This Row],[Codigo Municipio]],TDDia!$A$4:$B$394,2,0),0)</f>
        <v>0</v>
      </c>
    </row>
    <row r="1143" spans="2:17" ht="14.4" x14ac:dyDescent="0.3">
      <c r="B1143">
        <f t="shared" si="99"/>
        <v>6</v>
      </c>
      <c r="C1143" s="75" t="str" cm="1">
        <f t="array" ref="C1143">+INDEX(Table_4[[Departamento]:[Municipio]],FINAL!$B1143,1)</f>
        <v>Atlántida</v>
      </c>
      <c r="D1143" s="75" t="str" cm="1">
        <f t="array" ref="D1143">+INDEX(Table_4[[Departamento]:[Municipio]],FINAL!$B1143,4)</f>
        <v>San Francisco</v>
      </c>
      <c r="E1143" s="75" t="str" cm="1">
        <f t="array" ref="E1143">+INDEX(Table_4[[Departamento]:[Municipio]],FINAL!$B1143,3)</f>
        <v>0106</v>
      </c>
      <c r="F1143" s="102">
        <f t="shared" si="98"/>
        <v>44069</v>
      </c>
      <c r="G1143" s="77" t="str">
        <f>+CONSOLIDADO[[#This Row],[Codigo Municipio]]&amp;CONSOLIDADO[[#This Row],[Fecha]]</f>
        <v>010644069</v>
      </c>
      <c r="H1143" s="78">
        <f>+IFERROR(VLOOKUP($G1143,TDAcumula!$C$2:$E$2027,3,0),0)</f>
        <v>0</v>
      </c>
      <c r="I1143" s="79">
        <f t="shared" si="100"/>
        <v>1</v>
      </c>
      <c r="J1143" s="80">
        <f>+IF(CONSOLIDADO[[#This Row],[Codigo Municipio]]=E1142,CONSOLIDADO[[#This Row],[Fallecidos Diarios]]+J1142,CONSOLIDADO[[#This Row],[Fallecidos Diarios]])</f>
        <v>0</v>
      </c>
      <c r="K1143" s="81">
        <f t="shared" si="101"/>
        <v>0</v>
      </c>
      <c r="L1143" s="82">
        <f>+IF(CONSOLIDADO[[#This Row],[Codigo Municipio]]=E1142,CONSOLIDADO[[#This Row],[Recuperados Diarios]]+L1142,CONSOLIDADO[[#This Row],[Recuperados Diarios]])</f>
        <v>1</v>
      </c>
      <c r="M1143" s="83" cm="1">
        <f t="array" ref="M1143">+IFERROR(IF(CONSOLIDADO[[#This Row],[Día]]&lt;14,0,INDEX(CONSOLIDADO[Casos Diarios],ROW()-14,1)),0)</f>
        <v>0</v>
      </c>
      <c r="N1143" s="78">
        <f>+IF(CONSOLIDADO[[#This Row],[Clave]]="710143893",1,IF(OR(CONSOLIDADO[[#This Row],[Casos Acumulados]]&gt;0,CONSOLIDADO[[#This Row],[Muertes]]&gt;0),N1142+1,I1143))</f>
        <v>149</v>
      </c>
      <c r="O1143" s="75">
        <f>+IFERROR(VLOOKUP($G1143,TDMuertes!$C$2:$E$534,3,0),0)</f>
        <v>0</v>
      </c>
      <c r="P1143" s="100" t="str">
        <f t="shared" ca="1" si="102"/>
        <v>OUT TIME</v>
      </c>
      <c r="Q1143" s="84">
        <f>+IFERROR(VLOOKUP(CONSOLIDADO[[#This Row],[Codigo Municipio]],TDDia!$A$4:$B$394,2,0),0)</f>
        <v>0</v>
      </c>
    </row>
    <row r="1144" spans="2:17" ht="14.4" x14ac:dyDescent="0.3">
      <c r="B1144">
        <f t="shared" si="99"/>
        <v>6</v>
      </c>
      <c r="C1144" s="75" t="str" cm="1">
        <f t="array" ref="C1144">+INDEX(Table_4[[Departamento]:[Municipio]],FINAL!$B1144,1)</f>
        <v>Atlántida</v>
      </c>
      <c r="D1144" s="75" t="str" cm="1">
        <f t="array" ref="D1144">+INDEX(Table_4[[Departamento]:[Municipio]],FINAL!$B1144,4)</f>
        <v>San Francisco</v>
      </c>
      <c r="E1144" s="75" t="str" cm="1">
        <f t="array" ref="E1144">+INDEX(Table_4[[Departamento]:[Municipio]],FINAL!$B1144,3)</f>
        <v>0106</v>
      </c>
      <c r="F1144" s="102">
        <f t="shared" si="98"/>
        <v>44070</v>
      </c>
      <c r="G1144" s="77" t="str">
        <f>+CONSOLIDADO[[#This Row],[Codigo Municipio]]&amp;CONSOLIDADO[[#This Row],[Fecha]]</f>
        <v>010644070</v>
      </c>
      <c r="H1144" s="78">
        <f>+IFERROR(VLOOKUP($G1144,TDAcumula!$C$2:$E$2027,3,0),0)</f>
        <v>0</v>
      </c>
      <c r="I1144" s="79">
        <f t="shared" si="100"/>
        <v>1</v>
      </c>
      <c r="J1144" s="80">
        <f>+IF(CONSOLIDADO[[#This Row],[Codigo Municipio]]=E1143,CONSOLIDADO[[#This Row],[Fallecidos Diarios]]+J1143,CONSOLIDADO[[#This Row],[Fallecidos Diarios]])</f>
        <v>0</v>
      </c>
      <c r="K1144" s="81">
        <f t="shared" si="101"/>
        <v>0</v>
      </c>
      <c r="L1144" s="82">
        <f>+IF(CONSOLIDADO[[#This Row],[Codigo Municipio]]=E1143,CONSOLIDADO[[#This Row],[Recuperados Diarios]]+L1143,CONSOLIDADO[[#This Row],[Recuperados Diarios]])</f>
        <v>1</v>
      </c>
      <c r="M1144" s="83" cm="1">
        <f t="array" ref="M1144">+IFERROR(IF(CONSOLIDADO[[#This Row],[Día]]&lt;14,0,INDEX(CONSOLIDADO[Casos Diarios],ROW()-14,1)),0)</f>
        <v>0</v>
      </c>
      <c r="N1144" s="78">
        <f>+IF(CONSOLIDADO[[#This Row],[Clave]]="710143893",1,IF(OR(CONSOLIDADO[[#This Row],[Casos Acumulados]]&gt;0,CONSOLIDADO[[#This Row],[Muertes]]&gt;0),N1143+1,I1144))</f>
        <v>150</v>
      </c>
      <c r="O1144" s="75">
        <f>+IFERROR(VLOOKUP($G1144,TDMuertes!$C$2:$E$534,3,0),0)</f>
        <v>0</v>
      </c>
      <c r="P1144" s="100" t="str">
        <f t="shared" ca="1" si="102"/>
        <v>OUT TIME</v>
      </c>
      <c r="Q1144" s="84">
        <f>+IFERROR(VLOOKUP(CONSOLIDADO[[#This Row],[Codigo Municipio]],TDDia!$A$4:$B$394,2,0),0)</f>
        <v>0</v>
      </c>
    </row>
    <row r="1145" spans="2:17" ht="14.4" x14ac:dyDescent="0.3">
      <c r="B1145">
        <f t="shared" si="99"/>
        <v>6</v>
      </c>
      <c r="C1145" s="75" t="str" cm="1">
        <f t="array" ref="C1145">+INDEX(Table_4[[Departamento]:[Municipio]],FINAL!$B1145,1)</f>
        <v>Atlántida</v>
      </c>
      <c r="D1145" s="75" t="str" cm="1">
        <f t="array" ref="D1145">+INDEX(Table_4[[Departamento]:[Municipio]],FINAL!$B1145,4)</f>
        <v>San Francisco</v>
      </c>
      <c r="E1145" s="75" t="str" cm="1">
        <f t="array" ref="E1145">+INDEX(Table_4[[Departamento]:[Municipio]],FINAL!$B1145,3)</f>
        <v>0106</v>
      </c>
      <c r="F1145" s="102">
        <f t="shared" si="98"/>
        <v>44071</v>
      </c>
      <c r="G1145" s="77" t="str">
        <f>+CONSOLIDADO[[#This Row],[Codigo Municipio]]&amp;CONSOLIDADO[[#This Row],[Fecha]]</f>
        <v>010644071</v>
      </c>
      <c r="H1145" s="78">
        <f>+IFERROR(VLOOKUP($G1145,TDAcumula!$C$2:$E$2027,3,0),0)</f>
        <v>0</v>
      </c>
      <c r="I1145" s="79">
        <f t="shared" si="100"/>
        <v>1</v>
      </c>
      <c r="J1145" s="80">
        <f>+IF(CONSOLIDADO[[#This Row],[Codigo Municipio]]=E1144,CONSOLIDADO[[#This Row],[Fallecidos Diarios]]+J1144,CONSOLIDADO[[#This Row],[Fallecidos Diarios]])</f>
        <v>0</v>
      </c>
      <c r="K1145" s="81">
        <f t="shared" si="101"/>
        <v>0</v>
      </c>
      <c r="L1145" s="82">
        <f>+IF(CONSOLIDADO[[#This Row],[Codigo Municipio]]=E1144,CONSOLIDADO[[#This Row],[Recuperados Diarios]]+L1144,CONSOLIDADO[[#This Row],[Recuperados Diarios]])</f>
        <v>1</v>
      </c>
      <c r="M1145" s="83" cm="1">
        <f t="array" ref="M1145">+IFERROR(IF(CONSOLIDADO[[#This Row],[Día]]&lt;14,0,INDEX(CONSOLIDADO[Casos Diarios],ROW()-14,1)),0)</f>
        <v>0</v>
      </c>
      <c r="N1145" s="78">
        <f>+IF(CONSOLIDADO[[#This Row],[Clave]]="710143893",1,IF(OR(CONSOLIDADO[[#This Row],[Casos Acumulados]]&gt;0,CONSOLIDADO[[#This Row],[Muertes]]&gt;0),N1144+1,I1145))</f>
        <v>151</v>
      </c>
      <c r="O1145" s="75">
        <f>+IFERROR(VLOOKUP($G1145,TDMuertes!$C$2:$E$534,3,0),0)</f>
        <v>0</v>
      </c>
      <c r="P1145" s="100" t="str">
        <f t="shared" ca="1" si="102"/>
        <v>OUT TIME</v>
      </c>
      <c r="Q1145" s="84">
        <f>+IFERROR(VLOOKUP(CONSOLIDADO[[#This Row],[Codigo Municipio]],TDDia!$A$4:$B$394,2,0),0)</f>
        <v>0</v>
      </c>
    </row>
    <row r="1146" spans="2:17" ht="14.4" x14ac:dyDescent="0.3">
      <c r="B1146">
        <f t="shared" si="99"/>
        <v>6</v>
      </c>
      <c r="C1146" s="75" t="str" cm="1">
        <f t="array" ref="C1146">+INDEX(Table_4[[Departamento]:[Municipio]],FINAL!$B1146,1)</f>
        <v>Atlántida</v>
      </c>
      <c r="D1146" s="75" t="str" cm="1">
        <f t="array" ref="D1146">+INDEX(Table_4[[Departamento]:[Municipio]],FINAL!$B1146,4)</f>
        <v>San Francisco</v>
      </c>
      <c r="E1146" s="75" t="str" cm="1">
        <f t="array" ref="E1146">+INDEX(Table_4[[Departamento]:[Municipio]],FINAL!$B1146,3)</f>
        <v>0106</v>
      </c>
      <c r="F1146" s="102">
        <f t="shared" si="98"/>
        <v>44072</v>
      </c>
      <c r="G1146" s="77" t="str">
        <f>+CONSOLIDADO[[#This Row],[Codigo Municipio]]&amp;CONSOLIDADO[[#This Row],[Fecha]]</f>
        <v>010644072</v>
      </c>
      <c r="H1146" s="78">
        <f>+IFERROR(VLOOKUP($G1146,TDAcumula!$C$2:$E$2027,3,0),0)</f>
        <v>0</v>
      </c>
      <c r="I1146" s="79">
        <f t="shared" si="100"/>
        <v>1</v>
      </c>
      <c r="J1146" s="80">
        <f>+IF(CONSOLIDADO[[#This Row],[Codigo Municipio]]=E1145,CONSOLIDADO[[#This Row],[Fallecidos Diarios]]+J1145,CONSOLIDADO[[#This Row],[Fallecidos Diarios]])</f>
        <v>0</v>
      </c>
      <c r="K1146" s="81">
        <f t="shared" si="101"/>
        <v>0</v>
      </c>
      <c r="L1146" s="82">
        <f>+IF(CONSOLIDADO[[#This Row],[Codigo Municipio]]=E1145,CONSOLIDADO[[#This Row],[Recuperados Diarios]]+L1145,CONSOLIDADO[[#This Row],[Recuperados Diarios]])</f>
        <v>1</v>
      </c>
      <c r="M1146" s="83" cm="1">
        <f t="array" ref="M1146">+IFERROR(IF(CONSOLIDADO[[#This Row],[Día]]&lt;14,0,INDEX(CONSOLIDADO[Casos Diarios],ROW()-14,1)),0)</f>
        <v>0</v>
      </c>
      <c r="N1146" s="78">
        <f>+IF(CONSOLIDADO[[#This Row],[Clave]]="710143893",1,IF(OR(CONSOLIDADO[[#This Row],[Casos Acumulados]]&gt;0,CONSOLIDADO[[#This Row],[Muertes]]&gt;0),N1145+1,I1146))</f>
        <v>152</v>
      </c>
      <c r="O1146" s="75">
        <f>+IFERROR(VLOOKUP($G1146,TDMuertes!$C$2:$E$534,3,0),0)</f>
        <v>0</v>
      </c>
      <c r="P1146" s="100" t="str">
        <f t="shared" ca="1" si="102"/>
        <v>OUT TIME</v>
      </c>
      <c r="Q1146" s="84">
        <f>+IFERROR(VLOOKUP(CONSOLIDADO[[#This Row],[Codigo Municipio]],TDDia!$A$4:$B$394,2,0),0)</f>
        <v>0</v>
      </c>
    </row>
    <row r="1147" spans="2:17" ht="14.4" x14ac:dyDescent="0.3">
      <c r="B1147">
        <f t="shared" si="99"/>
        <v>6</v>
      </c>
      <c r="C1147" s="75" t="str" cm="1">
        <f t="array" ref="C1147">+INDEX(Table_4[[Departamento]:[Municipio]],FINAL!$B1147,1)</f>
        <v>Atlántida</v>
      </c>
      <c r="D1147" s="75" t="str" cm="1">
        <f t="array" ref="D1147">+INDEX(Table_4[[Departamento]:[Municipio]],FINAL!$B1147,4)</f>
        <v>San Francisco</v>
      </c>
      <c r="E1147" s="75" t="str" cm="1">
        <f t="array" ref="E1147">+INDEX(Table_4[[Departamento]:[Municipio]],FINAL!$B1147,3)</f>
        <v>0106</v>
      </c>
      <c r="F1147" s="102">
        <f t="shared" si="98"/>
        <v>44073</v>
      </c>
      <c r="G1147" s="77" t="str">
        <f>+CONSOLIDADO[[#This Row],[Codigo Municipio]]&amp;CONSOLIDADO[[#This Row],[Fecha]]</f>
        <v>010644073</v>
      </c>
      <c r="H1147" s="78">
        <f>+IFERROR(VLOOKUP($G1147,TDAcumula!$C$2:$E$2027,3,0),0)</f>
        <v>0</v>
      </c>
      <c r="I1147" s="79">
        <f t="shared" si="100"/>
        <v>1</v>
      </c>
      <c r="J1147" s="80">
        <f>+IF(CONSOLIDADO[[#This Row],[Codigo Municipio]]=E1146,CONSOLIDADO[[#This Row],[Fallecidos Diarios]]+J1146,CONSOLIDADO[[#This Row],[Fallecidos Diarios]])</f>
        <v>0</v>
      </c>
      <c r="K1147" s="81">
        <f t="shared" si="101"/>
        <v>0</v>
      </c>
      <c r="L1147" s="82">
        <f>+IF(CONSOLIDADO[[#This Row],[Codigo Municipio]]=E1146,CONSOLIDADO[[#This Row],[Recuperados Diarios]]+L1146,CONSOLIDADO[[#This Row],[Recuperados Diarios]])</f>
        <v>1</v>
      </c>
      <c r="M1147" s="83" cm="1">
        <f t="array" ref="M1147">+IFERROR(IF(CONSOLIDADO[[#This Row],[Día]]&lt;14,0,INDEX(CONSOLIDADO[Casos Diarios],ROW()-14,1)),0)</f>
        <v>0</v>
      </c>
      <c r="N1147" s="78">
        <f>+IF(CONSOLIDADO[[#This Row],[Clave]]="710143893",1,IF(OR(CONSOLIDADO[[#This Row],[Casos Acumulados]]&gt;0,CONSOLIDADO[[#This Row],[Muertes]]&gt;0),N1146+1,I1147))</f>
        <v>153</v>
      </c>
      <c r="O1147" s="75">
        <f>+IFERROR(VLOOKUP($G1147,TDMuertes!$C$2:$E$534,3,0),0)</f>
        <v>0</v>
      </c>
      <c r="P1147" s="100" t="str">
        <f t="shared" ca="1" si="102"/>
        <v>OUT TIME</v>
      </c>
      <c r="Q1147" s="84">
        <f>+IFERROR(VLOOKUP(CONSOLIDADO[[#This Row],[Codigo Municipio]],TDDia!$A$4:$B$394,2,0),0)</f>
        <v>0</v>
      </c>
    </row>
    <row r="1148" spans="2:17" ht="14.4" x14ac:dyDescent="0.3">
      <c r="B1148">
        <f t="shared" si="99"/>
        <v>6</v>
      </c>
      <c r="C1148" s="75" t="str" cm="1">
        <f t="array" ref="C1148">+INDEX(Table_4[[Departamento]:[Municipio]],FINAL!$B1148,1)</f>
        <v>Atlántida</v>
      </c>
      <c r="D1148" s="75" t="str" cm="1">
        <f t="array" ref="D1148">+INDEX(Table_4[[Departamento]:[Municipio]],FINAL!$B1148,4)</f>
        <v>San Francisco</v>
      </c>
      <c r="E1148" s="75" t="str" cm="1">
        <f t="array" ref="E1148">+INDEX(Table_4[[Departamento]:[Municipio]],FINAL!$B1148,3)</f>
        <v>0106</v>
      </c>
      <c r="F1148" s="102">
        <f t="shared" si="98"/>
        <v>44074</v>
      </c>
      <c r="G1148" s="77" t="str">
        <f>+CONSOLIDADO[[#This Row],[Codigo Municipio]]&amp;CONSOLIDADO[[#This Row],[Fecha]]</f>
        <v>010644074</v>
      </c>
      <c r="H1148" s="78">
        <f>+IFERROR(VLOOKUP($G1148,TDAcumula!$C$2:$E$2027,3,0),0)</f>
        <v>0</v>
      </c>
      <c r="I1148" s="79">
        <f t="shared" si="100"/>
        <v>1</v>
      </c>
      <c r="J1148" s="80">
        <f>+IF(CONSOLIDADO[[#This Row],[Codigo Municipio]]=E1147,CONSOLIDADO[[#This Row],[Fallecidos Diarios]]+J1147,CONSOLIDADO[[#This Row],[Fallecidos Diarios]])</f>
        <v>0</v>
      </c>
      <c r="K1148" s="81">
        <f t="shared" si="101"/>
        <v>0</v>
      </c>
      <c r="L1148" s="82">
        <f>+IF(CONSOLIDADO[[#This Row],[Codigo Municipio]]=E1147,CONSOLIDADO[[#This Row],[Recuperados Diarios]]+L1147,CONSOLIDADO[[#This Row],[Recuperados Diarios]])</f>
        <v>1</v>
      </c>
      <c r="M1148" s="83" cm="1">
        <f t="array" ref="M1148">+IFERROR(IF(CONSOLIDADO[[#This Row],[Día]]&lt;14,0,INDEX(CONSOLIDADO[Casos Diarios],ROW()-14,1)),0)</f>
        <v>0</v>
      </c>
      <c r="N1148" s="78">
        <f>+IF(CONSOLIDADO[[#This Row],[Clave]]="710143893",1,IF(OR(CONSOLIDADO[[#This Row],[Casos Acumulados]]&gt;0,CONSOLIDADO[[#This Row],[Muertes]]&gt;0),N1147+1,I1148))</f>
        <v>154</v>
      </c>
      <c r="O1148" s="75">
        <f>+IFERROR(VLOOKUP($G1148,TDMuertes!$C$2:$E$534,3,0),0)</f>
        <v>0</v>
      </c>
      <c r="P1148" s="100" t="str">
        <f t="shared" ca="1" si="102"/>
        <v>OUT TIME</v>
      </c>
      <c r="Q1148" s="84">
        <f>+IFERROR(VLOOKUP(CONSOLIDADO[[#This Row],[Codigo Municipio]],TDDia!$A$4:$B$394,2,0),0)</f>
        <v>0</v>
      </c>
    </row>
    <row r="1149" spans="2:17" ht="14.4" x14ac:dyDescent="0.3">
      <c r="B1149">
        <f t="shared" si="99"/>
        <v>6</v>
      </c>
      <c r="C1149" s="75" t="str" cm="1">
        <f t="array" ref="C1149">+INDEX(Table_4[[Departamento]:[Municipio]],FINAL!$B1149,1)</f>
        <v>Atlántida</v>
      </c>
      <c r="D1149" s="75" t="str" cm="1">
        <f t="array" ref="D1149">+INDEX(Table_4[[Departamento]:[Municipio]],FINAL!$B1149,4)</f>
        <v>San Francisco</v>
      </c>
      <c r="E1149" s="75" t="str" cm="1">
        <f t="array" ref="E1149">+INDEX(Table_4[[Departamento]:[Municipio]],FINAL!$B1149,3)</f>
        <v>0106</v>
      </c>
      <c r="F1149" s="102">
        <f t="shared" si="98"/>
        <v>44075</v>
      </c>
      <c r="G1149" s="77" t="str">
        <f>+CONSOLIDADO[[#This Row],[Codigo Municipio]]&amp;CONSOLIDADO[[#This Row],[Fecha]]</f>
        <v>010644075</v>
      </c>
      <c r="H1149" s="78">
        <f>+IFERROR(VLOOKUP($G1149,TDAcumula!$C$2:$E$2027,3,0),0)</f>
        <v>0</v>
      </c>
      <c r="I1149" s="79">
        <f t="shared" si="100"/>
        <v>1</v>
      </c>
      <c r="J1149" s="80">
        <f>+IF(CONSOLIDADO[[#This Row],[Codigo Municipio]]=E1148,CONSOLIDADO[[#This Row],[Fallecidos Diarios]]+J1148,CONSOLIDADO[[#This Row],[Fallecidos Diarios]])</f>
        <v>0</v>
      </c>
      <c r="K1149" s="81">
        <f t="shared" si="101"/>
        <v>0</v>
      </c>
      <c r="L1149" s="82">
        <f>+IF(CONSOLIDADO[[#This Row],[Codigo Municipio]]=E1148,CONSOLIDADO[[#This Row],[Recuperados Diarios]]+L1148,CONSOLIDADO[[#This Row],[Recuperados Diarios]])</f>
        <v>1</v>
      </c>
      <c r="M1149" s="83" cm="1">
        <f t="array" ref="M1149">+IFERROR(IF(CONSOLIDADO[[#This Row],[Día]]&lt;14,0,INDEX(CONSOLIDADO[Casos Diarios],ROW()-14,1)),0)</f>
        <v>0</v>
      </c>
      <c r="N1149" s="78">
        <f>+IF(CONSOLIDADO[[#This Row],[Clave]]="710143893",1,IF(OR(CONSOLIDADO[[#This Row],[Casos Acumulados]]&gt;0,CONSOLIDADO[[#This Row],[Muertes]]&gt;0),N1148+1,I1149))</f>
        <v>155</v>
      </c>
      <c r="O1149" s="75">
        <f>+IFERROR(VLOOKUP($G1149,TDMuertes!$C$2:$E$534,3,0),0)</f>
        <v>0</v>
      </c>
      <c r="P1149" s="100" t="str">
        <f t="shared" ca="1" si="102"/>
        <v>OUT TIME</v>
      </c>
      <c r="Q1149" s="84">
        <f>+IFERROR(VLOOKUP(CONSOLIDADO[[#This Row],[Codigo Municipio]],TDDia!$A$4:$B$394,2,0),0)</f>
        <v>0</v>
      </c>
    </row>
    <row r="1150" spans="2:17" ht="14.4" x14ac:dyDescent="0.3">
      <c r="B1150">
        <f t="shared" si="99"/>
        <v>6</v>
      </c>
      <c r="C1150" s="75" t="str" cm="1">
        <f t="array" ref="C1150">+INDEX(Table_4[[Departamento]:[Municipio]],FINAL!$B1150,1)</f>
        <v>Atlántida</v>
      </c>
      <c r="D1150" s="75" t="str" cm="1">
        <f t="array" ref="D1150">+INDEX(Table_4[[Departamento]:[Municipio]],FINAL!$B1150,4)</f>
        <v>San Francisco</v>
      </c>
      <c r="E1150" s="75" t="str" cm="1">
        <f t="array" ref="E1150">+INDEX(Table_4[[Departamento]:[Municipio]],FINAL!$B1150,3)</f>
        <v>0106</v>
      </c>
      <c r="F1150" s="102">
        <f t="shared" si="98"/>
        <v>44076</v>
      </c>
      <c r="G1150" s="77" t="str">
        <f>+CONSOLIDADO[[#This Row],[Codigo Municipio]]&amp;CONSOLIDADO[[#This Row],[Fecha]]</f>
        <v>010644076</v>
      </c>
      <c r="H1150" s="78">
        <f>+IFERROR(VLOOKUP($G1150,TDAcumula!$C$2:$E$2027,3,0),0)</f>
        <v>0</v>
      </c>
      <c r="I1150" s="79">
        <f t="shared" si="100"/>
        <v>1</v>
      </c>
      <c r="J1150" s="80">
        <f>+IF(CONSOLIDADO[[#This Row],[Codigo Municipio]]=E1149,CONSOLIDADO[[#This Row],[Fallecidos Diarios]]+J1149,CONSOLIDADO[[#This Row],[Fallecidos Diarios]])</f>
        <v>0</v>
      </c>
      <c r="K1150" s="81">
        <f t="shared" si="101"/>
        <v>0</v>
      </c>
      <c r="L1150" s="82">
        <f>+IF(CONSOLIDADO[[#This Row],[Codigo Municipio]]=E1149,CONSOLIDADO[[#This Row],[Recuperados Diarios]]+L1149,CONSOLIDADO[[#This Row],[Recuperados Diarios]])</f>
        <v>1</v>
      </c>
      <c r="M1150" s="83" cm="1">
        <f t="array" ref="M1150">+IFERROR(IF(CONSOLIDADO[[#This Row],[Día]]&lt;14,0,INDEX(CONSOLIDADO[Casos Diarios],ROW()-14,1)),0)</f>
        <v>0</v>
      </c>
      <c r="N1150" s="78">
        <f>+IF(CONSOLIDADO[[#This Row],[Clave]]="710143893",1,IF(OR(CONSOLIDADO[[#This Row],[Casos Acumulados]]&gt;0,CONSOLIDADO[[#This Row],[Muertes]]&gt;0),N1149+1,I1150))</f>
        <v>156</v>
      </c>
      <c r="O1150" s="75">
        <f>+IFERROR(VLOOKUP($G1150,TDMuertes!$C$2:$E$534,3,0),0)</f>
        <v>0</v>
      </c>
      <c r="P1150" s="100" t="str">
        <f t="shared" ca="1" si="102"/>
        <v>OUT TIME</v>
      </c>
      <c r="Q1150" s="84">
        <f>+IFERROR(VLOOKUP(CONSOLIDADO[[#This Row],[Codigo Municipio]],TDDia!$A$4:$B$394,2,0),0)</f>
        <v>0</v>
      </c>
    </row>
    <row r="1151" spans="2:17" ht="14.4" x14ac:dyDescent="0.3">
      <c r="B1151">
        <f t="shared" si="99"/>
        <v>6</v>
      </c>
      <c r="C1151" s="75" t="str" cm="1">
        <f t="array" ref="C1151">+INDEX(Table_4[[Departamento]:[Municipio]],FINAL!$B1151,1)</f>
        <v>Atlántida</v>
      </c>
      <c r="D1151" s="75" t="str" cm="1">
        <f t="array" ref="D1151">+INDEX(Table_4[[Departamento]:[Municipio]],FINAL!$B1151,4)</f>
        <v>San Francisco</v>
      </c>
      <c r="E1151" s="75" t="str" cm="1">
        <f t="array" ref="E1151">+INDEX(Table_4[[Departamento]:[Municipio]],FINAL!$B1151,3)</f>
        <v>0106</v>
      </c>
      <c r="F1151" s="102">
        <f t="shared" si="98"/>
        <v>44077</v>
      </c>
      <c r="G1151" s="77" t="str">
        <f>+CONSOLIDADO[[#This Row],[Codigo Municipio]]&amp;CONSOLIDADO[[#This Row],[Fecha]]</f>
        <v>010644077</v>
      </c>
      <c r="H1151" s="78">
        <f>+IFERROR(VLOOKUP($G1151,TDAcumula!$C$2:$E$2027,3,0),0)</f>
        <v>0</v>
      </c>
      <c r="I1151" s="79">
        <f t="shared" si="100"/>
        <v>1</v>
      </c>
      <c r="J1151" s="80">
        <f>+IF(CONSOLIDADO[[#This Row],[Codigo Municipio]]=E1150,CONSOLIDADO[[#This Row],[Fallecidos Diarios]]+J1150,CONSOLIDADO[[#This Row],[Fallecidos Diarios]])</f>
        <v>0</v>
      </c>
      <c r="K1151" s="81">
        <f t="shared" si="101"/>
        <v>0</v>
      </c>
      <c r="L1151" s="82">
        <f>+IF(CONSOLIDADO[[#This Row],[Codigo Municipio]]=E1150,CONSOLIDADO[[#This Row],[Recuperados Diarios]]+L1150,CONSOLIDADO[[#This Row],[Recuperados Diarios]])</f>
        <v>1</v>
      </c>
      <c r="M1151" s="83" cm="1">
        <f t="array" ref="M1151">+IFERROR(IF(CONSOLIDADO[[#This Row],[Día]]&lt;14,0,INDEX(CONSOLIDADO[Casos Diarios],ROW()-14,1)),0)</f>
        <v>0</v>
      </c>
      <c r="N1151" s="78">
        <f>+IF(CONSOLIDADO[[#This Row],[Clave]]="710143893",1,IF(OR(CONSOLIDADO[[#This Row],[Casos Acumulados]]&gt;0,CONSOLIDADO[[#This Row],[Muertes]]&gt;0),N1150+1,I1151))</f>
        <v>157</v>
      </c>
      <c r="O1151" s="75">
        <f>+IFERROR(VLOOKUP($G1151,TDMuertes!$C$2:$E$534,3,0),0)</f>
        <v>0</v>
      </c>
      <c r="P1151" s="100" t="str">
        <f t="shared" ca="1" si="102"/>
        <v>OUT TIME</v>
      </c>
      <c r="Q1151" s="84">
        <f>+IFERROR(VLOOKUP(CONSOLIDADO[[#This Row],[Codigo Municipio]],TDDia!$A$4:$B$394,2,0),0)</f>
        <v>0</v>
      </c>
    </row>
    <row r="1152" spans="2:17" ht="14.4" x14ac:dyDescent="0.3">
      <c r="B1152">
        <f t="shared" si="99"/>
        <v>6</v>
      </c>
      <c r="C1152" s="75" t="str" cm="1">
        <f t="array" ref="C1152">+INDEX(Table_4[[Departamento]:[Municipio]],FINAL!$B1152,1)</f>
        <v>Atlántida</v>
      </c>
      <c r="D1152" s="75" t="str" cm="1">
        <f t="array" ref="D1152">+INDEX(Table_4[[Departamento]:[Municipio]],FINAL!$B1152,4)</f>
        <v>San Francisco</v>
      </c>
      <c r="E1152" s="75" t="str" cm="1">
        <f t="array" ref="E1152">+INDEX(Table_4[[Departamento]:[Municipio]],FINAL!$B1152,3)</f>
        <v>0106</v>
      </c>
      <c r="F1152" s="102">
        <f t="shared" si="98"/>
        <v>44078</v>
      </c>
      <c r="G1152" s="77" t="str">
        <f>+CONSOLIDADO[[#This Row],[Codigo Municipio]]&amp;CONSOLIDADO[[#This Row],[Fecha]]</f>
        <v>010644078</v>
      </c>
      <c r="H1152" s="78">
        <f>+IFERROR(VLOOKUP($G1152,TDAcumula!$C$2:$E$2027,3,0),0)</f>
        <v>0</v>
      </c>
      <c r="I1152" s="79">
        <f t="shared" si="100"/>
        <v>1</v>
      </c>
      <c r="J1152" s="80">
        <f>+IF(CONSOLIDADO[[#This Row],[Codigo Municipio]]=E1151,CONSOLIDADO[[#This Row],[Fallecidos Diarios]]+J1151,CONSOLIDADO[[#This Row],[Fallecidos Diarios]])</f>
        <v>0</v>
      </c>
      <c r="K1152" s="81">
        <f t="shared" si="101"/>
        <v>0</v>
      </c>
      <c r="L1152" s="82">
        <f>+IF(CONSOLIDADO[[#This Row],[Codigo Municipio]]=E1151,CONSOLIDADO[[#This Row],[Recuperados Diarios]]+L1151,CONSOLIDADO[[#This Row],[Recuperados Diarios]])</f>
        <v>1</v>
      </c>
      <c r="M1152" s="83" cm="1">
        <f t="array" ref="M1152">+IFERROR(IF(CONSOLIDADO[[#This Row],[Día]]&lt;14,0,INDEX(CONSOLIDADO[Casos Diarios],ROW()-14,1)),0)</f>
        <v>0</v>
      </c>
      <c r="N1152" s="78">
        <f>+IF(CONSOLIDADO[[#This Row],[Clave]]="710143893",1,IF(OR(CONSOLIDADO[[#This Row],[Casos Acumulados]]&gt;0,CONSOLIDADO[[#This Row],[Muertes]]&gt;0),N1151+1,I1152))</f>
        <v>158</v>
      </c>
      <c r="O1152" s="75">
        <f>+IFERROR(VLOOKUP($G1152,TDMuertes!$C$2:$E$534,3,0),0)</f>
        <v>0</v>
      </c>
      <c r="P1152" s="100" t="str">
        <f t="shared" ca="1" si="102"/>
        <v>OUT TIME</v>
      </c>
      <c r="Q1152" s="84">
        <f>+IFERROR(VLOOKUP(CONSOLIDADO[[#This Row],[Codigo Municipio]],TDDia!$A$4:$B$394,2,0),0)</f>
        <v>0</v>
      </c>
    </row>
    <row r="1153" spans="2:17" ht="14.4" x14ac:dyDescent="0.3">
      <c r="B1153">
        <f t="shared" si="99"/>
        <v>6</v>
      </c>
      <c r="C1153" s="75" t="str" cm="1">
        <f t="array" ref="C1153">+INDEX(Table_4[[Departamento]:[Municipio]],FINAL!$B1153,1)</f>
        <v>Atlántida</v>
      </c>
      <c r="D1153" s="75" t="str" cm="1">
        <f t="array" ref="D1153">+INDEX(Table_4[[Departamento]:[Municipio]],FINAL!$B1153,4)</f>
        <v>San Francisco</v>
      </c>
      <c r="E1153" s="75" t="str" cm="1">
        <f t="array" ref="E1153">+INDEX(Table_4[[Departamento]:[Municipio]],FINAL!$B1153,3)</f>
        <v>0106</v>
      </c>
      <c r="F1153" s="102">
        <f t="shared" si="98"/>
        <v>44079</v>
      </c>
      <c r="G1153" s="77" t="str">
        <f>+CONSOLIDADO[[#This Row],[Codigo Municipio]]&amp;CONSOLIDADO[[#This Row],[Fecha]]</f>
        <v>010644079</v>
      </c>
      <c r="H1153" s="78">
        <f>+IFERROR(VLOOKUP($G1153,TDAcumula!$C$2:$E$2027,3,0),0)</f>
        <v>0</v>
      </c>
      <c r="I1153" s="79">
        <f t="shared" si="100"/>
        <v>1</v>
      </c>
      <c r="J1153" s="80">
        <f>+IF(CONSOLIDADO[[#This Row],[Codigo Municipio]]=E1152,CONSOLIDADO[[#This Row],[Fallecidos Diarios]]+J1152,CONSOLIDADO[[#This Row],[Fallecidos Diarios]])</f>
        <v>0</v>
      </c>
      <c r="K1153" s="81">
        <f t="shared" si="101"/>
        <v>0</v>
      </c>
      <c r="L1153" s="82">
        <f>+IF(CONSOLIDADO[[#This Row],[Codigo Municipio]]=E1152,CONSOLIDADO[[#This Row],[Recuperados Diarios]]+L1152,CONSOLIDADO[[#This Row],[Recuperados Diarios]])</f>
        <v>1</v>
      </c>
      <c r="M1153" s="83" cm="1">
        <f t="array" ref="M1153">+IFERROR(IF(CONSOLIDADO[[#This Row],[Día]]&lt;14,0,INDEX(CONSOLIDADO[Casos Diarios],ROW()-14,1)),0)</f>
        <v>0</v>
      </c>
      <c r="N1153" s="78">
        <f>+IF(CONSOLIDADO[[#This Row],[Clave]]="710143893",1,IF(OR(CONSOLIDADO[[#This Row],[Casos Acumulados]]&gt;0,CONSOLIDADO[[#This Row],[Muertes]]&gt;0),N1152+1,I1153))</f>
        <v>159</v>
      </c>
      <c r="O1153" s="75">
        <f>+IFERROR(VLOOKUP($G1153,TDMuertes!$C$2:$E$534,3,0),0)</f>
        <v>0</v>
      </c>
      <c r="P1153" s="100" t="str">
        <f t="shared" ca="1" si="102"/>
        <v>OUT TIME</v>
      </c>
      <c r="Q1153" s="84">
        <f>+IFERROR(VLOOKUP(CONSOLIDADO[[#This Row],[Codigo Municipio]],TDDia!$A$4:$B$394,2,0),0)</f>
        <v>0</v>
      </c>
    </row>
    <row r="1154" spans="2:17" ht="14.4" x14ac:dyDescent="0.3">
      <c r="B1154">
        <f t="shared" si="99"/>
        <v>6</v>
      </c>
      <c r="C1154" s="75" t="str" cm="1">
        <f t="array" ref="C1154">+INDEX(Table_4[[Departamento]:[Municipio]],FINAL!$B1154,1)</f>
        <v>Atlántida</v>
      </c>
      <c r="D1154" s="75" t="str" cm="1">
        <f t="array" ref="D1154">+INDEX(Table_4[[Departamento]:[Municipio]],FINAL!$B1154,4)</f>
        <v>San Francisco</v>
      </c>
      <c r="E1154" s="75" t="str" cm="1">
        <f t="array" ref="E1154">+INDEX(Table_4[[Departamento]:[Municipio]],FINAL!$B1154,3)</f>
        <v>0106</v>
      </c>
      <c r="F1154" s="102">
        <f t="shared" ref="F1154:F1217" si="103">+F961</f>
        <v>44080</v>
      </c>
      <c r="G1154" s="77" t="str">
        <f>+CONSOLIDADO[[#This Row],[Codigo Municipio]]&amp;CONSOLIDADO[[#This Row],[Fecha]]</f>
        <v>010644080</v>
      </c>
      <c r="H1154" s="78">
        <f>+IFERROR(VLOOKUP($G1154,TDAcumula!$C$2:$E$2027,3,0),0)</f>
        <v>0</v>
      </c>
      <c r="I1154" s="79">
        <f t="shared" si="100"/>
        <v>1</v>
      </c>
      <c r="J1154" s="80">
        <f>+IF(CONSOLIDADO[[#This Row],[Codigo Municipio]]=E1153,CONSOLIDADO[[#This Row],[Fallecidos Diarios]]+J1153,CONSOLIDADO[[#This Row],[Fallecidos Diarios]])</f>
        <v>0</v>
      </c>
      <c r="K1154" s="81">
        <f t="shared" si="101"/>
        <v>0</v>
      </c>
      <c r="L1154" s="82">
        <f>+IF(CONSOLIDADO[[#This Row],[Codigo Municipio]]=E1153,CONSOLIDADO[[#This Row],[Recuperados Diarios]]+L1153,CONSOLIDADO[[#This Row],[Recuperados Diarios]])</f>
        <v>1</v>
      </c>
      <c r="M1154" s="83" cm="1">
        <f t="array" ref="M1154">+IFERROR(IF(CONSOLIDADO[[#This Row],[Día]]&lt;14,0,INDEX(CONSOLIDADO[Casos Diarios],ROW()-14,1)),0)</f>
        <v>0</v>
      </c>
      <c r="N1154" s="78">
        <f>+IF(CONSOLIDADO[[#This Row],[Clave]]="710143893",1,IF(OR(CONSOLIDADO[[#This Row],[Casos Acumulados]]&gt;0,CONSOLIDADO[[#This Row],[Muertes]]&gt;0),N1153+1,I1154))</f>
        <v>160</v>
      </c>
      <c r="O1154" s="75">
        <f>+IFERROR(VLOOKUP($G1154,TDMuertes!$C$2:$E$534,3,0),0)</f>
        <v>0</v>
      </c>
      <c r="P1154" s="100" t="str">
        <f t="shared" ca="1" si="102"/>
        <v>OUT TIME</v>
      </c>
      <c r="Q1154" s="84">
        <f>+IFERROR(VLOOKUP(CONSOLIDADO[[#This Row],[Codigo Municipio]],TDDia!$A$4:$B$394,2,0),0)</f>
        <v>0</v>
      </c>
    </row>
    <row r="1155" spans="2:17" ht="14.4" x14ac:dyDescent="0.3">
      <c r="B1155">
        <f t="shared" si="99"/>
        <v>6</v>
      </c>
      <c r="C1155" s="75" t="str" cm="1">
        <f t="array" ref="C1155">+INDEX(Table_4[[Departamento]:[Municipio]],FINAL!$B1155,1)</f>
        <v>Atlántida</v>
      </c>
      <c r="D1155" s="75" t="str" cm="1">
        <f t="array" ref="D1155">+INDEX(Table_4[[Departamento]:[Municipio]],FINAL!$B1155,4)</f>
        <v>San Francisco</v>
      </c>
      <c r="E1155" s="75" t="str" cm="1">
        <f t="array" ref="E1155">+INDEX(Table_4[[Departamento]:[Municipio]],FINAL!$B1155,3)</f>
        <v>0106</v>
      </c>
      <c r="F1155" s="102">
        <f t="shared" si="103"/>
        <v>44081</v>
      </c>
      <c r="G1155" s="77" t="str">
        <f>+CONSOLIDADO[[#This Row],[Codigo Municipio]]&amp;CONSOLIDADO[[#This Row],[Fecha]]</f>
        <v>010644081</v>
      </c>
      <c r="H1155" s="78">
        <f>+IFERROR(VLOOKUP($G1155,TDAcumula!$C$2:$E$2027,3,0),0)</f>
        <v>0</v>
      </c>
      <c r="I1155" s="79">
        <f t="shared" si="100"/>
        <v>1</v>
      </c>
      <c r="J1155" s="80">
        <f>+IF(CONSOLIDADO[[#This Row],[Codigo Municipio]]=E1154,CONSOLIDADO[[#This Row],[Fallecidos Diarios]]+J1154,CONSOLIDADO[[#This Row],[Fallecidos Diarios]])</f>
        <v>0</v>
      </c>
      <c r="K1155" s="81">
        <f t="shared" si="101"/>
        <v>0</v>
      </c>
      <c r="L1155" s="82">
        <f>+IF(CONSOLIDADO[[#This Row],[Codigo Municipio]]=E1154,CONSOLIDADO[[#This Row],[Recuperados Diarios]]+L1154,CONSOLIDADO[[#This Row],[Recuperados Diarios]])</f>
        <v>1</v>
      </c>
      <c r="M1155" s="83" cm="1">
        <f t="array" ref="M1155">+IFERROR(IF(CONSOLIDADO[[#This Row],[Día]]&lt;14,0,INDEX(CONSOLIDADO[Casos Diarios],ROW()-14,1)),0)</f>
        <v>0</v>
      </c>
      <c r="N1155" s="78">
        <f>+IF(CONSOLIDADO[[#This Row],[Clave]]="710143893",1,IF(OR(CONSOLIDADO[[#This Row],[Casos Acumulados]]&gt;0,CONSOLIDADO[[#This Row],[Muertes]]&gt;0),N1154+1,I1155))</f>
        <v>161</v>
      </c>
      <c r="O1155" s="75">
        <f>+IFERROR(VLOOKUP($G1155,TDMuertes!$C$2:$E$534,3,0),0)</f>
        <v>0</v>
      </c>
      <c r="P1155" s="100" t="str">
        <f t="shared" ca="1" si="102"/>
        <v>OUT TIME</v>
      </c>
      <c r="Q1155" s="84">
        <f>+IFERROR(VLOOKUP(CONSOLIDADO[[#This Row],[Codigo Municipio]],TDDia!$A$4:$B$394,2,0),0)</f>
        <v>0</v>
      </c>
    </row>
    <row r="1156" spans="2:17" ht="14.4" x14ac:dyDescent="0.3">
      <c r="B1156">
        <f t="shared" si="99"/>
        <v>6</v>
      </c>
      <c r="C1156" s="75" t="str" cm="1">
        <f t="array" ref="C1156">+INDEX(Table_4[[Departamento]:[Municipio]],FINAL!$B1156,1)</f>
        <v>Atlántida</v>
      </c>
      <c r="D1156" s="75" t="str" cm="1">
        <f t="array" ref="D1156">+INDEX(Table_4[[Departamento]:[Municipio]],FINAL!$B1156,4)</f>
        <v>San Francisco</v>
      </c>
      <c r="E1156" s="75" t="str" cm="1">
        <f t="array" ref="E1156">+INDEX(Table_4[[Departamento]:[Municipio]],FINAL!$B1156,3)</f>
        <v>0106</v>
      </c>
      <c r="F1156" s="102">
        <f t="shared" si="103"/>
        <v>44082</v>
      </c>
      <c r="G1156" s="77" t="str">
        <f>+CONSOLIDADO[[#This Row],[Codigo Municipio]]&amp;CONSOLIDADO[[#This Row],[Fecha]]</f>
        <v>010644082</v>
      </c>
      <c r="H1156" s="78">
        <f>+IFERROR(VLOOKUP($G1156,TDAcumula!$C$2:$E$2027,3,0),0)</f>
        <v>0</v>
      </c>
      <c r="I1156" s="79">
        <f t="shared" si="100"/>
        <v>1</v>
      </c>
      <c r="J1156" s="80">
        <f>+IF(CONSOLIDADO[[#This Row],[Codigo Municipio]]=E1155,CONSOLIDADO[[#This Row],[Fallecidos Diarios]]+J1155,CONSOLIDADO[[#This Row],[Fallecidos Diarios]])</f>
        <v>0</v>
      </c>
      <c r="K1156" s="81">
        <f t="shared" si="101"/>
        <v>0</v>
      </c>
      <c r="L1156" s="82">
        <f>+IF(CONSOLIDADO[[#This Row],[Codigo Municipio]]=E1155,CONSOLIDADO[[#This Row],[Recuperados Diarios]]+L1155,CONSOLIDADO[[#This Row],[Recuperados Diarios]])</f>
        <v>1</v>
      </c>
      <c r="M1156" s="83" cm="1">
        <f t="array" ref="M1156">+IFERROR(IF(CONSOLIDADO[[#This Row],[Día]]&lt;14,0,INDEX(CONSOLIDADO[Casos Diarios],ROW()-14,1)),0)</f>
        <v>0</v>
      </c>
      <c r="N1156" s="78">
        <f>+IF(CONSOLIDADO[[#This Row],[Clave]]="710143893",1,IF(OR(CONSOLIDADO[[#This Row],[Casos Acumulados]]&gt;0,CONSOLIDADO[[#This Row],[Muertes]]&gt;0),N1155+1,I1156))</f>
        <v>162</v>
      </c>
      <c r="O1156" s="75">
        <f>+IFERROR(VLOOKUP($G1156,TDMuertes!$C$2:$E$534,3,0),0)</f>
        <v>0</v>
      </c>
      <c r="P1156" s="100" t="str">
        <f t="shared" ca="1" si="102"/>
        <v>OUT TIME</v>
      </c>
      <c r="Q1156" s="84">
        <f>+IFERROR(VLOOKUP(CONSOLIDADO[[#This Row],[Codigo Municipio]],TDDia!$A$4:$B$394,2,0),0)</f>
        <v>0</v>
      </c>
    </row>
    <row r="1157" spans="2:17" ht="14.4" x14ac:dyDescent="0.3">
      <c r="B1157">
        <f t="shared" ref="B1157:B1220" si="104">+IF(F1156=44085,B1156+1,B1156)</f>
        <v>6</v>
      </c>
      <c r="C1157" s="75" t="str" cm="1">
        <f t="array" ref="C1157">+INDEX(Table_4[[Departamento]:[Municipio]],FINAL!$B1157,1)</f>
        <v>Atlántida</v>
      </c>
      <c r="D1157" s="75" t="str" cm="1">
        <f t="array" ref="D1157">+INDEX(Table_4[[Departamento]:[Municipio]],FINAL!$B1157,4)</f>
        <v>San Francisco</v>
      </c>
      <c r="E1157" s="75" t="str" cm="1">
        <f t="array" ref="E1157">+INDEX(Table_4[[Departamento]:[Municipio]],FINAL!$B1157,3)</f>
        <v>0106</v>
      </c>
      <c r="F1157" s="102">
        <f t="shared" si="103"/>
        <v>44083</v>
      </c>
      <c r="G1157" s="77" t="str">
        <f>+CONSOLIDADO[[#This Row],[Codigo Municipio]]&amp;CONSOLIDADO[[#This Row],[Fecha]]</f>
        <v>010644083</v>
      </c>
      <c r="H1157" s="78">
        <f>+IFERROR(VLOOKUP($G1157,TDAcumula!$C$2:$E$2027,3,0),0)</f>
        <v>0</v>
      </c>
      <c r="I1157" s="79">
        <f t="shared" si="100"/>
        <v>1</v>
      </c>
      <c r="J1157" s="80">
        <f>+IF(CONSOLIDADO[[#This Row],[Codigo Municipio]]=E1156,CONSOLIDADO[[#This Row],[Fallecidos Diarios]]+J1156,CONSOLIDADO[[#This Row],[Fallecidos Diarios]])</f>
        <v>0</v>
      </c>
      <c r="K1157" s="81">
        <f t="shared" si="101"/>
        <v>0</v>
      </c>
      <c r="L1157" s="82">
        <f>+IF(CONSOLIDADO[[#This Row],[Codigo Municipio]]=E1156,CONSOLIDADO[[#This Row],[Recuperados Diarios]]+L1156,CONSOLIDADO[[#This Row],[Recuperados Diarios]])</f>
        <v>1</v>
      </c>
      <c r="M1157" s="83" cm="1">
        <f t="array" ref="M1157">+IFERROR(IF(CONSOLIDADO[[#This Row],[Día]]&lt;14,0,INDEX(CONSOLIDADO[Casos Diarios],ROW()-14,1)),0)</f>
        <v>0</v>
      </c>
      <c r="N1157" s="78">
        <f>+IF(CONSOLIDADO[[#This Row],[Clave]]="710143893",1,IF(OR(CONSOLIDADO[[#This Row],[Casos Acumulados]]&gt;0,CONSOLIDADO[[#This Row],[Muertes]]&gt;0),N1156+1,I1157))</f>
        <v>163</v>
      </c>
      <c r="O1157" s="75">
        <f>+IFERROR(VLOOKUP($G1157,TDMuertes!$C$2:$E$534,3,0),0)</f>
        <v>0</v>
      </c>
      <c r="P1157" s="100" t="str">
        <f t="shared" ca="1" si="102"/>
        <v>OUT TIME</v>
      </c>
      <c r="Q1157" s="84">
        <f>+IFERROR(VLOOKUP(CONSOLIDADO[[#This Row],[Codigo Municipio]],TDDia!$A$4:$B$394,2,0),0)</f>
        <v>0</v>
      </c>
    </row>
    <row r="1158" spans="2:17" ht="14.4" x14ac:dyDescent="0.3">
      <c r="B1158">
        <f t="shared" si="104"/>
        <v>6</v>
      </c>
      <c r="C1158" s="75" t="str" cm="1">
        <f t="array" ref="C1158">+INDEX(Table_4[[Departamento]:[Municipio]],FINAL!$B1158,1)</f>
        <v>Atlántida</v>
      </c>
      <c r="D1158" s="75" t="str" cm="1">
        <f t="array" ref="D1158">+INDEX(Table_4[[Departamento]:[Municipio]],FINAL!$B1158,4)</f>
        <v>San Francisco</v>
      </c>
      <c r="E1158" s="75" t="str" cm="1">
        <f t="array" ref="E1158">+INDEX(Table_4[[Departamento]:[Municipio]],FINAL!$B1158,3)</f>
        <v>0106</v>
      </c>
      <c r="F1158" s="102">
        <f t="shared" si="103"/>
        <v>44084</v>
      </c>
      <c r="G1158" s="77" t="str">
        <f>+CONSOLIDADO[[#This Row],[Codigo Municipio]]&amp;CONSOLIDADO[[#This Row],[Fecha]]</f>
        <v>010644084</v>
      </c>
      <c r="H1158" s="78">
        <f>+IFERROR(VLOOKUP($G1158,TDAcumula!$C$2:$E$2027,3,0),0)</f>
        <v>0</v>
      </c>
      <c r="I1158" s="79">
        <f t="shared" si="100"/>
        <v>1</v>
      </c>
      <c r="J1158" s="80">
        <f>+IF(CONSOLIDADO[[#This Row],[Codigo Municipio]]=E1157,CONSOLIDADO[[#This Row],[Fallecidos Diarios]]+J1157,CONSOLIDADO[[#This Row],[Fallecidos Diarios]])</f>
        <v>0</v>
      </c>
      <c r="K1158" s="81">
        <f t="shared" si="101"/>
        <v>0</v>
      </c>
      <c r="L1158" s="82">
        <f>+IF(CONSOLIDADO[[#This Row],[Codigo Municipio]]=E1157,CONSOLIDADO[[#This Row],[Recuperados Diarios]]+L1157,CONSOLIDADO[[#This Row],[Recuperados Diarios]])</f>
        <v>1</v>
      </c>
      <c r="M1158" s="83" cm="1">
        <f t="array" ref="M1158">+IFERROR(IF(CONSOLIDADO[[#This Row],[Día]]&lt;14,0,INDEX(CONSOLIDADO[Casos Diarios],ROW()-14,1)),0)</f>
        <v>0</v>
      </c>
      <c r="N1158" s="78">
        <f>+IF(CONSOLIDADO[[#This Row],[Clave]]="710143893",1,IF(OR(CONSOLIDADO[[#This Row],[Casos Acumulados]]&gt;0,CONSOLIDADO[[#This Row],[Muertes]]&gt;0),N1157+1,I1158))</f>
        <v>164</v>
      </c>
      <c r="O1158" s="75">
        <f>+IFERROR(VLOOKUP($G1158,TDMuertes!$C$2:$E$534,3,0),0)</f>
        <v>0</v>
      </c>
      <c r="P1158" s="100" t="str">
        <f t="shared" ca="1" si="102"/>
        <v>OUT TIME</v>
      </c>
      <c r="Q1158" s="84">
        <f>+IFERROR(VLOOKUP(CONSOLIDADO[[#This Row],[Codigo Municipio]],TDDia!$A$4:$B$394,2,0),0)</f>
        <v>0</v>
      </c>
    </row>
    <row r="1159" spans="2:17" ht="14.4" x14ac:dyDescent="0.3">
      <c r="B1159">
        <f t="shared" si="104"/>
        <v>6</v>
      </c>
      <c r="C1159" s="75" t="str" cm="1">
        <f t="array" ref="C1159">+INDEX(Table_4[[Departamento]:[Municipio]],FINAL!$B1159,1)</f>
        <v>Atlántida</v>
      </c>
      <c r="D1159" s="75" t="str" cm="1">
        <f t="array" ref="D1159">+INDEX(Table_4[[Departamento]:[Municipio]],FINAL!$B1159,4)</f>
        <v>San Francisco</v>
      </c>
      <c r="E1159" s="75" t="str" cm="1">
        <f t="array" ref="E1159">+INDEX(Table_4[[Departamento]:[Municipio]],FINAL!$B1159,3)</f>
        <v>0106</v>
      </c>
      <c r="F1159" s="102">
        <f t="shared" si="103"/>
        <v>44085</v>
      </c>
      <c r="G1159" s="77" t="str">
        <f>+CONSOLIDADO[[#This Row],[Codigo Municipio]]&amp;CONSOLIDADO[[#This Row],[Fecha]]</f>
        <v>010644085</v>
      </c>
      <c r="H1159" s="78">
        <f>+IFERROR(VLOOKUP($G1159,TDAcumula!$C$2:$E$2027,3,0),0)</f>
        <v>0</v>
      </c>
      <c r="I1159" s="79">
        <f t="shared" si="100"/>
        <v>1</v>
      </c>
      <c r="J1159" s="80">
        <f>+IF(CONSOLIDADO[[#This Row],[Codigo Municipio]]=E1158,CONSOLIDADO[[#This Row],[Fallecidos Diarios]]+J1158,CONSOLIDADO[[#This Row],[Fallecidos Diarios]])</f>
        <v>0</v>
      </c>
      <c r="K1159" s="81">
        <f t="shared" si="101"/>
        <v>0</v>
      </c>
      <c r="L1159" s="82">
        <f>+IF(CONSOLIDADO[[#This Row],[Codigo Municipio]]=E1158,CONSOLIDADO[[#This Row],[Recuperados Diarios]]+L1158,CONSOLIDADO[[#This Row],[Recuperados Diarios]])</f>
        <v>1</v>
      </c>
      <c r="M1159" s="83" cm="1">
        <f t="array" ref="M1159">+IFERROR(IF(CONSOLIDADO[[#This Row],[Día]]&lt;14,0,INDEX(CONSOLIDADO[Casos Diarios],ROW()-14,1)),0)</f>
        <v>0</v>
      </c>
      <c r="N1159" s="78">
        <f>+IF(CONSOLIDADO[[#This Row],[Clave]]="710143893",1,IF(OR(CONSOLIDADO[[#This Row],[Casos Acumulados]]&gt;0,CONSOLIDADO[[#This Row],[Muertes]]&gt;0),N1158+1,I1159))</f>
        <v>165</v>
      </c>
      <c r="O1159" s="75">
        <f>+IFERROR(VLOOKUP($G1159,TDMuertes!$C$2:$E$534,3,0),0)</f>
        <v>0</v>
      </c>
      <c r="P1159" s="100" t="str">
        <f t="shared" ca="1" si="102"/>
        <v>OUT TIME</v>
      </c>
      <c r="Q1159" s="84">
        <f>+IFERROR(VLOOKUP(CONSOLIDADO[[#This Row],[Codigo Municipio]],TDDia!$A$4:$B$394,2,0),0)</f>
        <v>0</v>
      </c>
    </row>
    <row r="1160" spans="2:17" ht="14.4" x14ac:dyDescent="0.3">
      <c r="B1160">
        <f t="shared" si="104"/>
        <v>7</v>
      </c>
      <c r="C1160" s="75" t="str" cm="1">
        <f t="array" ref="C1160">+INDEX(Table_4[[Departamento]:[Municipio]],FINAL!$B1160,1)</f>
        <v>Atlántida</v>
      </c>
      <c r="D1160" s="75" t="str" cm="1">
        <f t="array" ref="D1160">+INDEX(Table_4[[Departamento]:[Municipio]],FINAL!$B1160,4)</f>
        <v>Tela</v>
      </c>
      <c r="E1160" s="75" t="str" cm="1">
        <f t="array" ref="E1160">+INDEX(Table_4[[Departamento]:[Municipio]],FINAL!$B1160,3)</f>
        <v>0107</v>
      </c>
      <c r="F1160" s="102">
        <f t="shared" si="103"/>
        <v>43893</v>
      </c>
      <c r="G1160" s="77" t="str">
        <f>+CONSOLIDADO[[#This Row],[Codigo Municipio]]&amp;CONSOLIDADO[[#This Row],[Fecha]]</f>
        <v>010743893</v>
      </c>
      <c r="H1160" s="78">
        <f>+IFERROR(VLOOKUP($G1160,TDAcumula!$C$2:$E$2027,3,0),0)</f>
        <v>0</v>
      </c>
      <c r="I1160" s="79">
        <f t="shared" si="100"/>
        <v>0</v>
      </c>
      <c r="J1160" s="80">
        <f>+IF(CONSOLIDADO[[#This Row],[Codigo Municipio]]=E1159,CONSOLIDADO[[#This Row],[Fallecidos Diarios]]+J1159,CONSOLIDADO[[#This Row],[Fallecidos Diarios]])</f>
        <v>0</v>
      </c>
      <c r="K1160" s="81">
        <f t="shared" si="101"/>
        <v>0</v>
      </c>
      <c r="L1160" s="82">
        <f>+IF(CONSOLIDADO[[#This Row],[Codigo Municipio]]=E1159,CONSOLIDADO[[#This Row],[Recuperados Diarios]]+L1159,CONSOLIDADO[[#This Row],[Recuperados Diarios]])</f>
        <v>0</v>
      </c>
      <c r="M1160" s="83" cm="1">
        <f t="array" ref="M1160">+IFERROR(IF(CONSOLIDADO[[#This Row],[Día]]&lt;14,0,INDEX(CONSOLIDADO[Casos Diarios],ROW()-14,1)),0)</f>
        <v>0</v>
      </c>
      <c r="N1160" s="78">
        <f>+IF(CONSOLIDADO[[#This Row],[Clave]]="710143893",1,IF(OR(CONSOLIDADO[[#This Row],[Casos Acumulados]]&gt;0,CONSOLIDADO[[#This Row],[Muertes]]&gt;0),N1159+1,I1160))</f>
        <v>0</v>
      </c>
      <c r="O1160" s="75">
        <f>+IFERROR(VLOOKUP($G1160,TDMuertes!$C$2:$E$534,3,0),0)</f>
        <v>0</v>
      </c>
      <c r="P1160" s="100" t="str">
        <f t="shared" ca="1" si="102"/>
        <v>OFF</v>
      </c>
      <c r="Q1160" s="84">
        <f>+IFERROR(VLOOKUP(CONSOLIDADO[[#This Row],[Codigo Municipio]],TDDia!$A$4:$B$394,2,0),0)</f>
        <v>0</v>
      </c>
    </row>
    <row r="1161" spans="2:17" ht="14.4" x14ac:dyDescent="0.3">
      <c r="B1161">
        <f t="shared" si="104"/>
        <v>7</v>
      </c>
      <c r="C1161" s="75" t="str" cm="1">
        <f t="array" ref="C1161">+INDEX(Table_4[[Departamento]:[Municipio]],FINAL!$B1161,1)</f>
        <v>Atlántida</v>
      </c>
      <c r="D1161" s="75" t="str" cm="1">
        <f t="array" ref="D1161">+INDEX(Table_4[[Departamento]:[Municipio]],FINAL!$B1161,4)</f>
        <v>Tela</v>
      </c>
      <c r="E1161" s="75" t="str" cm="1">
        <f t="array" ref="E1161">+INDEX(Table_4[[Departamento]:[Municipio]],FINAL!$B1161,3)</f>
        <v>0107</v>
      </c>
      <c r="F1161" s="102">
        <f t="shared" si="103"/>
        <v>43894</v>
      </c>
      <c r="G1161" s="77" t="str">
        <f>+CONSOLIDADO[[#This Row],[Codigo Municipio]]&amp;CONSOLIDADO[[#This Row],[Fecha]]</f>
        <v>010743894</v>
      </c>
      <c r="H1161" s="78">
        <f>+IFERROR(VLOOKUP($G1161,TDAcumula!$C$2:$E$2027,3,0),0)</f>
        <v>0</v>
      </c>
      <c r="I1161" s="79">
        <f t="shared" si="100"/>
        <v>0</v>
      </c>
      <c r="J1161" s="80">
        <f>+IF(CONSOLIDADO[[#This Row],[Codigo Municipio]]=E1160,CONSOLIDADO[[#This Row],[Fallecidos Diarios]]+J1160,CONSOLIDADO[[#This Row],[Fallecidos Diarios]])</f>
        <v>0</v>
      </c>
      <c r="K1161" s="81">
        <f t="shared" si="101"/>
        <v>0</v>
      </c>
      <c r="L1161" s="82">
        <f>+IF(CONSOLIDADO[[#This Row],[Codigo Municipio]]=E1160,CONSOLIDADO[[#This Row],[Recuperados Diarios]]+L1160,CONSOLIDADO[[#This Row],[Recuperados Diarios]])</f>
        <v>0</v>
      </c>
      <c r="M1161" s="83" cm="1">
        <f t="array" ref="M1161">+IFERROR(IF(CONSOLIDADO[[#This Row],[Día]]&lt;14,0,INDEX(CONSOLIDADO[Casos Diarios],ROW()-14,1)),0)</f>
        <v>0</v>
      </c>
      <c r="N1161" s="78">
        <f>+IF(CONSOLIDADO[[#This Row],[Clave]]="710143893",1,IF(OR(CONSOLIDADO[[#This Row],[Casos Acumulados]]&gt;0,CONSOLIDADO[[#This Row],[Muertes]]&gt;0),N1160+1,I1161))</f>
        <v>0</v>
      </c>
      <c r="O1161" s="75">
        <f>+IFERROR(VLOOKUP($G1161,TDMuertes!$C$2:$E$534,3,0),0)</f>
        <v>0</v>
      </c>
      <c r="P1161" s="100" t="str">
        <f t="shared" ca="1" si="102"/>
        <v>OFF</v>
      </c>
      <c r="Q1161" s="84">
        <f>+IFERROR(VLOOKUP(CONSOLIDADO[[#This Row],[Codigo Municipio]],TDDia!$A$4:$B$394,2,0),0)</f>
        <v>0</v>
      </c>
    </row>
    <row r="1162" spans="2:17" ht="14.4" x14ac:dyDescent="0.3">
      <c r="B1162">
        <f t="shared" si="104"/>
        <v>7</v>
      </c>
      <c r="C1162" s="75" t="str" cm="1">
        <f t="array" ref="C1162">+INDEX(Table_4[[Departamento]:[Municipio]],FINAL!$B1162,1)</f>
        <v>Atlántida</v>
      </c>
      <c r="D1162" s="75" t="str" cm="1">
        <f t="array" ref="D1162">+INDEX(Table_4[[Departamento]:[Municipio]],FINAL!$B1162,4)</f>
        <v>Tela</v>
      </c>
      <c r="E1162" s="75" t="str" cm="1">
        <f t="array" ref="E1162">+INDEX(Table_4[[Departamento]:[Municipio]],FINAL!$B1162,3)</f>
        <v>0107</v>
      </c>
      <c r="F1162" s="102">
        <f t="shared" si="103"/>
        <v>43895</v>
      </c>
      <c r="G1162" s="77" t="str">
        <f>+CONSOLIDADO[[#This Row],[Codigo Municipio]]&amp;CONSOLIDADO[[#This Row],[Fecha]]</f>
        <v>010743895</v>
      </c>
      <c r="H1162" s="78">
        <f>+IFERROR(VLOOKUP($G1162,TDAcumula!$C$2:$E$2027,3,0),0)</f>
        <v>0</v>
      </c>
      <c r="I1162" s="79">
        <f t="shared" si="100"/>
        <v>0</v>
      </c>
      <c r="J1162" s="80">
        <f>+IF(CONSOLIDADO[[#This Row],[Codigo Municipio]]=E1161,CONSOLIDADO[[#This Row],[Fallecidos Diarios]]+J1161,CONSOLIDADO[[#This Row],[Fallecidos Diarios]])</f>
        <v>0</v>
      </c>
      <c r="K1162" s="81">
        <f t="shared" si="101"/>
        <v>0</v>
      </c>
      <c r="L1162" s="82">
        <f>+IF(CONSOLIDADO[[#This Row],[Codigo Municipio]]=E1161,CONSOLIDADO[[#This Row],[Recuperados Diarios]]+L1161,CONSOLIDADO[[#This Row],[Recuperados Diarios]])</f>
        <v>0</v>
      </c>
      <c r="M1162" s="83" cm="1">
        <f t="array" ref="M1162">+IFERROR(IF(CONSOLIDADO[[#This Row],[Día]]&lt;14,0,INDEX(CONSOLIDADO[Casos Diarios],ROW()-14,1)),0)</f>
        <v>0</v>
      </c>
      <c r="N1162" s="78">
        <f>+IF(CONSOLIDADO[[#This Row],[Clave]]="710143893",1,IF(OR(CONSOLIDADO[[#This Row],[Casos Acumulados]]&gt;0,CONSOLIDADO[[#This Row],[Muertes]]&gt;0),N1161+1,I1162))</f>
        <v>0</v>
      </c>
      <c r="O1162" s="75">
        <f>+IFERROR(VLOOKUP($G1162,TDMuertes!$C$2:$E$534,3,0),0)</f>
        <v>0</v>
      </c>
      <c r="P1162" s="100" t="str">
        <f t="shared" ca="1" si="102"/>
        <v>OFF</v>
      </c>
      <c r="Q1162" s="84">
        <f>+IFERROR(VLOOKUP(CONSOLIDADO[[#This Row],[Codigo Municipio]],TDDia!$A$4:$B$394,2,0),0)</f>
        <v>0</v>
      </c>
    </row>
    <row r="1163" spans="2:17" ht="14.4" x14ac:dyDescent="0.3">
      <c r="B1163">
        <f t="shared" si="104"/>
        <v>7</v>
      </c>
      <c r="C1163" s="75" t="str" cm="1">
        <f t="array" ref="C1163">+INDEX(Table_4[[Departamento]:[Municipio]],FINAL!$B1163,1)</f>
        <v>Atlántida</v>
      </c>
      <c r="D1163" s="75" t="str" cm="1">
        <f t="array" ref="D1163">+INDEX(Table_4[[Departamento]:[Municipio]],FINAL!$B1163,4)</f>
        <v>Tela</v>
      </c>
      <c r="E1163" s="75" t="str" cm="1">
        <f t="array" ref="E1163">+INDEX(Table_4[[Departamento]:[Municipio]],FINAL!$B1163,3)</f>
        <v>0107</v>
      </c>
      <c r="F1163" s="102">
        <f t="shared" si="103"/>
        <v>43896</v>
      </c>
      <c r="G1163" s="77" t="str">
        <f>+CONSOLIDADO[[#This Row],[Codigo Municipio]]&amp;CONSOLIDADO[[#This Row],[Fecha]]</f>
        <v>010743896</v>
      </c>
      <c r="H1163" s="78">
        <f>+IFERROR(VLOOKUP($G1163,TDAcumula!$C$2:$E$2027,3,0),0)</f>
        <v>0</v>
      </c>
      <c r="I1163" s="79">
        <f t="shared" si="100"/>
        <v>0</v>
      </c>
      <c r="J1163" s="80">
        <f>+IF(CONSOLIDADO[[#This Row],[Codigo Municipio]]=E1162,CONSOLIDADO[[#This Row],[Fallecidos Diarios]]+J1162,CONSOLIDADO[[#This Row],[Fallecidos Diarios]])</f>
        <v>0</v>
      </c>
      <c r="K1163" s="81">
        <f t="shared" si="101"/>
        <v>0</v>
      </c>
      <c r="L1163" s="82">
        <f>+IF(CONSOLIDADO[[#This Row],[Codigo Municipio]]=E1162,CONSOLIDADO[[#This Row],[Recuperados Diarios]]+L1162,CONSOLIDADO[[#This Row],[Recuperados Diarios]])</f>
        <v>0</v>
      </c>
      <c r="M1163" s="83" cm="1">
        <f t="array" ref="M1163">+IFERROR(IF(CONSOLIDADO[[#This Row],[Día]]&lt;14,0,INDEX(CONSOLIDADO[Casos Diarios],ROW()-14,1)),0)</f>
        <v>0</v>
      </c>
      <c r="N1163" s="78">
        <f>+IF(CONSOLIDADO[[#This Row],[Clave]]="710143893",1,IF(OR(CONSOLIDADO[[#This Row],[Casos Acumulados]]&gt;0,CONSOLIDADO[[#This Row],[Muertes]]&gt;0),N1162+1,I1163))</f>
        <v>0</v>
      </c>
      <c r="O1163" s="75">
        <f>+IFERROR(VLOOKUP($G1163,TDMuertes!$C$2:$E$534,3,0),0)</f>
        <v>0</v>
      </c>
      <c r="P1163" s="100" t="str">
        <f t="shared" ca="1" si="102"/>
        <v>OFF</v>
      </c>
      <c r="Q1163" s="84">
        <f>+IFERROR(VLOOKUP(CONSOLIDADO[[#This Row],[Codigo Municipio]],TDDia!$A$4:$B$394,2,0),0)</f>
        <v>0</v>
      </c>
    </row>
    <row r="1164" spans="2:17" ht="14.4" x14ac:dyDescent="0.3">
      <c r="B1164">
        <f t="shared" si="104"/>
        <v>7</v>
      </c>
      <c r="C1164" s="75" t="str" cm="1">
        <f t="array" ref="C1164">+INDEX(Table_4[[Departamento]:[Municipio]],FINAL!$B1164,1)</f>
        <v>Atlántida</v>
      </c>
      <c r="D1164" s="75" t="str" cm="1">
        <f t="array" ref="D1164">+INDEX(Table_4[[Departamento]:[Municipio]],FINAL!$B1164,4)</f>
        <v>Tela</v>
      </c>
      <c r="E1164" s="75" t="str" cm="1">
        <f t="array" ref="E1164">+INDEX(Table_4[[Departamento]:[Municipio]],FINAL!$B1164,3)</f>
        <v>0107</v>
      </c>
      <c r="F1164" s="102">
        <f t="shared" si="103"/>
        <v>43897</v>
      </c>
      <c r="G1164" s="77" t="str">
        <f>+CONSOLIDADO[[#This Row],[Codigo Municipio]]&amp;CONSOLIDADO[[#This Row],[Fecha]]</f>
        <v>010743897</v>
      </c>
      <c r="H1164" s="78">
        <f>+IFERROR(VLOOKUP($G1164,TDAcumula!$C$2:$E$2027,3,0),0)</f>
        <v>0</v>
      </c>
      <c r="I1164" s="79">
        <f t="shared" si="100"/>
        <v>0</v>
      </c>
      <c r="J1164" s="80">
        <f>+IF(CONSOLIDADO[[#This Row],[Codigo Municipio]]=E1163,CONSOLIDADO[[#This Row],[Fallecidos Diarios]]+J1163,CONSOLIDADO[[#This Row],[Fallecidos Diarios]])</f>
        <v>0</v>
      </c>
      <c r="K1164" s="81">
        <f t="shared" si="101"/>
        <v>0</v>
      </c>
      <c r="L1164" s="82">
        <f>+IF(CONSOLIDADO[[#This Row],[Codigo Municipio]]=E1163,CONSOLIDADO[[#This Row],[Recuperados Diarios]]+L1163,CONSOLIDADO[[#This Row],[Recuperados Diarios]])</f>
        <v>0</v>
      </c>
      <c r="M1164" s="83" cm="1">
        <f t="array" ref="M1164">+IFERROR(IF(CONSOLIDADO[[#This Row],[Día]]&lt;14,0,INDEX(CONSOLIDADO[Casos Diarios],ROW()-14,1)),0)</f>
        <v>0</v>
      </c>
      <c r="N1164" s="78">
        <f>+IF(CONSOLIDADO[[#This Row],[Clave]]="710143893",1,IF(OR(CONSOLIDADO[[#This Row],[Casos Acumulados]]&gt;0,CONSOLIDADO[[#This Row],[Muertes]]&gt;0),N1163+1,I1164))</f>
        <v>0</v>
      </c>
      <c r="O1164" s="75">
        <f>+IFERROR(VLOOKUP($G1164,TDMuertes!$C$2:$E$534,3,0),0)</f>
        <v>0</v>
      </c>
      <c r="P1164" s="100" t="str">
        <f t="shared" ca="1" si="102"/>
        <v>OFF</v>
      </c>
      <c r="Q1164" s="84">
        <f>+IFERROR(VLOOKUP(CONSOLIDADO[[#This Row],[Codigo Municipio]],TDDia!$A$4:$B$394,2,0),0)</f>
        <v>0</v>
      </c>
    </row>
    <row r="1165" spans="2:17" ht="14.4" x14ac:dyDescent="0.3">
      <c r="B1165">
        <f t="shared" si="104"/>
        <v>7</v>
      </c>
      <c r="C1165" s="75" t="str" cm="1">
        <f t="array" ref="C1165">+INDEX(Table_4[[Departamento]:[Municipio]],FINAL!$B1165,1)</f>
        <v>Atlántida</v>
      </c>
      <c r="D1165" s="75" t="str" cm="1">
        <f t="array" ref="D1165">+INDEX(Table_4[[Departamento]:[Municipio]],FINAL!$B1165,4)</f>
        <v>Tela</v>
      </c>
      <c r="E1165" s="75" t="str" cm="1">
        <f t="array" ref="E1165">+INDEX(Table_4[[Departamento]:[Municipio]],FINAL!$B1165,3)</f>
        <v>0107</v>
      </c>
      <c r="F1165" s="102">
        <f t="shared" si="103"/>
        <v>43898</v>
      </c>
      <c r="G1165" s="77" t="str">
        <f>+CONSOLIDADO[[#This Row],[Codigo Municipio]]&amp;CONSOLIDADO[[#This Row],[Fecha]]</f>
        <v>010743898</v>
      </c>
      <c r="H1165" s="78">
        <f>+IFERROR(VLOOKUP($G1165,TDAcumula!$C$2:$E$2027,3,0),0)</f>
        <v>0</v>
      </c>
      <c r="I1165" s="79">
        <f t="shared" si="100"/>
        <v>0</v>
      </c>
      <c r="J1165" s="80">
        <f>+IF(CONSOLIDADO[[#This Row],[Codigo Municipio]]=E1164,CONSOLIDADO[[#This Row],[Fallecidos Diarios]]+J1164,CONSOLIDADO[[#This Row],[Fallecidos Diarios]])</f>
        <v>0</v>
      </c>
      <c r="K1165" s="81">
        <f t="shared" si="101"/>
        <v>0</v>
      </c>
      <c r="L1165" s="82">
        <f>+IF(CONSOLIDADO[[#This Row],[Codigo Municipio]]=E1164,CONSOLIDADO[[#This Row],[Recuperados Diarios]]+L1164,CONSOLIDADO[[#This Row],[Recuperados Diarios]])</f>
        <v>0</v>
      </c>
      <c r="M1165" s="83" cm="1">
        <f t="array" ref="M1165">+IFERROR(IF(CONSOLIDADO[[#This Row],[Día]]&lt;14,0,INDEX(CONSOLIDADO[Casos Diarios],ROW()-14,1)),0)</f>
        <v>0</v>
      </c>
      <c r="N1165" s="78">
        <f>+IF(CONSOLIDADO[[#This Row],[Clave]]="710143893",1,IF(OR(CONSOLIDADO[[#This Row],[Casos Acumulados]]&gt;0,CONSOLIDADO[[#This Row],[Muertes]]&gt;0),N1164+1,I1165))</f>
        <v>0</v>
      </c>
      <c r="O1165" s="75">
        <f>+IFERROR(VLOOKUP($G1165,TDMuertes!$C$2:$E$534,3,0),0)</f>
        <v>0</v>
      </c>
      <c r="P1165" s="100" t="str">
        <f t="shared" ca="1" si="102"/>
        <v>OFF</v>
      </c>
      <c r="Q1165" s="84">
        <f>+IFERROR(VLOOKUP(CONSOLIDADO[[#This Row],[Codigo Municipio]],TDDia!$A$4:$B$394,2,0),0)</f>
        <v>0</v>
      </c>
    </row>
    <row r="1166" spans="2:17" ht="14.4" x14ac:dyDescent="0.3">
      <c r="B1166">
        <f t="shared" si="104"/>
        <v>7</v>
      </c>
      <c r="C1166" s="75" t="str" cm="1">
        <f t="array" ref="C1166">+INDEX(Table_4[[Departamento]:[Municipio]],FINAL!$B1166,1)</f>
        <v>Atlántida</v>
      </c>
      <c r="D1166" s="75" t="str" cm="1">
        <f t="array" ref="D1166">+INDEX(Table_4[[Departamento]:[Municipio]],FINAL!$B1166,4)</f>
        <v>Tela</v>
      </c>
      <c r="E1166" s="75" t="str" cm="1">
        <f t="array" ref="E1166">+INDEX(Table_4[[Departamento]:[Municipio]],FINAL!$B1166,3)</f>
        <v>0107</v>
      </c>
      <c r="F1166" s="102">
        <f t="shared" si="103"/>
        <v>43899</v>
      </c>
      <c r="G1166" s="77" t="str">
        <f>+CONSOLIDADO[[#This Row],[Codigo Municipio]]&amp;CONSOLIDADO[[#This Row],[Fecha]]</f>
        <v>010743899</v>
      </c>
      <c r="H1166" s="78">
        <f>+IFERROR(VLOOKUP($G1166,TDAcumula!$C$2:$E$2027,3,0),0)</f>
        <v>0</v>
      </c>
      <c r="I1166" s="79">
        <f t="shared" si="100"/>
        <v>0</v>
      </c>
      <c r="J1166" s="80">
        <f>+IF(CONSOLIDADO[[#This Row],[Codigo Municipio]]=E1165,CONSOLIDADO[[#This Row],[Fallecidos Diarios]]+J1165,CONSOLIDADO[[#This Row],[Fallecidos Diarios]])</f>
        <v>0</v>
      </c>
      <c r="K1166" s="81">
        <f t="shared" si="101"/>
        <v>0</v>
      </c>
      <c r="L1166" s="82">
        <f>+IF(CONSOLIDADO[[#This Row],[Codigo Municipio]]=E1165,CONSOLIDADO[[#This Row],[Recuperados Diarios]]+L1165,CONSOLIDADO[[#This Row],[Recuperados Diarios]])</f>
        <v>0</v>
      </c>
      <c r="M1166" s="83" cm="1">
        <f t="array" ref="M1166">+IFERROR(IF(CONSOLIDADO[[#This Row],[Día]]&lt;14,0,INDEX(CONSOLIDADO[Casos Diarios],ROW()-14,1)),0)</f>
        <v>0</v>
      </c>
      <c r="N1166" s="78">
        <f>+IF(CONSOLIDADO[[#This Row],[Clave]]="710143893",1,IF(OR(CONSOLIDADO[[#This Row],[Casos Acumulados]]&gt;0,CONSOLIDADO[[#This Row],[Muertes]]&gt;0),N1165+1,I1166))</f>
        <v>0</v>
      </c>
      <c r="O1166" s="75">
        <f>+IFERROR(VLOOKUP($G1166,TDMuertes!$C$2:$E$534,3,0),0)</f>
        <v>0</v>
      </c>
      <c r="P1166" s="100" t="str">
        <f t="shared" ca="1" si="102"/>
        <v>OFF</v>
      </c>
      <c r="Q1166" s="84">
        <f>+IFERROR(VLOOKUP(CONSOLIDADO[[#This Row],[Codigo Municipio]],TDDia!$A$4:$B$394,2,0),0)</f>
        <v>0</v>
      </c>
    </row>
    <row r="1167" spans="2:17" ht="14.4" x14ac:dyDescent="0.3">
      <c r="B1167">
        <f t="shared" si="104"/>
        <v>7</v>
      </c>
      <c r="C1167" s="75" t="str" cm="1">
        <f t="array" ref="C1167">+INDEX(Table_4[[Departamento]:[Municipio]],FINAL!$B1167,1)</f>
        <v>Atlántida</v>
      </c>
      <c r="D1167" s="75" t="str" cm="1">
        <f t="array" ref="D1167">+INDEX(Table_4[[Departamento]:[Municipio]],FINAL!$B1167,4)</f>
        <v>Tela</v>
      </c>
      <c r="E1167" s="75" t="str" cm="1">
        <f t="array" ref="E1167">+INDEX(Table_4[[Departamento]:[Municipio]],FINAL!$B1167,3)</f>
        <v>0107</v>
      </c>
      <c r="F1167" s="102">
        <f t="shared" si="103"/>
        <v>43900</v>
      </c>
      <c r="G1167" s="77" t="str">
        <f>+CONSOLIDADO[[#This Row],[Codigo Municipio]]&amp;CONSOLIDADO[[#This Row],[Fecha]]</f>
        <v>010743900</v>
      </c>
      <c r="H1167" s="78">
        <f>+IFERROR(VLOOKUP($G1167,TDAcumula!$C$2:$E$2027,3,0),0)</f>
        <v>0</v>
      </c>
      <c r="I1167" s="79">
        <f t="shared" si="100"/>
        <v>0</v>
      </c>
      <c r="J1167" s="80">
        <f>+IF(CONSOLIDADO[[#This Row],[Codigo Municipio]]=E1166,CONSOLIDADO[[#This Row],[Fallecidos Diarios]]+J1166,CONSOLIDADO[[#This Row],[Fallecidos Diarios]])</f>
        <v>0</v>
      </c>
      <c r="K1167" s="81">
        <f t="shared" si="101"/>
        <v>0</v>
      </c>
      <c r="L1167" s="82">
        <f>+IF(CONSOLIDADO[[#This Row],[Codigo Municipio]]=E1166,CONSOLIDADO[[#This Row],[Recuperados Diarios]]+L1166,CONSOLIDADO[[#This Row],[Recuperados Diarios]])</f>
        <v>0</v>
      </c>
      <c r="M1167" s="83" cm="1">
        <f t="array" ref="M1167">+IFERROR(IF(CONSOLIDADO[[#This Row],[Día]]&lt;14,0,INDEX(CONSOLIDADO[Casos Diarios],ROW()-14,1)),0)</f>
        <v>0</v>
      </c>
      <c r="N1167" s="78">
        <f>+IF(CONSOLIDADO[[#This Row],[Clave]]="710143893",1,IF(OR(CONSOLIDADO[[#This Row],[Casos Acumulados]]&gt;0,CONSOLIDADO[[#This Row],[Muertes]]&gt;0),N1166+1,I1167))</f>
        <v>0</v>
      </c>
      <c r="O1167" s="75">
        <f>+IFERROR(VLOOKUP($G1167,TDMuertes!$C$2:$E$534,3,0),0)</f>
        <v>0</v>
      </c>
      <c r="P1167" s="100" t="str">
        <f t="shared" ca="1" si="102"/>
        <v>OFF</v>
      </c>
      <c r="Q1167" s="84">
        <f>+IFERROR(VLOOKUP(CONSOLIDADO[[#This Row],[Codigo Municipio]],TDDia!$A$4:$B$394,2,0),0)</f>
        <v>0</v>
      </c>
    </row>
    <row r="1168" spans="2:17" ht="14.4" x14ac:dyDescent="0.3">
      <c r="B1168">
        <f t="shared" si="104"/>
        <v>7</v>
      </c>
      <c r="C1168" s="75" t="str" cm="1">
        <f t="array" ref="C1168">+INDEX(Table_4[[Departamento]:[Municipio]],FINAL!$B1168,1)</f>
        <v>Atlántida</v>
      </c>
      <c r="D1168" s="75" t="str" cm="1">
        <f t="array" ref="D1168">+INDEX(Table_4[[Departamento]:[Municipio]],FINAL!$B1168,4)</f>
        <v>Tela</v>
      </c>
      <c r="E1168" s="75" t="str" cm="1">
        <f t="array" ref="E1168">+INDEX(Table_4[[Departamento]:[Municipio]],FINAL!$B1168,3)</f>
        <v>0107</v>
      </c>
      <c r="F1168" s="102">
        <f t="shared" si="103"/>
        <v>43901</v>
      </c>
      <c r="G1168" s="77" t="str">
        <f>+CONSOLIDADO[[#This Row],[Codigo Municipio]]&amp;CONSOLIDADO[[#This Row],[Fecha]]</f>
        <v>010743901</v>
      </c>
      <c r="H1168" s="78">
        <f>+IFERROR(VLOOKUP($G1168,TDAcumula!$C$2:$E$2027,3,0),0)</f>
        <v>0</v>
      </c>
      <c r="I1168" s="79">
        <f t="shared" si="100"/>
        <v>0</v>
      </c>
      <c r="J1168" s="80">
        <f>+IF(CONSOLIDADO[[#This Row],[Codigo Municipio]]=E1167,CONSOLIDADO[[#This Row],[Fallecidos Diarios]]+J1167,CONSOLIDADO[[#This Row],[Fallecidos Diarios]])</f>
        <v>0</v>
      </c>
      <c r="K1168" s="81">
        <f t="shared" si="101"/>
        <v>0</v>
      </c>
      <c r="L1168" s="82">
        <f>+IF(CONSOLIDADO[[#This Row],[Codigo Municipio]]=E1167,CONSOLIDADO[[#This Row],[Recuperados Diarios]]+L1167,CONSOLIDADO[[#This Row],[Recuperados Diarios]])</f>
        <v>0</v>
      </c>
      <c r="M1168" s="83" cm="1">
        <f t="array" ref="M1168">+IFERROR(IF(CONSOLIDADO[[#This Row],[Día]]&lt;14,0,INDEX(CONSOLIDADO[Casos Diarios],ROW()-14,1)),0)</f>
        <v>0</v>
      </c>
      <c r="N1168" s="78">
        <f>+IF(CONSOLIDADO[[#This Row],[Clave]]="710143893",1,IF(OR(CONSOLIDADO[[#This Row],[Casos Acumulados]]&gt;0,CONSOLIDADO[[#This Row],[Muertes]]&gt;0),N1167+1,I1168))</f>
        <v>0</v>
      </c>
      <c r="O1168" s="75">
        <f>+IFERROR(VLOOKUP($G1168,TDMuertes!$C$2:$E$534,3,0),0)</f>
        <v>0</v>
      </c>
      <c r="P1168" s="100" t="str">
        <f t="shared" ca="1" si="102"/>
        <v>OFF</v>
      </c>
      <c r="Q1168" s="84">
        <f>+IFERROR(VLOOKUP(CONSOLIDADO[[#This Row],[Codigo Municipio]],TDDia!$A$4:$B$394,2,0),0)</f>
        <v>0</v>
      </c>
    </row>
    <row r="1169" spans="2:17" ht="14.4" x14ac:dyDescent="0.3">
      <c r="B1169">
        <f t="shared" si="104"/>
        <v>7</v>
      </c>
      <c r="C1169" s="75" t="str" cm="1">
        <f t="array" ref="C1169">+INDEX(Table_4[[Departamento]:[Municipio]],FINAL!$B1169,1)</f>
        <v>Atlántida</v>
      </c>
      <c r="D1169" s="75" t="str" cm="1">
        <f t="array" ref="D1169">+INDEX(Table_4[[Departamento]:[Municipio]],FINAL!$B1169,4)</f>
        <v>Tela</v>
      </c>
      <c r="E1169" s="75" t="str" cm="1">
        <f t="array" ref="E1169">+INDEX(Table_4[[Departamento]:[Municipio]],FINAL!$B1169,3)</f>
        <v>0107</v>
      </c>
      <c r="F1169" s="102">
        <f t="shared" si="103"/>
        <v>43902</v>
      </c>
      <c r="G1169" s="77" t="str">
        <f>+CONSOLIDADO[[#This Row],[Codigo Municipio]]&amp;CONSOLIDADO[[#This Row],[Fecha]]</f>
        <v>010743902</v>
      </c>
      <c r="H1169" s="78">
        <f>+IFERROR(VLOOKUP($G1169,TDAcumula!$C$2:$E$2027,3,0),0)</f>
        <v>0</v>
      </c>
      <c r="I1169" s="79">
        <f t="shared" si="100"/>
        <v>0</v>
      </c>
      <c r="J1169" s="80">
        <f>+IF(CONSOLIDADO[[#This Row],[Codigo Municipio]]=E1168,CONSOLIDADO[[#This Row],[Fallecidos Diarios]]+J1168,CONSOLIDADO[[#This Row],[Fallecidos Diarios]])</f>
        <v>0</v>
      </c>
      <c r="K1169" s="81">
        <f t="shared" si="101"/>
        <v>0</v>
      </c>
      <c r="L1169" s="82">
        <f>+IF(CONSOLIDADO[[#This Row],[Codigo Municipio]]=E1168,CONSOLIDADO[[#This Row],[Recuperados Diarios]]+L1168,CONSOLIDADO[[#This Row],[Recuperados Diarios]])</f>
        <v>0</v>
      </c>
      <c r="M1169" s="83" cm="1">
        <f t="array" ref="M1169">+IFERROR(IF(CONSOLIDADO[[#This Row],[Día]]&lt;14,0,INDEX(CONSOLIDADO[Casos Diarios],ROW()-14,1)),0)</f>
        <v>0</v>
      </c>
      <c r="N1169" s="78">
        <f>+IF(CONSOLIDADO[[#This Row],[Clave]]="710143893",1,IF(OR(CONSOLIDADO[[#This Row],[Casos Acumulados]]&gt;0,CONSOLIDADO[[#This Row],[Muertes]]&gt;0),N1168+1,I1169))</f>
        <v>0</v>
      </c>
      <c r="O1169" s="75">
        <f>+IFERROR(VLOOKUP($G1169,TDMuertes!$C$2:$E$534,3,0),0)</f>
        <v>0</v>
      </c>
      <c r="P1169" s="100" t="str">
        <f t="shared" ca="1" si="102"/>
        <v>OFF</v>
      </c>
      <c r="Q1169" s="84">
        <f>+IFERROR(VLOOKUP(CONSOLIDADO[[#This Row],[Codigo Municipio]],TDDia!$A$4:$B$394,2,0),0)</f>
        <v>0</v>
      </c>
    </row>
    <row r="1170" spans="2:17" ht="14.4" x14ac:dyDescent="0.3">
      <c r="B1170">
        <f t="shared" si="104"/>
        <v>7</v>
      </c>
      <c r="C1170" s="75" t="str" cm="1">
        <f t="array" ref="C1170">+INDEX(Table_4[[Departamento]:[Municipio]],FINAL!$B1170,1)</f>
        <v>Atlántida</v>
      </c>
      <c r="D1170" s="75" t="str" cm="1">
        <f t="array" ref="D1170">+INDEX(Table_4[[Departamento]:[Municipio]],FINAL!$B1170,4)</f>
        <v>Tela</v>
      </c>
      <c r="E1170" s="75" t="str" cm="1">
        <f t="array" ref="E1170">+INDEX(Table_4[[Departamento]:[Municipio]],FINAL!$B1170,3)</f>
        <v>0107</v>
      </c>
      <c r="F1170" s="102">
        <f t="shared" si="103"/>
        <v>43903</v>
      </c>
      <c r="G1170" s="77" t="str">
        <f>+CONSOLIDADO[[#This Row],[Codigo Municipio]]&amp;CONSOLIDADO[[#This Row],[Fecha]]</f>
        <v>010743903</v>
      </c>
      <c r="H1170" s="78">
        <f>+IFERROR(VLOOKUP($G1170,TDAcumula!$C$2:$E$2027,3,0),0)</f>
        <v>0</v>
      </c>
      <c r="I1170" s="79">
        <f t="shared" si="100"/>
        <v>0</v>
      </c>
      <c r="J1170" s="80">
        <f>+IF(CONSOLIDADO[[#This Row],[Codigo Municipio]]=E1169,CONSOLIDADO[[#This Row],[Fallecidos Diarios]]+J1169,CONSOLIDADO[[#This Row],[Fallecidos Diarios]])</f>
        <v>0</v>
      </c>
      <c r="K1170" s="81">
        <f t="shared" si="101"/>
        <v>0</v>
      </c>
      <c r="L1170" s="82">
        <f>+IF(CONSOLIDADO[[#This Row],[Codigo Municipio]]=E1169,CONSOLIDADO[[#This Row],[Recuperados Diarios]]+L1169,CONSOLIDADO[[#This Row],[Recuperados Diarios]])</f>
        <v>0</v>
      </c>
      <c r="M1170" s="83" cm="1">
        <f t="array" ref="M1170">+IFERROR(IF(CONSOLIDADO[[#This Row],[Día]]&lt;14,0,INDEX(CONSOLIDADO[Casos Diarios],ROW()-14,1)),0)</f>
        <v>0</v>
      </c>
      <c r="N1170" s="78">
        <f>+IF(CONSOLIDADO[[#This Row],[Clave]]="710143893",1,IF(OR(CONSOLIDADO[[#This Row],[Casos Acumulados]]&gt;0,CONSOLIDADO[[#This Row],[Muertes]]&gt;0),N1169+1,I1170))</f>
        <v>0</v>
      </c>
      <c r="O1170" s="75">
        <f>+IFERROR(VLOOKUP($G1170,TDMuertes!$C$2:$E$534,3,0),0)</f>
        <v>0</v>
      </c>
      <c r="P1170" s="100" t="str">
        <f t="shared" ca="1" si="102"/>
        <v>OFF</v>
      </c>
      <c r="Q1170" s="84">
        <f>+IFERROR(VLOOKUP(CONSOLIDADO[[#This Row],[Codigo Municipio]],TDDia!$A$4:$B$394,2,0),0)</f>
        <v>0</v>
      </c>
    </row>
    <row r="1171" spans="2:17" ht="14.4" x14ac:dyDescent="0.3">
      <c r="B1171">
        <f t="shared" si="104"/>
        <v>7</v>
      </c>
      <c r="C1171" s="75" t="str" cm="1">
        <f t="array" ref="C1171">+INDEX(Table_4[[Departamento]:[Municipio]],FINAL!$B1171,1)</f>
        <v>Atlántida</v>
      </c>
      <c r="D1171" s="75" t="str" cm="1">
        <f t="array" ref="D1171">+INDEX(Table_4[[Departamento]:[Municipio]],FINAL!$B1171,4)</f>
        <v>Tela</v>
      </c>
      <c r="E1171" s="75" t="str" cm="1">
        <f t="array" ref="E1171">+INDEX(Table_4[[Departamento]:[Municipio]],FINAL!$B1171,3)</f>
        <v>0107</v>
      </c>
      <c r="F1171" s="102">
        <f t="shared" si="103"/>
        <v>43904</v>
      </c>
      <c r="G1171" s="77" t="str">
        <f>+CONSOLIDADO[[#This Row],[Codigo Municipio]]&amp;CONSOLIDADO[[#This Row],[Fecha]]</f>
        <v>010743904</v>
      </c>
      <c r="H1171" s="78">
        <f>+IFERROR(VLOOKUP($G1171,TDAcumula!$C$2:$E$2027,3,0),0)</f>
        <v>0</v>
      </c>
      <c r="I1171" s="79">
        <f t="shared" si="100"/>
        <v>0</v>
      </c>
      <c r="J1171" s="80">
        <f>+IF(CONSOLIDADO[[#This Row],[Codigo Municipio]]=E1170,CONSOLIDADO[[#This Row],[Fallecidos Diarios]]+J1170,CONSOLIDADO[[#This Row],[Fallecidos Diarios]])</f>
        <v>0</v>
      </c>
      <c r="K1171" s="81">
        <f t="shared" si="101"/>
        <v>0</v>
      </c>
      <c r="L1171" s="82">
        <f>+IF(CONSOLIDADO[[#This Row],[Codigo Municipio]]=E1170,CONSOLIDADO[[#This Row],[Recuperados Diarios]]+L1170,CONSOLIDADO[[#This Row],[Recuperados Diarios]])</f>
        <v>0</v>
      </c>
      <c r="M1171" s="83" cm="1">
        <f t="array" ref="M1171">+IFERROR(IF(CONSOLIDADO[[#This Row],[Día]]&lt;14,0,INDEX(CONSOLIDADO[Casos Diarios],ROW()-14,1)),0)</f>
        <v>0</v>
      </c>
      <c r="N1171" s="78">
        <f>+IF(CONSOLIDADO[[#This Row],[Clave]]="710143893",1,IF(OR(CONSOLIDADO[[#This Row],[Casos Acumulados]]&gt;0,CONSOLIDADO[[#This Row],[Muertes]]&gt;0),N1170+1,I1171))</f>
        <v>0</v>
      </c>
      <c r="O1171" s="75">
        <f>+IFERROR(VLOOKUP($G1171,TDMuertes!$C$2:$E$534,3,0),0)</f>
        <v>0</v>
      </c>
      <c r="P1171" s="100" t="str">
        <f t="shared" ca="1" si="102"/>
        <v>OFF</v>
      </c>
      <c r="Q1171" s="84">
        <f>+IFERROR(VLOOKUP(CONSOLIDADO[[#This Row],[Codigo Municipio]],TDDia!$A$4:$B$394,2,0),0)</f>
        <v>0</v>
      </c>
    </row>
    <row r="1172" spans="2:17" ht="14.4" x14ac:dyDescent="0.3">
      <c r="B1172">
        <f t="shared" si="104"/>
        <v>7</v>
      </c>
      <c r="C1172" s="75" t="str" cm="1">
        <f t="array" ref="C1172">+INDEX(Table_4[[Departamento]:[Municipio]],FINAL!$B1172,1)</f>
        <v>Atlántida</v>
      </c>
      <c r="D1172" s="75" t="str" cm="1">
        <f t="array" ref="D1172">+INDEX(Table_4[[Departamento]:[Municipio]],FINAL!$B1172,4)</f>
        <v>Tela</v>
      </c>
      <c r="E1172" s="75" t="str" cm="1">
        <f t="array" ref="E1172">+INDEX(Table_4[[Departamento]:[Municipio]],FINAL!$B1172,3)</f>
        <v>0107</v>
      </c>
      <c r="F1172" s="102">
        <f t="shared" si="103"/>
        <v>43905</v>
      </c>
      <c r="G1172" s="77" t="str">
        <f>+CONSOLIDADO[[#This Row],[Codigo Municipio]]&amp;CONSOLIDADO[[#This Row],[Fecha]]</f>
        <v>010743905</v>
      </c>
      <c r="H1172" s="78">
        <f>+IFERROR(VLOOKUP($G1172,TDAcumula!$C$2:$E$2027,3,0),0)</f>
        <v>0</v>
      </c>
      <c r="I1172" s="79">
        <f t="shared" si="100"/>
        <v>0</v>
      </c>
      <c r="J1172" s="80">
        <f>+IF(CONSOLIDADO[[#This Row],[Codigo Municipio]]=E1171,CONSOLIDADO[[#This Row],[Fallecidos Diarios]]+J1171,CONSOLIDADO[[#This Row],[Fallecidos Diarios]])</f>
        <v>0</v>
      </c>
      <c r="K1172" s="81">
        <f t="shared" si="101"/>
        <v>0</v>
      </c>
      <c r="L1172" s="82">
        <f>+IF(CONSOLIDADO[[#This Row],[Codigo Municipio]]=E1171,CONSOLIDADO[[#This Row],[Recuperados Diarios]]+L1171,CONSOLIDADO[[#This Row],[Recuperados Diarios]])</f>
        <v>0</v>
      </c>
      <c r="M1172" s="83" cm="1">
        <f t="array" ref="M1172">+IFERROR(IF(CONSOLIDADO[[#This Row],[Día]]&lt;14,0,INDEX(CONSOLIDADO[Casos Diarios],ROW()-14,1)),0)</f>
        <v>0</v>
      </c>
      <c r="N1172" s="78">
        <f>+IF(CONSOLIDADO[[#This Row],[Clave]]="710143893",1,IF(OR(CONSOLIDADO[[#This Row],[Casos Acumulados]]&gt;0,CONSOLIDADO[[#This Row],[Muertes]]&gt;0),N1171+1,I1172))</f>
        <v>0</v>
      </c>
      <c r="O1172" s="75">
        <f>+IFERROR(VLOOKUP($G1172,TDMuertes!$C$2:$E$534,3,0),0)</f>
        <v>0</v>
      </c>
      <c r="P1172" s="100" t="str">
        <f t="shared" ca="1" si="102"/>
        <v>OFF</v>
      </c>
      <c r="Q1172" s="84">
        <f>+IFERROR(VLOOKUP(CONSOLIDADO[[#This Row],[Codigo Municipio]],TDDia!$A$4:$B$394,2,0),0)</f>
        <v>0</v>
      </c>
    </row>
    <row r="1173" spans="2:17" ht="14.4" x14ac:dyDescent="0.3">
      <c r="B1173">
        <f t="shared" si="104"/>
        <v>7</v>
      </c>
      <c r="C1173" s="75" t="str" cm="1">
        <f t="array" ref="C1173">+INDEX(Table_4[[Departamento]:[Municipio]],FINAL!$B1173,1)</f>
        <v>Atlántida</v>
      </c>
      <c r="D1173" s="75" t="str" cm="1">
        <f t="array" ref="D1173">+INDEX(Table_4[[Departamento]:[Municipio]],FINAL!$B1173,4)</f>
        <v>Tela</v>
      </c>
      <c r="E1173" s="75" t="str" cm="1">
        <f t="array" ref="E1173">+INDEX(Table_4[[Departamento]:[Municipio]],FINAL!$B1173,3)</f>
        <v>0107</v>
      </c>
      <c r="F1173" s="102">
        <f t="shared" si="103"/>
        <v>43906</v>
      </c>
      <c r="G1173" s="77" t="str">
        <f>+CONSOLIDADO[[#This Row],[Codigo Municipio]]&amp;CONSOLIDADO[[#This Row],[Fecha]]</f>
        <v>010743906</v>
      </c>
      <c r="H1173" s="78">
        <f>+IFERROR(VLOOKUP($G1173,TDAcumula!$C$2:$E$2027,3,0),0)</f>
        <v>0</v>
      </c>
      <c r="I1173" s="79">
        <f t="shared" si="100"/>
        <v>0</v>
      </c>
      <c r="J1173" s="80">
        <f>+IF(CONSOLIDADO[[#This Row],[Codigo Municipio]]=E1172,CONSOLIDADO[[#This Row],[Fallecidos Diarios]]+J1172,CONSOLIDADO[[#This Row],[Fallecidos Diarios]])</f>
        <v>0</v>
      </c>
      <c r="K1173" s="81">
        <f t="shared" si="101"/>
        <v>0</v>
      </c>
      <c r="L1173" s="82">
        <f>+IF(CONSOLIDADO[[#This Row],[Codigo Municipio]]=E1172,CONSOLIDADO[[#This Row],[Recuperados Diarios]]+L1172,CONSOLIDADO[[#This Row],[Recuperados Diarios]])</f>
        <v>0</v>
      </c>
      <c r="M1173" s="83" cm="1">
        <f t="array" ref="M1173">+IFERROR(IF(CONSOLIDADO[[#This Row],[Día]]&lt;14,0,INDEX(CONSOLIDADO[Casos Diarios],ROW()-14,1)),0)</f>
        <v>0</v>
      </c>
      <c r="N1173" s="78">
        <f>+IF(CONSOLIDADO[[#This Row],[Clave]]="710143893",1,IF(OR(CONSOLIDADO[[#This Row],[Casos Acumulados]]&gt;0,CONSOLIDADO[[#This Row],[Muertes]]&gt;0),N1172+1,I1173))</f>
        <v>0</v>
      </c>
      <c r="O1173" s="75">
        <f>+IFERROR(VLOOKUP($G1173,TDMuertes!$C$2:$E$534,3,0),0)</f>
        <v>0</v>
      </c>
      <c r="P1173" s="100" t="str">
        <f t="shared" ca="1" si="102"/>
        <v>OFF</v>
      </c>
      <c r="Q1173" s="84">
        <f>+IFERROR(VLOOKUP(CONSOLIDADO[[#This Row],[Codigo Municipio]],TDDia!$A$4:$B$394,2,0),0)</f>
        <v>0</v>
      </c>
    </row>
    <row r="1174" spans="2:17" ht="14.4" x14ac:dyDescent="0.3">
      <c r="B1174">
        <f t="shared" si="104"/>
        <v>7</v>
      </c>
      <c r="C1174" s="75" t="str" cm="1">
        <f t="array" ref="C1174">+INDEX(Table_4[[Departamento]:[Municipio]],FINAL!$B1174,1)</f>
        <v>Atlántida</v>
      </c>
      <c r="D1174" s="75" t="str" cm="1">
        <f t="array" ref="D1174">+INDEX(Table_4[[Departamento]:[Municipio]],FINAL!$B1174,4)</f>
        <v>Tela</v>
      </c>
      <c r="E1174" s="75" t="str" cm="1">
        <f t="array" ref="E1174">+INDEX(Table_4[[Departamento]:[Municipio]],FINAL!$B1174,3)</f>
        <v>0107</v>
      </c>
      <c r="F1174" s="102">
        <f t="shared" si="103"/>
        <v>43907</v>
      </c>
      <c r="G1174" s="77" t="str">
        <f>+CONSOLIDADO[[#This Row],[Codigo Municipio]]&amp;CONSOLIDADO[[#This Row],[Fecha]]</f>
        <v>010743907</v>
      </c>
      <c r="H1174" s="78">
        <f>+IFERROR(VLOOKUP($G1174,TDAcumula!$C$2:$E$2027,3,0),0)</f>
        <v>0</v>
      </c>
      <c r="I1174" s="79">
        <f t="shared" si="100"/>
        <v>0</v>
      </c>
      <c r="J1174" s="80">
        <f>+IF(CONSOLIDADO[[#This Row],[Codigo Municipio]]=E1173,CONSOLIDADO[[#This Row],[Fallecidos Diarios]]+J1173,CONSOLIDADO[[#This Row],[Fallecidos Diarios]])</f>
        <v>0</v>
      </c>
      <c r="K1174" s="81">
        <f t="shared" si="101"/>
        <v>0</v>
      </c>
      <c r="L1174" s="82">
        <f>+IF(CONSOLIDADO[[#This Row],[Codigo Municipio]]=E1173,CONSOLIDADO[[#This Row],[Recuperados Diarios]]+L1173,CONSOLIDADO[[#This Row],[Recuperados Diarios]])</f>
        <v>0</v>
      </c>
      <c r="M1174" s="83" cm="1">
        <f t="array" ref="M1174">+IFERROR(IF(CONSOLIDADO[[#This Row],[Día]]&lt;14,0,INDEX(CONSOLIDADO[Casos Diarios],ROW()-14,1)),0)</f>
        <v>0</v>
      </c>
      <c r="N1174" s="78">
        <f>+IF(CONSOLIDADO[[#This Row],[Clave]]="710143893",1,IF(OR(CONSOLIDADO[[#This Row],[Casos Acumulados]]&gt;0,CONSOLIDADO[[#This Row],[Muertes]]&gt;0),N1173+1,I1174))</f>
        <v>0</v>
      </c>
      <c r="O1174" s="75">
        <f>+IFERROR(VLOOKUP($G1174,TDMuertes!$C$2:$E$534,3,0),0)</f>
        <v>0</v>
      </c>
      <c r="P1174" s="100" t="str">
        <f t="shared" ca="1" si="102"/>
        <v>OFF</v>
      </c>
      <c r="Q1174" s="84">
        <f>+IFERROR(VLOOKUP(CONSOLIDADO[[#This Row],[Codigo Municipio]],TDDia!$A$4:$B$394,2,0),0)</f>
        <v>0</v>
      </c>
    </row>
    <row r="1175" spans="2:17" ht="14.4" x14ac:dyDescent="0.3">
      <c r="B1175">
        <f t="shared" si="104"/>
        <v>7</v>
      </c>
      <c r="C1175" s="75" t="str" cm="1">
        <f t="array" ref="C1175">+INDEX(Table_4[[Departamento]:[Municipio]],FINAL!$B1175,1)</f>
        <v>Atlántida</v>
      </c>
      <c r="D1175" s="75" t="str" cm="1">
        <f t="array" ref="D1175">+INDEX(Table_4[[Departamento]:[Municipio]],FINAL!$B1175,4)</f>
        <v>Tela</v>
      </c>
      <c r="E1175" s="75" t="str" cm="1">
        <f t="array" ref="E1175">+INDEX(Table_4[[Departamento]:[Municipio]],FINAL!$B1175,3)</f>
        <v>0107</v>
      </c>
      <c r="F1175" s="102">
        <f t="shared" si="103"/>
        <v>43908</v>
      </c>
      <c r="G1175" s="77" t="str">
        <f>+CONSOLIDADO[[#This Row],[Codigo Municipio]]&amp;CONSOLIDADO[[#This Row],[Fecha]]</f>
        <v>010743908</v>
      </c>
      <c r="H1175" s="78">
        <f>+IFERROR(VLOOKUP($G1175,TDAcumula!$C$2:$E$2027,3,0),0)</f>
        <v>0</v>
      </c>
      <c r="I1175" s="79">
        <f t="shared" si="100"/>
        <v>0</v>
      </c>
      <c r="J1175" s="80">
        <f>+IF(CONSOLIDADO[[#This Row],[Codigo Municipio]]=E1174,CONSOLIDADO[[#This Row],[Fallecidos Diarios]]+J1174,CONSOLIDADO[[#This Row],[Fallecidos Diarios]])</f>
        <v>0</v>
      </c>
      <c r="K1175" s="81">
        <f t="shared" si="101"/>
        <v>0</v>
      </c>
      <c r="L1175" s="82">
        <f>+IF(CONSOLIDADO[[#This Row],[Codigo Municipio]]=E1174,CONSOLIDADO[[#This Row],[Recuperados Diarios]]+L1174,CONSOLIDADO[[#This Row],[Recuperados Diarios]])</f>
        <v>0</v>
      </c>
      <c r="M1175" s="83" cm="1">
        <f t="array" ref="M1175">+IFERROR(IF(CONSOLIDADO[[#This Row],[Día]]&lt;14,0,INDEX(CONSOLIDADO[Casos Diarios],ROW()-14,1)),0)</f>
        <v>0</v>
      </c>
      <c r="N1175" s="78">
        <f>+IF(CONSOLIDADO[[#This Row],[Clave]]="710143893",1,IF(OR(CONSOLIDADO[[#This Row],[Casos Acumulados]]&gt;0,CONSOLIDADO[[#This Row],[Muertes]]&gt;0),N1174+1,I1175))</f>
        <v>0</v>
      </c>
      <c r="O1175" s="75">
        <f>+IFERROR(VLOOKUP($G1175,TDMuertes!$C$2:$E$534,3,0),0)</f>
        <v>0</v>
      </c>
      <c r="P1175" s="100" t="str">
        <f t="shared" ca="1" si="102"/>
        <v>OFF</v>
      </c>
      <c r="Q1175" s="84">
        <f>+IFERROR(VLOOKUP(CONSOLIDADO[[#This Row],[Codigo Municipio]],TDDia!$A$4:$B$394,2,0),0)</f>
        <v>0</v>
      </c>
    </row>
    <row r="1176" spans="2:17" ht="14.4" x14ac:dyDescent="0.3">
      <c r="B1176">
        <f t="shared" si="104"/>
        <v>7</v>
      </c>
      <c r="C1176" s="75" t="str" cm="1">
        <f t="array" ref="C1176">+INDEX(Table_4[[Departamento]:[Municipio]],FINAL!$B1176,1)</f>
        <v>Atlántida</v>
      </c>
      <c r="D1176" s="75" t="str" cm="1">
        <f t="array" ref="D1176">+INDEX(Table_4[[Departamento]:[Municipio]],FINAL!$B1176,4)</f>
        <v>Tela</v>
      </c>
      <c r="E1176" s="75" t="str" cm="1">
        <f t="array" ref="E1176">+INDEX(Table_4[[Departamento]:[Municipio]],FINAL!$B1176,3)</f>
        <v>0107</v>
      </c>
      <c r="F1176" s="102">
        <f t="shared" si="103"/>
        <v>43909</v>
      </c>
      <c r="G1176" s="77" t="str">
        <f>+CONSOLIDADO[[#This Row],[Codigo Municipio]]&amp;CONSOLIDADO[[#This Row],[Fecha]]</f>
        <v>010743909</v>
      </c>
      <c r="H1176" s="78">
        <f>+IFERROR(VLOOKUP($G1176,TDAcumula!$C$2:$E$2027,3,0),0)</f>
        <v>0</v>
      </c>
      <c r="I1176" s="79">
        <f t="shared" si="100"/>
        <v>0</v>
      </c>
      <c r="J1176" s="80">
        <f>+IF(CONSOLIDADO[[#This Row],[Codigo Municipio]]=E1175,CONSOLIDADO[[#This Row],[Fallecidos Diarios]]+J1175,CONSOLIDADO[[#This Row],[Fallecidos Diarios]])</f>
        <v>0</v>
      </c>
      <c r="K1176" s="81">
        <f t="shared" si="101"/>
        <v>0</v>
      </c>
      <c r="L1176" s="82">
        <f>+IF(CONSOLIDADO[[#This Row],[Codigo Municipio]]=E1175,CONSOLIDADO[[#This Row],[Recuperados Diarios]]+L1175,CONSOLIDADO[[#This Row],[Recuperados Diarios]])</f>
        <v>0</v>
      </c>
      <c r="M1176" s="83" cm="1">
        <f t="array" ref="M1176">+IFERROR(IF(CONSOLIDADO[[#This Row],[Día]]&lt;14,0,INDEX(CONSOLIDADO[Casos Diarios],ROW()-14,1)),0)</f>
        <v>0</v>
      </c>
      <c r="N1176" s="78">
        <f>+IF(CONSOLIDADO[[#This Row],[Clave]]="710143893",1,IF(OR(CONSOLIDADO[[#This Row],[Casos Acumulados]]&gt;0,CONSOLIDADO[[#This Row],[Muertes]]&gt;0),N1175+1,I1176))</f>
        <v>0</v>
      </c>
      <c r="O1176" s="75">
        <f>+IFERROR(VLOOKUP($G1176,TDMuertes!$C$2:$E$534,3,0),0)</f>
        <v>0</v>
      </c>
      <c r="P1176" s="100" t="str">
        <f t="shared" ca="1" si="102"/>
        <v>OFF</v>
      </c>
      <c r="Q1176" s="84">
        <f>+IFERROR(VLOOKUP(CONSOLIDADO[[#This Row],[Codigo Municipio]],TDDia!$A$4:$B$394,2,0),0)</f>
        <v>0</v>
      </c>
    </row>
    <row r="1177" spans="2:17" ht="14.4" x14ac:dyDescent="0.3">
      <c r="B1177">
        <f t="shared" si="104"/>
        <v>7</v>
      </c>
      <c r="C1177" s="75" t="str" cm="1">
        <f t="array" ref="C1177">+INDEX(Table_4[[Departamento]:[Municipio]],FINAL!$B1177,1)</f>
        <v>Atlántida</v>
      </c>
      <c r="D1177" s="75" t="str" cm="1">
        <f t="array" ref="D1177">+INDEX(Table_4[[Departamento]:[Municipio]],FINAL!$B1177,4)</f>
        <v>Tela</v>
      </c>
      <c r="E1177" s="75" t="str" cm="1">
        <f t="array" ref="E1177">+INDEX(Table_4[[Departamento]:[Municipio]],FINAL!$B1177,3)</f>
        <v>0107</v>
      </c>
      <c r="F1177" s="102">
        <f t="shared" si="103"/>
        <v>43910</v>
      </c>
      <c r="G1177" s="77" t="str">
        <f>+CONSOLIDADO[[#This Row],[Codigo Municipio]]&amp;CONSOLIDADO[[#This Row],[Fecha]]</f>
        <v>010743910</v>
      </c>
      <c r="H1177" s="78">
        <f>+IFERROR(VLOOKUP($G1177,TDAcumula!$C$2:$E$2027,3,0),0)</f>
        <v>0</v>
      </c>
      <c r="I1177" s="79">
        <f t="shared" si="100"/>
        <v>0</v>
      </c>
      <c r="J1177" s="80">
        <f>+IF(CONSOLIDADO[[#This Row],[Codigo Municipio]]=E1176,CONSOLIDADO[[#This Row],[Fallecidos Diarios]]+J1176,CONSOLIDADO[[#This Row],[Fallecidos Diarios]])</f>
        <v>0</v>
      </c>
      <c r="K1177" s="81">
        <f t="shared" si="101"/>
        <v>0</v>
      </c>
      <c r="L1177" s="82">
        <f>+IF(CONSOLIDADO[[#This Row],[Codigo Municipio]]=E1176,CONSOLIDADO[[#This Row],[Recuperados Diarios]]+L1176,CONSOLIDADO[[#This Row],[Recuperados Diarios]])</f>
        <v>0</v>
      </c>
      <c r="M1177" s="83" cm="1">
        <f t="array" ref="M1177">+IFERROR(IF(CONSOLIDADO[[#This Row],[Día]]&lt;14,0,INDEX(CONSOLIDADO[Casos Diarios],ROW()-14,1)),0)</f>
        <v>0</v>
      </c>
      <c r="N1177" s="78">
        <f>+IF(CONSOLIDADO[[#This Row],[Clave]]="710143893",1,IF(OR(CONSOLIDADO[[#This Row],[Casos Acumulados]]&gt;0,CONSOLIDADO[[#This Row],[Muertes]]&gt;0),N1176+1,I1177))</f>
        <v>0</v>
      </c>
      <c r="O1177" s="75">
        <f>+IFERROR(VLOOKUP($G1177,TDMuertes!$C$2:$E$534,3,0),0)</f>
        <v>0</v>
      </c>
      <c r="P1177" s="100" t="str">
        <f t="shared" ca="1" si="102"/>
        <v>OFF</v>
      </c>
      <c r="Q1177" s="84">
        <f>+IFERROR(VLOOKUP(CONSOLIDADO[[#This Row],[Codigo Municipio]],TDDia!$A$4:$B$394,2,0),0)</f>
        <v>0</v>
      </c>
    </row>
    <row r="1178" spans="2:17" ht="14.4" x14ac:dyDescent="0.3">
      <c r="B1178">
        <f t="shared" si="104"/>
        <v>7</v>
      </c>
      <c r="C1178" s="75" t="str" cm="1">
        <f t="array" ref="C1178">+INDEX(Table_4[[Departamento]:[Municipio]],FINAL!$B1178,1)</f>
        <v>Atlántida</v>
      </c>
      <c r="D1178" s="75" t="str" cm="1">
        <f t="array" ref="D1178">+INDEX(Table_4[[Departamento]:[Municipio]],FINAL!$B1178,4)</f>
        <v>Tela</v>
      </c>
      <c r="E1178" s="75" t="str" cm="1">
        <f t="array" ref="E1178">+INDEX(Table_4[[Departamento]:[Municipio]],FINAL!$B1178,3)</f>
        <v>0107</v>
      </c>
      <c r="F1178" s="102">
        <f t="shared" si="103"/>
        <v>43911</v>
      </c>
      <c r="G1178" s="77" t="str">
        <f>+CONSOLIDADO[[#This Row],[Codigo Municipio]]&amp;CONSOLIDADO[[#This Row],[Fecha]]</f>
        <v>010743911</v>
      </c>
      <c r="H1178" s="78">
        <f>+IFERROR(VLOOKUP($G1178,TDAcumula!$C$2:$E$2027,3,0),0)</f>
        <v>0</v>
      </c>
      <c r="I1178" s="79">
        <f t="shared" si="100"/>
        <v>0</v>
      </c>
      <c r="J1178" s="80">
        <f>+IF(CONSOLIDADO[[#This Row],[Codigo Municipio]]=E1177,CONSOLIDADO[[#This Row],[Fallecidos Diarios]]+J1177,CONSOLIDADO[[#This Row],[Fallecidos Diarios]])</f>
        <v>0</v>
      </c>
      <c r="K1178" s="81">
        <f t="shared" si="101"/>
        <v>0</v>
      </c>
      <c r="L1178" s="82">
        <f>+IF(CONSOLIDADO[[#This Row],[Codigo Municipio]]=E1177,CONSOLIDADO[[#This Row],[Recuperados Diarios]]+L1177,CONSOLIDADO[[#This Row],[Recuperados Diarios]])</f>
        <v>0</v>
      </c>
      <c r="M1178" s="83" cm="1">
        <f t="array" ref="M1178">+IFERROR(IF(CONSOLIDADO[[#This Row],[Día]]&lt;14,0,INDEX(CONSOLIDADO[Casos Diarios],ROW()-14,1)),0)</f>
        <v>0</v>
      </c>
      <c r="N1178" s="78">
        <f>+IF(CONSOLIDADO[[#This Row],[Clave]]="710143893",1,IF(OR(CONSOLIDADO[[#This Row],[Casos Acumulados]]&gt;0,CONSOLIDADO[[#This Row],[Muertes]]&gt;0),N1177+1,I1178))</f>
        <v>0</v>
      </c>
      <c r="O1178" s="75">
        <f>+IFERROR(VLOOKUP($G1178,TDMuertes!$C$2:$E$534,3,0),0)</f>
        <v>0</v>
      </c>
      <c r="P1178" s="100" t="str">
        <f t="shared" ca="1" si="102"/>
        <v>OFF</v>
      </c>
      <c r="Q1178" s="84">
        <f>+IFERROR(VLOOKUP(CONSOLIDADO[[#This Row],[Codigo Municipio]],TDDia!$A$4:$B$394,2,0),0)</f>
        <v>0</v>
      </c>
    </row>
    <row r="1179" spans="2:17" ht="14.4" x14ac:dyDescent="0.3">
      <c r="B1179">
        <f t="shared" si="104"/>
        <v>7</v>
      </c>
      <c r="C1179" s="75" t="str" cm="1">
        <f t="array" ref="C1179">+INDEX(Table_4[[Departamento]:[Municipio]],FINAL!$B1179,1)</f>
        <v>Atlántida</v>
      </c>
      <c r="D1179" s="75" t="str" cm="1">
        <f t="array" ref="D1179">+INDEX(Table_4[[Departamento]:[Municipio]],FINAL!$B1179,4)</f>
        <v>Tela</v>
      </c>
      <c r="E1179" s="75" t="str" cm="1">
        <f t="array" ref="E1179">+INDEX(Table_4[[Departamento]:[Municipio]],FINAL!$B1179,3)</f>
        <v>0107</v>
      </c>
      <c r="F1179" s="102">
        <f t="shared" si="103"/>
        <v>43912</v>
      </c>
      <c r="G1179" s="77" t="str">
        <f>+CONSOLIDADO[[#This Row],[Codigo Municipio]]&amp;CONSOLIDADO[[#This Row],[Fecha]]</f>
        <v>010743912</v>
      </c>
      <c r="H1179" s="78">
        <f>+IFERROR(VLOOKUP($G1179,TDAcumula!$C$2:$E$2027,3,0),0)</f>
        <v>0</v>
      </c>
      <c r="I1179" s="79">
        <f t="shared" si="100"/>
        <v>0</v>
      </c>
      <c r="J1179" s="80">
        <f>+IF(CONSOLIDADO[[#This Row],[Codigo Municipio]]=E1178,CONSOLIDADO[[#This Row],[Fallecidos Diarios]]+J1178,CONSOLIDADO[[#This Row],[Fallecidos Diarios]])</f>
        <v>0</v>
      </c>
      <c r="K1179" s="81">
        <f t="shared" si="101"/>
        <v>0</v>
      </c>
      <c r="L1179" s="82">
        <f>+IF(CONSOLIDADO[[#This Row],[Codigo Municipio]]=E1178,CONSOLIDADO[[#This Row],[Recuperados Diarios]]+L1178,CONSOLIDADO[[#This Row],[Recuperados Diarios]])</f>
        <v>0</v>
      </c>
      <c r="M1179" s="83" cm="1">
        <f t="array" ref="M1179">+IFERROR(IF(CONSOLIDADO[[#This Row],[Día]]&lt;14,0,INDEX(CONSOLIDADO[Casos Diarios],ROW()-14,1)),0)</f>
        <v>0</v>
      </c>
      <c r="N1179" s="78">
        <f>+IF(CONSOLIDADO[[#This Row],[Clave]]="710143893",1,IF(OR(CONSOLIDADO[[#This Row],[Casos Acumulados]]&gt;0,CONSOLIDADO[[#This Row],[Muertes]]&gt;0),N1178+1,I1179))</f>
        <v>0</v>
      </c>
      <c r="O1179" s="75">
        <f>+IFERROR(VLOOKUP($G1179,TDMuertes!$C$2:$E$534,3,0),0)</f>
        <v>0</v>
      </c>
      <c r="P1179" s="100" t="str">
        <f t="shared" ca="1" si="102"/>
        <v>OFF</v>
      </c>
      <c r="Q1179" s="84">
        <f>+IFERROR(VLOOKUP(CONSOLIDADO[[#This Row],[Codigo Municipio]],TDDia!$A$4:$B$394,2,0),0)</f>
        <v>0</v>
      </c>
    </row>
    <row r="1180" spans="2:17" ht="14.4" x14ac:dyDescent="0.3">
      <c r="B1180">
        <f t="shared" si="104"/>
        <v>7</v>
      </c>
      <c r="C1180" s="75" t="str" cm="1">
        <f t="array" ref="C1180">+INDEX(Table_4[[Departamento]:[Municipio]],FINAL!$B1180,1)</f>
        <v>Atlántida</v>
      </c>
      <c r="D1180" s="75" t="str" cm="1">
        <f t="array" ref="D1180">+INDEX(Table_4[[Departamento]:[Municipio]],FINAL!$B1180,4)</f>
        <v>Tela</v>
      </c>
      <c r="E1180" s="75" t="str" cm="1">
        <f t="array" ref="E1180">+INDEX(Table_4[[Departamento]:[Municipio]],FINAL!$B1180,3)</f>
        <v>0107</v>
      </c>
      <c r="F1180" s="102">
        <f t="shared" si="103"/>
        <v>43913</v>
      </c>
      <c r="G1180" s="77" t="str">
        <f>+CONSOLIDADO[[#This Row],[Codigo Municipio]]&amp;CONSOLIDADO[[#This Row],[Fecha]]</f>
        <v>010743913</v>
      </c>
      <c r="H1180" s="78">
        <f>+IFERROR(VLOOKUP($G1180,TDAcumula!$C$2:$E$2027,3,0),0)</f>
        <v>0</v>
      </c>
      <c r="I1180" s="79">
        <f t="shared" si="100"/>
        <v>0</v>
      </c>
      <c r="J1180" s="80">
        <f>+IF(CONSOLIDADO[[#This Row],[Codigo Municipio]]=E1179,CONSOLIDADO[[#This Row],[Fallecidos Diarios]]+J1179,CONSOLIDADO[[#This Row],[Fallecidos Diarios]])</f>
        <v>0</v>
      </c>
      <c r="K1180" s="81">
        <f t="shared" si="101"/>
        <v>0</v>
      </c>
      <c r="L1180" s="82">
        <f>+IF(CONSOLIDADO[[#This Row],[Codigo Municipio]]=E1179,CONSOLIDADO[[#This Row],[Recuperados Diarios]]+L1179,CONSOLIDADO[[#This Row],[Recuperados Diarios]])</f>
        <v>0</v>
      </c>
      <c r="M1180" s="83" cm="1">
        <f t="array" ref="M1180">+IFERROR(IF(CONSOLIDADO[[#This Row],[Día]]&lt;14,0,INDEX(CONSOLIDADO[Casos Diarios],ROW()-14,1)),0)</f>
        <v>0</v>
      </c>
      <c r="N1180" s="78">
        <f>+IF(CONSOLIDADO[[#This Row],[Clave]]="710143893",1,IF(OR(CONSOLIDADO[[#This Row],[Casos Acumulados]]&gt;0,CONSOLIDADO[[#This Row],[Muertes]]&gt;0),N1179+1,I1180))</f>
        <v>0</v>
      </c>
      <c r="O1180" s="75">
        <f>+IFERROR(VLOOKUP($G1180,TDMuertes!$C$2:$E$534,3,0),0)</f>
        <v>0</v>
      </c>
      <c r="P1180" s="100" t="str">
        <f t="shared" ca="1" si="102"/>
        <v>OFF</v>
      </c>
      <c r="Q1180" s="84">
        <f>+IFERROR(VLOOKUP(CONSOLIDADO[[#This Row],[Codigo Municipio]],TDDia!$A$4:$B$394,2,0),0)</f>
        <v>0</v>
      </c>
    </row>
    <row r="1181" spans="2:17" ht="14.4" x14ac:dyDescent="0.3">
      <c r="B1181">
        <f t="shared" si="104"/>
        <v>7</v>
      </c>
      <c r="C1181" s="75" t="str" cm="1">
        <f t="array" ref="C1181">+INDEX(Table_4[[Departamento]:[Municipio]],FINAL!$B1181,1)</f>
        <v>Atlántida</v>
      </c>
      <c r="D1181" s="75" t="str" cm="1">
        <f t="array" ref="D1181">+INDEX(Table_4[[Departamento]:[Municipio]],FINAL!$B1181,4)</f>
        <v>Tela</v>
      </c>
      <c r="E1181" s="75" t="str" cm="1">
        <f t="array" ref="E1181">+INDEX(Table_4[[Departamento]:[Municipio]],FINAL!$B1181,3)</f>
        <v>0107</v>
      </c>
      <c r="F1181" s="102">
        <f t="shared" si="103"/>
        <v>43914</v>
      </c>
      <c r="G1181" s="77" t="str">
        <f>+CONSOLIDADO[[#This Row],[Codigo Municipio]]&amp;CONSOLIDADO[[#This Row],[Fecha]]</f>
        <v>010743914</v>
      </c>
      <c r="H1181" s="78">
        <f>+IFERROR(VLOOKUP($G1181,TDAcumula!$C$2:$E$2027,3,0),0)</f>
        <v>0</v>
      </c>
      <c r="I1181" s="79">
        <f t="shared" si="100"/>
        <v>0</v>
      </c>
      <c r="J1181" s="80">
        <f>+IF(CONSOLIDADO[[#This Row],[Codigo Municipio]]=E1180,CONSOLIDADO[[#This Row],[Fallecidos Diarios]]+J1180,CONSOLIDADO[[#This Row],[Fallecidos Diarios]])</f>
        <v>0</v>
      </c>
      <c r="K1181" s="81">
        <f t="shared" si="101"/>
        <v>0</v>
      </c>
      <c r="L1181" s="82">
        <f>+IF(CONSOLIDADO[[#This Row],[Codigo Municipio]]=E1180,CONSOLIDADO[[#This Row],[Recuperados Diarios]]+L1180,CONSOLIDADO[[#This Row],[Recuperados Diarios]])</f>
        <v>0</v>
      </c>
      <c r="M1181" s="83" cm="1">
        <f t="array" ref="M1181">+IFERROR(IF(CONSOLIDADO[[#This Row],[Día]]&lt;14,0,INDEX(CONSOLIDADO[Casos Diarios],ROW()-14,1)),0)</f>
        <v>0</v>
      </c>
      <c r="N1181" s="78">
        <f>+IF(CONSOLIDADO[[#This Row],[Clave]]="710143893",1,IF(OR(CONSOLIDADO[[#This Row],[Casos Acumulados]]&gt;0,CONSOLIDADO[[#This Row],[Muertes]]&gt;0),N1180+1,I1181))</f>
        <v>0</v>
      </c>
      <c r="O1181" s="75">
        <f>+IFERROR(VLOOKUP($G1181,TDMuertes!$C$2:$E$534,3,0),0)</f>
        <v>0</v>
      </c>
      <c r="P1181" s="100" t="str">
        <f t="shared" ca="1" si="102"/>
        <v>OFF</v>
      </c>
      <c r="Q1181" s="84">
        <f>+IFERROR(VLOOKUP(CONSOLIDADO[[#This Row],[Codigo Municipio]],TDDia!$A$4:$B$394,2,0),0)</f>
        <v>0</v>
      </c>
    </row>
    <row r="1182" spans="2:17" ht="14.4" x14ac:dyDescent="0.3">
      <c r="B1182">
        <f t="shared" si="104"/>
        <v>7</v>
      </c>
      <c r="C1182" s="75" t="str" cm="1">
        <f t="array" ref="C1182">+INDEX(Table_4[[Departamento]:[Municipio]],FINAL!$B1182,1)</f>
        <v>Atlántida</v>
      </c>
      <c r="D1182" s="75" t="str" cm="1">
        <f t="array" ref="D1182">+INDEX(Table_4[[Departamento]:[Municipio]],FINAL!$B1182,4)</f>
        <v>Tela</v>
      </c>
      <c r="E1182" s="75" t="str" cm="1">
        <f t="array" ref="E1182">+INDEX(Table_4[[Departamento]:[Municipio]],FINAL!$B1182,3)</f>
        <v>0107</v>
      </c>
      <c r="F1182" s="102">
        <f t="shared" si="103"/>
        <v>43915</v>
      </c>
      <c r="G1182" s="77" t="str">
        <f>+CONSOLIDADO[[#This Row],[Codigo Municipio]]&amp;CONSOLIDADO[[#This Row],[Fecha]]</f>
        <v>010743915</v>
      </c>
      <c r="H1182" s="78">
        <f>+IFERROR(VLOOKUP($G1182,TDAcumula!$C$2:$E$2027,3,0),0)</f>
        <v>0</v>
      </c>
      <c r="I1182" s="79">
        <f t="shared" si="100"/>
        <v>0</v>
      </c>
      <c r="J1182" s="80">
        <f>+IF(CONSOLIDADO[[#This Row],[Codigo Municipio]]=E1181,CONSOLIDADO[[#This Row],[Fallecidos Diarios]]+J1181,CONSOLIDADO[[#This Row],[Fallecidos Diarios]])</f>
        <v>0</v>
      </c>
      <c r="K1182" s="81">
        <f t="shared" si="101"/>
        <v>0</v>
      </c>
      <c r="L1182" s="82">
        <f>+IF(CONSOLIDADO[[#This Row],[Codigo Municipio]]=E1181,CONSOLIDADO[[#This Row],[Recuperados Diarios]]+L1181,CONSOLIDADO[[#This Row],[Recuperados Diarios]])</f>
        <v>0</v>
      </c>
      <c r="M1182" s="83" cm="1">
        <f t="array" ref="M1182">+IFERROR(IF(CONSOLIDADO[[#This Row],[Día]]&lt;14,0,INDEX(CONSOLIDADO[Casos Diarios],ROW()-14,1)),0)</f>
        <v>0</v>
      </c>
      <c r="N1182" s="78">
        <f>+IF(CONSOLIDADO[[#This Row],[Clave]]="710143893",1,IF(OR(CONSOLIDADO[[#This Row],[Casos Acumulados]]&gt;0,CONSOLIDADO[[#This Row],[Muertes]]&gt;0),N1181+1,I1182))</f>
        <v>0</v>
      </c>
      <c r="O1182" s="75">
        <f>+IFERROR(VLOOKUP($G1182,TDMuertes!$C$2:$E$534,3,0),0)</f>
        <v>0</v>
      </c>
      <c r="P1182" s="100" t="str">
        <f t="shared" ca="1" si="102"/>
        <v>OFF</v>
      </c>
      <c r="Q1182" s="84">
        <f>+IFERROR(VLOOKUP(CONSOLIDADO[[#This Row],[Codigo Municipio]],TDDia!$A$4:$B$394,2,0),0)</f>
        <v>0</v>
      </c>
    </row>
    <row r="1183" spans="2:17" ht="14.4" x14ac:dyDescent="0.3">
      <c r="B1183">
        <f t="shared" si="104"/>
        <v>7</v>
      </c>
      <c r="C1183" s="75" t="str" cm="1">
        <f t="array" ref="C1183">+INDEX(Table_4[[Departamento]:[Municipio]],FINAL!$B1183,1)</f>
        <v>Atlántida</v>
      </c>
      <c r="D1183" s="75" t="str" cm="1">
        <f t="array" ref="D1183">+INDEX(Table_4[[Departamento]:[Municipio]],FINAL!$B1183,4)</f>
        <v>Tela</v>
      </c>
      <c r="E1183" s="75" t="str" cm="1">
        <f t="array" ref="E1183">+INDEX(Table_4[[Departamento]:[Municipio]],FINAL!$B1183,3)</f>
        <v>0107</v>
      </c>
      <c r="F1183" s="102">
        <f t="shared" si="103"/>
        <v>43916</v>
      </c>
      <c r="G1183" s="77" t="str">
        <f>+CONSOLIDADO[[#This Row],[Codigo Municipio]]&amp;CONSOLIDADO[[#This Row],[Fecha]]</f>
        <v>010743916</v>
      </c>
      <c r="H1183" s="78">
        <f>+IFERROR(VLOOKUP($G1183,TDAcumula!$C$2:$E$2027,3,0),0)</f>
        <v>0</v>
      </c>
      <c r="I1183" s="79">
        <f t="shared" si="100"/>
        <v>0</v>
      </c>
      <c r="J1183" s="80">
        <f>+IF(CONSOLIDADO[[#This Row],[Codigo Municipio]]=E1182,CONSOLIDADO[[#This Row],[Fallecidos Diarios]]+J1182,CONSOLIDADO[[#This Row],[Fallecidos Diarios]])</f>
        <v>0</v>
      </c>
      <c r="K1183" s="81">
        <f t="shared" si="101"/>
        <v>0</v>
      </c>
      <c r="L1183" s="82">
        <f>+IF(CONSOLIDADO[[#This Row],[Codigo Municipio]]=E1182,CONSOLIDADO[[#This Row],[Recuperados Diarios]]+L1182,CONSOLIDADO[[#This Row],[Recuperados Diarios]])</f>
        <v>0</v>
      </c>
      <c r="M1183" s="83" cm="1">
        <f t="array" ref="M1183">+IFERROR(IF(CONSOLIDADO[[#This Row],[Día]]&lt;14,0,INDEX(CONSOLIDADO[Casos Diarios],ROW()-14,1)),0)</f>
        <v>0</v>
      </c>
      <c r="N1183" s="78">
        <f>+IF(CONSOLIDADO[[#This Row],[Clave]]="710143893",1,IF(OR(CONSOLIDADO[[#This Row],[Casos Acumulados]]&gt;0,CONSOLIDADO[[#This Row],[Muertes]]&gt;0),N1182+1,I1183))</f>
        <v>0</v>
      </c>
      <c r="O1183" s="75">
        <f>+IFERROR(VLOOKUP($G1183,TDMuertes!$C$2:$E$534,3,0),0)</f>
        <v>0</v>
      </c>
      <c r="P1183" s="100" t="str">
        <f t="shared" ca="1" si="102"/>
        <v>OFF</v>
      </c>
      <c r="Q1183" s="84">
        <f>+IFERROR(VLOOKUP(CONSOLIDADO[[#This Row],[Codigo Municipio]],TDDia!$A$4:$B$394,2,0),0)</f>
        <v>0</v>
      </c>
    </row>
    <row r="1184" spans="2:17" ht="14.4" x14ac:dyDescent="0.3">
      <c r="B1184">
        <f t="shared" si="104"/>
        <v>7</v>
      </c>
      <c r="C1184" s="75" t="str" cm="1">
        <f t="array" ref="C1184">+INDEX(Table_4[[Departamento]:[Municipio]],FINAL!$B1184,1)</f>
        <v>Atlántida</v>
      </c>
      <c r="D1184" s="75" t="str" cm="1">
        <f t="array" ref="D1184">+INDEX(Table_4[[Departamento]:[Municipio]],FINAL!$B1184,4)</f>
        <v>Tela</v>
      </c>
      <c r="E1184" s="75" t="str" cm="1">
        <f t="array" ref="E1184">+INDEX(Table_4[[Departamento]:[Municipio]],FINAL!$B1184,3)</f>
        <v>0107</v>
      </c>
      <c r="F1184" s="102">
        <f t="shared" si="103"/>
        <v>43917</v>
      </c>
      <c r="G1184" s="77" t="str">
        <f>+CONSOLIDADO[[#This Row],[Codigo Municipio]]&amp;CONSOLIDADO[[#This Row],[Fecha]]</f>
        <v>010743917</v>
      </c>
      <c r="H1184" s="78">
        <f>+IFERROR(VLOOKUP($G1184,TDAcumula!$C$2:$E$2027,3,0),0)</f>
        <v>0</v>
      </c>
      <c r="I1184" s="79">
        <f t="shared" si="100"/>
        <v>0</v>
      </c>
      <c r="J1184" s="80">
        <f>+IF(CONSOLIDADO[[#This Row],[Codigo Municipio]]=E1183,CONSOLIDADO[[#This Row],[Fallecidos Diarios]]+J1183,CONSOLIDADO[[#This Row],[Fallecidos Diarios]])</f>
        <v>0</v>
      </c>
      <c r="K1184" s="81">
        <f t="shared" si="101"/>
        <v>0</v>
      </c>
      <c r="L1184" s="82">
        <f>+IF(CONSOLIDADO[[#This Row],[Codigo Municipio]]=E1183,CONSOLIDADO[[#This Row],[Recuperados Diarios]]+L1183,CONSOLIDADO[[#This Row],[Recuperados Diarios]])</f>
        <v>0</v>
      </c>
      <c r="M1184" s="83" cm="1">
        <f t="array" ref="M1184">+IFERROR(IF(CONSOLIDADO[[#This Row],[Día]]&lt;14,0,INDEX(CONSOLIDADO[Casos Diarios],ROW()-14,1)),0)</f>
        <v>0</v>
      </c>
      <c r="N1184" s="78">
        <f>+IF(CONSOLIDADO[[#This Row],[Clave]]="710143893",1,IF(OR(CONSOLIDADO[[#This Row],[Casos Acumulados]]&gt;0,CONSOLIDADO[[#This Row],[Muertes]]&gt;0),N1183+1,I1184))</f>
        <v>0</v>
      </c>
      <c r="O1184" s="75">
        <f>+IFERROR(VLOOKUP($G1184,TDMuertes!$C$2:$E$534,3,0),0)</f>
        <v>0</v>
      </c>
      <c r="P1184" s="100" t="str">
        <f t="shared" ca="1" si="102"/>
        <v>OFF</v>
      </c>
      <c r="Q1184" s="84">
        <f>+IFERROR(VLOOKUP(CONSOLIDADO[[#This Row],[Codigo Municipio]],TDDia!$A$4:$B$394,2,0),0)</f>
        <v>0</v>
      </c>
    </row>
    <row r="1185" spans="2:17" ht="14.4" x14ac:dyDescent="0.3">
      <c r="B1185">
        <f t="shared" si="104"/>
        <v>7</v>
      </c>
      <c r="C1185" s="75" t="str" cm="1">
        <f t="array" ref="C1185">+INDEX(Table_4[[Departamento]:[Municipio]],FINAL!$B1185,1)</f>
        <v>Atlántida</v>
      </c>
      <c r="D1185" s="75" t="str" cm="1">
        <f t="array" ref="D1185">+INDEX(Table_4[[Departamento]:[Municipio]],FINAL!$B1185,4)</f>
        <v>Tela</v>
      </c>
      <c r="E1185" s="75" t="str" cm="1">
        <f t="array" ref="E1185">+INDEX(Table_4[[Departamento]:[Municipio]],FINAL!$B1185,3)</f>
        <v>0107</v>
      </c>
      <c r="F1185" s="102">
        <f t="shared" si="103"/>
        <v>43918</v>
      </c>
      <c r="G1185" s="77" t="str">
        <f>+CONSOLIDADO[[#This Row],[Codigo Municipio]]&amp;CONSOLIDADO[[#This Row],[Fecha]]</f>
        <v>010743918</v>
      </c>
      <c r="H1185" s="78">
        <f>+IFERROR(VLOOKUP($G1185,TDAcumula!$C$2:$E$2027,3,0),0)</f>
        <v>0</v>
      </c>
      <c r="I1185" s="79">
        <f t="shared" si="100"/>
        <v>0</v>
      </c>
      <c r="J1185" s="80">
        <f>+IF(CONSOLIDADO[[#This Row],[Codigo Municipio]]=E1184,CONSOLIDADO[[#This Row],[Fallecidos Diarios]]+J1184,CONSOLIDADO[[#This Row],[Fallecidos Diarios]])</f>
        <v>0</v>
      </c>
      <c r="K1185" s="81">
        <f t="shared" si="101"/>
        <v>0</v>
      </c>
      <c r="L1185" s="82">
        <f>+IF(CONSOLIDADO[[#This Row],[Codigo Municipio]]=E1184,CONSOLIDADO[[#This Row],[Recuperados Diarios]]+L1184,CONSOLIDADO[[#This Row],[Recuperados Diarios]])</f>
        <v>0</v>
      </c>
      <c r="M1185" s="83" cm="1">
        <f t="array" ref="M1185">+IFERROR(IF(CONSOLIDADO[[#This Row],[Día]]&lt;14,0,INDEX(CONSOLIDADO[Casos Diarios],ROW()-14,1)),0)</f>
        <v>0</v>
      </c>
      <c r="N1185" s="78">
        <f>+IF(CONSOLIDADO[[#This Row],[Clave]]="710143893",1,IF(OR(CONSOLIDADO[[#This Row],[Casos Acumulados]]&gt;0,CONSOLIDADO[[#This Row],[Muertes]]&gt;0),N1184+1,I1185))</f>
        <v>0</v>
      </c>
      <c r="O1185" s="75">
        <f>+IFERROR(VLOOKUP($G1185,TDMuertes!$C$2:$E$534,3,0),0)</f>
        <v>0</v>
      </c>
      <c r="P1185" s="100" t="str">
        <f t="shared" ca="1" si="102"/>
        <v>OFF</v>
      </c>
      <c r="Q1185" s="84">
        <f>+IFERROR(VLOOKUP(CONSOLIDADO[[#This Row],[Codigo Municipio]],TDDia!$A$4:$B$394,2,0),0)</f>
        <v>0</v>
      </c>
    </row>
    <row r="1186" spans="2:17" ht="14.4" x14ac:dyDescent="0.3">
      <c r="B1186">
        <f t="shared" si="104"/>
        <v>7</v>
      </c>
      <c r="C1186" s="75" t="str" cm="1">
        <f t="array" ref="C1186">+INDEX(Table_4[[Departamento]:[Municipio]],FINAL!$B1186,1)</f>
        <v>Atlántida</v>
      </c>
      <c r="D1186" s="75" t="str" cm="1">
        <f t="array" ref="D1186">+INDEX(Table_4[[Departamento]:[Municipio]],FINAL!$B1186,4)</f>
        <v>Tela</v>
      </c>
      <c r="E1186" s="75" t="str" cm="1">
        <f t="array" ref="E1186">+INDEX(Table_4[[Departamento]:[Municipio]],FINAL!$B1186,3)</f>
        <v>0107</v>
      </c>
      <c r="F1186" s="102">
        <f t="shared" si="103"/>
        <v>43919</v>
      </c>
      <c r="G1186" s="77" t="str">
        <f>+CONSOLIDADO[[#This Row],[Codigo Municipio]]&amp;CONSOLIDADO[[#This Row],[Fecha]]</f>
        <v>010743919</v>
      </c>
      <c r="H1186" s="78">
        <f>+IFERROR(VLOOKUP($G1186,TDAcumula!$C$2:$E$2027,3,0),0)</f>
        <v>0</v>
      </c>
      <c r="I1186" s="79">
        <f t="shared" si="100"/>
        <v>0</v>
      </c>
      <c r="J1186" s="80">
        <f>+IF(CONSOLIDADO[[#This Row],[Codigo Municipio]]=E1185,CONSOLIDADO[[#This Row],[Fallecidos Diarios]]+J1185,CONSOLIDADO[[#This Row],[Fallecidos Diarios]])</f>
        <v>0</v>
      </c>
      <c r="K1186" s="81">
        <f t="shared" si="101"/>
        <v>0</v>
      </c>
      <c r="L1186" s="82">
        <f>+IF(CONSOLIDADO[[#This Row],[Codigo Municipio]]=E1185,CONSOLIDADO[[#This Row],[Recuperados Diarios]]+L1185,CONSOLIDADO[[#This Row],[Recuperados Diarios]])</f>
        <v>0</v>
      </c>
      <c r="M1186" s="83" cm="1">
        <f t="array" ref="M1186">+IFERROR(IF(CONSOLIDADO[[#This Row],[Día]]&lt;14,0,INDEX(CONSOLIDADO[Casos Diarios],ROW()-14,1)),0)</f>
        <v>0</v>
      </c>
      <c r="N1186" s="78">
        <f>+IF(CONSOLIDADO[[#This Row],[Clave]]="710143893",1,IF(OR(CONSOLIDADO[[#This Row],[Casos Acumulados]]&gt;0,CONSOLIDADO[[#This Row],[Muertes]]&gt;0),N1185+1,I1186))</f>
        <v>0</v>
      </c>
      <c r="O1186" s="75">
        <f>+IFERROR(VLOOKUP($G1186,TDMuertes!$C$2:$E$534,3,0),0)</f>
        <v>0</v>
      </c>
      <c r="P1186" s="100" t="str">
        <f t="shared" ca="1" si="102"/>
        <v>OFF</v>
      </c>
      <c r="Q1186" s="84">
        <f>+IFERROR(VLOOKUP(CONSOLIDADO[[#This Row],[Codigo Municipio]],TDDia!$A$4:$B$394,2,0),0)</f>
        <v>0</v>
      </c>
    </row>
    <row r="1187" spans="2:17" ht="14.4" x14ac:dyDescent="0.3">
      <c r="B1187">
        <f t="shared" si="104"/>
        <v>7</v>
      </c>
      <c r="C1187" s="75" t="str" cm="1">
        <f t="array" ref="C1187">+INDEX(Table_4[[Departamento]:[Municipio]],FINAL!$B1187,1)</f>
        <v>Atlántida</v>
      </c>
      <c r="D1187" s="75" t="str" cm="1">
        <f t="array" ref="D1187">+INDEX(Table_4[[Departamento]:[Municipio]],FINAL!$B1187,4)</f>
        <v>Tela</v>
      </c>
      <c r="E1187" s="75" t="str" cm="1">
        <f t="array" ref="E1187">+INDEX(Table_4[[Departamento]:[Municipio]],FINAL!$B1187,3)</f>
        <v>0107</v>
      </c>
      <c r="F1187" s="102">
        <f t="shared" si="103"/>
        <v>43920</v>
      </c>
      <c r="G1187" s="77" t="str">
        <f>+CONSOLIDADO[[#This Row],[Codigo Municipio]]&amp;CONSOLIDADO[[#This Row],[Fecha]]</f>
        <v>010743920</v>
      </c>
      <c r="H1187" s="78">
        <f>+IFERROR(VLOOKUP($G1187,TDAcumula!$C$2:$E$2027,3,0),0)</f>
        <v>0</v>
      </c>
      <c r="I1187" s="79">
        <f t="shared" si="100"/>
        <v>0</v>
      </c>
      <c r="J1187" s="80">
        <f>+IF(CONSOLIDADO[[#This Row],[Codigo Municipio]]=E1186,CONSOLIDADO[[#This Row],[Fallecidos Diarios]]+J1186,CONSOLIDADO[[#This Row],[Fallecidos Diarios]])</f>
        <v>0</v>
      </c>
      <c r="K1187" s="81">
        <f t="shared" si="101"/>
        <v>0</v>
      </c>
      <c r="L1187" s="82">
        <f>+IF(CONSOLIDADO[[#This Row],[Codigo Municipio]]=E1186,CONSOLIDADO[[#This Row],[Recuperados Diarios]]+L1186,CONSOLIDADO[[#This Row],[Recuperados Diarios]])</f>
        <v>0</v>
      </c>
      <c r="M1187" s="83" cm="1">
        <f t="array" ref="M1187">+IFERROR(IF(CONSOLIDADO[[#This Row],[Día]]&lt;14,0,INDEX(CONSOLIDADO[Casos Diarios],ROW()-14,1)),0)</f>
        <v>0</v>
      </c>
      <c r="N1187" s="78">
        <f>+IF(CONSOLIDADO[[#This Row],[Clave]]="710143893",1,IF(OR(CONSOLIDADO[[#This Row],[Casos Acumulados]]&gt;0,CONSOLIDADO[[#This Row],[Muertes]]&gt;0),N1186+1,I1187))</f>
        <v>0</v>
      </c>
      <c r="O1187" s="75">
        <f>+IFERROR(VLOOKUP($G1187,TDMuertes!$C$2:$E$534,3,0),0)</f>
        <v>0</v>
      </c>
      <c r="P1187" s="100" t="str">
        <f t="shared" ca="1" si="102"/>
        <v>OFF</v>
      </c>
      <c r="Q1187" s="84">
        <f>+IFERROR(VLOOKUP(CONSOLIDADO[[#This Row],[Codigo Municipio]],TDDia!$A$4:$B$394,2,0),0)</f>
        <v>0</v>
      </c>
    </row>
    <row r="1188" spans="2:17" ht="14.4" x14ac:dyDescent="0.3">
      <c r="B1188">
        <f t="shared" si="104"/>
        <v>7</v>
      </c>
      <c r="C1188" s="75" t="str" cm="1">
        <f t="array" ref="C1188">+INDEX(Table_4[[Departamento]:[Municipio]],FINAL!$B1188,1)</f>
        <v>Atlántida</v>
      </c>
      <c r="D1188" s="75" t="str" cm="1">
        <f t="array" ref="D1188">+INDEX(Table_4[[Departamento]:[Municipio]],FINAL!$B1188,4)</f>
        <v>Tela</v>
      </c>
      <c r="E1188" s="75" t="str" cm="1">
        <f t="array" ref="E1188">+INDEX(Table_4[[Departamento]:[Municipio]],FINAL!$B1188,3)</f>
        <v>0107</v>
      </c>
      <c r="F1188" s="102">
        <f t="shared" si="103"/>
        <v>43921</v>
      </c>
      <c r="G1188" s="77" t="str">
        <f>+CONSOLIDADO[[#This Row],[Codigo Municipio]]&amp;CONSOLIDADO[[#This Row],[Fecha]]</f>
        <v>010743921</v>
      </c>
      <c r="H1188" s="78">
        <f>+IFERROR(VLOOKUP($G1188,TDAcumula!$C$2:$E$2027,3,0),0)</f>
        <v>1</v>
      </c>
      <c r="I1188" s="79">
        <f t="shared" si="100"/>
        <v>1</v>
      </c>
      <c r="J1188" s="80">
        <f>+IF(CONSOLIDADO[[#This Row],[Codigo Municipio]]=E1187,CONSOLIDADO[[#This Row],[Fallecidos Diarios]]+J1187,CONSOLIDADO[[#This Row],[Fallecidos Diarios]])</f>
        <v>0</v>
      </c>
      <c r="K1188" s="81">
        <f t="shared" si="101"/>
        <v>1</v>
      </c>
      <c r="L1188" s="82">
        <f>+IF(CONSOLIDADO[[#This Row],[Codigo Municipio]]=E1187,CONSOLIDADO[[#This Row],[Recuperados Diarios]]+L1187,CONSOLIDADO[[#This Row],[Recuperados Diarios]])</f>
        <v>0</v>
      </c>
      <c r="M1188" s="83" cm="1">
        <f t="array" ref="M1188">+IFERROR(IF(CONSOLIDADO[[#This Row],[Día]]&lt;14,0,INDEX(CONSOLIDADO[Casos Diarios],ROW()-14,1)),0)</f>
        <v>0</v>
      </c>
      <c r="N1188" s="78">
        <f>+IF(CONSOLIDADO[[#This Row],[Clave]]="710143893",1,IF(OR(CONSOLIDADO[[#This Row],[Casos Acumulados]]&gt;0,CONSOLIDADO[[#This Row],[Muertes]]&gt;0),N1187+1,I1188))</f>
        <v>1</v>
      </c>
      <c r="O1188" s="75">
        <f>+IFERROR(VLOOKUP($G1188,TDMuertes!$C$2:$E$534,3,0),0)</f>
        <v>0</v>
      </c>
      <c r="P1188" s="100" t="str">
        <f t="shared" ca="1" si="102"/>
        <v>START</v>
      </c>
      <c r="Q1188" s="84">
        <f>+IFERROR(VLOOKUP(CONSOLIDADO[[#This Row],[Codigo Municipio]],TDDia!$A$4:$B$394,2,0),0)</f>
        <v>0</v>
      </c>
    </row>
    <row r="1189" spans="2:17" ht="14.4" x14ac:dyDescent="0.3">
      <c r="B1189">
        <f t="shared" si="104"/>
        <v>7</v>
      </c>
      <c r="C1189" s="75" t="str" cm="1">
        <f t="array" ref="C1189">+INDEX(Table_4[[Departamento]:[Municipio]],FINAL!$B1189,1)</f>
        <v>Atlántida</v>
      </c>
      <c r="D1189" s="75" t="str" cm="1">
        <f t="array" ref="D1189">+INDEX(Table_4[[Departamento]:[Municipio]],FINAL!$B1189,4)</f>
        <v>Tela</v>
      </c>
      <c r="E1189" s="75" t="str" cm="1">
        <f t="array" ref="E1189">+INDEX(Table_4[[Departamento]:[Municipio]],FINAL!$B1189,3)</f>
        <v>0107</v>
      </c>
      <c r="F1189" s="102">
        <f t="shared" si="103"/>
        <v>43922</v>
      </c>
      <c r="G1189" s="77" t="str">
        <f>+CONSOLIDADO[[#This Row],[Codigo Municipio]]&amp;CONSOLIDADO[[#This Row],[Fecha]]</f>
        <v>010743922</v>
      </c>
      <c r="H1189" s="78">
        <f>+IFERROR(VLOOKUP($G1189,TDAcumula!$C$2:$E$2027,3,0),0)</f>
        <v>0</v>
      </c>
      <c r="I1189" s="79">
        <f t="shared" si="100"/>
        <v>1</v>
      </c>
      <c r="J1189" s="80">
        <f>+IF(CONSOLIDADO[[#This Row],[Codigo Municipio]]=E1188,CONSOLIDADO[[#This Row],[Fallecidos Diarios]]+J1188,CONSOLIDADO[[#This Row],[Fallecidos Diarios]])</f>
        <v>0</v>
      </c>
      <c r="K1189" s="81">
        <f t="shared" si="101"/>
        <v>1</v>
      </c>
      <c r="L1189" s="82">
        <f>+IF(CONSOLIDADO[[#This Row],[Codigo Municipio]]=E1188,CONSOLIDADO[[#This Row],[Recuperados Diarios]]+L1188,CONSOLIDADO[[#This Row],[Recuperados Diarios]])</f>
        <v>0</v>
      </c>
      <c r="M1189" s="83" cm="1">
        <f t="array" ref="M1189">+IFERROR(IF(CONSOLIDADO[[#This Row],[Día]]&lt;14,0,INDEX(CONSOLIDADO[Casos Diarios],ROW()-14,1)),0)</f>
        <v>0</v>
      </c>
      <c r="N1189" s="78">
        <f>+IF(CONSOLIDADO[[#This Row],[Clave]]="710143893",1,IF(OR(CONSOLIDADO[[#This Row],[Casos Acumulados]]&gt;0,CONSOLIDADO[[#This Row],[Muertes]]&gt;0),N1188+1,I1189))</f>
        <v>2</v>
      </c>
      <c r="O1189" s="75">
        <f>+IFERROR(VLOOKUP($G1189,TDMuertes!$C$2:$E$534,3,0),0)</f>
        <v>0</v>
      </c>
      <c r="P1189" s="100" t="str">
        <f t="shared" ca="1" si="102"/>
        <v>ON</v>
      </c>
      <c r="Q1189" s="84">
        <f>+IFERROR(VLOOKUP(CONSOLIDADO[[#This Row],[Codigo Municipio]],TDDia!$A$4:$B$394,2,0),0)</f>
        <v>0</v>
      </c>
    </row>
    <row r="1190" spans="2:17" ht="14.4" x14ac:dyDescent="0.3">
      <c r="B1190">
        <f t="shared" si="104"/>
        <v>7</v>
      </c>
      <c r="C1190" s="75" t="str" cm="1">
        <f t="array" ref="C1190">+INDEX(Table_4[[Departamento]:[Municipio]],FINAL!$B1190,1)</f>
        <v>Atlántida</v>
      </c>
      <c r="D1190" s="75" t="str" cm="1">
        <f t="array" ref="D1190">+INDEX(Table_4[[Departamento]:[Municipio]],FINAL!$B1190,4)</f>
        <v>Tela</v>
      </c>
      <c r="E1190" s="75" t="str" cm="1">
        <f t="array" ref="E1190">+INDEX(Table_4[[Departamento]:[Municipio]],FINAL!$B1190,3)</f>
        <v>0107</v>
      </c>
      <c r="F1190" s="102">
        <f t="shared" si="103"/>
        <v>43923</v>
      </c>
      <c r="G1190" s="77" t="str">
        <f>+CONSOLIDADO[[#This Row],[Codigo Municipio]]&amp;CONSOLIDADO[[#This Row],[Fecha]]</f>
        <v>010743923</v>
      </c>
      <c r="H1190" s="78">
        <f>+IFERROR(VLOOKUP($G1190,TDAcumula!$C$2:$E$2027,3,0),0)</f>
        <v>0</v>
      </c>
      <c r="I1190" s="79">
        <f t="shared" si="100"/>
        <v>1</v>
      </c>
      <c r="J1190" s="80">
        <f>+IF(CONSOLIDADO[[#This Row],[Codigo Municipio]]=E1189,CONSOLIDADO[[#This Row],[Fallecidos Diarios]]+J1189,CONSOLIDADO[[#This Row],[Fallecidos Diarios]])</f>
        <v>0</v>
      </c>
      <c r="K1190" s="81">
        <f t="shared" si="101"/>
        <v>1</v>
      </c>
      <c r="L1190" s="82">
        <f>+IF(CONSOLIDADO[[#This Row],[Codigo Municipio]]=E1189,CONSOLIDADO[[#This Row],[Recuperados Diarios]]+L1189,CONSOLIDADO[[#This Row],[Recuperados Diarios]])</f>
        <v>0</v>
      </c>
      <c r="M1190" s="83" cm="1">
        <f t="array" ref="M1190">+IFERROR(IF(CONSOLIDADO[[#This Row],[Día]]&lt;14,0,INDEX(CONSOLIDADO[Casos Diarios],ROW()-14,1)),0)</f>
        <v>0</v>
      </c>
      <c r="N1190" s="78">
        <f>+IF(CONSOLIDADO[[#This Row],[Clave]]="710143893",1,IF(OR(CONSOLIDADO[[#This Row],[Casos Acumulados]]&gt;0,CONSOLIDADO[[#This Row],[Muertes]]&gt;0),N1189+1,I1190))</f>
        <v>3</v>
      </c>
      <c r="O1190" s="75">
        <f>+IFERROR(VLOOKUP($G1190,TDMuertes!$C$2:$E$534,3,0),0)</f>
        <v>0</v>
      </c>
      <c r="P1190" s="100" t="str">
        <f t="shared" ca="1" si="102"/>
        <v>ON</v>
      </c>
      <c r="Q1190" s="84">
        <f>+IFERROR(VLOOKUP(CONSOLIDADO[[#This Row],[Codigo Municipio]],TDDia!$A$4:$B$394,2,0),0)</f>
        <v>0</v>
      </c>
    </row>
    <row r="1191" spans="2:17" ht="14.4" x14ac:dyDescent="0.3">
      <c r="B1191">
        <f t="shared" si="104"/>
        <v>7</v>
      </c>
      <c r="C1191" s="75" t="str" cm="1">
        <f t="array" ref="C1191">+INDEX(Table_4[[Departamento]:[Municipio]],FINAL!$B1191,1)</f>
        <v>Atlántida</v>
      </c>
      <c r="D1191" s="75" t="str" cm="1">
        <f t="array" ref="D1191">+INDEX(Table_4[[Departamento]:[Municipio]],FINAL!$B1191,4)</f>
        <v>Tela</v>
      </c>
      <c r="E1191" s="75" t="str" cm="1">
        <f t="array" ref="E1191">+INDEX(Table_4[[Departamento]:[Municipio]],FINAL!$B1191,3)</f>
        <v>0107</v>
      </c>
      <c r="F1191" s="102">
        <f t="shared" si="103"/>
        <v>43924</v>
      </c>
      <c r="G1191" s="77" t="str">
        <f>+CONSOLIDADO[[#This Row],[Codigo Municipio]]&amp;CONSOLIDADO[[#This Row],[Fecha]]</f>
        <v>010743924</v>
      </c>
      <c r="H1191" s="78">
        <f>+IFERROR(VLOOKUP($G1191,TDAcumula!$C$2:$E$2027,3,0),0)</f>
        <v>0</v>
      </c>
      <c r="I1191" s="79">
        <f t="shared" si="100"/>
        <v>1</v>
      </c>
      <c r="J1191" s="80">
        <f>+IF(CONSOLIDADO[[#This Row],[Codigo Municipio]]=E1190,CONSOLIDADO[[#This Row],[Fallecidos Diarios]]+J1190,CONSOLIDADO[[#This Row],[Fallecidos Diarios]])</f>
        <v>0</v>
      </c>
      <c r="K1191" s="81">
        <f t="shared" si="101"/>
        <v>1</v>
      </c>
      <c r="L1191" s="82">
        <f>+IF(CONSOLIDADO[[#This Row],[Codigo Municipio]]=E1190,CONSOLIDADO[[#This Row],[Recuperados Diarios]]+L1190,CONSOLIDADO[[#This Row],[Recuperados Diarios]])</f>
        <v>0</v>
      </c>
      <c r="M1191" s="83" cm="1">
        <f t="array" ref="M1191">+IFERROR(IF(CONSOLIDADO[[#This Row],[Día]]&lt;14,0,INDEX(CONSOLIDADO[Casos Diarios],ROW()-14,1)),0)</f>
        <v>0</v>
      </c>
      <c r="N1191" s="78">
        <f>+IF(CONSOLIDADO[[#This Row],[Clave]]="710143893",1,IF(OR(CONSOLIDADO[[#This Row],[Casos Acumulados]]&gt;0,CONSOLIDADO[[#This Row],[Muertes]]&gt;0),N1190+1,I1191))</f>
        <v>4</v>
      </c>
      <c r="O1191" s="75">
        <f>+IFERROR(VLOOKUP($G1191,TDMuertes!$C$2:$E$534,3,0),0)</f>
        <v>0</v>
      </c>
      <c r="P1191" s="100" t="str">
        <f t="shared" ca="1" si="102"/>
        <v>ON</v>
      </c>
      <c r="Q1191" s="84">
        <f>+IFERROR(VLOOKUP(CONSOLIDADO[[#This Row],[Codigo Municipio]],TDDia!$A$4:$B$394,2,0),0)</f>
        <v>0</v>
      </c>
    </row>
    <row r="1192" spans="2:17" ht="14.4" x14ac:dyDescent="0.3">
      <c r="B1192">
        <f t="shared" si="104"/>
        <v>7</v>
      </c>
      <c r="C1192" s="75" t="str" cm="1">
        <f t="array" ref="C1192">+INDEX(Table_4[[Departamento]:[Municipio]],FINAL!$B1192,1)</f>
        <v>Atlántida</v>
      </c>
      <c r="D1192" s="75" t="str" cm="1">
        <f t="array" ref="D1192">+INDEX(Table_4[[Departamento]:[Municipio]],FINAL!$B1192,4)</f>
        <v>Tela</v>
      </c>
      <c r="E1192" s="75" t="str" cm="1">
        <f t="array" ref="E1192">+INDEX(Table_4[[Departamento]:[Municipio]],FINAL!$B1192,3)</f>
        <v>0107</v>
      </c>
      <c r="F1192" s="102">
        <f t="shared" si="103"/>
        <v>43925</v>
      </c>
      <c r="G1192" s="77" t="str">
        <f>+CONSOLIDADO[[#This Row],[Codigo Municipio]]&amp;CONSOLIDADO[[#This Row],[Fecha]]</f>
        <v>010743925</v>
      </c>
      <c r="H1192" s="78">
        <f>+IFERROR(VLOOKUP($G1192,TDAcumula!$C$2:$E$2027,3,0),0)</f>
        <v>0</v>
      </c>
      <c r="I1192" s="79">
        <f t="shared" ref="I1192:I1255" si="105">+IF(E1192=E1191,H1192+I1191,H1192)</f>
        <v>1</v>
      </c>
      <c r="J1192" s="80">
        <f>+IF(CONSOLIDADO[[#This Row],[Codigo Municipio]]=E1191,CONSOLIDADO[[#This Row],[Fallecidos Diarios]]+J1191,CONSOLIDADO[[#This Row],[Fallecidos Diarios]])</f>
        <v>0</v>
      </c>
      <c r="K1192" s="81">
        <f t="shared" ref="K1192:K1255" si="106">+IF(I1192-J1192-L1192&lt;0,0,I1192-J1192-L1192)</f>
        <v>1</v>
      </c>
      <c r="L1192" s="82">
        <f>+IF(CONSOLIDADO[[#This Row],[Codigo Municipio]]=E1191,CONSOLIDADO[[#This Row],[Recuperados Diarios]]+L1191,CONSOLIDADO[[#This Row],[Recuperados Diarios]])</f>
        <v>0</v>
      </c>
      <c r="M1192" s="83" cm="1">
        <f t="array" ref="M1192">+IFERROR(IF(CONSOLIDADO[[#This Row],[Día]]&lt;14,0,INDEX(CONSOLIDADO[Casos Diarios],ROW()-14,1)),0)</f>
        <v>0</v>
      </c>
      <c r="N1192" s="78">
        <f>+IF(CONSOLIDADO[[#This Row],[Clave]]="710143893",1,IF(OR(CONSOLIDADO[[#This Row],[Casos Acumulados]]&gt;0,CONSOLIDADO[[#This Row],[Muertes]]&gt;0),N1191+1,I1192))</f>
        <v>5</v>
      </c>
      <c r="O1192" s="75">
        <f>+IFERROR(VLOOKUP($G1192,TDMuertes!$C$2:$E$534,3,0),0)</f>
        <v>0</v>
      </c>
      <c r="P1192" s="100" t="str">
        <f t="shared" ref="P1192:P1255" ca="1" si="107">+IF(N1192=0,"OFF",IF(N1192=1,"START",IF(AND(N1192&gt;1,F1192&lt;TODAY()+1),"ON","OUT TIME")))</f>
        <v>ON</v>
      </c>
      <c r="Q1192" s="84">
        <f>+IFERROR(VLOOKUP(CONSOLIDADO[[#This Row],[Codigo Municipio]],TDDia!$A$4:$B$394,2,0),0)</f>
        <v>0</v>
      </c>
    </row>
    <row r="1193" spans="2:17" ht="14.4" x14ac:dyDescent="0.3">
      <c r="B1193">
        <f t="shared" si="104"/>
        <v>7</v>
      </c>
      <c r="C1193" s="75" t="str" cm="1">
        <f t="array" ref="C1193">+INDEX(Table_4[[Departamento]:[Municipio]],FINAL!$B1193,1)</f>
        <v>Atlántida</v>
      </c>
      <c r="D1193" s="75" t="str" cm="1">
        <f t="array" ref="D1193">+INDEX(Table_4[[Departamento]:[Municipio]],FINAL!$B1193,4)</f>
        <v>Tela</v>
      </c>
      <c r="E1193" s="75" t="str" cm="1">
        <f t="array" ref="E1193">+INDEX(Table_4[[Departamento]:[Municipio]],FINAL!$B1193,3)</f>
        <v>0107</v>
      </c>
      <c r="F1193" s="102">
        <f t="shared" si="103"/>
        <v>43926</v>
      </c>
      <c r="G1193" s="77" t="str">
        <f>+CONSOLIDADO[[#This Row],[Codigo Municipio]]&amp;CONSOLIDADO[[#This Row],[Fecha]]</f>
        <v>010743926</v>
      </c>
      <c r="H1193" s="78">
        <f>+IFERROR(VLOOKUP($G1193,TDAcumula!$C$2:$E$2027,3,0),0)</f>
        <v>0</v>
      </c>
      <c r="I1193" s="79">
        <f t="shared" si="105"/>
        <v>1</v>
      </c>
      <c r="J1193" s="80">
        <f>+IF(CONSOLIDADO[[#This Row],[Codigo Municipio]]=E1192,CONSOLIDADO[[#This Row],[Fallecidos Diarios]]+J1192,CONSOLIDADO[[#This Row],[Fallecidos Diarios]])</f>
        <v>0</v>
      </c>
      <c r="K1193" s="81">
        <f t="shared" si="106"/>
        <v>1</v>
      </c>
      <c r="L1193" s="82">
        <f>+IF(CONSOLIDADO[[#This Row],[Codigo Municipio]]=E1192,CONSOLIDADO[[#This Row],[Recuperados Diarios]]+L1192,CONSOLIDADO[[#This Row],[Recuperados Diarios]])</f>
        <v>0</v>
      </c>
      <c r="M1193" s="83" cm="1">
        <f t="array" ref="M1193">+IFERROR(IF(CONSOLIDADO[[#This Row],[Día]]&lt;14,0,INDEX(CONSOLIDADO[Casos Diarios],ROW()-14,1)),0)</f>
        <v>0</v>
      </c>
      <c r="N1193" s="78">
        <f>+IF(CONSOLIDADO[[#This Row],[Clave]]="710143893",1,IF(OR(CONSOLIDADO[[#This Row],[Casos Acumulados]]&gt;0,CONSOLIDADO[[#This Row],[Muertes]]&gt;0),N1192+1,I1193))</f>
        <v>6</v>
      </c>
      <c r="O1193" s="75">
        <f>+IFERROR(VLOOKUP($G1193,TDMuertes!$C$2:$E$534,3,0),0)</f>
        <v>0</v>
      </c>
      <c r="P1193" s="100" t="str">
        <f t="shared" ca="1" si="107"/>
        <v>ON</v>
      </c>
      <c r="Q1193" s="84">
        <f>+IFERROR(VLOOKUP(CONSOLIDADO[[#This Row],[Codigo Municipio]],TDDia!$A$4:$B$394,2,0),0)</f>
        <v>0</v>
      </c>
    </row>
    <row r="1194" spans="2:17" ht="14.4" x14ac:dyDescent="0.3">
      <c r="B1194">
        <f t="shared" si="104"/>
        <v>7</v>
      </c>
      <c r="C1194" s="75" t="str" cm="1">
        <f t="array" ref="C1194">+INDEX(Table_4[[Departamento]:[Municipio]],FINAL!$B1194,1)</f>
        <v>Atlántida</v>
      </c>
      <c r="D1194" s="75" t="str" cm="1">
        <f t="array" ref="D1194">+INDEX(Table_4[[Departamento]:[Municipio]],FINAL!$B1194,4)</f>
        <v>Tela</v>
      </c>
      <c r="E1194" s="75" t="str" cm="1">
        <f t="array" ref="E1194">+INDEX(Table_4[[Departamento]:[Municipio]],FINAL!$B1194,3)</f>
        <v>0107</v>
      </c>
      <c r="F1194" s="102">
        <f t="shared" si="103"/>
        <v>43927</v>
      </c>
      <c r="G1194" s="77" t="str">
        <f>+CONSOLIDADO[[#This Row],[Codigo Municipio]]&amp;CONSOLIDADO[[#This Row],[Fecha]]</f>
        <v>010743927</v>
      </c>
      <c r="H1194" s="78">
        <f>+IFERROR(VLOOKUP($G1194,TDAcumula!$C$2:$E$2027,3,0),0)</f>
        <v>0</v>
      </c>
      <c r="I1194" s="79">
        <f t="shared" si="105"/>
        <v>1</v>
      </c>
      <c r="J1194" s="80">
        <f>+IF(CONSOLIDADO[[#This Row],[Codigo Municipio]]=E1193,CONSOLIDADO[[#This Row],[Fallecidos Diarios]]+J1193,CONSOLIDADO[[#This Row],[Fallecidos Diarios]])</f>
        <v>0</v>
      </c>
      <c r="K1194" s="81">
        <f t="shared" si="106"/>
        <v>1</v>
      </c>
      <c r="L1194" s="82">
        <f>+IF(CONSOLIDADO[[#This Row],[Codigo Municipio]]=E1193,CONSOLIDADO[[#This Row],[Recuperados Diarios]]+L1193,CONSOLIDADO[[#This Row],[Recuperados Diarios]])</f>
        <v>0</v>
      </c>
      <c r="M1194" s="83" cm="1">
        <f t="array" ref="M1194">+IFERROR(IF(CONSOLIDADO[[#This Row],[Día]]&lt;14,0,INDEX(CONSOLIDADO[Casos Diarios],ROW()-14,1)),0)</f>
        <v>0</v>
      </c>
      <c r="N1194" s="78">
        <f>+IF(CONSOLIDADO[[#This Row],[Clave]]="710143893",1,IF(OR(CONSOLIDADO[[#This Row],[Casos Acumulados]]&gt;0,CONSOLIDADO[[#This Row],[Muertes]]&gt;0),N1193+1,I1194))</f>
        <v>7</v>
      </c>
      <c r="O1194" s="75">
        <f>+IFERROR(VLOOKUP($G1194,TDMuertes!$C$2:$E$534,3,0),0)</f>
        <v>0</v>
      </c>
      <c r="P1194" s="100" t="str">
        <f t="shared" ca="1" si="107"/>
        <v>ON</v>
      </c>
      <c r="Q1194" s="84">
        <f>+IFERROR(VLOOKUP(CONSOLIDADO[[#This Row],[Codigo Municipio]],TDDia!$A$4:$B$394,2,0),0)</f>
        <v>0</v>
      </c>
    </row>
    <row r="1195" spans="2:17" ht="14.4" x14ac:dyDescent="0.3">
      <c r="B1195">
        <f t="shared" si="104"/>
        <v>7</v>
      </c>
      <c r="C1195" s="75" t="str" cm="1">
        <f t="array" ref="C1195">+INDEX(Table_4[[Departamento]:[Municipio]],FINAL!$B1195,1)</f>
        <v>Atlántida</v>
      </c>
      <c r="D1195" s="75" t="str" cm="1">
        <f t="array" ref="D1195">+INDEX(Table_4[[Departamento]:[Municipio]],FINAL!$B1195,4)</f>
        <v>Tela</v>
      </c>
      <c r="E1195" s="75" t="str" cm="1">
        <f t="array" ref="E1195">+INDEX(Table_4[[Departamento]:[Municipio]],FINAL!$B1195,3)</f>
        <v>0107</v>
      </c>
      <c r="F1195" s="102">
        <f t="shared" si="103"/>
        <v>43928</v>
      </c>
      <c r="G1195" s="77" t="str">
        <f>+CONSOLIDADO[[#This Row],[Codigo Municipio]]&amp;CONSOLIDADO[[#This Row],[Fecha]]</f>
        <v>010743928</v>
      </c>
      <c r="H1195" s="78">
        <f>+IFERROR(VLOOKUP($G1195,TDAcumula!$C$2:$E$2027,3,0),0)</f>
        <v>0</v>
      </c>
      <c r="I1195" s="79">
        <f t="shared" si="105"/>
        <v>1</v>
      </c>
      <c r="J1195" s="80">
        <f>+IF(CONSOLIDADO[[#This Row],[Codigo Municipio]]=E1194,CONSOLIDADO[[#This Row],[Fallecidos Diarios]]+J1194,CONSOLIDADO[[#This Row],[Fallecidos Diarios]])</f>
        <v>0</v>
      </c>
      <c r="K1195" s="81">
        <f t="shared" si="106"/>
        <v>1</v>
      </c>
      <c r="L1195" s="82">
        <f>+IF(CONSOLIDADO[[#This Row],[Codigo Municipio]]=E1194,CONSOLIDADO[[#This Row],[Recuperados Diarios]]+L1194,CONSOLIDADO[[#This Row],[Recuperados Diarios]])</f>
        <v>0</v>
      </c>
      <c r="M1195" s="83" cm="1">
        <f t="array" ref="M1195">+IFERROR(IF(CONSOLIDADO[[#This Row],[Día]]&lt;14,0,INDEX(CONSOLIDADO[Casos Diarios],ROW()-14,1)),0)</f>
        <v>0</v>
      </c>
      <c r="N1195" s="78">
        <f>+IF(CONSOLIDADO[[#This Row],[Clave]]="710143893",1,IF(OR(CONSOLIDADO[[#This Row],[Casos Acumulados]]&gt;0,CONSOLIDADO[[#This Row],[Muertes]]&gt;0),N1194+1,I1195))</f>
        <v>8</v>
      </c>
      <c r="O1195" s="75">
        <f>+IFERROR(VLOOKUP($G1195,TDMuertes!$C$2:$E$534,3,0),0)</f>
        <v>0</v>
      </c>
      <c r="P1195" s="100" t="str">
        <f t="shared" ca="1" si="107"/>
        <v>ON</v>
      </c>
      <c r="Q1195" s="84">
        <f>+IFERROR(VLOOKUP(CONSOLIDADO[[#This Row],[Codigo Municipio]],TDDia!$A$4:$B$394,2,0),0)</f>
        <v>0</v>
      </c>
    </row>
    <row r="1196" spans="2:17" ht="14.4" x14ac:dyDescent="0.3">
      <c r="B1196">
        <f t="shared" si="104"/>
        <v>7</v>
      </c>
      <c r="C1196" s="75" t="str" cm="1">
        <f t="array" ref="C1196">+INDEX(Table_4[[Departamento]:[Municipio]],FINAL!$B1196,1)</f>
        <v>Atlántida</v>
      </c>
      <c r="D1196" s="75" t="str" cm="1">
        <f t="array" ref="D1196">+INDEX(Table_4[[Departamento]:[Municipio]],FINAL!$B1196,4)</f>
        <v>Tela</v>
      </c>
      <c r="E1196" s="75" t="str" cm="1">
        <f t="array" ref="E1196">+INDEX(Table_4[[Departamento]:[Municipio]],FINAL!$B1196,3)</f>
        <v>0107</v>
      </c>
      <c r="F1196" s="102">
        <f t="shared" si="103"/>
        <v>43929</v>
      </c>
      <c r="G1196" s="77" t="str">
        <f>+CONSOLIDADO[[#This Row],[Codigo Municipio]]&amp;CONSOLIDADO[[#This Row],[Fecha]]</f>
        <v>010743929</v>
      </c>
      <c r="H1196" s="78">
        <f>+IFERROR(VLOOKUP($G1196,TDAcumula!$C$2:$E$2027,3,0),0)</f>
        <v>0</v>
      </c>
      <c r="I1196" s="79">
        <f t="shared" si="105"/>
        <v>1</v>
      </c>
      <c r="J1196" s="80">
        <f>+IF(CONSOLIDADO[[#This Row],[Codigo Municipio]]=E1195,CONSOLIDADO[[#This Row],[Fallecidos Diarios]]+J1195,CONSOLIDADO[[#This Row],[Fallecidos Diarios]])</f>
        <v>0</v>
      </c>
      <c r="K1196" s="81">
        <f t="shared" si="106"/>
        <v>1</v>
      </c>
      <c r="L1196" s="82">
        <f>+IF(CONSOLIDADO[[#This Row],[Codigo Municipio]]=E1195,CONSOLIDADO[[#This Row],[Recuperados Diarios]]+L1195,CONSOLIDADO[[#This Row],[Recuperados Diarios]])</f>
        <v>0</v>
      </c>
      <c r="M1196" s="83" cm="1">
        <f t="array" ref="M1196">+IFERROR(IF(CONSOLIDADO[[#This Row],[Día]]&lt;14,0,INDEX(CONSOLIDADO[Casos Diarios],ROW()-14,1)),0)</f>
        <v>0</v>
      </c>
      <c r="N1196" s="78">
        <f>+IF(CONSOLIDADO[[#This Row],[Clave]]="710143893",1,IF(OR(CONSOLIDADO[[#This Row],[Casos Acumulados]]&gt;0,CONSOLIDADO[[#This Row],[Muertes]]&gt;0),N1195+1,I1196))</f>
        <v>9</v>
      </c>
      <c r="O1196" s="75">
        <f>+IFERROR(VLOOKUP($G1196,TDMuertes!$C$2:$E$534,3,0),0)</f>
        <v>0</v>
      </c>
      <c r="P1196" s="100" t="str">
        <f t="shared" ca="1" si="107"/>
        <v>ON</v>
      </c>
      <c r="Q1196" s="84">
        <f>+IFERROR(VLOOKUP(CONSOLIDADO[[#This Row],[Codigo Municipio]],TDDia!$A$4:$B$394,2,0),0)</f>
        <v>0</v>
      </c>
    </row>
    <row r="1197" spans="2:17" ht="14.4" x14ac:dyDescent="0.3">
      <c r="B1197">
        <f t="shared" si="104"/>
        <v>7</v>
      </c>
      <c r="C1197" s="75" t="str" cm="1">
        <f t="array" ref="C1197">+INDEX(Table_4[[Departamento]:[Municipio]],FINAL!$B1197,1)</f>
        <v>Atlántida</v>
      </c>
      <c r="D1197" s="75" t="str" cm="1">
        <f t="array" ref="D1197">+INDEX(Table_4[[Departamento]:[Municipio]],FINAL!$B1197,4)</f>
        <v>Tela</v>
      </c>
      <c r="E1197" s="75" t="str" cm="1">
        <f t="array" ref="E1197">+INDEX(Table_4[[Departamento]:[Municipio]],FINAL!$B1197,3)</f>
        <v>0107</v>
      </c>
      <c r="F1197" s="102">
        <f t="shared" si="103"/>
        <v>43930</v>
      </c>
      <c r="G1197" s="77" t="str">
        <f>+CONSOLIDADO[[#This Row],[Codigo Municipio]]&amp;CONSOLIDADO[[#This Row],[Fecha]]</f>
        <v>010743930</v>
      </c>
      <c r="H1197" s="78">
        <f>+IFERROR(VLOOKUP($G1197,TDAcumula!$C$2:$E$2027,3,0),0)</f>
        <v>0</v>
      </c>
      <c r="I1197" s="79">
        <f t="shared" si="105"/>
        <v>1</v>
      </c>
      <c r="J1197" s="80">
        <f>+IF(CONSOLIDADO[[#This Row],[Codigo Municipio]]=E1196,CONSOLIDADO[[#This Row],[Fallecidos Diarios]]+J1196,CONSOLIDADO[[#This Row],[Fallecidos Diarios]])</f>
        <v>0</v>
      </c>
      <c r="K1197" s="81">
        <f t="shared" si="106"/>
        <v>1</v>
      </c>
      <c r="L1197" s="82">
        <f>+IF(CONSOLIDADO[[#This Row],[Codigo Municipio]]=E1196,CONSOLIDADO[[#This Row],[Recuperados Diarios]]+L1196,CONSOLIDADO[[#This Row],[Recuperados Diarios]])</f>
        <v>0</v>
      </c>
      <c r="M1197" s="83" cm="1">
        <f t="array" ref="M1197">+IFERROR(IF(CONSOLIDADO[[#This Row],[Día]]&lt;14,0,INDEX(CONSOLIDADO[Casos Diarios],ROW()-14,1)),0)</f>
        <v>0</v>
      </c>
      <c r="N1197" s="78">
        <f>+IF(CONSOLIDADO[[#This Row],[Clave]]="710143893",1,IF(OR(CONSOLIDADO[[#This Row],[Casos Acumulados]]&gt;0,CONSOLIDADO[[#This Row],[Muertes]]&gt;0),N1196+1,I1197))</f>
        <v>10</v>
      </c>
      <c r="O1197" s="75">
        <f>+IFERROR(VLOOKUP($G1197,TDMuertes!$C$2:$E$534,3,0),0)</f>
        <v>0</v>
      </c>
      <c r="P1197" s="100" t="str">
        <f t="shared" ca="1" si="107"/>
        <v>ON</v>
      </c>
      <c r="Q1197" s="84">
        <f>+IFERROR(VLOOKUP(CONSOLIDADO[[#This Row],[Codigo Municipio]],TDDia!$A$4:$B$394,2,0),0)</f>
        <v>0</v>
      </c>
    </row>
    <row r="1198" spans="2:17" ht="14.4" x14ac:dyDescent="0.3">
      <c r="B1198">
        <f t="shared" si="104"/>
        <v>7</v>
      </c>
      <c r="C1198" s="75" t="str" cm="1">
        <f t="array" ref="C1198">+INDEX(Table_4[[Departamento]:[Municipio]],FINAL!$B1198,1)</f>
        <v>Atlántida</v>
      </c>
      <c r="D1198" s="75" t="str" cm="1">
        <f t="array" ref="D1198">+INDEX(Table_4[[Departamento]:[Municipio]],FINAL!$B1198,4)</f>
        <v>Tela</v>
      </c>
      <c r="E1198" s="75" t="str" cm="1">
        <f t="array" ref="E1198">+INDEX(Table_4[[Departamento]:[Municipio]],FINAL!$B1198,3)</f>
        <v>0107</v>
      </c>
      <c r="F1198" s="102">
        <f t="shared" si="103"/>
        <v>43931</v>
      </c>
      <c r="G1198" s="77" t="str">
        <f>+CONSOLIDADO[[#This Row],[Codigo Municipio]]&amp;CONSOLIDADO[[#This Row],[Fecha]]</f>
        <v>010743931</v>
      </c>
      <c r="H1198" s="78">
        <f>+IFERROR(VLOOKUP($G1198,TDAcumula!$C$2:$E$2027,3,0),0)</f>
        <v>0</v>
      </c>
      <c r="I1198" s="79">
        <f t="shared" si="105"/>
        <v>1</v>
      </c>
      <c r="J1198" s="80">
        <f>+IF(CONSOLIDADO[[#This Row],[Codigo Municipio]]=E1197,CONSOLIDADO[[#This Row],[Fallecidos Diarios]]+J1197,CONSOLIDADO[[#This Row],[Fallecidos Diarios]])</f>
        <v>0</v>
      </c>
      <c r="K1198" s="81">
        <f t="shared" si="106"/>
        <v>1</v>
      </c>
      <c r="L1198" s="82">
        <f>+IF(CONSOLIDADO[[#This Row],[Codigo Municipio]]=E1197,CONSOLIDADO[[#This Row],[Recuperados Diarios]]+L1197,CONSOLIDADO[[#This Row],[Recuperados Diarios]])</f>
        <v>0</v>
      </c>
      <c r="M1198" s="83" cm="1">
        <f t="array" ref="M1198">+IFERROR(IF(CONSOLIDADO[[#This Row],[Día]]&lt;14,0,INDEX(CONSOLIDADO[Casos Diarios],ROW()-14,1)),0)</f>
        <v>0</v>
      </c>
      <c r="N1198" s="78">
        <f>+IF(CONSOLIDADO[[#This Row],[Clave]]="710143893",1,IF(OR(CONSOLIDADO[[#This Row],[Casos Acumulados]]&gt;0,CONSOLIDADO[[#This Row],[Muertes]]&gt;0),N1197+1,I1198))</f>
        <v>11</v>
      </c>
      <c r="O1198" s="75">
        <f>+IFERROR(VLOOKUP($G1198,TDMuertes!$C$2:$E$534,3,0),0)</f>
        <v>0</v>
      </c>
      <c r="P1198" s="100" t="str">
        <f t="shared" ca="1" si="107"/>
        <v>ON</v>
      </c>
      <c r="Q1198" s="84">
        <f>+IFERROR(VLOOKUP(CONSOLIDADO[[#This Row],[Codigo Municipio]],TDDia!$A$4:$B$394,2,0),0)</f>
        <v>0</v>
      </c>
    </row>
    <row r="1199" spans="2:17" ht="14.4" x14ac:dyDescent="0.3">
      <c r="B1199">
        <f t="shared" si="104"/>
        <v>7</v>
      </c>
      <c r="C1199" s="75" t="str" cm="1">
        <f t="array" ref="C1199">+INDEX(Table_4[[Departamento]:[Municipio]],FINAL!$B1199,1)</f>
        <v>Atlántida</v>
      </c>
      <c r="D1199" s="75" t="str" cm="1">
        <f t="array" ref="D1199">+INDEX(Table_4[[Departamento]:[Municipio]],FINAL!$B1199,4)</f>
        <v>Tela</v>
      </c>
      <c r="E1199" s="75" t="str" cm="1">
        <f t="array" ref="E1199">+INDEX(Table_4[[Departamento]:[Municipio]],FINAL!$B1199,3)</f>
        <v>0107</v>
      </c>
      <c r="F1199" s="102">
        <f t="shared" si="103"/>
        <v>43932</v>
      </c>
      <c r="G1199" s="77" t="str">
        <f>+CONSOLIDADO[[#This Row],[Codigo Municipio]]&amp;CONSOLIDADO[[#This Row],[Fecha]]</f>
        <v>010743932</v>
      </c>
      <c r="H1199" s="78">
        <f>+IFERROR(VLOOKUP($G1199,TDAcumula!$C$2:$E$2027,3,0),0)</f>
        <v>0</v>
      </c>
      <c r="I1199" s="79">
        <f t="shared" si="105"/>
        <v>1</v>
      </c>
      <c r="J1199" s="80">
        <f>+IF(CONSOLIDADO[[#This Row],[Codigo Municipio]]=E1198,CONSOLIDADO[[#This Row],[Fallecidos Diarios]]+J1198,CONSOLIDADO[[#This Row],[Fallecidos Diarios]])</f>
        <v>0</v>
      </c>
      <c r="K1199" s="81">
        <f t="shared" si="106"/>
        <v>1</v>
      </c>
      <c r="L1199" s="82">
        <f>+IF(CONSOLIDADO[[#This Row],[Codigo Municipio]]=E1198,CONSOLIDADO[[#This Row],[Recuperados Diarios]]+L1198,CONSOLIDADO[[#This Row],[Recuperados Diarios]])</f>
        <v>0</v>
      </c>
      <c r="M1199" s="83" cm="1">
        <f t="array" ref="M1199">+IFERROR(IF(CONSOLIDADO[[#This Row],[Día]]&lt;14,0,INDEX(CONSOLIDADO[Casos Diarios],ROW()-14,1)),0)</f>
        <v>0</v>
      </c>
      <c r="N1199" s="78">
        <f>+IF(CONSOLIDADO[[#This Row],[Clave]]="710143893",1,IF(OR(CONSOLIDADO[[#This Row],[Casos Acumulados]]&gt;0,CONSOLIDADO[[#This Row],[Muertes]]&gt;0),N1198+1,I1199))</f>
        <v>12</v>
      </c>
      <c r="O1199" s="75">
        <f>+IFERROR(VLOOKUP($G1199,TDMuertes!$C$2:$E$534,3,0),0)</f>
        <v>0</v>
      </c>
      <c r="P1199" s="100" t="str">
        <f t="shared" ca="1" si="107"/>
        <v>ON</v>
      </c>
      <c r="Q1199" s="84">
        <f>+IFERROR(VLOOKUP(CONSOLIDADO[[#This Row],[Codigo Municipio]],TDDia!$A$4:$B$394,2,0),0)</f>
        <v>0</v>
      </c>
    </row>
    <row r="1200" spans="2:17" ht="14.4" x14ac:dyDescent="0.3">
      <c r="B1200">
        <f t="shared" si="104"/>
        <v>7</v>
      </c>
      <c r="C1200" s="75" t="str" cm="1">
        <f t="array" ref="C1200">+INDEX(Table_4[[Departamento]:[Municipio]],FINAL!$B1200,1)</f>
        <v>Atlántida</v>
      </c>
      <c r="D1200" s="75" t="str" cm="1">
        <f t="array" ref="D1200">+INDEX(Table_4[[Departamento]:[Municipio]],FINAL!$B1200,4)</f>
        <v>Tela</v>
      </c>
      <c r="E1200" s="75" t="str" cm="1">
        <f t="array" ref="E1200">+INDEX(Table_4[[Departamento]:[Municipio]],FINAL!$B1200,3)</f>
        <v>0107</v>
      </c>
      <c r="F1200" s="102">
        <f t="shared" si="103"/>
        <v>43933</v>
      </c>
      <c r="G1200" s="77" t="str">
        <f>+CONSOLIDADO[[#This Row],[Codigo Municipio]]&amp;CONSOLIDADO[[#This Row],[Fecha]]</f>
        <v>010743933</v>
      </c>
      <c r="H1200" s="78">
        <f>+IFERROR(VLOOKUP($G1200,TDAcumula!$C$2:$E$2027,3,0),0)</f>
        <v>0</v>
      </c>
      <c r="I1200" s="79">
        <f t="shared" si="105"/>
        <v>1</v>
      </c>
      <c r="J1200" s="80">
        <f>+IF(CONSOLIDADO[[#This Row],[Codigo Municipio]]=E1199,CONSOLIDADO[[#This Row],[Fallecidos Diarios]]+J1199,CONSOLIDADO[[#This Row],[Fallecidos Diarios]])</f>
        <v>0</v>
      </c>
      <c r="K1200" s="81">
        <f t="shared" si="106"/>
        <v>1</v>
      </c>
      <c r="L1200" s="82">
        <f>+IF(CONSOLIDADO[[#This Row],[Codigo Municipio]]=E1199,CONSOLIDADO[[#This Row],[Recuperados Diarios]]+L1199,CONSOLIDADO[[#This Row],[Recuperados Diarios]])</f>
        <v>0</v>
      </c>
      <c r="M1200" s="83" cm="1">
        <f t="array" ref="M1200">+IFERROR(IF(CONSOLIDADO[[#This Row],[Día]]&lt;14,0,INDEX(CONSOLIDADO[Casos Diarios],ROW()-14,1)),0)</f>
        <v>0</v>
      </c>
      <c r="N1200" s="78">
        <f>+IF(CONSOLIDADO[[#This Row],[Clave]]="710143893",1,IF(OR(CONSOLIDADO[[#This Row],[Casos Acumulados]]&gt;0,CONSOLIDADO[[#This Row],[Muertes]]&gt;0),N1199+1,I1200))</f>
        <v>13</v>
      </c>
      <c r="O1200" s="75">
        <f>+IFERROR(VLOOKUP($G1200,TDMuertes!$C$2:$E$534,3,0),0)</f>
        <v>0</v>
      </c>
      <c r="P1200" s="100" t="str">
        <f t="shared" ca="1" si="107"/>
        <v>ON</v>
      </c>
      <c r="Q1200" s="84">
        <f>+IFERROR(VLOOKUP(CONSOLIDADO[[#This Row],[Codigo Municipio]],TDDia!$A$4:$B$394,2,0),0)</f>
        <v>0</v>
      </c>
    </row>
    <row r="1201" spans="2:17" ht="14.4" x14ac:dyDescent="0.3">
      <c r="B1201">
        <f t="shared" si="104"/>
        <v>7</v>
      </c>
      <c r="C1201" s="75" t="str" cm="1">
        <f t="array" ref="C1201">+INDEX(Table_4[[Departamento]:[Municipio]],FINAL!$B1201,1)</f>
        <v>Atlántida</v>
      </c>
      <c r="D1201" s="75" t="str" cm="1">
        <f t="array" ref="D1201">+INDEX(Table_4[[Departamento]:[Municipio]],FINAL!$B1201,4)</f>
        <v>Tela</v>
      </c>
      <c r="E1201" s="75" t="str" cm="1">
        <f t="array" ref="E1201">+INDEX(Table_4[[Departamento]:[Municipio]],FINAL!$B1201,3)</f>
        <v>0107</v>
      </c>
      <c r="F1201" s="102">
        <f t="shared" si="103"/>
        <v>43934</v>
      </c>
      <c r="G1201" s="77" t="str">
        <f>+CONSOLIDADO[[#This Row],[Codigo Municipio]]&amp;CONSOLIDADO[[#This Row],[Fecha]]</f>
        <v>010743934</v>
      </c>
      <c r="H1201" s="78">
        <f>+IFERROR(VLOOKUP($G1201,TDAcumula!$C$2:$E$2027,3,0),0)</f>
        <v>0</v>
      </c>
      <c r="I1201" s="79">
        <f t="shared" si="105"/>
        <v>1</v>
      </c>
      <c r="J1201" s="80">
        <f>+IF(CONSOLIDADO[[#This Row],[Codigo Municipio]]=E1200,CONSOLIDADO[[#This Row],[Fallecidos Diarios]]+J1200,CONSOLIDADO[[#This Row],[Fallecidos Diarios]])</f>
        <v>0</v>
      </c>
      <c r="K1201" s="81">
        <f t="shared" si="106"/>
        <v>0</v>
      </c>
      <c r="L1201" s="82">
        <f>+IF(CONSOLIDADO[[#This Row],[Codigo Municipio]]=E1200,CONSOLIDADO[[#This Row],[Recuperados Diarios]]+L1200,CONSOLIDADO[[#This Row],[Recuperados Diarios]])</f>
        <v>1</v>
      </c>
      <c r="M1201" s="83" cm="1">
        <f t="array" ref="M1201">+IFERROR(IF(CONSOLIDADO[[#This Row],[Día]]&lt;14,0,INDEX(CONSOLIDADO[Casos Diarios],ROW()-14,1)),0)</f>
        <v>1</v>
      </c>
      <c r="N1201" s="78">
        <f>+IF(CONSOLIDADO[[#This Row],[Clave]]="710143893",1,IF(OR(CONSOLIDADO[[#This Row],[Casos Acumulados]]&gt;0,CONSOLIDADO[[#This Row],[Muertes]]&gt;0),N1200+1,I1201))</f>
        <v>14</v>
      </c>
      <c r="O1201" s="75">
        <f>+IFERROR(VLOOKUP($G1201,TDMuertes!$C$2:$E$534,3,0),0)</f>
        <v>0</v>
      </c>
      <c r="P1201" s="100" t="str">
        <f t="shared" ca="1" si="107"/>
        <v>ON</v>
      </c>
      <c r="Q1201" s="84">
        <f>+IFERROR(VLOOKUP(CONSOLIDADO[[#This Row],[Codigo Municipio]],TDDia!$A$4:$B$394,2,0),0)</f>
        <v>0</v>
      </c>
    </row>
    <row r="1202" spans="2:17" ht="14.4" x14ac:dyDescent="0.3">
      <c r="B1202">
        <f t="shared" si="104"/>
        <v>7</v>
      </c>
      <c r="C1202" s="75" t="str" cm="1">
        <f t="array" ref="C1202">+INDEX(Table_4[[Departamento]:[Municipio]],FINAL!$B1202,1)</f>
        <v>Atlántida</v>
      </c>
      <c r="D1202" s="75" t="str" cm="1">
        <f t="array" ref="D1202">+INDEX(Table_4[[Departamento]:[Municipio]],FINAL!$B1202,4)</f>
        <v>Tela</v>
      </c>
      <c r="E1202" s="75" t="str" cm="1">
        <f t="array" ref="E1202">+INDEX(Table_4[[Departamento]:[Municipio]],FINAL!$B1202,3)</f>
        <v>0107</v>
      </c>
      <c r="F1202" s="102">
        <f t="shared" si="103"/>
        <v>43935</v>
      </c>
      <c r="G1202" s="77" t="str">
        <f>+CONSOLIDADO[[#This Row],[Codigo Municipio]]&amp;CONSOLIDADO[[#This Row],[Fecha]]</f>
        <v>010743935</v>
      </c>
      <c r="H1202" s="78">
        <f>+IFERROR(VLOOKUP($G1202,TDAcumula!$C$2:$E$2027,3,0),0)</f>
        <v>0</v>
      </c>
      <c r="I1202" s="79">
        <f t="shared" si="105"/>
        <v>1</v>
      </c>
      <c r="J1202" s="80">
        <f>+IF(CONSOLIDADO[[#This Row],[Codigo Municipio]]=E1201,CONSOLIDADO[[#This Row],[Fallecidos Diarios]]+J1201,CONSOLIDADO[[#This Row],[Fallecidos Diarios]])</f>
        <v>0</v>
      </c>
      <c r="K1202" s="81">
        <f t="shared" si="106"/>
        <v>0</v>
      </c>
      <c r="L1202" s="82">
        <f>+IF(CONSOLIDADO[[#This Row],[Codigo Municipio]]=E1201,CONSOLIDADO[[#This Row],[Recuperados Diarios]]+L1201,CONSOLIDADO[[#This Row],[Recuperados Diarios]])</f>
        <v>1</v>
      </c>
      <c r="M1202" s="83" cm="1">
        <f t="array" ref="M1202">+IFERROR(IF(CONSOLIDADO[[#This Row],[Día]]&lt;14,0,INDEX(CONSOLIDADO[Casos Diarios],ROW()-14,1)),0)</f>
        <v>0</v>
      </c>
      <c r="N1202" s="78">
        <f>+IF(CONSOLIDADO[[#This Row],[Clave]]="710143893",1,IF(OR(CONSOLIDADO[[#This Row],[Casos Acumulados]]&gt;0,CONSOLIDADO[[#This Row],[Muertes]]&gt;0),N1201+1,I1202))</f>
        <v>15</v>
      </c>
      <c r="O1202" s="75">
        <f>+IFERROR(VLOOKUP($G1202,TDMuertes!$C$2:$E$534,3,0),0)</f>
        <v>0</v>
      </c>
      <c r="P1202" s="100" t="str">
        <f t="shared" ca="1" si="107"/>
        <v>ON</v>
      </c>
      <c r="Q1202" s="84">
        <f>+IFERROR(VLOOKUP(CONSOLIDADO[[#This Row],[Codigo Municipio]],TDDia!$A$4:$B$394,2,0),0)</f>
        <v>0</v>
      </c>
    </row>
    <row r="1203" spans="2:17" ht="14.4" x14ac:dyDescent="0.3">
      <c r="B1203">
        <f t="shared" si="104"/>
        <v>7</v>
      </c>
      <c r="C1203" s="75" t="str" cm="1">
        <f t="array" ref="C1203">+INDEX(Table_4[[Departamento]:[Municipio]],FINAL!$B1203,1)</f>
        <v>Atlántida</v>
      </c>
      <c r="D1203" s="75" t="str" cm="1">
        <f t="array" ref="D1203">+INDEX(Table_4[[Departamento]:[Municipio]],FINAL!$B1203,4)</f>
        <v>Tela</v>
      </c>
      <c r="E1203" s="75" t="str" cm="1">
        <f t="array" ref="E1203">+INDEX(Table_4[[Departamento]:[Municipio]],FINAL!$B1203,3)</f>
        <v>0107</v>
      </c>
      <c r="F1203" s="102">
        <f t="shared" si="103"/>
        <v>43936</v>
      </c>
      <c r="G1203" s="77" t="str">
        <f>+CONSOLIDADO[[#This Row],[Codigo Municipio]]&amp;CONSOLIDADO[[#This Row],[Fecha]]</f>
        <v>010743936</v>
      </c>
      <c r="H1203" s="78">
        <f>+IFERROR(VLOOKUP($G1203,TDAcumula!$C$2:$E$2027,3,0),0)</f>
        <v>0</v>
      </c>
      <c r="I1203" s="79">
        <f t="shared" si="105"/>
        <v>1</v>
      </c>
      <c r="J1203" s="80">
        <f>+IF(CONSOLIDADO[[#This Row],[Codigo Municipio]]=E1202,CONSOLIDADO[[#This Row],[Fallecidos Diarios]]+J1202,CONSOLIDADO[[#This Row],[Fallecidos Diarios]])</f>
        <v>0</v>
      </c>
      <c r="K1203" s="81">
        <f t="shared" si="106"/>
        <v>0</v>
      </c>
      <c r="L1203" s="82">
        <f>+IF(CONSOLIDADO[[#This Row],[Codigo Municipio]]=E1202,CONSOLIDADO[[#This Row],[Recuperados Diarios]]+L1202,CONSOLIDADO[[#This Row],[Recuperados Diarios]])</f>
        <v>1</v>
      </c>
      <c r="M1203" s="83" cm="1">
        <f t="array" ref="M1203">+IFERROR(IF(CONSOLIDADO[[#This Row],[Día]]&lt;14,0,INDEX(CONSOLIDADO[Casos Diarios],ROW()-14,1)),0)</f>
        <v>0</v>
      </c>
      <c r="N1203" s="78">
        <f>+IF(CONSOLIDADO[[#This Row],[Clave]]="710143893",1,IF(OR(CONSOLIDADO[[#This Row],[Casos Acumulados]]&gt;0,CONSOLIDADO[[#This Row],[Muertes]]&gt;0),N1202+1,I1203))</f>
        <v>16</v>
      </c>
      <c r="O1203" s="75">
        <f>+IFERROR(VLOOKUP($G1203,TDMuertes!$C$2:$E$534,3,0),0)</f>
        <v>0</v>
      </c>
      <c r="P1203" s="100" t="str">
        <f t="shared" ca="1" si="107"/>
        <v>ON</v>
      </c>
      <c r="Q1203" s="84">
        <f>+IFERROR(VLOOKUP(CONSOLIDADO[[#This Row],[Codigo Municipio]],TDDia!$A$4:$B$394,2,0),0)</f>
        <v>0</v>
      </c>
    </row>
    <row r="1204" spans="2:17" ht="14.4" x14ac:dyDescent="0.3">
      <c r="B1204">
        <f t="shared" si="104"/>
        <v>7</v>
      </c>
      <c r="C1204" s="75" t="str" cm="1">
        <f t="array" ref="C1204">+INDEX(Table_4[[Departamento]:[Municipio]],FINAL!$B1204,1)</f>
        <v>Atlántida</v>
      </c>
      <c r="D1204" s="75" t="str" cm="1">
        <f t="array" ref="D1204">+INDEX(Table_4[[Departamento]:[Municipio]],FINAL!$B1204,4)</f>
        <v>Tela</v>
      </c>
      <c r="E1204" s="75" t="str" cm="1">
        <f t="array" ref="E1204">+INDEX(Table_4[[Departamento]:[Municipio]],FINAL!$B1204,3)</f>
        <v>0107</v>
      </c>
      <c r="F1204" s="102">
        <f t="shared" si="103"/>
        <v>43937</v>
      </c>
      <c r="G1204" s="77" t="str">
        <f>+CONSOLIDADO[[#This Row],[Codigo Municipio]]&amp;CONSOLIDADO[[#This Row],[Fecha]]</f>
        <v>010743937</v>
      </c>
      <c r="H1204" s="78">
        <f>+IFERROR(VLOOKUP($G1204,TDAcumula!$C$2:$E$2027,3,0),0)</f>
        <v>0</v>
      </c>
      <c r="I1204" s="79">
        <f t="shared" si="105"/>
        <v>1</v>
      </c>
      <c r="J1204" s="80">
        <f>+IF(CONSOLIDADO[[#This Row],[Codigo Municipio]]=E1203,CONSOLIDADO[[#This Row],[Fallecidos Diarios]]+J1203,CONSOLIDADO[[#This Row],[Fallecidos Diarios]])</f>
        <v>0</v>
      </c>
      <c r="K1204" s="81">
        <f t="shared" si="106"/>
        <v>0</v>
      </c>
      <c r="L1204" s="82">
        <f>+IF(CONSOLIDADO[[#This Row],[Codigo Municipio]]=E1203,CONSOLIDADO[[#This Row],[Recuperados Diarios]]+L1203,CONSOLIDADO[[#This Row],[Recuperados Diarios]])</f>
        <v>1</v>
      </c>
      <c r="M1204" s="83" cm="1">
        <f t="array" ref="M1204">+IFERROR(IF(CONSOLIDADO[[#This Row],[Día]]&lt;14,0,INDEX(CONSOLIDADO[Casos Diarios],ROW()-14,1)),0)</f>
        <v>0</v>
      </c>
      <c r="N1204" s="78">
        <f>+IF(CONSOLIDADO[[#This Row],[Clave]]="710143893",1,IF(OR(CONSOLIDADO[[#This Row],[Casos Acumulados]]&gt;0,CONSOLIDADO[[#This Row],[Muertes]]&gt;0),N1203+1,I1204))</f>
        <v>17</v>
      </c>
      <c r="O1204" s="75">
        <f>+IFERROR(VLOOKUP($G1204,TDMuertes!$C$2:$E$534,3,0),0)</f>
        <v>0</v>
      </c>
      <c r="P1204" s="100" t="str">
        <f t="shared" ca="1" si="107"/>
        <v>ON</v>
      </c>
      <c r="Q1204" s="84">
        <f>+IFERROR(VLOOKUP(CONSOLIDADO[[#This Row],[Codigo Municipio]],TDDia!$A$4:$B$394,2,0),0)</f>
        <v>0</v>
      </c>
    </row>
    <row r="1205" spans="2:17" ht="14.4" x14ac:dyDescent="0.3">
      <c r="B1205">
        <f t="shared" si="104"/>
        <v>7</v>
      </c>
      <c r="C1205" s="75" t="str" cm="1">
        <f t="array" ref="C1205">+INDEX(Table_4[[Departamento]:[Municipio]],FINAL!$B1205,1)</f>
        <v>Atlántida</v>
      </c>
      <c r="D1205" s="75" t="str" cm="1">
        <f t="array" ref="D1205">+INDEX(Table_4[[Departamento]:[Municipio]],FINAL!$B1205,4)</f>
        <v>Tela</v>
      </c>
      <c r="E1205" s="75" t="str" cm="1">
        <f t="array" ref="E1205">+INDEX(Table_4[[Departamento]:[Municipio]],FINAL!$B1205,3)</f>
        <v>0107</v>
      </c>
      <c r="F1205" s="102">
        <f t="shared" si="103"/>
        <v>43938</v>
      </c>
      <c r="G1205" s="77" t="str">
        <f>+CONSOLIDADO[[#This Row],[Codigo Municipio]]&amp;CONSOLIDADO[[#This Row],[Fecha]]</f>
        <v>010743938</v>
      </c>
      <c r="H1205" s="78">
        <f>+IFERROR(VLOOKUP($G1205,TDAcumula!$C$2:$E$2027,3,0),0)</f>
        <v>0</v>
      </c>
      <c r="I1205" s="79">
        <f t="shared" si="105"/>
        <v>1</v>
      </c>
      <c r="J1205" s="80">
        <f>+IF(CONSOLIDADO[[#This Row],[Codigo Municipio]]=E1204,CONSOLIDADO[[#This Row],[Fallecidos Diarios]]+J1204,CONSOLIDADO[[#This Row],[Fallecidos Diarios]])</f>
        <v>0</v>
      </c>
      <c r="K1205" s="81">
        <f t="shared" si="106"/>
        <v>0</v>
      </c>
      <c r="L1205" s="82">
        <f>+IF(CONSOLIDADO[[#This Row],[Codigo Municipio]]=E1204,CONSOLIDADO[[#This Row],[Recuperados Diarios]]+L1204,CONSOLIDADO[[#This Row],[Recuperados Diarios]])</f>
        <v>1</v>
      </c>
      <c r="M1205" s="83" cm="1">
        <f t="array" ref="M1205">+IFERROR(IF(CONSOLIDADO[[#This Row],[Día]]&lt;14,0,INDEX(CONSOLIDADO[Casos Diarios],ROW()-14,1)),0)</f>
        <v>0</v>
      </c>
      <c r="N1205" s="78">
        <f>+IF(CONSOLIDADO[[#This Row],[Clave]]="710143893",1,IF(OR(CONSOLIDADO[[#This Row],[Casos Acumulados]]&gt;0,CONSOLIDADO[[#This Row],[Muertes]]&gt;0),N1204+1,I1205))</f>
        <v>18</v>
      </c>
      <c r="O1205" s="75">
        <f>+IFERROR(VLOOKUP($G1205,TDMuertes!$C$2:$E$534,3,0),0)</f>
        <v>0</v>
      </c>
      <c r="P1205" s="100" t="str">
        <f t="shared" ca="1" si="107"/>
        <v>ON</v>
      </c>
      <c r="Q1205" s="84">
        <f>+IFERROR(VLOOKUP(CONSOLIDADO[[#This Row],[Codigo Municipio]],TDDia!$A$4:$B$394,2,0),0)</f>
        <v>0</v>
      </c>
    </row>
    <row r="1206" spans="2:17" ht="14.4" x14ac:dyDescent="0.3">
      <c r="B1206">
        <f t="shared" si="104"/>
        <v>7</v>
      </c>
      <c r="C1206" s="75" t="str" cm="1">
        <f t="array" ref="C1206">+INDEX(Table_4[[Departamento]:[Municipio]],FINAL!$B1206,1)</f>
        <v>Atlántida</v>
      </c>
      <c r="D1206" s="75" t="str" cm="1">
        <f t="array" ref="D1206">+INDEX(Table_4[[Departamento]:[Municipio]],FINAL!$B1206,4)</f>
        <v>Tela</v>
      </c>
      <c r="E1206" s="75" t="str" cm="1">
        <f t="array" ref="E1206">+INDEX(Table_4[[Departamento]:[Municipio]],FINAL!$B1206,3)</f>
        <v>0107</v>
      </c>
      <c r="F1206" s="102">
        <f t="shared" si="103"/>
        <v>43939</v>
      </c>
      <c r="G1206" s="77" t="str">
        <f>+CONSOLIDADO[[#This Row],[Codigo Municipio]]&amp;CONSOLIDADO[[#This Row],[Fecha]]</f>
        <v>010743939</v>
      </c>
      <c r="H1206" s="78">
        <f>+IFERROR(VLOOKUP($G1206,TDAcumula!$C$2:$E$2027,3,0),0)</f>
        <v>0</v>
      </c>
      <c r="I1206" s="79">
        <f t="shared" si="105"/>
        <v>1</v>
      </c>
      <c r="J1206" s="80">
        <f>+IF(CONSOLIDADO[[#This Row],[Codigo Municipio]]=E1205,CONSOLIDADO[[#This Row],[Fallecidos Diarios]]+J1205,CONSOLIDADO[[#This Row],[Fallecidos Diarios]])</f>
        <v>0</v>
      </c>
      <c r="K1206" s="81">
        <f t="shared" si="106"/>
        <v>0</v>
      </c>
      <c r="L1206" s="82">
        <f>+IF(CONSOLIDADO[[#This Row],[Codigo Municipio]]=E1205,CONSOLIDADO[[#This Row],[Recuperados Diarios]]+L1205,CONSOLIDADO[[#This Row],[Recuperados Diarios]])</f>
        <v>1</v>
      </c>
      <c r="M1206" s="83" cm="1">
        <f t="array" ref="M1206">+IFERROR(IF(CONSOLIDADO[[#This Row],[Día]]&lt;14,0,INDEX(CONSOLIDADO[Casos Diarios],ROW()-14,1)),0)</f>
        <v>0</v>
      </c>
      <c r="N1206" s="78">
        <f>+IF(CONSOLIDADO[[#This Row],[Clave]]="710143893",1,IF(OR(CONSOLIDADO[[#This Row],[Casos Acumulados]]&gt;0,CONSOLIDADO[[#This Row],[Muertes]]&gt;0),N1205+1,I1206))</f>
        <v>19</v>
      </c>
      <c r="O1206" s="75">
        <f>+IFERROR(VLOOKUP($G1206,TDMuertes!$C$2:$E$534,3,0),0)</f>
        <v>0</v>
      </c>
      <c r="P1206" s="100" t="str">
        <f t="shared" ca="1" si="107"/>
        <v>ON</v>
      </c>
      <c r="Q1206" s="84">
        <f>+IFERROR(VLOOKUP(CONSOLIDADO[[#This Row],[Codigo Municipio]],TDDia!$A$4:$B$394,2,0),0)</f>
        <v>0</v>
      </c>
    </row>
    <row r="1207" spans="2:17" ht="14.4" x14ac:dyDescent="0.3">
      <c r="B1207">
        <f t="shared" si="104"/>
        <v>7</v>
      </c>
      <c r="C1207" s="75" t="str" cm="1">
        <f t="array" ref="C1207">+INDEX(Table_4[[Departamento]:[Municipio]],FINAL!$B1207,1)</f>
        <v>Atlántida</v>
      </c>
      <c r="D1207" s="75" t="str" cm="1">
        <f t="array" ref="D1207">+INDEX(Table_4[[Departamento]:[Municipio]],FINAL!$B1207,4)</f>
        <v>Tela</v>
      </c>
      <c r="E1207" s="75" t="str" cm="1">
        <f t="array" ref="E1207">+INDEX(Table_4[[Departamento]:[Municipio]],FINAL!$B1207,3)</f>
        <v>0107</v>
      </c>
      <c r="F1207" s="102">
        <f t="shared" si="103"/>
        <v>43940</v>
      </c>
      <c r="G1207" s="77" t="str">
        <f>+CONSOLIDADO[[#This Row],[Codigo Municipio]]&amp;CONSOLIDADO[[#This Row],[Fecha]]</f>
        <v>010743940</v>
      </c>
      <c r="H1207" s="78">
        <f>+IFERROR(VLOOKUP($G1207,TDAcumula!$C$2:$E$2027,3,0),0)</f>
        <v>0</v>
      </c>
      <c r="I1207" s="79">
        <f t="shared" si="105"/>
        <v>1</v>
      </c>
      <c r="J1207" s="80">
        <f>+IF(CONSOLIDADO[[#This Row],[Codigo Municipio]]=E1206,CONSOLIDADO[[#This Row],[Fallecidos Diarios]]+J1206,CONSOLIDADO[[#This Row],[Fallecidos Diarios]])</f>
        <v>0</v>
      </c>
      <c r="K1207" s="81">
        <f t="shared" si="106"/>
        <v>0</v>
      </c>
      <c r="L1207" s="82">
        <f>+IF(CONSOLIDADO[[#This Row],[Codigo Municipio]]=E1206,CONSOLIDADO[[#This Row],[Recuperados Diarios]]+L1206,CONSOLIDADO[[#This Row],[Recuperados Diarios]])</f>
        <v>1</v>
      </c>
      <c r="M1207" s="83" cm="1">
        <f t="array" ref="M1207">+IFERROR(IF(CONSOLIDADO[[#This Row],[Día]]&lt;14,0,INDEX(CONSOLIDADO[Casos Diarios],ROW()-14,1)),0)</f>
        <v>0</v>
      </c>
      <c r="N1207" s="78">
        <f>+IF(CONSOLIDADO[[#This Row],[Clave]]="710143893",1,IF(OR(CONSOLIDADO[[#This Row],[Casos Acumulados]]&gt;0,CONSOLIDADO[[#This Row],[Muertes]]&gt;0),N1206+1,I1207))</f>
        <v>20</v>
      </c>
      <c r="O1207" s="75">
        <f>+IFERROR(VLOOKUP($G1207,TDMuertes!$C$2:$E$534,3,0),0)</f>
        <v>0</v>
      </c>
      <c r="P1207" s="100" t="str">
        <f t="shared" ca="1" si="107"/>
        <v>ON</v>
      </c>
      <c r="Q1207" s="84">
        <f>+IFERROR(VLOOKUP(CONSOLIDADO[[#This Row],[Codigo Municipio]],TDDia!$A$4:$B$394,2,0),0)</f>
        <v>0</v>
      </c>
    </row>
    <row r="1208" spans="2:17" ht="14.4" x14ac:dyDescent="0.3">
      <c r="B1208">
        <f t="shared" si="104"/>
        <v>7</v>
      </c>
      <c r="C1208" s="75" t="str" cm="1">
        <f t="array" ref="C1208">+INDEX(Table_4[[Departamento]:[Municipio]],FINAL!$B1208,1)</f>
        <v>Atlántida</v>
      </c>
      <c r="D1208" s="75" t="str" cm="1">
        <f t="array" ref="D1208">+INDEX(Table_4[[Departamento]:[Municipio]],FINAL!$B1208,4)</f>
        <v>Tela</v>
      </c>
      <c r="E1208" s="75" t="str" cm="1">
        <f t="array" ref="E1208">+INDEX(Table_4[[Departamento]:[Municipio]],FINAL!$B1208,3)</f>
        <v>0107</v>
      </c>
      <c r="F1208" s="102">
        <f t="shared" si="103"/>
        <v>43941</v>
      </c>
      <c r="G1208" s="77" t="str">
        <f>+CONSOLIDADO[[#This Row],[Codigo Municipio]]&amp;CONSOLIDADO[[#This Row],[Fecha]]</f>
        <v>010743941</v>
      </c>
      <c r="H1208" s="78">
        <f>+IFERROR(VLOOKUP($G1208,TDAcumula!$C$2:$E$2027,3,0),0)</f>
        <v>0</v>
      </c>
      <c r="I1208" s="79">
        <f t="shared" si="105"/>
        <v>1</v>
      </c>
      <c r="J1208" s="80">
        <f>+IF(CONSOLIDADO[[#This Row],[Codigo Municipio]]=E1207,CONSOLIDADO[[#This Row],[Fallecidos Diarios]]+J1207,CONSOLIDADO[[#This Row],[Fallecidos Diarios]])</f>
        <v>0</v>
      </c>
      <c r="K1208" s="81">
        <f t="shared" si="106"/>
        <v>0</v>
      </c>
      <c r="L1208" s="82">
        <f>+IF(CONSOLIDADO[[#This Row],[Codigo Municipio]]=E1207,CONSOLIDADO[[#This Row],[Recuperados Diarios]]+L1207,CONSOLIDADO[[#This Row],[Recuperados Diarios]])</f>
        <v>1</v>
      </c>
      <c r="M1208" s="83" cm="1">
        <f t="array" ref="M1208">+IFERROR(IF(CONSOLIDADO[[#This Row],[Día]]&lt;14,0,INDEX(CONSOLIDADO[Casos Diarios],ROW()-14,1)),0)</f>
        <v>0</v>
      </c>
      <c r="N1208" s="78">
        <f>+IF(CONSOLIDADO[[#This Row],[Clave]]="710143893",1,IF(OR(CONSOLIDADO[[#This Row],[Casos Acumulados]]&gt;0,CONSOLIDADO[[#This Row],[Muertes]]&gt;0),N1207+1,I1208))</f>
        <v>21</v>
      </c>
      <c r="O1208" s="75">
        <f>+IFERROR(VLOOKUP($G1208,TDMuertes!$C$2:$E$534,3,0),0)</f>
        <v>0</v>
      </c>
      <c r="P1208" s="100" t="str">
        <f t="shared" ca="1" si="107"/>
        <v>ON</v>
      </c>
      <c r="Q1208" s="84">
        <f>+IFERROR(VLOOKUP(CONSOLIDADO[[#This Row],[Codigo Municipio]],TDDia!$A$4:$B$394,2,0),0)</f>
        <v>0</v>
      </c>
    </row>
    <row r="1209" spans="2:17" ht="14.4" x14ac:dyDescent="0.3">
      <c r="B1209">
        <f t="shared" si="104"/>
        <v>7</v>
      </c>
      <c r="C1209" s="75" t="str" cm="1">
        <f t="array" ref="C1209">+INDEX(Table_4[[Departamento]:[Municipio]],FINAL!$B1209,1)</f>
        <v>Atlántida</v>
      </c>
      <c r="D1209" s="75" t="str" cm="1">
        <f t="array" ref="D1209">+INDEX(Table_4[[Departamento]:[Municipio]],FINAL!$B1209,4)</f>
        <v>Tela</v>
      </c>
      <c r="E1209" s="75" t="str" cm="1">
        <f t="array" ref="E1209">+INDEX(Table_4[[Departamento]:[Municipio]],FINAL!$B1209,3)</f>
        <v>0107</v>
      </c>
      <c r="F1209" s="102">
        <f t="shared" si="103"/>
        <v>43942</v>
      </c>
      <c r="G1209" s="77" t="str">
        <f>+CONSOLIDADO[[#This Row],[Codigo Municipio]]&amp;CONSOLIDADO[[#This Row],[Fecha]]</f>
        <v>010743942</v>
      </c>
      <c r="H1209" s="78">
        <f>+IFERROR(VLOOKUP($G1209,TDAcumula!$C$2:$E$2027,3,0),0)</f>
        <v>0</v>
      </c>
      <c r="I1209" s="79">
        <f t="shared" si="105"/>
        <v>1</v>
      </c>
      <c r="J1209" s="80">
        <f>+IF(CONSOLIDADO[[#This Row],[Codigo Municipio]]=E1208,CONSOLIDADO[[#This Row],[Fallecidos Diarios]]+J1208,CONSOLIDADO[[#This Row],[Fallecidos Diarios]])</f>
        <v>0</v>
      </c>
      <c r="K1209" s="81">
        <f t="shared" si="106"/>
        <v>0</v>
      </c>
      <c r="L1209" s="82">
        <f>+IF(CONSOLIDADO[[#This Row],[Codigo Municipio]]=E1208,CONSOLIDADO[[#This Row],[Recuperados Diarios]]+L1208,CONSOLIDADO[[#This Row],[Recuperados Diarios]])</f>
        <v>1</v>
      </c>
      <c r="M1209" s="83" cm="1">
        <f t="array" ref="M1209">+IFERROR(IF(CONSOLIDADO[[#This Row],[Día]]&lt;14,0,INDEX(CONSOLIDADO[Casos Diarios],ROW()-14,1)),0)</f>
        <v>0</v>
      </c>
      <c r="N1209" s="78">
        <f>+IF(CONSOLIDADO[[#This Row],[Clave]]="710143893",1,IF(OR(CONSOLIDADO[[#This Row],[Casos Acumulados]]&gt;0,CONSOLIDADO[[#This Row],[Muertes]]&gt;0),N1208+1,I1209))</f>
        <v>22</v>
      </c>
      <c r="O1209" s="75">
        <f>+IFERROR(VLOOKUP($G1209,TDMuertes!$C$2:$E$534,3,0),0)</f>
        <v>0</v>
      </c>
      <c r="P1209" s="100" t="str">
        <f t="shared" ca="1" si="107"/>
        <v>ON</v>
      </c>
      <c r="Q1209" s="84">
        <f>+IFERROR(VLOOKUP(CONSOLIDADO[[#This Row],[Codigo Municipio]],TDDia!$A$4:$B$394,2,0),0)</f>
        <v>0</v>
      </c>
    </row>
    <row r="1210" spans="2:17" ht="14.4" x14ac:dyDescent="0.3">
      <c r="B1210">
        <f t="shared" si="104"/>
        <v>7</v>
      </c>
      <c r="C1210" s="75" t="str" cm="1">
        <f t="array" ref="C1210">+INDEX(Table_4[[Departamento]:[Municipio]],FINAL!$B1210,1)</f>
        <v>Atlántida</v>
      </c>
      <c r="D1210" s="75" t="str" cm="1">
        <f t="array" ref="D1210">+INDEX(Table_4[[Departamento]:[Municipio]],FINAL!$B1210,4)</f>
        <v>Tela</v>
      </c>
      <c r="E1210" s="75" t="str" cm="1">
        <f t="array" ref="E1210">+INDEX(Table_4[[Departamento]:[Municipio]],FINAL!$B1210,3)</f>
        <v>0107</v>
      </c>
      <c r="F1210" s="102">
        <f t="shared" si="103"/>
        <v>43943</v>
      </c>
      <c r="G1210" s="77" t="str">
        <f>+CONSOLIDADO[[#This Row],[Codigo Municipio]]&amp;CONSOLIDADO[[#This Row],[Fecha]]</f>
        <v>010743943</v>
      </c>
      <c r="H1210" s="78">
        <f>+IFERROR(VLOOKUP($G1210,TDAcumula!$C$2:$E$2027,3,0),0)</f>
        <v>0</v>
      </c>
      <c r="I1210" s="79">
        <f t="shared" si="105"/>
        <v>1</v>
      </c>
      <c r="J1210" s="80">
        <f>+IF(CONSOLIDADO[[#This Row],[Codigo Municipio]]=E1209,CONSOLIDADO[[#This Row],[Fallecidos Diarios]]+J1209,CONSOLIDADO[[#This Row],[Fallecidos Diarios]])</f>
        <v>0</v>
      </c>
      <c r="K1210" s="81">
        <f t="shared" si="106"/>
        <v>0</v>
      </c>
      <c r="L1210" s="82">
        <f>+IF(CONSOLIDADO[[#This Row],[Codigo Municipio]]=E1209,CONSOLIDADO[[#This Row],[Recuperados Diarios]]+L1209,CONSOLIDADO[[#This Row],[Recuperados Diarios]])</f>
        <v>1</v>
      </c>
      <c r="M1210" s="83" cm="1">
        <f t="array" ref="M1210">+IFERROR(IF(CONSOLIDADO[[#This Row],[Día]]&lt;14,0,INDEX(CONSOLIDADO[Casos Diarios],ROW()-14,1)),0)</f>
        <v>0</v>
      </c>
      <c r="N1210" s="78">
        <f>+IF(CONSOLIDADO[[#This Row],[Clave]]="710143893",1,IF(OR(CONSOLIDADO[[#This Row],[Casos Acumulados]]&gt;0,CONSOLIDADO[[#This Row],[Muertes]]&gt;0),N1209+1,I1210))</f>
        <v>23</v>
      </c>
      <c r="O1210" s="75">
        <f>+IFERROR(VLOOKUP($G1210,TDMuertes!$C$2:$E$534,3,0),0)</f>
        <v>0</v>
      </c>
      <c r="P1210" s="100" t="str">
        <f t="shared" ca="1" si="107"/>
        <v>ON</v>
      </c>
      <c r="Q1210" s="84">
        <f>+IFERROR(VLOOKUP(CONSOLIDADO[[#This Row],[Codigo Municipio]],TDDia!$A$4:$B$394,2,0),0)</f>
        <v>0</v>
      </c>
    </row>
    <row r="1211" spans="2:17" ht="14.4" x14ac:dyDescent="0.3">
      <c r="B1211">
        <f t="shared" si="104"/>
        <v>7</v>
      </c>
      <c r="C1211" s="75" t="str" cm="1">
        <f t="array" ref="C1211">+INDEX(Table_4[[Departamento]:[Municipio]],FINAL!$B1211,1)</f>
        <v>Atlántida</v>
      </c>
      <c r="D1211" s="75" t="str" cm="1">
        <f t="array" ref="D1211">+INDEX(Table_4[[Departamento]:[Municipio]],FINAL!$B1211,4)</f>
        <v>Tela</v>
      </c>
      <c r="E1211" s="75" t="str" cm="1">
        <f t="array" ref="E1211">+INDEX(Table_4[[Departamento]:[Municipio]],FINAL!$B1211,3)</f>
        <v>0107</v>
      </c>
      <c r="F1211" s="102">
        <f t="shared" si="103"/>
        <v>43944</v>
      </c>
      <c r="G1211" s="77" t="str">
        <f>+CONSOLIDADO[[#This Row],[Codigo Municipio]]&amp;CONSOLIDADO[[#This Row],[Fecha]]</f>
        <v>010743944</v>
      </c>
      <c r="H1211" s="78">
        <f>+IFERROR(VLOOKUP($G1211,TDAcumula!$C$2:$E$2027,3,0),0)</f>
        <v>0</v>
      </c>
      <c r="I1211" s="79">
        <f t="shared" si="105"/>
        <v>1</v>
      </c>
      <c r="J1211" s="80">
        <f>+IF(CONSOLIDADO[[#This Row],[Codigo Municipio]]=E1210,CONSOLIDADO[[#This Row],[Fallecidos Diarios]]+J1210,CONSOLIDADO[[#This Row],[Fallecidos Diarios]])</f>
        <v>0</v>
      </c>
      <c r="K1211" s="81">
        <f t="shared" si="106"/>
        <v>0</v>
      </c>
      <c r="L1211" s="82">
        <f>+IF(CONSOLIDADO[[#This Row],[Codigo Municipio]]=E1210,CONSOLIDADO[[#This Row],[Recuperados Diarios]]+L1210,CONSOLIDADO[[#This Row],[Recuperados Diarios]])</f>
        <v>1</v>
      </c>
      <c r="M1211" s="83" cm="1">
        <f t="array" ref="M1211">+IFERROR(IF(CONSOLIDADO[[#This Row],[Día]]&lt;14,0,INDEX(CONSOLIDADO[Casos Diarios],ROW()-14,1)),0)</f>
        <v>0</v>
      </c>
      <c r="N1211" s="78">
        <f>+IF(CONSOLIDADO[[#This Row],[Clave]]="710143893",1,IF(OR(CONSOLIDADO[[#This Row],[Casos Acumulados]]&gt;0,CONSOLIDADO[[#This Row],[Muertes]]&gt;0),N1210+1,I1211))</f>
        <v>24</v>
      </c>
      <c r="O1211" s="75">
        <f>+IFERROR(VLOOKUP($G1211,TDMuertes!$C$2:$E$534,3,0),0)</f>
        <v>0</v>
      </c>
      <c r="P1211" s="100" t="str">
        <f t="shared" ca="1" si="107"/>
        <v>ON</v>
      </c>
      <c r="Q1211" s="84">
        <f>+IFERROR(VLOOKUP(CONSOLIDADO[[#This Row],[Codigo Municipio]],TDDia!$A$4:$B$394,2,0),0)</f>
        <v>0</v>
      </c>
    </row>
    <row r="1212" spans="2:17" ht="14.4" x14ac:dyDescent="0.3">
      <c r="B1212">
        <f t="shared" si="104"/>
        <v>7</v>
      </c>
      <c r="C1212" s="75" t="str" cm="1">
        <f t="array" ref="C1212">+INDEX(Table_4[[Departamento]:[Municipio]],FINAL!$B1212,1)</f>
        <v>Atlántida</v>
      </c>
      <c r="D1212" s="75" t="str" cm="1">
        <f t="array" ref="D1212">+INDEX(Table_4[[Departamento]:[Municipio]],FINAL!$B1212,4)</f>
        <v>Tela</v>
      </c>
      <c r="E1212" s="75" t="str" cm="1">
        <f t="array" ref="E1212">+INDEX(Table_4[[Departamento]:[Municipio]],FINAL!$B1212,3)</f>
        <v>0107</v>
      </c>
      <c r="F1212" s="102">
        <f t="shared" si="103"/>
        <v>43945</v>
      </c>
      <c r="G1212" s="77" t="str">
        <f>+CONSOLIDADO[[#This Row],[Codigo Municipio]]&amp;CONSOLIDADO[[#This Row],[Fecha]]</f>
        <v>010743945</v>
      </c>
      <c r="H1212" s="78">
        <f>+IFERROR(VLOOKUP($G1212,TDAcumula!$C$2:$E$2027,3,0),0)</f>
        <v>0</v>
      </c>
      <c r="I1212" s="79">
        <f t="shared" si="105"/>
        <v>1</v>
      </c>
      <c r="J1212" s="80">
        <f>+IF(CONSOLIDADO[[#This Row],[Codigo Municipio]]=E1211,CONSOLIDADO[[#This Row],[Fallecidos Diarios]]+J1211,CONSOLIDADO[[#This Row],[Fallecidos Diarios]])</f>
        <v>0</v>
      </c>
      <c r="K1212" s="81">
        <f t="shared" si="106"/>
        <v>0</v>
      </c>
      <c r="L1212" s="82">
        <f>+IF(CONSOLIDADO[[#This Row],[Codigo Municipio]]=E1211,CONSOLIDADO[[#This Row],[Recuperados Diarios]]+L1211,CONSOLIDADO[[#This Row],[Recuperados Diarios]])</f>
        <v>1</v>
      </c>
      <c r="M1212" s="83" cm="1">
        <f t="array" ref="M1212">+IFERROR(IF(CONSOLIDADO[[#This Row],[Día]]&lt;14,0,INDEX(CONSOLIDADO[Casos Diarios],ROW()-14,1)),0)</f>
        <v>0</v>
      </c>
      <c r="N1212" s="78">
        <f>+IF(CONSOLIDADO[[#This Row],[Clave]]="710143893",1,IF(OR(CONSOLIDADO[[#This Row],[Casos Acumulados]]&gt;0,CONSOLIDADO[[#This Row],[Muertes]]&gt;0),N1211+1,I1212))</f>
        <v>25</v>
      </c>
      <c r="O1212" s="75">
        <f>+IFERROR(VLOOKUP($G1212,TDMuertes!$C$2:$E$534,3,0),0)</f>
        <v>0</v>
      </c>
      <c r="P1212" s="100" t="str">
        <f t="shared" ca="1" si="107"/>
        <v>ON</v>
      </c>
      <c r="Q1212" s="84">
        <f>+IFERROR(VLOOKUP(CONSOLIDADO[[#This Row],[Codigo Municipio]],TDDia!$A$4:$B$394,2,0),0)</f>
        <v>0</v>
      </c>
    </row>
    <row r="1213" spans="2:17" ht="14.4" x14ac:dyDescent="0.3">
      <c r="B1213">
        <f t="shared" si="104"/>
        <v>7</v>
      </c>
      <c r="C1213" s="75" t="str" cm="1">
        <f t="array" ref="C1213">+INDEX(Table_4[[Departamento]:[Municipio]],FINAL!$B1213,1)</f>
        <v>Atlántida</v>
      </c>
      <c r="D1213" s="75" t="str" cm="1">
        <f t="array" ref="D1213">+INDEX(Table_4[[Departamento]:[Municipio]],FINAL!$B1213,4)</f>
        <v>Tela</v>
      </c>
      <c r="E1213" s="75" t="str" cm="1">
        <f t="array" ref="E1213">+INDEX(Table_4[[Departamento]:[Municipio]],FINAL!$B1213,3)</f>
        <v>0107</v>
      </c>
      <c r="F1213" s="102">
        <f t="shared" si="103"/>
        <v>43946</v>
      </c>
      <c r="G1213" s="77" t="str">
        <f>+CONSOLIDADO[[#This Row],[Codigo Municipio]]&amp;CONSOLIDADO[[#This Row],[Fecha]]</f>
        <v>010743946</v>
      </c>
      <c r="H1213" s="78">
        <f>+IFERROR(VLOOKUP($G1213,TDAcumula!$C$2:$E$2027,3,0),0)</f>
        <v>0</v>
      </c>
      <c r="I1213" s="79">
        <f t="shared" si="105"/>
        <v>1</v>
      </c>
      <c r="J1213" s="80">
        <f>+IF(CONSOLIDADO[[#This Row],[Codigo Municipio]]=E1212,CONSOLIDADO[[#This Row],[Fallecidos Diarios]]+J1212,CONSOLIDADO[[#This Row],[Fallecidos Diarios]])</f>
        <v>0</v>
      </c>
      <c r="K1213" s="81">
        <f t="shared" si="106"/>
        <v>0</v>
      </c>
      <c r="L1213" s="82">
        <f>+IF(CONSOLIDADO[[#This Row],[Codigo Municipio]]=E1212,CONSOLIDADO[[#This Row],[Recuperados Diarios]]+L1212,CONSOLIDADO[[#This Row],[Recuperados Diarios]])</f>
        <v>1</v>
      </c>
      <c r="M1213" s="83" cm="1">
        <f t="array" ref="M1213">+IFERROR(IF(CONSOLIDADO[[#This Row],[Día]]&lt;14,0,INDEX(CONSOLIDADO[Casos Diarios],ROW()-14,1)),0)</f>
        <v>0</v>
      </c>
      <c r="N1213" s="78">
        <f>+IF(CONSOLIDADO[[#This Row],[Clave]]="710143893",1,IF(OR(CONSOLIDADO[[#This Row],[Casos Acumulados]]&gt;0,CONSOLIDADO[[#This Row],[Muertes]]&gt;0),N1212+1,I1213))</f>
        <v>26</v>
      </c>
      <c r="O1213" s="75">
        <f>+IFERROR(VLOOKUP($G1213,TDMuertes!$C$2:$E$534,3,0),0)</f>
        <v>0</v>
      </c>
      <c r="P1213" s="100" t="str">
        <f t="shared" ca="1" si="107"/>
        <v>ON</v>
      </c>
      <c r="Q1213" s="84">
        <f>+IFERROR(VLOOKUP(CONSOLIDADO[[#This Row],[Codigo Municipio]],TDDia!$A$4:$B$394,2,0),0)</f>
        <v>0</v>
      </c>
    </row>
    <row r="1214" spans="2:17" ht="14.4" x14ac:dyDescent="0.3">
      <c r="B1214">
        <f t="shared" si="104"/>
        <v>7</v>
      </c>
      <c r="C1214" s="75" t="str" cm="1">
        <f t="array" ref="C1214">+INDEX(Table_4[[Departamento]:[Municipio]],FINAL!$B1214,1)</f>
        <v>Atlántida</v>
      </c>
      <c r="D1214" s="75" t="str" cm="1">
        <f t="array" ref="D1214">+INDEX(Table_4[[Departamento]:[Municipio]],FINAL!$B1214,4)</f>
        <v>Tela</v>
      </c>
      <c r="E1214" s="75" t="str" cm="1">
        <f t="array" ref="E1214">+INDEX(Table_4[[Departamento]:[Municipio]],FINAL!$B1214,3)</f>
        <v>0107</v>
      </c>
      <c r="F1214" s="102">
        <f t="shared" si="103"/>
        <v>43947</v>
      </c>
      <c r="G1214" s="77" t="str">
        <f>+CONSOLIDADO[[#This Row],[Codigo Municipio]]&amp;CONSOLIDADO[[#This Row],[Fecha]]</f>
        <v>010743947</v>
      </c>
      <c r="H1214" s="78">
        <f>+IFERROR(VLOOKUP($G1214,TDAcumula!$C$2:$E$2027,3,0),0)</f>
        <v>0</v>
      </c>
      <c r="I1214" s="79">
        <f t="shared" si="105"/>
        <v>1</v>
      </c>
      <c r="J1214" s="80">
        <f>+IF(CONSOLIDADO[[#This Row],[Codigo Municipio]]=E1213,CONSOLIDADO[[#This Row],[Fallecidos Diarios]]+J1213,CONSOLIDADO[[#This Row],[Fallecidos Diarios]])</f>
        <v>0</v>
      </c>
      <c r="K1214" s="81">
        <f t="shared" si="106"/>
        <v>0</v>
      </c>
      <c r="L1214" s="82">
        <f>+IF(CONSOLIDADO[[#This Row],[Codigo Municipio]]=E1213,CONSOLIDADO[[#This Row],[Recuperados Diarios]]+L1213,CONSOLIDADO[[#This Row],[Recuperados Diarios]])</f>
        <v>1</v>
      </c>
      <c r="M1214" s="83" cm="1">
        <f t="array" ref="M1214">+IFERROR(IF(CONSOLIDADO[[#This Row],[Día]]&lt;14,0,INDEX(CONSOLIDADO[Casos Diarios],ROW()-14,1)),0)</f>
        <v>0</v>
      </c>
      <c r="N1214" s="78">
        <f>+IF(CONSOLIDADO[[#This Row],[Clave]]="710143893",1,IF(OR(CONSOLIDADO[[#This Row],[Casos Acumulados]]&gt;0,CONSOLIDADO[[#This Row],[Muertes]]&gt;0),N1213+1,I1214))</f>
        <v>27</v>
      </c>
      <c r="O1214" s="75">
        <f>+IFERROR(VLOOKUP($G1214,TDMuertes!$C$2:$E$534,3,0),0)</f>
        <v>0</v>
      </c>
      <c r="P1214" s="100" t="str">
        <f t="shared" ca="1" si="107"/>
        <v>ON</v>
      </c>
      <c r="Q1214" s="84">
        <f>+IFERROR(VLOOKUP(CONSOLIDADO[[#This Row],[Codigo Municipio]],TDDia!$A$4:$B$394,2,0),0)</f>
        <v>0</v>
      </c>
    </row>
    <row r="1215" spans="2:17" ht="14.4" x14ac:dyDescent="0.3">
      <c r="B1215">
        <f t="shared" si="104"/>
        <v>7</v>
      </c>
      <c r="C1215" s="75" t="str" cm="1">
        <f t="array" ref="C1215">+INDEX(Table_4[[Departamento]:[Municipio]],FINAL!$B1215,1)</f>
        <v>Atlántida</v>
      </c>
      <c r="D1215" s="75" t="str" cm="1">
        <f t="array" ref="D1215">+INDEX(Table_4[[Departamento]:[Municipio]],FINAL!$B1215,4)</f>
        <v>Tela</v>
      </c>
      <c r="E1215" s="75" t="str" cm="1">
        <f t="array" ref="E1215">+INDEX(Table_4[[Departamento]:[Municipio]],FINAL!$B1215,3)</f>
        <v>0107</v>
      </c>
      <c r="F1215" s="102">
        <f t="shared" si="103"/>
        <v>43948</v>
      </c>
      <c r="G1215" s="77" t="str">
        <f>+CONSOLIDADO[[#This Row],[Codigo Municipio]]&amp;CONSOLIDADO[[#This Row],[Fecha]]</f>
        <v>010743948</v>
      </c>
      <c r="H1215" s="78">
        <f>+IFERROR(VLOOKUP($G1215,TDAcumula!$C$2:$E$2027,3,0),0)</f>
        <v>0</v>
      </c>
      <c r="I1215" s="79">
        <f t="shared" si="105"/>
        <v>1</v>
      </c>
      <c r="J1215" s="80">
        <f>+IF(CONSOLIDADO[[#This Row],[Codigo Municipio]]=E1214,CONSOLIDADO[[#This Row],[Fallecidos Diarios]]+J1214,CONSOLIDADO[[#This Row],[Fallecidos Diarios]])</f>
        <v>0</v>
      </c>
      <c r="K1215" s="81">
        <f t="shared" si="106"/>
        <v>0</v>
      </c>
      <c r="L1215" s="82">
        <f>+IF(CONSOLIDADO[[#This Row],[Codigo Municipio]]=E1214,CONSOLIDADO[[#This Row],[Recuperados Diarios]]+L1214,CONSOLIDADO[[#This Row],[Recuperados Diarios]])</f>
        <v>1</v>
      </c>
      <c r="M1215" s="83" cm="1">
        <f t="array" ref="M1215">+IFERROR(IF(CONSOLIDADO[[#This Row],[Día]]&lt;14,0,INDEX(CONSOLIDADO[Casos Diarios],ROW()-14,1)),0)</f>
        <v>0</v>
      </c>
      <c r="N1215" s="78">
        <f>+IF(CONSOLIDADO[[#This Row],[Clave]]="710143893",1,IF(OR(CONSOLIDADO[[#This Row],[Casos Acumulados]]&gt;0,CONSOLIDADO[[#This Row],[Muertes]]&gt;0),N1214+1,I1215))</f>
        <v>28</v>
      </c>
      <c r="O1215" s="75">
        <f>+IFERROR(VLOOKUP($G1215,TDMuertes!$C$2:$E$534,3,0),0)</f>
        <v>0</v>
      </c>
      <c r="P1215" s="100" t="str">
        <f t="shared" ca="1" si="107"/>
        <v>ON</v>
      </c>
      <c r="Q1215" s="84">
        <f>+IFERROR(VLOOKUP(CONSOLIDADO[[#This Row],[Codigo Municipio]],TDDia!$A$4:$B$394,2,0),0)</f>
        <v>0</v>
      </c>
    </row>
    <row r="1216" spans="2:17" ht="14.4" x14ac:dyDescent="0.3">
      <c r="B1216">
        <f t="shared" si="104"/>
        <v>7</v>
      </c>
      <c r="C1216" s="75" t="str" cm="1">
        <f t="array" ref="C1216">+INDEX(Table_4[[Departamento]:[Municipio]],FINAL!$B1216,1)</f>
        <v>Atlántida</v>
      </c>
      <c r="D1216" s="75" t="str" cm="1">
        <f t="array" ref="D1216">+INDEX(Table_4[[Departamento]:[Municipio]],FINAL!$B1216,4)</f>
        <v>Tela</v>
      </c>
      <c r="E1216" s="75" t="str" cm="1">
        <f t="array" ref="E1216">+INDEX(Table_4[[Departamento]:[Municipio]],FINAL!$B1216,3)</f>
        <v>0107</v>
      </c>
      <c r="F1216" s="102">
        <f t="shared" si="103"/>
        <v>43949</v>
      </c>
      <c r="G1216" s="77" t="str">
        <f>+CONSOLIDADO[[#This Row],[Codigo Municipio]]&amp;CONSOLIDADO[[#This Row],[Fecha]]</f>
        <v>010743949</v>
      </c>
      <c r="H1216" s="78">
        <f>+IFERROR(VLOOKUP($G1216,TDAcumula!$C$2:$E$2027,3,0),0)</f>
        <v>0</v>
      </c>
      <c r="I1216" s="79">
        <f t="shared" si="105"/>
        <v>1</v>
      </c>
      <c r="J1216" s="80">
        <f>+IF(CONSOLIDADO[[#This Row],[Codigo Municipio]]=E1215,CONSOLIDADO[[#This Row],[Fallecidos Diarios]]+J1215,CONSOLIDADO[[#This Row],[Fallecidos Diarios]])</f>
        <v>0</v>
      </c>
      <c r="K1216" s="81">
        <f t="shared" si="106"/>
        <v>0</v>
      </c>
      <c r="L1216" s="82">
        <f>+IF(CONSOLIDADO[[#This Row],[Codigo Municipio]]=E1215,CONSOLIDADO[[#This Row],[Recuperados Diarios]]+L1215,CONSOLIDADO[[#This Row],[Recuperados Diarios]])</f>
        <v>1</v>
      </c>
      <c r="M1216" s="83" cm="1">
        <f t="array" ref="M1216">+IFERROR(IF(CONSOLIDADO[[#This Row],[Día]]&lt;14,0,INDEX(CONSOLIDADO[Casos Diarios],ROW()-14,1)),0)</f>
        <v>0</v>
      </c>
      <c r="N1216" s="78">
        <f>+IF(CONSOLIDADO[[#This Row],[Clave]]="710143893",1,IF(OR(CONSOLIDADO[[#This Row],[Casos Acumulados]]&gt;0,CONSOLIDADO[[#This Row],[Muertes]]&gt;0),N1215+1,I1216))</f>
        <v>29</v>
      </c>
      <c r="O1216" s="75">
        <f>+IFERROR(VLOOKUP($G1216,TDMuertes!$C$2:$E$534,3,0),0)</f>
        <v>0</v>
      </c>
      <c r="P1216" s="100" t="str">
        <f t="shared" ca="1" si="107"/>
        <v>ON</v>
      </c>
      <c r="Q1216" s="84">
        <f>+IFERROR(VLOOKUP(CONSOLIDADO[[#This Row],[Codigo Municipio]],TDDia!$A$4:$B$394,2,0),0)</f>
        <v>0</v>
      </c>
    </row>
    <row r="1217" spans="2:17" ht="14.4" x14ac:dyDescent="0.3">
      <c r="B1217">
        <f t="shared" si="104"/>
        <v>7</v>
      </c>
      <c r="C1217" s="75" t="str" cm="1">
        <f t="array" ref="C1217">+INDEX(Table_4[[Departamento]:[Municipio]],FINAL!$B1217,1)</f>
        <v>Atlántida</v>
      </c>
      <c r="D1217" s="75" t="str" cm="1">
        <f t="array" ref="D1217">+INDEX(Table_4[[Departamento]:[Municipio]],FINAL!$B1217,4)</f>
        <v>Tela</v>
      </c>
      <c r="E1217" s="75" t="str" cm="1">
        <f t="array" ref="E1217">+INDEX(Table_4[[Departamento]:[Municipio]],FINAL!$B1217,3)</f>
        <v>0107</v>
      </c>
      <c r="F1217" s="102">
        <f t="shared" si="103"/>
        <v>43950</v>
      </c>
      <c r="G1217" s="77" t="str">
        <f>+CONSOLIDADO[[#This Row],[Codigo Municipio]]&amp;CONSOLIDADO[[#This Row],[Fecha]]</f>
        <v>010743950</v>
      </c>
      <c r="H1217" s="78">
        <f>+IFERROR(VLOOKUP($G1217,TDAcumula!$C$2:$E$2027,3,0),0)</f>
        <v>0</v>
      </c>
      <c r="I1217" s="79">
        <f t="shared" si="105"/>
        <v>1</v>
      </c>
      <c r="J1217" s="80">
        <f>+IF(CONSOLIDADO[[#This Row],[Codigo Municipio]]=E1216,CONSOLIDADO[[#This Row],[Fallecidos Diarios]]+J1216,CONSOLIDADO[[#This Row],[Fallecidos Diarios]])</f>
        <v>0</v>
      </c>
      <c r="K1217" s="81">
        <f t="shared" si="106"/>
        <v>0</v>
      </c>
      <c r="L1217" s="82">
        <f>+IF(CONSOLIDADO[[#This Row],[Codigo Municipio]]=E1216,CONSOLIDADO[[#This Row],[Recuperados Diarios]]+L1216,CONSOLIDADO[[#This Row],[Recuperados Diarios]])</f>
        <v>1</v>
      </c>
      <c r="M1217" s="83" cm="1">
        <f t="array" ref="M1217">+IFERROR(IF(CONSOLIDADO[[#This Row],[Día]]&lt;14,0,INDEX(CONSOLIDADO[Casos Diarios],ROW()-14,1)),0)</f>
        <v>0</v>
      </c>
      <c r="N1217" s="78">
        <f>+IF(CONSOLIDADO[[#This Row],[Clave]]="710143893",1,IF(OR(CONSOLIDADO[[#This Row],[Casos Acumulados]]&gt;0,CONSOLIDADO[[#This Row],[Muertes]]&gt;0),N1216+1,I1217))</f>
        <v>30</v>
      </c>
      <c r="O1217" s="75">
        <f>+IFERROR(VLOOKUP($G1217,TDMuertes!$C$2:$E$534,3,0),0)</f>
        <v>0</v>
      </c>
      <c r="P1217" s="100" t="str">
        <f t="shared" ca="1" si="107"/>
        <v>ON</v>
      </c>
      <c r="Q1217" s="84">
        <f>+IFERROR(VLOOKUP(CONSOLIDADO[[#This Row],[Codigo Municipio]],TDDia!$A$4:$B$394,2,0),0)</f>
        <v>0</v>
      </c>
    </row>
    <row r="1218" spans="2:17" ht="14.4" x14ac:dyDescent="0.3">
      <c r="B1218">
        <f t="shared" si="104"/>
        <v>7</v>
      </c>
      <c r="C1218" s="75" t="str" cm="1">
        <f t="array" ref="C1218">+INDEX(Table_4[[Departamento]:[Municipio]],FINAL!$B1218,1)</f>
        <v>Atlántida</v>
      </c>
      <c r="D1218" s="75" t="str" cm="1">
        <f t="array" ref="D1218">+INDEX(Table_4[[Departamento]:[Municipio]],FINAL!$B1218,4)</f>
        <v>Tela</v>
      </c>
      <c r="E1218" s="75" t="str" cm="1">
        <f t="array" ref="E1218">+INDEX(Table_4[[Departamento]:[Municipio]],FINAL!$B1218,3)</f>
        <v>0107</v>
      </c>
      <c r="F1218" s="102">
        <f t="shared" ref="F1218:F1281" si="108">+F1025</f>
        <v>43951</v>
      </c>
      <c r="G1218" s="77" t="str">
        <f>+CONSOLIDADO[[#This Row],[Codigo Municipio]]&amp;CONSOLIDADO[[#This Row],[Fecha]]</f>
        <v>010743951</v>
      </c>
      <c r="H1218" s="78">
        <f>+IFERROR(VLOOKUP($G1218,TDAcumula!$C$2:$E$2027,3,0),0)</f>
        <v>1</v>
      </c>
      <c r="I1218" s="79">
        <f t="shared" si="105"/>
        <v>2</v>
      </c>
      <c r="J1218" s="80">
        <f>+IF(CONSOLIDADO[[#This Row],[Codigo Municipio]]=E1217,CONSOLIDADO[[#This Row],[Fallecidos Diarios]]+J1217,CONSOLIDADO[[#This Row],[Fallecidos Diarios]])</f>
        <v>0</v>
      </c>
      <c r="K1218" s="81">
        <f t="shared" si="106"/>
        <v>1</v>
      </c>
      <c r="L1218" s="82">
        <f>+IF(CONSOLIDADO[[#This Row],[Codigo Municipio]]=E1217,CONSOLIDADO[[#This Row],[Recuperados Diarios]]+L1217,CONSOLIDADO[[#This Row],[Recuperados Diarios]])</f>
        <v>1</v>
      </c>
      <c r="M1218" s="83" cm="1">
        <f t="array" ref="M1218">+IFERROR(IF(CONSOLIDADO[[#This Row],[Día]]&lt;14,0,INDEX(CONSOLIDADO[Casos Diarios],ROW()-14,1)),0)</f>
        <v>0</v>
      </c>
      <c r="N1218" s="78">
        <f>+IF(CONSOLIDADO[[#This Row],[Clave]]="710143893",1,IF(OR(CONSOLIDADO[[#This Row],[Casos Acumulados]]&gt;0,CONSOLIDADO[[#This Row],[Muertes]]&gt;0),N1217+1,I1218))</f>
        <v>31</v>
      </c>
      <c r="O1218" s="75">
        <f>+IFERROR(VLOOKUP($G1218,TDMuertes!$C$2:$E$534,3,0),0)</f>
        <v>0</v>
      </c>
      <c r="P1218" s="100" t="str">
        <f t="shared" ca="1" si="107"/>
        <v>ON</v>
      </c>
      <c r="Q1218" s="84">
        <f>+IFERROR(VLOOKUP(CONSOLIDADO[[#This Row],[Codigo Municipio]],TDDia!$A$4:$B$394,2,0),0)</f>
        <v>0</v>
      </c>
    </row>
    <row r="1219" spans="2:17" ht="14.4" x14ac:dyDescent="0.3">
      <c r="B1219">
        <f t="shared" si="104"/>
        <v>7</v>
      </c>
      <c r="C1219" s="75" t="str" cm="1">
        <f t="array" ref="C1219">+INDEX(Table_4[[Departamento]:[Municipio]],FINAL!$B1219,1)</f>
        <v>Atlántida</v>
      </c>
      <c r="D1219" s="75" t="str" cm="1">
        <f t="array" ref="D1219">+INDEX(Table_4[[Departamento]:[Municipio]],FINAL!$B1219,4)</f>
        <v>Tela</v>
      </c>
      <c r="E1219" s="75" t="str" cm="1">
        <f t="array" ref="E1219">+INDEX(Table_4[[Departamento]:[Municipio]],FINAL!$B1219,3)</f>
        <v>0107</v>
      </c>
      <c r="F1219" s="102">
        <f t="shared" si="108"/>
        <v>43952</v>
      </c>
      <c r="G1219" s="77" t="str">
        <f>+CONSOLIDADO[[#This Row],[Codigo Municipio]]&amp;CONSOLIDADO[[#This Row],[Fecha]]</f>
        <v>010743952</v>
      </c>
      <c r="H1219" s="78">
        <f>+IFERROR(VLOOKUP($G1219,TDAcumula!$C$2:$E$2027,3,0),0)</f>
        <v>0</v>
      </c>
      <c r="I1219" s="79">
        <f t="shared" si="105"/>
        <v>2</v>
      </c>
      <c r="J1219" s="80">
        <f>+IF(CONSOLIDADO[[#This Row],[Codigo Municipio]]=E1218,CONSOLIDADO[[#This Row],[Fallecidos Diarios]]+J1218,CONSOLIDADO[[#This Row],[Fallecidos Diarios]])</f>
        <v>0</v>
      </c>
      <c r="K1219" s="81">
        <f t="shared" si="106"/>
        <v>1</v>
      </c>
      <c r="L1219" s="82">
        <f>+IF(CONSOLIDADO[[#This Row],[Codigo Municipio]]=E1218,CONSOLIDADO[[#This Row],[Recuperados Diarios]]+L1218,CONSOLIDADO[[#This Row],[Recuperados Diarios]])</f>
        <v>1</v>
      </c>
      <c r="M1219" s="83" cm="1">
        <f t="array" ref="M1219">+IFERROR(IF(CONSOLIDADO[[#This Row],[Día]]&lt;14,0,INDEX(CONSOLIDADO[Casos Diarios],ROW()-14,1)),0)</f>
        <v>0</v>
      </c>
      <c r="N1219" s="78">
        <f>+IF(CONSOLIDADO[[#This Row],[Clave]]="710143893",1,IF(OR(CONSOLIDADO[[#This Row],[Casos Acumulados]]&gt;0,CONSOLIDADO[[#This Row],[Muertes]]&gt;0),N1218+1,I1219))</f>
        <v>32</v>
      </c>
      <c r="O1219" s="75">
        <f>+IFERROR(VLOOKUP($G1219,TDMuertes!$C$2:$E$534,3,0),0)</f>
        <v>0</v>
      </c>
      <c r="P1219" s="100" t="str">
        <f t="shared" ca="1" si="107"/>
        <v>ON</v>
      </c>
      <c r="Q1219" s="84">
        <f>+IFERROR(VLOOKUP(CONSOLIDADO[[#This Row],[Codigo Municipio]],TDDia!$A$4:$B$394,2,0),0)</f>
        <v>0</v>
      </c>
    </row>
    <row r="1220" spans="2:17" ht="14.4" x14ac:dyDescent="0.3">
      <c r="B1220">
        <f t="shared" si="104"/>
        <v>7</v>
      </c>
      <c r="C1220" s="75" t="str" cm="1">
        <f t="array" ref="C1220">+INDEX(Table_4[[Departamento]:[Municipio]],FINAL!$B1220,1)</f>
        <v>Atlántida</v>
      </c>
      <c r="D1220" s="75" t="str" cm="1">
        <f t="array" ref="D1220">+INDEX(Table_4[[Departamento]:[Municipio]],FINAL!$B1220,4)</f>
        <v>Tela</v>
      </c>
      <c r="E1220" s="75" t="str" cm="1">
        <f t="array" ref="E1220">+INDEX(Table_4[[Departamento]:[Municipio]],FINAL!$B1220,3)</f>
        <v>0107</v>
      </c>
      <c r="F1220" s="102">
        <f t="shared" si="108"/>
        <v>43953</v>
      </c>
      <c r="G1220" s="77" t="str">
        <f>+CONSOLIDADO[[#This Row],[Codigo Municipio]]&amp;CONSOLIDADO[[#This Row],[Fecha]]</f>
        <v>010743953</v>
      </c>
      <c r="H1220" s="78">
        <f>+IFERROR(VLOOKUP($G1220,TDAcumula!$C$2:$E$2027,3,0),0)</f>
        <v>0</v>
      </c>
      <c r="I1220" s="79">
        <f t="shared" si="105"/>
        <v>2</v>
      </c>
      <c r="J1220" s="80">
        <f>+IF(CONSOLIDADO[[#This Row],[Codigo Municipio]]=E1219,CONSOLIDADO[[#This Row],[Fallecidos Diarios]]+J1219,CONSOLIDADO[[#This Row],[Fallecidos Diarios]])</f>
        <v>0</v>
      </c>
      <c r="K1220" s="81">
        <f t="shared" si="106"/>
        <v>1</v>
      </c>
      <c r="L1220" s="82">
        <f>+IF(CONSOLIDADO[[#This Row],[Codigo Municipio]]=E1219,CONSOLIDADO[[#This Row],[Recuperados Diarios]]+L1219,CONSOLIDADO[[#This Row],[Recuperados Diarios]])</f>
        <v>1</v>
      </c>
      <c r="M1220" s="83" cm="1">
        <f t="array" ref="M1220">+IFERROR(IF(CONSOLIDADO[[#This Row],[Día]]&lt;14,0,INDEX(CONSOLIDADO[Casos Diarios],ROW()-14,1)),0)</f>
        <v>0</v>
      </c>
      <c r="N1220" s="78">
        <f>+IF(CONSOLIDADO[[#This Row],[Clave]]="710143893",1,IF(OR(CONSOLIDADO[[#This Row],[Casos Acumulados]]&gt;0,CONSOLIDADO[[#This Row],[Muertes]]&gt;0),N1219+1,I1220))</f>
        <v>33</v>
      </c>
      <c r="O1220" s="75">
        <f>+IFERROR(VLOOKUP($G1220,TDMuertes!$C$2:$E$534,3,0),0)</f>
        <v>0</v>
      </c>
      <c r="P1220" s="100" t="str">
        <f t="shared" ca="1" si="107"/>
        <v>ON</v>
      </c>
      <c r="Q1220" s="84">
        <f>+IFERROR(VLOOKUP(CONSOLIDADO[[#This Row],[Codigo Municipio]],TDDia!$A$4:$B$394,2,0),0)</f>
        <v>0</v>
      </c>
    </row>
    <row r="1221" spans="2:17" ht="14.4" x14ac:dyDescent="0.3">
      <c r="B1221">
        <f t="shared" ref="B1221:B1284" si="109">+IF(F1220=44085,B1220+1,B1220)</f>
        <v>7</v>
      </c>
      <c r="C1221" s="75" t="str" cm="1">
        <f t="array" ref="C1221">+INDEX(Table_4[[Departamento]:[Municipio]],FINAL!$B1221,1)</f>
        <v>Atlántida</v>
      </c>
      <c r="D1221" s="75" t="str" cm="1">
        <f t="array" ref="D1221">+INDEX(Table_4[[Departamento]:[Municipio]],FINAL!$B1221,4)</f>
        <v>Tela</v>
      </c>
      <c r="E1221" s="75" t="str" cm="1">
        <f t="array" ref="E1221">+INDEX(Table_4[[Departamento]:[Municipio]],FINAL!$B1221,3)</f>
        <v>0107</v>
      </c>
      <c r="F1221" s="102">
        <f t="shared" si="108"/>
        <v>43954</v>
      </c>
      <c r="G1221" s="77" t="str">
        <f>+CONSOLIDADO[[#This Row],[Codigo Municipio]]&amp;CONSOLIDADO[[#This Row],[Fecha]]</f>
        <v>010743954</v>
      </c>
      <c r="H1221" s="78">
        <f>+IFERROR(VLOOKUP($G1221,TDAcumula!$C$2:$E$2027,3,0),0)</f>
        <v>0</v>
      </c>
      <c r="I1221" s="79">
        <f t="shared" si="105"/>
        <v>2</v>
      </c>
      <c r="J1221" s="80">
        <f>+IF(CONSOLIDADO[[#This Row],[Codigo Municipio]]=E1220,CONSOLIDADO[[#This Row],[Fallecidos Diarios]]+J1220,CONSOLIDADO[[#This Row],[Fallecidos Diarios]])</f>
        <v>0</v>
      </c>
      <c r="K1221" s="81">
        <f t="shared" si="106"/>
        <v>1</v>
      </c>
      <c r="L1221" s="82">
        <f>+IF(CONSOLIDADO[[#This Row],[Codigo Municipio]]=E1220,CONSOLIDADO[[#This Row],[Recuperados Diarios]]+L1220,CONSOLIDADO[[#This Row],[Recuperados Diarios]])</f>
        <v>1</v>
      </c>
      <c r="M1221" s="83" cm="1">
        <f t="array" ref="M1221">+IFERROR(IF(CONSOLIDADO[[#This Row],[Día]]&lt;14,0,INDEX(CONSOLIDADO[Casos Diarios],ROW()-14,1)),0)</f>
        <v>0</v>
      </c>
      <c r="N1221" s="78">
        <f>+IF(CONSOLIDADO[[#This Row],[Clave]]="710143893",1,IF(OR(CONSOLIDADO[[#This Row],[Casos Acumulados]]&gt;0,CONSOLIDADO[[#This Row],[Muertes]]&gt;0),N1220+1,I1221))</f>
        <v>34</v>
      </c>
      <c r="O1221" s="75">
        <f>+IFERROR(VLOOKUP($G1221,TDMuertes!$C$2:$E$534,3,0),0)</f>
        <v>0</v>
      </c>
      <c r="P1221" s="100" t="str">
        <f t="shared" ca="1" si="107"/>
        <v>ON</v>
      </c>
      <c r="Q1221" s="84">
        <f>+IFERROR(VLOOKUP(CONSOLIDADO[[#This Row],[Codigo Municipio]],TDDia!$A$4:$B$394,2,0),0)</f>
        <v>0</v>
      </c>
    </row>
    <row r="1222" spans="2:17" ht="14.4" x14ac:dyDescent="0.3">
      <c r="B1222">
        <f t="shared" si="109"/>
        <v>7</v>
      </c>
      <c r="C1222" s="75" t="str" cm="1">
        <f t="array" ref="C1222">+INDEX(Table_4[[Departamento]:[Municipio]],FINAL!$B1222,1)</f>
        <v>Atlántida</v>
      </c>
      <c r="D1222" s="75" t="str" cm="1">
        <f t="array" ref="D1222">+INDEX(Table_4[[Departamento]:[Municipio]],FINAL!$B1222,4)</f>
        <v>Tela</v>
      </c>
      <c r="E1222" s="75" t="str" cm="1">
        <f t="array" ref="E1222">+INDEX(Table_4[[Departamento]:[Municipio]],FINAL!$B1222,3)</f>
        <v>0107</v>
      </c>
      <c r="F1222" s="102">
        <f t="shared" si="108"/>
        <v>43955</v>
      </c>
      <c r="G1222" s="77" t="str">
        <f>+CONSOLIDADO[[#This Row],[Codigo Municipio]]&amp;CONSOLIDADO[[#This Row],[Fecha]]</f>
        <v>010743955</v>
      </c>
      <c r="H1222" s="78">
        <f>+IFERROR(VLOOKUP($G1222,TDAcumula!$C$2:$E$2027,3,0),0)</f>
        <v>0</v>
      </c>
      <c r="I1222" s="79">
        <f t="shared" si="105"/>
        <v>2</v>
      </c>
      <c r="J1222" s="80">
        <f>+IF(CONSOLIDADO[[#This Row],[Codigo Municipio]]=E1221,CONSOLIDADO[[#This Row],[Fallecidos Diarios]]+J1221,CONSOLIDADO[[#This Row],[Fallecidos Diarios]])</f>
        <v>0</v>
      </c>
      <c r="K1222" s="81">
        <f t="shared" si="106"/>
        <v>1</v>
      </c>
      <c r="L1222" s="82">
        <f>+IF(CONSOLIDADO[[#This Row],[Codigo Municipio]]=E1221,CONSOLIDADO[[#This Row],[Recuperados Diarios]]+L1221,CONSOLIDADO[[#This Row],[Recuperados Diarios]])</f>
        <v>1</v>
      </c>
      <c r="M1222" s="83" cm="1">
        <f t="array" ref="M1222">+IFERROR(IF(CONSOLIDADO[[#This Row],[Día]]&lt;14,0,INDEX(CONSOLIDADO[Casos Diarios],ROW()-14,1)),0)</f>
        <v>0</v>
      </c>
      <c r="N1222" s="78">
        <f>+IF(CONSOLIDADO[[#This Row],[Clave]]="710143893",1,IF(OR(CONSOLIDADO[[#This Row],[Casos Acumulados]]&gt;0,CONSOLIDADO[[#This Row],[Muertes]]&gt;0),N1221+1,I1222))</f>
        <v>35</v>
      </c>
      <c r="O1222" s="75">
        <f>+IFERROR(VLOOKUP($G1222,TDMuertes!$C$2:$E$534,3,0),0)</f>
        <v>0</v>
      </c>
      <c r="P1222" s="100" t="str">
        <f t="shared" ca="1" si="107"/>
        <v>ON</v>
      </c>
      <c r="Q1222" s="84">
        <f>+IFERROR(VLOOKUP(CONSOLIDADO[[#This Row],[Codigo Municipio]],TDDia!$A$4:$B$394,2,0),0)</f>
        <v>0</v>
      </c>
    </row>
    <row r="1223" spans="2:17" ht="14.4" x14ac:dyDescent="0.3">
      <c r="B1223">
        <f t="shared" si="109"/>
        <v>7</v>
      </c>
      <c r="C1223" s="75" t="str" cm="1">
        <f t="array" ref="C1223">+INDEX(Table_4[[Departamento]:[Municipio]],FINAL!$B1223,1)</f>
        <v>Atlántida</v>
      </c>
      <c r="D1223" s="75" t="str" cm="1">
        <f t="array" ref="D1223">+INDEX(Table_4[[Departamento]:[Municipio]],FINAL!$B1223,4)</f>
        <v>Tela</v>
      </c>
      <c r="E1223" s="75" t="str" cm="1">
        <f t="array" ref="E1223">+INDEX(Table_4[[Departamento]:[Municipio]],FINAL!$B1223,3)</f>
        <v>0107</v>
      </c>
      <c r="F1223" s="102">
        <f t="shared" si="108"/>
        <v>43956</v>
      </c>
      <c r="G1223" s="77" t="str">
        <f>+CONSOLIDADO[[#This Row],[Codigo Municipio]]&amp;CONSOLIDADO[[#This Row],[Fecha]]</f>
        <v>010743956</v>
      </c>
      <c r="H1223" s="78">
        <f>+IFERROR(VLOOKUP($G1223,TDAcumula!$C$2:$E$2027,3,0),0)</f>
        <v>0</v>
      </c>
      <c r="I1223" s="79">
        <f t="shared" si="105"/>
        <v>2</v>
      </c>
      <c r="J1223" s="80">
        <f>+IF(CONSOLIDADO[[#This Row],[Codigo Municipio]]=E1222,CONSOLIDADO[[#This Row],[Fallecidos Diarios]]+J1222,CONSOLIDADO[[#This Row],[Fallecidos Diarios]])</f>
        <v>0</v>
      </c>
      <c r="K1223" s="81">
        <f t="shared" si="106"/>
        <v>1</v>
      </c>
      <c r="L1223" s="82">
        <f>+IF(CONSOLIDADO[[#This Row],[Codigo Municipio]]=E1222,CONSOLIDADO[[#This Row],[Recuperados Diarios]]+L1222,CONSOLIDADO[[#This Row],[Recuperados Diarios]])</f>
        <v>1</v>
      </c>
      <c r="M1223" s="83" cm="1">
        <f t="array" ref="M1223">+IFERROR(IF(CONSOLIDADO[[#This Row],[Día]]&lt;14,0,INDEX(CONSOLIDADO[Casos Diarios],ROW()-14,1)),0)</f>
        <v>0</v>
      </c>
      <c r="N1223" s="78">
        <f>+IF(CONSOLIDADO[[#This Row],[Clave]]="710143893",1,IF(OR(CONSOLIDADO[[#This Row],[Casos Acumulados]]&gt;0,CONSOLIDADO[[#This Row],[Muertes]]&gt;0),N1222+1,I1223))</f>
        <v>36</v>
      </c>
      <c r="O1223" s="75">
        <f>+IFERROR(VLOOKUP($G1223,TDMuertes!$C$2:$E$534,3,0),0)</f>
        <v>0</v>
      </c>
      <c r="P1223" s="100" t="str">
        <f t="shared" ca="1" si="107"/>
        <v>ON</v>
      </c>
      <c r="Q1223" s="84">
        <f>+IFERROR(VLOOKUP(CONSOLIDADO[[#This Row],[Codigo Municipio]],TDDia!$A$4:$B$394,2,0),0)</f>
        <v>0</v>
      </c>
    </row>
    <row r="1224" spans="2:17" ht="14.4" x14ac:dyDescent="0.3">
      <c r="B1224">
        <f t="shared" si="109"/>
        <v>7</v>
      </c>
      <c r="C1224" s="75" t="str" cm="1">
        <f t="array" ref="C1224">+INDEX(Table_4[[Departamento]:[Municipio]],FINAL!$B1224,1)</f>
        <v>Atlántida</v>
      </c>
      <c r="D1224" s="75" t="str" cm="1">
        <f t="array" ref="D1224">+INDEX(Table_4[[Departamento]:[Municipio]],FINAL!$B1224,4)</f>
        <v>Tela</v>
      </c>
      <c r="E1224" s="75" t="str" cm="1">
        <f t="array" ref="E1224">+INDEX(Table_4[[Departamento]:[Municipio]],FINAL!$B1224,3)</f>
        <v>0107</v>
      </c>
      <c r="F1224" s="102">
        <f t="shared" si="108"/>
        <v>43957</v>
      </c>
      <c r="G1224" s="77" t="str">
        <f>+CONSOLIDADO[[#This Row],[Codigo Municipio]]&amp;CONSOLIDADO[[#This Row],[Fecha]]</f>
        <v>010743957</v>
      </c>
      <c r="H1224" s="78">
        <f>+IFERROR(VLOOKUP($G1224,TDAcumula!$C$2:$E$2027,3,0),0)</f>
        <v>0</v>
      </c>
      <c r="I1224" s="79">
        <f t="shared" si="105"/>
        <v>2</v>
      </c>
      <c r="J1224" s="80">
        <f>+IF(CONSOLIDADO[[#This Row],[Codigo Municipio]]=E1223,CONSOLIDADO[[#This Row],[Fallecidos Diarios]]+J1223,CONSOLIDADO[[#This Row],[Fallecidos Diarios]])</f>
        <v>0</v>
      </c>
      <c r="K1224" s="81">
        <f t="shared" si="106"/>
        <v>1</v>
      </c>
      <c r="L1224" s="82">
        <f>+IF(CONSOLIDADO[[#This Row],[Codigo Municipio]]=E1223,CONSOLIDADO[[#This Row],[Recuperados Diarios]]+L1223,CONSOLIDADO[[#This Row],[Recuperados Diarios]])</f>
        <v>1</v>
      </c>
      <c r="M1224" s="83" cm="1">
        <f t="array" ref="M1224">+IFERROR(IF(CONSOLIDADO[[#This Row],[Día]]&lt;14,0,INDEX(CONSOLIDADO[Casos Diarios],ROW()-14,1)),0)</f>
        <v>0</v>
      </c>
      <c r="N1224" s="78">
        <f>+IF(CONSOLIDADO[[#This Row],[Clave]]="710143893",1,IF(OR(CONSOLIDADO[[#This Row],[Casos Acumulados]]&gt;0,CONSOLIDADO[[#This Row],[Muertes]]&gt;0),N1223+1,I1224))</f>
        <v>37</v>
      </c>
      <c r="O1224" s="75">
        <f>+IFERROR(VLOOKUP($G1224,TDMuertes!$C$2:$E$534,3,0),0)</f>
        <v>0</v>
      </c>
      <c r="P1224" s="100" t="str">
        <f t="shared" ca="1" si="107"/>
        <v>ON</v>
      </c>
      <c r="Q1224" s="84">
        <f>+IFERROR(VLOOKUP(CONSOLIDADO[[#This Row],[Codigo Municipio]],TDDia!$A$4:$B$394,2,0),0)</f>
        <v>0</v>
      </c>
    </row>
    <row r="1225" spans="2:17" ht="14.4" x14ac:dyDescent="0.3">
      <c r="B1225">
        <f t="shared" si="109"/>
        <v>7</v>
      </c>
      <c r="C1225" s="75" t="str" cm="1">
        <f t="array" ref="C1225">+INDEX(Table_4[[Departamento]:[Municipio]],FINAL!$B1225,1)</f>
        <v>Atlántida</v>
      </c>
      <c r="D1225" s="75" t="str" cm="1">
        <f t="array" ref="D1225">+INDEX(Table_4[[Departamento]:[Municipio]],FINAL!$B1225,4)</f>
        <v>Tela</v>
      </c>
      <c r="E1225" s="75" t="str" cm="1">
        <f t="array" ref="E1225">+INDEX(Table_4[[Departamento]:[Municipio]],FINAL!$B1225,3)</f>
        <v>0107</v>
      </c>
      <c r="F1225" s="102">
        <f t="shared" si="108"/>
        <v>43958</v>
      </c>
      <c r="G1225" s="77" t="str">
        <f>+CONSOLIDADO[[#This Row],[Codigo Municipio]]&amp;CONSOLIDADO[[#This Row],[Fecha]]</f>
        <v>010743958</v>
      </c>
      <c r="H1225" s="78">
        <f>+IFERROR(VLOOKUP($G1225,TDAcumula!$C$2:$E$2027,3,0),0)</f>
        <v>0</v>
      </c>
      <c r="I1225" s="79">
        <f t="shared" si="105"/>
        <v>2</v>
      </c>
      <c r="J1225" s="80">
        <f>+IF(CONSOLIDADO[[#This Row],[Codigo Municipio]]=E1224,CONSOLIDADO[[#This Row],[Fallecidos Diarios]]+J1224,CONSOLIDADO[[#This Row],[Fallecidos Diarios]])</f>
        <v>0</v>
      </c>
      <c r="K1225" s="81">
        <f t="shared" si="106"/>
        <v>1</v>
      </c>
      <c r="L1225" s="82">
        <f>+IF(CONSOLIDADO[[#This Row],[Codigo Municipio]]=E1224,CONSOLIDADO[[#This Row],[Recuperados Diarios]]+L1224,CONSOLIDADO[[#This Row],[Recuperados Diarios]])</f>
        <v>1</v>
      </c>
      <c r="M1225" s="83" cm="1">
        <f t="array" ref="M1225">+IFERROR(IF(CONSOLIDADO[[#This Row],[Día]]&lt;14,0,INDEX(CONSOLIDADO[Casos Diarios],ROW()-14,1)),0)</f>
        <v>0</v>
      </c>
      <c r="N1225" s="78">
        <f>+IF(CONSOLIDADO[[#This Row],[Clave]]="710143893",1,IF(OR(CONSOLIDADO[[#This Row],[Casos Acumulados]]&gt;0,CONSOLIDADO[[#This Row],[Muertes]]&gt;0),N1224+1,I1225))</f>
        <v>38</v>
      </c>
      <c r="O1225" s="75">
        <f>+IFERROR(VLOOKUP($G1225,TDMuertes!$C$2:$E$534,3,0),0)</f>
        <v>0</v>
      </c>
      <c r="P1225" s="100" t="str">
        <f t="shared" ca="1" si="107"/>
        <v>ON</v>
      </c>
      <c r="Q1225" s="84">
        <f>+IFERROR(VLOOKUP(CONSOLIDADO[[#This Row],[Codigo Municipio]],TDDia!$A$4:$B$394,2,0),0)</f>
        <v>0</v>
      </c>
    </row>
    <row r="1226" spans="2:17" ht="14.4" x14ac:dyDescent="0.3">
      <c r="B1226">
        <f t="shared" si="109"/>
        <v>7</v>
      </c>
      <c r="C1226" s="75" t="str" cm="1">
        <f t="array" ref="C1226">+INDEX(Table_4[[Departamento]:[Municipio]],FINAL!$B1226,1)</f>
        <v>Atlántida</v>
      </c>
      <c r="D1226" s="75" t="str" cm="1">
        <f t="array" ref="D1226">+INDEX(Table_4[[Departamento]:[Municipio]],FINAL!$B1226,4)</f>
        <v>Tela</v>
      </c>
      <c r="E1226" s="75" t="str" cm="1">
        <f t="array" ref="E1226">+INDEX(Table_4[[Departamento]:[Municipio]],FINAL!$B1226,3)</f>
        <v>0107</v>
      </c>
      <c r="F1226" s="102">
        <f t="shared" si="108"/>
        <v>43959</v>
      </c>
      <c r="G1226" s="77" t="str">
        <f>+CONSOLIDADO[[#This Row],[Codigo Municipio]]&amp;CONSOLIDADO[[#This Row],[Fecha]]</f>
        <v>010743959</v>
      </c>
      <c r="H1226" s="78">
        <f>+IFERROR(VLOOKUP($G1226,TDAcumula!$C$2:$E$2027,3,0),0)</f>
        <v>0</v>
      </c>
      <c r="I1226" s="79">
        <f t="shared" si="105"/>
        <v>2</v>
      </c>
      <c r="J1226" s="80">
        <f>+IF(CONSOLIDADO[[#This Row],[Codigo Municipio]]=E1225,CONSOLIDADO[[#This Row],[Fallecidos Diarios]]+J1225,CONSOLIDADO[[#This Row],[Fallecidos Diarios]])</f>
        <v>0</v>
      </c>
      <c r="K1226" s="81">
        <f t="shared" si="106"/>
        <v>1</v>
      </c>
      <c r="L1226" s="82">
        <f>+IF(CONSOLIDADO[[#This Row],[Codigo Municipio]]=E1225,CONSOLIDADO[[#This Row],[Recuperados Diarios]]+L1225,CONSOLIDADO[[#This Row],[Recuperados Diarios]])</f>
        <v>1</v>
      </c>
      <c r="M1226" s="83" cm="1">
        <f t="array" ref="M1226">+IFERROR(IF(CONSOLIDADO[[#This Row],[Día]]&lt;14,0,INDEX(CONSOLIDADO[Casos Diarios],ROW()-14,1)),0)</f>
        <v>0</v>
      </c>
      <c r="N1226" s="78">
        <f>+IF(CONSOLIDADO[[#This Row],[Clave]]="710143893",1,IF(OR(CONSOLIDADO[[#This Row],[Casos Acumulados]]&gt;0,CONSOLIDADO[[#This Row],[Muertes]]&gt;0),N1225+1,I1226))</f>
        <v>39</v>
      </c>
      <c r="O1226" s="75">
        <f>+IFERROR(VLOOKUP($G1226,TDMuertes!$C$2:$E$534,3,0),0)</f>
        <v>0</v>
      </c>
      <c r="P1226" s="100" t="str">
        <f t="shared" ca="1" si="107"/>
        <v>OUT TIME</v>
      </c>
      <c r="Q1226" s="84">
        <f>+IFERROR(VLOOKUP(CONSOLIDADO[[#This Row],[Codigo Municipio]],TDDia!$A$4:$B$394,2,0),0)</f>
        <v>0</v>
      </c>
    </row>
    <row r="1227" spans="2:17" ht="14.4" x14ac:dyDescent="0.3">
      <c r="B1227">
        <f t="shared" si="109"/>
        <v>7</v>
      </c>
      <c r="C1227" s="75" t="str" cm="1">
        <f t="array" ref="C1227">+INDEX(Table_4[[Departamento]:[Municipio]],FINAL!$B1227,1)</f>
        <v>Atlántida</v>
      </c>
      <c r="D1227" s="75" t="str" cm="1">
        <f t="array" ref="D1227">+INDEX(Table_4[[Departamento]:[Municipio]],FINAL!$B1227,4)</f>
        <v>Tela</v>
      </c>
      <c r="E1227" s="75" t="str" cm="1">
        <f t="array" ref="E1227">+INDEX(Table_4[[Departamento]:[Municipio]],FINAL!$B1227,3)</f>
        <v>0107</v>
      </c>
      <c r="F1227" s="102">
        <f t="shared" si="108"/>
        <v>43960</v>
      </c>
      <c r="G1227" s="77" t="str">
        <f>+CONSOLIDADO[[#This Row],[Codigo Municipio]]&amp;CONSOLIDADO[[#This Row],[Fecha]]</f>
        <v>010743960</v>
      </c>
      <c r="H1227" s="78">
        <f>+IFERROR(VLOOKUP($G1227,TDAcumula!$C$2:$E$2027,3,0),0)</f>
        <v>0</v>
      </c>
      <c r="I1227" s="79">
        <f t="shared" si="105"/>
        <v>2</v>
      </c>
      <c r="J1227" s="80">
        <f>+IF(CONSOLIDADO[[#This Row],[Codigo Municipio]]=E1226,CONSOLIDADO[[#This Row],[Fallecidos Diarios]]+J1226,CONSOLIDADO[[#This Row],[Fallecidos Diarios]])</f>
        <v>0</v>
      </c>
      <c r="K1227" s="81">
        <f t="shared" si="106"/>
        <v>1</v>
      </c>
      <c r="L1227" s="82">
        <f>+IF(CONSOLIDADO[[#This Row],[Codigo Municipio]]=E1226,CONSOLIDADO[[#This Row],[Recuperados Diarios]]+L1226,CONSOLIDADO[[#This Row],[Recuperados Diarios]])</f>
        <v>1</v>
      </c>
      <c r="M1227" s="83" cm="1">
        <f t="array" ref="M1227">+IFERROR(IF(CONSOLIDADO[[#This Row],[Día]]&lt;14,0,INDEX(CONSOLIDADO[Casos Diarios],ROW()-14,1)),0)</f>
        <v>0</v>
      </c>
      <c r="N1227" s="78">
        <f>+IF(CONSOLIDADO[[#This Row],[Clave]]="710143893",1,IF(OR(CONSOLIDADO[[#This Row],[Casos Acumulados]]&gt;0,CONSOLIDADO[[#This Row],[Muertes]]&gt;0),N1226+1,I1227))</f>
        <v>40</v>
      </c>
      <c r="O1227" s="75">
        <f>+IFERROR(VLOOKUP($G1227,TDMuertes!$C$2:$E$534,3,0),0)</f>
        <v>0</v>
      </c>
      <c r="P1227" s="100" t="str">
        <f t="shared" ca="1" si="107"/>
        <v>OUT TIME</v>
      </c>
      <c r="Q1227" s="84">
        <f>+IFERROR(VLOOKUP(CONSOLIDADO[[#This Row],[Codigo Municipio]],TDDia!$A$4:$B$394,2,0),0)</f>
        <v>0</v>
      </c>
    </row>
    <row r="1228" spans="2:17" ht="14.4" x14ac:dyDescent="0.3">
      <c r="B1228">
        <f t="shared" si="109"/>
        <v>7</v>
      </c>
      <c r="C1228" s="75" t="str" cm="1">
        <f t="array" ref="C1228">+INDEX(Table_4[[Departamento]:[Municipio]],FINAL!$B1228,1)</f>
        <v>Atlántida</v>
      </c>
      <c r="D1228" s="75" t="str" cm="1">
        <f t="array" ref="D1228">+INDEX(Table_4[[Departamento]:[Municipio]],FINAL!$B1228,4)</f>
        <v>Tela</v>
      </c>
      <c r="E1228" s="75" t="str" cm="1">
        <f t="array" ref="E1228">+INDEX(Table_4[[Departamento]:[Municipio]],FINAL!$B1228,3)</f>
        <v>0107</v>
      </c>
      <c r="F1228" s="102">
        <f t="shared" si="108"/>
        <v>43961</v>
      </c>
      <c r="G1228" s="77" t="str">
        <f>+CONSOLIDADO[[#This Row],[Codigo Municipio]]&amp;CONSOLIDADO[[#This Row],[Fecha]]</f>
        <v>010743961</v>
      </c>
      <c r="H1228" s="78">
        <f>+IFERROR(VLOOKUP($G1228,TDAcumula!$C$2:$E$2027,3,0),0)</f>
        <v>0</v>
      </c>
      <c r="I1228" s="79">
        <f t="shared" si="105"/>
        <v>2</v>
      </c>
      <c r="J1228" s="80">
        <f>+IF(CONSOLIDADO[[#This Row],[Codigo Municipio]]=E1227,CONSOLIDADO[[#This Row],[Fallecidos Diarios]]+J1227,CONSOLIDADO[[#This Row],[Fallecidos Diarios]])</f>
        <v>0</v>
      </c>
      <c r="K1228" s="81">
        <f t="shared" si="106"/>
        <v>1</v>
      </c>
      <c r="L1228" s="82">
        <f>+IF(CONSOLIDADO[[#This Row],[Codigo Municipio]]=E1227,CONSOLIDADO[[#This Row],[Recuperados Diarios]]+L1227,CONSOLIDADO[[#This Row],[Recuperados Diarios]])</f>
        <v>1</v>
      </c>
      <c r="M1228" s="83" cm="1">
        <f t="array" ref="M1228">+IFERROR(IF(CONSOLIDADO[[#This Row],[Día]]&lt;14,0,INDEX(CONSOLIDADO[Casos Diarios],ROW()-14,1)),0)</f>
        <v>0</v>
      </c>
      <c r="N1228" s="78">
        <f>+IF(CONSOLIDADO[[#This Row],[Clave]]="710143893",1,IF(OR(CONSOLIDADO[[#This Row],[Casos Acumulados]]&gt;0,CONSOLIDADO[[#This Row],[Muertes]]&gt;0),N1227+1,I1228))</f>
        <v>41</v>
      </c>
      <c r="O1228" s="75">
        <f>+IFERROR(VLOOKUP($G1228,TDMuertes!$C$2:$E$534,3,0),0)</f>
        <v>0</v>
      </c>
      <c r="P1228" s="100" t="str">
        <f t="shared" ca="1" si="107"/>
        <v>OUT TIME</v>
      </c>
      <c r="Q1228" s="84">
        <f>+IFERROR(VLOOKUP(CONSOLIDADO[[#This Row],[Codigo Municipio]],TDDia!$A$4:$B$394,2,0),0)</f>
        <v>0</v>
      </c>
    </row>
    <row r="1229" spans="2:17" ht="14.4" x14ac:dyDescent="0.3">
      <c r="B1229">
        <f t="shared" si="109"/>
        <v>7</v>
      </c>
      <c r="C1229" s="75" t="str" cm="1">
        <f t="array" ref="C1229">+INDEX(Table_4[[Departamento]:[Municipio]],FINAL!$B1229,1)</f>
        <v>Atlántida</v>
      </c>
      <c r="D1229" s="75" t="str" cm="1">
        <f t="array" ref="D1229">+INDEX(Table_4[[Departamento]:[Municipio]],FINAL!$B1229,4)</f>
        <v>Tela</v>
      </c>
      <c r="E1229" s="75" t="str" cm="1">
        <f t="array" ref="E1229">+INDEX(Table_4[[Departamento]:[Municipio]],FINAL!$B1229,3)</f>
        <v>0107</v>
      </c>
      <c r="F1229" s="102">
        <f t="shared" si="108"/>
        <v>43962</v>
      </c>
      <c r="G1229" s="77" t="str">
        <f>+CONSOLIDADO[[#This Row],[Codigo Municipio]]&amp;CONSOLIDADO[[#This Row],[Fecha]]</f>
        <v>010743962</v>
      </c>
      <c r="H1229" s="78">
        <f>+IFERROR(VLOOKUP($G1229,TDAcumula!$C$2:$E$2027,3,0),0)</f>
        <v>0</v>
      </c>
      <c r="I1229" s="79">
        <f t="shared" si="105"/>
        <v>2</v>
      </c>
      <c r="J1229" s="80">
        <f>+IF(CONSOLIDADO[[#This Row],[Codigo Municipio]]=E1228,CONSOLIDADO[[#This Row],[Fallecidos Diarios]]+J1228,CONSOLIDADO[[#This Row],[Fallecidos Diarios]])</f>
        <v>0</v>
      </c>
      <c r="K1229" s="81">
        <f t="shared" si="106"/>
        <v>1</v>
      </c>
      <c r="L1229" s="82">
        <f>+IF(CONSOLIDADO[[#This Row],[Codigo Municipio]]=E1228,CONSOLIDADO[[#This Row],[Recuperados Diarios]]+L1228,CONSOLIDADO[[#This Row],[Recuperados Diarios]])</f>
        <v>1</v>
      </c>
      <c r="M1229" s="83" cm="1">
        <f t="array" ref="M1229">+IFERROR(IF(CONSOLIDADO[[#This Row],[Día]]&lt;14,0,INDEX(CONSOLIDADO[Casos Diarios],ROW()-14,1)),0)</f>
        <v>0</v>
      </c>
      <c r="N1229" s="78">
        <f>+IF(CONSOLIDADO[[#This Row],[Clave]]="710143893",1,IF(OR(CONSOLIDADO[[#This Row],[Casos Acumulados]]&gt;0,CONSOLIDADO[[#This Row],[Muertes]]&gt;0),N1228+1,I1229))</f>
        <v>42</v>
      </c>
      <c r="O1229" s="75">
        <f>+IFERROR(VLOOKUP($G1229,TDMuertes!$C$2:$E$534,3,0),0)</f>
        <v>0</v>
      </c>
      <c r="P1229" s="100" t="str">
        <f t="shared" ca="1" si="107"/>
        <v>OUT TIME</v>
      </c>
      <c r="Q1229" s="84">
        <f>+IFERROR(VLOOKUP(CONSOLIDADO[[#This Row],[Codigo Municipio]],TDDia!$A$4:$B$394,2,0),0)</f>
        <v>0</v>
      </c>
    </row>
    <row r="1230" spans="2:17" ht="14.4" x14ac:dyDescent="0.3">
      <c r="B1230">
        <f t="shared" si="109"/>
        <v>7</v>
      </c>
      <c r="C1230" s="75" t="str" cm="1">
        <f t="array" ref="C1230">+INDEX(Table_4[[Departamento]:[Municipio]],FINAL!$B1230,1)</f>
        <v>Atlántida</v>
      </c>
      <c r="D1230" s="75" t="str" cm="1">
        <f t="array" ref="D1230">+INDEX(Table_4[[Departamento]:[Municipio]],FINAL!$B1230,4)</f>
        <v>Tela</v>
      </c>
      <c r="E1230" s="75" t="str" cm="1">
        <f t="array" ref="E1230">+INDEX(Table_4[[Departamento]:[Municipio]],FINAL!$B1230,3)</f>
        <v>0107</v>
      </c>
      <c r="F1230" s="102">
        <f t="shared" si="108"/>
        <v>43963</v>
      </c>
      <c r="G1230" s="77" t="str">
        <f>+CONSOLIDADO[[#This Row],[Codigo Municipio]]&amp;CONSOLIDADO[[#This Row],[Fecha]]</f>
        <v>010743963</v>
      </c>
      <c r="H1230" s="78">
        <f>+IFERROR(VLOOKUP($G1230,TDAcumula!$C$2:$E$2027,3,0),0)</f>
        <v>0</v>
      </c>
      <c r="I1230" s="79">
        <f t="shared" si="105"/>
        <v>2</v>
      </c>
      <c r="J1230" s="80">
        <f>+IF(CONSOLIDADO[[#This Row],[Codigo Municipio]]=E1229,CONSOLIDADO[[#This Row],[Fallecidos Diarios]]+J1229,CONSOLIDADO[[#This Row],[Fallecidos Diarios]])</f>
        <v>0</v>
      </c>
      <c r="K1230" s="81">
        <f t="shared" si="106"/>
        <v>1</v>
      </c>
      <c r="L1230" s="82">
        <f>+IF(CONSOLIDADO[[#This Row],[Codigo Municipio]]=E1229,CONSOLIDADO[[#This Row],[Recuperados Diarios]]+L1229,CONSOLIDADO[[#This Row],[Recuperados Diarios]])</f>
        <v>1</v>
      </c>
      <c r="M1230" s="83" cm="1">
        <f t="array" ref="M1230">+IFERROR(IF(CONSOLIDADO[[#This Row],[Día]]&lt;14,0,INDEX(CONSOLIDADO[Casos Diarios],ROW()-14,1)),0)</f>
        <v>0</v>
      </c>
      <c r="N1230" s="78">
        <f>+IF(CONSOLIDADO[[#This Row],[Clave]]="710143893",1,IF(OR(CONSOLIDADO[[#This Row],[Casos Acumulados]]&gt;0,CONSOLIDADO[[#This Row],[Muertes]]&gt;0),N1229+1,I1230))</f>
        <v>43</v>
      </c>
      <c r="O1230" s="75">
        <f>+IFERROR(VLOOKUP($G1230,TDMuertes!$C$2:$E$534,3,0),0)</f>
        <v>0</v>
      </c>
      <c r="P1230" s="100" t="str">
        <f t="shared" ca="1" si="107"/>
        <v>OUT TIME</v>
      </c>
      <c r="Q1230" s="84">
        <f>+IFERROR(VLOOKUP(CONSOLIDADO[[#This Row],[Codigo Municipio]],TDDia!$A$4:$B$394,2,0),0)</f>
        <v>0</v>
      </c>
    </row>
    <row r="1231" spans="2:17" ht="14.4" x14ac:dyDescent="0.3">
      <c r="B1231">
        <f t="shared" si="109"/>
        <v>7</v>
      </c>
      <c r="C1231" s="75" t="str" cm="1">
        <f t="array" ref="C1231">+INDEX(Table_4[[Departamento]:[Municipio]],FINAL!$B1231,1)</f>
        <v>Atlántida</v>
      </c>
      <c r="D1231" s="75" t="str" cm="1">
        <f t="array" ref="D1231">+INDEX(Table_4[[Departamento]:[Municipio]],FINAL!$B1231,4)</f>
        <v>Tela</v>
      </c>
      <c r="E1231" s="75" t="str" cm="1">
        <f t="array" ref="E1231">+INDEX(Table_4[[Departamento]:[Municipio]],FINAL!$B1231,3)</f>
        <v>0107</v>
      </c>
      <c r="F1231" s="102">
        <f t="shared" si="108"/>
        <v>43964</v>
      </c>
      <c r="G1231" s="77" t="str">
        <f>+CONSOLIDADO[[#This Row],[Codigo Municipio]]&amp;CONSOLIDADO[[#This Row],[Fecha]]</f>
        <v>010743964</v>
      </c>
      <c r="H1231" s="78">
        <f>+IFERROR(VLOOKUP($G1231,TDAcumula!$C$2:$E$2027,3,0),0)</f>
        <v>0</v>
      </c>
      <c r="I1231" s="79">
        <f t="shared" si="105"/>
        <v>2</v>
      </c>
      <c r="J1231" s="80">
        <f>+IF(CONSOLIDADO[[#This Row],[Codigo Municipio]]=E1230,CONSOLIDADO[[#This Row],[Fallecidos Diarios]]+J1230,CONSOLIDADO[[#This Row],[Fallecidos Diarios]])</f>
        <v>0</v>
      </c>
      <c r="K1231" s="81">
        <f t="shared" si="106"/>
        <v>0</v>
      </c>
      <c r="L1231" s="82">
        <f>+IF(CONSOLIDADO[[#This Row],[Codigo Municipio]]=E1230,CONSOLIDADO[[#This Row],[Recuperados Diarios]]+L1230,CONSOLIDADO[[#This Row],[Recuperados Diarios]])</f>
        <v>2</v>
      </c>
      <c r="M1231" s="83" cm="1">
        <f t="array" ref="M1231">+IFERROR(IF(CONSOLIDADO[[#This Row],[Día]]&lt;14,0,INDEX(CONSOLIDADO[Casos Diarios],ROW()-14,1)),0)</f>
        <v>1</v>
      </c>
      <c r="N1231" s="78">
        <f>+IF(CONSOLIDADO[[#This Row],[Clave]]="710143893",1,IF(OR(CONSOLIDADO[[#This Row],[Casos Acumulados]]&gt;0,CONSOLIDADO[[#This Row],[Muertes]]&gt;0),N1230+1,I1231))</f>
        <v>44</v>
      </c>
      <c r="O1231" s="75">
        <f>+IFERROR(VLOOKUP($G1231,TDMuertes!$C$2:$E$534,3,0),0)</f>
        <v>0</v>
      </c>
      <c r="P1231" s="100" t="str">
        <f t="shared" ca="1" si="107"/>
        <v>OUT TIME</v>
      </c>
      <c r="Q1231" s="84">
        <f>+IFERROR(VLOOKUP(CONSOLIDADO[[#This Row],[Codigo Municipio]],TDDia!$A$4:$B$394,2,0),0)</f>
        <v>0</v>
      </c>
    </row>
    <row r="1232" spans="2:17" ht="14.4" x14ac:dyDescent="0.3">
      <c r="B1232">
        <f t="shared" si="109"/>
        <v>7</v>
      </c>
      <c r="C1232" s="75" t="str" cm="1">
        <f t="array" ref="C1232">+INDEX(Table_4[[Departamento]:[Municipio]],FINAL!$B1232,1)</f>
        <v>Atlántida</v>
      </c>
      <c r="D1232" s="75" t="str" cm="1">
        <f t="array" ref="D1232">+INDEX(Table_4[[Departamento]:[Municipio]],FINAL!$B1232,4)</f>
        <v>Tela</v>
      </c>
      <c r="E1232" s="75" t="str" cm="1">
        <f t="array" ref="E1232">+INDEX(Table_4[[Departamento]:[Municipio]],FINAL!$B1232,3)</f>
        <v>0107</v>
      </c>
      <c r="F1232" s="102">
        <f t="shared" si="108"/>
        <v>43965</v>
      </c>
      <c r="G1232" s="77" t="str">
        <f>+CONSOLIDADO[[#This Row],[Codigo Municipio]]&amp;CONSOLIDADO[[#This Row],[Fecha]]</f>
        <v>010743965</v>
      </c>
      <c r="H1232" s="78">
        <f>+IFERROR(VLOOKUP($G1232,TDAcumula!$C$2:$E$2027,3,0),0)</f>
        <v>0</v>
      </c>
      <c r="I1232" s="79">
        <f t="shared" si="105"/>
        <v>2</v>
      </c>
      <c r="J1232" s="80">
        <f>+IF(CONSOLIDADO[[#This Row],[Codigo Municipio]]=E1231,CONSOLIDADO[[#This Row],[Fallecidos Diarios]]+J1231,CONSOLIDADO[[#This Row],[Fallecidos Diarios]])</f>
        <v>0</v>
      </c>
      <c r="K1232" s="81">
        <f t="shared" si="106"/>
        <v>0</v>
      </c>
      <c r="L1232" s="82">
        <f>+IF(CONSOLIDADO[[#This Row],[Codigo Municipio]]=E1231,CONSOLIDADO[[#This Row],[Recuperados Diarios]]+L1231,CONSOLIDADO[[#This Row],[Recuperados Diarios]])</f>
        <v>2</v>
      </c>
      <c r="M1232" s="83" cm="1">
        <f t="array" ref="M1232">+IFERROR(IF(CONSOLIDADO[[#This Row],[Día]]&lt;14,0,INDEX(CONSOLIDADO[Casos Diarios],ROW()-14,1)),0)</f>
        <v>0</v>
      </c>
      <c r="N1232" s="78">
        <f>+IF(CONSOLIDADO[[#This Row],[Clave]]="710143893",1,IF(OR(CONSOLIDADO[[#This Row],[Casos Acumulados]]&gt;0,CONSOLIDADO[[#This Row],[Muertes]]&gt;0),N1231+1,I1232))</f>
        <v>45</v>
      </c>
      <c r="O1232" s="75">
        <f>+IFERROR(VLOOKUP($G1232,TDMuertes!$C$2:$E$534,3,0),0)</f>
        <v>0</v>
      </c>
      <c r="P1232" s="100" t="str">
        <f t="shared" ca="1" si="107"/>
        <v>OUT TIME</v>
      </c>
      <c r="Q1232" s="84">
        <f>+IFERROR(VLOOKUP(CONSOLIDADO[[#This Row],[Codigo Municipio]],TDDia!$A$4:$B$394,2,0),0)</f>
        <v>0</v>
      </c>
    </row>
    <row r="1233" spans="2:17" ht="14.4" x14ac:dyDescent="0.3">
      <c r="B1233">
        <f t="shared" si="109"/>
        <v>7</v>
      </c>
      <c r="C1233" s="75" t="str" cm="1">
        <f t="array" ref="C1233">+INDEX(Table_4[[Departamento]:[Municipio]],FINAL!$B1233,1)</f>
        <v>Atlántida</v>
      </c>
      <c r="D1233" s="75" t="str" cm="1">
        <f t="array" ref="D1233">+INDEX(Table_4[[Departamento]:[Municipio]],FINAL!$B1233,4)</f>
        <v>Tela</v>
      </c>
      <c r="E1233" s="75" t="str" cm="1">
        <f t="array" ref="E1233">+INDEX(Table_4[[Departamento]:[Municipio]],FINAL!$B1233,3)</f>
        <v>0107</v>
      </c>
      <c r="F1233" s="102">
        <f t="shared" si="108"/>
        <v>43966</v>
      </c>
      <c r="G1233" s="77" t="str">
        <f>+CONSOLIDADO[[#This Row],[Codigo Municipio]]&amp;CONSOLIDADO[[#This Row],[Fecha]]</f>
        <v>010743966</v>
      </c>
      <c r="H1233" s="78">
        <f>+IFERROR(VLOOKUP($G1233,TDAcumula!$C$2:$E$2027,3,0),0)</f>
        <v>0</v>
      </c>
      <c r="I1233" s="79">
        <f t="shared" si="105"/>
        <v>2</v>
      </c>
      <c r="J1233" s="80">
        <f>+IF(CONSOLIDADO[[#This Row],[Codigo Municipio]]=E1232,CONSOLIDADO[[#This Row],[Fallecidos Diarios]]+J1232,CONSOLIDADO[[#This Row],[Fallecidos Diarios]])</f>
        <v>0</v>
      </c>
      <c r="K1233" s="81">
        <f t="shared" si="106"/>
        <v>0</v>
      </c>
      <c r="L1233" s="82">
        <f>+IF(CONSOLIDADO[[#This Row],[Codigo Municipio]]=E1232,CONSOLIDADO[[#This Row],[Recuperados Diarios]]+L1232,CONSOLIDADO[[#This Row],[Recuperados Diarios]])</f>
        <v>2</v>
      </c>
      <c r="M1233" s="83" cm="1">
        <f t="array" ref="M1233">+IFERROR(IF(CONSOLIDADO[[#This Row],[Día]]&lt;14,0,INDEX(CONSOLIDADO[Casos Diarios],ROW()-14,1)),0)</f>
        <v>0</v>
      </c>
      <c r="N1233" s="78">
        <f>+IF(CONSOLIDADO[[#This Row],[Clave]]="710143893",1,IF(OR(CONSOLIDADO[[#This Row],[Casos Acumulados]]&gt;0,CONSOLIDADO[[#This Row],[Muertes]]&gt;0),N1232+1,I1233))</f>
        <v>46</v>
      </c>
      <c r="O1233" s="75">
        <f>+IFERROR(VLOOKUP($G1233,TDMuertes!$C$2:$E$534,3,0),0)</f>
        <v>0</v>
      </c>
      <c r="P1233" s="100" t="str">
        <f t="shared" ca="1" si="107"/>
        <v>OUT TIME</v>
      </c>
      <c r="Q1233" s="84">
        <f>+IFERROR(VLOOKUP(CONSOLIDADO[[#This Row],[Codigo Municipio]],TDDia!$A$4:$B$394,2,0),0)</f>
        <v>0</v>
      </c>
    </row>
    <row r="1234" spans="2:17" ht="14.4" x14ac:dyDescent="0.3">
      <c r="B1234">
        <f t="shared" si="109"/>
        <v>7</v>
      </c>
      <c r="C1234" s="75" t="str" cm="1">
        <f t="array" ref="C1234">+INDEX(Table_4[[Departamento]:[Municipio]],FINAL!$B1234,1)</f>
        <v>Atlántida</v>
      </c>
      <c r="D1234" s="75" t="str" cm="1">
        <f t="array" ref="D1234">+INDEX(Table_4[[Departamento]:[Municipio]],FINAL!$B1234,4)</f>
        <v>Tela</v>
      </c>
      <c r="E1234" s="75" t="str" cm="1">
        <f t="array" ref="E1234">+INDEX(Table_4[[Departamento]:[Municipio]],FINAL!$B1234,3)</f>
        <v>0107</v>
      </c>
      <c r="F1234" s="102">
        <f t="shared" si="108"/>
        <v>43967</v>
      </c>
      <c r="G1234" s="77" t="str">
        <f>+CONSOLIDADO[[#This Row],[Codigo Municipio]]&amp;CONSOLIDADO[[#This Row],[Fecha]]</f>
        <v>010743967</v>
      </c>
      <c r="H1234" s="78">
        <f>+IFERROR(VLOOKUP($G1234,TDAcumula!$C$2:$E$2027,3,0),0)</f>
        <v>0</v>
      </c>
      <c r="I1234" s="79">
        <f t="shared" si="105"/>
        <v>2</v>
      </c>
      <c r="J1234" s="80">
        <f>+IF(CONSOLIDADO[[#This Row],[Codigo Municipio]]=E1233,CONSOLIDADO[[#This Row],[Fallecidos Diarios]]+J1233,CONSOLIDADO[[#This Row],[Fallecidos Diarios]])</f>
        <v>0</v>
      </c>
      <c r="K1234" s="81">
        <f t="shared" si="106"/>
        <v>0</v>
      </c>
      <c r="L1234" s="82">
        <f>+IF(CONSOLIDADO[[#This Row],[Codigo Municipio]]=E1233,CONSOLIDADO[[#This Row],[Recuperados Diarios]]+L1233,CONSOLIDADO[[#This Row],[Recuperados Diarios]])</f>
        <v>2</v>
      </c>
      <c r="M1234" s="83" cm="1">
        <f t="array" ref="M1234">+IFERROR(IF(CONSOLIDADO[[#This Row],[Día]]&lt;14,0,INDEX(CONSOLIDADO[Casos Diarios],ROW()-14,1)),0)</f>
        <v>0</v>
      </c>
      <c r="N1234" s="78">
        <f>+IF(CONSOLIDADO[[#This Row],[Clave]]="710143893",1,IF(OR(CONSOLIDADO[[#This Row],[Casos Acumulados]]&gt;0,CONSOLIDADO[[#This Row],[Muertes]]&gt;0),N1233+1,I1234))</f>
        <v>47</v>
      </c>
      <c r="O1234" s="75">
        <f>+IFERROR(VLOOKUP($G1234,TDMuertes!$C$2:$E$534,3,0),0)</f>
        <v>0</v>
      </c>
      <c r="P1234" s="100" t="str">
        <f t="shared" ca="1" si="107"/>
        <v>OUT TIME</v>
      </c>
      <c r="Q1234" s="84">
        <f>+IFERROR(VLOOKUP(CONSOLIDADO[[#This Row],[Codigo Municipio]],TDDia!$A$4:$B$394,2,0),0)</f>
        <v>0</v>
      </c>
    </row>
    <row r="1235" spans="2:17" ht="14.4" x14ac:dyDescent="0.3">
      <c r="B1235">
        <f t="shared" si="109"/>
        <v>7</v>
      </c>
      <c r="C1235" s="75" t="str" cm="1">
        <f t="array" ref="C1235">+INDEX(Table_4[[Departamento]:[Municipio]],FINAL!$B1235,1)</f>
        <v>Atlántida</v>
      </c>
      <c r="D1235" s="75" t="str" cm="1">
        <f t="array" ref="D1235">+INDEX(Table_4[[Departamento]:[Municipio]],FINAL!$B1235,4)</f>
        <v>Tela</v>
      </c>
      <c r="E1235" s="75" t="str" cm="1">
        <f t="array" ref="E1235">+INDEX(Table_4[[Departamento]:[Municipio]],FINAL!$B1235,3)</f>
        <v>0107</v>
      </c>
      <c r="F1235" s="102">
        <f t="shared" si="108"/>
        <v>43968</v>
      </c>
      <c r="G1235" s="77" t="str">
        <f>+CONSOLIDADO[[#This Row],[Codigo Municipio]]&amp;CONSOLIDADO[[#This Row],[Fecha]]</f>
        <v>010743968</v>
      </c>
      <c r="H1235" s="78">
        <f>+IFERROR(VLOOKUP($G1235,TDAcumula!$C$2:$E$2027,3,0),0)</f>
        <v>0</v>
      </c>
      <c r="I1235" s="79">
        <f t="shared" si="105"/>
        <v>2</v>
      </c>
      <c r="J1235" s="80">
        <f>+IF(CONSOLIDADO[[#This Row],[Codigo Municipio]]=E1234,CONSOLIDADO[[#This Row],[Fallecidos Diarios]]+J1234,CONSOLIDADO[[#This Row],[Fallecidos Diarios]])</f>
        <v>0</v>
      </c>
      <c r="K1235" s="81">
        <f t="shared" si="106"/>
        <v>0</v>
      </c>
      <c r="L1235" s="82">
        <f>+IF(CONSOLIDADO[[#This Row],[Codigo Municipio]]=E1234,CONSOLIDADO[[#This Row],[Recuperados Diarios]]+L1234,CONSOLIDADO[[#This Row],[Recuperados Diarios]])</f>
        <v>2</v>
      </c>
      <c r="M1235" s="83" cm="1">
        <f t="array" ref="M1235">+IFERROR(IF(CONSOLIDADO[[#This Row],[Día]]&lt;14,0,INDEX(CONSOLIDADO[Casos Diarios],ROW()-14,1)),0)</f>
        <v>0</v>
      </c>
      <c r="N1235" s="78">
        <f>+IF(CONSOLIDADO[[#This Row],[Clave]]="710143893",1,IF(OR(CONSOLIDADO[[#This Row],[Casos Acumulados]]&gt;0,CONSOLIDADO[[#This Row],[Muertes]]&gt;0),N1234+1,I1235))</f>
        <v>48</v>
      </c>
      <c r="O1235" s="75">
        <f>+IFERROR(VLOOKUP($G1235,TDMuertes!$C$2:$E$534,3,0),0)</f>
        <v>0</v>
      </c>
      <c r="P1235" s="100" t="str">
        <f t="shared" ca="1" si="107"/>
        <v>OUT TIME</v>
      </c>
      <c r="Q1235" s="84">
        <f>+IFERROR(VLOOKUP(CONSOLIDADO[[#This Row],[Codigo Municipio]],TDDia!$A$4:$B$394,2,0),0)</f>
        <v>0</v>
      </c>
    </row>
    <row r="1236" spans="2:17" ht="14.4" x14ac:dyDescent="0.3">
      <c r="B1236">
        <f t="shared" si="109"/>
        <v>7</v>
      </c>
      <c r="C1236" s="75" t="str" cm="1">
        <f t="array" ref="C1236">+INDEX(Table_4[[Departamento]:[Municipio]],FINAL!$B1236,1)</f>
        <v>Atlántida</v>
      </c>
      <c r="D1236" s="75" t="str" cm="1">
        <f t="array" ref="D1236">+INDEX(Table_4[[Departamento]:[Municipio]],FINAL!$B1236,4)</f>
        <v>Tela</v>
      </c>
      <c r="E1236" s="75" t="str" cm="1">
        <f t="array" ref="E1236">+INDEX(Table_4[[Departamento]:[Municipio]],FINAL!$B1236,3)</f>
        <v>0107</v>
      </c>
      <c r="F1236" s="102">
        <f t="shared" si="108"/>
        <v>43969</v>
      </c>
      <c r="G1236" s="77" t="str">
        <f>+CONSOLIDADO[[#This Row],[Codigo Municipio]]&amp;CONSOLIDADO[[#This Row],[Fecha]]</f>
        <v>010743969</v>
      </c>
      <c r="H1236" s="78">
        <f>+IFERROR(VLOOKUP($G1236,TDAcumula!$C$2:$E$2027,3,0),0)</f>
        <v>0</v>
      </c>
      <c r="I1236" s="79">
        <f t="shared" si="105"/>
        <v>2</v>
      </c>
      <c r="J1236" s="80">
        <f>+IF(CONSOLIDADO[[#This Row],[Codigo Municipio]]=E1235,CONSOLIDADO[[#This Row],[Fallecidos Diarios]]+J1235,CONSOLIDADO[[#This Row],[Fallecidos Diarios]])</f>
        <v>0</v>
      </c>
      <c r="K1236" s="81">
        <f t="shared" si="106"/>
        <v>0</v>
      </c>
      <c r="L1236" s="82">
        <f>+IF(CONSOLIDADO[[#This Row],[Codigo Municipio]]=E1235,CONSOLIDADO[[#This Row],[Recuperados Diarios]]+L1235,CONSOLIDADO[[#This Row],[Recuperados Diarios]])</f>
        <v>2</v>
      </c>
      <c r="M1236" s="83" cm="1">
        <f t="array" ref="M1236">+IFERROR(IF(CONSOLIDADO[[#This Row],[Día]]&lt;14,0,INDEX(CONSOLIDADO[Casos Diarios],ROW()-14,1)),0)</f>
        <v>0</v>
      </c>
      <c r="N1236" s="78">
        <f>+IF(CONSOLIDADO[[#This Row],[Clave]]="710143893",1,IF(OR(CONSOLIDADO[[#This Row],[Casos Acumulados]]&gt;0,CONSOLIDADO[[#This Row],[Muertes]]&gt;0),N1235+1,I1236))</f>
        <v>49</v>
      </c>
      <c r="O1236" s="75">
        <f>+IFERROR(VLOOKUP($G1236,TDMuertes!$C$2:$E$534,3,0),0)</f>
        <v>0</v>
      </c>
      <c r="P1236" s="100" t="str">
        <f t="shared" ca="1" si="107"/>
        <v>OUT TIME</v>
      </c>
      <c r="Q1236" s="84">
        <f>+IFERROR(VLOOKUP(CONSOLIDADO[[#This Row],[Codigo Municipio]],TDDia!$A$4:$B$394,2,0),0)</f>
        <v>0</v>
      </c>
    </row>
    <row r="1237" spans="2:17" ht="14.4" x14ac:dyDescent="0.3">
      <c r="B1237">
        <f t="shared" si="109"/>
        <v>7</v>
      </c>
      <c r="C1237" s="75" t="str" cm="1">
        <f t="array" ref="C1237">+INDEX(Table_4[[Departamento]:[Municipio]],FINAL!$B1237,1)</f>
        <v>Atlántida</v>
      </c>
      <c r="D1237" s="75" t="str" cm="1">
        <f t="array" ref="D1237">+INDEX(Table_4[[Departamento]:[Municipio]],FINAL!$B1237,4)</f>
        <v>Tela</v>
      </c>
      <c r="E1237" s="75" t="str" cm="1">
        <f t="array" ref="E1237">+INDEX(Table_4[[Departamento]:[Municipio]],FINAL!$B1237,3)</f>
        <v>0107</v>
      </c>
      <c r="F1237" s="102">
        <f t="shared" si="108"/>
        <v>43970</v>
      </c>
      <c r="G1237" s="77" t="str">
        <f>+CONSOLIDADO[[#This Row],[Codigo Municipio]]&amp;CONSOLIDADO[[#This Row],[Fecha]]</f>
        <v>010743970</v>
      </c>
      <c r="H1237" s="78">
        <f>+IFERROR(VLOOKUP($G1237,TDAcumula!$C$2:$E$2027,3,0),0)</f>
        <v>0</v>
      </c>
      <c r="I1237" s="79">
        <f t="shared" si="105"/>
        <v>2</v>
      </c>
      <c r="J1237" s="80">
        <f>+IF(CONSOLIDADO[[#This Row],[Codigo Municipio]]=E1236,CONSOLIDADO[[#This Row],[Fallecidos Diarios]]+J1236,CONSOLIDADO[[#This Row],[Fallecidos Diarios]])</f>
        <v>0</v>
      </c>
      <c r="K1237" s="81">
        <f t="shared" si="106"/>
        <v>0</v>
      </c>
      <c r="L1237" s="82">
        <f>+IF(CONSOLIDADO[[#This Row],[Codigo Municipio]]=E1236,CONSOLIDADO[[#This Row],[Recuperados Diarios]]+L1236,CONSOLIDADO[[#This Row],[Recuperados Diarios]])</f>
        <v>2</v>
      </c>
      <c r="M1237" s="83" cm="1">
        <f t="array" ref="M1237">+IFERROR(IF(CONSOLIDADO[[#This Row],[Día]]&lt;14,0,INDEX(CONSOLIDADO[Casos Diarios],ROW()-14,1)),0)</f>
        <v>0</v>
      </c>
      <c r="N1237" s="78">
        <f>+IF(CONSOLIDADO[[#This Row],[Clave]]="710143893",1,IF(OR(CONSOLIDADO[[#This Row],[Casos Acumulados]]&gt;0,CONSOLIDADO[[#This Row],[Muertes]]&gt;0),N1236+1,I1237))</f>
        <v>50</v>
      </c>
      <c r="O1237" s="75">
        <f>+IFERROR(VLOOKUP($G1237,TDMuertes!$C$2:$E$534,3,0),0)</f>
        <v>0</v>
      </c>
      <c r="P1237" s="100" t="str">
        <f t="shared" ca="1" si="107"/>
        <v>OUT TIME</v>
      </c>
      <c r="Q1237" s="84">
        <f>+IFERROR(VLOOKUP(CONSOLIDADO[[#This Row],[Codigo Municipio]],TDDia!$A$4:$B$394,2,0),0)</f>
        <v>0</v>
      </c>
    </row>
    <row r="1238" spans="2:17" ht="14.4" x14ac:dyDescent="0.3">
      <c r="B1238">
        <f t="shared" si="109"/>
        <v>7</v>
      </c>
      <c r="C1238" s="75" t="str" cm="1">
        <f t="array" ref="C1238">+INDEX(Table_4[[Departamento]:[Municipio]],FINAL!$B1238,1)</f>
        <v>Atlántida</v>
      </c>
      <c r="D1238" s="75" t="str" cm="1">
        <f t="array" ref="D1238">+INDEX(Table_4[[Departamento]:[Municipio]],FINAL!$B1238,4)</f>
        <v>Tela</v>
      </c>
      <c r="E1238" s="75" t="str" cm="1">
        <f t="array" ref="E1238">+INDEX(Table_4[[Departamento]:[Municipio]],FINAL!$B1238,3)</f>
        <v>0107</v>
      </c>
      <c r="F1238" s="102">
        <f t="shared" si="108"/>
        <v>43971</v>
      </c>
      <c r="G1238" s="77" t="str">
        <f>+CONSOLIDADO[[#This Row],[Codigo Municipio]]&amp;CONSOLIDADO[[#This Row],[Fecha]]</f>
        <v>010743971</v>
      </c>
      <c r="H1238" s="78">
        <f>+IFERROR(VLOOKUP($G1238,TDAcumula!$C$2:$E$2027,3,0),0)</f>
        <v>0</v>
      </c>
      <c r="I1238" s="79">
        <f t="shared" si="105"/>
        <v>2</v>
      </c>
      <c r="J1238" s="80">
        <f>+IF(CONSOLIDADO[[#This Row],[Codigo Municipio]]=E1237,CONSOLIDADO[[#This Row],[Fallecidos Diarios]]+J1237,CONSOLIDADO[[#This Row],[Fallecidos Diarios]])</f>
        <v>0</v>
      </c>
      <c r="K1238" s="81">
        <f t="shared" si="106"/>
        <v>0</v>
      </c>
      <c r="L1238" s="82">
        <f>+IF(CONSOLIDADO[[#This Row],[Codigo Municipio]]=E1237,CONSOLIDADO[[#This Row],[Recuperados Diarios]]+L1237,CONSOLIDADO[[#This Row],[Recuperados Diarios]])</f>
        <v>2</v>
      </c>
      <c r="M1238" s="83" cm="1">
        <f t="array" ref="M1238">+IFERROR(IF(CONSOLIDADO[[#This Row],[Día]]&lt;14,0,INDEX(CONSOLIDADO[Casos Diarios],ROW()-14,1)),0)</f>
        <v>0</v>
      </c>
      <c r="N1238" s="78">
        <f>+IF(CONSOLIDADO[[#This Row],[Clave]]="710143893",1,IF(OR(CONSOLIDADO[[#This Row],[Casos Acumulados]]&gt;0,CONSOLIDADO[[#This Row],[Muertes]]&gt;0),N1237+1,I1238))</f>
        <v>51</v>
      </c>
      <c r="O1238" s="75">
        <f>+IFERROR(VLOOKUP($G1238,TDMuertes!$C$2:$E$534,3,0),0)</f>
        <v>0</v>
      </c>
      <c r="P1238" s="100" t="str">
        <f t="shared" ca="1" si="107"/>
        <v>OUT TIME</v>
      </c>
      <c r="Q1238" s="84">
        <f>+IFERROR(VLOOKUP(CONSOLIDADO[[#This Row],[Codigo Municipio]],TDDia!$A$4:$B$394,2,0),0)</f>
        <v>0</v>
      </c>
    </row>
    <row r="1239" spans="2:17" ht="14.4" x14ac:dyDescent="0.3">
      <c r="B1239">
        <f t="shared" si="109"/>
        <v>7</v>
      </c>
      <c r="C1239" s="75" t="str" cm="1">
        <f t="array" ref="C1239">+INDEX(Table_4[[Departamento]:[Municipio]],FINAL!$B1239,1)</f>
        <v>Atlántida</v>
      </c>
      <c r="D1239" s="75" t="str" cm="1">
        <f t="array" ref="D1239">+INDEX(Table_4[[Departamento]:[Municipio]],FINAL!$B1239,4)</f>
        <v>Tela</v>
      </c>
      <c r="E1239" s="75" t="str" cm="1">
        <f t="array" ref="E1239">+INDEX(Table_4[[Departamento]:[Municipio]],FINAL!$B1239,3)</f>
        <v>0107</v>
      </c>
      <c r="F1239" s="102">
        <f t="shared" si="108"/>
        <v>43972</v>
      </c>
      <c r="G1239" s="77" t="str">
        <f>+CONSOLIDADO[[#This Row],[Codigo Municipio]]&amp;CONSOLIDADO[[#This Row],[Fecha]]</f>
        <v>010743972</v>
      </c>
      <c r="H1239" s="78">
        <f>+IFERROR(VLOOKUP($G1239,TDAcumula!$C$2:$E$2027,3,0),0)</f>
        <v>0</v>
      </c>
      <c r="I1239" s="79">
        <f t="shared" si="105"/>
        <v>2</v>
      </c>
      <c r="J1239" s="80">
        <f>+IF(CONSOLIDADO[[#This Row],[Codigo Municipio]]=E1238,CONSOLIDADO[[#This Row],[Fallecidos Diarios]]+J1238,CONSOLIDADO[[#This Row],[Fallecidos Diarios]])</f>
        <v>0</v>
      </c>
      <c r="K1239" s="81">
        <f t="shared" si="106"/>
        <v>0</v>
      </c>
      <c r="L1239" s="82">
        <f>+IF(CONSOLIDADO[[#This Row],[Codigo Municipio]]=E1238,CONSOLIDADO[[#This Row],[Recuperados Diarios]]+L1238,CONSOLIDADO[[#This Row],[Recuperados Diarios]])</f>
        <v>2</v>
      </c>
      <c r="M1239" s="83" cm="1">
        <f t="array" ref="M1239">+IFERROR(IF(CONSOLIDADO[[#This Row],[Día]]&lt;14,0,INDEX(CONSOLIDADO[Casos Diarios],ROW()-14,1)),0)</f>
        <v>0</v>
      </c>
      <c r="N1239" s="78">
        <f>+IF(CONSOLIDADO[[#This Row],[Clave]]="710143893",1,IF(OR(CONSOLIDADO[[#This Row],[Casos Acumulados]]&gt;0,CONSOLIDADO[[#This Row],[Muertes]]&gt;0),N1238+1,I1239))</f>
        <v>52</v>
      </c>
      <c r="O1239" s="75">
        <f>+IFERROR(VLOOKUP($G1239,TDMuertes!$C$2:$E$534,3,0),0)</f>
        <v>0</v>
      </c>
      <c r="P1239" s="100" t="str">
        <f t="shared" ca="1" si="107"/>
        <v>OUT TIME</v>
      </c>
      <c r="Q1239" s="84">
        <f>+IFERROR(VLOOKUP(CONSOLIDADO[[#This Row],[Codigo Municipio]],TDDia!$A$4:$B$394,2,0),0)</f>
        <v>0</v>
      </c>
    </row>
    <row r="1240" spans="2:17" ht="14.4" x14ac:dyDescent="0.3">
      <c r="B1240">
        <f t="shared" si="109"/>
        <v>7</v>
      </c>
      <c r="C1240" s="75" t="str" cm="1">
        <f t="array" ref="C1240">+INDEX(Table_4[[Departamento]:[Municipio]],FINAL!$B1240,1)</f>
        <v>Atlántida</v>
      </c>
      <c r="D1240" s="75" t="str" cm="1">
        <f t="array" ref="D1240">+INDEX(Table_4[[Departamento]:[Municipio]],FINAL!$B1240,4)</f>
        <v>Tela</v>
      </c>
      <c r="E1240" s="75" t="str" cm="1">
        <f t="array" ref="E1240">+INDEX(Table_4[[Departamento]:[Municipio]],FINAL!$B1240,3)</f>
        <v>0107</v>
      </c>
      <c r="F1240" s="102">
        <f t="shared" si="108"/>
        <v>43973</v>
      </c>
      <c r="G1240" s="77" t="str">
        <f>+CONSOLIDADO[[#This Row],[Codigo Municipio]]&amp;CONSOLIDADO[[#This Row],[Fecha]]</f>
        <v>010743973</v>
      </c>
      <c r="H1240" s="78">
        <f>+IFERROR(VLOOKUP($G1240,TDAcumula!$C$2:$E$2027,3,0),0)</f>
        <v>0</v>
      </c>
      <c r="I1240" s="79">
        <f t="shared" si="105"/>
        <v>2</v>
      </c>
      <c r="J1240" s="80">
        <f>+IF(CONSOLIDADO[[#This Row],[Codigo Municipio]]=E1239,CONSOLIDADO[[#This Row],[Fallecidos Diarios]]+J1239,CONSOLIDADO[[#This Row],[Fallecidos Diarios]])</f>
        <v>0</v>
      </c>
      <c r="K1240" s="81">
        <f t="shared" si="106"/>
        <v>0</v>
      </c>
      <c r="L1240" s="82">
        <f>+IF(CONSOLIDADO[[#This Row],[Codigo Municipio]]=E1239,CONSOLIDADO[[#This Row],[Recuperados Diarios]]+L1239,CONSOLIDADO[[#This Row],[Recuperados Diarios]])</f>
        <v>2</v>
      </c>
      <c r="M1240" s="83" cm="1">
        <f t="array" ref="M1240">+IFERROR(IF(CONSOLIDADO[[#This Row],[Día]]&lt;14,0,INDEX(CONSOLIDADO[Casos Diarios],ROW()-14,1)),0)</f>
        <v>0</v>
      </c>
      <c r="N1240" s="78">
        <f>+IF(CONSOLIDADO[[#This Row],[Clave]]="710143893",1,IF(OR(CONSOLIDADO[[#This Row],[Casos Acumulados]]&gt;0,CONSOLIDADO[[#This Row],[Muertes]]&gt;0),N1239+1,I1240))</f>
        <v>53</v>
      </c>
      <c r="O1240" s="75">
        <f>+IFERROR(VLOOKUP($G1240,TDMuertes!$C$2:$E$534,3,0),0)</f>
        <v>0</v>
      </c>
      <c r="P1240" s="100" t="str">
        <f t="shared" ca="1" si="107"/>
        <v>OUT TIME</v>
      </c>
      <c r="Q1240" s="84">
        <f>+IFERROR(VLOOKUP(CONSOLIDADO[[#This Row],[Codigo Municipio]],TDDia!$A$4:$B$394,2,0),0)</f>
        <v>0</v>
      </c>
    </row>
    <row r="1241" spans="2:17" ht="14.4" x14ac:dyDescent="0.3">
      <c r="B1241">
        <f t="shared" si="109"/>
        <v>7</v>
      </c>
      <c r="C1241" s="75" t="str" cm="1">
        <f t="array" ref="C1241">+INDEX(Table_4[[Departamento]:[Municipio]],FINAL!$B1241,1)</f>
        <v>Atlántida</v>
      </c>
      <c r="D1241" s="75" t="str" cm="1">
        <f t="array" ref="D1241">+INDEX(Table_4[[Departamento]:[Municipio]],FINAL!$B1241,4)</f>
        <v>Tela</v>
      </c>
      <c r="E1241" s="75" t="str" cm="1">
        <f t="array" ref="E1241">+INDEX(Table_4[[Departamento]:[Municipio]],FINAL!$B1241,3)</f>
        <v>0107</v>
      </c>
      <c r="F1241" s="102">
        <f t="shared" si="108"/>
        <v>43974</v>
      </c>
      <c r="G1241" s="77" t="str">
        <f>+CONSOLIDADO[[#This Row],[Codigo Municipio]]&amp;CONSOLIDADO[[#This Row],[Fecha]]</f>
        <v>010743974</v>
      </c>
      <c r="H1241" s="78">
        <f>+IFERROR(VLOOKUP($G1241,TDAcumula!$C$2:$E$2027,3,0),0)</f>
        <v>0</v>
      </c>
      <c r="I1241" s="79">
        <f t="shared" si="105"/>
        <v>2</v>
      </c>
      <c r="J1241" s="80">
        <f>+IF(CONSOLIDADO[[#This Row],[Codigo Municipio]]=E1240,CONSOLIDADO[[#This Row],[Fallecidos Diarios]]+J1240,CONSOLIDADO[[#This Row],[Fallecidos Diarios]])</f>
        <v>0</v>
      </c>
      <c r="K1241" s="81">
        <f t="shared" si="106"/>
        <v>0</v>
      </c>
      <c r="L1241" s="82">
        <f>+IF(CONSOLIDADO[[#This Row],[Codigo Municipio]]=E1240,CONSOLIDADO[[#This Row],[Recuperados Diarios]]+L1240,CONSOLIDADO[[#This Row],[Recuperados Diarios]])</f>
        <v>2</v>
      </c>
      <c r="M1241" s="83" cm="1">
        <f t="array" ref="M1241">+IFERROR(IF(CONSOLIDADO[[#This Row],[Día]]&lt;14,0,INDEX(CONSOLIDADO[Casos Diarios],ROW()-14,1)),0)</f>
        <v>0</v>
      </c>
      <c r="N1241" s="78">
        <f>+IF(CONSOLIDADO[[#This Row],[Clave]]="710143893",1,IF(OR(CONSOLIDADO[[#This Row],[Casos Acumulados]]&gt;0,CONSOLIDADO[[#This Row],[Muertes]]&gt;0),N1240+1,I1241))</f>
        <v>54</v>
      </c>
      <c r="O1241" s="75">
        <f>+IFERROR(VLOOKUP($G1241,TDMuertes!$C$2:$E$534,3,0),0)</f>
        <v>0</v>
      </c>
      <c r="P1241" s="100" t="str">
        <f t="shared" ca="1" si="107"/>
        <v>OUT TIME</v>
      </c>
      <c r="Q1241" s="84">
        <f>+IFERROR(VLOOKUP(CONSOLIDADO[[#This Row],[Codigo Municipio]],TDDia!$A$4:$B$394,2,0),0)</f>
        <v>0</v>
      </c>
    </row>
    <row r="1242" spans="2:17" ht="14.4" x14ac:dyDescent="0.3">
      <c r="B1242">
        <f t="shared" si="109"/>
        <v>7</v>
      </c>
      <c r="C1242" s="75" t="str" cm="1">
        <f t="array" ref="C1242">+INDEX(Table_4[[Departamento]:[Municipio]],FINAL!$B1242,1)</f>
        <v>Atlántida</v>
      </c>
      <c r="D1242" s="75" t="str" cm="1">
        <f t="array" ref="D1242">+INDEX(Table_4[[Departamento]:[Municipio]],FINAL!$B1242,4)</f>
        <v>Tela</v>
      </c>
      <c r="E1242" s="75" t="str" cm="1">
        <f t="array" ref="E1242">+INDEX(Table_4[[Departamento]:[Municipio]],FINAL!$B1242,3)</f>
        <v>0107</v>
      </c>
      <c r="F1242" s="102">
        <f t="shared" si="108"/>
        <v>43975</v>
      </c>
      <c r="G1242" s="77" t="str">
        <f>+CONSOLIDADO[[#This Row],[Codigo Municipio]]&amp;CONSOLIDADO[[#This Row],[Fecha]]</f>
        <v>010743975</v>
      </c>
      <c r="H1242" s="78">
        <f>+IFERROR(VLOOKUP($G1242,TDAcumula!$C$2:$E$2027,3,0),0)</f>
        <v>0</v>
      </c>
      <c r="I1242" s="79">
        <f t="shared" si="105"/>
        <v>2</v>
      </c>
      <c r="J1242" s="80">
        <f>+IF(CONSOLIDADO[[#This Row],[Codigo Municipio]]=E1241,CONSOLIDADO[[#This Row],[Fallecidos Diarios]]+J1241,CONSOLIDADO[[#This Row],[Fallecidos Diarios]])</f>
        <v>0</v>
      </c>
      <c r="K1242" s="81">
        <f t="shared" si="106"/>
        <v>0</v>
      </c>
      <c r="L1242" s="82">
        <f>+IF(CONSOLIDADO[[#This Row],[Codigo Municipio]]=E1241,CONSOLIDADO[[#This Row],[Recuperados Diarios]]+L1241,CONSOLIDADO[[#This Row],[Recuperados Diarios]])</f>
        <v>2</v>
      </c>
      <c r="M1242" s="83" cm="1">
        <f t="array" ref="M1242">+IFERROR(IF(CONSOLIDADO[[#This Row],[Día]]&lt;14,0,INDEX(CONSOLIDADO[Casos Diarios],ROW()-14,1)),0)</f>
        <v>0</v>
      </c>
      <c r="N1242" s="78">
        <f>+IF(CONSOLIDADO[[#This Row],[Clave]]="710143893",1,IF(OR(CONSOLIDADO[[#This Row],[Casos Acumulados]]&gt;0,CONSOLIDADO[[#This Row],[Muertes]]&gt;0),N1241+1,I1242))</f>
        <v>55</v>
      </c>
      <c r="O1242" s="75">
        <f>+IFERROR(VLOOKUP($G1242,TDMuertes!$C$2:$E$534,3,0),0)</f>
        <v>0</v>
      </c>
      <c r="P1242" s="100" t="str">
        <f t="shared" ca="1" si="107"/>
        <v>OUT TIME</v>
      </c>
      <c r="Q1242" s="84">
        <f>+IFERROR(VLOOKUP(CONSOLIDADO[[#This Row],[Codigo Municipio]],TDDia!$A$4:$B$394,2,0),0)</f>
        <v>0</v>
      </c>
    </row>
    <row r="1243" spans="2:17" ht="14.4" x14ac:dyDescent="0.3">
      <c r="B1243">
        <f t="shared" si="109"/>
        <v>7</v>
      </c>
      <c r="C1243" s="75" t="str" cm="1">
        <f t="array" ref="C1243">+INDEX(Table_4[[Departamento]:[Municipio]],FINAL!$B1243,1)</f>
        <v>Atlántida</v>
      </c>
      <c r="D1243" s="75" t="str" cm="1">
        <f t="array" ref="D1243">+INDEX(Table_4[[Departamento]:[Municipio]],FINAL!$B1243,4)</f>
        <v>Tela</v>
      </c>
      <c r="E1243" s="75" t="str" cm="1">
        <f t="array" ref="E1243">+INDEX(Table_4[[Departamento]:[Municipio]],FINAL!$B1243,3)</f>
        <v>0107</v>
      </c>
      <c r="F1243" s="102">
        <f t="shared" si="108"/>
        <v>43976</v>
      </c>
      <c r="G1243" s="77" t="str">
        <f>+CONSOLIDADO[[#This Row],[Codigo Municipio]]&amp;CONSOLIDADO[[#This Row],[Fecha]]</f>
        <v>010743976</v>
      </c>
      <c r="H1243" s="78">
        <f>+IFERROR(VLOOKUP($G1243,TDAcumula!$C$2:$E$2027,3,0),0)</f>
        <v>0</v>
      </c>
      <c r="I1243" s="79">
        <f t="shared" si="105"/>
        <v>2</v>
      </c>
      <c r="J1243" s="80">
        <f>+IF(CONSOLIDADO[[#This Row],[Codigo Municipio]]=E1242,CONSOLIDADO[[#This Row],[Fallecidos Diarios]]+J1242,CONSOLIDADO[[#This Row],[Fallecidos Diarios]])</f>
        <v>0</v>
      </c>
      <c r="K1243" s="81">
        <f t="shared" si="106"/>
        <v>0</v>
      </c>
      <c r="L1243" s="82">
        <f>+IF(CONSOLIDADO[[#This Row],[Codigo Municipio]]=E1242,CONSOLIDADO[[#This Row],[Recuperados Diarios]]+L1242,CONSOLIDADO[[#This Row],[Recuperados Diarios]])</f>
        <v>2</v>
      </c>
      <c r="M1243" s="83" cm="1">
        <f t="array" ref="M1243">+IFERROR(IF(CONSOLIDADO[[#This Row],[Día]]&lt;14,0,INDEX(CONSOLIDADO[Casos Diarios],ROW()-14,1)),0)</f>
        <v>0</v>
      </c>
      <c r="N1243" s="78">
        <f>+IF(CONSOLIDADO[[#This Row],[Clave]]="710143893",1,IF(OR(CONSOLIDADO[[#This Row],[Casos Acumulados]]&gt;0,CONSOLIDADO[[#This Row],[Muertes]]&gt;0),N1242+1,I1243))</f>
        <v>56</v>
      </c>
      <c r="O1243" s="75">
        <f>+IFERROR(VLOOKUP($G1243,TDMuertes!$C$2:$E$534,3,0),0)</f>
        <v>0</v>
      </c>
      <c r="P1243" s="100" t="str">
        <f t="shared" ca="1" si="107"/>
        <v>OUT TIME</v>
      </c>
      <c r="Q1243" s="84">
        <f>+IFERROR(VLOOKUP(CONSOLIDADO[[#This Row],[Codigo Municipio]],TDDia!$A$4:$B$394,2,0),0)</f>
        <v>0</v>
      </c>
    </row>
    <row r="1244" spans="2:17" ht="14.4" x14ac:dyDescent="0.3">
      <c r="B1244">
        <f t="shared" si="109"/>
        <v>7</v>
      </c>
      <c r="C1244" s="75" t="str" cm="1">
        <f t="array" ref="C1244">+INDEX(Table_4[[Departamento]:[Municipio]],FINAL!$B1244,1)</f>
        <v>Atlántida</v>
      </c>
      <c r="D1244" s="75" t="str" cm="1">
        <f t="array" ref="D1244">+INDEX(Table_4[[Departamento]:[Municipio]],FINAL!$B1244,4)</f>
        <v>Tela</v>
      </c>
      <c r="E1244" s="75" t="str" cm="1">
        <f t="array" ref="E1244">+INDEX(Table_4[[Departamento]:[Municipio]],FINAL!$B1244,3)</f>
        <v>0107</v>
      </c>
      <c r="F1244" s="102">
        <f t="shared" si="108"/>
        <v>43977</v>
      </c>
      <c r="G1244" s="77" t="str">
        <f>+CONSOLIDADO[[#This Row],[Codigo Municipio]]&amp;CONSOLIDADO[[#This Row],[Fecha]]</f>
        <v>010743977</v>
      </c>
      <c r="H1244" s="78">
        <f>+IFERROR(VLOOKUP($G1244,TDAcumula!$C$2:$E$2027,3,0),0)</f>
        <v>0</v>
      </c>
      <c r="I1244" s="79">
        <f t="shared" si="105"/>
        <v>2</v>
      </c>
      <c r="J1244" s="80">
        <f>+IF(CONSOLIDADO[[#This Row],[Codigo Municipio]]=E1243,CONSOLIDADO[[#This Row],[Fallecidos Diarios]]+J1243,CONSOLIDADO[[#This Row],[Fallecidos Diarios]])</f>
        <v>0</v>
      </c>
      <c r="K1244" s="81">
        <f t="shared" si="106"/>
        <v>0</v>
      </c>
      <c r="L1244" s="82">
        <f>+IF(CONSOLIDADO[[#This Row],[Codigo Municipio]]=E1243,CONSOLIDADO[[#This Row],[Recuperados Diarios]]+L1243,CONSOLIDADO[[#This Row],[Recuperados Diarios]])</f>
        <v>2</v>
      </c>
      <c r="M1244" s="83" cm="1">
        <f t="array" ref="M1244">+IFERROR(IF(CONSOLIDADO[[#This Row],[Día]]&lt;14,0,INDEX(CONSOLIDADO[Casos Diarios],ROW()-14,1)),0)</f>
        <v>0</v>
      </c>
      <c r="N1244" s="78">
        <f>+IF(CONSOLIDADO[[#This Row],[Clave]]="710143893",1,IF(OR(CONSOLIDADO[[#This Row],[Casos Acumulados]]&gt;0,CONSOLIDADO[[#This Row],[Muertes]]&gt;0),N1243+1,I1244))</f>
        <v>57</v>
      </c>
      <c r="O1244" s="75">
        <f>+IFERROR(VLOOKUP($G1244,TDMuertes!$C$2:$E$534,3,0),0)</f>
        <v>0</v>
      </c>
      <c r="P1244" s="100" t="str">
        <f t="shared" ca="1" si="107"/>
        <v>OUT TIME</v>
      </c>
      <c r="Q1244" s="84">
        <f>+IFERROR(VLOOKUP(CONSOLIDADO[[#This Row],[Codigo Municipio]],TDDia!$A$4:$B$394,2,0),0)</f>
        <v>0</v>
      </c>
    </row>
    <row r="1245" spans="2:17" ht="14.4" x14ac:dyDescent="0.3">
      <c r="B1245">
        <f t="shared" si="109"/>
        <v>7</v>
      </c>
      <c r="C1245" s="75" t="str" cm="1">
        <f t="array" ref="C1245">+INDEX(Table_4[[Departamento]:[Municipio]],FINAL!$B1245,1)</f>
        <v>Atlántida</v>
      </c>
      <c r="D1245" s="75" t="str" cm="1">
        <f t="array" ref="D1245">+INDEX(Table_4[[Departamento]:[Municipio]],FINAL!$B1245,4)</f>
        <v>Tela</v>
      </c>
      <c r="E1245" s="75" t="str" cm="1">
        <f t="array" ref="E1245">+INDEX(Table_4[[Departamento]:[Municipio]],FINAL!$B1245,3)</f>
        <v>0107</v>
      </c>
      <c r="F1245" s="102">
        <f t="shared" si="108"/>
        <v>43978</v>
      </c>
      <c r="G1245" s="77" t="str">
        <f>+CONSOLIDADO[[#This Row],[Codigo Municipio]]&amp;CONSOLIDADO[[#This Row],[Fecha]]</f>
        <v>010743978</v>
      </c>
      <c r="H1245" s="78">
        <f>+IFERROR(VLOOKUP($G1245,TDAcumula!$C$2:$E$2027,3,0),0)</f>
        <v>0</v>
      </c>
      <c r="I1245" s="79">
        <f t="shared" si="105"/>
        <v>2</v>
      </c>
      <c r="J1245" s="80">
        <f>+IF(CONSOLIDADO[[#This Row],[Codigo Municipio]]=E1244,CONSOLIDADO[[#This Row],[Fallecidos Diarios]]+J1244,CONSOLIDADO[[#This Row],[Fallecidos Diarios]])</f>
        <v>0</v>
      </c>
      <c r="K1245" s="81">
        <f t="shared" si="106"/>
        <v>0</v>
      </c>
      <c r="L1245" s="82">
        <f>+IF(CONSOLIDADO[[#This Row],[Codigo Municipio]]=E1244,CONSOLIDADO[[#This Row],[Recuperados Diarios]]+L1244,CONSOLIDADO[[#This Row],[Recuperados Diarios]])</f>
        <v>2</v>
      </c>
      <c r="M1245" s="83" cm="1">
        <f t="array" ref="M1245">+IFERROR(IF(CONSOLIDADO[[#This Row],[Día]]&lt;14,0,INDEX(CONSOLIDADO[Casos Diarios],ROW()-14,1)),0)</f>
        <v>0</v>
      </c>
      <c r="N1245" s="78">
        <f>+IF(CONSOLIDADO[[#This Row],[Clave]]="710143893",1,IF(OR(CONSOLIDADO[[#This Row],[Casos Acumulados]]&gt;0,CONSOLIDADO[[#This Row],[Muertes]]&gt;0),N1244+1,I1245))</f>
        <v>58</v>
      </c>
      <c r="O1245" s="75">
        <f>+IFERROR(VLOOKUP($G1245,TDMuertes!$C$2:$E$534,3,0),0)</f>
        <v>0</v>
      </c>
      <c r="P1245" s="100" t="str">
        <f t="shared" ca="1" si="107"/>
        <v>OUT TIME</v>
      </c>
      <c r="Q1245" s="84">
        <f>+IFERROR(VLOOKUP(CONSOLIDADO[[#This Row],[Codigo Municipio]],TDDia!$A$4:$B$394,2,0),0)</f>
        <v>0</v>
      </c>
    </row>
    <row r="1246" spans="2:17" ht="14.4" x14ac:dyDescent="0.3">
      <c r="B1246">
        <f t="shared" si="109"/>
        <v>7</v>
      </c>
      <c r="C1246" s="75" t="str" cm="1">
        <f t="array" ref="C1246">+INDEX(Table_4[[Departamento]:[Municipio]],FINAL!$B1246,1)</f>
        <v>Atlántida</v>
      </c>
      <c r="D1246" s="75" t="str" cm="1">
        <f t="array" ref="D1246">+INDEX(Table_4[[Departamento]:[Municipio]],FINAL!$B1246,4)</f>
        <v>Tela</v>
      </c>
      <c r="E1246" s="75" t="str" cm="1">
        <f t="array" ref="E1246">+INDEX(Table_4[[Departamento]:[Municipio]],FINAL!$B1246,3)</f>
        <v>0107</v>
      </c>
      <c r="F1246" s="102">
        <f t="shared" si="108"/>
        <v>43979</v>
      </c>
      <c r="G1246" s="77" t="str">
        <f>+CONSOLIDADO[[#This Row],[Codigo Municipio]]&amp;CONSOLIDADO[[#This Row],[Fecha]]</f>
        <v>010743979</v>
      </c>
      <c r="H1246" s="78">
        <f>+IFERROR(VLOOKUP($G1246,TDAcumula!$C$2:$E$2027,3,0),0)</f>
        <v>0</v>
      </c>
      <c r="I1246" s="79">
        <f t="shared" si="105"/>
        <v>2</v>
      </c>
      <c r="J1246" s="80">
        <f>+IF(CONSOLIDADO[[#This Row],[Codigo Municipio]]=E1245,CONSOLIDADO[[#This Row],[Fallecidos Diarios]]+J1245,CONSOLIDADO[[#This Row],[Fallecidos Diarios]])</f>
        <v>0</v>
      </c>
      <c r="K1246" s="81">
        <f t="shared" si="106"/>
        <v>0</v>
      </c>
      <c r="L1246" s="82">
        <f>+IF(CONSOLIDADO[[#This Row],[Codigo Municipio]]=E1245,CONSOLIDADO[[#This Row],[Recuperados Diarios]]+L1245,CONSOLIDADO[[#This Row],[Recuperados Diarios]])</f>
        <v>2</v>
      </c>
      <c r="M1246" s="83" cm="1">
        <f t="array" ref="M1246">+IFERROR(IF(CONSOLIDADO[[#This Row],[Día]]&lt;14,0,INDEX(CONSOLIDADO[Casos Diarios],ROW()-14,1)),0)</f>
        <v>0</v>
      </c>
      <c r="N1246" s="78">
        <f>+IF(CONSOLIDADO[[#This Row],[Clave]]="710143893",1,IF(OR(CONSOLIDADO[[#This Row],[Casos Acumulados]]&gt;0,CONSOLIDADO[[#This Row],[Muertes]]&gt;0),N1245+1,I1246))</f>
        <v>59</v>
      </c>
      <c r="O1246" s="75">
        <f>+IFERROR(VLOOKUP($G1246,TDMuertes!$C$2:$E$534,3,0),0)</f>
        <v>0</v>
      </c>
      <c r="P1246" s="100" t="str">
        <f t="shared" ca="1" si="107"/>
        <v>OUT TIME</v>
      </c>
      <c r="Q1246" s="84">
        <f>+IFERROR(VLOOKUP(CONSOLIDADO[[#This Row],[Codigo Municipio]],TDDia!$A$4:$B$394,2,0),0)</f>
        <v>0</v>
      </c>
    </row>
    <row r="1247" spans="2:17" ht="14.4" x14ac:dyDescent="0.3">
      <c r="B1247">
        <f t="shared" si="109"/>
        <v>7</v>
      </c>
      <c r="C1247" s="75" t="str" cm="1">
        <f t="array" ref="C1247">+INDEX(Table_4[[Departamento]:[Municipio]],FINAL!$B1247,1)</f>
        <v>Atlántida</v>
      </c>
      <c r="D1247" s="75" t="str" cm="1">
        <f t="array" ref="D1247">+INDEX(Table_4[[Departamento]:[Municipio]],FINAL!$B1247,4)</f>
        <v>Tela</v>
      </c>
      <c r="E1247" s="75" t="str" cm="1">
        <f t="array" ref="E1247">+INDEX(Table_4[[Departamento]:[Municipio]],FINAL!$B1247,3)</f>
        <v>0107</v>
      </c>
      <c r="F1247" s="102">
        <f t="shared" si="108"/>
        <v>43980</v>
      </c>
      <c r="G1247" s="77" t="str">
        <f>+CONSOLIDADO[[#This Row],[Codigo Municipio]]&amp;CONSOLIDADO[[#This Row],[Fecha]]</f>
        <v>010743980</v>
      </c>
      <c r="H1247" s="78">
        <f>+IFERROR(VLOOKUP($G1247,TDAcumula!$C$2:$E$2027,3,0),0)</f>
        <v>0</v>
      </c>
      <c r="I1247" s="79">
        <f t="shared" si="105"/>
        <v>2</v>
      </c>
      <c r="J1247" s="80">
        <f>+IF(CONSOLIDADO[[#This Row],[Codigo Municipio]]=E1246,CONSOLIDADO[[#This Row],[Fallecidos Diarios]]+J1246,CONSOLIDADO[[#This Row],[Fallecidos Diarios]])</f>
        <v>0</v>
      </c>
      <c r="K1247" s="81">
        <f t="shared" si="106"/>
        <v>0</v>
      </c>
      <c r="L1247" s="82">
        <f>+IF(CONSOLIDADO[[#This Row],[Codigo Municipio]]=E1246,CONSOLIDADO[[#This Row],[Recuperados Diarios]]+L1246,CONSOLIDADO[[#This Row],[Recuperados Diarios]])</f>
        <v>2</v>
      </c>
      <c r="M1247" s="83" cm="1">
        <f t="array" ref="M1247">+IFERROR(IF(CONSOLIDADO[[#This Row],[Día]]&lt;14,0,INDEX(CONSOLIDADO[Casos Diarios],ROW()-14,1)),0)</f>
        <v>0</v>
      </c>
      <c r="N1247" s="78">
        <f>+IF(CONSOLIDADO[[#This Row],[Clave]]="710143893",1,IF(OR(CONSOLIDADO[[#This Row],[Casos Acumulados]]&gt;0,CONSOLIDADO[[#This Row],[Muertes]]&gt;0),N1246+1,I1247))</f>
        <v>60</v>
      </c>
      <c r="O1247" s="75">
        <f>+IFERROR(VLOOKUP($G1247,TDMuertes!$C$2:$E$534,3,0),0)</f>
        <v>0</v>
      </c>
      <c r="P1247" s="100" t="str">
        <f t="shared" ca="1" si="107"/>
        <v>OUT TIME</v>
      </c>
      <c r="Q1247" s="84">
        <f>+IFERROR(VLOOKUP(CONSOLIDADO[[#This Row],[Codigo Municipio]],TDDia!$A$4:$B$394,2,0),0)</f>
        <v>0</v>
      </c>
    </row>
    <row r="1248" spans="2:17" ht="14.4" x14ac:dyDescent="0.3">
      <c r="B1248">
        <f t="shared" si="109"/>
        <v>7</v>
      </c>
      <c r="C1248" s="75" t="str" cm="1">
        <f t="array" ref="C1248">+INDEX(Table_4[[Departamento]:[Municipio]],FINAL!$B1248,1)</f>
        <v>Atlántida</v>
      </c>
      <c r="D1248" s="75" t="str" cm="1">
        <f t="array" ref="D1248">+INDEX(Table_4[[Departamento]:[Municipio]],FINAL!$B1248,4)</f>
        <v>Tela</v>
      </c>
      <c r="E1248" s="75" t="str" cm="1">
        <f t="array" ref="E1248">+INDEX(Table_4[[Departamento]:[Municipio]],FINAL!$B1248,3)</f>
        <v>0107</v>
      </c>
      <c r="F1248" s="102">
        <f t="shared" si="108"/>
        <v>43981</v>
      </c>
      <c r="G1248" s="77" t="str">
        <f>+CONSOLIDADO[[#This Row],[Codigo Municipio]]&amp;CONSOLIDADO[[#This Row],[Fecha]]</f>
        <v>010743981</v>
      </c>
      <c r="H1248" s="78">
        <f>+IFERROR(VLOOKUP($G1248,TDAcumula!$C$2:$E$2027,3,0),0)</f>
        <v>0</v>
      </c>
      <c r="I1248" s="79">
        <f t="shared" si="105"/>
        <v>2</v>
      </c>
      <c r="J1248" s="80">
        <f>+IF(CONSOLIDADO[[#This Row],[Codigo Municipio]]=E1247,CONSOLIDADO[[#This Row],[Fallecidos Diarios]]+J1247,CONSOLIDADO[[#This Row],[Fallecidos Diarios]])</f>
        <v>0</v>
      </c>
      <c r="K1248" s="81">
        <f t="shared" si="106"/>
        <v>0</v>
      </c>
      <c r="L1248" s="82">
        <f>+IF(CONSOLIDADO[[#This Row],[Codigo Municipio]]=E1247,CONSOLIDADO[[#This Row],[Recuperados Diarios]]+L1247,CONSOLIDADO[[#This Row],[Recuperados Diarios]])</f>
        <v>2</v>
      </c>
      <c r="M1248" s="83" cm="1">
        <f t="array" ref="M1248">+IFERROR(IF(CONSOLIDADO[[#This Row],[Día]]&lt;14,0,INDEX(CONSOLIDADO[Casos Diarios],ROW()-14,1)),0)</f>
        <v>0</v>
      </c>
      <c r="N1248" s="78">
        <f>+IF(CONSOLIDADO[[#This Row],[Clave]]="710143893",1,IF(OR(CONSOLIDADO[[#This Row],[Casos Acumulados]]&gt;0,CONSOLIDADO[[#This Row],[Muertes]]&gt;0),N1247+1,I1248))</f>
        <v>61</v>
      </c>
      <c r="O1248" s="75">
        <f>+IFERROR(VLOOKUP($G1248,TDMuertes!$C$2:$E$534,3,0),0)</f>
        <v>0</v>
      </c>
      <c r="P1248" s="100" t="str">
        <f t="shared" ca="1" si="107"/>
        <v>OUT TIME</v>
      </c>
      <c r="Q1248" s="84">
        <f>+IFERROR(VLOOKUP(CONSOLIDADO[[#This Row],[Codigo Municipio]],TDDia!$A$4:$B$394,2,0),0)</f>
        <v>0</v>
      </c>
    </row>
    <row r="1249" spans="2:17" ht="14.4" x14ac:dyDescent="0.3">
      <c r="B1249">
        <f t="shared" si="109"/>
        <v>7</v>
      </c>
      <c r="C1249" s="75" t="str" cm="1">
        <f t="array" ref="C1249">+INDEX(Table_4[[Departamento]:[Municipio]],FINAL!$B1249,1)</f>
        <v>Atlántida</v>
      </c>
      <c r="D1249" s="75" t="str" cm="1">
        <f t="array" ref="D1249">+INDEX(Table_4[[Departamento]:[Municipio]],FINAL!$B1249,4)</f>
        <v>Tela</v>
      </c>
      <c r="E1249" s="75" t="str" cm="1">
        <f t="array" ref="E1249">+INDEX(Table_4[[Departamento]:[Municipio]],FINAL!$B1249,3)</f>
        <v>0107</v>
      </c>
      <c r="F1249" s="102">
        <f t="shared" si="108"/>
        <v>43982</v>
      </c>
      <c r="G1249" s="77" t="str">
        <f>+CONSOLIDADO[[#This Row],[Codigo Municipio]]&amp;CONSOLIDADO[[#This Row],[Fecha]]</f>
        <v>010743982</v>
      </c>
      <c r="H1249" s="78">
        <f>+IFERROR(VLOOKUP($G1249,TDAcumula!$C$2:$E$2027,3,0),0)</f>
        <v>0</v>
      </c>
      <c r="I1249" s="79">
        <f t="shared" si="105"/>
        <v>2</v>
      </c>
      <c r="J1249" s="80">
        <f>+IF(CONSOLIDADO[[#This Row],[Codigo Municipio]]=E1248,CONSOLIDADO[[#This Row],[Fallecidos Diarios]]+J1248,CONSOLIDADO[[#This Row],[Fallecidos Diarios]])</f>
        <v>0</v>
      </c>
      <c r="K1249" s="81">
        <f t="shared" si="106"/>
        <v>0</v>
      </c>
      <c r="L1249" s="82">
        <f>+IF(CONSOLIDADO[[#This Row],[Codigo Municipio]]=E1248,CONSOLIDADO[[#This Row],[Recuperados Diarios]]+L1248,CONSOLIDADO[[#This Row],[Recuperados Diarios]])</f>
        <v>2</v>
      </c>
      <c r="M1249" s="83" cm="1">
        <f t="array" ref="M1249">+IFERROR(IF(CONSOLIDADO[[#This Row],[Día]]&lt;14,0,INDEX(CONSOLIDADO[Casos Diarios],ROW()-14,1)),0)</f>
        <v>0</v>
      </c>
      <c r="N1249" s="78">
        <f>+IF(CONSOLIDADO[[#This Row],[Clave]]="710143893",1,IF(OR(CONSOLIDADO[[#This Row],[Casos Acumulados]]&gt;0,CONSOLIDADO[[#This Row],[Muertes]]&gt;0),N1248+1,I1249))</f>
        <v>62</v>
      </c>
      <c r="O1249" s="75">
        <f>+IFERROR(VLOOKUP($G1249,TDMuertes!$C$2:$E$534,3,0),0)</f>
        <v>0</v>
      </c>
      <c r="P1249" s="100" t="str">
        <f t="shared" ca="1" si="107"/>
        <v>OUT TIME</v>
      </c>
      <c r="Q1249" s="84">
        <f>+IFERROR(VLOOKUP(CONSOLIDADO[[#This Row],[Codigo Municipio]],TDDia!$A$4:$B$394,2,0),0)</f>
        <v>0</v>
      </c>
    </row>
    <row r="1250" spans="2:17" ht="14.4" x14ac:dyDescent="0.3">
      <c r="B1250">
        <f t="shared" si="109"/>
        <v>7</v>
      </c>
      <c r="C1250" s="75" t="str" cm="1">
        <f t="array" ref="C1250">+INDEX(Table_4[[Departamento]:[Municipio]],FINAL!$B1250,1)</f>
        <v>Atlántida</v>
      </c>
      <c r="D1250" s="75" t="str" cm="1">
        <f t="array" ref="D1250">+INDEX(Table_4[[Departamento]:[Municipio]],FINAL!$B1250,4)</f>
        <v>Tela</v>
      </c>
      <c r="E1250" s="75" t="str" cm="1">
        <f t="array" ref="E1250">+INDEX(Table_4[[Departamento]:[Municipio]],FINAL!$B1250,3)</f>
        <v>0107</v>
      </c>
      <c r="F1250" s="102">
        <f t="shared" si="108"/>
        <v>43983</v>
      </c>
      <c r="G1250" s="77" t="str">
        <f>+CONSOLIDADO[[#This Row],[Codigo Municipio]]&amp;CONSOLIDADO[[#This Row],[Fecha]]</f>
        <v>010743983</v>
      </c>
      <c r="H1250" s="78">
        <f>+IFERROR(VLOOKUP($G1250,TDAcumula!$C$2:$E$2027,3,0),0)</f>
        <v>0</v>
      </c>
      <c r="I1250" s="79">
        <f t="shared" si="105"/>
        <v>2</v>
      </c>
      <c r="J1250" s="80">
        <f>+IF(CONSOLIDADO[[#This Row],[Codigo Municipio]]=E1249,CONSOLIDADO[[#This Row],[Fallecidos Diarios]]+J1249,CONSOLIDADO[[#This Row],[Fallecidos Diarios]])</f>
        <v>0</v>
      </c>
      <c r="K1250" s="81">
        <f t="shared" si="106"/>
        <v>0</v>
      </c>
      <c r="L1250" s="82">
        <f>+IF(CONSOLIDADO[[#This Row],[Codigo Municipio]]=E1249,CONSOLIDADO[[#This Row],[Recuperados Diarios]]+L1249,CONSOLIDADO[[#This Row],[Recuperados Diarios]])</f>
        <v>2</v>
      </c>
      <c r="M1250" s="83" cm="1">
        <f t="array" ref="M1250">+IFERROR(IF(CONSOLIDADO[[#This Row],[Día]]&lt;14,0,INDEX(CONSOLIDADO[Casos Diarios],ROW()-14,1)),0)</f>
        <v>0</v>
      </c>
      <c r="N1250" s="78">
        <f>+IF(CONSOLIDADO[[#This Row],[Clave]]="710143893",1,IF(OR(CONSOLIDADO[[#This Row],[Casos Acumulados]]&gt;0,CONSOLIDADO[[#This Row],[Muertes]]&gt;0),N1249+1,I1250))</f>
        <v>63</v>
      </c>
      <c r="O1250" s="75">
        <f>+IFERROR(VLOOKUP($G1250,TDMuertes!$C$2:$E$534,3,0),0)</f>
        <v>0</v>
      </c>
      <c r="P1250" s="100" t="str">
        <f t="shared" ca="1" si="107"/>
        <v>OUT TIME</v>
      </c>
      <c r="Q1250" s="84">
        <f>+IFERROR(VLOOKUP(CONSOLIDADO[[#This Row],[Codigo Municipio]],TDDia!$A$4:$B$394,2,0),0)</f>
        <v>0</v>
      </c>
    </row>
    <row r="1251" spans="2:17" ht="14.4" x14ac:dyDescent="0.3">
      <c r="B1251">
        <f t="shared" si="109"/>
        <v>7</v>
      </c>
      <c r="C1251" s="75" t="str" cm="1">
        <f t="array" ref="C1251">+INDEX(Table_4[[Departamento]:[Municipio]],FINAL!$B1251,1)</f>
        <v>Atlántida</v>
      </c>
      <c r="D1251" s="75" t="str" cm="1">
        <f t="array" ref="D1251">+INDEX(Table_4[[Departamento]:[Municipio]],FINAL!$B1251,4)</f>
        <v>Tela</v>
      </c>
      <c r="E1251" s="75" t="str" cm="1">
        <f t="array" ref="E1251">+INDEX(Table_4[[Departamento]:[Municipio]],FINAL!$B1251,3)</f>
        <v>0107</v>
      </c>
      <c r="F1251" s="102">
        <f t="shared" si="108"/>
        <v>43984</v>
      </c>
      <c r="G1251" s="77" t="str">
        <f>+CONSOLIDADO[[#This Row],[Codigo Municipio]]&amp;CONSOLIDADO[[#This Row],[Fecha]]</f>
        <v>010743984</v>
      </c>
      <c r="H1251" s="78">
        <f>+IFERROR(VLOOKUP($G1251,TDAcumula!$C$2:$E$2027,3,0),0)</f>
        <v>0</v>
      </c>
      <c r="I1251" s="79">
        <f t="shared" si="105"/>
        <v>2</v>
      </c>
      <c r="J1251" s="80">
        <f>+IF(CONSOLIDADO[[#This Row],[Codigo Municipio]]=E1250,CONSOLIDADO[[#This Row],[Fallecidos Diarios]]+J1250,CONSOLIDADO[[#This Row],[Fallecidos Diarios]])</f>
        <v>0</v>
      </c>
      <c r="K1251" s="81">
        <f t="shared" si="106"/>
        <v>0</v>
      </c>
      <c r="L1251" s="82">
        <f>+IF(CONSOLIDADO[[#This Row],[Codigo Municipio]]=E1250,CONSOLIDADO[[#This Row],[Recuperados Diarios]]+L1250,CONSOLIDADO[[#This Row],[Recuperados Diarios]])</f>
        <v>2</v>
      </c>
      <c r="M1251" s="83" cm="1">
        <f t="array" ref="M1251">+IFERROR(IF(CONSOLIDADO[[#This Row],[Día]]&lt;14,0,INDEX(CONSOLIDADO[Casos Diarios],ROW()-14,1)),0)</f>
        <v>0</v>
      </c>
      <c r="N1251" s="78">
        <f>+IF(CONSOLIDADO[[#This Row],[Clave]]="710143893",1,IF(OR(CONSOLIDADO[[#This Row],[Casos Acumulados]]&gt;0,CONSOLIDADO[[#This Row],[Muertes]]&gt;0),N1250+1,I1251))</f>
        <v>64</v>
      </c>
      <c r="O1251" s="75">
        <f>+IFERROR(VLOOKUP($G1251,TDMuertes!$C$2:$E$534,3,0),0)</f>
        <v>0</v>
      </c>
      <c r="P1251" s="100" t="str">
        <f t="shared" ca="1" si="107"/>
        <v>OUT TIME</v>
      </c>
      <c r="Q1251" s="84">
        <f>+IFERROR(VLOOKUP(CONSOLIDADO[[#This Row],[Codigo Municipio]],TDDia!$A$4:$B$394,2,0),0)</f>
        <v>0</v>
      </c>
    </row>
    <row r="1252" spans="2:17" ht="14.4" x14ac:dyDescent="0.3">
      <c r="B1252">
        <f t="shared" si="109"/>
        <v>7</v>
      </c>
      <c r="C1252" s="75" t="str" cm="1">
        <f t="array" ref="C1252">+INDEX(Table_4[[Departamento]:[Municipio]],FINAL!$B1252,1)</f>
        <v>Atlántida</v>
      </c>
      <c r="D1252" s="75" t="str" cm="1">
        <f t="array" ref="D1252">+INDEX(Table_4[[Departamento]:[Municipio]],FINAL!$B1252,4)</f>
        <v>Tela</v>
      </c>
      <c r="E1252" s="75" t="str" cm="1">
        <f t="array" ref="E1252">+INDEX(Table_4[[Departamento]:[Municipio]],FINAL!$B1252,3)</f>
        <v>0107</v>
      </c>
      <c r="F1252" s="102">
        <f t="shared" si="108"/>
        <v>43985</v>
      </c>
      <c r="G1252" s="77" t="str">
        <f>+CONSOLIDADO[[#This Row],[Codigo Municipio]]&amp;CONSOLIDADO[[#This Row],[Fecha]]</f>
        <v>010743985</v>
      </c>
      <c r="H1252" s="78">
        <f>+IFERROR(VLOOKUP($G1252,TDAcumula!$C$2:$E$2027,3,0),0)</f>
        <v>0</v>
      </c>
      <c r="I1252" s="79">
        <f t="shared" si="105"/>
        <v>2</v>
      </c>
      <c r="J1252" s="80">
        <f>+IF(CONSOLIDADO[[#This Row],[Codigo Municipio]]=E1251,CONSOLIDADO[[#This Row],[Fallecidos Diarios]]+J1251,CONSOLIDADO[[#This Row],[Fallecidos Diarios]])</f>
        <v>0</v>
      </c>
      <c r="K1252" s="81">
        <f t="shared" si="106"/>
        <v>0</v>
      </c>
      <c r="L1252" s="82">
        <f>+IF(CONSOLIDADO[[#This Row],[Codigo Municipio]]=E1251,CONSOLIDADO[[#This Row],[Recuperados Diarios]]+L1251,CONSOLIDADO[[#This Row],[Recuperados Diarios]])</f>
        <v>2</v>
      </c>
      <c r="M1252" s="83" cm="1">
        <f t="array" ref="M1252">+IFERROR(IF(CONSOLIDADO[[#This Row],[Día]]&lt;14,0,INDEX(CONSOLIDADO[Casos Diarios],ROW()-14,1)),0)</f>
        <v>0</v>
      </c>
      <c r="N1252" s="78">
        <f>+IF(CONSOLIDADO[[#This Row],[Clave]]="710143893",1,IF(OR(CONSOLIDADO[[#This Row],[Casos Acumulados]]&gt;0,CONSOLIDADO[[#This Row],[Muertes]]&gt;0),N1251+1,I1252))</f>
        <v>65</v>
      </c>
      <c r="O1252" s="75">
        <f>+IFERROR(VLOOKUP($G1252,TDMuertes!$C$2:$E$534,3,0),0)</f>
        <v>0</v>
      </c>
      <c r="P1252" s="100" t="str">
        <f t="shared" ca="1" si="107"/>
        <v>OUT TIME</v>
      </c>
      <c r="Q1252" s="84">
        <f>+IFERROR(VLOOKUP(CONSOLIDADO[[#This Row],[Codigo Municipio]],TDDia!$A$4:$B$394,2,0),0)</f>
        <v>0</v>
      </c>
    </row>
    <row r="1253" spans="2:17" ht="14.4" x14ac:dyDescent="0.3">
      <c r="B1253">
        <f t="shared" si="109"/>
        <v>7</v>
      </c>
      <c r="C1253" s="75" t="str" cm="1">
        <f t="array" ref="C1253">+INDEX(Table_4[[Departamento]:[Municipio]],FINAL!$B1253,1)</f>
        <v>Atlántida</v>
      </c>
      <c r="D1253" s="75" t="str" cm="1">
        <f t="array" ref="D1253">+INDEX(Table_4[[Departamento]:[Municipio]],FINAL!$B1253,4)</f>
        <v>Tela</v>
      </c>
      <c r="E1253" s="75" t="str" cm="1">
        <f t="array" ref="E1253">+INDEX(Table_4[[Departamento]:[Municipio]],FINAL!$B1253,3)</f>
        <v>0107</v>
      </c>
      <c r="F1253" s="102">
        <f t="shared" si="108"/>
        <v>43986</v>
      </c>
      <c r="G1253" s="77" t="str">
        <f>+CONSOLIDADO[[#This Row],[Codigo Municipio]]&amp;CONSOLIDADO[[#This Row],[Fecha]]</f>
        <v>010743986</v>
      </c>
      <c r="H1253" s="78">
        <f>+IFERROR(VLOOKUP($G1253,TDAcumula!$C$2:$E$2027,3,0),0)</f>
        <v>0</v>
      </c>
      <c r="I1253" s="79">
        <f t="shared" si="105"/>
        <v>2</v>
      </c>
      <c r="J1253" s="80">
        <f>+IF(CONSOLIDADO[[#This Row],[Codigo Municipio]]=E1252,CONSOLIDADO[[#This Row],[Fallecidos Diarios]]+J1252,CONSOLIDADO[[#This Row],[Fallecidos Diarios]])</f>
        <v>0</v>
      </c>
      <c r="K1253" s="81">
        <f t="shared" si="106"/>
        <v>0</v>
      </c>
      <c r="L1253" s="82">
        <f>+IF(CONSOLIDADO[[#This Row],[Codigo Municipio]]=E1252,CONSOLIDADO[[#This Row],[Recuperados Diarios]]+L1252,CONSOLIDADO[[#This Row],[Recuperados Diarios]])</f>
        <v>2</v>
      </c>
      <c r="M1253" s="83" cm="1">
        <f t="array" ref="M1253">+IFERROR(IF(CONSOLIDADO[[#This Row],[Día]]&lt;14,0,INDEX(CONSOLIDADO[Casos Diarios],ROW()-14,1)),0)</f>
        <v>0</v>
      </c>
      <c r="N1253" s="78">
        <f>+IF(CONSOLIDADO[[#This Row],[Clave]]="710143893",1,IF(OR(CONSOLIDADO[[#This Row],[Casos Acumulados]]&gt;0,CONSOLIDADO[[#This Row],[Muertes]]&gt;0),N1252+1,I1253))</f>
        <v>66</v>
      </c>
      <c r="O1253" s="75">
        <f>+IFERROR(VLOOKUP($G1253,TDMuertes!$C$2:$E$534,3,0),0)</f>
        <v>0</v>
      </c>
      <c r="P1253" s="100" t="str">
        <f t="shared" ca="1" si="107"/>
        <v>OUT TIME</v>
      </c>
      <c r="Q1253" s="84">
        <f>+IFERROR(VLOOKUP(CONSOLIDADO[[#This Row],[Codigo Municipio]],TDDia!$A$4:$B$394,2,0),0)</f>
        <v>0</v>
      </c>
    </row>
    <row r="1254" spans="2:17" ht="14.4" x14ac:dyDescent="0.3">
      <c r="B1254">
        <f t="shared" si="109"/>
        <v>7</v>
      </c>
      <c r="C1254" s="75" t="str" cm="1">
        <f t="array" ref="C1254">+INDEX(Table_4[[Departamento]:[Municipio]],FINAL!$B1254,1)</f>
        <v>Atlántida</v>
      </c>
      <c r="D1254" s="75" t="str" cm="1">
        <f t="array" ref="D1254">+INDEX(Table_4[[Departamento]:[Municipio]],FINAL!$B1254,4)</f>
        <v>Tela</v>
      </c>
      <c r="E1254" s="75" t="str" cm="1">
        <f t="array" ref="E1254">+INDEX(Table_4[[Departamento]:[Municipio]],FINAL!$B1254,3)</f>
        <v>0107</v>
      </c>
      <c r="F1254" s="102">
        <f t="shared" si="108"/>
        <v>43987</v>
      </c>
      <c r="G1254" s="77" t="str">
        <f>+CONSOLIDADO[[#This Row],[Codigo Municipio]]&amp;CONSOLIDADO[[#This Row],[Fecha]]</f>
        <v>010743987</v>
      </c>
      <c r="H1254" s="78">
        <f>+IFERROR(VLOOKUP($G1254,TDAcumula!$C$2:$E$2027,3,0),0)</f>
        <v>0</v>
      </c>
      <c r="I1254" s="79">
        <f t="shared" si="105"/>
        <v>2</v>
      </c>
      <c r="J1254" s="80">
        <f>+IF(CONSOLIDADO[[#This Row],[Codigo Municipio]]=E1253,CONSOLIDADO[[#This Row],[Fallecidos Diarios]]+J1253,CONSOLIDADO[[#This Row],[Fallecidos Diarios]])</f>
        <v>0</v>
      </c>
      <c r="K1254" s="81">
        <f t="shared" si="106"/>
        <v>0</v>
      </c>
      <c r="L1254" s="82">
        <f>+IF(CONSOLIDADO[[#This Row],[Codigo Municipio]]=E1253,CONSOLIDADO[[#This Row],[Recuperados Diarios]]+L1253,CONSOLIDADO[[#This Row],[Recuperados Diarios]])</f>
        <v>2</v>
      </c>
      <c r="M1254" s="83" cm="1">
        <f t="array" ref="M1254">+IFERROR(IF(CONSOLIDADO[[#This Row],[Día]]&lt;14,0,INDEX(CONSOLIDADO[Casos Diarios],ROW()-14,1)),0)</f>
        <v>0</v>
      </c>
      <c r="N1254" s="78">
        <f>+IF(CONSOLIDADO[[#This Row],[Clave]]="710143893",1,IF(OR(CONSOLIDADO[[#This Row],[Casos Acumulados]]&gt;0,CONSOLIDADO[[#This Row],[Muertes]]&gt;0),N1253+1,I1254))</f>
        <v>67</v>
      </c>
      <c r="O1254" s="75">
        <f>+IFERROR(VLOOKUP($G1254,TDMuertes!$C$2:$E$534,3,0),0)</f>
        <v>0</v>
      </c>
      <c r="P1254" s="100" t="str">
        <f t="shared" ca="1" si="107"/>
        <v>OUT TIME</v>
      </c>
      <c r="Q1254" s="84">
        <f>+IFERROR(VLOOKUP(CONSOLIDADO[[#This Row],[Codigo Municipio]],TDDia!$A$4:$B$394,2,0),0)</f>
        <v>0</v>
      </c>
    </row>
    <row r="1255" spans="2:17" ht="14.4" x14ac:dyDescent="0.3">
      <c r="B1255">
        <f t="shared" si="109"/>
        <v>7</v>
      </c>
      <c r="C1255" s="75" t="str" cm="1">
        <f t="array" ref="C1255">+INDEX(Table_4[[Departamento]:[Municipio]],FINAL!$B1255,1)</f>
        <v>Atlántida</v>
      </c>
      <c r="D1255" s="75" t="str" cm="1">
        <f t="array" ref="D1255">+INDEX(Table_4[[Departamento]:[Municipio]],FINAL!$B1255,4)</f>
        <v>Tela</v>
      </c>
      <c r="E1255" s="75" t="str" cm="1">
        <f t="array" ref="E1255">+INDEX(Table_4[[Departamento]:[Municipio]],FINAL!$B1255,3)</f>
        <v>0107</v>
      </c>
      <c r="F1255" s="102">
        <f t="shared" si="108"/>
        <v>43988</v>
      </c>
      <c r="G1255" s="77" t="str">
        <f>+CONSOLIDADO[[#This Row],[Codigo Municipio]]&amp;CONSOLIDADO[[#This Row],[Fecha]]</f>
        <v>010743988</v>
      </c>
      <c r="H1255" s="78">
        <f>+IFERROR(VLOOKUP($G1255,TDAcumula!$C$2:$E$2027,3,0),0)</f>
        <v>0</v>
      </c>
      <c r="I1255" s="79">
        <f t="shared" si="105"/>
        <v>2</v>
      </c>
      <c r="J1255" s="80">
        <f>+IF(CONSOLIDADO[[#This Row],[Codigo Municipio]]=E1254,CONSOLIDADO[[#This Row],[Fallecidos Diarios]]+J1254,CONSOLIDADO[[#This Row],[Fallecidos Diarios]])</f>
        <v>0</v>
      </c>
      <c r="K1255" s="81">
        <f t="shared" si="106"/>
        <v>0</v>
      </c>
      <c r="L1255" s="82">
        <f>+IF(CONSOLIDADO[[#This Row],[Codigo Municipio]]=E1254,CONSOLIDADO[[#This Row],[Recuperados Diarios]]+L1254,CONSOLIDADO[[#This Row],[Recuperados Diarios]])</f>
        <v>2</v>
      </c>
      <c r="M1255" s="83" cm="1">
        <f t="array" ref="M1255">+IFERROR(IF(CONSOLIDADO[[#This Row],[Día]]&lt;14,0,INDEX(CONSOLIDADO[Casos Diarios],ROW()-14,1)),0)</f>
        <v>0</v>
      </c>
      <c r="N1255" s="78">
        <f>+IF(CONSOLIDADO[[#This Row],[Clave]]="710143893",1,IF(OR(CONSOLIDADO[[#This Row],[Casos Acumulados]]&gt;0,CONSOLIDADO[[#This Row],[Muertes]]&gt;0),N1254+1,I1255))</f>
        <v>68</v>
      </c>
      <c r="O1255" s="75">
        <f>+IFERROR(VLOOKUP($G1255,TDMuertes!$C$2:$E$534,3,0),0)</f>
        <v>0</v>
      </c>
      <c r="P1255" s="100" t="str">
        <f t="shared" ca="1" si="107"/>
        <v>OUT TIME</v>
      </c>
      <c r="Q1255" s="84">
        <f>+IFERROR(VLOOKUP(CONSOLIDADO[[#This Row],[Codigo Municipio]],TDDia!$A$4:$B$394,2,0),0)</f>
        <v>0</v>
      </c>
    </row>
    <row r="1256" spans="2:17" ht="14.4" x14ac:dyDescent="0.3">
      <c r="B1256">
        <f t="shared" si="109"/>
        <v>7</v>
      </c>
      <c r="C1256" s="75" t="str" cm="1">
        <f t="array" ref="C1256">+INDEX(Table_4[[Departamento]:[Municipio]],FINAL!$B1256,1)</f>
        <v>Atlántida</v>
      </c>
      <c r="D1256" s="75" t="str" cm="1">
        <f t="array" ref="D1256">+INDEX(Table_4[[Departamento]:[Municipio]],FINAL!$B1256,4)</f>
        <v>Tela</v>
      </c>
      <c r="E1256" s="75" t="str" cm="1">
        <f t="array" ref="E1256">+INDEX(Table_4[[Departamento]:[Municipio]],FINAL!$B1256,3)</f>
        <v>0107</v>
      </c>
      <c r="F1256" s="102">
        <f t="shared" si="108"/>
        <v>43989</v>
      </c>
      <c r="G1256" s="77" t="str">
        <f>+CONSOLIDADO[[#This Row],[Codigo Municipio]]&amp;CONSOLIDADO[[#This Row],[Fecha]]</f>
        <v>010743989</v>
      </c>
      <c r="H1256" s="78">
        <f>+IFERROR(VLOOKUP($G1256,TDAcumula!$C$2:$E$2027,3,0),0)</f>
        <v>0</v>
      </c>
      <c r="I1256" s="79">
        <f t="shared" ref="I1256:I1319" si="110">+IF(E1256=E1255,H1256+I1255,H1256)</f>
        <v>2</v>
      </c>
      <c r="J1256" s="80">
        <f>+IF(CONSOLIDADO[[#This Row],[Codigo Municipio]]=E1255,CONSOLIDADO[[#This Row],[Fallecidos Diarios]]+J1255,CONSOLIDADO[[#This Row],[Fallecidos Diarios]])</f>
        <v>0</v>
      </c>
      <c r="K1256" s="81">
        <f t="shared" ref="K1256:K1319" si="111">+IF(I1256-J1256-L1256&lt;0,0,I1256-J1256-L1256)</f>
        <v>0</v>
      </c>
      <c r="L1256" s="82">
        <f>+IF(CONSOLIDADO[[#This Row],[Codigo Municipio]]=E1255,CONSOLIDADO[[#This Row],[Recuperados Diarios]]+L1255,CONSOLIDADO[[#This Row],[Recuperados Diarios]])</f>
        <v>2</v>
      </c>
      <c r="M1256" s="83" cm="1">
        <f t="array" ref="M1256">+IFERROR(IF(CONSOLIDADO[[#This Row],[Día]]&lt;14,0,INDEX(CONSOLIDADO[Casos Diarios],ROW()-14,1)),0)</f>
        <v>0</v>
      </c>
      <c r="N1256" s="78">
        <f>+IF(CONSOLIDADO[[#This Row],[Clave]]="710143893",1,IF(OR(CONSOLIDADO[[#This Row],[Casos Acumulados]]&gt;0,CONSOLIDADO[[#This Row],[Muertes]]&gt;0),N1255+1,I1256))</f>
        <v>69</v>
      </c>
      <c r="O1256" s="75">
        <f>+IFERROR(VLOOKUP($G1256,TDMuertes!$C$2:$E$534,3,0),0)</f>
        <v>0</v>
      </c>
      <c r="P1256" s="100" t="str">
        <f t="shared" ref="P1256:P1319" ca="1" si="112">+IF(N1256=0,"OFF",IF(N1256=1,"START",IF(AND(N1256&gt;1,F1256&lt;TODAY()+1),"ON","OUT TIME")))</f>
        <v>OUT TIME</v>
      </c>
      <c r="Q1256" s="84">
        <f>+IFERROR(VLOOKUP(CONSOLIDADO[[#This Row],[Codigo Municipio]],TDDia!$A$4:$B$394,2,0),0)</f>
        <v>0</v>
      </c>
    </row>
    <row r="1257" spans="2:17" ht="14.4" x14ac:dyDescent="0.3">
      <c r="B1257">
        <f t="shared" si="109"/>
        <v>7</v>
      </c>
      <c r="C1257" s="75" t="str" cm="1">
        <f t="array" ref="C1257">+INDEX(Table_4[[Departamento]:[Municipio]],FINAL!$B1257,1)</f>
        <v>Atlántida</v>
      </c>
      <c r="D1257" s="75" t="str" cm="1">
        <f t="array" ref="D1257">+INDEX(Table_4[[Departamento]:[Municipio]],FINAL!$B1257,4)</f>
        <v>Tela</v>
      </c>
      <c r="E1257" s="75" t="str" cm="1">
        <f t="array" ref="E1257">+INDEX(Table_4[[Departamento]:[Municipio]],FINAL!$B1257,3)</f>
        <v>0107</v>
      </c>
      <c r="F1257" s="102">
        <f t="shared" si="108"/>
        <v>43990</v>
      </c>
      <c r="G1257" s="77" t="str">
        <f>+CONSOLIDADO[[#This Row],[Codigo Municipio]]&amp;CONSOLIDADO[[#This Row],[Fecha]]</f>
        <v>010743990</v>
      </c>
      <c r="H1257" s="78">
        <f>+IFERROR(VLOOKUP($G1257,TDAcumula!$C$2:$E$2027,3,0),0)</f>
        <v>0</v>
      </c>
      <c r="I1257" s="79">
        <f t="shared" si="110"/>
        <v>2</v>
      </c>
      <c r="J1257" s="80">
        <f>+IF(CONSOLIDADO[[#This Row],[Codigo Municipio]]=E1256,CONSOLIDADO[[#This Row],[Fallecidos Diarios]]+J1256,CONSOLIDADO[[#This Row],[Fallecidos Diarios]])</f>
        <v>0</v>
      </c>
      <c r="K1257" s="81">
        <f t="shared" si="111"/>
        <v>0</v>
      </c>
      <c r="L1257" s="82">
        <f>+IF(CONSOLIDADO[[#This Row],[Codigo Municipio]]=E1256,CONSOLIDADO[[#This Row],[Recuperados Diarios]]+L1256,CONSOLIDADO[[#This Row],[Recuperados Diarios]])</f>
        <v>2</v>
      </c>
      <c r="M1257" s="83" cm="1">
        <f t="array" ref="M1257">+IFERROR(IF(CONSOLIDADO[[#This Row],[Día]]&lt;14,0,INDEX(CONSOLIDADO[Casos Diarios],ROW()-14,1)),0)</f>
        <v>0</v>
      </c>
      <c r="N1257" s="78">
        <f>+IF(CONSOLIDADO[[#This Row],[Clave]]="710143893",1,IF(OR(CONSOLIDADO[[#This Row],[Casos Acumulados]]&gt;0,CONSOLIDADO[[#This Row],[Muertes]]&gt;0),N1256+1,I1257))</f>
        <v>70</v>
      </c>
      <c r="O1257" s="75">
        <f>+IFERROR(VLOOKUP($G1257,TDMuertes!$C$2:$E$534,3,0),0)</f>
        <v>0</v>
      </c>
      <c r="P1257" s="100" t="str">
        <f t="shared" ca="1" si="112"/>
        <v>OUT TIME</v>
      </c>
      <c r="Q1257" s="84">
        <f>+IFERROR(VLOOKUP(CONSOLIDADO[[#This Row],[Codigo Municipio]],TDDia!$A$4:$B$394,2,0),0)</f>
        <v>0</v>
      </c>
    </row>
    <row r="1258" spans="2:17" ht="14.4" x14ac:dyDescent="0.3">
      <c r="B1258">
        <f t="shared" si="109"/>
        <v>7</v>
      </c>
      <c r="C1258" s="75" t="str" cm="1">
        <f t="array" ref="C1258">+INDEX(Table_4[[Departamento]:[Municipio]],FINAL!$B1258,1)</f>
        <v>Atlántida</v>
      </c>
      <c r="D1258" s="75" t="str" cm="1">
        <f t="array" ref="D1258">+INDEX(Table_4[[Departamento]:[Municipio]],FINAL!$B1258,4)</f>
        <v>Tela</v>
      </c>
      <c r="E1258" s="75" t="str" cm="1">
        <f t="array" ref="E1258">+INDEX(Table_4[[Departamento]:[Municipio]],FINAL!$B1258,3)</f>
        <v>0107</v>
      </c>
      <c r="F1258" s="102">
        <f t="shared" si="108"/>
        <v>43991</v>
      </c>
      <c r="G1258" s="77" t="str">
        <f>+CONSOLIDADO[[#This Row],[Codigo Municipio]]&amp;CONSOLIDADO[[#This Row],[Fecha]]</f>
        <v>010743991</v>
      </c>
      <c r="H1258" s="78">
        <f>+IFERROR(VLOOKUP($G1258,TDAcumula!$C$2:$E$2027,3,0),0)</f>
        <v>0</v>
      </c>
      <c r="I1258" s="79">
        <f t="shared" si="110"/>
        <v>2</v>
      </c>
      <c r="J1258" s="80">
        <f>+IF(CONSOLIDADO[[#This Row],[Codigo Municipio]]=E1257,CONSOLIDADO[[#This Row],[Fallecidos Diarios]]+J1257,CONSOLIDADO[[#This Row],[Fallecidos Diarios]])</f>
        <v>0</v>
      </c>
      <c r="K1258" s="81">
        <f t="shared" si="111"/>
        <v>0</v>
      </c>
      <c r="L1258" s="82">
        <f>+IF(CONSOLIDADO[[#This Row],[Codigo Municipio]]=E1257,CONSOLIDADO[[#This Row],[Recuperados Diarios]]+L1257,CONSOLIDADO[[#This Row],[Recuperados Diarios]])</f>
        <v>2</v>
      </c>
      <c r="M1258" s="83" cm="1">
        <f t="array" ref="M1258">+IFERROR(IF(CONSOLIDADO[[#This Row],[Día]]&lt;14,0,INDEX(CONSOLIDADO[Casos Diarios],ROW()-14,1)),0)</f>
        <v>0</v>
      </c>
      <c r="N1258" s="78">
        <f>+IF(CONSOLIDADO[[#This Row],[Clave]]="710143893",1,IF(OR(CONSOLIDADO[[#This Row],[Casos Acumulados]]&gt;0,CONSOLIDADO[[#This Row],[Muertes]]&gt;0),N1257+1,I1258))</f>
        <v>71</v>
      </c>
      <c r="O1258" s="75">
        <f>+IFERROR(VLOOKUP($G1258,TDMuertes!$C$2:$E$534,3,0),0)</f>
        <v>0</v>
      </c>
      <c r="P1258" s="100" t="str">
        <f t="shared" ca="1" si="112"/>
        <v>OUT TIME</v>
      </c>
      <c r="Q1258" s="84">
        <f>+IFERROR(VLOOKUP(CONSOLIDADO[[#This Row],[Codigo Municipio]],TDDia!$A$4:$B$394,2,0),0)</f>
        <v>0</v>
      </c>
    </row>
    <row r="1259" spans="2:17" ht="14.4" x14ac:dyDescent="0.3">
      <c r="B1259">
        <f t="shared" si="109"/>
        <v>7</v>
      </c>
      <c r="C1259" s="75" t="str" cm="1">
        <f t="array" ref="C1259">+INDEX(Table_4[[Departamento]:[Municipio]],FINAL!$B1259,1)</f>
        <v>Atlántida</v>
      </c>
      <c r="D1259" s="75" t="str" cm="1">
        <f t="array" ref="D1259">+INDEX(Table_4[[Departamento]:[Municipio]],FINAL!$B1259,4)</f>
        <v>Tela</v>
      </c>
      <c r="E1259" s="75" t="str" cm="1">
        <f t="array" ref="E1259">+INDEX(Table_4[[Departamento]:[Municipio]],FINAL!$B1259,3)</f>
        <v>0107</v>
      </c>
      <c r="F1259" s="102">
        <f t="shared" si="108"/>
        <v>43992</v>
      </c>
      <c r="G1259" s="77" t="str">
        <f>+CONSOLIDADO[[#This Row],[Codigo Municipio]]&amp;CONSOLIDADO[[#This Row],[Fecha]]</f>
        <v>010743992</v>
      </c>
      <c r="H1259" s="78">
        <f>+IFERROR(VLOOKUP($G1259,TDAcumula!$C$2:$E$2027,3,0),0)</f>
        <v>0</v>
      </c>
      <c r="I1259" s="79">
        <f t="shared" si="110"/>
        <v>2</v>
      </c>
      <c r="J1259" s="80">
        <f>+IF(CONSOLIDADO[[#This Row],[Codigo Municipio]]=E1258,CONSOLIDADO[[#This Row],[Fallecidos Diarios]]+J1258,CONSOLIDADO[[#This Row],[Fallecidos Diarios]])</f>
        <v>0</v>
      </c>
      <c r="K1259" s="81">
        <f t="shared" si="111"/>
        <v>0</v>
      </c>
      <c r="L1259" s="82">
        <f>+IF(CONSOLIDADO[[#This Row],[Codigo Municipio]]=E1258,CONSOLIDADO[[#This Row],[Recuperados Diarios]]+L1258,CONSOLIDADO[[#This Row],[Recuperados Diarios]])</f>
        <v>2</v>
      </c>
      <c r="M1259" s="83" cm="1">
        <f t="array" ref="M1259">+IFERROR(IF(CONSOLIDADO[[#This Row],[Día]]&lt;14,0,INDEX(CONSOLIDADO[Casos Diarios],ROW()-14,1)),0)</f>
        <v>0</v>
      </c>
      <c r="N1259" s="78">
        <f>+IF(CONSOLIDADO[[#This Row],[Clave]]="710143893",1,IF(OR(CONSOLIDADO[[#This Row],[Casos Acumulados]]&gt;0,CONSOLIDADO[[#This Row],[Muertes]]&gt;0),N1258+1,I1259))</f>
        <v>72</v>
      </c>
      <c r="O1259" s="75">
        <f>+IFERROR(VLOOKUP($G1259,TDMuertes!$C$2:$E$534,3,0),0)</f>
        <v>0</v>
      </c>
      <c r="P1259" s="100" t="str">
        <f t="shared" ca="1" si="112"/>
        <v>OUT TIME</v>
      </c>
      <c r="Q1259" s="84">
        <f>+IFERROR(VLOOKUP(CONSOLIDADO[[#This Row],[Codigo Municipio]],TDDia!$A$4:$B$394,2,0),0)</f>
        <v>0</v>
      </c>
    </row>
    <row r="1260" spans="2:17" ht="14.4" x14ac:dyDescent="0.3">
      <c r="B1260">
        <f t="shared" si="109"/>
        <v>7</v>
      </c>
      <c r="C1260" s="75" t="str" cm="1">
        <f t="array" ref="C1260">+INDEX(Table_4[[Departamento]:[Municipio]],FINAL!$B1260,1)</f>
        <v>Atlántida</v>
      </c>
      <c r="D1260" s="75" t="str" cm="1">
        <f t="array" ref="D1260">+INDEX(Table_4[[Departamento]:[Municipio]],FINAL!$B1260,4)</f>
        <v>Tela</v>
      </c>
      <c r="E1260" s="75" t="str" cm="1">
        <f t="array" ref="E1260">+INDEX(Table_4[[Departamento]:[Municipio]],FINAL!$B1260,3)</f>
        <v>0107</v>
      </c>
      <c r="F1260" s="102">
        <f t="shared" si="108"/>
        <v>43993</v>
      </c>
      <c r="G1260" s="77" t="str">
        <f>+CONSOLIDADO[[#This Row],[Codigo Municipio]]&amp;CONSOLIDADO[[#This Row],[Fecha]]</f>
        <v>010743993</v>
      </c>
      <c r="H1260" s="78">
        <f>+IFERROR(VLOOKUP($G1260,TDAcumula!$C$2:$E$2027,3,0),0)</f>
        <v>0</v>
      </c>
      <c r="I1260" s="79">
        <f t="shared" si="110"/>
        <v>2</v>
      </c>
      <c r="J1260" s="80">
        <f>+IF(CONSOLIDADO[[#This Row],[Codigo Municipio]]=E1259,CONSOLIDADO[[#This Row],[Fallecidos Diarios]]+J1259,CONSOLIDADO[[#This Row],[Fallecidos Diarios]])</f>
        <v>0</v>
      </c>
      <c r="K1260" s="81">
        <f t="shared" si="111"/>
        <v>0</v>
      </c>
      <c r="L1260" s="82">
        <f>+IF(CONSOLIDADO[[#This Row],[Codigo Municipio]]=E1259,CONSOLIDADO[[#This Row],[Recuperados Diarios]]+L1259,CONSOLIDADO[[#This Row],[Recuperados Diarios]])</f>
        <v>2</v>
      </c>
      <c r="M1260" s="83" cm="1">
        <f t="array" ref="M1260">+IFERROR(IF(CONSOLIDADO[[#This Row],[Día]]&lt;14,0,INDEX(CONSOLIDADO[Casos Diarios],ROW()-14,1)),0)</f>
        <v>0</v>
      </c>
      <c r="N1260" s="78">
        <f>+IF(CONSOLIDADO[[#This Row],[Clave]]="710143893",1,IF(OR(CONSOLIDADO[[#This Row],[Casos Acumulados]]&gt;0,CONSOLIDADO[[#This Row],[Muertes]]&gt;0),N1259+1,I1260))</f>
        <v>73</v>
      </c>
      <c r="O1260" s="75">
        <f>+IFERROR(VLOOKUP($G1260,TDMuertes!$C$2:$E$534,3,0),0)</f>
        <v>0</v>
      </c>
      <c r="P1260" s="100" t="str">
        <f t="shared" ca="1" si="112"/>
        <v>OUT TIME</v>
      </c>
      <c r="Q1260" s="84">
        <f>+IFERROR(VLOOKUP(CONSOLIDADO[[#This Row],[Codigo Municipio]],TDDia!$A$4:$B$394,2,0),0)</f>
        <v>0</v>
      </c>
    </row>
    <row r="1261" spans="2:17" ht="14.4" x14ac:dyDescent="0.3">
      <c r="B1261">
        <f t="shared" si="109"/>
        <v>7</v>
      </c>
      <c r="C1261" s="75" t="str" cm="1">
        <f t="array" ref="C1261">+INDEX(Table_4[[Departamento]:[Municipio]],FINAL!$B1261,1)</f>
        <v>Atlántida</v>
      </c>
      <c r="D1261" s="75" t="str" cm="1">
        <f t="array" ref="D1261">+INDEX(Table_4[[Departamento]:[Municipio]],FINAL!$B1261,4)</f>
        <v>Tela</v>
      </c>
      <c r="E1261" s="75" t="str" cm="1">
        <f t="array" ref="E1261">+INDEX(Table_4[[Departamento]:[Municipio]],FINAL!$B1261,3)</f>
        <v>0107</v>
      </c>
      <c r="F1261" s="102">
        <f t="shared" si="108"/>
        <v>43994</v>
      </c>
      <c r="G1261" s="77" t="str">
        <f>+CONSOLIDADO[[#This Row],[Codigo Municipio]]&amp;CONSOLIDADO[[#This Row],[Fecha]]</f>
        <v>010743994</v>
      </c>
      <c r="H1261" s="78">
        <f>+IFERROR(VLOOKUP($G1261,TDAcumula!$C$2:$E$2027,3,0),0)</f>
        <v>0</v>
      </c>
      <c r="I1261" s="79">
        <f t="shared" si="110"/>
        <v>2</v>
      </c>
      <c r="J1261" s="80">
        <f>+IF(CONSOLIDADO[[#This Row],[Codigo Municipio]]=E1260,CONSOLIDADO[[#This Row],[Fallecidos Diarios]]+J1260,CONSOLIDADO[[#This Row],[Fallecidos Diarios]])</f>
        <v>0</v>
      </c>
      <c r="K1261" s="81">
        <f t="shared" si="111"/>
        <v>0</v>
      </c>
      <c r="L1261" s="82">
        <f>+IF(CONSOLIDADO[[#This Row],[Codigo Municipio]]=E1260,CONSOLIDADO[[#This Row],[Recuperados Diarios]]+L1260,CONSOLIDADO[[#This Row],[Recuperados Diarios]])</f>
        <v>2</v>
      </c>
      <c r="M1261" s="83" cm="1">
        <f t="array" ref="M1261">+IFERROR(IF(CONSOLIDADO[[#This Row],[Día]]&lt;14,0,INDEX(CONSOLIDADO[Casos Diarios],ROW()-14,1)),0)</f>
        <v>0</v>
      </c>
      <c r="N1261" s="78">
        <f>+IF(CONSOLIDADO[[#This Row],[Clave]]="710143893",1,IF(OR(CONSOLIDADO[[#This Row],[Casos Acumulados]]&gt;0,CONSOLIDADO[[#This Row],[Muertes]]&gt;0),N1260+1,I1261))</f>
        <v>74</v>
      </c>
      <c r="O1261" s="75">
        <f>+IFERROR(VLOOKUP($G1261,TDMuertes!$C$2:$E$534,3,0),0)</f>
        <v>0</v>
      </c>
      <c r="P1261" s="100" t="str">
        <f t="shared" ca="1" si="112"/>
        <v>OUT TIME</v>
      </c>
      <c r="Q1261" s="84">
        <f>+IFERROR(VLOOKUP(CONSOLIDADO[[#This Row],[Codigo Municipio]],TDDia!$A$4:$B$394,2,0),0)</f>
        <v>0</v>
      </c>
    </row>
    <row r="1262" spans="2:17" ht="14.4" x14ac:dyDescent="0.3">
      <c r="B1262">
        <f t="shared" si="109"/>
        <v>7</v>
      </c>
      <c r="C1262" s="75" t="str" cm="1">
        <f t="array" ref="C1262">+INDEX(Table_4[[Departamento]:[Municipio]],FINAL!$B1262,1)</f>
        <v>Atlántida</v>
      </c>
      <c r="D1262" s="75" t="str" cm="1">
        <f t="array" ref="D1262">+INDEX(Table_4[[Departamento]:[Municipio]],FINAL!$B1262,4)</f>
        <v>Tela</v>
      </c>
      <c r="E1262" s="75" t="str" cm="1">
        <f t="array" ref="E1262">+INDEX(Table_4[[Departamento]:[Municipio]],FINAL!$B1262,3)</f>
        <v>0107</v>
      </c>
      <c r="F1262" s="102">
        <f t="shared" si="108"/>
        <v>43995</v>
      </c>
      <c r="G1262" s="77" t="str">
        <f>+CONSOLIDADO[[#This Row],[Codigo Municipio]]&amp;CONSOLIDADO[[#This Row],[Fecha]]</f>
        <v>010743995</v>
      </c>
      <c r="H1262" s="78">
        <f>+IFERROR(VLOOKUP($G1262,TDAcumula!$C$2:$E$2027,3,0),0)</f>
        <v>0</v>
      </c>
      <c r="I1262" s="79">
        <f t="shared" si="110"/>
        <v>2</v>
      </c>
      <c r="J1262" s="80">
        <f>+IF(CONSOLIDADO[[#This Row],[Codigo Municipio]]=E1261,CONSOLIDADO[[#This Row],[Fallecidos Diarios]]+J1261,CONSOLIDADO[[#This Row],[Fallecidos Diarios]])</f>
        <v>0</v>
      </c>
      <c r="K1262" s="81">
        <f t="shared" si="111"/>
        <v>0</v>
      </c>
      <c r="L1262" s="82">
        <f>+IF(CONSOLIDADO[[#This Row],[Codigo Municipio]]=E1261,CONSOLIDADO[[#This Row],[Recuperados Diarios]]+L1261,CONSOLIDADO[[#This Row],[Recuperados Diarios]])</f>
        <v>2</v>
      </c>
      <c r="M1262" s="83" cm="1">
        <f t="array" ref="M1262">+IFERROR(IF(CONSOLIDADO[[#This Row],[Día]]&lt;14,0,INDEX(CONSOLIDADO[Casos Diarios],ROW()-14,1)),0)</f>
        <v>0</v>
      </c>
      <c r="N1262" s="78">
        <f>+IF(CONSOLIDADO[[#This Row],[Clave]]="710143893",1,IF(OR(CONSOLIDADO[[#This Row],[Casos Acumulados]]&gt;0,CONSOLIDADO[[#This Row],[Muertes]]&gt;0),N1261+1,I1262))</f>
        <v>75</v>
      </c>
      <c r="O1262" s="75">
        <f>+IFERROR(VLOOKUP($G1262,TDMuertes!$C$2:$E$534,3,0),0)</f>
        <v>0</v>
      </c>
      <c r="P1262" s="100" t="str">
        <f t="shared" ca="1" si="112"/>
        <v>OUT TIME</v>
      </c>
      <c r="Q1262" s="84">
        <f>+IFERROR(VLOOKUP(CONSOLIDADO[[#This Row],[Codigo Municipio]],TDDia!$A$4:$B$394,2,0),0)</f>
        <v>0</v>
      </c>
    </row>
    <row r="1263" spans="2:17" ht="14.4" x14ac:dyDescent="0.3">
      <c r="B1263">
        <f t="shared" si="109"/>
        <v>7</v>
      </c>
      <c r="C1263" s="75" t="str" cm="1">
        <f t="array" ref="C1263">+INDEX(Table_4[[Departamento]:[Municipio]],FINAL!$B1263,1)</f>
        <v>Atlántida</v>
      </c>
      <c r="D1263" s="75" t="str" cm="1">
        <f t="array" ref="D1263">+INDEX(Table_4[[Departamento]:[Municipio]],FINAL!$B1263,4)</f>
        <v>Tela</v>
      </c>
      <c r="E1263" s="75" t="str" cm="1">
        <f t="array" ref="E1263">+INDEX(Table_4[[Departamento]:[Municipio]],FINAL!$B1263,3)</f>
        <v>0107</v>
      </c>
      <c r="F1263" s="102">
        <f t="shared" si="108"/>
        <v>43996</v>
      </c>
      <c r="G1263" s="77" t="str">
        <f>+CONSOLIDADO[[#This Row],[Codigo Municipio]]&amp;CONSOLIDADO[[#This Row],[Fecha]]</f>
        <v>010743996</v>
      </c>
      <c r="H1263" s="78">
        <f>+IFERROR(VLOOKUP($G1263,TDAcumula!$C$2:$E$2027,3,0),0)</f>
        <v>0</v>
      </c>
      <c r="I1263" s="79">
        <f t="shared" si="110"/>
        <v>2</v>
      </c>
      <c r="J1263" s="80">
        <f>+IF(CONSOLIDADO[[#This Row],[Codigo Municipio]]=E1262,CONSOLIDADO[[#This Row],[Fallecidos Diarios]]+J1262,CONSOLIDADO[[#This Row],[Fallecidos Diarios]])</f>
        <v>0</v>
      </c>
      <c r="K1263" s="81">
        <f t="shared" si="111"/>
        <v>0</v>
      </c>
      <c r="L1263" s="82">
        <f>+IF(CONSOLIDADO[[#This Row],[Codigo Municipio]]=E1262,CONSOLIDADO[[#This Row],[Recuperados Diarios]]+L1262,CONSOLIDADO[[#This Row],[Recuperados Diarios]])</f>
        <v>2</v>
      </c>
      <c r="M1263" s="83" cm="1">
        <f t="array" ref="M1263">+IFERROR(IF(CONSOLIDADO[[#This Row],[Día]]&lt;14,0,INDEX(CONSOLIDADO[Casos Diarios],ROW()-14,1)),0)</f>
        <v>0</v>
      </c>
      <c r="N1263" s="78">
        <f>+IF(CONSOLIDADO[[#This Row],[Clave]]="710143893",1,IF(OR(CONSOLIDADO[[#This Row],[Casos Acumulados]]&gt;0,CONSOLIDADO[[#This Row],[Muertes]]&gt;0),N1262+1,I1263))</f>
        <v>76</v>
      </c>
      <c r="O1263" s="75">
        <f>+IFERROR(VLOOKUP($G1263,TDMuertes!$C$2:$E$534,3,0),0)</f>
        <v>0</v>
      </c>
      <c r="P1263" s="100" t="str">
        <f t="shared" ca="1" si="112"/>
        <v>OUT TIME</v>
      </c>
      <c r="Q1263" s="84">
        <f>+IFERROR(VLOOKUP(CONSOLIDADO[[#This Row],[Codigo Municipio]],TDDia!$A$4:$B$394,2,0),0)</f>
        <v>0</v>
      </c>
    </row>
    <row r="1264" spans="2:17" ht="14.4" x14ac:dyDescent="0.3">
      <c r="B1264">
        <f t="shared" si="109"/>
        <v>7</v>
      </c>
      <c r="C1264" s="75" t="str" cm="1">
        <f t="array" ref="C1264">+INDEX(Table_4[[Departamento]:[Municipio]],FINAL!$B1264,1)</f>
        <v>Atlántida</v>
      </c>
      <c r="D1264" s="75" t="str" cm="1">
        <f t="array" ref="D1264">+INDEX(Table_4[[Departamento]:[Municipio]],FINAL!$B1264,4)</f>
        <v>Tela</v>
      </c>
      <c r="E1264" s="75" t="str" cm="1">
        <f t="array" ref="E1264">+INDEX(Table_4[[Departamento]:[Municipio]],FINAL!$B1264,3)</f>
        <v>0107</v>
      </c>
      <c r="F1264" s="102">
        <f t="shared" si="108"/>
        <v>43997</v>
      </c>
      <c r="G1264" s="77" t="str">
        <f>+CONSOLIDADO[[#This Row],[Codigo Municipio]]&amp;CONSOLIDADO[[#This Row],[Fecha]]</f>
        <v>010743997</v>
      </c>
      <c r="H1264" s="78">
        <f>+IFERROR(VLOOKUP($G1264,TDAcumula!$C$2:$E$2027,3,0),0)</f>
        <v>0</v>
      </c>
      <c r="I1264" s="79">
        <f t="shared" si="110"/>
        <v>2</v>
      </c>
      <c r="J1264" s="80">
        <f>+IF(CONSOLIDADO[[#This Row],[Codigo Municipio]]=E1263,CONSOLIDADO[[#This Row],[Fallecidos Diarios]]+J1263,CONSOLIDADO[[#This Row],[Fallecidos Diarios]])</f>
        <v>0</v>
      </c>
      <c r="K1264" s="81">
        <f t="shared" si="111"/>
        <v>0</v>
      </c>
      <c r="L1264" s="82">
        <f>+IF(CONSOLIDADO[[#This Row],[Codigo Municipio]]=E1263,CONSOLIDADO[[#This Row],[Recuperados Diarios]]+L1263,CONSOLIDADO[[#This Row],[Recuperados Diarios]])</f>
        <v>2</v>
      </c>
      <c r="M1264" s="83" cm="1">
        <f t="array" ref="M1264">+IFERROR(IF(CONSOLIDADO[[#This Row],[Día]]&lt;14,0,INDEX(CONSOLIDADO[Casos Diarios],ROW()-14,1)),0)</f>
        <v>0</v>
      </c>
      <c r="N1264" s="78">
        <f>+IF(CONSOLIDADO[[#This Row],[Clave]]="710143893",1,IF(OR(CONSOLIDADO[[#This Row],[Casos Acumulados]]&gt;0,CONSOLIDADO[[#This Row],[Muertes]]&gt;0),N1263+1,I1264))</f>
        <v>77</v>
      </c>
      <c r="O1264" s="75">
        <f>+IFERROR(VLOOKUP($G1264,TDMuertes!$C$2:$E$534,3,0),0)</f>
        <v>0</v>
      </c>
      <c r="P1264" s="100" t="str">
        <f t="shared" ca="1" si="112"/>
        <v>OUT TIME</v>
      </c>
      <c r="Q1264" s="84">
        <f>+IFERROR(VLOOKUP(CONSOLIDADO[[#This Row],[Codigo Municipio]],TDDia!$A$4:$B$394,2,0),0)</f>
        <v>0</v>
      </c>
    </row>
    <row r="1265" spans="2:17" ht="14.4" x14ac:dyDescent="0.3">
      <c r="B1265">
        <f t="shared" si="109"/>
        <v>7</v>
      </c>
      <c r="C1265" s="75" t="str" cm="1">
        <f t="array" ref="C1265">+INDEX(Table_4[[Departamento]:[Municipio]],FINAL!$B1265,1)</f>
        <v>Atlántida</v>
      </c>
      <c r="D1265" s="75" t="str" cm="1">
        <f t="array" ref="D1265">+INDEX(Table_4[[Departamento]:[Municipio]],FINAL!$B1265,4)</f>
        <v>Tela</v>
      </c>
      <c r="E1265" s="75" t="str" cm="1">
        <f t="array" ref="E1265">+INDEX(Table_4[[Departamento]:[Municipio]],FINAL!$B1265,3)</f>
        <v>0107</v>
      </c>
      <c r="F1265" s="102">
        <f t="shared" si="108"/>
        <v>43998</v>
      </c>
      <c r="G1265" s="77" t="str">
        <f>+CONSOLIDADO[[#This Row],[Codigo Municipio]]&amp;CONSOLIDADO[[#This Row],[Fecha]]</f>
        <v>010743998</v>
      </c>
      <c r="H1265" s="78">
        <f>+IFERROR(VLOOKUP($G1265,TDAcumula!$C$2:$E$2027,3,0),0)</f>
        <v>0</v>
      </c>
      <c r="I1265" s="79">
        <f t="shared" si="110"/>
        <v>2</v>
      </c>
      <c r="J1265" s="80">
        <f>+IF(CONSOLIDADO[[#This Row],[Codigo Municipio]]=E1264,CONSOLIDADO[[#This Row],[Fallecidos Diarios]]+J1264,CONSOLIDADO[[#This Row],[Fallecidos Diarios]])</f>
        <v>0</v>
      </c>
      <c r="K1265" s="81">
        <f t="shared" si="111"/>
        <v>0</v>
      </c>
      <c r="L1265" s="82">
        <f>+IF(CONSOLIDADO[[#This Row],[Codigo Municipio]]=E1264,CONSOLIDADO[[#This Row],[Recuperados Diarios]]+L1264,CONSOLIDADO[[#This Row],[Recuperados Diarios]])</f>
        <v>2</v>
      </c>
      <c r="M1265" s="83" cm="1">
        <f t="array" ref="M1265">+IFERROR(IF(CONSOLIDADO[[#This Row],[Día]]&lt;14,0,INDEX(CONSOLIDADO[Casos Diarios],ROW()-14,1)),0)</f>
        <v>0</v>
      </c>
      <c r="N1265" s="78">
        <f>+IF(CONSOLIDADO[[#This Row],[Clave]]="710143893",1,IF(OR(CONSOLIDADO[[#This Row],[Casos Acumulados]]&gt;0,CONSOLIDADO[[#This Row],[Muertes]]&gt;0),N1264+1,I1265))</f>
        <v>78</v>
      </c>
      <c r="O1265" s="75">
        <f>+IFERROR(VLOOKUP($G1265,TDMuertes!$C$2:$E$534,3,0),0)</f>
        <v>0</v>
      </c>
      <c r="P1265" s="100" t="str">
        <f t="shared" ca="1" si="112"/>
        <v>OUT TIME</v>
      </c>
      <c r="Q1265" s="84">
        <f>+IFERROR(VLOOKUP(CONSOLIDADO[[#This Row],[Codigo Municipio]],TDDia!$A$4:$B$394,2,0),0)</f>
        <v>0</v>
      </c>
    </row>
    <row r="1266" spans="2:17" ht="14.4" x14ac:dyDescent="0.3">
      <c r="B1266">
        <f t="shared" si="109"/>
        <v>7</v>
      </c>
      <c r="C1266" s="75" t="str" cm="1">
        <f t="array" ref="C1266">+INDEX(Table_4[[Departamento]:[Municipio]],FINAL!$B1266,1)</f>
        <v>Atlántida</v>
      </c>
      <c r="D1266" s="75" t="str" cm="1">
        <f t="array" ref="D1266">+INDEX(Table_4[[Departamento]:[Municipio]],FINAL!$B1266,4)</f>
        <v>Tela</v>
      </c>
      <c r="E1266" s="75" t="str" cm="1">
        <f t="array" ref="E1266">+INDEX(Table_4[[Departamento]:[Municipio]],FINAL!$B1266,3)</f>
        <v>0107</v>
      </c>
      <c r="F1266" s="102">
        <f t="shared" si="108"/>
        <v>43999</v>
      </c>
      <c r="G1266" s="77" t="str">
        <f>+CONSOLIDADO[[#This Row],[Codigo Municipio]]&amp;CONSOLIDADO[[#This Row],[Fecha]]</f>
        <v>010743999</v>
      </c>
      <c r="H1266" s="78">
        <f>+IFERROR(VLOOKUP($G1266,TDAcumula!$C$2:$E$2027,3,0),0)</f>
        <v>0</v>
      </c>
      <c r="I1266" s="79">
        <f t="shared" si="110"/>
        <v>2</v>
      </c>
      <c r="J1266" s="80">
        <f>+IF(CONSOLIDADO[[#This Row],[Codigo Municipio]]=E1265,CONSOLIDADO[[#This Row],[Fallecidos Diarios]]+J1265,CONSOLIDADO[[#This Row],[Fallecidos Diarios]])</f>
        <v>0</v>
      </c>
      <c r="K1266" s="81">
        <f t="shared" si="111"/>
        <v>0</v>
      </c>
      <c r="L1266" s="82">
        <f>+IF(CONSOLIDADO[[#This Row],[Codigo Municipio]]=E1265,CONSOLIDADO[[#This Row],[Recuperados Diarios]]+L1265,CONSOLIDADO[[#This Row],[Recuperados Diarios]])</f>
        <v>2</v>
      </c>
      <c r="M1266" s="83" cm="1">
        <f t="array" ref="M1266">+IFERROR(IF(CONSOLIDADO[[#This Row],[Día]]&lt;14,0,INDEX(CONSOLIDADO[Casos Diarios],ROW()-14,1)),0)</f>
        <v>0</v>
      </c>
      <c r="N1266" s="78">
        <f>+IF(CONSOLIDADO[[#This Row],[Clave]]="710143893",1,IF(OR(CONSOLIDADO[[#This Row],[Casos Acumulados]]&gt;0,CONSOLIDADO[[#This Row],[Muertes]]&gt;0),N1265+1,I1266))</f>
        <v>79</v>
      </c>
      <c r="O1266" s="75">
        <f>+IFERROR(VLOOKUP($G1266,TDMuertes!$C$2:$E$534,3,0),0)</f>
        <v>0</v>
      </c>
      <c r="P1266" s="100" t="str">
        <f t="shared" ca="1" si="112"/>
        <v>OUT TIME</v>
      </c>
      <c r="Q1266" s="84">
        <f>+IFERROR(VLOOKUP(CONSOLIDADO[[#This Row],[Codigo Municipio]],TDDia!$A$4:$B$394,2,0),0)</f>
        <v>0</v>
      </c>
    </row>
    <row r="1267" spans="2:17" ht="14.4" x14ac:dyDescent="0.3">
      <c r="B1267">
        <f t="shared" si="109"/>
        <v>7</v>
      </c>
      <c r="C1267" s="75" t="str" cm="1">
        <f t="array" ref="C1267">+INDEX(Table_4[[Departamento]:[Municipio]],FINAL!$B1267,1)</f>
        <v>Atlántida</v>
      </c>
      <c r="D1267" s="75" t="str" cm="1">
        <f t="array" ref="D1267">+INDEX(Table_4[[Departamento]:[Municipio]],FINAL!$B1267,4)</f>
        <v>Tela</v>
      </c>
      <c r="E1267" s="75" t="str" cm="1">
        <f t="array" ref="E1267">+INDEX(Table_4[[Departamento]:[Municipio]],FINAL!$B1267,3)</f>
        <v>0107</v>
      </c>
      <c r="F1267" s="102">
        <f t="shared" si="108"/>
        <v>44000</v>
      </c>
      <c r="G1267" s="77" t="str">
        <f>+CONSOLIDADO[[#This Row],[Codigo Municipio]]&amp;CONSOLIDADO[[#This Row],[Fecha]]</f>
        <v>010744000</v>
      </c>
      <c r="H1267" s="78">
        <f>+IFERROR(VLOOKUP($G1267,TDAcumula!$C$2:$E$2027,3,0),0)</f>
        <v>0</v>
      </c>
      <c r="I1267" s="79">
        <f t="shared" si="110"/>
        <v>2</v>
      </c>
      <c r="J1267" s="80">
        <f>+IF(CONSOLIDADO[[#This Row],[Codigo Municipio]]=E1266,CONSOLIDADO[[#This Row],[Fallecidos Diarios]]+J1266,CONSOLIDADO[[#This Row],[Fallecidos Diarios]])</f>
        <v>0</v>
      </c>
      <c r="K1267" s="81">
        <f t="shared" si="111"/>
        <v>0</v>
      </c>
      <c r="L1267" s="82">
        <f>+IF(CONSOLIDADO[[#This Row],[Codigo Municipio]]=E1266,CONSOLIDADO[[#This Row],[Recuperados Diarios]]+L1266,CONSOLIDADO[[#This Row],[Recuperados Diarios]])</f>
        <v>2</v>
      </c>
      <c r="M1267" s="83" cm="1">
        <f t="array" ref="M1267">+IFERROR(IF(CONSOLIDADO[[#This Row],[Día]]&lt;14,0,INDEX(CONSOLIDADO[Casos Diarios],ROW()-14,1)),0)</f>
        <v>0</v>
      </c>
      <c r="N1267" s="78">
        <f>+IF(CONSOLIDADO[[#This Row],[Clave]]="710143893",1,IF(OR(CONSOLIDADO[[#This Row],[Casos Acumulados]]&gt;0,CONSOLIDADO[[#This Row],[Muertes]]&gt;0),N1266+1,I1267))</f>
        <v>80</v>
      </c>
      <c r="O1267" s="75">
        <f>+IFERROR(VLOOKUP($G1267,TDMuertes!$C$2:$E$534,3,0),0)</f>
        <v>0</v>
      </c>
      <c r="P1267" s="100" t="str">
        <f t="shared" ca="1" si="112"/>
        <v>OUT TIME</v>
      </c>
      <c r="Q1267" s="84">
        <f>+IFERROR(VLOOKUP(CONSOLIDADO[[#This Row],[Codigo Municipio]],TDDia!$A$4:$B$394,2,0),0)</f>
        <v>0</v>
      </c>
    </row>
    <row r="1268" spans="2:17" ht="14.4" x14ac:dyDescent="0.3">
      <c r="B1268">
        <f t="shared" si="109"/>
        <v>7</v>
      </c>
      <c r="C1268" s="75" t="str" cm="1">
        <f t="array" ref="C1268">+INDEX(Table_4[[Departamento]:[Municipio]],FINAL!$B1268,1)</f>
        <v>Atlántida</v>
      </c>
      <c r="D1268" s="75" t="str" cm="1">
        <f t="array" ref="D1268">+INDEX(Table_4[[Departamento]:[Municipio]],FINAL!$B1268,4)</f>
        <v>Tela</v>
      </c>
      <c r="E1268" s="75" t="str" cm="1">
        <f t="array" ref="E1268">+INDEX(Table_4[[Departamento]:[Municipio]],FINAL!$B1268,3)</f>
        <v>0107</v>
      </c>
      <c r="F1268" s="102">
        <f t="shared" si="108"/>
        <v>44001</v>
      </c>
      <c r="G1268" s="77" t="str">
        <f>+CONSOLIDADO[[#This Row],[Codigo Municipio]]&amp;CONSOLIDADO[[#This Row],[Fecha]]</f>
        <v>010744001</v>
      </c>
      <c r="H1268" s="78">
        <f>+IFERROR(VLOOKUP($G1268,TDAcumula!$C$2:$E$2027,3,0),0)</f>
        <v>0</v>
      </c>
      <c r="I1268" s="79">
        <f t="shared" si="110"/>
        <v>2</v>
      </c>
      <c r="J1268" s="80">
        <f>+IF(CONSOLIDADO[[#This Row],[Codigo Municipio]]=E1267,CONSOLIDADO[[#This Row],[Fallecidos Diarios]]+J1267,CONSOLIDADO[[#This Row],[Fallecidos Diarios]])</f>
        <v>0</v>
      </c>
      <c r="K1268" s="81">
        <f t="shared" si="111"/>
        <v>0</v>
      </c>
      <c r="L1268" s="82">
        <f>+IF(CONSOLIDADO[[#This Row],[Codigo Municipio]]=E1267,CONSOLIDADO[[#This Row],[Recuperados Diarios]]+L1267,CONSOLIDADO[[#This Row],[Recuperados Diarios]])</f>
        <v>2</v>
      </c>
      <c r="M1268" s="83" cm="1">
        <f t="array" ref="M1268">+IFERROR(IF(CONSOLIDADO[[#This Row],[Día]]&lt;14,0,INDEX(CONSOLIDADO[Casos Diarios],ROW()-14,1)),0)</f>
        <v>0</v>
      </c>
      <c r="N1268" s="78">
        <f>+IF(CONSOLIDADO[[#This Row],[Clave]]="710143893",1,IF(OR(CONSOLIDADO[[#This Row],[Casos Acumulados]]&gt;0,CONSOLIDADO[[#This Row],[Muertes]]&gt;0),N1267+1,I1268))</f>
        <v>81</v>
      </c>
      <c r="O1268" s="75">
        <f>+IFERROR(VLOOKUP($G1268,TDMuertes!$C$2:$E$534,3,0),0)</f>
        <v>0</v>
      </c>
      <c r="P1268" s="100" t="str">
        <f t="shared" ca="1" si="112"/>
        <v>OUT TIME</v>
      </c>
      <c r="Q1268" s="84">
        <f>+IFERROR(VLOOKUP(CONSOLIDADO[[#This Row],[Codigo Municipio]],TDDia!$A$4:$B$394,2,0),0)</f>
        <v>0</v>
      </c>
    </row>
    <row r="1269" spans="2:17" ht="14.4" x14ac:dyDescent="0.3">
      <c r="B1269">
        <f t="shared" si="109"/>
        <v>7</v>
      </c>
      <c r="C1269" s="75" t="str" cm="1">
        <f t="array" ref="C1269">+INDEX(Table_4[[Departamento]:[Municipio]],FINAL!$B1269,1)</f>
        <v>Atlántida</v>
      </c>
      <c r="D1269" s="75" t="str" cm="1">
        <f t="array" ref="D1269">+INDEX(Table_4[[Departamento]:[Municipio]],FINAL!$B1269,4)</f>
        <v>Tela</v>
      </c>
      <c r="E1269" s="75" t="str" cm="1">
        <f t="array" ref="E1269">+INDEX(Table_4[[Departamento]:[Municipio]],FINAL!$B1269,3)</f>
        <v>0107</v>
      </c>
      <c r="F1269" s="102">
        <f t="shared" si="108"/>
        <v>44002</v>
      </c>
      <c r="G1269" s="77" t="str">
        <f>+CONSOLIDADO[[#This Row],[Codigo Municipio]]&amp;CONSOLIDADO[[#This Row],[Fecha]]</f>
        <v>010744002</v>
      </c>
      <c r="H1269" s="78">
        <f>+IFERROR(VLOOKUP($G1269,TDAcumula!$C$2:$E$2027,3,0),0)</f>
        <v>0</v>
      </c>
      <c r="I1269" s="79">
        <f t="shared" si="110"/>
        <v>2</v>
      </c>
      <c r="J1269" s="80">
        <f>+IF(CONSOLIDADO[[#This Row],[Codigo Municipio]]=E1268,CONSOLIDADO[[#This Row],[Fallecidos Diarios]]+J1268,CONSOLIDADO[[#This Row],[Fallecidos Diarios]])</f>
        <v>0</v>
      </c>
      <c r="K1269" s="81">
        <f t="shared" si="111"/>
        <v>0</v>
      </c>
      <c r="L1269" s="82">
        <f>+IF(CONSOLIDADO[[#This Row],[Codigo Municipio]]=E1268,CONSOLIDADO[[#This Row],[Recuperados Diarios]]+L1268,CONSOLIDADO[[#This Row],[Recuperados Diarios]])</f>
        <v>2</v>
      </c>
      <c r="M1269" s="83" cm="1">
        <f t="array" ref="M1269">+IFERROR(IF(CONSOLIDADO[[#This Row],[Día]]&lt;14,0,INDEX(CONSOLIDADO[Casos Diarios],ROW()-14,1)),0)</f>
        <v>0</v>
      </c>
      <c r="N1269" s="78">
        <f>+IF(CONSOLIDADO[[#This Row],[Clave]]="710143893",1,IF(OR(CONSOLIDADO[[#This Row],[Casos Acumulados]]&gt;0,CONSOLIDADO[[#This Row],[Muertes]]&gt;0),N1268+1,I1269))</f>
        <v>82</v>
      </c>
      <c r="O1269" s="75">
        <f>+IFERROR(VLOOKUP($G1269,TDMuertes!$C$2:$E$534,3,0),0)</f>
        <v>0</v>
      </c>
      <c r="P1269" s="100" t="str">
        <f t="shared" ca="1" si="112"/>
        <v>OUT TIME</v>
      </c>
      <c r="Q1269" s="84">
        <f>+IFERROR(VLOOKUP(CONSOLIDADO[[#This Row],[Codigo Municipio]],TDDia!$A$4:$B$394,2,0),0)</f>
        <v>0</v>
      </c>
    </row>
    <row r="1270" spans="2:17" ht="14.4" x14ac:dyDescent="0.3">
      <c r="B1270">
        <f t="shared" si="109"/>
        <v>7</v>
      </c>
      <c r="C1270" s="75" t="str" cm="1">
        <f t="array" ref="C1270">+INDEX(Table_4[[Departamento]:[Municipio]],FINAL!$B1270,1)</f>
        <v>Atlántida</v>
      </c>
      <c r="D1270" s="75" t="str" cm="1">
        <f t="array" ref="D1270">+INDEX(Table_4[[Departamento]:[Municipio]],FINAL!$B1270,4)</f>
        <v>Tela</v>
      </c>
      <c r="E1270" s="75" t="str" cm="1">
        <f t="array" ref="E1270">+INDEX(Table_4[[Departamento]:[Municipio]],FINAL!$B1270,3)</f>
        <v>0107</v>
      </c>
      <c r="F1270" s="102">
        <f t="shared" si="108"/>
        <v>44003</v>
      </c>
      <c r="G1270" s="77" t="str">
        <f>+CONSOLIDADO[[#This Row],[Codigo Municipio]]&amp;CONSOLIDADO[[#This Row],[Fecha]]</f>
        <v>010744003</v>
      </c>
      <c r="H1270" s="78">
        <f>+IFERROR(VLOOKUP($G1270,TDAcumula!$C$2:$E$2027,3,0),0)</f>
        <v>0</v>
      </c>
      <c r="I1270" s="79">
        <f t="shared" si="110"/>
        <v>2</v>
      </c>
      <c r="J1270" s="80">
        <f>+IF(CONSOLIDADO[[#This Row],[Codigo Municipio]]=E1269,CONSOLIDADO[[#This Row],[Fallecidos Diarios]]+J1269,CONSOLIDADO[[#This Row],[Fallecidos Diarios]])</f>
        <v>0</v>
      </c>
      <c r="K1270" s="81">
        <f t="shared" si="111"/>
        <v>0</v>
      </c>
      <c r="L1270" s="82">
        <f>+IF(CONSOLIDADO[[#This Row],[Codigo Municipio]]=E1269,CONSOLIDADO[[#This Row],[Recuperados Diarios]]+L1269,CONSOLIDADO[[#This Row],[Recuperados Diarios]])</f>
        <v>2</v>
      </c>
      <c r="M1270" s="83" cm="1">
        <f t="array" ref="M1270">+IFERROR(IF(CONSOLIDADO[[#This Row],[Día]]&lt;14,0,INDEX(CONSOLIDADO[Casos Diarios],ROW()-14,1)),0)</f>
        <v>0</v>
      </c>
      <c r="N1270" s="78">
        <f>+IF(CONSOLIDADO[[#This Row],[Clave]]="710143893",1,IF(OR(CONSOLIDADO[[#This Row],[Casos Acumulados]]&gt;0,CONSOLIDADO[[#This Row],[Muertes]]&gt;0),N1269+1,I1270))</f>
        <v>83</v>
      </c>
      <c r="O1270" s="75">
        <f>+IFERROR(VLOOKUP($G1270,TDMuertes!$C$2:$E$534,3,0),0)</f>
        <v>0</v>
      </c>
      <c r="P1270" s="100" t="str">
        <f t="shared" ca="1" si="112"/>
        <v>OUT TIME</v>
      </c>
      <c r="Q1270" s="84">
        <f>+IFERROR(VLOOKUP(CONSOLIDADO[[#This Row],[Codigo Municipio]],TDDia!$A$4:$B$394,2,0),0)</f>
        <v>0</v>
      </c>
    </row>
    <row r="1271" spans="2:17" ht="14.4" x14ac:dyDescent="0.3">
      <c r="B1271">
        <f t="shared" si="109"/>
        <v>7</v>
      </c>
      <c r="C1271" s="75" t="str" cm="1">
        <f t="array" ref="C1271">+INDEX(Table_4[[Departamento]:[Municipio]],FINAL!$B1271,1)</f>
        <v>Atlántida</v>
      </c>
      <c r="D1271" s="75" t="str" cm="1">
        <f t="array" ref="D1271">+INDEX(Table_4[[Departamento]:[Municipio]],FINAL!$B1271,4)</f>
        <v>Tela</v>
      </c>
      <c r="E1271" s="75" t="str" cm="1">
        <f t="array" ref="E1271">+INDEX(Table_4[[Departamento]:[Municipio]],FINAL!$B1271,3)</f>
        <v>0107</v>
      </c>
      <c r="F1271" s="102">
        <f t="shared" si="108"/>
        <v>44004</v>
      </c>
      <c r="G1271" s="77" t="str">
        <f>+CONSOLIDADO[[#This Row],[Codigo Municipio]]&amp;CONSOLIDADO[[#This Row],[Fecha]]</f>
        <v>010744004</v>
      </c>
      <c r="H1271" s="78">
        <f>+IFERROR(VLOOKUP($G1271,TDAcumula!$C$2:$E$2027,3,0),0)</f>
        <v>0</v>
      </c>
      <c r="I1271" s="79">
        <f t="shared" si="110"/>
        <v>2</v>
      </c>
      <c r="J1271" s="80">
        <f>+IF(CONSOLIDADO[[#This Row],[Codigo Municipio]]=E1270,CONSOLIDADO[[#This Row],[Fallecidos Diarios]]+J1270,CONSOLIDADO[[#This Row],[Fallecidos Diarios]])</f>
        <v>0</v>
      </c>
      <c r="K1271" s="81">
        <f t="shared" si="111"/>
        <v>0</v>
      </c>
      <c r="L1271" s="82">
        <f>+IF(CONSOLIDADO[[#This Row],[Codigo Municipio]]=E1270,CONSOLIDADO[[#This Row],[Recuperados Diarios]]+L1270,CONSOLIDADO[[#This Row],[Recuperados Diarios]])</f>
        <v>2</v>
      </c>
      <c r="M1271" s="83" cm="1">
        <f t="array" ref="M1271">+IFERROR(IF(CONSOLIDADO[[#This Row],[Día]]&lt;14,0,INDEX(CONSOLIDADO[Casos Diarios],ROW()-14,1)),0)</f>
        <v>0</v>
      </c>
      <c r="N1271" s="78">
        <f>+IF(CONSOLIDADO[[#This Row],[Clave]]="710143893",1,IF(OR(CONSOLIDADO[[#This Row],[Casos Acumulados]]&gt;0,CONSOLIDADO[[#This Row],[Muertes]]&gt;0),N1270+1,I1271))</f>
        <v>84</v>
      </c>
      <c r="O1271" s="75">
        <f>+IFERROR(VLOOKUP($G1271,TDMuertes!$C$2:$E$534,3,0),0)</f>
        <v>0</v>
      </c>
      <c r="P1271" s="100" t="str">
        <f t="shared" ca="1" si="112"/>
        <v>OUT TIME</v>
      </c>
      <c r="Q1271" s="84">
        <f>+IFERROR(VLOOKUP(CONSOLIDADO[[#This Row],[Codigo Municipio]],TDDia!$A$4:$B$394,2,0),0)</f>
        <v>0</v>
      </c>
    </row>
    <row r="1272" spans="2:17" ht="14.4" x14ac:dyDescent="0.3">
      <c r="B1272">
        <f t="shared" si="109"/>
        <v>7</v>
      </c>
      <c r="C1272" s="75" t="str" cm="1">
        <f t="array" ref="C1272">+INDEX(Table_4[[Departamento]:[Municipio]],FINAL!$B1272,1)</f>
        <v>Atlántida</v>
      </c>
      <c r="D1272" s="75" t="str" cm="1">
        <f t="array" ref="D1272">+INDEX(Table_4[[Departamento]:[Municipio]],FINAL!$B1272,4)</f>
        <v>Tela</v>
      </c>
      <c r="E1272" s="75" t="str" cm="1">
        <f t="array" ref="E1272">+INDEX(Table_4[[Departamento]:[Municipio]],FINAL!$B1272,3)</f>
        <v>0107</v>
      </c>
      <c r="F1272" s="102">
        <f t="shared" si="108"/>
        <v>44005</v>
      </c>
      <c r="G1272" s="77" t="str">
        <f>+CONSOLIDADO[[#This Row],[Codigo Municipio]]&amp;CONSOLIDADO[[#This Row],[Fecha]]</f>
        <v>010744005</v>
      </c>
      <c r="H1272" s="78">
        <f>+IFERROR(VLOOKUP($G1272,TDAcumula!$C$2:$E$2027,3,0),0)</f>
        <v>0</v>
      </c>
      <c r="I1272" s="79">
        <f t="shared" si="110"/>
        <v>2</v>
      </c>
      <c r="J1272" s="80">
        <f>+IF(CONSOLIDADO[[#This Row],[Codigo Municipio]]=E1271,CONSOLIDADO[[#This Row],[Fallecidos Diarios]]+J1271,CONSOLIDADO[[#This Row],[Fallecidos Diarios]])</f>
        <v>0</v>
      </c>
      <c r="K1272" s="81">
        <f t="shared" si="111"/>
        <v>0</v>
      </c>
      <c r="L1272" s="82">
        <f>+IF(CONSOLIDADO[[#This Row],[Codigo Municipio]]=E1271,CONSOLIDADO[[#This Row],[Recuperados Diarios]]+L1271,CONSOLIDADO[[#This Row],[Recuperados Diarios]])</f>
        <v>2</v>
      </c>
      <c r="M1272" s="83" cm="1">
        <f t="array" ref="M1272">+IFERROR(IF(CONSOLIDADO[[#This Row],[Día]]&lt;14,0,INDEX(CONSOLIDADO[Casos Diarios],ROW()-14,1)),0)</f>
        <v>0</v>
      </c>
      <c r="N1272" s="78">
        <f>+IF(CONSOLIDADO[[#This Row],[Clave]]="710143893",1,IF(OR(CONSOLIDADO[[#This Row],[Casos Acumulados]]&gt;0,CONSOLIDADO[[#This Row],[Muertes]]&gt;0),N1271+1,I1272))</f>
        <v>85</v>
      </c>
      <c r="O1272" s="75">
        <f>+IFERROR(VLOOKUP($G1272,TDMuertes!$C$2:$E$534,3,0),0)</f>
        <v>0</v>
      </c>
      <c r="P1272" s="100" t="str">
        <f t="shared" ca="1" si="112"/>
        <v>OUT TIME</v>
      </c>
      <c r="Q1272" s="84">
        <f>+IFERROR(VLOOKUP(CONSOLIDADO[[#This Row],[Codigo Municipio]],TDDia!$A$4:$B$394,2,0),0)</f>
        <v>0</v>
      </c>
    </row>
    <row r="1273" spans="2:17" ht="14.4" x14ac:dyDescent="0.3">
      <c r="B1273">
        <f t="shared" si="109"/>
        <v>7</v>
      </c>
      <c r="C1273" s="75" t="str" cm="1">
        <f t="array" ref="C1273">+INDEX(Table_4[[Departamento]:[Municipio]],FINAL!$B1273,1)</f>
        <v>Atlántida</v>
      </c>
      <c r="D1273" s="75" t="str" cm="1">
        <f t="array" ref="D1273">+INDEX(Table_4[[Departamento]:[Municipio]],FINAL!$B1273,4)</f>
        <v>Tela</v>
      </c>
      <c r="E1273" s="75" t="str" cm="1">
        <f t="array" ref="E1273">+INDEX(Table_4[[Departamento]:[Municipio]],FINAL!$B1273,3)</f>
        <v>0107</v>
      </c>
      <c r="F1273" s="102">
        <f t="shared" si="108"/>
        <v>44006</v>
      </c>
      <c r="G1273" s="77" t="str">
        <f>+CONSOLIDADO[[#This Row],[Codigo Municipio]]&amp;CONSOLIDADO[[#This Row],[Fecha]]</f>
        <v>010744006</v>
      </c>
      <c r="H1273" s="78">
        <f>+IFERROR(VLOOKUP($G1273,TDAcumula!$C$2:$E$2027,3,0),0)</f>
        <v>0</v>
      </c>
      <c r="I1273" s="79">
        <f t="shared" si="110"/>
        <v>2</v>
      </c>
      <c r="J1273" s="80">
        <f>+IF(CONSOLIDADO[[#This Row],[Codigo Municipio]]=E1272,CONSOLIDADO[[#This Row],[Fallecidos Diarios]]+J1272,CONSOLIDADO[[#This Row],[Fallecidos Diarios]])</f>
        <v>0</v>
      </c>
      <c r="K1273" s="81">
        <f t="shared" si="111"/>
        <v>0</v>
      </c>
      <c r="L1273" s="82">
        <f>+IF(CONSOLIDADO[[#This Row],[Codigo Municipio]]=E1272,CONSOLIDADO[[#This Row],[Recuperados Diarios]]+L1272,CONSOLIDADO[[#This Row],[Recuperados Diarios]])</f>
        <v>2</v>
      </c>
      <c r="M1273" s="83" cm="1">
        <f t="array" ref="M1273">+IFERROR(IF(CONSOLIDADO[[#This Row],[Día]]&lt;14,0,INDEX(CONSOLIDADO[Casos Diarios],ROW()-14,1)),0)</f>
        <v>0</v>
      </c>
      <c r="N1273" s="78">
        <f>+IF(CONSOLIDADO[[#This Row],[Clave]]="710143893",1,IF(OR(CONSOLIDADO[[#This Row],[Casos Acumulados]]&gt;0,CONSOLIDADO[[#This Row],[Muertes]]&gt;0),N1272+1,I1273))</f>
        <v>86</v>
      </c>
      <c r="O1273" s="75">
        <f>+IFERROR(VLOOKUP($G1273,TDMuertes!$C$2:$E$534,3,0),0)</f>
        <v>0</v>
      </c>
      <c r="P1273" s="100" t="str">
        <f t="shared" ca="1" si="112"/>
        <v>OUT TIME</v>
      </c>
      <c r="Q1273" s="84">
        <f>+IFERROR(VLOOKUP(CONSOLIDADO[[#This Row],[Codigo Municipio]],TDDia!$A$4:$B$394,2,0),0)</f>
        <v>0</v>
      </c>
    </row>
    <row r="1274" spans="2:17" ht="14.4" x14ac:dyDescent="0.3">
      <c r="B1274">
        <f t="shared" si="109"/>
        <v>7</v>
      </c>
      <c r="C1274" s="75" t="str" cm="1">
        <f t="array" ref="C1274">+INDEX(Table_4[[Departamento]:[Municipio]],FINAL!$B1274,1)</f>
        <v>Atlántida</v>
      </c>
      <c r="D1274" s="75" t="str" cm="1">
        <f t="array" ref="D1274">+INDEX(Table_4[[Departamento]:[Municipio]],FINAL!$B1274,4)</f>
        <v>Tela</v>
      </c>
      <c r="E1274" s="75" t="str" cm="1">
        <f t="array" ref="E1274">+INDEX(Table_4[[Departamento]:[Municipio]],FINAL!$B1274,3)</f>
        <v>0107</v>
      </c>
      <c r="F1274" s="102">
        <f t="shared" si="108"/>
        <v>44007</v>
      </c>
      <c r="G1274" s="77" t="str">
        <f>+CONSOLIDADO[[#This Row],[Codigo Municipio]]&amp;CONSOLIDADO[[#This Row],[Fecha]]</f>
        <v>010744007</v>
      </c>
      <c r="H1274" s="78">
        <f>+IFERROR(VLOOKUP($G1274,TDAcumula!$C$2:$E$2027,3,0),0)</f>
        <v>0</v>
      </c>
      <c r="I1274" s="79">
        <f t="shared" si="110"/>
        <v>2</v>
      </c>
      <c r="J1274" s="80">
        <f>+IF(CONSOLIDADO[[#This Row],[Codigo Municipio]]=E1273,CONSOLIDADO[[#This Row],[Fallecidos Diarios]]+J1273,CONSOLIDADO[[#This Row],[Fallecidos Diarios]])</f>
        <v>0</v>
      </c>
      <c r="K1274" s="81">
        <f t="shared" si="111"/>
        <v>0</v>
      </c>
      <c r="L1274" s="82">
        <f>+IF(CONSOLIDADO[[#This Row],[Codigo Municipio]]=E1273,CONSOLIDADO[[#This Row],[Recuperados Diarios]]+L1273,CONSOLIDADO[[#This Row],[Recuperados Diarios]])</f>
        <v>2</v>
      </c>
      <c r="M1274" s="83" cm="1">
        <f t="array" ref="M1274">+IFERROR(IF(CONSOLIDADO[[#This Row],[Día]]&lt;14,0,INDEX(CONSOLIDADO[Casos Diarios],ROW()-14,1)),0)</f>
        <v>0</v>
      </c>
      <c r="N1274" s="78">
        <f>+IF(CONSOLIDADO[[#This Row],[Clave]]="710143893",1,IF(OR(CONSOLIDADO[[#This Row],[Casos Acumulados]]&gt;0,CONSOLIDADO[[#This Row],[Muertes]]&gt;0),N1273+1,I1274))</f>
        <v>87</v>
      </c>
      <c r="O1274" s="75">
        <f>+IFERROR(VLOOKUP($G1274,TDMuertes!$C$2:$E$534,3,0),0)</f>
        <v>0</v>
      </c>
      <c r="P1274" s="100" t="str">
        <f t="shared" ca="1" si="112"/>
        <v>OUT TIME</v>
      </c>
      <c r="Q1274" s="84">
        <f>+IFERROR(VLOOKUP(CONSOLIDADO[[#This Row],[Codigo Municipio]],TDDia!$A$4:$B$394,2,0),0)</f>
        <v>0</v>
      </c>
    </row>
    <row r="1275" spans="2:17" ht="14.4" x14ac:dyDescent="0.3">
      <c r="B1275">
        <f t="shared" si="109"/>
        <v>7</v>
      </c>
      <c r="C1275" s="75" t="str" cm="1">
        <f t="array" ref="C1275">+INDEX(Table_4[[Departamento]:[Municipio]],FINAL!$B1275,1)</f>
        <v>Atlántida</v>
      </c>
      <c r="D1275" s="75" t="str" cm="1">
        <f t="array" ref="D1275">+INDEX(Table_4[[Departamento]:[Municipio]],FINAL!$B1275,4)</f>
        <v>Tela</v>
      </c>
      <c r="E1275" s="75" t="str" cm="1">
        <f t="array" ref="E1275">+INDEX(Table_4[[Departamento]:[Municipio]],FINAL!$B1275,3)</f>
        <v>0107</v>
      </c>
      <c r="F1275" s="102">
        <f t="shared" si="108"/>
        <v>44008</v>
      </c>
      <c r="G1275" s="77" t="str">
        <f>+CONSOLIDADO[[#This Row],[Codigo Municipio]]&amp;CONSOLIDADO[[#This Row],[Fecha]]</f>
        <v>010744008</v>
      </c>
      <c r="H1275" s="78">
        <f>+IFERROR(VLOOKUP($G1275,TDAcumula!$C$2:$E$2027,3,0),0)</f>
        <v>0</v>
      </c>
      <c r="I1275" s="79">
        <f t="shared" si="110"/>
        <v>2</v>
      </c>
      <c r="J1275" s="80">
        <f>+IF(CONSOLIDADO[[#This Row],[Codigo Municipio]]=E1274,CONSOLIDADO[[#This Row],[Fallecidos Diarios]]+J1274,CONSOLIDADO[[#This Row],[Fallecidos Diarios]])</f>
        <v>0</v>
      </c>
      <c r="K1275" s="81">
        <f t="shared" si="111"/>
        <v>0</v>
      </c>
      <c r="L1275" s="82">
        <f>+IF(CONSOLIDADO[[#This Row],[Codigo Municipio]]=E1274,CONSOLIDADO[[#This Row],[Recuperados Diarios]]+L1274,CONSOLIDADO[[#This Row],[Recuperados Diarios]])</f>
        <v>2</v>
      </c>
      <c r="M1275" s="83" cm="1">
        <f t="array" ref="M1275">+IFERROR(IF(CONSOLIDADO[[#This Row],[Día]]&lt;14,0,INDEX(CONSOLIDADO[Casos Diarios],ROW()-14,1)),0)</f>
        <v>0</v>
      </c>
      <c r="N1275" s="78">
        <f>+IF(CONSOLIDADO[[#This Row],[Clave]]="710143893",1,IF(OR(CONSOLIDADO[[#This Row],[Casos Acumulados]]&gt;0,CONSOLIDADO[[#This Row],[Muertes]]&gt;0),N1274+1,I1275))</f>
        <v>88</v>
      </c>
      <c r="O1275" s="75">
        <f>+IFERROR(VLOOKUP($G1275,TDMuertes!$C$2:$E$534,3,0),0)</f>
        <v>0</v>
      </c>
      <c r="P1275" s="100" t="str">
        <f t="shared" ca="1" si="112"/>
        <v>OUT TIME</v>
      </c>
      <c r="Q1275" s="84">
        <f>+IFERROR(VLOOKUP(CONSOLIDADO[[#This Row],[Codigo Municipio]],TDDia!$A$4:$B$394,2,0),0)</f>
        <v>0</v>
      </c>
    </row>
    <row r="1276" spans="2:17" ht="14.4" x14ac:dyDescent="0.3">
      <c r="B1276">
        <f t="shared" si="109"/>
        <v>7</v>
      </c>
      <c r="C1276" s="75" t="str" cm="1">
        <f t="array" ref="C1276">+INDEX(Table_4[[Departamento]:[Municipio]],FINAL!$B1276,1)</f>
        <v>Atlántida</v>
      </c>
      <c r="D1276" s="75" t="str" cm="1">
        <f t="array" ref="D1276">+INDEX(Table_4[[Departamento]:[Municipio]],FINAL!$B1276,4)</f>
        <v>Tela</v>
      </c>
      <c r="E1276" s="75" t="str" cm="1">
        <f t="array" ref="E1276">+INDEX(Table_4[[Departamento]:[Municipio]],FINAL!$B1276,3)</f>
        <v>0107</v>
      </c>
      <c r="F1276" s="102">
        <f t="shared" si="108"/>
        <v>44009</v>
      </c>
      <c r="G1276" s="77" t="str">
        <f>+CONSOLIDADO[[#This Row],[Codigo Municipio]]&amp;CONSOLIDADO[[#This Row],[Fecha]]</f>
        <v>010744009</v>
      </c>
      <c r="H1276" s="78">
        <f>+IFERROR(VLOOKUP($G1276,TDAcumula!$C$2:$E$2027,3,0),0)</f>
        <v>0</v>
      </c>
      <c r="I1276" s="79">
        <f t="shared" si="110"/>
        <v>2</v>
      </c>
      <c r="J1276" s="80">
        <f>+IF(CONSOLIDADO[[#This Row],[Codigo Municipio]]=E1275,CONSOLIDADO[[#This Row],[Fallecidos Diarios]]+J1275,CONSOLIDADO[[#This Row],[Fallecidos Diarios]])</f>
        <v>0</v>
      </c>
      <c r="K1276" s="81">
        <f t="shared" si="111"/>
        <v>0</v>
      </c>
      <c r="L1276" s="82">
        <f>+IF(CONSOLIDADO[[#This Row],[Codigo Municipio]]=E1275,CONSOLIDADO[[#This Row],[Recuperados Diarios]]+L1275,CONSOLIDADO[[#This Row],[Recuperados Diarios]])</f>
        <v>2</v>
      </c>
      <c r="M1276" s="83" cm="1">
        <f t="array" ref="M1276">+IFERROR(IF(CONSOLIDADO[[#This Row],[Día]]&lt;14,0,INDEX(CONSOLIDADO[Casos Diarios],ROW()-14,1)),0)</f>
        <v>0</v>
      </c>
      <c r="N1276" s="78">
        <f>+IF(CONSOLIDADO[[#This Row],[Clave]]="710143893",1,IF(OR(CONSOLIDADO[[#This Row],[Casos Acumulados]]&gt;0,CONSOLIDADO[[#This Row],[Muertes]]&gt;0),N1275+1,I1276))</f>
        <v>89</v>
      </c>
      <c r="O1276" s="75">
        <f>+IFERROR(VLOOKUP($G1276,TDMuertes!$C$2:$E$534,3,0),0)</f>
        <v>0</v>
      </c>
      <c r="P1276" s="100" t="str">
        <f t="shared" ca="1" si="112"/>
        <v>OUT TIME</v>
      </c>
      <c r="Q1276" s="84">
        <f>+IFERROR(VLOOKUP(CONSOLIDADO[[#This Row],[Codigo Municipio]],TDDia!$A$4:$B$394,2,0),0)</f>
        <v>0</v>
      </c>
    </row>
    <row r="1277" spans="2:17" ht="14.4" x14ac:dyDescent="0.3">
      <c r="B1277">
        <f t="shared" si="109"/>
        <v>7</v>
      </c>
      <c r="C1277" s="75" t="str" cm="1">
        <f t="array" ref="C1277">+INDEX(Table_4[[Departamento]:[Municipio]],FINAL!$B1277,1)</f>
        <v>Atlántida</v>
      </c>
      <c r="D1277" s="75" t="str" cm="1">
        <f t="array" ref="D1277">+INDEX(Table_4[[Departamento]:[Municipio]],FINAL!$B1277,4)</f>
        <v>Tela</v>
      </c>
      <c r="E1277" s="75" t="str" cm="1">
        <f t="array" ref="E1277">+INDEX(Table_4[[Departamento]:[Municipio]],FINAL!$B1277,3)</f>
        <v>0107</v>
      </c>
      <c r="F1277" s="102">
        <f t="shared" si="108"/>
        <v>44010</v>
      </c>
      <c r="G1277" s="77" t="str">
        <f>+CONSOLIDADO[[#This Row],[Codigo Municipio]]&amp;CONSOLIDADO[[#This Row],[Fecha]]</f>
        <v>010744010</v>
      </c>
      <c r="H1277" s="78">
        <f>+IFERROR(VLOOKUP($G1277,TDAcumula!$C$2:$E$2027,3,0),0)</f>
        <v>0</v>
      </c>
      <c r="I1277" s="79">
        <f t="shared" si="110"/>
        <v>2</v>
      </c>
      <c r="J1277" s="80">
        <f>+IF(CONSOLIDADO[[#This Row],[Codigo Municipio]]=E1276,CONSOLIDADO[[#This Row],[Fallecidos Diarios]]+J1276,CONSOLIDADO[[#This Row],[Fallecidos Diarios]])</f>
        <v>0</v>
      </c>
      <c r="K1277" s="81">
        <f t="shared" si="111"/>
        <v>0</v>
      </c>
      <c r="L1277" s="82">
        <f>+IF(CONSOLIDADO[[#This Row],[Codigo Municipio]]=E1276,CONSOLIDADO[[#This Row],[Recuperados Diarios]]+L1276,CONSOLIDADO[[#This Row],[Recuperados Diarios]])</f>
        <v>2</v>
      </c>
      <c r="M1277" s="83" cm="1">
        <f t="array" ref="M1277">+IFERROR(IF(CONSOLIDADO[[#This Row],[Día]]&lt;14,0,INDEX(CONSOLIDADO[Casos Diarios],ROW()-14,1)),0)</f>
        <v>0</v>
      </c>
      <c r="N1277" s="78">
        <f>+IF(CONSOLIDADO[[#This Row],[Clave]]="710143893",1,IF(OR(CONSOLIDADO[[#This Row],[Casos Acumulados]]&gt;0,CONSOLIDADO[[#This Row],[Muertes]]&gt;0),N1276+1,I1277))</f>
        <v>90</v>
      </c>
      <c r="O1277" s="75">
        <f>+IFERROR(VLOOKUP($G1277,TDMuertes!$C$2:$E$534,3,0),0)</f>
        <v>0</v>
      </c>
      <c r="P1277" s="100" t="str">
        <f t="shared" ca="1" si="112"/>
        <v>OUT TIME</v>
      </c>
      <c r="Q1277" s="84">
        <f>+IFERROR(VLOOKUP(CONSOLIDADO[[#This Row],[Codigo Municipio]],TDDia!$A$4:$B$394,2,0),0)</f>
        <v>0</v>
      </c>
    </row>
    <row r="1278" spans="2:17" ht="14.4" x14ac:dyDescent="0.3">
      <c r="B1278">
        <f t="shared" si="109"/>
        <v>7</v>
      </c>
      <c r="C1278" s="75" t="str" cm="1">
        <f t="array" ref="C1278">+INDEX(Table_4[[Departamento]:[Municipio]],FINAL!$B1278,1)</f>
        <v>Atlántida</v>
      </c>
      <c r="D1278" s="75" t="str" cm="1">
        <f t="array" ref="D1278">+INDEX(Table_4[[Departamento]:[Municipio]],FINAL!$B1278,4)</f>
        <v>Tela</v>
      </c>
      <c r="E1278" s="75" t="str" cm="1">
        <f t="array" ref="E1278">+INDEX(Table_4[[Departamento]:[Municipio]],FINAL!$B1278,3)</f>
        <v>0107</v>
      </c>
      <c r="F1278" s="102">
        <f t="shared" si="108"/>
        <v>44011</v>
      </c>
      <c r="G1278" s="77" t="str">
        <f>+CONSOLIDADO[[#This Row],[Codigo Municipio]]&amp;CONSOLIDADO[[#This Row],[Fecha]]</f>
        <v>010744011</v>
      </c>
      <c r="H1278" s="78">
        <f>+IFERROR(VLOOKUP($G1278,TDAcumula!$C$2:$E$2027,3,0),0)</f>
        <v>0</v>
      </c>
      <c r="I1278" s="79">
        <f t="shared" si="110"/>
        <v>2</v>
      </c>
      <c r="J1278" s="80">
        <f>+IF(CONSOLIDADO[[#This Row],[Codigo Municipio]]=E1277,CONSOLIDADO[[#This Row],[Fallecidos Diarios]]+J1277,CONSOLIDADO[[#This Row],[Fallecidos Diarios]])</f>
        <v>0</v>
      </c>
      <c r="K1278" s="81">
        <f t="shared" si="111"/>
        <v>0</v>
      </c>
      <c r="L1278" s="82">
        <f>+IF(CONSOLIDADO[[#This Row],[Codigo Municipio]]=E1277,CONSOLIDADO[[#This Row],[Recuperados Diarios]]+L1277,CONSOLIDADO[[#This Row],[Recuperados Diarios]])</f>
        <v>2</v>
      </c>
      <c r="M1278" s="83" cm="1">
        <f t="array" ref="M1278">+IFERROR(IF(CONSOLIDADO[[#This Row],[Día]]&lt;14,0,INDEX(CONSOLIDADO[Casos Diarios],ROW()-14,1)),0)</f>
        <v>0</v>
      </c>
      <c r="N1278" s="78">
        <f>+IF(CONSOLIDADO[[#This Row],[Clave]]="710143893",1,IF(OR(CONSOLIDADO[[#This Row],[Casos Acumulados]]&gt;0,CONSOLIDADO[[#This Row],[Muertes]]&gt;0),N1277+1,I1278))</f>
        <v>91</v>
      </c>
      <c r="O1278" s="75">
        <f>+IFERROR(VLOOKUP($G1278,TDMuertes!$C$2:$E$534,3,0),0)</f>
        <v>0</v>
      </c>
      <c r="P1278" s="100" t="str">
        <f t="shared" ca="1" si="112"/>
        <v>OUT TIME</v>
      </c>
      <c r="Q1278" s="84">
        <f>+IFERROR(VLOOKUP(CONSOLIDADO[[#This Row],[Codigo Municipio]],TDDia!$A$4:$B$394,2,0),0)</f>
        <v>0</v>
      </c>
    </row>
    <row r="1279" spans="2:17" ht="14.4" x14ac:dyDescent="0.3">
      <c r="B1279">
        <f t="shared" si="109"/>
        <v>7</v>
      </c>
      <c r="C1279" s="75" t="str" cm="1">
        <f t="array" ref="C1279">+INDEX(Table_4[[Departamento]:[Municipio]],FINAL!$B1279,1)</f>
        <v>Atlántida</v>
      </c>
      <c r="D1279" s="75" t="str" cm="1">
        <f t="array" ref="D1279">+INDEX(Table_4[[Departamento]:[Municipio]],FINAL!$B1279,4)</f>
        <v>Tela</v>
      </c>
      <c r="E1279" s="75" t="str" cm="1">
        <f t="array" ref="E1279">+INDEX(Table_4[[Departamento]:[Municipio]],FINAL!$B1279,3)</f>
        <v>0107</v>
      </c>
      <c r="F1279" s="102">
        <f t="shared" si="108"/>
        <v>44012</v>
      </c>
      <c r="G1279" s="77" t="str">
        <f>+CONSOLIDADO[[#This Row],[Codigo Municipio]]&amp;CONSOLIDADO[[#This Row],[Fecha]]</f>
        <v>010744012</v>
      </c>
      <c r="H1279" s="78">
        <f>+IFERROR(VLOOKUP($G1279,TDAcumula!$C$2:$E$2027,3,0),0)</f>
        <v>0</v>
      </c>
      <c r="I1279" s="79">
        <f t="shared" si="110"/>
        <v>2</v>
      </c>
      <c r="J1279" s="80">
        <f>+IF(CONSOLIDADO[[#This Row],[Codigo Municipio]]=E1278,CONSOLIDADO[[#This Row],[Fallecidos Diarios]]+J1278,CONSOLIDADO[[#This Row],[Fallecidos Diarios]])</f>
        <v>0</v>
      </c>
      <c r="K1279" s="81">
        <f t="shared" si="111"/>
        <v>0</v>
      </c>
      <c r="L1279" s="82">
        <f>+IF(CONSOLIDADO[[#This Row],[Codigo Municipio]]=E1278,CONSOLIDADO[[#This Row],[Recuperados Diarios]]+L1278,CONSOLIDADO[[#This Row],[Recuperados Diarios]])</f>
        <v>2</v>
      </c>
      <c r="M1279" s="83" cm="1">
        <f t="array" ref="M1279">+IFERROR(IF(CONSOLIDADO[[#This Row],[Día]]&lt;14,0,INDEX(CONSOLIDADO[Casos Diarios],ROW()-14,1)),0)</f>
        <v>0</v>
      </c>
      <c r="N1279" s="78">
        <f>+IF(CONSOLIDADO[[#This Row],[Clave]]="710143893",1,IF(OR(CONSOLIDADO[[#This Row],[Casos Acumulados]]&gt;0,CONSOLIDADO[[#This Row],[Muertes]]&gt;0),N1278+1,I1279))</f>
        <v>92</v>
      </c>
      <c r="O1279" s="75">
        <f>+IFERROR(VLOOKUP($G1279,TDMuertes!$C$2:$E$534,3,0),0)</f>
        <v>0</v>
      </c>
      <c r="P1279" s="100" t="str">
        <f t="shared" ca="1" si="112"/>
        <v>OUT TIME</v>
      </c>
      <c r="Q1279" s="84">
        <f>+IFERROR(VLOOKUP(CONSOLIDADO[[#This Row],[Codigo Municipio]],TDDia!$A$4:$B$394,2,0),0)</f>
        <v>0</v>
      </c>
    </row>
    <row r="1280" spans="2:17" ht="14.4" x14ac:dyDescent="0.3">
      <c r="B1280">
        <f t="shared" si="109"/>
        <v>7</v>
      </c>
      <c r="C1280" s="75" t="str" cm="1">
        <f t="array" ref="C1280">+INDEX(Table_4[[Departamento]:[Municipio]],FINAL!$B1280,1)</f>
        <v>Atlántida</v>
      </c>
      <c r="D1280" s="75" t="str" cm="1">
        <f t="array" ref="D1280">+INDEX(Table_4[[Departamento]:[Municipio]],FINAL!$B1280,4)</f>
        <v>Tela</v>
      </c>
      <c r="E1280" s="75" t="str" cm="1">
        <f t="array" ref="E1280">+INDEX(Table_4[[Departamento]:[Municipio]],FINAL!$B1280,3)</f>
        <v>0107</v>
      </c>
      <c r="F1280" s="102">
        <f t="shared" si="108"/>
        <v>44013</v>
      </c>
      <c r="G1280" s="77" t="str">
        <f>+CONSOLIDADO[[#This Row],[Codigo Municipio]]&amp;CONSOLIDADO[[#This Row],[Fecha]]</f>
        <v>010744013</v>
      </c>
      <c r="H1280" s="78">
        <f>+IFERROR(VLOOKUP($G1280,TDAcumula!$C$2:$E$2027,3,0),0)</f>
        <v>0</v>
      </c>
      <c r="I1280" s="79">
        <f t="shared" si="110"/>
        <v>2</v>
      </c>
      <c r="J1280" s="80">
        <f>+IF(CONSOLIDADO[[#This Row],[Codigo Municipio]]=E1279,CONSOLIDADO[[#This Row],[Fallecidos Diarios]]+J1279,CONSOLIDADO[[#This Row],[Fallecidos Diarios]])</f>
        <v>0</v>
      </c>
      <c r="K1280" s="81">
        <f t="shared" si="111"/>
        <v>0</v>
      </c>
      <c r="L1280" s="82">
        <f>+IF(CONSOLIDADO[[#This Row],[Codigo Municipio]]=E1279,CONSOLIDADO[[#This Row],[Recuperados Diarios]]+L1279,CONSOLIDADO[[#This Row],[Recuperados Diarios]])</f>
        <v>2</v>
      </c>
      <c r="M1280" s="83" cm="1">
        <f t="array" ref="M1280">+IFERROR(IF(CONSOLIDADO[[#This Row],[Día]]&lt;14,0,INDEX(CONSOLIDADO[Casos Diarios],ROW()-14,1)),0)</f>
        <v>0</v>
      </c>
      <c r="N1280" s="78">
        <f>+IF(CONSOLIDADO[[#This Row],[Clave]]="710143893",1,IF(OR(CONSOLIDADO[[#This Row],[Casos Acumulados]]&gt;0,CONSOLIDADO[[#This Row],[Muertes]]&gt;0),N1279+1,I1280))</f>
        <v>93</v>
      </c>
      <c r="O1280" s="75">
        <f>+IFERROR(VLOOKUP($G1280,TDMuertes!$C$2:$E$534,3,0),0)</f>
        <v>0</v>
      </c>
      <c r="P1280" s="100" t="str">
        <f t="shared" ca="1" si="112"/>
        <v>OUT TIME</v>
      </c>
      <c r="Q1280" s="84">
        <f>+IFERROR(VLOOKUP(CONSOLIDADO[[#This Row],[Codigo Municipio]],TDDia!$A$4:$B$394,2,0),0)</f>
        <v>0</v>
      </c>
    </row>
    <row r="1281" spans="2:17" ht="14.4" x14ac:dyDescent="0.3">
      <c r="B1281">
        <f t="shared" si="109"/>
        <v>7</v>
      </c>
      <c r="C1281" s="75" t="str" cm="1">
        <f t="array" ref="C1281">+INDEX(Table_4[[Departamento]:[Municipio]],FINAL!$B1281,1)</f>
        <v>Atlántida</v>
      </c>
      <c r="D1281" s="75" t="str" cm="1">
        <f t="array" ref="D1281">+INDEX(Table_4[[Departamento]:[Municipio]],FINAL!$B1281,4)</f>
        <v>Tela</v>
      </c>
      <c r="E1281" s="75" t="str" cm="1">
        <f t="array" ref="E1281">+INDEX(Table_4[[Departamento]:[Municipio]],FINAL!$B1281,3)</f>
        <v>0107</v>
      </c>
      <c r="F1281" s="102">
        <f t="shared" si="108"/>
        <v>44014</v>
      </c>
      <c r="G1281" s="77" t="str">
        <f>+CONSOLIDADO[[#This Row],[Codigo Municipio]]&amp;CONSOLIDADO[[#This Row],[Fecha]]</f>
        <v>010744014</v>
      </c>
      <c r="H1281" s="78">
        <f>+IFERROR(VLOOKUP($G1281,TDAcumula!$C$2:$E$2027,3,0),0)</f>
        <v>0</v>
      </c>
      <c r="I1281" s="79">
        <f t="shared" si="110"/>
        <v>2</v>
      </c>
      <c r="J1281" s="80">
        <f>+IF(CONSOLIDADO[[#This Row],[Codigo Municipio]]=E1280,CONSOLIDADO[[#This Row],[Fallecidos Diarios]]+J1280,CONSOLIDADO[[#This Row],[Fallecidos Diarios]])</f>
        <v>0</v>
      </c>
      <c r="K1281" s="81">
        <f t="shared" si="111"/>
        <v>0</v>
      </c>
      <c r="L1281" s="82">
        <f>+IF(CONSOLIDADO[[#This Row],[Codigo Municipio]]=E1280,CONSOLIDADO[[#This Row],[Recuperados Diarios]]+L1280,CONSOLIDADO[[#This Row],[Recuperados Diarios]])</f>
        <v>2</v>
      </c>
      <c r="M1281" s="83" cm="1">
        <f t="array" ref="M1281">+IFERROR(IF(CONSOLIDADO[[#This Row],[Día]]&lt;14,0,INDEX(CONSOLIDADO[Casos Diarios],ROW()-14,1)),0)</f>
        <v>0</v>
      </c>
      <c r="N1281" s="78">
        <f>+IF(CONSOLIDADO[[#This Row],[Clave]]="710143893",1,IF(OR(CONSOLIDADO[[#This Row],[Casos Acumulados]]&gt;0,CONSOLIDADO[[#This Row],[Muertes]]&gt;0),N1280+1,I1281))</f>
        <v>94</v>
      </c>
      <c r="O1281" s="75">
        <f>+IFERROR(VLOOKUP($G1281,TDMuertes!$C$2:$E$534,3,0),0)</f>
        <v>0</v>
      </c>
      <c r="P1281" s="100" t="str">
        <f t="shared" ca="1" si="112"/>
        <v>OUT TIME</v>
      </c>
      <c r="Q1281" s="84">
        <f>+IFERROR(VLOOKUP(CONSOLIDADO[[#This Row],[Codigo Municipio]],TDDia!$A$4:$B$394,2,0),0)</f>
        <v>0</v>
      </c>
    </row>
    <row r="1282" spans="2:17" ht="14.4" x14ac:dyDescent="0.3">
      <c r="B1282">
        <f t="shared" si="109"/>
        <v>7</v>
      </c>
      <c r="C1282" s="75" t="str" cm="1">
        <f t="array" ref="C1282">+INDEX(Table_4[[Departamento]:[Municipio]],FINAL!$B1282,1)</f>
        <v>Atlántida</v>
      </c>
      <c r="D1282" s="75" t="str" cm="1">
        <f t="array" ref="D1282">+INDEX(Table_4[[Departamento]:[Municipio]],FINAL!$B1282,4)</f>
        <v>Tela</v>
      </c>
      <c r="E1282" s="75" t="str" cm="1">
        <f t="array" ref="E1282">+INDEX(Table_4[[Departamento]:[Municipio]],FINAL!$B1282,3)</f>
        <v>0107</v>
      </c>
      <c r="F1282" s="102">
        <f t="shared" ref="F1282:F1345" si="113">+F1089</f>
        <v>44015</v>
      </c>
      <c r="G1282" s="77" t="str">
        <f>+CONSOLIDADO[[#This Row],[Codigo Municipio]]&amp;CONSOLIDADO[[#This Row],[Fecha]]</f>
        <v>010744015</v>
      </c>
      <c r="H1282" s="78">
        <f>+IFERROR(VLOOKUP($G1282,TDAcumula!$C$2:$E$2027,3,0),0)</f>
        <v>0</v>
      </c>
      <c r="I1282" s="79">
        <f t="shared" si="110"/>
        <v>2</v>
      </c>
      <c r="J1282" s="80">
        <f>+IF(CONSOLIDADO[[#This Row],[Codigo Municipio]]=E1281,CONSOLIDADO[[#This Row],[Fallecidos Diarios]]+J1281,CONSOLIDADO[[#This Row],[Fallecidos Diarios]])</f>
        <v>0</v>
      </c>
      <c r="K1282" s="81">
        <f t="shared" si="111"/>
        <v>0</v>
      </c>
      <c r="L1282" s="82">
        <f>+IF(CONSOLIDADO[[#This Row],[Codigo Municipio]]=E1281,CONSOLIDADO[[#This Row],[Recuperados Diarios]]+L1281,CONSOLIDADO[[#This Row],[Recuperados Diarios]])</f>
        <v>2</v>
      </c>
      <c r="M1282" s="83" cm="1">
        <f t="array" ref="M1282">+IFERROR(IF(CONSOLIDADO[[#This Row],[Día]]&lt;14,0,INDEX(CONSOLIDADO[Casos Diarios],ROW()-14,1)),0)</f>
        <v>0</v>
      </c>
      <c r="N1282" s="78">
        <f>+IF(CONSOLIDADO[[#This Row],[Clave]]="710143893",1,IF(OR(CONSOLIDADO[[#This Row],[Casos Acumulados]]&gt;0,CONSOLIDADO[[#This Row],[Muertes]]&gt;0),N1281+1,I1282))</f>
        <v>95</v>
      </c>
      <c r="O1282" s="75">
        <f>+IFERROR(VLOOKUP($G1282,TDMuertes!$C$2:$E$534,3,0),0)</f>
        <v>0</v>
      </c>
      <c r="P1282" s="100" t="str">
        <f t="shared" ca="1" si="112"/>
        <v>OUT TIME</v>
      </c>
      <c r="Q1282" s="84">
        <f>+IFERROR(VLOOKUP(CONSOLIDADO[[#This Row],[Codigo Municipio]],TDDia!$A$4:$B$394,2,0),0)</f>
        <v>0</v>
      </c>
    </row>
    <row r="1283" spans="2:17" ht="14.4" x14ac:dyDescent="0.3">
      <c r="B1283">
        <f t="shared" si="109"/>
        <v>7</v>
      </c>
      <c r="C1283" s="75" t="str" cm="1">
        <f t="array" ref="C1283">+INDEX(Table_4[[Departamento]:[Municipio]],FINAL!$B1283,1)</f>
        <v>Atlántida</v>
      </c>
      <c r="D1283" s="75" t="str" cm="1">
        <f t="array" ref="D1283">+INDEX(Table_4[[Departamento]:[Municipio]],FINAL!$B1283,4)</f>
        <v>Tela</v>
      </c>
      <c r="E1283" s="75" t="str" cm="1">
        <f t="array" ref="E1283">+INDEX(Table_4[[Departamento]:[Municipio]],FINAL!$B1283,3)</f>
        <v>0107</v>
      </c>
      <c r="F1283" s="102">
        <f t="shared" si="113"/>
        <v>44016</v>
      </c>
      <c r="G1283" s="77" t="str">
        <f>+CONSOLIDADO[[#This Row],[Codigo Municipio]]&amp;CONSOLIDADO[[#This Row],[Fecha]]</f>
        <v>010744016</v>
      </c>
      <c r="H1283" s="78">
        <f>+IFERROR(VLOOKUP($G1283,TDAcumula!$C$2:$E$2027,3,0),0)</f>
        <v>0</v>
      </c>
      <c r="I1283" s="79">
        <f t="shared" si="110"/>
        <v>2</v>
      </c>
      <c r="J1283" s="80">
        <f>+IF(CONSOLIDADO[[#This Row],[Codigo Municipio]]=E1282,CONSOLIDADO[[#This Row],[Fallecidos Diarios]]+J1282,CONSOLIDADO[[#This Row],[Fallecidos Diarios]])</f>
        <v>0</v>
      </c>
      <c r="K1283" s="81">
        <f t="shared" si="111"/>
        <v>0</v>
      </c>
      <c r="L1283" s="82">
        <f>+IF(CONSOLIDADO[[#This Row],[Codigo Municipio]]=E1282,CONSOLIDADO[[#This Row],[Recuperados Diarios]]+L1282,CONSOLIDADO[[#This Row],[Recuperados Diarios]])</f>
        <v>2</v>
      </c>
      <c r="M1283" s="83" cm="1">
        <f t="array" ref="M1283">+IFERROR(IF(CONSOLIDADO[[#This Row],[Día]]&lt;14,0,INDEX(CONSOLIDADO[Casos Diarios],ROW()-14,1)),0)</f>
        <v>0</v>
      </c>
      <c r="N1283" s="78">
        <f>+IF(CONSOLIDADO[[#This Row],[Clave]]="710143893",1,IF(OR(CONSOLIDADO[[#This Row],[Casos Acumulados]]&gt;0,CONSOLIDADO[[#This Row],[Muertes]]&gt;0),N1282+1,I1283))</f>
        <v>96</v>
      </c>
      <c r="O1283" s="75">
        <f>+IFERROR(VLOOKUP($G1283,TDMuertes!$C$2:$E$534,3,0),0)</f>
        <v>0</v>
      </c>
      <c r="P1283" s="100" t="str">
        <f t="shared" ca="1" si="112"/>
        <v>OUT TIME</v>
      </c>
      <c r="Q1283" s="84">
        <f>+IFERROR(VLOOKUP(CONSOLIDADO[[#This Row],[Codigo Municipio]],TDDia!$A$4:$B$394,2,0),0)</f>
        <v>0</v>
      </c>
    </row>
    <row r="1284" spans="2:17" ht="14.4" x14ac:dyDescent="0.3">
      <c r="B1284">
        <f t="shared" si="109"/>
        <v>7</v>
      </c>
      <c r="C1284" s="75" t="str" cm="1">
        <f t="array" ref="C1284">+INDEX(Table_4[[Departamento]:[Municipio]],FINAL!$B1284,1)</f>
        <v>Atlántida</v>
      </c>
      <c r="D1284" s="75" t="str" cm="1">
        <f t="array" ref="D1284">+INDEX(Table_4[[Departamento]:[Municipio]],FINAL!$B1284,4)</f>
        <v>Tela</v>
      </c>
      <c r="E1284" s="75" t="str" cm="1">
        <f t="array" ref="E1284">+INDEX(Table_4[[Departamento]:[Municipio]],FINAL!$B1284,3)</f>
        <v>0107</v>
      </c>
      <c r="F1284" s="102">
        <f t="shared" si="113"/>
        <v>44017</v>
      </c>
      <c r="G1284" s="77" t="str">
        <f>+CONSOLIDADO[[#This Row],[Codigo Municipio]]&amp;CONSOLIDADO[[#This Row],[Fecha]]</f>
        <v>010744017</v>
      </c>
      <c r="H1284" s="78">
        <f>+IFERROR(VLOOKUP($G1284,TDAcumula!$C$2:$E$2027,3,0),0)</f>
        <v>0</v>
      </c>
      <c r="I1284" s="79">
        <f t="shared" si="110"/>
        <v>2</v>
      </c>
      <c r="J1284" s="80">
        <f>+IF(CONSOLIDADO[[#This Row],[Codigo Municipio]]=E1283,CONSOLIDADO[[#This Row],[Fallecidos Diarios]]+J1283,CONSOLIDADO[[#This Row],[Fallecidos Diarios]])</f>
        <v>0</v>
      </c>
      <c r="K1284" s="81">
        <f t="shared" si="111"/>
        <v>0</v>
      </c>
      <c r="L1284" s="82">
        <f>+IF(CONSOLIDADO[[#This Row],[Codigo Municipio]]=E1283,CONSOLIDADO[[#This Row],[Recuperados Diarios]]+L1283,CONSOLIDADO[[#This Row],[Recuperados Diarios]])</f>
        <v>2</v>
      </c>
      <c r="M1284" s="83" cm="1">
        <f t="array" ref="M1284">+IFERROR(IF(CONSOLIDADO[[#This Row],[Día]]&lt;14,0,INDEX(CONSOLIDADO[Casos Diarios],ROW()-14,1)),0)</f>
        <v>0</v>
      </c>
      <c r="N1284" s="78">
        <f>+IF(CONSOLIDADO[[#This Row],[Clave]]="710143893",1,IF(OR(CONSOLIDADO[[#This Row],[Casos Acumulados]]&gt;0,CONSOLIDADO[[#This Row],[Muertes]]&gt;0),N1283+1,I1284))</f>
        <v>97</v>
      </c>
      <c r="O1284" s="75">
        <f>+IFERROR(VLOOKUP($G1284,TDMuertes!$C$2:$E$534,3,0),0)</f>
        <v>0</v>
      </c>
      <c r="P1284" s="100" t="str">
        <f t="shared" ca="1" si="112"/>
        <v>OUT TIME</v>
      </c>
      <c r="Q1284" s="84">
        <f>+IFERROR(VLOOKUP(CONSOLIDADO[[#This Row],[Codigo Municipio]],TDDia!$A$4:$B$394,2,0),0)</f>
        <v>0</v>
      </c>
    </row>
    <row r="1285" spans="2:17" ht="14.4" x14ac:dyDescent="0.3">
      <c r="B1285">
        <f t="shared" ref="B1285:B1348" si="114">+IF(F1284=44085,B1284+1,B1284)</f>
        <v>7</v>
      </c>
      <c r="C1285" s="75" t="str" cm="1">
        <f t="array" ref="C1285">+INDEX(Table_4[[Departamento]:[Municipio]],FINAL!$B1285,1)</f>
        <v>Atlántida</v>
      </c>
      <c r="D1285" s="75" t="str" cm="1">
        <f t="array" ref="D1285">+INDEX(Table_4[[Departamento]:[Municipio]],FINAL!$B1285,4)</f>
        <v>Tela</v>
      </c>
      <c r="E1285" s="75" t="str" cm="1">
        <f t="array" ref="E1285">+INDEX(Table_4[[Departamento]:[Municipio]],FINAL!$B1285,3)</f>
        <v>0107</v>
      </c>
      <c r="F1285" s="102">
        <f t="shared" si="113"/>
        <v>44018</v>
      </c>
      <c r="G1285" s="77" t="str">
        <f>+CONSOLIDADO[[#This Row],[Codigo Municipio]]&amp;CONSOLIDADO[[#This Row],[Fecha]]</f>
        <v>010744018</v>
      </c>
      <c r="H1285" s="78">
        <f>+IFERROR(VLOOKUP($G1285,TDAcumula!$C$2:$E$2027,3,0),0)</f>
        <v>0</v>
      </c>
      <c r="I1285" s="79">
        <f t="shared" si="110"/>
        <v>2</v>
      </c>
      <c r="J1285" s="80">
        <f>+IF(CONSOLIDADO[[#This Row],[Codigo Municipio]]=E1284,CONSOLIDADO[[#This Row],[Fallecidos Diarios]]+J1284,CONSOLIDADO[[#This Row],[Fallecidos Diarios]])</f>
        <v>0</v>
      </c>
      <c r="K1285" s="81">
        <f t="shared" si="111"/>
        <v>0</v>
      </c>
      <c r="L1285" s="82">
        <f>+IF(CONSOLIDADO[[#This Row],[Codigo Municipio]]=E1284,CONSOLIDADO[[#This Row],[Recuperados Diarios]]+L1284,CONSOLIDADO[[#This Row],[Recuperados Diarios]])</f>
        <v>2</v>
      </c>
      <c r="M1285" s="83" cm="1">
        <f t="array" ref="M1285">+IFERROR(IF(CONSOLIDADO[[#This Row],[Día]]&lt;14,0,INDEX(CONSOLIDADO[Casos Diarios],ROW()-14,1)),0)</f>
        <v>0</v>
      </c>
      <c r="N1285" s="78">
        <f>+IF(CONSOLIDADO[[#This Row],[Clave]]="710143893",1,IF(OR(CONSOLIDADO[[#This Row],[Casos Acumulados]]&gt;0,CONSOLIDADO[[#This Row],[Muertes]]&gt;0),N1284+1,I1285))</f>
        <v>98</v>
      </c>
      <c r="O1285" s="75">
        <f>+IFERROR(VLOOKUP($G1285,TDMuertes!$C$2:$E$534,3,0),0)</f>
        <v>0</v>
      </c>
      <c r="P1285" s="100" t="str">
        <f t="shared" ca="1" si="112"/>
        <v>OUT TIME</v>
      </c>
      <c r="Q1285" s="84">
        <f>+IFERROR(VLOOKUP(CONSOLIDADO[[#This Row],[Codigo Municipio]],TDDia!$A$4:$B$394,2,0),0)</f>
        <v>0</v>
      </c>
    </row>
    <row r="1286" spans="2:17" ht="14.4" x14ac:dyDescent="0.3">
      <c r="B1286">
        <f t="shared" si="114"/>
        <v>7</v>
      </c>
      <c r="C1286" s="75" t="str" cm="1">
        <f t="array" ref="C1286">+INDEX(Table_4[[Departamento]:[Municipio]],FINAL!$B1286,1)</f>
        <v>Atlántida</v>
      </c>
      <c r="D1286" s="75" t="str" cm="1">
        <f t="array" ref="D1286">+INDEX(Table_4[[Departamento]:[Municipio]],FINAL!$B1286,4)</f>
        <v>Tela</v>
      </c>
      <c r="E1286" s="75" t="str" cm="1">
        <f t="array" ref="E1286">+INDEX(Table_4[[Departamento]:[Municipio]],FINAL!$B1286,3)</f>
        <v>0107</v>
      </c>
      <c r="F1286" s="102">
        <f t="shared" si="113"/>
        <v>44019</v>
      </c>
      <c r="G1286" s="77" t="str">
        <f>+CONSOLIDADO[[#This Row],[Codigo Municipio]]&amp;CONSOLIDADO[[#This Row],[Fecha]]</f>
        <v>010744019</v>
      </c>
      <c r="H1286" s="78">
        <f>+IFERROR(VLOOKUP($G1286,TDAcumula!$C$2:$E$2027,3,0),0)</f>
        <v>0</v>
      </c>
      <c r="I1286" s="79">
        <f t="shared" si="110"/>
        <v>2</v>
      </c>
      <c r="J1286" s="80">
        <f>+IF(CONSOLIDADO[[#This Row],[Codigo Municipio]]=E1285,CONSOLIDADO[[#This Row],[Fallecidos Diarios]]+J1285,CONSOLIDADO[[#This Row],[Fallecidos Diarios]])</f>
        <v>0</v>
      </c>
      <c r="K1286" s="81">
        <f t="shared" si="111"/>
        <v>0</v>
      </c>
      <c r="L1286" s="82">
        <f>+IF(CONSOLIDADO[[#This Row],[Codigo Municipio]]=E1285,CONSOLIDADO[[#This Row],[Recuperados Diarios]]+L1285,CONSOLIDADO[[#This Row],[Recuperados Diarios]])</f>
        <v>2</v>
      </c>
      <c r="M1286" s="83" cm="1">
        <f t="array" ref="M1286">+IFERROR(IF(CONSOLIDADO[[#This Row],[Día]]&lt;14,0,INDEX(CONSOLIDADO[Casos Diarios],ROW()-14,1)),0)</f>
        <v>0</v>
      </c>
      <c r="N1286" s="78">
        <f>+IF(CONSOLIDADO[[#This Row],[Clave]]="710143893",1,IF(OR(CONSOLIDADO[[#This Row],[Casos Acumulados]]&gt;0,CONSOLIDADO[[#This Row],[Muertes]]&gt;0),N1285+1,I1286))</f>
        <v>99</v>
      </c>
      <c r="O1286" s="75">
        <f>+IFERROR(VLOOKUP($G1286,TDMuertes!$C$2:$E$534,3,0),0)</f>
        <v>0</v>
      </c>
      <c r="P1286" s="100" t="str">
        <f t="shared" ca="1" si="112"/>
        <v>OUT TIME</v>
      </c>
      <c r="Q1286" s="84">
        <f>+IFERROR(VLOOKUP(CONSOLIDADO[[#This Row],[Codigo Municipio]],TDDia!$A$4:$B$394,2,0),0)</f>
        <v>0</v>
      </c>
    </row>
    <row r="1287" spans="2:17" ht="14.4" x14ac:dyDescent="0.3">
      <c r="B1287">
        <f t="shared" si="114"/>
        <v>7</v>
      </c>
      <c r="C1287" s="75" t="str" cm="1">
        <f t="array" ref="C1287">+INDEX(Table_4[[Departamento]:[Municipio]],FINAL!$B1287,1)</f>
        <v>Atlántida</v>
      </c>
      <c r="D1287" s="75" t="str" cm="1">
        <f t="array" ref="D1287">+INDEX(Table_4[[Departamento]:[Municipio]],FINAL!$B1287,4)</f>
        <v>Tela</v>
      </c>
      <c r="E1287" s="75" t="str" cm="1">
        <f t="array" ref="E1287">+INDEX(Table_4[[Departamento]:[Municipio]],FINAL!$B1287,3)</f>
        <v>0107</v>
      </c>
      <c r="F1287" s="102">
        <f t="shared" si="113"/>
        <v>44020</v>
      </c>
      <c r="G1287" s="77" t="str">
        <f>+CONSOLIDADO[[#This Row],[Codigo Municipio]]&amp;CONSOLIDADO[[#This Row],[Fecha]]</f>
        <v>010744020</v>
      </c>
      <c r="H1287" s="78">
        <f>+IFERROR(VLOOKUP($G1287,TDAcumula!$C$2:$E$2027,3,0),0)</f>
        <v>0</v>
      </c>
      <c r="I1287" s="79">
        <f t="shared" si="110"/>
        <v>2</v>
      </c>
      <c r="J1287" s="80">
        <f>+IF(CONSOLIDADO[[#This Row],[Codigo Municipio]]=E1286,CONSOLIDADO[[#This Row],[Fallecidos Diarios]]+J1286,CONSOLIDADO[[#This Row],[Fallecidos Diarios]])</f>
        <v>0</v>
      </c>
      <c r="K1287" s="81">
        <f t="shared" si="111"/>
        <v>0</v>
      </c>
      <c r="L1287" s="82">
        <f>+IF(CONSOLIDADO[[#This Row],[Codigo Municipio]]=E1286,CONSOLIDADO[[#This Row],[Recuperados Diarios]]+L1286,CONSOLIDADO[[#This Row],[Recuperados Diarios]])</f>
        <v>2</v>
      </c>
      <c r="M1287" s="83" cm="1">
        <f t="array" ref="M1287">+IFERROR(IF(CONSOLIDADO[[#This Row],[Día]]&lt;14,0,INDEX(CONSOLIDADO[Casos Diarios],ROW()-14,1)),0)</f>
        <v>0</v>
      </c>
      <c r="N1287" s="78">
        <f>+IF(CONSOLIDADO[[#This Row],[Clave]]="710143893",1,IF(OR(CONSOLIDADO[[#This Row],[Casos Acumulados]]&gt;0,CONSOLIDADO[[#This Row],[Muertes]]&gt;0),N1286+1,I1287))</f>
        <v>100</v>
      </c>
      <c r="O1287" s="75">
        <f>+IFERROR(VLOOKUP($G1287,TDMuertes!$C$2:$E$534,3,0),0)</f>
        <v>0</v>
      </c>
      <c r="P1287" s="100" t="str">
        <f t="shared" ca="1" si="112"/>
        <v>OUT TIME</v>
      </c>
      <c r="Q1287" s="84">
        <f>+IFERROR(VLOOKUP(CONSOLIDADO[[#This Row],[Codigo Municipio]],TDDia!$A$4:$B$394,2,0),0)</f>
        <v>0</v>
      </c>
    </row>
    <row r="1288" spans="2:17" ht="14.4" x14ac:dyDescent="0.3">
      <c r="B1288">
        <f t="shared" si="114"/>
        <v>7</v>
      </c>
      <c r="C1288" s="75" t="str" cm="1">
        <f t="array" ref="C1288">+INDEX(Table_4[[Departamento]:[Municipio]],FINAL!$B1288,1)</f>
        <v>Atlántida</v>
      </c>
      <c r="D1288" s="75" t="str" cm="1">
        <f t="array" ref="D1288">+INDEX(Table_4[[Departamento]:[Municipio]],FINAL!$B1288,4)</f>
        <v>Tela</v>
      </c>
      <c r="E1288" s="75" t="str" cm="1">
        <f t="array" ref="E1288">+INDEX(Table_4[[Departamento]:[Municipio]],FINAL!$B1288,3)</f>
        <v>0107</v>
      </c>
      <c r="F1288" s="102">
        <f t="shared" si="113"/>
        <v>44021</v>
      </c>
      <c r="G1288" s="77" t="str">
        <f>+CONSOLIDADO[[#This Row],[Codigo Municipio]]&amp;CONSOLIDADO[[#This Row],[Fecha]]</f>
        <v>010744021</v>
      </c>
      <c r="H1288" s="78">
        <f>+IFERROR(VLOOKUP($G1288,TDAcumula!$C$2:$E$2027,3,0),0)</f>
        <v>0</v>
      </c>
      <c r="I1288" s="79">
        <f t="shared" si="110"/>
        <v>2</v>
      </c>
      <c r="J1288" s="80">
        <f>+IF(CONSOLIDADO[[#This Row],[Codigo Municipio]]=E1287,CONSOLIDADO[[#This Row],[Fallecidos Diarios]]+J1287,CONSOLIDADO[[#This Row],[Fallecidos Diarios]])</f>
        <v>0</v>
      </c>
      <c r="K1288" s="81">
        <f t="shared" si="111"/>
        <v>0</v>
      </c>
      <c r="L1288" s="82">
        <f>+IF(CONSOLIDADO[[#This Row],[Codigo Municipio]]=E1287,CONSOLIDADO[[#This Row],[Recuperados Diarios]]+L1287,CONSOLIDADO[[#This Row],[Recuperados Diarios]])</f>
        <v>2</v>
      </c>
      <c r="M1288" s="83" cm="1">
        <f t="array" ref="M1288">+IFERROR(IF(CONSOLIDADO[[#This Row],[Día]]&lt;14,0,INDEX(CONSOLIDADO[Casos Diarios],ROW()-14,1)),0)</f>
        <v>0</v>
      </c>
      <c r="N1288" s="78">
        <f>+IF(CONSOLIDADO[[#This Row],[Clave]]="710143893",1,IF(OR(CONSOLIDADO[[#This Row],[Casos Acumulados]]&gt;0,CONSOLIDADO[[#This Row],[Muertes]]&gt;0),N1287+1,I1288))</f>
        <v>101</v>
      </c>
      <c r="O1288" s="75">
        <f>+IFERROR(VLOOKUP($G1288,TDMuertes!$C$2:$E$534,3,0),0)</f>
        <v>0</v>
      </c>
      <c r="P1288" s="100" t="str">
        <f t="shared" ca="1" si="112"/>
        <v>OUT TIME</v>
      </c>
      <c r="Q1288" s="84">
        <f>+IFERROR(VLOOKUP(CONSOLIDADO[[#This Row],[Codigo Municipio]],TDDia!$A$4:$B$394,2,0),0)</f>
        <v>0</v>
      </c>
    </row>
    <row r="1289" spans="2:17" ht="14.4" x14ac:dyDescent="0.3">
      <c r="B1289">
        <f t="shared" si="114"/>
        <v>7</v>
      </c>
      <c r="C1289" s="75" t="str" cm="1">
        <f t="array" ref="C1289">+INDEX(Table_4[[Departamento]:[Municipio]],FINAL!$B1289,1)</f>
        <v>Atlántida</v>
      </c>
      <c r="D1289" s="75" t="str" cm="1">
        <f t="array" ref="D1289">+INDEX(Table_4[[Departamento]:[Municipio]],FINAL!$B1289,4)</f>
        <v>Tela</v>
      </c>
      <c r="E1289" s="75" t="str" cm="1">
        <f t="array" ref="E1289">+INDEX(Table_4[[Departamento]:[Municipio]],FINAL!$B1289,3)</f>
        <v>0107</v>
      </c>
      <c r="F1289" s="102">
        <f t="shared" si="113"/>
        <v>44022</v>
      </c>
      <c r="G1289" s="77" t="str">
        <f>+CONSOLIDADO[[#This Row],[Codigo Municipio]]&amp;CONSOLIDADO[[#This Row],[Fecha]]</f>
        <v>010744022</v>
      </c>
      <c r="H1289" s="78">
        <f>+IFERROR(VLOOKUP($G1289,TDAcumula!$C$2:$E$2027,3,0),0)</f>
        <v>0</v>
      </c>
      <c r="I1289" s="79">
        <f t="shared" si="110"/>
        <v>2</v>
      </c>
      <c r="J1289" s="80">
        <f>+IF(CONSOLIDADO[[#This Row],[Codigo Municipio]]=E1288,CONSOLIDADO[[#This Row],[Fallecidos Diarios]]+J1288,CONSOLIDADO[[#This Row],[Fallecidos Diarios]])</f>
        <v>0</v>
      </c>
      <c r="K1289" s="81">
        <f t="shared" si="111"/>
        <v>0</v>
      </c>
      <c r="L1289" s="82">
        <f>+IF(CONSOLIDADO[[#This Row],[Codigo Municipio]]=E1288,CONSOLIDADO[[#This Row],[Recuperados Diarios]]+L1288,CONSOLIDADO[[#This Row],[Recuperados Diarios]])</f>
        <v>2</v>
      </c>
      <c r="M1289" s="83" cm="1">
        <f t="array" ref="M1289">+IFERROR(IF(CONSOLIDADO[[#This Row],[Día]]&lt;14,0,INDEX(CONSOLIDADO[Casos Diarios],ROW()-14,1)),0)</f>
        <v>0</v>
      </c>
      <c r="N1289" s="78">
        <f>+IF(CONSOLIDADO[[#This Row],[Clave]]="710143893",1,IF(OR(CONSOLIDADO[[#This Row],[Casos Acumulados]]&gt;0,CONSOLIDADO[[#This Row],[Muertes]]&gt;0),N1288+1,I1289))</f>
        <v>102</v>
      </c>
      <c r="O1289" s="75">
        <f>+IFERROR(VLOOKUP($G1289,TDMuertes!$C$2:$E$534,3,0),0)</f>
        <v>0</v>
      </c>
      <c r="P1289" s="100" t="str">
        <f t="shared" ca="1" si="112"/>
        <v>OUT TIME</v>
      </c>
      <c r="Q1289" s="84">
        <f>+IFERROR(VLOOKUP(CONSOLIDADO[[#This Row],[Codigo Municipio]],TDDia!$A$4:$B$394,2,0),0)</f>
        <v>0</v>
      </c>
    </row>
    <row r="1290" spans="2:17" ht="14.4" x14ac:dyDescent="0.3">
      <c r="B1290">
        <f t="shared" si="114"/>
        <v>7</v>
      </c>
      <c r="C1290" s="75" t="str" cm="1">
        <f t="array" ref="C1290">+INDEX(Table_4[[Departamento]:[Municipio]],FINAL!$B1290,1)</f>
        <v>Atlántida</v>
      </c>
      <c r="D1290" s="75" t="str" cm="1">
        <f t="array" ref="D1290">+INDEX(Table_4[[Departamento]:[Municipio]],FINAL!$B1290,4)</f>
        <v>Tela</v>
      </c>
      <c r="E1290" s="75" t="str" cm="1">
        <f t="array" ref="E1290">+INDEX(Table_4[[Departamento]:[Municipio]],FINAL!$B1290,3)</f>
        <v>0107</v>
      </c>
      <c r="F1290" s="102">
        <f t="shared" si="113"/>
        <v>44023</v>
      </c>
      <c r="G1290" s="77" t="str">
        <f>+CONSOLIDADO[[#This Row],[Codigo Municipio]]&amp;CONSOLIDADO[[#This Row],[Fecha]]</f>
        <v>010744023</v>
      </c>
      <c r="H1290" s="78">
        <f>+IFERROR(VLOOKUP($G1290,TDAcumula!$C$2:$E$2027,3,0),0)</f>
        <v>0</v>
      </c>
      <c r="I1290" s="79">
        <f t="shared" si="110"/>
        <v>2</v>
      </c>
      <c r="J1290" s="80">
        <f>+IF(CONSOLIDADO[[#This Row],[Codigo Municipio]]=E1289,CONSOLIDADO[[#This Row],[Fallecidos Diarios]]+J1289,CONSOLIDADO[[#This Row],[Fallecidos Diarios]])</f>
        <v>0</v>
      </c>
      <c r="K1290" s="81">
        <f t="shared" si="111"/>
        <v>0</v>
      </c>
      <c r="L1290" s="82">
        <f>+IF(CONSOLIDADO[[#This Row],[Codigo Municipio]]=E1289,CONSOLIDADO[[#This Row],[Recuperados Diarios]]+L1289,CONSOLIDADO[[#This Row],[Recuperados Diarios]])</f>
        <v>2</v>
      </c>
      <c r="M1290" s="83" cm="1">
        <f t="array" ref="M1290">+IFERROR(IF(CONSOLIDADO[[#This Row],[Día]]&lt;14,0,INDEX(CONSOLIDADO[Casos Diarios],ROW()-14,1)),0)</f>
        <v>0</v>
      </c>
      <c r="N1290" s="78">
        <f>+IF(CONSOLIDADO[[#This Row],[Clave]]="710143893",1,IF(OR(CONSOLIDADO[[#This Row],[Casos Acumulados]]&gt;0,CONSOLIDADO[[#This Row],[Muertes]]&gt;0),N1289+1,I1290))</f>
        <v>103</v>
      </c>
      <c r="O1290" s="75">
        <f>+IFERROR(VLOOKUP($G1290,TDMuertes!$C$2:$E$534,3,0),0)</f>
        <v>0</v>
      </c>
      <c r="P1290" s="100" t="str">
        <f t="shared" ca="1" si="112"/>
        <v>OUT TIME</v>
      </c>
      <c r="Q1290" s="84">
        <f>+IFERROR(VLOOKUP(CONSOLIDADO[[#This Row],[Codigo Municipio]],TDDia!$A$4:$B$394,2,0),0)</f>
        <v>0</v>
      </c>
    </row>
    <row r="1291" spans="2:17" ht="14.4" x14ac:dyDescent="0.3">
      <c r="B1291">
        <f t="shared" si="114"/>
        <v>7</v>
      </c>
      <c r="C1291" s="75" t="str" cm="1">
        <f t="array" ref="C1291">+INDEX(Table_4[[Departamento]:[Municipio]],FINAL!$B1291,1)</f>
        <v>Atlántida</v>
      </c>
      <c r="D1291" s="75" t="str" cm="1">
        <f t="array" ref="D1291">+INDEX(Table_4[[Departamento]:[Municipio]],FINAL!$B1291,4)</f>
        <v>Tela</v>
      </c>
      <c r="E1291" s="75" t="str" cm="1">
        <f t="array" ref="E1291">+INDEX(Table_4[[Departamento]:[Municipio]],FINAL!$B1291,3)</f>
        <v>0107</v>
      </c>
      <c r="F1291" s="102">
        <f t="shared" si="113"/>
        <v>44024</v>
      </c>
      <c r="G1291" s="77" t="str">
        <f>+CONSOLIDADO[[#This Row],[Codigo Municipio]]&amp;CONSOLIDADO[[#This Row],[Fecha]]</f>
        <v>010744024</v>
      </c>
      <c r="H1291" s="78">
        <f>+IFERROR(VLOOKUP($G1291,TDAcumula!$C$2:$E$2027,3,0),0)</f>
        <v>0</v>
      </c>
      <c r="I1291" s="79">
        <f t="shared" si="110"/>
        <v>2</v>
      </c>
      <c r="J1291" s="80">
        <f>+IF(CONSOLIDADO[[#This Row],[Codigo Municipio]]=E1290,CONSOLIDADO[[#This Row],[Fallecidos Diarios]]+J1290,CONSOLIDADO[[#This Row],[Fallecidos Diarios]])</f>
        <v>0</v>
      </c>
      <c r="K1291" s="81">
        <f t="shared" si="111"/>
        <v>0</v>
      </c>
      <c r="L1291" s="82">
        <f>+IF(CONSOLIDADO[[#This Row],[Codigo Municipio]]=E1290,CONSOLIDADO[[#This Row],[Recuperados Diarios]]+L1290,CONSOLIDADO[[#This Row],[Recuperados Diarios]])</f>
        <v>2</v>
      </c>
      <c r="M1291" s="83" cm="1">
        <f t="array" ref="M1291">+IFERROR(IF(CONSOLIDADO[[#This Row],[Día]]&lt;14,0,INDEX(CONSOLIDADO[Casos Diarios],ROW()-14,1)),0)</f>
        <v>0</v>
      </c>
      <c r="N1291" s="78">
        <f>+IF(CONSOLIDADO[[#This Row],[Clave]]="710143893",1,IF(OR(CONSOLIDADO[[#This Row],[Casos Acumulados]]&gt;0,CONSOLIDADO[[#This Row],[Muertes]]&gt;0),N1290+1,I1291))</f>
        <v>104</v>
      </c>
      <c r="O1291" s="75">
        <f>+IFERROR(VLOOKUP($G1291,TDMuertes!$C$2:$E$534,3,0),0)</f>
        <v>0</v>
      </c>
      <c r="P1291" s="100" t="str">
        <f t="shared" ca="1" si="112"/>
        <v>OUT TIME</v>
      </c>
      <c r="Q1291" s="84">
        <f>+IFERROR(VLOOKUP(CONSOLIDADO[[#This Row],[Codigo Municipio]],TDDia!$A$4:$B$394,2,0),0)</f>
        <v>0</v>
      </c>
    </row>
    <row r="1292" spans="2:17" ht="14.4" x14ac:dyDescent="0.3">
      <c r="B1292">
        <f t="shared" si="114"/>
        <v>7</v>
      </c>
      <c r="C1292" s="75" t="str" cm="1">
        <f t="array" ref="C1292">+INDEX(Table_4[[Departamento]:[Municipio]],FINAL!$B1292,1)</f>
        <v>Atlántida</v>
      </c>
      <c r="D1292" s="75" t="str" cm="1">
        <f t="array" ref="D1292">+INDEX(Table_4[[Departamento]:[Municipio]],FINAL!$B1292,4)</f>
        <v>Tela</v>
      </c>
      <c r="E1292" s="75" t="str" cm="1">
        <f t="array" ref="E1292">+INDEX(Table_4[[Departamento]:[Municipio]],FINAL!$B1292,3)</f>
        <v>0107</v>
      </c>
      <c r="F1292" s="102">
        <f t="shared" si="113"/>
        <v>44025</v>
      </c>
      <c r="G1292" s="77" t="str">
        <f>+CONSOLIDADO[[#This Row],[Codigo Municipio]]&amp;CONSOLIDADO[[#This Row],[Fecha]]</f>
        <v>010744025</v>
      </c>
      <c r="H1292" s="78">
        <f>+IFERROR(VLOOKUP($G1292,TDAcumula!$C$2:$E$2027,3,0),0)</f>
        <v>0</v>
      </c>
      <c r="I1292" s="79">
        <f t="shared" si="110"/>
        <v>2</v>
      </c>
      <c r="J1292" s="80">
        <f>+IF(CONSOLIDADO[[#This Row],[Codigo Municipio]]=E1291,CONSOLIDADO[[#This Row],[Fallecidos Diarios]]+J1291,CONSOLIDADO[[#This Row],[Fallecidos Diarios]])</f>
        <v>0</v>
      </c>
      <c r="K1292" s="81">
        <f t="shared" si="111"/>
        <v>0</v>
      </c>
      <c r="L1292" s="82">
        <f>+IF(CONSOLIDADO[[#This Row],[Codigo Municipio]]=E1291,CONSOLIDADO[[#This Row],[Recuperados Diarios]]+L1291,CONSOLIDADO[[#This Row],[Recuperados Diarios]])</f>
        <v>2</v>
      </c>
      <c r="M1292" s="83" cm="1">
        <f t="array" ref="M1292">+IFERROR(IF(CONSOLIDADO[[#This Row],[Día]]&lt;14,0,INDEX(CONSOLIDADO[Casos Diarios],ROW()-14,1)),0)</f>
        <v>0</v>
      </c>
      <c r="N1292" s="78">
        <f>+IF(CONSOLIDADO[[#This Row],[Clave]]="710143893",1,IF(OR(CONSOLIDADO[[#This Row],[Casos Acumulados]]&gt;0,CONSOLIDADO[[#This Row],[Muertes]]&gt;0),N1291+1,I1292))</f>
        <v>105</v>
      </c>
      <c r="O1292" s="75">
        <f>+IFERROR(VLOOKUP($G1292,TDMuertes!$C$2:$E$534,3,0),0)</f>
        <v>0</v>
      </c>
      <c r="P1292" s="100" t="str">
        <f t="shared" ca="1" si="112"/>
        <v>OUT TIME</v>
      </c>
      <c r="Q1292" s="84">
        <f>+IFERROR(VLOOKUP(CONSOLIDADO[[#This Row],[Codigo Municipio]],TDDia!$A$4:$B$394,2,0),0)</f>
        <v>0</v>
      </c>
    </row>
    <row r="1293" spans="2:17" ht="14.4" x14ac:dyDescent="0.3">
      <c r="B1293">
        <f t="shared" si="114"/>
        <v>7</v>
      </c>
      <c r="C1293" s="75" t="str" cm="1">
        <f t="array" ref="C1293">+INDEX(Table_4[[Departamento]:[Municipio]],FINAL!$B1293,1)</f>
        <v>Atlántida</v>
      </c>
      <c r="D1293" s="75" t="str" cm="1">
        <f t="array" ref="D1293">+INDEX(Table_4[[Departamento]:[Municipio]],FINAL!$B1293,4)</f>
        <v>Tela</v>
      </c>
      <c r="E1293" s="75" t="str" cm="1">
        <f t="array" ref="E1293">+INDEX(Table_4[[Departamento]:[Municipio]],FINAL!$B1293,3)</f>
        <v>0107</v>
      </c>
      <c r="F1293" s="102">
        <f t="shared" si="113"/>
        <v>44026</v>
      </c>
      <c r="G1293" s="77" t="str">
        <f>+CONSOLIDADO[[#This Row],[Codigo Municipio]]&amp;CONSOLIDADO[[#This Row],[Fecha]]</f>
        <v>010744026</v>
      </c>
      <c r="H1293" s="78">
        <f>+IFERROR(VLOOKUP($G1293,TDAcumula!$C$2:$E$2027,3,0),0)</f>
        <v>0</v>
      </c>
      <c r="I1293" s="79">
        <f t="shared" si="110"/>
        <v>2</v>
      </c>
      <c r="J1293" s="80">
        <f>+IF(CONSOLIDADO[[#This Row],[Codigo Municipio]]=E1292,CONSOLIDADO[[#This Row],[Fallecidos Diarios]]+J1292,CONSOLIDADO[[#This Row],[Fallecidos Diarios]])</f>
        <v>0</v>
      </c>
      <c r="K1293" s="81">
        <f t="shared" si="111"/>
        <v>0</v>
      </c>
      <c r="L1293" s="82">
        <f>+IF(CONSOLIDADO[[#This Row],[Codigo Municipio]]=E1292,CONSOLIDADO[[#This Row],[Recuperados Diarios]]+L1292,CONSOLIDADO[[#This Row],[Recuperados Diarios]])</f>
        <v>2</v>
      </c>
      <c r="M1293" s="83" cm="1">
        <f t="array" ref="M1293">+IFERROR(IF(CONSOLIDADO[[#This Row],[Día]]&lt;14,0,INDEX(CONSOLIDADO[Casos Diarios],ROW()-14,1)),0)</f>
        <v>0</v>
      </c>
      <c r="N1293" s="78">
        <f>+IF(CONSOLIDADO[[#This Row],[Clave]]="710143893",1,IF(OR(CONSOLIDADO[[#This Row],[Casos Acumulados]]&gt;0,CONSOLIDADO[[#This Row],[Muertes]]&gt;0),N1292+1,I1293))</f>
        <v>106</v>
      </c>
      <c r="O1293" s="75">
        <f>+IFERROR(VLOOKUP($G1293,TDMuertes!$C$2:$E$534,3,0),0)</f>
        <v>0</v>
      </c>
      <c r="P1293" s="100" t="str">
        <f t="shared" ca="1" si="112"/>
        <v>OUT TIME</v>
      </c>
      <c r="Q1293" s="84">
        <f>+IFERROR(VLOOKUP(CONSOLIDADO[[#This Row],[Codigo Municipio]],TDDia!$A$4:$B$394,2,0),0)</f>
        <v>0</v>
      </c>
    </row>
    <row r="1294" spans="2:17" ht="14.4" x14ac:dyDescent="0.3">
      <c r="B1294">
        <f t="shared" si="114"/>
        <v>7</v>
      </c>
      <c r="C1294" s="75" t="str" cm="1">
        <f t="array" ref="C1294">+INDEX(Table_4[[Departamento]:[Municipio]],FINAL!$B1294,1)</f>
        <v>Atlántida</v>
      </c>
      <c r="D1294" s="75" t="str" cm="1">
        <f t="array" ref="D1294">+INDEX(Table_4[[Departamento]:[Municipio]],FINAL!$B1294,4)</f>
        <v>Tela</v>
      </c>
      <c r="E1294" s="75" t="str" cm="1">
        <f t="array" ref="E1294">+INDEX(Table_4[[Departamento]:[Municipio]],FINAL!$B1294,3)</f>
        <v>0107</v>
      </c>
      <c r="F1294" s="102">
        <f t="shared" si="113"/>
        <v>44027</v>
      </c>
      <c r="G1294" s="77" t="str">
        <f>+CONSOLIDADO[[#This Row],[Codigo Municipio]]&amp;CONSOLIDADO[[#This Row],[Fecha]]</f>
        <v>010744027</v>
      </c>
      <c r="H1294" s="78">
        <f>+IFERROR(VLOOKUP($G1294,TDAcumula!$C$2:$E$2027,3,0),0)</f>
        <v>0</v>
      </c>
      <c r="I1294" s="79">
        <f t="shared" si="110"/>
        <v>2</v>
      </c>
      <c r="J1294" s="80">
        <f>+IF(CONSOLIDADO[[#This Row],[Codigo Municipio]]=E1293,CONSOLIDADO[[#This Row],[Fallecidos Diarios]]+J1293,CONSOLIDADO[[#This Row],[Fallecidos Diarios]])</f>
        <v>0</v>
      </c>
      <c r="K1294" s="81">
        <f t="shared" si="111"/>
        <v>0</v>
      </c>
      <c r="L1294" s="82">
        <f>+IF(CONSOLIDADO[[#This Row],[Codigo Municipio]]=E1293,CONSOLIDADO[[#This Row],[Recuperados Diarios]]+L1293,CONSOLIDADO[[#This Row],[Recuperados Diarios]])</f>
        <v>2</v>
      </c>
      <c r="M1294" s="83" cm="1">
        <f t="array" ref="M1294">+IFERROR(IF(CONSOLIDADO[[#This Row],[Día]]&lt;14,0,INDEX(CONSOLIDADO[Casos Diarios],ROW()-14,1)),0)</f>
        <v>0</v>
      </c>
      <c r="N1294" s="78">
        <f>+IF(CONSOLIDADO[[#This Row],[Clave]]="710143893",1,IF(OR(CONSOLIDADO[[#This Row],[Casos Acumulados]]&gt;0,CONSOLIDADO[[#This Row],[Muertes]]&gt;0),N1293+1,I1294))</f>
        <v>107</v>
      </c>
      <c r="O1294" s="75">
        <f>+IFERROR(VLOOKUP($G1294,TDMuertes!$C$2:$E$534,3,0),0)</f>
        <v>0</v>
      </c>
      <c r="P1294" s="100" t="str">
        <f t="shared" ca="1" si="112"/>
        <v>OUT TIME</v>
      </c>
      <c r="Q1294" s="84">
        <f>+IFERROR(VLOOKUP(CONSOLIDADO[[#This Row],[Codigo Municipio]],TDDia!$A$4:$B$394,2,0),0)</f>
        <v>0</v>
      </c>
    </row>
    <row r="1295" spans="2:17" ht="14.4" x14ac:dyDescent="0.3">
      <c r="B1295">
        <f t="shared" si="114"/>
        <v>7</v>
      </c>
      <c r="C1295" s="75" t="str" cm="1">
        <f t="array" ref="C1295">+INDEX(Table_4[[Departamento]:[Municipio]],FINAL!$B1295,1)</f>
        <v>Atlántida</v>
      </c>
      <c r="D1295" s="75" t="str" cm="1">
        <f t="array" ref="D1295">+INDEX(Table_4[[Departamento]:[Municipio]],FINAL!$B1295,4)</f>
        <v>Tela</v>
      </c>
      <c r="E1295" s="75" t="str" cm="1">
        <f t="array" ref="E1295">+INDEX(Table_4[[Departamento]:[Municipio]],FINAL!$B1295,3)</f>
        <v>0107</v>
      </c>
      <c r="F1295" s="102">
        <f t="shared" si="113"/>
        <v>44028</v>
      </c>
      <c r="G1295" s="77" t="str">
        <f>+CONSOLIDADO[[#This Row],[Codigo Municipio]]&amp;CONSOLIDADO[[#This Row],[Fecha]]</f>
        <v>010744028</v>
      </c>
      <c r="H1295" s="78">
        <f>+IFERROR(VLOOKUP($G1295,TDAcumula!$C$2:$E$2027,3,0),0)</f>
        <v>0</v>
      </c>
      <c r="I1295" s="79">
        <f t="shared" si="110"/>
        <v>2</v>
      </c>
      <c r="J1295" s="80">
        <f>+IF(CONSOLIDADO[[#This Row],[Codigo Municipio]]=E1294,CONSOLIDADO[[#This Row],[Fallecidos Diarios]]+J1294,CONSOLIDADO[[#This Row],[Fallecidos Diarios]])</f>
        <v>0</v>
      </c>
      <c r="K1295" s="81">
        <f t="shared" si="111"/>
        <v>0</v>
      </c>
      <c r="L1295" s="82">
        <f>+IF(CONSOLIDADO[[#This Row],[Codigo Municipio]]=E1294,CONSOLIDADO[[#This Row],[Recuperados Diarios]]+L1294,CONSOLIDADO[[#This Row],[Recuperados Diarios]])</f>
        <v>2</v>
      </c>
      <c r="M1295" s="83" cm="1">
        <f t="array" ref="M1295">+IFERROR(IF(CONSOLIDADO[[#This Row],[Día]]&lt;14,0,INDEX(CONSOLIDADO[Casos Diarios],ROW()-14,1)),0)</f>
        <v>0</v>
      </c>
      <c r="N1295" s="78">
        <f>+IF(CONSOLIDADO[[#This Row],[Clave]]="710143893",1,IF(OR(CONSOLIDADO[[#This Row],[Casos Acumulados]]&gt;0,CONSOLIDADO[[#This Row],[Muertes]]&gt;0),N1294+1,I1295))</f>
        <v>108</v>
      </c>
      <c r="O1295" s="75">
        <f>+IFERROR(VLOOKUP($G1295,TDMuertes!$C$2:$E$534,3,0),0)</f>
        <v>0</v>
      </c>
      <c r="P1295" s="100" t="str">
        <f t="shared" ca="1" si="112"/>
        <v>OUT TIME</v>
      </c>
      <c r="Q1295" s="84">
        <f>+IFERROR(VLOOKUP(CONSOLIDADO[[#This Row],[Codigo Municipio]],TDDia!$A$4:$B$394,2,0),0)</f>
        <v>0</v>
      </c>
    </row>
    <row r="1296" spans="2:17" ht="14.4" x14ac:dyDescent="0.3">
      <c r="B1296">
        <f t="shared" si="114"/>
        <v>7</v>
      </c>
      <c r="C1296" s="75" t="str" cm="1">
        <f t="array" ref="C1296">+INDEX(Table_4[[Departamento]:[Municipio]],FINAL!$B1296,1)</f>
        <v>Atlántida</v>
      </c>
      <c r="D1296" s="75" t="str" cm="1">
        <f t="array" ref="D1296">+INDEX(Table_4[[Departamento]:[Municipio]],FINAL!$B1296,4)</f>
        <v>Tela</v>
      </c>
      <c r="E1296" s="75" t="str" cm="1">
        <f t="array" ref="E1296">+INDEX(Table_4[[Departamento]:[Municipio]],FINAL!$B1296,3)</f>
        <v>0107</v>
      </c>
      <c r="F1296" s="102">
        <f t="shared" si="113"/>
        <v>44029</v>
      </c>
      <c r="G1296" s="77" t="str">
        <f>+CONSOLIDADO[[#This Row],[Codigo Municipio]]&amp;CONSOLIDADO[[#This Row],[Fecha]]</f>
        <v>010744029</v>
      </c>
      <c r="H1296" s="78">
        <f>+IFERROR(VLOOKUP($G1296,TDAcumula!$C$2:$E$2027,3,0),0)</f>
        <v>0</v>
      </c>
      <c r="I1296" s="79">
        <f t="shared" si="110"/>
        <v>2</v>
      </c>
      <c r="J1296" s="80">
        <f>+IF(CONSOLIDADO[[#This Row],[Codigo Municipio]]=E1295,CONSOLIDADO[[#This Row],[Fallecidos Diarios]]+J1295,CONSOLIDADO[[#This Row],[Fallecidos Diarios]])</f>
        <v>0</v>
      </c>
      <c r="K1296" s="81">
        <f t="shared" si="111"/>
        <v>0</v>
      </c>
      <c r="L1296" s="82">
        <f>+IF(CONSOLIDADO[[#This Row],[Codigo Municipio]]=E1295,CONSOLIDADO[[#This Row],[Recuperados Diarios]]+L1295,CONSOLIDADO[[#This Row],[Recuperados Diarios]])</f>
        <v>2</v>
      </c>
      <c r="M1296" s="83" cm="1">
        <f t="array" ref="M1296">+IFERROR(IF(CONSOLIDADO[[#This Row],[Día]]&lt;14,0,INDEX(CONSOLIDADO[Casos Diarios],ROW()-14,1)),0)</f>
        <v>0</v>
      </c>
      <c r="N1296" s="78">
        <f>+IF(CONSOLIDADO[[#This Row],[Clave]]="710143893",1,IF(OR(CONSOLIDADO[[#This Row],[Casos Acumulados]]&gt;0,CONSOLIDADO[[#This Row],[Muertes]]&gt;0),N1295+1,I1296))</f>
        <v>109</v>
      </c>
      <c r="O1296" s="75">
        <f>+IFERROR(VLOOKUP($G1296,TDMuertes!$C$2:$E$534,3,0),0)</f>
        <v>0</v>
      </c>
      <c r="P1296" s="100" t="str">
        <f t="shared" ca="1" si="112"/>
        <v>OUT TIME</v>
      </c>
      <c r="Q1296" s="84">
        <f>+IFERROR(VLOOKUP(CONSOLIDADO[[#This Row],[Codigo Municipio]],TDDia!$A$4:$B$394,2,0),0)</f>
        <v>0</v>
      </c>
    </row>
    <row r="1297" spans="2:17" ht="14.4" x14ac:dyDescent="0.3">
      <c r="B1297">
        <f t="shared" si="114"/>
        <v>7</v>
      </c>
      <c r="C1297" s="75" t="str" cm="1">
        <f t="array" ref="C1297">+INDEX(Table_4[[Departamento]:[Municipio]],FINAL!$B1297,1)</f>
        <v>Atlántida</v>
      </c>
      <c r="D1297" s="75" t="str" cm="1">
        <f t="array" ref="D1297">+INDEX(Table_4[[Departamento]:[Municipio]],FINAL!$B1297,4)</f>
        <v>Tela</v>
      </c>
      <c r="E1297" s="75" t="str" cm="1">
        <f t="array" ref="E1297">+INDEX(Table_4[[Departamento]:[Municipio]],FINAL!$B1297,3)</f>
        <v>0107</v>
      </c>
      <c r="F1297" s="102">
        <f t="shared" si="113"/>
        <v>44030</v>
      </c>
      <c r="G1297" s="77" t="str">
        <f>+CONSOLIDADO[[#This Row],[Codigo Municipio]]&amp;CONSOLIDADO[[#This Row],[Fecha]]</f>
        <v>010744030</v>
      </c>
      <c r="H1297" s="78">
        <f>+IFERROR(VLOOKUP($G1297,TDAcumula!$C$2:$E$2027,3,0),0)</f>
        <v>0</v>
      </c>
      <c r="I1297" s="79">
        <f t="shared" si="110"/>
        <v>2</v>
      </c>
      <c r="J1297" s="80">
        <f>+IF(CONSOLIDADO[[#This Row],[Codigo Municipio]]=E1296,CONSOLIDADO[[#This Row],[Fallecidos Diarios]]+J1296,CONSOLIDADO[[#This Row],[Fallecidos Diarios]])</f>
        <v>0</v>
      </c>
      <c r="K1297" s="81">
        <f t="shared" si="111"/>
        <v>0</v>
      </c>
      <c r="L1297" s="82">
        <f>+IF(CONSOLIDADO[[#This Row],[Codigo Municipio]]=E1296,CONSOLIDADO[[#This Row],[Recuperados Diarios]]+L1296,CONSOLIDADO[[#This Row],[Recuperados Diarios]])</f>
        <v>2</v>
      </c>
      <c r="M1297" s="83" cm="1">
        <f t="array" ref="M1297">+IFERROR(IF(CONSOLIDADO[[#This Row],[Día]]&lt;14,0,INDEX(CONSOLIDADO[Casos Diarios],ROW()-14,1)),0)</f>
        <v>0</v>
      </c>
      <c r="N1297" s="78">
        <f>+IF(CONSOLIDADO[[#This Row],[Clave]]="710143893",1,IF(OR(CONSOLIDADO[[#This Row],[Casos Acumulados]]&gt;0,CONSOLIDADO[[#This Row],[Muertes]]&gt;0),N1296+1,I1297))</f>
        <v>110</v>
      </c>
      <c r="O1297" s="75">
        <f>+IFERROR(VLOOKUP($G1297,TDMuertes!$C$2:$E$534,3,0),0)</f>
        <v>0</v>
      </c>
      <c r="P1297" s="100" t="str">
        <f t="shared" ca="1" si="112"/>
        <v>OUT TIME</v>
      </c>
      <c r="Q1297" s="84">
        <f>+IFERROR(VLOOKUP(CONSOLIDADO[[#This Row],[Codigo Municipio]],TDDia!$A$4:$B$394,2,0),0)</f>
        <v>0</v>
      </c>
    </row>
    <row r="1298" spans="2:17" ht="14.4" x14ac:dyDescent="0.3">
      <c r="B1298">
        <f t="shared" si="114"/>
        <v>7</v>
      </c>
      <c r="C1298" s="75" t="str" cm="1">
        <f t="array" ref="C1298">+INDEX(Table_4[[Departamento]:[Municipio]],FINAL!$B1298,1)</f>
        <v>Atlántida</v>
      </c>
      <c r="D1298" s="75" t="str" cm="1">
        <f t="array" ref="D1298">+INDEX(Table_4[[Departamento]:[Municipio]],FINAL!$B1298,4)</f>
        <v>Tela</v>
      </c>
      <c r="E1298" s="75" t="str" cm="1">
        <f t="array" ref="E1298">+INDEX(Table_4[[Departamento]:[Municipio]],FINAL!$B1298,3)</f>
        <v>0107</v>
      </c>
      <c r="F1298" s="102">
        <f t="shared" si="113"/>
        <v>44031</v>
      </c>
      <c r="G1298" s="77" t="str">
        <f>+CONSOLIDADO[[#This Row],[Codigo Municipio]]&amp;CONSOLIDADO[[#This Row],[Fecha]]</f>
        <v>010744031</v>
      </c>
      <c r="H1298" s="78">
        <f>+IFERROR(VLOOKUP($G1298,TDAcumula!$C$2:$E$2027,3,0),0)</f>
        <v>0</v>
      </c>
      <c r="I1298" s="79">
        <f t="shared" si="110"/>
        <v>2</v>
      </c>
      <c r="J1298" s="80">
        <f>+IF(CONSOLIDADO[[#This Row],[Codigo Municipio]]=E1297,CONSOLIDADO[[#This Row],[Fallecidos Diarios]]+J1297,CONSOLIDADO[[#This Row],[Fallecidos Diarios]])</f>
        <v>0</v>
      </c>
      <c r="K1298" s="81">
        <f t="shared" si="111"/>
        <v>0</v>
      </c>
      <c r="L1298" s="82">
        <f>+IF(CONSOLIDADO[[#This Row],[Codigo Municipio]]=E1297,CONSOLIDADO[[#This Row],[Recuperados Diarios]]+L1297,CONSOLIDADO[[#This Row],[Recuperados Diarios]])</f>
        <v>2</v>
      </c>
      <c r="M1298" s="83" cm="1">
        <f t="array" ref="M1298">+IFERROR(IF(CONSOLIDADO[[#This Row],[Día]]&lt;14,0,INDEX(CONSOLIDADO[Casos Diarios],ROW()-14,1)),0)</f>
        <v>0</v>
      </c>
      <c r="N1298" s="78">
        <f>+IF(CONSOLIDADO[[#This Row],[Clave]]="710143893",1,IF(OR(CONSOLIDADO[[#This Row],[Casos Acumulados]]&gt;0,CONSOLIDADO[[#This Row],[Muertes]]&gt;0),N1297+1,I1298))</f>
        <v>111</v>
      </c>
      <c r="O1298" s="75">
        <f>+IFERROR(VLOOKUP($G1298,TDMuertes!$C$2:$E$534,3,0),0)</f>
        <v>0</v>
      </c>
      <c r="P1298" s="100" t="str">
        <f t="shared" ca="1" si="112"/>
        <v>OUT TIME</v>
      </c>
      <c r="Q1298" s="84">
        <f>+IFERROR(VLOOKUP(CONSOLIDADO[[#This Row],[Codigo Municipio]],TDDia!$A$4:$B$394,2,0),0)</f>
        <v>0</v>
      </c>
    </row>
    <row r="1299" spans="2:17" ht="14.4" x14ac:dyDescent="0.3">
      <c r="B1299">
        <f t="shared" si="114"/>
        <v>7</v>
      </c>
      <c r="C1299" s="75" t="str" cm="1">
        <f t="array" ref="C1299">+INDEX(Table_4[[Departamento]:[Municipio]],FINAL!$B1299,1)</f>
        <v>Atlántida</v>
      </c>
      <c r="D1299" s="75" t="str" cm="1">
        <f t="array" ref="D1299">+INDEX(Table_4[[Departamento]:[Municipio]],FINAL!$B1299,4)</f>
        <v>Tela</v>
      </c>
      <c r="E1299" s="75" t="str" cm="1">
        <f t="array" ref="E1299">+INDEX(Table_4[[Departamento]:[Municipio]],FINAL!$B1299,3)</f>
        <v>0107</v>
      </c>
      <c r="F1299" s="102">
        <f t="shared" si="113"/>
        <v>44032</v>
      </c>
      <c r="G1299" s="77" t="str">
        <f>+CONSOLIDADO[[#This Row],[Codigo Municipio]]&amp;CONSOLIDADO[[#This Row],[Fecha]]</f>
        <v>010744032</v>
      </c>
      <c r="H1299" s="78">
        <f>+IFERROR(VLOOKUP($G1299,TDAcumula!$C$2:$E$2027,3,0),0)</f>
        <v>0</v>
      </c>
      <c r="I1299" s="79">
        <f t="shared" si="110"/>
        <v>2</v>
      </c>
      <c r="J1299" s="80">
        <f>+IF(CONSOLIDADO[[#This Row],[Codigo Municipio]]=E1298,CONSOLIDADO[[#This Row],[Fallecidos Diarios]]+J1298,CONSOLIDADO[[#This Row],[Fallecidos Diarios]])</f>
        <v>0</v>
      </c>
      <c r="K1299" s="81">
        <f t="shared" si="111"/>
        <v>0</v>
      </c>
      <c r="L1299" s="82">
        <f>+IF(CONSOLIDADO[[#This Row],[Codigo Municipio]]=E1298,CONSOLIDADO[[#This Row],[Recuperados Diarios]]+L1298,CONSOLIDADO[[#This Row],[Recuperados Diarios]])</f>
        <v>2</v>
      </c>
      <c r="M1299" s="83" cm="1">
        <f t="array" ref="M1299">+IFERROR(IF(CONSOLIDADO[[#This Row],[Día]]&lt;14,0,INDEX(CONSOLIDADO[Casos Diarios],ROW()-14,1)),0)</f>
        <v>0</v>
      </c>
      <c r="N1299" s="78">
        <f>+IF(CONSOLIDADO[[#This Row],[Clave]]="710143893",1,IF(OR(CONSOLIDADO[[#This Row],[Casos Acumulados]]&gt;0,CONSOLIDADO[[#This Row],[Muertes]]&gt;0),N1298+1,I1299))</f>
        <v>112</v>
      </c>
      <c r="O1299" s="75">
        <f>+IFERROR(VLOOKUP($G1299,TDMuertes!$C$2:$E$534,3,0),0)</f>
        <v>0</v>
      </c>
      <c r="P1299" s="100" t="str">
        <f t="shared" ca="1" si="112"/>
        <v>OUT TIME</v>
      </c>
      <c r="Q1299" s="84">
        <f>+IFERROR(VLOOKUP(CONSOLIDADO[[#This Row],[Codigo Municipio]],TDDia!$A$4:$B$394,2,0),0)</f>
        <v>0</v>
      </c>
    </row>
    <row r="1300" spans="2:17" ht="14.4" x14ac:dyDescent="0.3">
      <c r="B1300">
        <f t="shared" si="114"/>
        <v>7</v>
      </c>
      <c r="C1300" s="75" t="str" cm="1">
        <f t="array" ref="C1300">+INDEX(Table_4[[Departamento]:[Municipio]],FINAL!$B1300,1)</f>
        <v>Atlántida</v>
      </c>
      <c r="D1300" s="75" t="str" cm="1">
        <f t="array" ref="D1300">+INDEX(Table_4[[Departamento]:[Municipio]],FINAL!$B1300,4)</f>
        <v>Tela</v>
      </c>
      <c r="E1300" s="75" t="str" cm="1">
        <f t="array" ref="E1300">+INDEX(Table_4[[Departamento]:[Municipio]],FINAL!$B1300,3)</f>
        <v>0107</v>
      </c>
      <c r="F1300" s="102">
        <f t="shared" si="113"/>
        <v>44033</v>
      </c>
      <c r="G1300" s="77" t="str">
        <f>+CONSOLIDADO[[#This Row],[Codigo Municipio]]&amp;CONSOLIDADO[[#This Row],[Fecha]]</f>
        <v>010744033</v>
      </c>
      <c r="H1300" s="78">
        <f>+IFERROR(VLOOKUP($G1300,TDAcumula!$C$2:$E$2027,3,0),0)</f>
        <v>0</v>
      </c>
      <c r="I1300" s="79">
        <f t="shared" si="110"/>
        <v>2</v>
      </c>
      <c r="J1300" s="80">
        <f>+IF(CONSOLIDADO[[#This Row],[Codigo Municipio]]=E1299,CONSOLIDADO[[#This Row],[Fallecidos Diarios]]+J1299,CONSOLIDADO[[#This Row],[Fallecidos Diarios]])</f>
        <v>0</v>
      </c>
      <c r="K1300" s="81">
        <f t="shared" si="111"/>
        <v>0</v>
      </c>
      <c r="L1300" s="82">
        <f>+IF(CONSOLIDADO[[#This Row],[Codigo Municipio]]=E1299,CONSOLIDADO[[#This Row],[Recuperados Diarios]]+L1299,CONSOLIDADO[[#This Row],[Recuperados Diarios]])</f>
        <v>2</v>
      </c>
      <c r="M1300" s="83" cm="1">
        <f t="array" ref="M1300">+IFERROR(IF(CONSOLIDADO[[#This Row],[Día]]&lt;14,0,INDEX(CONSOLIDADO[Casos Diarios],ROW()-14,1)),0)</f>
        <v>0</v>
      </c>
      <c r="N1300" s="78">
        <f>+IF(CONSOLIDADO[[#This Row],[Clave]]="710143893",1,IF(OR(CONSOLIDADO[[#This Row],[Casos Acumulados]]&gt;0,CONSOLIDADO[[#This Row],[Muertes]]&gt;0),N1299+1,I1300))</f>
        <v>113</v>
      </c>
      <c r="O1300" s="75">
        <f>+IFERROR(VLOOKUP($G1300,TDMuertes!$C$2:$E$534,3,0),0)</f>
        <v>0</v>
      </c>
      <c r="P1300" s="100" t="str">
        <f t="shared" ca="1" si="112"/>
        <v>OUT TIME</v>
      </c>
      <c r="Q1300" s="84">
        <f>+IFERROR(VLOOKUP(CONSOLIDADO[[#This Row],[Codigo Municipio]],TDDia!$A$4:$B$394,2,0),0)</f>
        <v>0</v>
      </c>
    </row>
    <row r="1301" spans="2:17" ht="14.4" x14ac:dyDescent="0.3">
      <c r="B1301">
        <f t="shared" si="114"/>
        <v>7</v>
      </c>
      <c r="C1301" s="75" t="str" cm="1">
        <f t="array" ref="C1301">+INDEX(Table_4[[Departamento]:[Municipio]],FINAL!$B1301,1)</f>
        <v>Atlántida</v>
      </c>
      <c r="D1301" s="75" t="str" cm="1">
        <f t="array" ref="D1301">+INDEX(Table_4[[Departamento]:[Municipio]],FINAL!$B1301,4)</f>
        <v>Tela</v>
      </c>
      <c r="E1301" s="75" t="str" cm="1">
        <f t="array" ref="E1301">+INDEX(Table_4[[Departamento]:[Municipio]],FINAL!$B1301,3)</f>
        <v>0107</v>
      </c>
      <c r="F1301" s="102">
        <f t="shared" si="113"/>
        <v>44034</v>
      </c>
      <c r="G1301" s="77" t="str">
        <f>+CONSOLIDADO[[#This Row],[Codigo Municipio]]&amp;CONSOLIDADO[[#This Row],[Fecha]]</f>
        <v>010744034</v>
      </c>
      <c r="H1301" s="78">
        <f>+IFERROR(VLOOKUP($G1301,TDAcumula!$C$2:$E$2027,3,0),0)</f>
        <v>0</v>
      </c>
      <c r="I1301" s="79">
        <f t="shared" si="110"/>
        <v>2</v>
      </c>
      <c r="J1301" s="80">
        <f>+IF(CONSOLIDADO[[#This Row],[Codigo Municipio]]=E1300,CONSOLIDADO[[#This Row],[Fallecidos Diarios]]+J1300,CONSOLIDADO[[#This Row],[Fallecidos Diarios]])</f>
        <v>0</v>
      </c>
      <c r="K1301" s="81">
        <f t="shared" si="111"/>
        <v>0</v>
      </c>
      <c r="L1301" s="82">
        <f>+IF(CONSOLIDADO[[#This Row],[Codigo Municipio]]=E1300,CONSOLIDADO[[#This Row],[Recuperados Diarios]]+L1300,CONSOLIDADO[[#This Row],[Recuperados Diarios]])</f>
        <v>2</v>
      </c>
      <c r="M1301" s="83" cm="1">
        <f t="array" ref="M1301">+IFERROR(IF(CONSOLIDADO[[#This Row],[Día]]&lt;14,0,INDEX(CONSOLIDADO[Casos Diarios],ROW()-14,1)),0)</f>
        <v>0</v>
      </c>
      <c r="N1301" s="78">
        <f>+IF(CONSOLIDADO[[#This Row],[Clave]]="710143893",1,IF(OR(CONSOLIDADO[[#This Row],[Casos Acumulados]]&gt;0,CONSOLIDADO[[#This Row],[Muertes]]&gt;0),N1300+1,I1301))</f>
        <v>114</v>
      </c>
      <c r="O1301" s="75">
        <f>+IFERROR(VLOOKUP($G1301,TDMuertes!$C$2:$E$534,3,0),0)</f>
        <v>0</v>
      </c>
      <c r="P1301" s="100" t="str">
        <f t="shared" ca="1" si="112"/>
        <v>OUT TIME</v>
      </c>
      <c r="Q1301" s="84">
        <f>+IFERROR(VLOOKUP(CONSOLIDADO[[#This Row],[Codigo Municipio]],TDDia!$A$4:$B$394,2,0),0)</f>
        <v>0</v>
      </c>
    </row>
    <row r="1302" spans="2:17" ht="14.4" x14ac:dyDescent="0.3">
      <c r="B1302">
        <f t="shared" si="114"/>
        <v>7</v>
      </c>
      <c r="C1302" s="75" t="str" cm="1">
        <f t="array" ref="C1302">+INDEX(Table_4[[Departamento]:[Municipio]],FINAL!$B1302,1)</f>
        <v>Atlántida</v>
      </c>
      <c r="D1302" s="75" t="str" cm="1">
        <f t="array" ref="D1302">+INDEX(Table_4[[Departamento]:[Municipio]],FINAL!$B1302,4)</f>
        <v>Tela</v>
      </c>
      <c r="E1302" s="75" t="str" cm="1">
        <f t="array" ref="E1302">+INDEX(Table_4[[Departamento]:[Municipio]],FINAL!$B1302,3)</f>
        <v>0107</v>
      </c>
      <c r="F1302" s="102">
        <f t="shared" si="113"/>
        <v>44035</v>
      </c>
      <c r="G1302" s="77" t="str">
        <f>+CONSOLIDADO[[#This Row],[Codigo Municipio]]&amp;CONSOLIDADO[[#This Row],[Fecha]]</f>
        <v>010744035</v>
      </c>
      <c r="H1302" s="78">
        <f>+IFERROR(VLOOKUP($G1302,TDAcumula!$C$2:$E$2027,3,0),0)</f>
        <v>0</v>
      </c>
      <c r="I1302" s="79">
        <f t="shared" si="110"/>
        <v>2</v>
      </c>
      <c r="J1302" s="80">
        <f>+IF(CONSOLIDADO[[#This Row],[Codigo Municipio]]=E1301,CONSOLIDADO[[#This Row],[Fallecidos Diarios]]+J1301,CONSOLIDADO[[#This Row],[Fallecidos Diarios]])</f>
        <v>0</v>
      </c>
      <c r="K1302" s="81">
        <f t="shared" si="111"/>
        <v>0</v>
      </c>
      <c r="L1302" s="82">
        <f>+IF(CONSOLIDADO[[#This Row],[Codigo Municipio]]=E1301,CONSOLIDADO[[#This Row],[Recuperados Diarios]]+L1301,CONSOLIDADO[[#This Row],[Recuperados Diarios]])</f>
        <v>2</v>
      </c>
      <c r="M1302" s="83" cm="1">
        <f t="array" ref="M1302">+IFERROR(IF(CONSOLIDADO[[#This Row],[Día]]&lt;14,0,INDEX(CONSOLIDADO[Casos Diarios],ROW()-14,1)),0)</f>
        <v>0</v>
      </c>
      <c r="N1302" s="78">
        <f>+IF(CONSOLIDADO[[#This Row],[Clave]]="710143893",1,IF(OR(CONSOLIDADO[[#This Row],[Casos Acumulados]]&gt;0,CONSOLIDADO[[#This Row],[Muertes]]&gt;0),N1301+1,I1302))</f>
        <v>115</v>
      </c>
      <c r="O1302" s="75">
        <f>+IFERROR(VLOOKUP($G1302,TDMuertes!$C$2:$E$534,3,0),0)</f>
        <v>0</v>
      </c>
      <c r="P1302" s="100" t="str">
        <f t="shared" ca="1" si="112"/>
        <v>OUT TIME</v>
      </c>
      <c r="Q1302" s="84">
        <f>+IFERROR(VLOOKUP(CONSOLIDADO[[#This Row],[Codigo Municipio]],TDDia!$A$4:$B$394,2,0),0)</f>
        <v>0</v>
      </c>
    </row>
    <row r="1303" spans="2:17" ht="14.4" x14ac:dyDescent="0.3">
      <c r="B1303">
        <f t="shared" si="114"/>
        <v>7</v>
      </c>
      <c r="C1303" s="75" t="str" cm="1">
        <f t="array" ref="C1303">+INDEX(Table_4[[Departamento]:[Municipio]],FINAL!$B1303,1)</f>
        <v>Atlántida</v>
      </c>
      <c r="D1303" s="75" t="str" cm="1">
        <f t="array" ref="D1303">+INDEX(Table_4[[Departamento]:[Municipio]],FINAL!$B1303,4)</f>
        <v>Tela</v>
      </c>
      <c r="E1303" s="75" t="str" cm="1">
        <f t="array" ref="E1303">+INDEX(Table_4[[Departamento]:[Municipio]],FINAL!$B1303,3)</f>
        <v>0107</v>
      </c>
      <c r="F1303" s="102">
        <f t="shared" si="113"/>
        <v>44036</v>
      </c>
      <c r="G1303" s="77" t="str">
        <f>+CONSOLIDADO[[#This Row],[Codigo Municipio]]&amp;CONSOLIDADO[[#This Row],[Fecha]]</f>
        <v>010744036</v>
      </c>
      <c r="H1303" s="78">
        <f>+IFERROR(VLOOKUP($G1303,TDAcumula!$C$2:$E$2027,3,0),0)</f>
        <v>0</v>
      </c>
      <c r="I1303" s="79">
        <f t="shared" si="110"/>
        <v>2</v>
      </c>
      <c r="J1303" s="80">
        <f>+IF(CONSOLIDADO[[#This Row],[Codigo Municipio]]=E1302,CONSOLIDADO[[#This Row],[Fallecidos Diarios]]+J1302,CONSOLIDADO[[#This Row],[Fallecidos Diarios]])</f>
        <v>0</v>
      </c>
      <c r="K1303" s="81">
        <f t="shared" si="111"/>
        <v>0</v>
      </c>
      <c r="L1303" s="82">
        <f>+IF(CONSOLIDADO[[#This Row],[Codigo Municipio]]=E1302,CONSOLIDADO[[#This Row],[Recuperados Diarios]]+L1302,CONSOLIDADO[[#This Row],[Recuperados Diarios]])</f>
        <v>2</v>
      </c>
      <c r="M1303" s="83" cm="1">
        <f t="array" ref="M1303">+IFERROR(IF(CONSOLIDADO[[#This Row],[Día]]&lt;14,0,INDEX(CONSOLIDADO[Casos Diarios],ROW()-14,1)),0)</f>
        <v>0</v>
      </c>
      <c r="N1303" s="78">
        <f>+IF(CONSOLIDADO[[#This Row],[Clave]]="710143893",1,IF(OR(CONSOLIDADO[[#This Row],[Casos Acumulados]]&gt;0,CONSOLIDADO[[#This Row],[Muertes]]&gt;0),N1302+1,I1303))</f>
        <v>116</v>
      </c>
      <c r="O1303" s="75">
        <f>+IFERROR(VLOOKUP($G1303,TDMuertes!$C$2:$E$534,3,0),0)</f>
        <v>0</v>
      </c>
      <c r="P1303" s="100" t="str">
        <f t="shared" ca="1" si="112"/>
        <v>OUT TIME</v>
      </c>
      <c r="Q1303" s="84">
        <f>+IFERROR(VLOOKUP(CONSOLIDADO[[#This Row],[Codigo Municipio]],TDDia!$A$4:$B$394,2,0),0)</f>
        <v>0</v>
      </c>
    </row>
    <row r="1304" spans="2:17" ht="14.4" x14ac:dyDescent="0.3">
      <c r="B1304">
        <f t="shared" si="114"/>
        <v>7</v>
      </c>
      <c r="C1304" s="75" t="str" cm="1">
        <f t="array" ref="C1304">+INDEX(Table_4[[Departamento]:[Municipio]],FINAL!$B1304,1)</f>
        <v>Atlántida</v>
      </c>
      <c r="D1304" s="75" t="str" cm="1">
        <f t="array" ref="D1304">+INDEX(Table_4[[Departamento]:[Municipio]],FINAL!$B1304,4)</f>
        <v>Tela</v>
      </c>
      <c r="E1304" s="75" t="str" cm="1">
        <f t="array" ref="E1304">+INDEX(Table_4[[Departamento]:[Municipio]],FINAL!$B1304,3)</f>
        <v>0107</v>
      </c>
      <c r="F1304" s="102">
        <f t="shared" si="113"/>
        <v>44037</v>
      </c>
      <c r="G1304" s="77" t="str">
        <f>+CONSOLIDADO[[#This Row],[Codigo Municipio]]&amp;CONSOLIDADO[[#This Row],[Fecha]]</f>
        <v>010744037</v>
      </c>
      <c r="H1304" s="78">
        <f>+IFERROR(VLOOKUP($G1304,TDAcumula!$C$2:$E$2027,3,0),0)</f>
        <v>0</v>
      </c>
      <c r="I1304" s="79">
        <f t="shared" si="110"/>
        <v>2</v>
      </c>
      <c r="J1304" s="80">
        <f>+IF(CONSOLIDADO[[#This Row],[Codigo Municipio]]=E1303,CONSOLIDADO[[#This Row],[Fallecidos Diarios]]+J1303,CONSOLIDADO[[#This Row],[Fallecidos Diarios]])</f>
        <v>0</v>
      </c>
      <c r="K1304" s="81">
        <f t="shared" si="111"/>
        <v>0</v>
      </c>
      <c r="L1304" s="82">
        <f>+IF(CONSOLIDADO[[#This Row],[Codigo Municipio]]=E1303,CONSOLIDADO[[#This Row],[Recuperados Diarios]]+L1303,CONSOLIDADO[[#This Row],[Recuperados Diarios]])</f>
        <v>2</v>
      </c>
      <c r="M1304" s="83" cm="1">
        <f t="array" ref="M1304">+IFERROR(IF(CONSOLIDADO[[#This Row],[Día]]&lt;14,0,INDEX(CONSOLIDADO[Casos Diarios],ROW()-14,1)),0)</f>
        <v>0</v>
      </c>
      <c r="N1304" s="78">
        <f>+IF(CONSOLIDADO[[#This Row],[Clave]]="710143893",1,IF(OR(CONSOLIDADO[[#This Row],[Casos Acumulados]]&gt;0,CONSOLIDADO[[#This Row],[Muertes]]&gt;0),N1303+1,I1304))</f>
        <v>117</v>
      </c>
      <c r="O1304" s="75">
        <f>+IFERROR(VLOOKUP($G1304,TDMuertes!$C$2:$E$534,3,0),0)</f>
        <v>0</v>
      </c>
      <c r="P1304" s="100" t="str">
        <f t="shared" ca="1" si="112"/>
        <v>OUT TIME</v>
      </c>
      <c r="Q1304" s="84">
        <f>+IFERROR(VLOOKUP(CONSOLIDADO[[#This Row],[Codigo Municipio]],TDDia!$A$4:$B$394,2,0),0)</f>
        <v>0</v>
      </c>
    </row>
    <row r="1305" spans="2:17" ht="14.4" x14ac:dyDescent="0.3">
      <c r="B1305">
        <f t="shared" si="114"/>
        <v>7</v>
      </c>
      <c r="C1305" s="75" t="str" cm="1">
        <f t="array" ref="C1305">+INDEX(Table_4[[Departamento]:[Municipio]],FINAL!$B1305,1)</f>
        <v>Atlántida</v>
      </c>
      <c r="D1305" s="75" t="str" cm="1">
        <f t="array" ref="D1305">+INDEX(Table_4[[Departamento]:[Municipio]],FINAL!$B1305,4)</f>
        <v>Tela</v>
      </c>
      <c r="E1305" s="75" t="str" cm="1">
        <f t="array" ref="E1305">+INDEX(Table_4[[Departamento]:[Municipio]],FINAL!$B1305,3)</f>
        <v>0107</v>
      </c>
      <c r="F1305" s="102">
        <f t="shared" si="113"/>
        <v>44038</v>
      </c>
      <c r="G1305" s="77" t="str">
        <f>+CONSOLIDADO[[#This Row],[Codigo Municipio]]&amp;CONSOLIDADO[[#This Row],[Fecha]]</f>
        <v>010744038</v>
      </c>
      <c r="H1305" s="78">
        <f>+IFERROR(VLOOKUP($G1305,TDAcumula!$C$2:$E$2027,3,0),0)</f>
        <v>0</v>
      </c>
      <c r="I1305" s="79">
        <f t="shared" si="110"/>
        <v>2</v>
      </c>
      <c r="J1305" s="80">
        <f>+IF(CONSOLIDADO[[#This Row],[Codigo Municipio]]=E1304,CONSOLIDADO[[#This Row],[Fallecidos Diarios]]+J1304,CONSOLIDADO[[#This Row],[Fallecidos Diarios]])</f>
        <v>0</v>
      </c>
      <c r="K1305" s="81">
        <f t="shared" si="111"/>
        <v>0</v>
      </c>
      <c r="L1305" s="82">
        <f>+IF(CONSOLIDADO[[#This Row],[Codigo Municipio]]=E1304,CONSOLIDADO[[#This Row],[Recuperados Diarios]]+L1304,CONSOLIDADO[[#This Row],[Recuperados Diarios]])</f>
        <v>2</v>
      </c>
      <c r="M1305" s="83" cm="1">
        <f t="array" ref="M1305">+IFERROR(IF(CONSOLIDADO[[#This Row],[Día]]&lt;14,0,INDEX(CONSOLIDADO[Casos Diarios],ROW()-14,1)),0)</f>
        <v>0</v>
      </c>
      <c r="N1305" s="78">
        <f>+IF(CONSOLIDADO[[#This Row],[Clave]]="710143893",1,IF(OR(CONSOLIDADO[[#This Row],[Casos Acumulados]]&gt;0,CONSOLIDADO[[#This Row],[Muertes]]&gt;0),N1304+1,I1305))</f>
        <v>118</v>
      </c>
      <c r="O1305" s="75">
        <f>+IFERROR(VLOOKUP($G1305,TDMuertes!$C$2:$E$534,3,0),0)</f>
        <v>0</v>
      </c>
      <c r="P1305" s="100" t="str">
        <f t="shared" ca="1" si="112"/>
        <v>OUT TIME</v>
      </c>
      <c r="Q1305" s="84">
        <f>+IFERROR(VLOOKUP(CONSOLIDADO[[#This Row],[Codigo Municipio]],TDDia!$A$4:$B$394,2,0),0)</f>
        <v>0</v>
      </c>
    </row>
    <row r="1306" spans="2:17" ht="14.4" x14ac:dyDescent="0.3">
      <c r="B1306">
        <f t="shared" si="114"/>
        <v>7</v>
      </c>
      <c r="C1306" s="75" t="str" cm="1">
        <f t="array" ref="C1306">+INDEX(Table_4[[Departamento]:[Municipio]],FINAL!$B1306,1)</f>
        <v>Atlántida</v>
      </c>
      <c r="D1306" s="75" t="str" cm="1">
        <f t="array" ref="D1306">+INDEX(Table_4[[Departamento]:[Municipio]],FINAL!$B1306,4)</f>
        <v>Tela</v>
      </c>
      <c r="E1306" s="75" t="str" cm="1">
        <f t="array" ref="E1306">+INDEX(Table_4[[Departamento]:[Municipio]],FINAL!$B1306,3)</f>
        <v>0107</v>
      </c>
      <c r="F1306" s="102">
        <f t="shared" si="113"/>
        <v>44039</v>
      </c>
      <c r="G1306" s="77" t="str">
        <f>+CONSOLIDADO[[#This Row],[Codigo Municipio]]&amp;CONSOLIDADO[[#This Row],[Fecha]]</f>
        <v>010744039</v>
      </c>
      <c r="H1306" s="78">
        <f>+IFERROR(VLOOKUP($G1306,TDAcumula!$C$2:$E$2027,3,0),0)</f>
        <v>0</v>
      </c>
      <c r="I1306" s="79">
        <f t="shared" si="110"/>
        <v>2</v>
      </c>
      <c r="J1306" s="80">
        <f>+IF(CONSOLIDADO[[#This Row],[Codigo Municipio]]=E1305,CONSOLIDADO[[#This Row],[Fallecidos Diarios]]+J1305,CONSOLIDADO[[#This Row],[Fallecidos Diarios]])</f>
        <v>0</v>
      </c>
      <c r="K1306" s="81">
        <f t="shared" si="111"/>
        <v>0</v>
      </c>
      <c r="L1306" s="82">
        <f>+IF(CONSOLIDADO[[#This Row],[Codigo Municipio]]=E1305,CONSOLIDADO[[#This Row],[Recuperados Diarios]]+L1305,CONSOLIDADO[[#This Row],[Recuperados Diarios]])</f>
        <v>2</v>
      </c>
      <c r="M1306" s="83" cm="1">
        <f t="array" ref="M1306">+IFERROR(IF(CONSOLIDADO[[#This Row],[Día]]&lt;14,0,INDEX(CONSOLIDADO[Casos Diarios],ROW()-14,1)),0)</f>
        <v>0</v>
      </c>
      <c r="N1306" s="78">
        <f>+IF(CONSOLIDADO[[#This Row],[Clave]]="710143893",1,IF(OR(CONSOLIDADO[[#This Row],[Casos Acumulados]]&gt;0,CONSOLIDADO[[#This Row],[Muertes]]&gt;0),N1305+1,I1306))</f>
        <v>119</v>
      </c>
      <c r="O1306" s="75">
        <f>+IFERROR(VLOOKUP($G1306,TDMuertes!$C$2:$E$534,3,0),0)</f>
        <v>0</v>
      </c>
      <c r="P1306" s="100" t="str">
        <f t="shared" ca="1" si="112"/>
        <v>OUT TIME</v>
      </c>
      <c r="Q1306" s="84">
        <f>+IFERROR(VLOOKUP(CONSOLIDADO[[#This Row],[Codigo Municipio]],TDDia!$A$4:$B$394,2,0),0)</f>
        <v>0</v>
      </c>
    </row>
    <row r="1307" spans="2:17" ht="14.4" x14ac:dyDescent="0.3">
      <c r="B1307">
        <f t="shared" si="114"/>
        <v>7</v>
      </c>
      <c r="C1307" s="75" t="str" cm="1">
        <f t="array" ref="C1307">+INDEX(Table_4[[Departamento]:[Municipio]],FINAL!$B1307,1)</f>
        <v>Atlántida</v>
      </c>
      <c r="D1307" s="75" t="str" cm="1">
        <f t="array" ref="D1307">+INDEX(Table_4[[Departamento]:[Municipio]],FINAL!$B1307,4)</f>
        <v>Tela</v>
      </c>
      <c r="E1307" s="75" t="str" cm="1">
        <f t="array" ref="E1307">+INDEX(Table_4[[Departamento]:[Municipio]],FINAL!$B1307,3)</f>
        <v>0107</v>
      </c>
      <c r="F1307" s="102">
        <f t="shared" si="113"/>
        <v>44040</v>
      </c>
      <c r="G1307" s="77" t="str">
        <f>+CONSOLIDADO[[#This Row],[Codigo Municipio]]&amp;CONSOLIDADO[[#This Row],[Fecha]]</f>
        <v>010744040</v>
      </c>
      <c r="H1307" s="78">
        <f>+IFERROR(VLOOKUP($G1307,TDAcumula!$C$2:$E$2027,3,0),0)</f>
        <v>0</v>
      </c>
      <c r="I1307" s="79">
        <f t="shared" si="110"/>
        <v>2</v>
      </c>
      <c r="J1307" s="80">
        <f>+IF(CONSOLIDADO[[#This Row],[Codigo Municipio]]=E1306,CONSOLIDADO[[#This Row],[Fallecidos Diarios]]+J1306,CONSOLIDADO[[#This Row],[Fallecidos Diarios]])</f>
        <v>0</v>
      </c>
      <c r="K1307" s="81">
        <f t="shared" si="111"/>
        <v>0</v>
      </c>
      <c r="L1307" s="82">
        <f>+IF(CONSOLIDADO[[#This Row],[Codigo Municipio]]=E1306,CONSOLIDADO[[#This Row],[Recuperados Diarios]]+L1306,CONSOLIDADO[[#This Row],[Recuperados Diarios]])</f>
        <v>2</v>
      </c>
      <c r="M1307" s="83" cm="1">
        <f t="array" ref="M1307">+IFERROR(IF(CONSOLIDADO[[#This Row],[Día]]&lt;14,0,INDEX(CONSOLIDADO[Casos Diarios],ROW()-14,1)),0)</f>
        <v>0</v>
      </c>
      <c r="N1307" s="78">
        <f>+IF(CONSOLIDADO[[#This Row],[Clave]]="710143893",1,IF(OR(CONSOLIDADO[[#This Row],[Casos Acumulados]]&gt;0,CONSOLIDADO[[#This Row],[Muertes]]&gt;0),N1306+1,I1307))</f>
        <v>120</v>
      </c>
      <c r="O1307" s="75">
        <f>+IFERROR(VLOOKUP($G1307,TDMuertes!$C$2:$E$534,3,0),0)</f>
        <v>0</v>
      </c>
      <c r="P1307" s="100" t="str">
        <f t="shared" ca="1" si="112"/>
        <v>OUT TIME</v>
      </c>
      <c r="Q1307" s="84">
        <f>+IFERROR(VLOOKUP(CONSOLIDADO[[#This Row],[Codigo Municipio]],TDDia!$A$4:$B$394,2,0),0)</f>
        <v>0</v>
      </c>
    </row>
    <row r="1308" spans="2:17" ht="14.4" x14ac:dyDescent="0.3">
      <c r="B1308">
        <f t="shared" si="114"/>
        <v>7</v>
      </c>
      <c r="C1308" s="75" t="str" cm="1">
        <f t="array" ref="C1308">+INDEX(Table_4[[Departamento]:[Municipio]],FINAL!$B1308,1)</f>
        <v>Atlántida</v>
      </c>
      <c r="D1308" s="75" t="str" cm="1">
        <f t="array" ref="D1308">+INDEX(Table_4[[Departamento]:[Municipio]],FINAL!$B1308,4)</f>
        <v>Tela</v>
      </c>
      <c r="E1308" s="75" t="str" cm="1">
        <f t="array" ref="E1308">+INDEX(Table_4[[Departamento]:[Municipio]],FINAL!$B1308,3)</f>
        <v>0107</v>
      </c>
      <c r="F1308" s="102">
        <f t="shared" si="113"/>
        <v>44041</v>
      </c>
      <c r="G1308" s="77" t="str">
        <f>+CONSOLIDADO[[#This Row],[Codigo Municipio]]&amp;CONSOLIDADO[[#This Row],[Fecha]]</f>
        <v>010744041</v>
      </c>
      <c r="H1308" s="78">
        <f>+IFERROR(VLOOKUP($G1308,TDAcumula!$C$2:$E$2027,3,0),0)</f>
        <v>0</v>
      </c>
      <c r="I1308" s="79">
        <f t="shared" si="110"/>
        <v>2</v>
      </c>
      <c r="J1308" s="80">
        <f>+IF(CONSOLIDADO[[#This Row],[Codigo Municipio]]=E1307,CONSOLIDADO[[#This Row],[Fallecidos Diarios]]+J1307,CONSOLIDADO[[#This Row],[Fallecidos Diarios]])</f>
        <v>0</v>
      </c>
      <c r="K1308" s="81">
        <f t="shared" si="111"/>
        <v>0</v>
      </c>
      <c r="L1308" s="82">
        <f>+IF(CONSOLIDADO[[#This Row],[Codigo Municipio]]=E1307,CONSOLIDADO[[#This Row],[Recuperados Diarios]]+L1307,CONSOLIDADO[[#This Row],[Recuperados Diarios]])</f>
        <v>2</v>
      </c>
      <c r="M1308" s="83" cm="1">
        <f t="array" ref="M1308">+IFERROR(IF(CONSOLIDADO[[#This Row],[Día]]&lt;14,0,INDEX(CONSOLIDADO[Casos Diarios],ROW()-14,1)),0)</f>
        <v>0</v>
      </c>
      <c r="N1308" s="78">
        <f>+IF(CONSOLIDADO[[#This Row],[Clave]]="710143893",1,IF(OR(CONSOLIDADO[[#This Row],[Casos Acumulados]]&gt;0,CONSOLIDADO[[#This Row],[Muertes]]&gt;0),N1307+1,I1308))</f>
        <v>121</v>
      </c>
      <c r="O1308" s="75">
        <f>+IFERROR(VLOOKUP($G1308,TDMuertes!$C$2:$E$534,3,0),0)</f>
        <v>0</v>
      </c>
      <c r="P1308" s="100" t="str">
        <f t="shared" ca="1" si="112"/>
        <v>OUT TIME</v>
      </c>
      <c r="Q1308" s="84">
        <f>+IFERROR(VLOOKUP(CONSOLIDADO[[#This Row],[Codigo Municipio]],TDDia!$A$4:$B$394,2,0),0)</f>
        <v>0</v>
      </c>
    </row>
    <row r="1309" spans="2:17" ht="14.4" x14ac:dyDescent="0.3">
      <c r="B1309">
        <f t="shared" si="114"/>
        <v>7</v>
      </c>
      <c r="C1309" s="75" t="str" cm="1">
        <f t="array" ref="C1309">+INDEX(Table_4[[Departamento]:[Municipio]],FINAL!$B1309,1)</f>
        <v>Atlántida</v>
      </c>
      <c r="D1309" s="75" t="str" cm="1">
        <f t="array" ref="D1309">+INDEX(Table_4[[Departamento]:[Municipio]],FINAL!$B1309,4)</f>
        <v>Tela</v>
      </c>
      <c r="E1309" s="75" t="str" cm="1">
        <f t="array" ref="E1309">+INDEX(Table_4[[Departamento]:[Municipio]],FINAL!$B1309,3)</f>
        <v>0107</v>
      </c>
      <c r="F1309" s="102">
        <f t="shared" si="113"/>
        <v>44042</v>
      </c>
      <c r="G1309" s="77" t="str">
        <f>+CONSOLIDADO[[#This Row],[Codigo Municipio]]&amp;CONSOLIDADO[[#This Row],[Fecha]]</f>
        <v>010744042</v>
      </c>
      <c r="H1309" s="78">
        <f>+IFERROR(VLOOKUP($G1309,TDAcumula!$C$2:$E$2027,3,0),0)</f>
        <v>0</v>
      </c>
      <c r="I1309" s="79">
        <f t="shared" si="110"/>
        <v>2</v>
      </c>
      <c r="J1309" s="80">
        <f>+IF(CONSOLIDADO[[#This Row],[Codigo Municipio]]=E1308,CONSOLIDADO[[#This Row],[Fallecidos Diarios]]+J1308,CONSOLIDADO[[#This Row],[Fallecidos Diarios]])</f>
        <v>0</v>
      </c>
      <c r="K1309" s="81">
        <f t="shared" si="111"/>
        <v>0</v>
      </c>
      <c r="L1309" s="82">
        <f>+IF(CONSOLIDADO[[#This Row],[Codigo Municipio]]=E1308,CONSOLIDADO[[#This Row],[Recuperados Diarios]]+L1308,CONSOLIDADO[[#This Row],[Recuperados Diarios]])</f>
        <v>2</v>
      </c>
      <c r="M1309" s="83" cm="1">
        <f t="array" ref="M1309">+IFERROR(IF(CONSOLIDADO[[#This Row],[Día]]&lt;14,0,INDEX(CONSOLIDADO[Casos Diarios],ROW()-14,1)),0)</f>
        <v>0</v>
      </c>
      <c r="N1309" s="78">
        <f>+IF(CONSOLIDADO[[#This Row],[Clave]]="710143893",1,IF(OR(CONSOLIDADO[[#This Row],[Casos Acumulados]]&gt;0,CONSOLIDADO[[#This Row],[Muertes]]&gt;0),N1308+1,I1309))</f>
        <v>122</v>
      </c>
      <c r="O1309" s="75">
        <f>+IFERROR(VLOOKUP($G1309,TDMuertes!$C$2:$E$534,3,0),0)</f>
        <v>0</v>
      </c>
      <c r="P1309" s="100" t="str">
        <f t="shared" ca="1" si="112"/>
        <v>OUT TIME</v>
      </c>
      <c r="Q1309" s="84">
        <f>+IFERROR(VLOOKUP(CONSOLIDADO[[#This Row],[Codigo Municipio]],TDDia!$A$4:$B$394,2,0),0)</f>
        <v>0</v>
      </c>
    </row>
    <row r="1310" spans="2:17" ht="14.4" x14ac:dyDescent="0.3">
      <c r="B1310">
        <f t="shared" si="114"/>
        <v>7</v>
      </c>
      <c r="C1310" s="75" t="str" cm="1">
        <f t="array" ref="C1310">+INDEX(Table_4[[Departamento]:[Municipio]],FINAL!$B1310,1)</f>
        <v>Atlántida</v>
      </c>
      <c r="D1310" s="75" t="str" cm="1">
        <f t="array" ref="D1310">+INDEX(Table_4[[Departamento]:[Municipio]],FINAL!$B1310,4)</f>
        <v>Tela</v>
      </c>
      <c r="E1310" s="75" t="str" cm="1">
        <f t="array" ref="E1310">+INDEX(Table_4[[Departamento]:[Municipio]],FINAL!$B1310,3)</f>
        <v>0107</v>
      </c>
      <c r="F1310" s="102">
        <f t="shared" si="113"/>
        <v>44043</v>
      </c>
      <c r="G1310" s="77" t="str">
        <f>+CONSOLIDADO[[#This Row],[Codigo Municipio]]&amp;CONSOLIDADO[[#This Row],[Fecha]]</f>
        <v>010744043</v>
      </c>
      <c r="H1310" s="78">
        <f>+IFERROR(VLOOKUP($G1310,TDAcumula!$C$2:$E$2027,3,0),0)</f>
        <v>0</v>
      </c>
      <c r="I1310" s="79">
        <f t="shared" si="110"/>
        <v>2</v>
      </c>
      <c r="J1310" s="80">
        <f>+IF(CONSOLIDADO[[#This Row],[Codigo Municipio]]=E1309,CONSOLIDADO[[#This Row],[Fallecidos Diarios]]+J1309,CONSOLIDADO[[#This Row],[Fallecidos Diarios]])</f>
        <v>0</v>
      </c>
      <c r="K1310" s="81">
        <f t="shared" si="111"/>
        <v>0</v>
      </c>
      <c r="L1310" s="82">
        <f>+IF(CONSOLIDADO[[#This Row],[Codigo Municipio]]=E1309,CONSOLIDADO[[#This Row],[Recuperados Diarios]]+L1309,CONSOLIDADO[[#This Row],[Recuperados Diarios]])</f>
        <v>2</v>
      </c>
      <c r="M1310" s="83" cm="1">
        <f t="array" ref="M1310">+IFERROR(IF(CONSOLIDADO[[#This Row],[Día]]&lt;14,0,INDEX(CONSOLIDADO[Casos Diarios],ROW()-14,1)),0)</f>
        <v>0</v>
      </c>
      <c r="N1310" s="78">
        <f>+IF(CONSOLIDADO[[#This Row],[Clave]]="710143893",1,IF(OR(CONSOLIDADO[[#This Row],[Casos Acumulados]]&gt;0,CONSOLIDADO[[#This Row],[Muertes]]&gt;0),N1309+1,I1310))</f>
        <v>123</v>
      </c>
      <c r="O1310" s="75">
        <f>+IFERROR(VLOOKUP($G1310,TDMuertes!$C$2:$E$534,3,0),0)</f>
        <v>0</v>
      </c>
      <c r="P1310" s="100" t="str">
        <f t="shared" ca="1" si="112"/>
        <v>OUT TIME</v>
      </c>
      <c r="Q1310" s="84">
        <f>+IFERROR(VLOOKUP(CONSOLIDADO[[#This Row],[Codigo Municipio]],TDDia!$A$4:$B$394,2,0),0)</f>
        <v>0</v>
      </c>
    </row>
    <row r="1311" spans="2:17" ht="14.4" x14ac:dyDescent="0.3">
      <c r="B1311">
        <f t="shared" si="114"/>
        <v>7</v>
      </c>
      <c r="C1311" s="75" t="str" cm="1">
        <f t="array" ref="C1311">+INDEX(Table_4[[Departamento]:[Municipio]],FINAL!$B1311,1)</f>
        <v>Atlántida</v>
      </c>
      <c r="D1311" s="75" t="str" cm="1">
        <f t="array" ref="D1311">+INDEX(Table_4[[Departamento]:[Municipio]],FINAL!$B1311,4)</f>
        <v>Tela</v>
      </c>
      <c r="E1311" s="75" t="str" cm="1">
        <f t="array" ref="E1311">+INDEX(Table_4[[Departamento]:[Municipio]],FINAL!$B1311,3)</f>
        <v>0107</v>
      </c>
      <c r="F1311" s="102">
        <f t="shared" si="113"/>
        <v>44044</v>
      </c>
      <c r="G1311" s="77" t="str">
        <f>+CONSOLIDADO[[#This Row],[Codigo Municipio]]&amp;CONSOLIDADO[[#This Row],[Fecha]]</f>
        <v>010744044</v>
      </c>
      <c r="H1311" s="78">
        <f>+IFERROR(VLOOKUP($G1311,TDAcumula!$C$2:$E$2027,3,0),0)</f>
        <v>0</v>
      </c>
      <c r="I1311" s="79">
        <f t="shared" si="110"/>
        <v>2</v>
      </c>
      <c r="J1311" s="80">
        <f>+IF(CONSOLIDADO[[#This Row],[Codigo Municipio]]=E1310,CONSOLIDADO[[#This Row],[Fallecidos Diarios]]+J1310,CONSOLIDADO[[#This Row],[Fallecidos Diarios]])</f>
        <v>0</v>
      </c>
      <c r="K1311" s="81">
        <f t="shared" si="111"/>
        <v>0</v>
      </c>
      <c r="L1311" s="82">
        <f>+IF(CONSOLIDADO[[#This Row],[Codigo Municipio]]=E1310,CONSOLIDADO[[#This Row],[Recuperados Diarios]]+L1310,CONSOLIDADO[[#This Row],[Recuperados Diarios]])</f>
        <v>2</v>
      </c>
      <c r="M1311" s="83" cm="1">
        <f t="array" ref="M1311">+IFERROR(IF(CONSOLIDADO[[#This Row],[Día]]&lt;14,0,INDEX(CONSOLIDADO[Casos Diarios],ROW()-14,1)),0)</f>
        <v>0</v>
      </c>
      <c r="N1311" s="78">
        <f>+IF(CONSOLIDADO[[#This Row],[Clave]]="710143893",1,IF(OR(CONSOLIDADO[[#This Row],[Casos Acumulados]]&gt;0,CONSOLIDADO[[#This Row],[Muertes]]&gt;0),N1310+1,I1311))</f>
        <v>124</v>
      </c>
      <c r="O1311" s="75">
        <f>+IFERROR(VLOOKUP($G1311,TDMuertes!$C$2:$E$534,3,0),0)</f>
        <v>0</v>
      </c>
      <c r="P1311" s="100" t="str">
        <f t="shared" ca="1" si="112"/>
        <v>OUT TIME</v>
      </c>
      <c r="Q1311" s="84">
        <f>+IFERROR(VLOOKUP(CONSOLIDADO[[#This Row],[Codigo Municipio]],TDDia!$A$4:$B$394,2,0),0)</f>
        <v>0</v>
      </c>
    </row>
    <row r="1312" spans="2:17" ht="14.4" x14ac:dyDescent="0.3">
      <c r="B1312">
        <f t="shared" si="114"/>
        <v>7</v>
      </c>
      <c r="C1312" s="75" t="str" cm="1">
        <f t="array" ref="C1312">+INDEX(Table_4[[Departamento]:[Municipio]],FINAL!$B1312,1)</f>
        <v>Atlántida</v>
      </c>
      <c r="D1312" s="75" t="str" cm="1">
        <f t="array" ref="D1312">+INDEX(Table_4[[Departamento]:[Municipio]],FINAL!$B1312,4)</f>
        <v>Tela</v>
      </c>
      <c r="E1312" s="75" t="str" cm="1">
        <f t="array" ref="E1312">+INDEX(Table_4[[Departamento]:[Municipio]],FINAL!$B1312,3)</f>
        <v>0107</v>
      </c>
      <c r="F1312" s="102">
        <f t="shared" si="113"/>
        <v>44045</v>
      </c>
      <c r="G1312" s="77" t="str">
        <f>+CONSOLIDADO[[#This Row],[Codigo Municipio]]&amp;CONSOLIDADO[[#This Row],[Fecha]]</f>
        <v>010744045</v>
      </c>
      <c r="H1312" s="78">
        <f>+IFERROR(VLOOKUP($G1312,TDAcumula!$C$2:$E$2027,3,0),0)</f>
        <v>0</v>
      </c>
      <c r="I1312" s="79">
        <f t="shared" si="110"/>
        <v>2</v>
      </c>
      <c r="J1312" s="80">
        <f>+IF(CONSOLIDADO[[#This Row],[Codigo Municipio]]=E1311,CONSOLIDADO[[#This Row],[Fallecidos Diarios]]+J1311,CONSOLIDADO[[#This Row],[Fallecidos Diarios]])</f>
        <v>0</v>
      </c>
      <c r="K1312" s="81">
        <f t="shared" si="111"/>
        <v>0</v>
      </c>
      <c r="L1312" s="82">
        <f>+IF(CONSOLIDADO[[#This Row],[Codigo Municipio]]=E1311,CONSOLIDADO[[#This Row],[Recuperados Diarios]]+L1311,CONSOLIDADO[[#This Row],[Recuperados Diarios]])</f>
        <v>2</v>
      </c>
      <c r="M1312" s="83" cm="1">
        <f t="array" ref="M1312">+IFERROR(IF(CONSOLIDADO[[#This Row],[Día]]&lt;14,0,INDEX(CONSOLIDADO[Casos Diarios],ROW()-14,1)),0)</f>
        <v>0</v>
      </c>
      <c r="N1312" s="78">
        <f>+IF(CONSOLIDADO[[#This Row],[Clave]]="710143893",1,IF(OR(CONSOLIDADO[[#This Row],[Casos Acumulados]]&gt;0,CONSOLIDADO[[#This Row],[Muertes]]&gt;0),N1311+1,I1312))</f>
        <v>125</v>
      </c>
      <c r="O1312" s="75">
        <f>+IFERROR(VLOOKUP($G1312,TDMuertes!$C$2:$E$534,3,0),0)</f>
        <v>0</v>
      </c>
      <c r="P1312" s="100" t="str">
        <f t="shared" ca="1" si="112"/>
        <v>OUT TIME</v>
      </c>
      <c r="Q1312" s="84">
        <f>+IFERROR(VLOOKUP(CONSOLIDADO[[#This Row],[Codigo Municipio]],TDDia!$A$4:$B$394,2,0),0)</f>
        <v>0</v>
      </c>
    </row>
    <row r="1313" spans="2:17" ht="14.4" x14ac:dyDescent="0.3">
      <c r="B1313">
        <f t="shared" si="114"/>
        <v>7</v>
      </c>
      <c r="C1313" s="75" t="str" cm="1">
        <f t="array" ref="C1313">+INDEX(Table_4[[Departamento]:[Municipio]],FINAL!$B1313,1)</f>
        <v>Atlántida</v>
      </c>
      <c r="D1313" s="75" t="str" cm="1">
        <f t="array" ref="D1313">+INDEX(Table_4[[Departamento]:[Municipio]],FINAL!$B1313,4)</f>
        <v>Tela</v>
      </c>
      <c r="E1313" s="75" t="str" cm="1">
        <f t="array" ref="E1313">+INDEX(Table_4[[Departamento]:[Municipio]],FINAL!$B1313,3)</f>
        <v>0107</v>
      </c>
      <c r="F1313" s="102">
        <f t="shared" si="113"/>
        <v>44046</v>
      </c>
      <c r="G1313" s="77" t="str">
        <f>+CONSOLIDADO[[#This Row],[Codigo Municipio]]&amp;CONSOLIDADO[[#This Row],[Fecha]]</f>
        <v>010744046</v>
      </c>
      <c r="H1313" s="78">
        <f>+IFERROR(VLOOKUP($G1313,TDAcumula!$C$2:$E$2027,3,0),0)</f>
        <v>0</v>
      </c>
      <c r="I1313" s="79">
        <f t="shared" si="110"/>
        <v>2</v>
      </c>
      <c r="J1313" s="80">
        <f>+IF(CONSOLIDADO[[#This Row],[Codigo Municipio]]=E1312,CONSOLIDADO[[#This Row],[Fallecidos Diarios]]+J1312,CONSOLIDADO[[#This Row],[Fallecidos Diarios]])</f>
        <v>0</v>
      </c>
      <c r="K1313" s="81">
        <f t="shared" si="111"/>
        <v>0</v>
      </c>
      <c r="L1313" s="82">
        <f>+IF(CONSOLIDADO[[#This Row],[Codigo Municipio]]=E1312,CONSOLIDADO[[#This Row],[Recuperados Diarios]]+L1312,CONSOLIDADO[[#This Row],[Recuperados Diarios]])</f>
        <v>2</v>
      </c>
      <c r="M1313" s="83" cm="1">
        <f t="array" ref="M1313">+IFERROR(IF(CONSOLIDADO[[#This Row],[Día]]&lt;14,0,INDEX(CONSOLIDADO[Casos Diarios],ROW()-14,1)),0)</f>
        <v>0</v>
      </c>
      <c r="N1313" s="78">
        <f>+IF(CONSOLIDADO[[#This Row],[Clave]]="710143893",1,IF(OR(CONSOLIDADO[[#This Row],[Casos Acumulados]]&gt;0,CONSOLIDADO[[#This Row],[Muertes]]&gt;0),N1312+1,I1313))</f>
        <v>126</v>
      </c>
      <c r="O1313" s="75">
        <f>+IFERROR(VLOOKUP($G1313,TDMuertes!$C$2:$E$534,3,0),0)</f>
        <v>0</v>
      </c>
      <c r="P1313" s="100" t="str">
        <f t="shared" ca="1" si="112"/>
        <v>OUT TIME</v>
      </c>
      <c r="Q1313" s="84">
        <f>+IFERROR(VLOOKUP(CONSOLIDADO[[#This Row],[Codigo Municipio]],TDDia!$A$4:$B$394,2,0),0)</f>
        <v>0</v>
      </c>
    </row>
    <row r="1314" spans="2:17" ht="14.4" x14ac:dyDescent="0.3">
      <c r="B1314">
        <f t="shared" si="114"/>
        <v>7</v>
      </c>
      <c r="C1314" s="75" t="str" cm="1">
        <f t="array" ref="C1314">+INDEX(Table_4[[Departamento]:[Municipio]],FINAL!$B1314,1)</f>
        <v>Atlántida</v>
      </c>
      <c r="D1314" s="75" t="str" cm="1">
        <f t="array" ref="D1314">+INDEX(Table_4[[Departamento]:[Municipio]],FINAL!$B1314,4)</f>
        <v>Tela</v>
      </c>
      <c r="E1314" s="75" t="str" cm="1">
        <f t="array" ref="E1314">+INDEX(Table_4[[Departamento]:[Municipio]],FINAL!$B1314,3)</f>
        <v>0107</v>
      </c>
      <c r="F1314" s="102">
        <f t="shared" si="113"/>
        <v>44047</v>
      </c>
      <c r="G1314" s="77" t="str">
        <f>+CONSOLIDADO[[#This Row],[Codigo Municipio]]&amp;CONSOLIDADO[[#This Row],[Fecha]]</f>
        <v>010744047</v>
      </c>
      <c r="H1314" s="78">
        <f>+IFERROR(VLOOKUP($G1314,TDAcumula!$C$2:$E$2027,3,0),0)</f>
        <v>0</v>
      </c>
      <c r="I1314" s="79">
        <f t="shared" si="110"/>
        <v>2</v>
      </c>
      <c r="J1314" s="80">
        <f>+IF(CONSOLIDADO[[#This Row],[Codigo Municipio]]=E1313,CONSOLIDADO[[#This Row],[Fallecidos Diarios]]+J1313,CONSOLIDADO[[#This Row],[Fallecidos Diarios]])</f>
        <v>0</v>
      </c>
      <c r="K1314" s="81">
        <f t="shared" si="111"/>
        <v>0</v>
      </c>
      <c r="L1314" s="82">
        <f>+IF(CONSOLIDADO[[#This Row],[Codigo Municipio]]=E1313,CONSOLIDADO[[#This Row],[Recuperados Diarios]]+L1313,CONSOLIDADO[[#This Row],[Recuperados Diarios]])</f>
        <v>2</v>
      </c>
      <c r="M1314" s="83" cm="1">
        <f t="array" ref="M1314">+IFERROR(IF(CONSOLIDADO[[#This Row],[Día]]&lt;14,0,INDEX(CONSOLIDADO[Casos Diarios],ROW()-14,1)),0)</f>
        <v>0</v>
      </c>
      <c r="N1314" s="78">
        <f>+IF(CONSOLIDADO[[#This Row],[Clave]]="710143893",1,IF(OR(CONSOLIDADO[[#This Row],[Casos Acumulados]]&gt;0,CONSOLIDADO[[#This Row],[Muertes]]&gt;0),N1313+1,I1314))</f>
        <v>127</v>
      </c>
      <c r="O1314" s="75">
        <f>+IFERROR(VLOOKUP($G1314,TDMuertes!$C$2:$E$534,3,0),0)</f>
        <v>0</v>
      </c>
      <c r="P1314" s="100" t="str">
        <f t="shared" ca="1" si="112"/>
        <v>OUT TIME</v>
      </c>
      <c r="Q1314" s="84">
        <f>+IFERROR(VLOOKUP(CONSOLIDADO[[#This Row],[Codigo Municipio]],TDDia!$A$4:$B$394,2,0),0)</f>
        <v>0</v>
      </c>
    </row>
    <row r="1315" spans="2:17" ht="14.4" x14ac:dyDescent="0.3">
      <c r="B1315">
        <f t="shared" si="114"/>
        <v>7</v>
      </c>
      <c r="C1315" s="75" t="str" cm="1">
        <f t="array" ref="C1315">+INDEX(Table_4[[Departamento]:[Municipio]],FINAL!$B1315,1)</f>
        <v>Atlántida</v>
      </c>
      <c r="D1315" s="75" t="str" cm="1">
        <f t="array" ref="D1315">+INDEX(Table_4[[Departamento]:[Municipio]],FINAL!$B1315,4)</f>
        <v>Tela</v>
      </c>
      <c r="E1315" s="75" t="str" cm="1">
        <f t="array" ref="E1315">+INDEX(Table_4[[Departamento]:[Municipio]],FINAL!$B1315,3)</f>
        <v>0107</v>
      </c>
      <c r="F1315" s="102">
        <f t="shared" si="113"/>
        <v>44048</v>
      </c>
      <c r="G1315" s="77" t="str">
        <f>+CONSOLIDADO[[#This Row],[Codigo Municipio]]&amp;CONSOLIDADO[[#This Row],[Fecha]]</f>
        <v>010744048</v>
      </c>
      <c r="H1315" s="78">
        <f>+IFERROR(VLOOKUP($G1315,TDAcumula!$C$2:$E$2027,3,0),0)</f>
        <v>0</v>
      </c>
      <c r="I1315" s="79">
        <f t="shared" si="110"/>
        <v>2</v>
      </c>
      <c r="J1315" s="80">
        <f>+IF(CONSOLIDADO[[#This Row],[Codigo Municipio]]=E1314,CONSOLIDADO[[#This Row],[Fallecidos Diarios]]+J1314,CONSOLIDADO[[#This Row],[Fallecidos Diarios]])</f>
        <v>0</v>
      </c>
      <c r="K1315" s="81">
        <f t="shared" si="111"/>
        <v>0</v>
      </c>
      <c r="L1315" s="82">
        <f>+IF(CONSOLIDADO[[#This Row],[Codigo Municipio]]=E1314,CONSOLIDADO[[#This Row],[Recuperados Diarios]]+L1314,CONSOLIDADO[[#This Row],[Recuperados Diarios]])</f>
        <v>2</v>
      </c>
      <c r="M1315" s="83" cm="1">
        <f t="array" ref="M1315">+IFERROR(IF(CONSOLIDADO[[#This Row],[Día]]&lt;14,0,INDEX(CONSOLIDADO[Casos Diarios],ROW()-14,1)),0)</f>
        <v>0</v>
      </c>
      <c r="N1315" s="78">
        <f>+IF(CONSOLIDADO[[#This Row],[Clave]]="710143893",1,IF(OR(CONSOLIDADO[[#This Row],[Casos Acumulados]]&gt;0,CONSOLIDADO[[#This Row],[Muertes]]&gt;0),N1314+1,I1315))</f>
        <v>128</v>
      </c>
      <c r="O1315" s="75">
        <f>+IFERROR(VLOOKUP($G1315,TDMuertes!$C$2:$E$534,3,0),0)</f>
        <v>0</v>
      </c>
      <c r="P1315" s="100" t="str">
        <f t="shared" ca="1" si="112"/>
        <v>OUT TIME</v>
      </c>
      <c r="Q1315" s="84">
        <f>+IFERROR(VLOOKUP(CONSOLIDADO[[#This Row],[Codigo Municipio]],TDDia!$A$4:$B$394,2,0),0)</f>
        <v>0</v>
      </c>
    </row>
    <row r="1316" spans="2:17" ht="14.4" x14ac:dyDescent="0.3">
      <c r="B1316">
        <f t="shared" si="114"/>
        <v>7</v>
      </c>
      <c r="C1316" s="75" t="str" cm="1">
        <f t="array" ref="C1316">+INDEX(Table_4[[Departamento]:[Municipio]],FINAL!$B1316,1)</f>
        <v>Atlántida</v>
      </c>
      <c r="D1316" s="75" t="str" cm="1">
        <f t="array" ref="D1316">+INDEX(Table_4[[Departamento]:[Municipio]],FINAL!$B1316,4)</f>
        <v>Tela</v>
      </c>
      <c r="E1316" s="75" t="str" cm="1">
        <f t="array" ref="E1316">+INDEX(Table_4[[Departamento]:[Municipio]],FINAL!$B1316,3)</f>
        <v>0107</v>
      </c>
      <c r="F1316" s="102">
        <f t="shared" si="113"/>
        <v>44049</v>
      </c>
      <c r="G1316" s="77" t="str">
        <f>+CONSOLIDADO[[#This Row],[Codigo Municipio]]&amp;CONSOLIDADO[[#This Row],[Fecha]]</f>
        <v>010744049</v>
      </c>
      <c r="H1316" s="78">
        <f>+IFERROR(VLOOKUP($G1316,TDAcumula!$C$2:$E$2027,3,0),0)</f>
        <v>0</v>
      </c>
      <c r="I1316" s="79">
        <f t="shared" si="110"/>
        <v>2</v>
      </c>
      <c r="J1316" s="80">
        <f>+IF(CONSOLIDADO[[#This Row],[Codigo Municipio]]=E1315,CONSOLIDADO[[#This Row],[Fallecidos Diarios]]+J1315,CONSOLIDADO[[#This Row],[Fallecidos Diarios]])</f>
        <v>0</v>
      </c>
      <c r="K1316" s="81">
        <f t="shared" si="111"/>
        <v>0</v>
      </c>
      <c r="L1316" s="82">
        <f>+IF(CONSOLIDADO[[#This Row],[Codigo Municipio]]=E1315,CONSOLIDADO[[#This Row],[Recuperados Diarios]]+L1315,CONSOLIDADO[[#This Row],[Recuperados Diarios]])</f>
        <v>2</v>
      </c>
      <c r="M1316" s="83" cm="1">
        <f t="array" ref="M1316">+IFERROR(IF(CONSOLIDADO[[#This Row],[Día]]&lt;14,0,INDEX(CONSOLIDADO[Casos Diarios],ROW()-14,1)),0)</f>
        <v>0</v>
      </c>
      <c r="N1316" s="78">
        <f>+IF(CONSOLIDADO[[#This Row],[Clave]]="710143893",1,IF(OR(CONSOLIDADO[[#This Row],[Casos Acumulados]]&gt;0,CONSOLIDADO[[#This Row],[Muertes]]&gt;0),N1315+1,I1316))</f>
        <v>129</v>
      </c>
      <c r="O1316" s="75">
        <f>+IFERROR(VLOOKUP($G1316,TDMuertes!$C$2:$E$534,3,0),0)</f>
        <v>0</v>
      </c>
      <c r="P1316" s="100" t="str">
        <f t="shared" ca="1" si="112"/>
        <v>OUT TIME</v>
      </c>
      <c r="Q1316" s="84">
        <f>+IFERROR(VLOOKUP(CONSOLIDADO[[#This Row],[Codigo Municipio]],TDDia!$A$4:$B$394,2,0),0)</f>
        <v>0</v>
      </c>
    </row>
    <row r="1317" spans="2:17" ht="14.4" x14ac:dyDescent="0.3">
      <c r="B1317">
        <f t="shared" si="114"/>
        <v>7</v>
      </c>
      <c r="C1317" s="75" t="str" cm="1">
        <f t="array" ref="C1317">+INDEX(Table_4[[Departamento]:[Municipio]],FINAL!$B1317,1)</f>
        <v>Atlántida</v>
      </c>
      <c r="D1317" s="75" t="str" cm="1">
        <f t="array" ref="D1317">+INDEX(Table_4[[Departamento]:[Municipio]],FINAL!$B1317,4)</f>
        <v>Tela</v>
      </c>
      <c r="E1317" s="75" t="str" cm="1">
        <f t="array" ref="E1317">+INDEX(Table_4[[Departamento]:[Municipio]],FINAL!$B1317,3)</f>
        <v>0107</v>
      </c>
      <c r="F1317" s="102">
        <f t="shared" si="113"/>
        <v>44050</v>
      </c>
      <c r="G1317" s="77" t="str">
        <f>+CONSOLIDADO[[#This Row],[Codigo Municipio]]&amp;CONSOLIDADO[[#This Row],[Fecha]]</f>
        <v>010744050</v>
      </c>
      <c r="H1317" s="78">
        <f>+IFERROR(VLOOKUP($G1317,TDAcumula!$C$2:$E$2027,3,0),0)</f>
        <v>0</v>
      </c>
      <c r="I1317" s="79">
        <f t="shared" si="110"/>
        <v>2</v>
      </c>
      <c r="J1317" s="80">
        <f>+IF(CONSOLIDADO[[#This Row],[Codigo Municipio]]=E1316,CONSOLIDADO[[#This Row],[Fallecidos Diarios]]+J1316,CONSOLIDADO[[#This Row],[Fallecidos Diarios]])</f>
        <v>0</v>
      </c>
      <c r="K1317" s="81">
        <f t="shared" si="111"/>
        <v>0</v>
      </c>
      <c r="L1317" s="82">
        <f>+IF(CONSOLIDADO[[#This Row],[Codigo Municipio]]=E1316,CONSOLIDADO[[#This Row],[Recuperados Diarios]]+L1316,CONSOLIDADO[[#This Row],[Recuperados Diarios]])</f>
        <v>2</v>
      </c>
      <c r="M1317" s="83" cm="1">
        <f t="array" ref="M1317">+IFERROR(IF(CONSOLIDADO[[#This Row],[Día]]&lt;14,0,INDEX(CONSOLIDADO[Casos Diarios],ROW()-14,1)),0)</f>
        <v>0</v>
      </c>
      <c r="N1317" s="78">
        <f>+IF(CONSOLIDADO[[#This Row],[Clave]]="710143893",1,IF(OR(CONSOLIDADO[[#This Row],[Casos Acumulados]]&gt;0,CONSOLIDADO[[#This Row],[Muertes]]&gt;0),N1316+1,I1317))</f>
        <v>130</v>
      </c>
      <c r="O1317" s="75">
        <f>+IFERROR(VLOOKUP($G1317,TDMuertes!$C$2:$E$534,3,0),0)</f>
        <v>0</v>
      </c>
      <c r="P1317" s="100" t="str">
        <f t="shared" ca="1" si="112"/>
        <v>OUT TIME</v>
      </c>
      <c r="Q1317" s="84">
        <f>+IFERROR(VLOOKUP(CONSOLIDADO[[#This Row],[Codigo Municipio]],TDDia!$A$4:$B$394,2,0),0)</f>
        <v>0</v>
      </c>
    </row>
    <row r="1318" spans="2:17" ht="14.4" x14ac:dyDescent="0.3">
      <c r="B1318">
        <f t="shared" si="114"/>
        <v>7</v>
      </c>
      <c r="C1318" s="75" t="str" cm="1">
        <f t="array" ref="C1318">+INDEX(Table_4[[Departamento]:[Municipio]],FINAL!$B1318,1)</f>
        <v>Atlántida</v>
      </c>
      <c r="D1318" s="75" t="str" cm="1">
        <f t="array" ref="D1318">+INDEX(Table_4[[Departamento]:[Municipio]],FINAL!$B1318,4)</f>
        <v>Tela</v>
      </c>
      <c r="E1318" s="75" t="str" cm="1">
        <f t="array" ref="E1318">+INDEX(Table_4[[Departamento]:[Municipio]],FINAL!$B1318,3)</f>
        <v>0107</v>
      </c>
      <c r="F1318" s="102">
        <f t="shared" si="113"/>
        <v>44051</v>
      </c>
      <c r="G1318" s="77" t="str">
        <f>+CONSOLIDADO[[#This Row],[Codigo Municipio]]&amp;CONSOLIDADO[[#This Row],[Fecha]]</f>
        <v>010744051</v>
      </c>
      <c r="H1318" s="78">
        <f>+IFERROR(VLOOKUP($G1318,TDAcumula!$C$2:$E$2027,3,0),0)</f>
        <v>0</v>
      </c>
      <c r="I1318" s="79">
        <f t="shared" si="110"/>
        <v>2</v>
      </c>
      <c r="J1318" s="80">
        <f>+IF(CONSOLIDADO[[#This Row],[Codigo Municipio]]=E1317,CONSOLIDADO[[#This Row],[Fallecidos Diarios]]+J1317,CONSOLIDADO[[#This Row],[Fallecidos Diarios]])</f>
        <v>0</v>
      </c>
      <c r="K1318" s="81">
        <f t="shared" si="111"/>
        <v>0</v>
      </c>
      <c r="L1318" s="82">
        <f>+IF(CONSOLIDADO[[#This Row],[Codigo Municipio]]=E1317,CONSOLIDADO[[#This Row],[Recuperados Diarios]]+L1317,CONSOLIDADO[[#This Row],[Recuperados Diarios]])</f>
        <v>2</v>
      </c>
      <c r="M1318" s="83" cm="1">
        <f t="array" ref="M1318">+IFERROR(IF(CONSOLIDADO[[#This Row],[Día]]&lt;14,0,INDEX(CONSOLIDADO[Casos Diarios],ROW()-14,1)),0)</f>
        <v>0</v>
      </c>
      <c r="N1318" s="78">
        <f>+IF(CONSOLIDADO[[#This Row],[Clave]]="710143893",1,IF(OR(CONSOLIDADO[[#This Row],[Casos Acumulados]]&gt;0,CONSOLIDADO[[#This Row],[Muertes]]&gt;0),N1317+1,I1318))</f>
        <v>131</v>
      </c>
      <c r="O1318" s="75">
        <f>+IFERROR(VLOOKUP($G1318,TDMuertes!$C$2:$E$534,3,0),0)</f>
        <v>0</v>
      </c>
      <c r="P1318" s="100" t="str">
        <f t="shared" ca="1" si="112"/>
        <v>OUT TIME</v>
      </c>
      <c r="Q1318" s="84">
        <f>+IFERROR(VLOOKUP(CONSOLIDADO[[#This Row],[Codigo Municipio]],TDDia!$A$4:$B$394,2,0),0)</f>
        <v>0</v>
      </c>
    </row>
    <row r="1319" spans="2:17" ht="14.4" x14ac:dyDescent="0.3">
      <c r="B1319">
        <f t="shared" si="114"/>
        <v>7</v>
      </c>
      <c r="C1319" s="75" t="str" cm="1">
        <f t="array" ref="C1319">+INDEX(Table_4[[Departamento]:[Municipio]],FINAL!$B1319,1)</f>
        <v>Atlántida</v>
      </c>
      <c r="D1319" s="75" t="str" cm="1">
        <f t="array" ref="D1319">+INDEX(Table_4[[Departamento]:[Municipio]],FINAL!$B1319,4)</f>
        <v>Tela</v>
      </c>
      <c r="E1319" s="75" t="str" cm="1">
        <f t="array" ref="E1319">+INDEX(Table_4[[Departamento]:[Municipio]],FINAL!$B1319,3)</f>
        <v>0107</v>
      </c>
      <c r="F1319" s="102">
        <f t="shared" si="113"/>
        <v>44052</v>
      </c>
      <c r="G1319" s="77" t="str">
        <f>+CONSOLIDADO[[#This Row],[Codigo Municipio]]&amp;CONSOLIDADO[[#This Row],[Fecha]]</f>
        <v>010744052</v>
      </c>
      <c r="H1319" s="78">
        <f>+IFERROR(VLOOKUP($G1319,TDAcumula!$C$2:$E$2027,3,0),0)</f>
        <v>0</v>
      </c>
      <c r="I1319" s="79">
        <f t="shared" si="110"/>
        <v>2</v>
      </c>
      <c r="J1319" s="80">
        <f>+IF(CONSOLIDADO[[#This Row],[Codigo Municipio]]=E1318,CONSOLIDADO[[#This Row],[Fallecidos Diarios]]+J1318,CONSOLIDADO[[#This Row],[Fallecidos Diarios]])</f>
        <v>0</v>
      </c>
      <c r="K1319" s="81">
        <f t="shared" si="111"/>
        <v>0</v>
      </c>
      <c r="L1319" s="82">
        <f>+IF(CONSOLIDADO[[#This Row],[Codigo Municipio]]=E1318,CONSOLIDADO[[#This Row],[Recuperados Diarios]]+L1318,CONSOLIDADO[[#This Row],[Recuperados Diarios]])</f>
        <v>2</v>
      </c>
      <c r="M1319" s="83" cm="1">
        <f t="array" ref="M1319">+IFERROR(IF(CONSOLIDADO[[#This Row],[Día]]&lt;14,0,INDEX(CONSOLIDADO[Casos Diarios],ROW()-14,1)),0)</f>
        <v>0</v>
      </c>
      <c r="N1319" s="78">
        <f>+IF(CONSOLIDADO[[#This Row],[Clave]]="710143893",1,IF(OR(CONSOLIDADO[[#This Row],[Casos Acumulados]]&gt;0,CONSOLIDADO[[#This Row],[Muertes]]&gt;0),N1318+1,I1319))</f>
        <v>132</v>
      </c>
      <c r="O1319" s="75">
        <f>+IFERROR(VLOOKUP($G1319,TDMuertes!$C$2:$E$534,3,0),0)</f>
        <v>0</v>
      </c>
      <c r="P1319" s="100" t="str">
        <f t="shared" ca="1" si="112"/>
        <v>OUT TIME</v>
      </c>
      <c r="Q1319" s="84">
        <f>+IFERROR(VLOOKUP(CONSOLIDADO[[#This Row],[Codigo Municipio]],TDDia!$A$4:$B$394,2,0),0)</f>
        <v>0</v>
      </c>
    </row>
    <row r="1320" spans="2:17" ht="14.4" x14ac:dyDescent="0.3">
      <c r="B1320">
        <f t="shared" si="114"/>
        <v>7</v>
      </c>
      <c r="C1320" s="75" t="str" cm="1">
        <f t="array" ref="C1320">+INDEX(Table_4[[Departamento]:[Municipio]],FINAL!$B1320,1)</f>
        <v>Atlántida</v>
      </c>
      <c r="D1320" s="75" t="str" cm="1">
        <f t="array" ref="D1320">+INDEX(Table_4[[Departamento]:[Municipio]],FINAL!$B1320,4)</f>
        <v>Tela</v>
      </c>
      <c r="E1320" s="75" t="str" cm="1">
        <f t="array" ref="E1320">+INDEX(Table_4[[Departamento]:[Municipio]],FINAL!$B1320,3)</f>
        <v>0107</v>
      </c>
      <c r="F1320" s="102">
        <f t="shared" si="113"/>
        <v>44053</v>
      </c>
      <c r="G1320" s="77" t="str">
        <f>+CONSOLIDADO[[#This Row],[Codigo Municipio]]&amp;CONSOLIDADO[[#This Row],[Fecha]]</f>
        <v>010744053</v>
      </c>
      <c r="H1320" s="78">
        <f>+IFERROR(VLOOKUP($G1320,TDAcumula!$C$2:$E$2027,3,0),0)</f>
        <v>0</v>
      </c>
      <c r="I1320" s="79">
        <f t="shared" ref="I1320:I1383" si="115">+IF(E1320=E1319,H1320+I1319,H1320)</f>
        <v>2</v>
      </c>
      <c r="J1320" s="80">
        <f>+IF(CONSOLIDADO[[#This Row],[Codigo Municipio]]=E1319,CONSOLIDADO[[#This Row],[Fallecidos Diarios]]+J1319,CONSOLIDADO[[#This Row],[Fallecidos Diarios]])</f>
        <v>0</v>
      </c>
      <c r="K1320" s="81">
        <f t="shared" ref="K1320:K1383" si="116">+IF(I1320-J1320-L1320&lt;0,0,I1320-J1320-L1320)</f>
        <v>0</v>
      </c>
      <c r="L1320" s="82">
        <f>+IF(CONSOLIDADO[[#This Row],[Codigo Municipio]]=E1319,CONSOLIDADO[[#This Row],[Recuperados Diarios]]+L1319,CONSOLIDADO[[#This Row],[Recuperados Diarios]])</f>
        <v>2</v>
      </c>
      <c r="M1320" s="83" cm="1">
        <f t="array" ref="M1320">+IFERROR(IF(CONSOLIDADO[[#This Row],[Día]]&lt;14,0,INDEX(CONSOLIDADO[Casos Diarios],ROW()-14,1)),0)</f>
        <v>0</v>
      </c>
      <c r="N1320" s="78">
        <f>+IF(CONSOLIDADO[[#This Row],[Clave]]="710143893",1,IF(OR(CONSOLIDADO[[#This Row],[Casos Acumulados]]&gt;0,CONSOLIDADO[[#This Row],[Muertes]]&gt;0),N1319+1,I1320))</f>
        <v>133</v>
      </c>
      <c r="O1320" s="75">
        <f>+IFERROR(VLOOKUP($G1320,TDMuertes!$C$2:$E$534,3,0),0)</f>
        <v>0</v>
      </c>
      <c r="P1320" s="100" t="str">
        <f t="shared" ref="P1320:P1383" ca="1" si="117">+IF(N1320=0,"OFF",IF(N1320=1,"START",IF(AND(N1320&gt;1,F1320&lt;TODAY()+1),"ON","OUT TIME")))</f>
        <v>OUT TIME</v>
      </c>
      <c r="Q1320" s="84">
        <f>+IFERROR(VLOOKUP(CONSOLIDADO[[#This Row],[Codigo Municipio]],TDDia!$A$4:$B$394,2,0),0)</f>
        <v>0</v>
      </c>
    </row>
    <row r="1321" spans="2:17" ht="14.4" x14ac:dyDescent="0.3">
      <c r="B1321">
        <f t="shared" si="114"/>
        <v>7</v>
      </c>
      <c r="C1321" s="75" t="str" cm="1">
        <f t="array" ref="C1321">+INDEX(Table_4[[Departamento]:[Municipio]],FINAL!$B1321,1)</f>
        <v>Atlántida</v>
      </c>
      <c r="D1321" s="75" t="str" cm="1">
        <f t="array" ref="D1321">+INDEX(Table_4[[Departamento]:[Municipio]],FINAL!$B1321,4)</f>
        <v>Tela</v>
      </c>
      <c r="E1321" s="75" t="str" cm="1">
        <f t="array" ref="E1321">+INDEX(Table_4[[Departamento]:[Municipio]],FINAL!$B1321,3)</f>
        <v>0107</v>
      </c>
      <c r="F1321" s="102">
        <f t="shared" si="113"/>
        <v>44054</v>
      </c>
      <c r="G1321" s="77" t="str">
        <f>+CONSOLIDADO[[#This Row],[Codigo Municipio]]&amp;CONSOLIDADO[[#This Row],[Fecha]]</f>
        <v>010744054</v>
      </c>
      <c r="H1321" s="78">
        <f>+IFERROR(VLOOKUP($G1321,TDAcumula!$C$2:$E$2027,3,0),0)</f>
        <v>0</v>
      </c>
      <c r="I1321" s="79">
        <f t="shared" si="115"/>
        <v>2</v>
      </c>
      <c r="J1321" s="80">
        <f>+IF(CONSOLIDADO[[#This Row],[Codigo Municipio]]=E1320,CONSOLIDADO[[#This Row],[Fallecidos Diarios]]+J1320,CONSOLIDADO[[#This Row],[Fallecidos Diarios]])</f>
        <v>0</v>
      </c>
      <c r="K1321" s="81">
        <f t="shared" si="116"/>
        <v>0</v>
      </c>
      <c r="L1321" s="82">
        <f>+IF(CONSOLIDADO[[#This Row],[Codigo Municipio]]=E1320,CONSOLIDADO[[#This Row],[Recuperados Diarios]]+L1320,CONSOLIDADO[[#This Row],[Recuperados Diarios]])</f>
        <v>2</v>
      </c>
      <c r="M1321" s="83" cm="1">
        <f t="array" ref="M1321">+IFERROR(IF(CONSOLIDADO[[#This Row],[Día]]&lt;14,0,INDEX(CONSOLIDADO[Casos Diarios],ROW()-14,1)),0)</f>
        <v>0</v>
      </c>
      <c r="N1321" s="78">
        <f>+IF(CONSOLIDADO[[#This Row],[Clave]]="710143893",1,IF(OR(CONSOLIDADO[[#This Row],[Casos Acumulados]]&gt;0,CONSOLIDADO[[#This Row],[Muertes]]&gt;0),N1320+1,I1321))</f>
        <v>134</v>
      </c>
      <c r="O1321" s="75">
        <f>+IFERROR(VLOOKUP($G1321,TDMuertes!$C$2:$E$534,3,0),0)</f>
        <v>0</v>
      </c>
      <c r="P1321" s="100" t="str">
        <f t="shared" ca="1" si="117"/>
        <v>OUT TIME</v>
      </c>
      <c r="Q1321" s="84">
        <f>+IFERROR(VLOOKUP(CONSOLIDADO[[#This Row],[Codigo Municipio]],TDDia!$A$4:$B$394,2,0),0)</f>
        <v>0</v>
      </c>
    </row>
    <row r="1322" spans="2:17" ht="14.4" x14ac:dyDescent="0.3">
      <c r="B1322">
        <f t="shared" si="114"/>
        <v>7</v>
      </c>
      <c r="C1322" s="75" t="str" cm="1">
        <f t="array" ref="C1322">+INDEX(Table_4[[Departamento]:[Municipio]],FINAL!$B1322,1)</f>
        <v>Atlántida</v>
      </c>
      <c r="D1322" s="75" t="str" cm="1">
        <f t="array" ref="D1322">+INDEX(Table_4[[Departamento]:[Municipio]],FINAL!$B1322,4)</f>
        <v>Tela</v>
      </c>
      <c r="E1322" s="75" t="str" cm="1">
        <f t="array" ref="E1322">+INDEX(Table_4[[Departamento]:[Municipio]],FINAL!$B1322,3)</f>
        <v>0107</v>
      </c>
      <c r="F1322" s="102">
        <f t="shared" si="113"/>
        <v>44055</v>
      </c>
      <c r="G1322" s="77" t="str">
        <f>+CONSOLIDADO[[#This Row],[Codigo Municipio]]&amp;CONSOLIDADO[[#This Row],[Fecha]]</f>
        <v>010744055</v>
      </c>
      <c r="H1322" s="78">
        <f>+IFERROR(VLOOKUP($G1322,TDAcumula!$C$2:$E$2027,3,0),0)</f>
        <v>0</v>
      </c>
      <c r="I1322" s="79">
        <f t="shared" si="115"/>
        <v>2</v>
      </c>
      <c r="J1322" s="80">
        <f>+IF(CONSOLIDADO[[#This Row],[Codigo Municipio]]=E1321,CONSOLIDADO[[#This Row],[Fallecidos Diarios]]+J1321,CONSOLIDADO[[#This Row],[Fallecidos Diarios]])</f>
        <v>0</v>
      </c>
      <c r="K1322" s="81">
        <f t="shared" si="116"/>
        <v>0</v>
      </c>
      <c r="L1322" s="82">
        <f>+IF(CONSOLIDADO[[#This Row],[Codigo Municipio]]=E1321,CONSOLIDADO[[#This Row],[Recuperados Diarios]]+L1321,CONSOLIDADO[[#This Row],[Recuperados Diarios]])</f>
        <v>2</v>
      </c>
      <c r="M1322" s="83" cm="1">
        <f t="array" ref="M1322">+IFERROR(IF(CONSOLIDADO[[#This Row],[Día]]&lt;14,0,INDEX(CONSOLIDADO[Casos Diarios],ROW()-14,1)),0)</f>
        <v>0</v>
      </c>
      <c r="N1322" s="78">
        <f>+IF(CONSOLIDADO[[#This Row],[Clave]]="710143893",1,IF(OR(CONSOLIDADO[[#This Row],[Casos Acumulados]]&gt;0,CONSOLIDADO[[#This Row],[Muertes]]&gt;0),N1321+1,I1322))</f>
        <v>135</v>
      </c>
      <c r="O1322" s="75">
        <f>+IFERROR(VLOOKUP($G1322,TDMuertes!$C$2:$E$534,3,0),0)</f>
        <v>0</v>
      </c>
      <c r="P1322" s="100" t="str">
        <f t="shared" ca="1" si="117"/>
        <v>OUT TIME</v>
      </c>
      <c r="Q1322" s="84">
        <f>+IFERROR(VLOOKUP(CONSOLIDADO[[#This Row],[Codigo Municipio]],TDDia!$A$4:$B$394,2,0),0)</f>
        <v>0</v>
      </c>
    </row>
    <row r="1323" spans="2:17" ht="14.4" x14ac:dyDescent="0.3">
      <c r="B1323">
        <f t="shared" si="114"/>
        <v>7</v>
      </c>
      <c r="C1323" s="75" t="str" cm="1">
        <f t="array" ref="C1323">+INDEX(Table_4[[Departamento]:[Municipio]],FINAL!$B1323,1)</f>
        <v>Atlántida</v>
      </c>
      <c r="D1323" s="75" t="str" cm="1">
        <f t="array" ref="D1323">+INDEX(Table_4[[Departamento]:[Municipio]],FINAL!$B1323,4)</f>
        <v>Tela</v>
      </c>
      <c r="E1323" s="75" t="str" cm="1">
        <f t="array" ref="E1323">+INDEX(Table_4[[Departamento]:[Municipio]],FINAL!$B1323,3)</f>
        <v>0107</v>
      </c>
      <c r="F1323" s="102">
        <f t="shared" si="113"/>
        <v>44056</v>
      </c>
      <c r="G1323" s="77" t="str">
        <f>+CONSOLIDADO[[#This Row],[Codigo Municipio]]&amp;CONSOLIDADO[[#This Row],[Fecha]]</f>
        <v>010744056</v>
      </c>
      <c r="H1323" s="78">
        <f>+IFERROR(VLOOKUP($G1323,TDAcumula!$C$2:$E$2027,3,0),0)</f>
        <v>0</v>
      </c>
      <c r="I1323" s="79">
        <f t="shared" si="115"/>
        <v>2</v>
      </c>
      <c r="J1323" s="80">
        <f>+IF(CONSOLIDADO[[#This Row],[Codigo Municipio]]=E1322,CONSOLIDADO[[#This Row],[Fallecidos Diarios]]+J1322,CONSOLIDADO[[#This Row],[Fallecidos Diarios]])</f>
        <v>0</v>
      </c>
      <c r="K1323" s="81">
        <f t="shared" si="116"/>
        <v>0</v>
      </c>
      <c r="L1323" s="82">
        <f>+IF(CONSOLIDADO[[#This Row],[Codigo Municipio]]=E1322,CONSOLIDADO[[#This Row],[Recuperados Diarios]]+L1322,CONSOLIDADO[[#This Row],[Recuperados Diarios]])</f>
        <v>2</v>
      </c>
      <c r="M1323" s="83" cm="1">
        <f t="array" ref="M1323">+IFERROR(IF(CONSOLIDADO[[#This Row],[Día]]&lt;14,0,INDEX(CONSOLIDADO[Casos Diarios],ROW()-14,1)),0)</f>
        <v>0</v>
      </c>
      <c r="N1323" s="78">
        <f>+IF(CONSOLIDADO[[#This Row],[Clave]]="710143893",1,IF(OR(CONSOLIDADO[[#This Row],[Casos Acumulados]]&gt;0,CONSOLIDADO[[#This Row],[Muertes]]&gt;0),N1322+1,I1323))</f>
        <v>136</v>
      </c>
      <c r="O1323" s="75">
        <f>+IFERROR(VLOOKUP($G1323,TDMuertes!$C$2:$E$534,3,0),0)</f>
        <v>0</v>
      </c>
      <c r="P1323" s="100" t="str">
        <f t="shared" ca="1" si="117"/>
        <v>OUT TIME</v>
      </c>
      <c r="Q1323" s="84">
        <f>+IFERROR(VLOOKUP(CONSOLIDADO[[#This Row],[Codigo Municipio]],TDDia!$A$4:$B$394,2,0),0)</f>
        <v>0</v>
      </c>
    </row>
    <row r="1324" spans="2:17" ht="14.4" x14ac:dyDescent="0.3">
      <c r="B1324">
        <f t="shared" si="114"/>
        <v>7</v>
      </c>
      <c r="C1324" s="75" t="str" cm="1">
        <f t="array" ref="C1324">+INDEX(Table_4[[Departamento]:[Municipio]],FINAL!$B1324,1)</f>
        <v>Atlántida</v>
      </c>
      <c r="D1324" s="75" t="str" cm="1">
        <f t="array" ref="D1324">+INDEX(Table_4[[Departamento]:[Municipio]],FINAL!$B1324,4)</f>
        <v>Tela</v>
      </c>
      <c r="E1324" s="75" t="str" cm="1">
        <f t="array" ref="E1324">+INDEX(Table_4[[Departamento]:[Municipio]],FINAL!$B1324,3)</f>
        <v>0107</v>
      </c>
      <c r="F1324" s="102">
        <f t="shared" si="113"/>
        <v>44057</v>
      </c>
      <c r="G1324" s="77" t="str">
        <f>+CONSOLIDADO[[#This Row],[Codigo Municipio]]&amp;CONSOLIDADO[[#This Row],[Fecha]]</f>
        <v>010744057</v>
      </c>
      <c r="H1324" s="78">
        <f>+IFERROR(VLOOKUP($G1324,TDAcumula!$C$2:$E$2027,3,0),0)</f>
        <v>0</v>
      </c>
      <c r="I1324" s="79">
        <f t="shared" si="115"/>
        <v>2</v>
      </c>
      <c r="J1324" s="80">
        <f>+IF(CONSOLIDADO[[#This Row],[Codigo Municipio]]=E1323,CONSOLIDADO[[#This Row],[Fallecidos Diarios]]+J1323,CONSOLIDADO[[#This Row],[Fallecidos Diarios]])</f>
        <v>0</v>
      </c>
      <c r="K1324" s="81">
        <f t="shared" si="116"/>
        <v>0</v>
      </c>
      <c r="L1324" s="82">
        <f>+IF(CONSOLIDADO[[#This Row],[Codigo Municipio]]=E1323,CONSOLIDADO[[#This Row],[Recuperados Diarios]]+L1323,CONSOLIDADO[[#This Row],[Recuperados Diarios]])</f>
        <v>2</v>
      </c>
      <c r="M1324" s="83" cm="1">
        <f t="array" ref="M1324">+IFERROR(IF(CONSOLIDADO[[#This Row],[Día]]&lt;14,0,INDEX(CONSOLIDADO[Casos Diarios],ROW()-14,1)),0)</f>
        <v>0</v>
      </c>
      <c r="N1324" s="78">
        <f>+IF(CONSOLIDADO[[#This Row],[Clave]]="710143893",1,IF(OR(CONSOLIDADO[[#This Row],[Casos Acumulados]]&gt;0,CONSOLIDADO[[#This Row],[Muertes]]&gt;0),N1323+1,I1324))</f>
        <v>137</v>
      </c>
      <c r="O1324" s="75">
        <f>+IFERROR(VLOOKUP($G1324,TDMuertes!$C$2:$E$534,3,0),0)</f>
        <v>0</v>
      </c>
      <c r="P1324" s="100" t="str">
        <f t="shared" ca="1" si="117"/>
        <v>OUT TIME</v>
      </c>
      <c r="Q1324" s="84">
        <f>+IFERROR(VLOOKUP(CONSOLIDADO[[#This Row],[Codigo Municipio]],TDDia!$A$4:$B$394,2,0),0)</f>
        <v>0</v>
      </c>
    </row>
    <row r="1325" spans="2:17" ht="14.4" x14ac:dyDescent="0.3">
      <c r="B1325">
        <f t="shared" si="114"/>
        <v>7</v>
      </c>
      <c r="C1325" s="75" t="str" cm="1">
        <f t="array" ref="C1325">+INDEX(Table_4[[Departamento]:[Municipio]],FINAL!$B1325,1)</f>
        <v>Atlántida</v>
      </c>
      <c r="D1325" s="75" t="str" cm="1">
        <f t="array" ref="D1325">+INDEX(Table_4[[Departamento]:[Municipio]],FINAL!$B1325,4)</f>
        <v>Tela</v>
      </c>
      <c r="E1325" s="75" t="str" cm="1">
        <f t="array" ref="E1325">+INDEX(Table_4[[Departamento]:[Municipio]],FINAL!$B1325,3)</f>
        <v>0107</v>
      </c>
      <c r="F1325" s="102">
        <f t="shared" si="113"/>
        <v>44058</v>
      </c>
      <c r="G1325" s="77" t="str">
        <f>+CONSOLIDADO[[#This Row],[Codigo Municipio]]&amp;CONSOLIDADO[[#This Row],[Fecha]]</f>
        <v>010744058</v>
      </c>
      <c r="H1325" s="78">
        <f>+IFERROR(VLOOKUP($G1325,TDAcumula!$C$2:$E$2027,3,0),0)</f>
        <v>0</v>
      </c>
      <c r="I1325" s="79">
        <f t="shared" si="115"/>
        <v>2</v>
      </c>
      <c r="J1325" s="80">
        <f>+IF(CONSOLIDADO[[#This Row],[Codigo Municipio]]=E1324,CONSOLIDADO[[#This Row],[Fallecidos Diarios]]+J1324,CONSOLIDADO[[#This Row],[Fallecidos Diarios]])</f>
        <v>0</v>
      </c>
      <c r="K1325" s="81">
        <f t="shared" si="116"/>
        <v>0</v>
      </c>
      <c r="L1325" s="82">
        <f>+IF(CONSOLIDADO[[#This Row],[Codigo Municipio]]=E1324,CONSOLIDADO[[#This Row],[Recuperados Diarios]]+L1324,CONSOLIDADO[[#This Row],[Recuperados Diarios]])</f>
        <v>2</v>
      </c>
      <c r="M1325" s="83" cm="1">
        <f t="array" ref="M1325">+IFERROR(IF(CONSOLIDADO[[#This Row],[Día]]&lt;14,0,INDEX(CONSOLIDADO[Casos Diarios],ROW()-14,1)),0)</f>
        <v>0</v>
      </c>
      <c r="N1325" s="78">
        <f>+IF(CONSOLIDADO[[#This Row],[Clave]]="710143893",1,IF(OR(CONSOLIDADO[[#This Row],[Casos Acumulados]]&gt;0,CONSOLIDADO[[#This Row],[Muertes]]&gt;0),N1324+1,I1325))</f>
        <v>138</v>
      </c>
      <c r="O1325" s="75">
        <f>+IFERROR(VLOOKUP($G1325,TDMuertes!$C$2:$E$534,3,0),0)</f>
        <v>0</v>
      </c>
      <c r="P1325" s="100" t="str">
        <f t="shared" ca="1" si="117"/>
        <v>OUT TIME</v>
      </c>
      <c r="Q1325" s="84">
        <f>+IFERROR(VLOOKUP(CONSOLIDADO[[#This Row],[Codigo Municipio]],TDDia!$A$4:$B$394,2,0),0)</f>
        <v>0</v>
      </c>
    </row>
    <row r="1326" spans="2:17" ht="14.4" x14ac:dyDescent="0.3">
      <c r="B1326">
        <f t="shared" si="114"/>
        <v>7</v>
      </c>
      <c r="C1326" s="75" t="str" cm="1">
        <f t="array" ref="C1326">+INDEX(Table_4[[Departamento]:[Municipio]],FINAL!$B1326,1)</f>
        <v>Atlántida</v>
      </c>
      <c r="D1326" s="75" t="str" cm="1">
        <f t="array" ref="D1326">+INDEX(Table_4[[Departamento]:[Municipio]],FINAL!$B1326,4)</f>
        <v>Tela</v>
      </c>
      <c r="E1326" s="75" t="str" cm="1">
        <f t="array" ref="E1326">+INDEX(Table_4[[Departamento]:[Municipio]],FINAL!$B1326,3)</f>
        <v>0107</v>
      </c>
      <c r="F1326" s="102">
        <f t="shared" si="113"/>
        <v>44059</v>
      </c>
      <c r="G1326" s="77" t="str">
        <f>+CONSOLIDADO[[#This Row],[Codigo Municipio]]&amp;CONSOLIDADO[[#This Row],[Fecha]]</f>
        <v>010744059</v>
      </c>
      <c r="H1326" s="78">
        <f>+IFERROR(VLOOKUP($G1326,TDAcumula!$C$2:$E$2027,3,0),0)</f>
        <v>0</v>
      </c>
      <c r="I1326" s="79">
        <f t="shared" si="115"/>
        <v>2</v>
      </c>
      <c r="J1326" s="80">
        <f>+IF(CONSOLIDADO[[#This Row],[Codigo Municipio]]=E1325,CONSOLIDADO[[#This Row],[Fallecidos Diarios]]+J1325,CONSOLIDADO[[#This Row],[Fallecidos Diarios]])</f>
        <v>0</v>
      </c>
      <c r="K1326" s="81">
        <f t="shared" si="116"/>
        <v>0</v>
      </c>
      <c r="L1326" s="82">
        <f>+IF(CONSOLIDADO[[#This Row],[Codigo Municipio]]=E1325,CONSOLIDADO[[#This Row],[Recuperados Diarios]]+L1325,CONSOLIDADO[[#This Row],[Recuperados Diarios]])</f>
        <v>2</v>
      </c>
      <c r="M1326" s="83" cm="1">
        <f t="array" ref="M1326">+IFERROR(IF(CONSOLIDADO[[#This Row],[Día]]&lt;14,0,INDEX(CONSOLIDADO[Casos Diarios],ROW()-14,1)),0)</f>
        <v>0</v>
      </c>
      <c r="N1326" s="78">
        <f>+IF(CONSOLIDADO[[#This Row],[Clave]]="710143893",1,IF(OR(CONSOLIDADO[[#This Row],[Casos Acumulados]]&gt;0,CONSOLIDADO[[#This Row],[Muertes]]&gt;0),N1325+1,I1326))</f>
        <v>139</v>
      </c>
      <c r="O1326" s="75">
        <f>+IFERROR(VLOOKUP($G1326,TDMuertes!$C$2:$E$534,3,0),0)</f>
        <v>0</v>
      </c>
      <c r="P1326" s="100" t="str">
        <f t="shared" ca="1" si="117"/>
        <v>OUT TIME</v>
      </c>
      <c r="Q1326" s="84">
        <f>+IFERROR(VLOOKUP(CONSOLIDADO[[#This Row],[Codigo Municipio]],TDDia!$A$4:$B$394,2,0),0)</f>
        <v>0</v>
      </c>
    </row>
    <row r="1327" spans="2:17" ht="14.4" x14ac:dyDescent="0.3">
      <c r="B1327">
        <f t="shared" si="114"/>
        <v>7</v>
      </c>
      <c r="C1327" s="75" t="str" cm="1">
        <f t="array" ref="C1327">+INDEX(Table_4[[Departamento]:[Municipio]],FINAL!$B1327,1)</f>
        <v>Atlántida</v>
      </c>
      <c r="D1327" s="75" t="str" cm="1">
        <f t="array" ref="D1327">+INDEX(Table_4[[Departamento]:[Municipio]],FINAL!$B1327,4)</f>
        <v>Tela</v>
      </c>
      <c r="E1327" s="75" t="str" cm="1">
        <f t="array" ref="E1327">+INDEX(Table_4[[Departamento]:[Municipio]],FINAL!$B1327,3)</f>
        <v>0107</v>
      </c>
      <c r="F1327" s="102">
        <f t="shared" si="113"/>
        <v>44060</v>
      </c>
      <c r="G1327" s="77" t="str">
        <f>+CONSOLIDADO[[#This Row],[Codigo Municipio]]&amp;CONSOLIDADO[[#This Row],[Fecha]]</f>
        <v>010744060</v>
      </c>
      <c r="H1327" s="78">
        <f>+IFERROR(VLOOKUP($G1327,TDAcumula!$C$2:$E$2027,3,0),0)</f>
        <v>0</v>
      </c>
      <c r="I1327" s="79">
        <f t="shared" si="115"/>
        <v>2</v>
      </c>
      <c r="J1327" s="80">
        <f>+IF(CONSOLIDADO[[#This Row],[Codigo Municipio]]=E1326,CONSOLIDADO[[#This Row],[Fallecidos Diarios]]+J1326,CONSOLIDADO[[#This Row],[Fallecidos Diarios]])</f>
        <v>0</v>
      </c>
      <c r="K1327" s="81">
        <f t="shared" si="116"/>
        <v>0</v>
      </c>
      <c r="L1327" s="82">
        <f>+IF(CONSOLIDADO[[#This Row],[Codigo Municipio]]=E1326,CONSOLIDADO[[#This Row],[Recuperados Diarios]]+L1326,CONSOLIDADO[[#This Row],[Recuperados Diarios]])</f>
        <v>2</v>
      </c>
      <c r="M1327" s="83" cm="1">
        <f t="array" ref="M1327">+IFERROR(IF(CONSOLIDADO[[#This Row],[Día]]&lt;14,0,INDEX(CONSOLIDADO[Casos Diarios],ROW()-14,1)),0)</f>
        <v>0</v>
      </c>
      <c r="N1327" s="78">
        <f>+IF(CONSOLIDADO[[#This Row],[Clave]]="710143893",1,IF(OR(CONSOLIDADO[[#This Row],[Casos Acumulados]]&gt;0,CONSOLIDADO[[#This Row],[Muertes]]&gt;0),N1326+1,I1327))</f>
        <v>140</v>
      </c>
      <c r="O1327" s="75">
        <f>+IFERROR(VLOOKUP($G1327,TDMuertes!$C$2:$E$534,3,0),0)</f>
        <v>0</v>
      </c>
      <c r="P1327" s="100" t="str">
        <f t="shared" ca="1" si="117"/>
        <v>OUT TIME</v>
      </c>
      <c r="Q1327" s="84">
        <f>+IFERROR(VLOOKUP(CONSOLIDADO[[#This Row],[Codigo Municipio]],TDDia!$A$4:$B$394,2,0),0)</f>
        <v>0</v>
      </c>
    </row>
    <row r="1328" spans="2:17" ht="14.4" x14ac:dyDescent="0.3">
      <c r="B1328">
        <f t="shared" si="114"/>
        <v>7</v>
      </c>
      <c r="C1328" s="75" t="str" cm="1">
        <f t="array" ref="C1328">+INDEX(Table_4[[Departamento]:[Municipio]],FINAL!$B1328,1)</f>
        <v>Atlántida</v>
      </c>
      <c r="D1328" s="75" t="str" cm="1">
        <f t="array" ref="D1328">+INDEX(Table_4[[Departamento]:[Municipio]],FINAL!$B1328,4)</f>
        <v>Tela</v>
      </c>
      <c r="E1328" s="75" t="str" cm="1">
        <f t="array" ref="E1328">+INDEX(Table_4[[Departamento]:[Municipio]],FINAL!$B1328,3)</f>
        <v>0107</v>
      </c>
      <c r="F1328" s="102">
        <f t="shared" si="113"/>
        <v>44061</v>
      </c>
      <c r="G1328" s="77" t="str">
        <f>+CONSOLIDADO[[#This Row],[Codigo Municipio]]&amp;CONSOLIDADO[[#This Row],[Fecha]]</f>
        <v>010744061</v>
      </c>
      <c r="H1328" s="78">
        <f>+IFERROR(VLOOKUP($G1328,TDAcumula!$C$2:$E$2027,3,0),0)</f>
        <v>0</v>
      </c>
      <c r="I1328" s="79">
        <f t="shared" si="115"/>
        <v>2</v>
      </c>
      <c r="J1328" s="80">
        <f>+IF(CONSOLIDADO[[#This Row],[Codigo Municipio]]=E1327,CONSOLIDADO[[#This Row],[Fallecidos Diarios]]+J1327,CONSOLIDADO[[#This Row],[Fallecidos Diarios]])</f>
        <v>0</v>
      </c>
      <c r="K1328" s="81">
        <f t="shared" si="116"/>
        <v>0</v>
      </c>
      <c r="L1328" s="82">
        <f>+IF(CONSOLIDADO[[#This Row],[Codigo Municipio]]=E1327,CONSOLIDADO[[#This Row],[Recuperados Diarios]]+L1327,CONSOLIDADO[[#This Row],[Recuperados Diarios]])</f>
        <v>2</v>
      </c>
      <c r="M1328" s="83" cm="1">
        <f t="array" ref="M1328">+IFERROR(IF(CONSOLIDADO[[#This Row],[Día]]&lt;14,0,INDEX(CONSOLIDADO[Casos Diarios],ROW()-14,1)),0)</f>
        <v>0</v>
      </c>
      <c r="N1328" s="78">
        <f>+IF(CONSOLIDADO[[#This Row],[Clave]]="710143893",1,IF(OR(CONSOLIDADO[[#This Row],[Casos Acumulados]]&gt;0,CONSOLIDADO[[#This Row],[Muertes]]&gt;0),N1327+1,I1328))</f>
        <v>141</v>
      </c>
      <c r="O1328" s="75">
        <f>+IFERROR(VLOOKUP($G1328,TDMuertes!$C$2:$E$534,3,0),0)</f>
        <v>0</v>
      </c>
      <c r="P1328" s="100" t="str">
        <f t="shared" ca="1" si="117"/>
        <v>OUT TIME</v>
      </c>
      <c r="Q1328" s="84">
        <f>+IFERROR(VLOOKUP(CONSOLIDADO[[#This Row],[Codigo Municipio]],TDDia!$A$4:$B$394,2,0),0)</f>
        <v>0</v>
      </c>
    </row>
    <row r="1329" spans="2:17" ht="14.4" x14ac:dyDescent="0.3">
      <c r="B1329">
        <f t="shared" si="114"/>
        <v>7</v>
      </c>
      <c r="C1329" s="75" t="str" cm="1">
        <f t="array" ref="C1329">+INDEX(Table_4[[Departamento]:[Municipio]],FINAL!$B1329,1)</f>
        <v>Atlántida</v>
      </c>
      <c r="D1329" s="75" t="str" cm="1">
        <f t="array" ref="D1329">+INDEX(Table_4[[Departamento]:[Municipio]],FINAL!$B1329,4)</f>
        <v>Tela</v>
      </c>
      <c r="E1329" s="75" t="str" cm="1">
        <f t="array" ref="E1329">+INDEX(Table_4[[Departamento]:[Municipio]],FINAL!$B1329,3)</f>
        <v>0107</v>
      </c>
      <c r="F1329" s="102">
        <f t="shared" si="113"/>
        <v>44062</v>
      </c>
      <c r="G1329" s="77" t="str">
        <f>+CONSOLIDADO[[#This Row],[Codigo Municipio]]&amp;CONSOLIDADO[[#This Row],[Fecha]]</f>
        <v>010744062</v>
      </c>
      <c r="H1329" s="78">
        <f>+IFERROR(VLOOKUP($G1329,TDAcumula!$C$2:$E$2027,3,0),0)</f>
        <v>0</v>
      </c>
      <c r="I1329" s="79">
        <f t="shared" si="115"/>
        <v>2</v>
      </c>
      <c r="J1329" s="80">
        <f>+IF(CONSOLIDADO[[#This Row],[Codigo Municipio]]=E1328,CONSOLIDADO[[#This Row],[Fallecidos Diarios]]+J1328,CONSOLIDADO[[#This Row],[Fallecidos Diarios]])</f>
        <v>0</v>
      </c>
      <c r="K1329" s="81">
        <f t="shared" si="116"/>
        <v>0</v>
      </c>
      <c r="L1329" s="82">
        <f>+IF(CONSOLIDADO[[#This Row],[Codigo Municipio]]=E1328,CONSOLIDADO[[#This Row],[Recuperados Diarios]]+L1328,CONSOLIDADO[[#This Row],[Recuperados Diarios]])</f>
        <v>2</v>
      </c>
      <c r="M1329" s="83" cm="1">
        <f t="array" ref="M1329">+IFERROR(IF(CONSOLIDADO[[#This Row],[Día]]&lt;14,0,INDEX(CONSOLIDADO[Casos Diarios],ROW()-14,1)),0)</f>
        <v>0</v>
      </c>
      <c r="N1329" s="78">
        <f>+IF(CONSOLIDADO[[#This Row],[Clave]]="710143893",1,IF(OR(CONSOLIDADO[[#This Row],[Casos Acumulados]]&gt;0,CONSOLIDADO[[#This Row],[Muertes]]&gt;0),N1328+1,I1329))</f>
        <v>142</v>
      </c>
      <c r="O1329" s="75">
        <f>+IFERROR(VLOOKUP($G1329,TDMuertes!$C$2:$E$534,3,0),0)</f>
        <v>0</v>
      </c>
      <c r="P1329" s="100" t="str">
        <f t="shared" ca="1" si="117"/>
        <v>OUT TIME</v>
      </c>
      <c r="Q1329" s="84">
        <f>+IFERROR(VLOOKUP(CONSOLIDADO[[#This Row],[Codigo Municipio]],TDDia!$A$4:$B$394,2,0),0)</f>
        <v>0</v>
      </c>
    </row>
    <row r="1330" spans="2:17" ht="14.4" x14ac:dyDescent="0.3">
      <c r="B1330">
        <f t="shared" si="114"/>
        <v>7</v>
      </c>
      <c r="C1330" s="75" t="str" cm="1">
        <f t="array" ref="C1330">+INDEX(Table_4[[Departamento]:[Municipio]],FINAL!$B1330,1)</f>
        <v>Atlántida</v>
      </c>
      <c r="D1330" s="75" t="str" cm="1">
        <f t="array" ref="D1330">+INDEX(Table_4[[Departamento]:[Municipio]],FINAL!$B1330,4)</f>
        <v>Tela</v>
      </c>
      <c r="E1330" s="75" t="str" cm="1">
        <f t="array" ref="E1330">+INDEX(Table_4[[Departamento]:[Municipio]],FINAL!$B1330,3)</f>
        <v>0107</v>
      </c>
      <c r="F1330" s="102">
        <f t="shared" si="113"/>
        <v>44063</v>
      </c>
      <c r="G1330" s="77" t="str">
        <f>+CONSOLIDADO[[#This Row],[Codigo Municipio]]&amp;CONSOLIDADO[[#This Row],[Fecha]]</f>
        <v>010744063</v>
      </c>
      <c r="H1330" s="78">
        <f>+IFERROR(VLOOKUP($G1330,TDAcumula!$C$2:$E$2027,3,0),0)</f>
        <v>0</v>
      </c>
      <c r="I1330" s="79">
        <f t="shared" si="115"/>
        <v>2</v>
      </c>
      <c r="J1330" s="80">
        <f>+IF(CONSOLIDADO[[#This Row],[Codigo Municipio]]=E1329,CONSOLIDADO[[#This Row],[Fallecidos Diarios]]+J1329,CONSOLIDADO[[#This Row],[Fallecidos Diarios]])</f>
        <v>0</v>
      </c>
      <c r="K1330" s="81">
        <f t="shared" si="116"/>
        <v>0</v>
      </c>
      <c r="L1330" s="82">
        <f>+IF(CONSOLIDADO[[#This Row],[Codigo Municipio]]=E1329,CONSOLIDADO[[#This Row],[Recuperados Diarios]]+L1329,CONSOLIDADO[[#This Row],[Recuperados Diarios]])</f>
        <v>2</v>
      </c>
      <c r="M1330" s="83" cm="1">
        <f t="array" ref="M1330">+IFERROR(IF(CONSOLIDADO[[#This Row],[Día]]&lt;14,0,INDEX(CONSOLIDADO[Casos Diarios],ROW()-14,1)),0)</f>
        <v>0</v>
      </c>
      <c r="N1330" s="78">
        <f>+IF(CONSOLIDADO[[#This Row],[Clave]]="710143893",1,IF(OR(CONSOLIDADO[[#This Row],[Casos Acumulados]]&gt;0,CONSOLIDADO[[#This Row],[Muertes]]&gt;0),N1329+1,I1330))</f>
        <v>143</v>
      </c>
      <c r="O1330" s="75">
        <f>+IFERROR(VLOOKUP($G1330,TDMuertes!$C$2:$E$534,3,0),0)</f>
        <v>0</v>
      </c>
      <c r="P1330" s="100" t="str">
        <f t="shared" ca="1" si="117"/>
        <v>OUT TIME</v>
      </c>
      <c r="Q1330" s="84">
        <f>+IFERROR(VLOOKUP(CONSOLIDADO[[#This Row],[Codigo Municipio]],TDDia!$A$4:$B$394,2,0),0)</f>
        <v>0</v>
      </c>
    </row>
    <row r="1331" spans="2:17" ht="14.4" x14ac:dyDescent="0.3">
      <c r="B1331">
        <f t="shared" si="114"/>
        <v>7</v>
      </c>
      <c r="C1331" s="75" t="str" cm="1">
        <f t="array" ref="C1331">+INDEX(Table_4[[Departamento]:[Municipio]],FINAL!$B1331,1)</f>
        <v>Atlántida</v>
      </c>
      <c r="D1331" s="75" t="str" cm="1">
        <f t="array" ref="D1331">+INDEX(Table_4[[Departamento]:[Municipio]],FINAL!$B1331,4)</f>
        <v>Tela</v>
      </c>
      <c r="E1331" s="75" t="str" cm="1">
        <f t="array" ref="E1331">+INDEX(Table_4[[Departamento]:[Municipio]],FINAL!$B1331,3)</f>
        <v>0107</v>
      </c>
      <c r="F1331" s="102">
        <f t="shared" si="113"/>
        <v>44064</v>
      </c>
      <c r="G1331" s="77" t="str">
        <f>+CONSOLIDADO[[#This Row],[Codigo Municipio]]&amp;CONSOLIDADO[[#This Row],[Fecha]]</f>
        <v>010744064</v>
      </c>
      <c r="H1331" s="78">
        <f>+IFERROR(VLOOKUP($G1331,TDAcumula!$C$2:$E$2027,3,0),0)</f>
        <v>0</v>
      </c>
      <c r="I1331" s="79">
        <f t="shared" si="115"/>
        <v>2</v>
      </c>
      <c r="J1331" s="80">
        <f>+IF(CONSOLIDADO[[#This Row],[Codigo Municipio]]=E1330,CONSOLIDADO[[#This Row],[Fallecidos Diarios]]+J1330,CONSOLIDADO[[#This Row],[Fallecidos Diarios]])</f>
        <v>0</v>
      </c>
      <c r="K1331" s="81">
        <f t="shared" si="116"/>
        <v>0</v>
      </c>
      <c r="L1331" s="82">
        <f>+IF(CONSOLIDADO[[#This Row],[Codigo Municipio]]=E1330,CONSOLIDADO[[#This Row],[Recuperados Diarios]]+L1330,CONSOLIDADO[[#This Row],[Recuperados Diarios]])</f>
        <v>2</v>
      </c>
      <c r="M1331" s="83" cm="1">
        <f t="array" ref="M1331">+IFERROR(IF(CONSOLIDADO[[#This Row],[Día]]&lt;14,0,INDEX(CONSOLIDADO[Casos Diarios],ROW()-14,1)),0)</f>
        <v>0</v>
      </c>
      <c r="N1331" s="78">
        <f>+IF(CONSOLIDADO[[#This Row],[Clave]]="710143893",1,IF(OR(CONSOLIDADO[[#This Row],[Casos Acumulados]]&gt;0,CONSOLIDADO[[#This Row],[Muertes]]&gt;0),N1330+1,I1331))</f>
        <v>144</v>
      </c>
      <c r="O1331" s="75">
        <f>+IFERROR(VLOOKUP($G1331,TDMuertes!$C$2:$E$534,3,0),0)</f>
        <v>0</v>
      </c>
      <c r="P1331" s="100" t="str">
        <f t="shared" ca="1" si="117"/>
        <v>OUT TIME</v>
      </c>
      <c r="Q1331" s="84">
        <f>+IFERROR(VLOOKUP(CONSOLIDADO[[#This Row],[Codigo Municipio]],TDDia!$A$4:$B$394,2,0),0)</f>
        <v>0</v>
      </c>
    </row>
    <row r="1332" spans="2:17" ht="14.4" x14ac:dyDescent="0.3">
      <c r="B1332">
        <f t="shared" si="114"/>
        <v>7</v>
      </c>
      <c r="C1332" s="75" t="str" cm="1">
        <f t="array" ref="C1332">+INDEX(Table_4[[Departamento]:[Municipio]],FINAL!$B1332,1)</f>
        <v>Atlántida</v>
      </c>
      <c r="D1332" s="75" t="str" cm="1">
        <f t="array" ref="D1332">+INDEX(Table_4[[Departamento]:[Municipio]],FINAL!$B1332,4)</f>
        <v>Tela</v>
      </c>
      <c r="E1332" s="75" t="str" cm="1">
        <f t="array" ref="E1332">+INDEX(Table_4[[Departamento]:[Municipio]],FINAL!$B1332,3)</f>
        <v>0107</v>
      </c>
      <c r="F1332" s="102">
        <f t="shared" si="113"/>
        <v>44065</v>
      </c>
      <c r="G1332" s="77" t="str">
        <f>+CONSOLIDADO[[#This Row],[Codigo Municipio]]&amp;CONSOLIDADO[[#This Row],[Fecha]]</f>
        <v>010744065</v>
      </c>
      <c r="H1332" s="78">
        <f>+IFERROR(VLOOKUP($G1332,TDAcumula!$C$2:$E$2027,3,0),0)</f>
        <v>0</v>
      </c>
      <c r="I1332" s="79">
        <f t="shared" si="115"/>
        <v>2</v>
      </c>
      <c r="J1332" s="80">
        <f>+IF(CONSOLIDADO[[#This Row],[Codigo Municipio]]=E1331,CONSOLIDADO[[#This Row],[Fallecidos Diarios]]+J1331,CONSOLIDADO[[#This Row],[Fallecidos Diarios]])</f>
        <v>0</v>
      </c>
      <c r="K1332" s="81">
        <f t="shared" si="116"/>
        <v>0</v>
      </c>
      <c r="L1332" s="82">
        <f>+IF(CONSOLIDADO[[#This Row],[Codigo Municipio]]=E1331,CONSOLIDADO[[#This Row],[Recuperados Diarios]]+L1331,CONSOLIDADO[[#This Row],[Recuperados Diarios]])</f>
        <v>2</v>
      </c>
      <c r="M1332" s="83" cm="1">
        <f t="array" ref="M1332">+IFERROR(IF(CONSOLIDADO[[#This Row],[Día]]&lt;14,0,INDEX(CONSOLIDADO[Casos Diarios],ROW()-14,1)),0)</f>
        <v>0</v>
      </c>
      <c r="N1332" s="78">
        <f>+IF(CONSOLIDADO[[#This Row],[Clave]]="710143893",1,IF(OR(CONSOLIDADO[[#This Row],[Casos Acumulados]]&gt;0,CONSOLIDADO[[#This Row],[Muertes]]&gt;0),N1331+1,I1332))</f>
        <v>145</v>
      </c>
      <c r="O1332" s="75">
        <f>+IFERROR(VLOOKUP($G1332,TDMuertes!$C$2:$E$534,3,0),0)</f>
        <v>0</v>
      </c>
      <c r="P1332" s="100" t="str">
        <f t="shared" ca="1" si="117"/>
        <v>OUT TIME</v>
      </c>
      <c r="Q1332" s="84">
        <f>+IFERROR(VLOOKUP(CONSOLIDADO[[#This Row],[Codigo Municipio]],TDDia!$A$4:$B$394,2,0),0)</f>
        <v>0</v>
      </c>
    </row>
    <row r="1333" spans="2:17" ht="14.4" x14ac:dyDescent="0.3">
      <c r="B1333">
        <f t="shared" si="114"/>
        <v>7</v>
      </c>
      <c r="C1333" s="75" t="str" cm="1">
        <f t="array" ref="C1333">+INDEX(Table_4[[Departamento]:[Municipio]],FINAL!$B1333,1)</f>
        <v>Atlántida</v>
      </c>
      <c r="D1333" s="75" t="str" cm="1">
        <f t="array" ref="D1333">+INDEX(Table_4[[Departamento]:[Municipio]],FINAL!$B1333,4)</f>
        <v>Tela</v>
      </c>
      <c r="E1333" s="75" t="str" cm="1">
        <f t="array" ref="E1333">+INDEX(Table_4[[Departamento]:[Municipio]],FINAL!$B1333,3)</f>
        <v>0107</v>
      </c>
      <c r="F1333" s="102">
        <f t="shared" si="113"/>
        <v>44066</v>
      </c>
      <c r="G1333" s="77" t="str">
        <f>+CONSOLIDADO[[#This Row],[Codigo Municipio]]&amp;CONSOLIDADO[[#This Row],[Fecha]]</f>
        <v>010744066</v>
      </c>
      <c r="H1333" s="78">
        <f>+IFERROR(VLOOKUP($G1333,TDAcumula!$C$2:$E$2027,3,0),0)</f>
        <v>0</v>
      </c>
      <c r="I1333" s="79">
        <f t="shared" si="115"/>
        <v>2</v>
      </c>
      <c r="J1333" s="80">
        <f>+IF(CONSOLIDADO[[#This Row],[Codigo Municipio]]=E1332,CONSOLIDADO[[#This Row],[Fallecidos Diarios]]+J1332,CONSOLIDADO[[#This Row],[Fallecidos Diarios]])</f>
        <v>0</v>
      </c>
      <c r="K1333" s="81">
        <f t="shared" si="116"/>
        <v>0</v>
      </c>
      <c r="L1333" s="82">
        <f>+IF(CONSOLIDADO[[#This Row],[Codigo Municipio]]=E1332,CONSOLIDADO[[#This Row],[Recuperados Diarios]]+L1332,CONSOLIDADO[[#This Row],[Recuperados Diarios]])</f>
        <v>2</v>
      </c>
      <c r="M1333" s="83" cm="1">
        <f t="array" ref="M1333">+IFERROR(IF(CONSOLIDADO[[#This Row],[Día]]&lt;14,0,INDEX(CONSOLIDADO[Casos Diarios],ROW()-14,1)),0)</f>
        <v>0</v>
      </c>
      <c r="N1333" s="78">
        <f>+IF(CONSOLIDADO[[#This Row],[Clave]]="710143893",1,IF(OR(CONSOLIDADO[[#This Row],[Casos Acumulados]]&gt;0,CONSOLIDADO[[#This Row],[Muertes]]&gt;0),N1332+1,I1333))</f>
        <v>146</v>
      </c>
      <c r="O1333" s="75">
        <f>+IFERROR(VLOOKUP($G1333,TDMuertes!$C$2:$E$534,3,0),0)</f>
        <v>0</v>
      </c>
      <c r="P1333" s="100" t="str">
        <f t="shared" ca="1" si="117"/>
        <v>OUT TIME</v>
      </c>
      <c r="Q1333" s="84">
        <f>+IFERROR(VLOOKUP(CONSOLIDADO[[#This Row],[Codigo Municipio]],TDDia!$A$4:$B$394,2,0),0)</f>
        <v>0</v>
      </c>
    </row>
    <row r="1334" spans="2:17" ht="14.4" x14ac:dyDescent="0.3">
      <c r="B1334">
        <f t="shared" si="114"/>
        <v>7</v>
      </c>
      <c r="C1334" s="75" t="str" cm="1">
        <f t="array" ref="C1334">+INDEX(Table_4[[Departamento]:[Municipio]],FINAL!$B1334,1)</f>
        <v>Atlántida</v>
      </c>
      <c r="D1334" s="75" t="str" cm="1">
        <f t="array" ref="D1334">+INDEX(Table_4[[Departamento]:[Municipio]],FINAL!$B1334,4)</f>
        <v>Tela</v>
      </c>
      <c r="E1334" s="75" t="str" cm="1">
        <f t="array" ref="E1334">+INDEX(Table_4[[Departamento]:[Municipio]],FINAL!$B1334,3)</f>
        <v>0107</v>
      </c>
      <c r="F1334" s="102">
        <f t="shared" si="113"/>
        <v>44067</v>
      </c>
      <c r="G1334" s="77" t="str">
        <f>+CONSOLIDADO[[#This Row],[Codigo Municipio]]&amp;CONSOLIDADO[[#This Row],[Fecha]]</f>
        <v>010744067</v>
      </c>
      <c r="H1334" s="78">
        <f>+IFERROR(VLOOKUP($G1334,TDAcumula!$C$2:$E$2027,3,0),0)</f>
        <v>0</v>
      </c>
      <c r="I1334" s="79">
        <f t="shared" si="115"/>
        <v>2</v>
      </c>
      <c r="J1334" s="80">
        <f>+IF(CONSOLIDADO[[#This Row],[Codigo Municipio]]=E1333,CONSOLIDADO[[#This Row],[Fallecidos Diarios]]+J1333,CONSOLIDADO[[#This Row],[Fallecidos Diarios]])</f>
        <v>0</v>
      </c>
      <c r="K1334" s="81">
        <f t="shared" si="116"/>
        <v>0</v>
      </c>
      <c r="L1334" s="82">
        <f>+IF(CONSOLIDADO[[#This Row],[Codigo Municipio]]=E1333,CONSOLIDADO[[#This Row],[Recuperados Diarios]]+L1333,CONSOLIDADO[[#This Row],[Recuperados Diarios]])</f>
        <v>2</v>
      </c>
      <c r="M1334" s="83" cm="1">
        <f t="array" ref="M1334">+IFERROR(IF(CONSOLIDADO[[#This Row],[Día]]&lt;14,0,INDEX(CONSOLIDADO[Casos Diarios],ROW()-14,1)),0)</f>
        <v>0</v>
      </c>
      <c r="N1334" s="78">
        <f>+IF(CONSOLIDADO[[#This Row],[Clave]]="710143893",1,IF(OR(CONSOLIDADO[[#This Row],[Casos Acumulados]]&gt;0,CONSOLIDADO[[#This Row],[Muertes]]&gt;0),N1333+1,I1334))</f>
        <v>147</v>
      </c>
      <c r="O1334" s="75">
        <f>+IFERROR(VLOOKUP($G1334,TDMuertes!$C$2:$E$534,3,0),0)</f>
        <v>0</v>
      </c>
      <c r="P1334" s="100" t="str">
        <f t="shared" ca="1" si="117"/>
        <v>OUT TIME</v>
      </c>
      <c r="Q1334" s="84">
        <f>+IFERROR(VLOOKUP(CONSOLIDADO[[#This Row],[Codigo Municipio]],TDDia!$A$4:$B$394,2,0),0)</f>
        <v>0</v>
      </c>
    </row>
    <row r="1335" spans="2:17" ht="14.4" x14ac:dyDescent="0.3">
      <c r="B1335">
        <f t="shared" si="114"/>
        <v>7</v>
      </c>
      <c r="C1335" s="75" t="str" cm="1">
        <f t="array" ref="C1335">+INDEX(Table_4[[Departamento]:[Municipio]],FINAL!$B1335,1)</f>
        <v>Atlántida</v>
      </c>
      <c r="D1335" s="75" t="str" cm="1">
        <f t="array" ref="D1335">+INDEX(Table_4[[Departamento]:[Municipio]],FINAL!$B1335,4)</f>
        <v>Tela</v>
      </c>
      <c r="E1335" s="75" t="str" cm="1">
        <f t="array" ref="E1335">+INDEX(Table_4[[Departamento]:[Municipio]],FINAL!$B1335,3)</f>
        <v>0107</v>
      </c>
      <c r="F1335" s="102">
        <f t="shared" si="113"/>
        <v>44068</v>
      </c>
      <c r="G1335" s="77" t="str">
        <f>+CONSOLIDADO[[#This Row],[Codigo Municipio]]&amp;CONSOLIDADO[[#This Row],[Fecha]]</f>
        <v>010744068</v>
      </c>
      <c r="H1335" s="78">
        <f>+IFERROR(VLOOKUP($G1335,TDAcumula!$C$2:$E$2027,3,0),0)</f>
        <v>0</v>
      </c>
      <c r="I1335" s="79">
        <f t="shared" si="115"/>
        <v>2</v>
      </c>
      <c r="J1335" s="80">
        <f>+IF(CONSOLIDADO[[#This Row],[Codigo Municipio]]=E1334,CONSOLIDADO[[#This Row],[Fallecidos Diarios]]+J1334,CONSOLIDADO[[#This Row],[Fallecidos Diarios]])</f>
        <v>0</v>
      </c>
      <c r="K1335" s="81">
        <f t="shared" si="116"/>
        <v>0</v>
      </c>
      <c r="L1335" s="82">
        <f>+IF(CONSOLIDADO[[#This Row],[Codigo Municipio]]=E1334,CONSOLIDADO[[#This Row],[Recuperados Diarios]]+L1334,CONSOLIDADO[[#This Row],[Recuperados Diarios]])</f>
        <v>2</v>
      </c>
      <c r="M1335" s="83" cm="1">
        <f t="array" ref="M1335">+IFERROR(IF(CONSOLIDADO[[#This Row],[Día]]&lt;14,0,INDEX(CONSOLIDADO[Casos Diarios],ROW()-14,1)),0)</f>
        <v>0</v>
      </c>
      <c r="N1335" s="78">
        <f>+IF(CONSOLIDADO[[#This Row],[Clave]]="710143893",1,IF(OR(CONSOLIDADO[[#This Row],[Casos Acumulados]]&gt;0,CONSOLIDADO[[#This Row],[Muertes]]&gt;0),N1334+1,I1335))</f>
        <v>148</v>
      </c>
      <c r="O1335" s="75">
        <f>+IFERROR(VLOOKUP($G1335,TDMuertes!$C$2:$E$534,3,0),0)</f>
        <v>0</v>
      </c>
      <c r="P1335" s="100" t="str">
        <f t="shared" ca="1" si="117"/>
        <v>OUT TIME</v>
      </c>
      <c r="Q1335" s="84">
        <f>+IFERROR(VLOOKUP(CONSOLIDADO[[#This Row],[Codigo Municipio]],TDDia!$A$4:$B$394,2,0),0)</f>
        <v>0</v>
      </c>
    </row>
    <row r="1336" spans="2:17" ht="14.4" x14ac:dyDescent="0.3">
      <c r="B1336">
        <f t="shared" si="114"/>
        <v>7</v>
      </c>
      <c r="C1336" s="75" t="str" cm="1">
        <f t="array" ref="C1336">+INDEX(Table_4[[Departamento]:[Municipio]],FINAL!$B1336,1)</f>
        <v>Atlántida</v>
      </c>
      <c r="D1336" s="75" t="str" cm="1">
        <f t="array" ref="D1336">+INDEX(Table_4[[Departamento]:[Municipio]],FINAL!$B1336,4)</f>
        <v>Tela</v>
      </c>
      <c r="E1336" s="75" t="str" cm="1">
        <f t="array" ref="E1336">+INDEX(Table_4[[Departamento]:[Municipio]],FINAL!$B1336,3)</f>
        <v>0107</v>
      </c>
      <c r="F1336" s="102">
        <f t="shared" si="113"/>
        <v>44069</v>
      </c>
      <c r="G1336" s="77" t="str">
        <f>+CONSOLIDADO[[#This Row],[Codigo Municipio]]&amp;CONSOLIDADO[[#This Row],[Fecha]]</f>
        <v>010744069</v>
      </c>
      <c r="H1336" s="78">
        <f>+IFERROR(VLOOKUP($G1336,TDAcumula!$C$2:$E$2027,3,0),0)</f>
        <v>0</v>
      </c>
      <c r="I1336" s="79">
        <f t="shared" si="115"/>
        <v>2</v>
      </c>
      <c r="J1336" s="80">
        <f>+IF(CONSOLIDADO[[#This Row],[Codigo Municipio]]=E1335,CONSOLIDADO[[#This Row],[Fallecidos Diarios]]+J1335,CONSOLIDADO[[#This Row],[Fallecidos Diarios]])</f>
        <v>0</v>
      </c>
      <c r="K1336" s="81">
        <f t="shared" si="116"/>
        <v>0</v>
      </c>
      <c r="L1336" s="82">
        <f>+IF(CONSOLIDADO[[#This Row],[Codigo Municipio]]=E1335,CONSOLIDADO[[#This Row],[Recuperados Diarios]]+L1335,CONSOLIDADO[[#This Row],[Recuperados Diarios]])</f>
        <v>2</v>
      </c>
      <c r="M1336" s="83" cm="1">
        <f t="array" ref="M1336">+IFERROR(IF(CONSOLIDADO[[#This Row],[Día]]&lt;14,0,INDEX(CONSOLIDADO[Casos Diarios],ROW()-14,1)),0)</f>
        <v>0</v>
      </c>
      <c r="N1336" s="78">
        <f>+IF(CONSOLIDADO[[#This Row],[Clave]]="710143893",1,IF(OR(CONSOLIDADO[[#This Row],[Casos Acumulados]]&gt;0,CONSOLIDADO[[#This Row],[Muertes]]&gt;0),N1335+1,I1336))</f>
        <v>149</v>
      </c>
      <c r="O1336" s="75">
        <f>+IFERROR(VLOOKUP($G1336,TDMuertes!$C$2:$E$534,3,0),0)</f>
        <v>0</v>
      </c>
      <c r="P1336" s="100" t="str">
        <f t="shared" ca="1" si="117"/>
        <v>OUT TIME</v>
      </c>
      <c r="Q1336" s="84">
        <f>+IFERROR(VLOOKUP(CONSOLIDADO[[#This Row],[Codigo Municipio]],TDDia!$A$4:$B$394,2,0),0)</f>
        <v>0</v>
      </c>
    </row>
    <row r="1337" spans="2:17" ht="14.4" x14ac:dyDescent="0.3">
      <c r="B1337">
        <f t="shared" si="114"/>
        <v>7</v>
      </c>
      <c r="C1337" s="75" t="str" cm="1">
        <f t="array" ref="C1337">+INDEX(Table_4[[Departamento]:[Municipio]],FINAL!$B1337,1)</f>
        <v>Atlántida</v>
      </c>
      <c r="D1337" s="75" t="str" cm="1">
        <f t="array" ref="D1337">+INDEX(Table_4[[Departamento]:[Municipio]],FINAL!$B1337,4)</f>
        <v>Tela</v>
      </c>
      <c r="E1337" s="75" t="str" cm="1">
        <f t="array" ref="E1337">+INDEX(Table_4[[Departamento]:[Municipio]],FINAL!$B1337,3)</f>
        <v>0107</v>
      </c>
      <c r="F1337" s="102">
        <f t="shared" si="113"/>
        <v>44070</v>
      </c>
      <c r="G1337" s="77" t="str">
        <f>+CONSOLIDADO[[#This Row],[Codigo Municipio]]&amp;CONSOLIDADO[[#This Row],[Fecha]]</f>
        <v>010744070</v>
      </c>
      <c r="H1337" s="78">
        <f>+IFERROR(VLOOKUP($G1337,TDAcumula!$C$2:$E$2027,3,0),0)</f>
        <v>0</v>
      </c>
      <c r="I1337" s="79">
        <f t="shared" si="115"/>
        <v>2</v>
      </c>
      <c r="J1337" s="80">
        <f>+IF(CONSOLIDADO[[#This Row],[Codigo Municipio]]=E1336,CONSOLIDADO[[#This Row],[Fallecidos Diarios]]+J1336,CONSOLIDADO[[#This Row],[Fallecidos Diarios]])</f>
        <v>0</v>
      </c>
      <c r="K1337" s="81">
        <f t="shared" si="116"/>
        <v>0</v>
      </c>
      <c r="L1337" s="82">
        <f>+IF(CONSOLIDADO[[#This Row],[Codigo Municipio]]=E1336,CONSOLIDADO[[#This Row],[Recuperados Diarios]]+L1336,CONSOLIDADO[[#This Row],[Recuperados Diarios]])</f>
        <v>2</v>
      </c>
      <c r="M1337" s="83" cm="1">
        <f t="array" ref="M1337">+IFERROR(IF(CONSOLIDADO[[#This Row],[Día]]&lt;14,0,INDEX(CONSOLIDADO[Casos Diarios],ROW()-14,1)),0)</f>
        <v>0</v>
      </c>
      <c r="N1337" s="78">
        <f>+IF(CONSOLIDADO[[#This Row],[Clave]]="710143893",1,IF(OR(CONSOLIDADO[[#This Row],[Casos Acumulados]]&gt;0,CONSOLIDADO[[#This Row],[Muertes]]&gt;0),N1336+1,I1337))</f>
        <v>150</v>
      </c>
      <c r="O1337" s="75">
        <f>+IFERROR(VLOOKUP($G1337,TDMuertes!$C$2:$E$534,3,0),0)</f>
        <v>0</v>
      </c>
      <c r="P1337" s="100" t="str">
        <f t="shared" ca="1" si="117"/>
        <v>OUT TIME</v>
      </c>
      <c r="Q1337" s="84">
        <f>+IFERROR(VLOOKUP(CONSOLIDADO[[#This Row],[Codigo Municipio]],TDDia!$A$4:$B$394,2,0),0)</f>
        <v>0</v>
      </c>
    </row>
    <row r="1338" spans="2:17" ht="14.4" x14ac:dyDescent="0.3">
      <c r="B1338">
        <f t="shared" si="114"/>
        <v>7</v>
      </c>
      <c r="C1338" s="75" t="str" cm="1">
        <f t="array" ref="C1338">+INDEX(Table_4[[Departamento]:[Municipio]],FINAL!$B1338,1)</f>
        <v>Atlántida</v>
      </c>
      <c r="D1338" s="75" t="str" cm="1">
        <f t="array" ref="D1338">+INDEX(Table_4[[Departamento]:[Municipio]],FINAL!$B1338,4)</f>
        <v>Tela</v>
      </c>
      <c r="E1338" s="75" t="str" cm="1">
        <f t="array" ref="E1338">+INDEX(Table_4[[Departamento]:[Municipio]],FINAL!$B1338,3)</f>
        <v>0107</v>
      </c>
      <c r="F1338" s="102">
        <f t="shared" si="113"/>
        <v>44071</v>
      </c>
      <c r="G1338" s="77" t="str">
        <f>+CONSOLIDADO[[#This Row],[Codigo Municipio]]&amp;CONSOLIDADO[[#This Row],[Fecha]]</f>
        <v>010744071</v>
      </c>
      <c r="H1338" s="78">
        <f>+IFERROR(VLOOKUP($G1338,TDAcumula!$C$2:$E$2027,3,0),0)</f>
        <v>0</v>
      </c>
      <c r="I1338" s="79">
        <f t="shared" si="115"/>
        <v>2</v>
      </c>
      <c r="J1338" s="80">
        <f>+IF(CONSOLIDADO[[#This Row],[Codigo Municipio]]=E1337,CONSOLIDADO[[#This Row],[Fallecidos Diarios]]+J1337,CONSOLIDADO[[#This Row],[Fallecidos Diarios]])</f>
        <v>0</v>
      </c>
      <c r="K1338" s="81">
        <f t="shared" si="116"/>
        <v>0</v>
      </c>
      <c r="L1338" s="82">
        <f>+IF(CONSOLIDADO[[#This Row],[Codigo Municipio]]=E1337,CONSOLIDADO[[#This Row],[Recuperados Diarios]]+L1337,CONSOLIDADO[[#This Row],[Recuperados Diarios]])</f>
        <v>2</v>
      </c>
      <c r="M1338" s="83" cm="1">
        <f t="array" ref="M1338">+IFERROR(IF(CONSOLIDADO[[#This Row],[Día]]&lt;14,0,INDEX(CONSOLIDADO[Casos Diarios],ROW()-14,1)),0)</f>
        <v>0</v>
      </c>
      <c r="N1338" s="78">
        <f>+IF(CONSOLIDADO[[#This Row],[Clave]]="710143893",1,IF(OR(CONSOLIDADO[[#This Row],[Casos Acumulados]]&gt;0,CONSOLIDADO[[#This Row],[Muertes]]&gt;0),N1337+1,I1338))</f>
        <v>151</v>
      </c>
      <c r="O1338" s="75">
        <f>+IFERROR(VLOOKUP($G1338,TDMuertes!$C$2:$E$534,3,0),0)</f>
        <v>0</v>
      </c>
      <c r="P1338" s="100" t="str">
        <f t="shared" ca="1" si="117"/>
        <v>OUT TIME</v>
      </c>
      <c r="Q1338" s="84">
        <f>+IFERROR(VLOOKUP(CONSOLIDADO[[#This Row],[Codigo Municipio]],TDDia!$A$4:$B$394,2,0),0)</f>
        <v>0</v>
      </c>
    </row>
    <row r="1339" spans="2:17" ht="14.4" x14ac:dyDescent="0.3">
      <c r="B1339">
        <f t="shared" si="114"/>
        <v>7</v>
      </c>
      <c r="C1339" s="75" t="str" cm="1">
        <f t="array" ref="C1339">+INDEX(Table_4[[Departamento]:[Municipio]],FINAL!$B1339,1)</f>
        <v>Atlántida</v>
      </c>
      <c r="D1339" s="75" t="str" cm="1">
        <f t="array" ref="D1339">+INDEX(Table_4[[Departamento]:[Municipio]],FINAL!$B1339,4)</f>
        <v>Tela</v>
      </c>
      <c r="E1339" s="75" t="str" cm="1">
        <f t="array" ref="E1339">+INDEX(Table_4[[Departamento]:[Municipio]],FINAL!$B1339,3)</f>
        <v>0107</v>
      </c>
      <c r="F1339" s="102">
        <f t="shared" si="113"/>
        <v>44072</v>
      </c>
      <c r="G1339" s="77" t="str">
        <f>+CONSOLIDADO[[#This Row],[Codigo Municipio]]&amp;CONSOLIDADO[[#This Row],[Fecha]]</f>
        <v>010744072</v>
      </c>
      <c r="H1339" s="78">
        <f>+IFERROR(VLOOKUP($G1339,TDAcumula!$C$2:$E$2027,3,0),0)</f>
        <v>0</v>
      </c>
      <c r="I1339" s="79">
        <f t="shared" si="115"/>
        <v>2</v>
      </c>
      <c r="J1339" s="80">
        <f>+IF(CONSOLIDADO[[#This Row],[Codigo Municipio]]=E1338,CONSOLIDADO[[#This Row],[Fallecidos Diarios]]+J1338,CONSOLIDADO[[#This Row],[Fallecidos Diarios]])</f>
        <v>0</v>
      </c>
      <c r="K1339" s="81">
        <f t="shared" si="116"/>
        <v>0</v>
      </c>
      <c r="L1339" s="82">
        <f>+IF(CONSOLIDADO[[#This Row],[Codigo Municipio]]=E1338,CONSOLIDADO[[#This Row],[Recuperados Diarios]]+L1338,CONSOLIDADO[[#This Row],[Recuperados Diarios]])</f>
        <v>2</v>
      </c>
      <c r="M1339" s="83" cm="1">
        <f t="array" ref="M1339">+IFERROR(IF(CONSOLIDADO[[#This Row],[Día]]&lt;14,0,INDEX(CONSOLIDADO[Casos Diarios],ROW()-14,1)),0)</f>
        <v>0</v>
      </c>
      <c r="N1339" s="78">
        <f>+IF(CONSOLIDADO[[#This Row],[Clave]]="710143893",1,IF(OR(CONSOLIDADO[[#This Row],[Casos Acumulados]]&gt;0,CONSOLIDADO[[#This Row],[Muertes]]&gt;0),N1338+1,I1339))</f>
        <v>152</v>
      </c>
      <c r="O1339" s="75">
        <f>+IFERROR(VLOOKUP($G1339,TDMuertes!$C$2:$E$534,3,0),0)</f>
        <v>0</v>
      </c>
      <c r="P1339" s="100" t="str">
        <f t="shared" ca="1" si="117"/>
        <v>OUT TIME</v>
      </c>
      <c r="Q1339" s="84">
        <f>+IFERROR(VLOOKUP(CONSOLIDADO[[#This Row],[Codigo Municipio]],TDDia!$A$4:$B$394,2,0),0)</f>
        <v>0</v>
      </c>
    </row>
    <row r="1340" spans="2:17" ht="14.4" x14ac:dyDescent="0.3">
      <c r="B1340">
        <f t="shared" si="114"/>
        <v>7</v>
      </c>
      <c r="C1340" s="75" t="str" cm="1">
        <f t="array" ref="C1340">+INDEX(Table_4[[Departamento]:[Municipio]],FINAL!$B1340,1)</f>
        <v>Atlántida</v>
      </c>
      <c r="D1340" s="75" t="str" cm="1">
        <f t="array" ref="D1340">+INDEX(Table_4[[Departamento]:[Municipio]],FINAL!$B1340,4)</f>
        <v>Tela</v>
      </c>
      <c r="E1340" s="75" t="str" cm="1">
        <f t="array" ref="E1340">+INDEX(Table_4[[Departamento]:[Municipio]],FINAL!$B1340,3)</f>
        <v>0107</v>
      </c>
      <c r="F1340" s="102">
        <f t="shared" si="113"/>
        <v>44073</v>
      </c>
      <c r="G1340" s="77" t="str">
        <f>+CONSOLIDADO[[#This Row],[Codigo Municipio]]&amp;CONSOLIDADO[[#This Row],[Fecha]]</f>
        <v>010744073</v>
      </c>
      <c r="H1340" s="78">
        <f>+IFERROR(VLOOKUP($G1340,TDAcumula!$C$2:$E$2027,3,0),0)</f>
        <v>0</v>
      </c>
      <c r="I1340" s="79">
        <f t="shared" si="115"/>
        <v>2</v>
      </c>
      <c r="J1340" s="80">
        <f>+IF(CONSOLIDADO[[#This Row],[Codigo Municipio]]=E1339,CONSOLIDADO[[#This Row],[Fallecidos Diarios]]+J1339,CONSOLIDADO[[#This Row],[Fallecidos Diarios]])</f>
        <v>0</v>
      </c>
      <c r="K1340" s="81">
        <f t="shared" si="116"/>
        <v>0</v>
      </c>
      <c r="L1340" s="82">
        <f>+IF(CONSOLIDADO[[#This Row],[Codigo Municipio]]=E1339,CONSOLIDADO[[#This Row],[Recuperados Diarios]]+L1339,CONSOLIDADO[[#This Row],[Recuperados Diarios]])</f>
        <v>2</v>
      </c>
      <c r="M1340" s="83" cm="1">
        <f t="array" ref="M1340">+IFERROR(IF(CONSOLIDADO[[#This Row],[Día]]&lt;14,0,INDEX(CONSOLIDADO[Casos Diarios],ROW()-14,1)),0)</f>
        <v>0</v>
      </c>
      <c r="N1340" s="78">
        <f>+IF(CONSOLIDADO[[#This Row],[Clave]]="710143893",1,IF(OR(CONSOLIDADO[[#This Row],[Casos Acumulados]]&gt;0,CONSOLIDADO[[#This Row],[Muertes]]&gt;0),N1339+1,I1340))</f>
        <v>153</v>
      </c>
      <c r="O1340" s="75">
        <f>+IFERROR(VLOOKUP($G1340,TDMuertes!$C$2:$E$534,3,0),0)</f>
        <v>0</v>
      </c>
      <c r="P1340" s="100" t="str">
        <f t="shared" ca="1" si="117"/>
        <v>OUT TIME</v>
      </c>
      <c r="Q1340" s="84">
        <f>+IFERROR(VLOOKUP(CONSOLIDADO[[#This Row],[Codigo Municipio]],TDDia!$A$4:$B$394,2,0),0)</f>
        <v>0</v>
      </c>
    </row>
    <row r="1341" spans="2:17" ht="14.4" x14ac:dyDescent="0.3">
      <c r="B1341">
        <f t="shared" si="114"/>
        <v>7</v>
      </c>
      <c r="C1341" s="75" t="str" cm="1">
        <f t="array" ref="C1341">+INDEX(Table_4[[Departamento]:[Municipio]],FINAL!$B1341,1)</f>
        <v>Atlántida</v>
      </c>
      <c r="D1341" s="75" t="str" cm="1">
        <f t="array" ref="D1341">+INDEX(Table_4[[Departamento]:[Municipio]],FINAL!$B1341,4)</f>
        <v>Tela</v>
      </c>
      <c r="E1341" s="75" t="str" cm="1">
        <f t="array" ref="E1341">+INDEX(Table_4[[Departamento]:[Municipio]],FINAL!$B1341,3)</f>
        <v>0107</v>
      </c>
      <c r="F1341" s="102">
        <f t="shared" si="113"/>
        <v>44074</v>
      </c>
      <c r="G1341" s="77" t="str">
        <f>+CONSOLIDADO[[#This Row],[Codigo Municipio]]&amp;CONSOLIDADO[[#This Row],[Fecha]]</f>
        <v>010744074</v>
      </c>
      <c r="H1341" s="78">
        <f>+IFERROR(VLOOKUP($G1341,TDAcumula!$C$2:$E$2027,3,0),0)</f>
        <v>0</v>
      </c>
      <c r="I1341" s="79">
        <f t="shared" si="115"/>
        <v>2</v>
      </c>
      <c r="J1341" s="80">
        <f>+IF(CONSOLIDADO[[#This Row],[Codigo Municipio]]=E1340,CONSOLIDADO[[#This Row],[Fallecidos Diarios]]+J1340,CONSOLIDADO[[#This Row],[Fallecidos Diarios]])</f>
        <v>0</v>
      </c>
      <c r="K1341" s="81">
        <f t="shared" si="116"/>
        <v>0</v>
      </c>
      <c r="L1341" s="82">
        <f>+IF(CONSOLIDADO[[#This Row],[Codigo Municipio]]=E1340,CONSOLIDADO[[#This Row],[Recuperados Diarios]]+L1340,CONSOLIDADO[[#This Row],[Recuperados Diarios]])</f>
        <v>2</v>
      </c>
      <c r="M1341" s="83" cm="1">
        <f t="array" ref="M1341">+IFERROR(IF(CONSOLIDADO[[#This Row],[Día]]&lt;14,0,INDEX(CONSOLIDADO[Casos Diarios],ROW()-14,1)),0)</f>
        <v>0</v>
      </c>
      <c r="N1341" s="78">
        <f>+IF(CONSOLIDADO[[#This Row],[Clave]]="710143893",1,IF(OR(CONSOLIDADO[[#This Row],[Casos Acumulados]]&gt;0,CONSOLIDADO[[#This Row],[Muertes]]&gt;0),N1340+1,I1341))</f>
        <v>154</v>
      </c>
      <c r="O1341" s="75">
        <f>+IFERROR(VLOOKUP($G1341,TDMuertes!$C$2:$E$534,3,0),0)</f>
        <v>0</v>
      </c>
      <c r="P1341" s="100" t="str">
        <f t="shared" ca="1" si="117"/>
        <v>OUT TIME</v>
      </c>
      <c r="Q1341" s="84">
        <f>+IFERROR(VLOOKUP(CONSOLIDADO[[#This Row],[Codigo Municipio]],TDDia!$A$4:$B$394,2,0),0)</f>
        <v>0</v>
      </c>
    </row>
    <row r="1342" spans="2:17" ht="14.4" x14ac:dyDescent="0.3">
      <c r="B1342">
        <f t="shared" si="114"/>
        <v>7</v>
      </c>
      <c r="C1342" s="75" t="str" cm="1">
        <f t="array" ref="C1342">+INDEX(Table_4[[Departamento]:[Municipio]],FINAL!$B1342,1)</f>
        <v>Atlántida</v>
      </c>
      <c r="D1342" s="75" t="str" cm="1">
        <f t="array" ref="D1342">+INDEX(Table_4[[Departamento]:[Municipio]],FINAL!$B1342,4)</f>
        <v>Tela</v>
      </c>
      <c r="E1342" s="75" t="str" cm="1">
        <f t="array" ref="E1342">+INDEX(Table_4[[Departamento]:[Municipio]],FINAL!$B1342,3)</f>
        <v>0107</v>
      </c>
      <c r="F1342" s="102">
        <f t="shared" si="113"/>
        <v>44075</v>
      </c>
      <c r="G1342" s="77" t="str">
        <f>+CONSOLIDADO[[#This Row],[Codigo Municipio]]&amp;CONSOLIDADO[[#This Row],[Fecha]]</f>
        <v>010744075</v>
      </c>
      <c r="H1342" s="78">
        <f>+IFERROR(VLOOKUP($G1342,TDAcumula!$C$2:$E$2027,3,0),0)</f>
        <v>0</v>
      </c>
      <c r="I1342" s="79">
        <f t="shared" si="115"/>
        <v>2</v>
      </c>
      <c r="J1342" s="80">
        <f>+IF(CONSOLIDADO[[#This Row],[Codigo Municipio]]=E1341,CONSOLIDADO[[#This Row],[Fallecidos Diarios]]+J1341,CONSOLIDADO[[#This Row],[Fallecidos Diarios]])</f>
        <v>0</v>
      </c>
      <c r="K1342" s="81">
        <f t="shared" si="116"/>
        <v>0</v>
      </c>
      <c r="L1342" s="82">
        <f>+IF(CONSOLIDADO[[#This Row],[Codigo Municipio]]=E1341,CONSOLIDADO[[#This Row],[Recuperados Diarios]]+L1341,CONSOLIDADO[[#This Row],[Recuperados Diarios]])</f>
        <v>2</v>
      </c>
      <c r="M1342" s="83" cm="1">
        <f t="array" ref="M1342">+IFERROR(IF(CONSOLIDADO[[#This Row],[Día]]&lt;14,0,INDEX(CONSOLIDADO[Casos Diarios],ROW()-14,1)),0)</f>
        <v>0</v>
      </c>
      <c r="N1342" s="78">
        <f>+IF(CONSOLIDADO[[#This Row],[Clave]]="710143893",1,IF(OR(CONSOLIDADO[[#This Row],[Casos Acumulados]]&gt;0,CONSOLIDADO[[#This Row],[Muertes]]&gt;0),N1341+1,I1342))</f>
        <v>155</v>
      </c>
      <c r="O1342" s="75">
        <f>+IFERROR(VLOOKUP($G1342,TDMuertes!$C$2:$E$534,3,0),0)</f>
        <v>0</v>
      </c>
      <c r="P1342" s="100" t="str">
        <f t="shared" ca="1" si="117"/>
        <v>OUT TIME</v>
      </c>
      <c r="Q1342" s="84">
        <f>+IFERROR(VLOOKUP(CONSOLIDADO[[#This Row],[Codigo Municipio]],TDDia!$A$4:$B$394,2,0),0)</f>
        <v>0</v>
      </c>
    </row>
    <row r="1343" spans="2:17" ht="14.4" x14ac:dyDescent="0.3">
      <c r="B1343">
        <f t="shared" si="114"/>
        <v>7</v>
      </c>
      <c r="C1343" s="75" t="str" cm="1">
        <f t="array" ref="C1343">+INDEX(Table_4[[Departamento]:[Municipio]],FINAL!$B1343,1)</f>
        <v>Atlántida</v>
      </c>
      <c r="D1343" s="75" t="str" cm="1">
        <f t="array" ref="D1343">+INDEX(Table_4[[Departamento]:[Municipio]],FINAL!$B1343,4)</f>
        <v>Tela</v>
      </c>
      <c r="E1343" s="75" t="str" cm="1">
        <f t="array" ref="E1343">+INDEX(Table_4[[Departamento]:[Municipio]],FINAL!$B1343,3)</f>
        <v>0107</v>
      </c>
      <c r="F1343" s="102">
        <f t="shared" si="113"/>
        <v>44076</v>
      </c>
      <c r="G1343" s="77" t="str">
        <f>+CONSOLIDADO[[#This Row],[Codigo Municipio]]&amp;CONSOLIDADO[[#This Row],[Fecha]]</f>
        <v>010744076</v>
      </c>
      <c r="H1343" s="78">
        <f>+IFERROR(VLOOKUP($G1343,TDAcumula!$C$2:$E$2027,3,0),0)</f>
        <v>0</v>
      </c>
      <c r="I1343" s="79">
        <f t="shared" si="115"/>
        <v>2</v>
      </c>
      <c r="J1343" s="80">
        <f>+IF(CONSOLIDADO[[#This Row],[Codigo Municipio]]=E1342,CONSOLIDADO[[#This Row],[Fallecidos Diarios]]+J1342,CONSOLIDADO[[#This Row],[Fallecidos Diarios]])</f>
        <v>0</v>
      </c>
      <c r="K1343" s="81">
        <f t="shared" si="116"/>
        <v>0</v>
      </c>
      <c r="L1343" s="82">
        <f>+IF(CONSOLIDADO[[#This Row],[Codigo Municipio]]=E1342,CONSOLIDADO[[#This Row],[Recuperados Diarios]]+L1342,CONSOLIDADO[[#This Row],[Recuperados Diarios]])</f>
        <v>2</v>
      </c>
      <c r="M1343" s="83" cm="1">
        <f t="array" ref="M1343">+IFERROR(IF(CONSOLIDADO[[#This Row],[Día]]&lt;14,0,INDEX(CONSOLIDADO[Casos Diarios],ROW()-14,1)),0)</f>
        <v>0</v>
      </c>
      <c r="N1343" s="78">
        <f>+IF(CONSOLIDADO[[#This Row],[Clave]]="710143893",1,IF(OR(CONSOLIDADO[[#This Row],[Casos Acumulados]]&gt;0,CONSOLIDADO[[#This Row],[Muertes]]&gt;0),N1342+1,I1343))</f>
        <v>156</v>
      </c>
      <c r="O1343" s="75">
        <f>+IFERROR(VLOOKUP($G1343,TDMuertes!$C$2:$E$534,3,0),0)</f>
        <v>0</v>
      </c>
      <c r="P1343" s="100" t="str">
        <f t="shared" ca="1" si="117"/>
        <v>OUT TIME</v>
      </c>
      <c r="Q1343" s="84">
        <f>+IFERROR(VLOOKUP(CONSOLIDADO[[#This Row],[Codigo Municipio]],TDDia!$A$4:$B$394,2,0),0)</f>
        <v>0</v>
      </c>
    </row>
    <row r="1344" spans="2:17" ht="14.4" x14ac:dyDescent="0.3">
      <c r="B1344">
        <f t="shared" si="114"/>
        <v>7</v>
      </c>
      <c r="C1344" s="75" t="str" cm="1">
        <f t="array" ref="C1344">+INDEX(Table_4[[Departamento]:[Municipio]],FINAL!$B1344,1)</f>
        <v>Atlántida</v>
      </c>
      <c r="D1344" s="75" t="str" cm="1">
        <f t="array" ref="D1344">+INDEX(Table_4[[Departamento]:[Municipio]],FINAL!$B1344,4)</f>
        <v>Tela</v>
      </c>
      <c r="E1344" s="75" t="str" cm="1">
        <f t="array" ref="E1344">+INDEX(Table_4[[Departamento]:[Municipio]],FINAL!$B1344,3)</f>
        <v>0107</v>
      </c>
      <c r="F1344" s="102">
        <f t="shared" si="113"/>
        <v>44077</v>
      </c>
      <c r="G1344" s="77" t="str">
        <f>+CONSOLIDADO[[#This Row],[Codigo Municipio]]&amp;CONSOLIDADO[[#This Row],[Fecha]]</f>
        <v>010744077</v>
      </c>
      <c r="H1344" s="78">
        <f>+IFERROR(VLOOKUP($G1344,TDAcumula!$C$2:$E$2027,3,0),0)</f>
        <v>0</v>
      </c>
      <c r="I1344" s="79">
        <f t="shared" si="115"/>
        <v>2</v>
      </c>
      <c r="J1344" s="80">
        <f>+IF(CONSOLIDADO[[#This Row],[Codigo Municipio]]=E1343,CONSOLIDADO[[#This Row],[Fallecidos Diarios]]+J1343,CONSOLIDADO[[#This Row],[Fallecidos Diarios]])</f>
        <v>0</v>
      </c>
      <c r="K1344" s="81">
        <f t="shared" si="116"/>
        <v>0</v>
      </c>
      <c r="L1344" s="82">
        <f>+IF(CONSOLIDADO[[#This Row],[Codigo Municipio]]=E1343,CONSOLIDADO[[#This Row],[Recuperados Diarios]]+L1343,CONSOLIDADO[[#This Row],[Recuperados Diarios]])</f>
        <v>2</v>
      </c>
      <c r="M1344" s="83" cm="1">
        <f t="array" ref="M1344">+IFERROR(IF(CONSOLIDADO[[#This Row],[Día]]&lt;14,0,INDEX(CONSOLIDADO[Casos Diarios],ROW()-14,1)),0)</f>
        <v>0</v>
      </c>
      <c r="N1344" s="78">
        <f>+IF(CONSOLIDADO[[#This Row],[Clave]]="710143893",1,IF(OR(CONSOLIDADO[[#This Row],[Casos Acumulados]]&gt;0,CONSOLIDADO[[#This Row],[Muertes]]&gt;0),N1343+1,I1344))</f>
        <v>157</v>
      </c>
      <c r="O1344" s="75">
        <f>+IFERROR(VLOOKUP($G1344,TDMuertes!$C$2:$E$534,3,0),0)</f>
        <v>0</v>
      </c>
      <c r="P1344" s="100" t="str">
        <f t="shared" ca="1" si="117"/>
        <v>OUT TIME</v>
      </c>
      <c r="Q1344" s="84">
        <f>+IFERROR(VLOOKUP(CONSOLIDADO[[#This Row],[Codigo Municipio]],TDDia!$A$4:$B$394,2,0),0)</f>
        <v>0</v>
      </c>
    </row>
    <row r="1345" spans="2:17" ht="14.4" x14ac:dyDescent="0.3">
      <c r="B1345">
        <f t="shared" si="114"/>
        <v>7</v>
      </c>
      <c r="C1345" s="75" t="str" cm="1">
        <f t="array" ref="C1345">+INDEX(Table_4[[Departamento]:[Municipio]],FINAL!$B1345,1)</f>
        <v>Atlántida</v>
      </c>
      <c r="D1345" s="75" t="str" cm="1">
        <f t="array" ref="D1345">+INDEX(Table_4[[Departamento]:[Municipio]],FINAL!$B1345,4)</f>
        <v>Tela</v>
      </c>
      <c r="E1345" s="75" t="str" cm="1">
        <f t="array" ref="E1345">+INDEX(Table_4[[Departamento]:[Municipio]],FINAL!$B1345,3)</f>
        <v>0107</v>
      </c>
      <c r="F1345" s="102">
        <f t="shared" si="113"/>
        <v>44078</v>
      </c>
      <c r="G1345" s="77" t="str">
        <f>+CONSOLIDADO[[#This Row],[Codigo Municipio]]&amp;CONSOLIDADO[[#This Row],[Fecha]]</f>
        <v>010744078</v>
      </c>
      <c r="H1345" s="78">
        <f>+IFERROR(VLOOKUP($G1345,TDAcumula!$C$2:$E$2027,3,0),0)</f>
        <v>0</v>
      </c>
      <c r="I1345" s="79">
        <f t="shared" si="115"/>
        <v>2</v>
      </c>
      <c r="J1345" s="80">
        <f>+IF(CONSOLIDADO[[#This Row],[Codigo Municipio]]=E1344,CONSOLIDADO[[#This Row],[Fallecidos Diarios]]+J1344,CONSOLIDADO[[#This Row],[Fallecidos Diarios]])</f>
        <v>0</v>
      </c>
      <c r="K1345" s="81">
        <f t="shared" si="116"/>
        <v>0</v>
      </c>
      <c r="L1345" s="82">
        <f>+IF(CONSOLIDADO[[#This Row],[Codigo Municipio]]=E1344,CONSOLIDADO[[#This Row],[Recuperados Diarios]]+L1344,CONSOLIDADO[[#This Row],[Recuperados Diarios]])</f>
        <v>2</v>
      </c>
      <c r="M1345" s="83" cm="1">
        <f t="array" ref="M1345">+IFERROR(IF(CONSOLIDADO[[#This Row],[Día]]&lt;14,0,INDEX(CONSOLIDADO[Casos Diarios],ROW()-14,1)),0)</f>
        <v>0</v>
      </c>
      <c r="N1345" s="78">
        <f>+IF(CONSOLIDADO[[#This Row],[Clave]]="710143893",1,IF(OR(CONSOLIDADO[[#This Row],[Casos Acumulados]]&gt;0,CONSOLIDADO[[#This Row],[Muertes]]&gt;0),N1344+1,I1345))</f>
        <v>158</v>
      </c>
      <c r="O1345" s="75">
        <f>+IFERROR(VLOOKUP($G1345,TDMuertes!$C$2:$E$534,3,0),0)</f>
        <v>0</v>
      </c>
      <c r="P1345" s="100" t="str">
        <f t="shared" ca="1" si="117"/>
        <v>OUT TIME</v>
      </c>
      <c r="Q1345" s="84">
        <f>+IFERROR(VLOOKUP(CONSOLIDADO[[#This Row],[Codigo Municipio]],TDDia!$A$4:$B$394,2,0),0)</f>
        <v>0</v>
      </c>
    </row>
    <row r="1346" spans="2:17" ht="14.4" x14ac:dyDescent="0.3">
      <c r="B1346">
        <f t="shared" si="114"/>
        <v>7</v>
      </c>
      <c r="C1346" s="75" t="str" cm="1">
        <f t="array" ref="C1346">+INDEX(Table_4[[Departamento]:[Municipio]],FINAL!$B1346,1)</f>
        <v>Atlántida</v>
      </c>
      <c r="D1346" s="75" t="str" cm="1">
        <f t="array" ref="D1346">+INDEX(Table_4[[Departamento]:[Municipio]],FINAL!$B1346,4)</f>
        <v>Tela</v>
      </c>
      <c r="E1346" s="75" t="str" cm="1">
        <f t="array" ref="E1346">+INDEX(Table_4[[Departamento]:[Municipio]],FINAL!$B1346,3)</f>
        <v>0107</v>
      </c>
      <c r="F1346" s="102">
        <f t="shared" ref="F1346:F1409" si="118">+F1153</f>
        <v>44079</v>
      </c>
      <c r="G1346" s="77" t="str">
        <f>+CONSOLIDADO[[#This Row],[Codigo Municipio]]&amp;CONSOLIDADO[[#This Row],[Fecha]]</f>
        <v>010744079</v>
      </c>
      <c r="H1346" s="78">
        <f>+IFERROR(VLOOKUP($G1346,TDAcumula!$C$2:$E$2027,3,0),0)</f>
        <v>0</v>
      </c>
      <c r="I1346" s="79">
        <f t="shared" si="115"/>
        <v>2</v>
      </c>
      <c r="J1346" s="80">
        <f>+IF(CONSOLIDADO[[#This Row],[Codigo Municipio]]=E1345,CONSOLIDADO[[#This Row],[Fallecidos Diarios]]+J1345,CONSOLIDADO[[#This Row],[Fallecidos Diarios]])</f>
        <v>0</v>
      </c>
      <c r="K1346" s="81">
        <f t="shared" si="116"/>
        <v>0</v>
      </c>
      <c r="L1346" s="82">
        <f>+IF(CONSOLIDADO[[#This Row],[Codigo Municipio]]=E1345,CONSOLIDADO[[#This Row],[Recuperados Diarios]]+L1345,CONSOLIDADO[[#This Row],[Recuperados Diarios]])</f>
        <v>2</v>
      </c>
      <c r="M1346" s="83" cm="1">
        <f t="array" ref="M1346">+IFERROR(IF(CONSOLIDADO[[#This Row],[Día]]&lt;14,0,INDEX(CONSOLIDADO[Casos Diarios],ROW()-14,1)),0)</f>
        <v>0</v>
      </c>
      <c r="N1346" s="78">
        <f>+IF(CONSOLIDADO[[#This Row],[Clave]]="710143893",1,IF(OR(CONSOLIDADO[[#This Row],[Casos Acumulados]]&gt;0,CONSOLIDADO[[#This Row],[Muertes]]&gt;0),N1345+1,I1346))</f>
        <v>159</v>
      </c>
      <c r="O1346" s="75">
        <f>+IFERROR(VLOOKUP($G1346,TDMuertes!$C$2:$E$534,3,0),0)</f>
        <v>0</v>
      </c>
      <c r="P1346" s="100" t="str">
        <f t="shared" ca="1" si="117"/>
        <v>OUT TIME</v>
      </c>
      <c r="Q1346" s="84">
        <f>+IFERROR(VLOOKUP(CONSOLIDADO[[#This Row],[Codigo Municipio]],TDDia!$A$4:$B$394,2,0),0)</f>
        <v>0</v>
      </c>
    </row>
    <row r="1347" spans="2:17" ht="14.4" x14ac:dyDescent="0.3">
      <c r="B1347">
        <f t="shared" si="114"/>
        <v>7</v>
      </c>
      <c r="C1347" s="75" t="str" cm="1">
        <f t="array" ref="C1347">+INDEX(Table_4[[Departamento]:[Municipio]],FINAL!$B1347,1)</f>
        <v>Atlántida</v>
      </c>
      <c r="D1347" s="75" t="str" cm="1">
        <f t="array" ref="D1347">+INDEX(Table_4[[Departamento]:[Municipio]],FINAL!$B1347,4)</f>
        <v>Tela</v>
      </c>
      <c r="E1347" s="75" t="str" cm="1">
        <f t="array" ref="E1347">+INDEX(Table_4[[Departamento]:[Municipio]],FINAL!$B1347,3)</f>
        <v>0107</v>
      </c>
      <c r="F1347" s="102">
        <f t="shared" si="118"/>
        <v>44080</v>
      </c>
      <c r="G1347" s="77" t="str">
        <f>+CONSOLIDADO[[#This Row],[Codigo Municipio]]&amp;CONSOLIDADO[[#This Row],[Fecha]]</f>
        <v>010744080</v>
      </c>
      <c r="H1347" s="78">
        <f>+IFERROR(VLOOKUP($G1347,TDAcumula!$C$2:$E$2027,3,0),0)</f>
        <v>0</v>
      </c>
      <c r="I1347" s="79">
        <f t="shared" si="115"/>
        <v>2</v>
      </c>
      <c r="J1347" s="80">
        <f>+IF(CONSOLIDADO[[#This Row],[Codigo Municipio]]=E1346,CONSOLIDADO[[#This Row],[Fallecidos Diarios]]+J1346,CONSOLIDADO[[#This Row],[Fallecidos Diarios]])</f>
        <v>0</v>
      </c>
      <c r="K1347" s="81">
        <f t="shared" si="116"/>
        <v>0</v>
      </c>
      <c r="L1347" s="82">
        <f>+IF(CONSOLIDADO[[#This Row],[Codigo Municipio]]=E1346,CONSOLIDADO[[#This Row],[Recuperados Diarios]]+L1346,CONSOLIDADO[[#This Row],[Recuperados Diarios]])</f>
        <v>2</v>
      </c>
      <c r="M1347" s="83" cm="1">
        <f t="array" ref="M1347">+IFERROR(IF(CONSOLIDADO[[#This Row],[Día]]&lt;14,0,INDEX(CONSOLIDADO[Casos Diarios],ROW()-14,1)),0)</f>
        <v>0</v>
      </c>
      <c r="N1347" s="78">
        <f>+IF(CONSOLIDADO[[#This Row],[Clave]]="710143893",1,IF(OR(CONSOLIDADO[[#This Row],[Casos Acumulados]]&gt;0,CONSOLIDADO[[#This Row],[Muertes]]&gt;0),N1346+1,I1347))</f>
        <v>160</v>
      </c>
      <c r="O1347" s="75">
        <f>+IFERROR(VLOOKUP($G1347,TDMuertes!$C$2:$E$534,3,0),0)</f>
        <v>0</v>
      </c>
      <c r="P1347" s="100" t="str">
        <f t="shared" ca="1" si="117"/>
        <v>OUT TIME</v>
      </c>
      <c r="Q1347" s="84">
        <f>+IFERROR(VLOOKUP(CONSOLIDADO[[#This Row],[Codigo Municipio]],TDDia!$A$4:$B$394,2,0),0)</f>
        <v>0</v>
      </c>
    </row>
    <row r="1348" spans="2:17" ht="14.4" x14ac:dyDescent="0.3">
      <c r="B1348">
        <f t="shared" si="114"/>
        <v>7</v>
      </c>
      <c r="C1348" s="75" t="str" cm="1">
        <f t="array" ref="C1348">+INDEX(Table_4[[Departamento]:[Municipio]],FINAL!$B1348,1)</f>
        <v>Atlántida</v>
      </c>
      <c r="D1348" s="75" t="str" cm="1">
        <f t="array" ref="D1348">+INDEX(Table_4[[Departamento]:[Municipio]],FINAL!$B1348,4)</f>
        <v>Tela</v>
      </c>
      <c r="E1348" s="75" t="str" cm="1">
        <f t="array" ref="E1348">+INDEX(Table_4[[Departamento]:[Municipio]],FINAL!$B1348,3)</f>
        <v>0107</v>
      </c>
      <c r="F1348" s="102">
        <f t="shared" si="118"/>
        <v>44081</v>
      </c>
      <c r="G1348" s="77" t="str">
        <f>+CONSOLIDADO[[#This Row],[Codigo Municipio]]&amp;CONSOLIDADO[[#This Row],[Fecha]]</f>
        <v>010744081</v>
      </c>
      <c r="H1348" s="78">
        <f>+IFERROR(VLOOKUP($G1348,TDAcumula!$C$2:$E$2027,3,0),0)</f>
        <v>0</v>
      </c>
      <c r="I1348" s="79">
        <f t="shared" si="115"/>
        <v>2</v>
      </c>
      <c r="J1348" s="80">
        <f>+IF(CONSOLIDADO[[#This Row],[Codigo Municipio]]=E1347,CONSOLIDADO[[#This Row],[Fallecidos Diarios]]+J1347,CONSOLIDADO[[#This Row],[Fallecidos Diarios]])</f>
        <v>0</v>
      </c>
      <c r="K1348" s="81">
        <f t="shared" si="116"/>
        <v>0</v>
      </c>
      <c r="L1348" s="82">
        <f>+IF(CONSOLIDADO[[#This Row],[Codigo Municipio]]=E1347,CONSOLIDADO[[#This Row],[Recuperados Diarios]]+L1347,CONSOLIDADO[[#This Row],[Recuperados Diarios]])</f>
        <v>2</v>
      </c>
      <c r="M1348" s="83" cm="1">
        <f t="array" ref="M1348">+IFERROR(IF(CONSOLIDADO[[#This Row],[Día]]&lt;14,0,INDEX(CONSOLIDADO[Casos Diarios],ROW()-14,1)),0)</f>
        <v>0</v>
      </c>
      <c r="N1348" s="78">
        <f>+IF(CONSOLIDADO[[#This Row],[Clave]]="710143893",1,IF(OR(CONSOLIDADO[[#This Row],[Casos Acumulados]]&gt;0,CONSOLIDADO[[#This Row],[Muertes]]&gt;0),N1347+1,I1348))</f>
        <v>161</v>
      </c>
      <c r="O1348" s="75">
        <f>+IFERROR(VLOOKUP($G1348,TDMuertes!$C$2:$E$534,3,0),0)</f>
        <v>0</v>
      </c>
      <c r="P1348" s="100" t="str">
        <f t="shared" ca="1" si="117"/>
        <v>OUT TIME</v>
      </c>
      <c r="Q1348" s="84">
        <f>+IFERROR(VLOOKUP(CONSOLIDADO[[#This Row],[Codigo Municipio]],TDDia!$A$4:$B$394,2,0),0)</f>
        <v>0</v>
      </c>
    </row>
    <row r="1349" spans="2:17" ht="14.4" x14ac:dyDescent="0.3">
      <c r="B1349">
        <f t="shared" ref="B1349:B1412" si="119">+IF(F1348=44085,B1348+1,B1348)</f>
        <v>7</v>
      </c>
      <c r="C1349" s="75" t="str" cm="1">
        <f t="array" ref="C1349">+INDEX(Table_4[[Departamento]:[Municipio]],FINAL!$B1349,1)</f>
        <v>Atlántida</v>
      </c>
      <c r="D1349" s="75" t="str" cm="1">
        <f t="array" ref="D1349">+INDEX(Table_4[[Departamento]:[Municipio]],FINAL!$B1349,4)</f>
        <v>Tela</v>
      </c>
      <c r="E1349" s="75" t="str" cm="1">
        <f t="array" ref="E1349">+INDEX(Table_4[[Departamento]:[Municipio]],FINAL!$B1349,3)</f>
        <v>0107</v>
      </c>
      <c r="F1349" s="102">
        <f t="shared" si="118"/>
        <v>44082</v>
      </c>
      <c r="G1349" s="77" t="str">
        <f>+CONSOLIDADO[[#This Row],[Codigo Municipio]]&amp;CONSOLIDADO[[#This Row],[Fecha]]</f>
        <v>010744082</v>
      </c>
      <c r="H1349" s="78">
        <f>+IFERROR(VLOOKUP($G1349,TDAcumula!$C$2:$E$2027,3,0),0)</f>
        <v>0</v>
      </c>
      <c r="I1349" s="79">
        <f t="shared" si="115"/>
        <v>2</v>
      </c>
      <c r="J1349" s="80">
        <f>+IF(CONSOLIDADO[[#This Row],[Codigo Municipio]]=E1348,CONSOLIDADO[[#This Row],[Fallecidos Diarios]]+J1348,CONSOLIDADO[[#This Row],[Fallecidos Diarios]])</f>
        <v>0</v>
      </c>
      <c r="K1349" s="81">
        <f t="shared" si="116"/>
        <v>0</v>
      </c>
      <c r="L1349" s="82">
        <f>+IF(CONSOLIDADO[[#This Row],[Codigo Municipio]]=E1348,CONSOLIDADO[[#This Row],[Recuperados Diarios]]+L1348,CONSOLIDADO[[#This Row],[Recuperados Diarios]])</f>
        <v>2</v>
      </c>
      <c r="M1349" s="83" cm="1">
        <f t="array" ref="M1349">+IFERROR(IF(CONSOLIDADO[[#This Row],[Día]]&lt;14,0,INDEX(CONSOLIDADO[Casos Diarios],ROW()-14,1)),0)</f>
        <v>0</v>
      </c>
      <c r="N1349" s="78">
        <f>+IF(CONSOLIDADO[[#This Row],[Clave]]="710143893",1,IF(OR(CONSOLIDADO[[#This Row],[Casos Acumulados]]&gt;0,CONSOLIDADO[[#This Row],[Muertes]]&gt;0),N1348+1,I1349))</f>
        <v>162</v>
      </c>
      <c r="O1349" s="75">
        <f>+IFERROR(VLOOKUP($G1349,TDMuertes!$C$2:$E$534,3,0),0)</f>
        <v>0</v>
      </c>
      <c r="P1349" s="100" t="str">
        <f t="shared" ca="1" si="117"/>
        <v>OUT TIME</v>
      </c>
      <c r="Q1349" s="84">
        <f>+IFERROR(VLOOKUP(CONSOLIDADO[[#This Row],[Codigo Municipio]],TDDia!$A$4:$B$394,2,0),0)</f>
        <v>0</v>
      </c>
    </row>
    <row r="1350" spans="2:17" ht="14.4" x14ac:dyDescent="0.3">
      <c r="B1350">
        <f t="shared" si="119"/>
        <v>7</v>
      </c>
      <c r="C1350" s="75" t="str" cm="1">
        <f t="array" ref="C1350">+INDEX(Table_4[[Departamento]:[Municipio]],FINAL!$B1350,1)</f>
        <v>Atlántida</v>
      </c>
      <c r="D1350" s="75" t="str" cm="1">
        <f t="array" ref="D1350">+INDEX(Table_4[[Departamento]:[Municipio]],FINAL!$B1350,4)</f>
        <v>Tela</v>
      </c>
      <c r="E1350" s="75" t="str" cm="1">
        <f t="array" ref="E1350">+INDEX(Table_4[[Departamento]:[Municipio]],FINAL!$B1350,3)</f>
        <v>0107</v>
      </c>
      <c r="F1350" s="102">
        <f t="shared" si="118"/>
        <v>44083</v>
      </c>
      <c r="G1350" s="77" t="str">
        <f>+CONSOLIDADO[[#This Row],[Codigo Municipio]]&amp;CONSOLIDADO[[#This Row],[Fecha]]</f>
        <v>010744083</v>
      </c>
      <c r="H1350" s="78">
        <f>+IFERROR(VLOOKUP($G1350,TDAcumula!$C$2:$E$2027,3,0),0)</f>
        <v>0</v>
      </c>
      <c r="I1350" s="79">
        <f t="shared" si="115"/>
        <v>2</v>
      </c>
      <c r="J1350" s="80">
        <f>+IF(CONSOLIDADO[[#This Row],[Codigo Municipio]]=E1349,CONSOLIDADO[[#This Row],[Fallecidos Diarios]]+J1349,CONSOLIDADO[[#This Row],[Fallecidos Diarios]])</f>
        <v>0</v>
      </c>
      <c r="K1350" s="81">
        <f t="shared" si="116"/>
        <v>0</v>
      </c>
      <c r="L1350" s="82">
        <f>+IF(CONSOLIDADO[[#This Row],[Codigo Municipio]]=E1349,CONSOLIDADO[[#This Row],[Recuperados Diarios]]+L1349,CONSOLIDADO[[#This Row],[Recuperados Diarios]])</f>
        <v>2</v>
      </c>
      <c r="M1350" s="83" cm="1">
        <f t="array" ref="M1350">+IFERROR(IF(CONSOLIDADO[[#This Row],[Día]]&lt;14,0,INDEX(CONSOLIDADO[Casos Diarios],ROW()-14,1)),0)</f>
        <v>0</v>
      </c>
      <c r="N1350" s="78">
        <f>+IF(CONSOLIDADO[[#This Row],[Clave]]="710143893",1,IF(OR(CONSOLIDADO[[#This Row],[Casos Acumulados]]&gt;0,CONSOLIDADO[[#This Row],[Muertes]]&gt;0),N1349+1,I1350))</f>
        <v>163</v>
      </c>
      <c r="O1350" s="75">
        <f>+IFERROR(VLOOKUP($G1350,TDMuertes!$C$2:$E$534,3,0),0)</f>
        <v>0</v>
      </c>
      <c r="P1350" s="100" t="str">
        <f t="shared" ca="1" si="117"/>
        <v>OUT TIME</v>
      </c>
      <c r="Q1350" s="84">
        <f>+IFERROR(VLOOKUP(CONSOLIDADO[[#This Row],[Codigo Municipio]],TDDia!$A$4:$B$394,2,0),0)</f>
        <v>0</v>
      </c>
    </row>
    <row r="1351" spans="2:17" ht="14.4" x14ac:dyDescent="0.3">
      <c r="B1351">
        <f t="shared" si="119"/>
        <v>7</v>
      </c>
      <c r="C1351" s="75" t="str" cm="1">
        <f t="array" ref="C1351">+INDEX(Table_4[[Departamento]:[Municipio]],FINAL!$B1351,1)</f>
        <v>Atlántida</v>
      </c>
      <c r="D1351" s="75" t="str" cm="1">
        <f t="array" ref="D1351">+INDEX(Table_4[[Departamento]:[Municipio]],FINAL!$B1351,4)</f>
        <v>Tela</v>
      </c>
      <c r="E1351" s="75" t="str" cm="1">
        <f t="array" ref="E1351">+INDEX(Table_4[[Departamento]:[Municipio]],FINAL!$B1351,3)</f>
        <v>0107</v>
      </c>
      <c r="F1351" s="102">
        <f t="shared" si="118"/>
        <v>44084</v>
      </c>
      <c r="G1351" s="77" t="str">
        <f>+CONSOLIDADO[[#This Row],[Codigo Municipio]]&amp;CONSOLIDADO[[#This Row],[Fecha]]</f>
        <v>010744084</v>
      </c>
      <c r="H1351" s="78">
        <f>+IFERROR(VLOOKUP($G1351,TDAcumula!$C$2:$E$2027,3,0),0)</f>
        <v>0</v>
      </c>
      <c r="I1351" s="79">
        <f t="shared" si="115"/>
        <v>2</v>
      </c>
      <c r="J1351" s="80">
        <f>+IF(CONSOLIDADO[[#This Row],[Codigo Municipio]]=E1350,CONSOLIDADO[[#This Row],[Fallecidos Diarios]]+J1350,CONSOLIDADO[[#This Row],[Fallecidos Diarios]])</f>
        <v>0</v>
      </c>
      <c r="K1351" s="81">
        <f t="shared" si="116"/>
        <v>0</v>
      </c>
      <c r="L1351" s="82">
        <f>+IF(CONSOLIDADO[[#This Row],[Codigo Municipio]]=E1350,CONSOLIDADO[[#This Row],[Recuperados Diarios]]+L1350,CONSOLIDADO[[#This Row],[Recuperados Diarios]])</f>
        <v>2</v>
      </c>
      <c r="M1351" s="83" cm="1">
        <f t="array" ref="M1351">+IFERROR(IF(CONSOLIDADO[[#This Row],[Día]]&lt;14,0,INDEX(CONSOLIDADO[Casos Diarios],ROW()-14,1)),0)</f>
        <v>0</v>
      </c>
      <c r="N1351" s="78">
        <f>+IF(CONSOLIDADO[[#This Row],[Clave]]="710143893",1,IF(OR(CONSOLIDADO[[#This Row],[Casos Acumulados]]&gt;0,CONSOLIDADO[[#This Row],[Muertes]]&gt;0),N1350+1,I1351))</f>
        <v>164</v>
      </c>
      <c r="O1351" s="75">
        <f>+IFERROR(VLOOKUP($G1351,TDMuertes!$C$2:$E$534,3,0),0)</f>
        <v>0</v>
      </c>
      <c r="P1351" s="100" t="str">
        <f t="shared" ca="1" si="117"/>
        <v>OUT TIME</v>
      </c>
      <c r="Q1351" s="84">
        <f>+IFERROR(VLOOKUP(CONSOLIDADO[[#This Row],[Codigo Municipio]],TDDia!$A$4:$B$394,2,0),0)</f>
        <v>0</v>
      </c>
    </row>
    <row r="1352" spans="2:17" ht="14.4" x14ac:dyDescent="0.3">
      <c r="B1352">
        <f t="shared" si="119"/>
        <v>7</v>
      </c>
      <c r="C1352" s="75" t="str" cm="1">
        <f t="array" ref="C1352">+INDEX(Table_4[[Departamento]:[Municipio]],FINAL!$B1352,1)</f>
        <v>Atlántida</v>
      </c>
      <c r="D1352" s="75" t="str" cm="1">
        <f t="array" ref="D1352">+INDEX(Table_4[[Departamento]:[Municipio]],FINAL!$B1352,4)</f>
        <v>Tela</v>
      </c>
      <c r="E1352" s="75" t="str" cm="1">
        <f t="array" ref="E1352">+INDEX(Table_4[[Departamento]:[Municipio]],FINAL!$B1352,3)</f>
        <v>0107</v>
      </c>
      <c r="F1352" s="102">
        <f t="shared" si="118"/>
        <v>44085</v>
      </c>
      <c r="G1352" s="77" t="str">
        <f>+CONSOLIDADO[[#This Row],[Codigo Municipio]]&amp;CONSOLIDADO[[#This Row],[Fecha]]</f>
        <v>010744085</v>
      </c>
      <c r="H1352" s="78">
        <f>+IFERROR(VLOOKUP($G1352,TDAcumula!$C$2:$E$2027,3,0),0)</f>
        <v>0</v>
      </c>
      <c r="I1352" s="79">
        <f t="shared" si="115"/>
        <v>2</v>
      </c>
      <c r="J1352" s="80">
        <f>+IF(CONSOLIDADO[[#This Row],[Codigo Municipio]]=E1351,CONSOLIDADO[[#This Row],[Fallecidos Diarios]]+J1351,CONSOLIDADO[[#This Row],[Fallecidos Diarios]])</f>
        <v>0</v>
      </c>
      <c r="K1352" s="81">
        <f t="shared" si="116"/>
        <v>0</v>
      </c>
      <c r="L1352" s="82">
        <f>+IF(CONSOLIDADO[[#This Row],[Codigo Municipio]]=E1351,CONSOLIDADO[[#This Row],[Recuperados Diarios]]+L1351,CONSOLIDADO[[#This Row],[Recuperados Diarios]])</f>
        <v>2</v>
      </c>
      <c r="M1352" s="83" cm="1">
        <f t="array" ref="M1352">+IFERROR(IF(CONSOLIDADO[[#This Row],[Día]]&lt;14,0,INDEX(CONSOLIDADO[Casos Diarios],ROW()-14,1)),0)</f>
        <v>0</v>
      </c>
      <c r="N1352" s="78">
        <f>+IF(CONSOLIDADO[[#This Row],[Clave]]="710143893",1,IF(OR(CONSOLIDADO[[#This Row],[Casos Acumulados]]&gt;0,CONSOLIDADO[[#This Row],[Muertes]]&gt;0),N1351+1,I1352))</f>
        <v>165</v>
      </c>
      <c r="O1352" s="75">
        <f>+IFERROR(VLOOKUP($G1352,TDMuertes!$C$2:$E$534,3,0),0)</f>
        <v>0</v>
      </c>
      <c r="P1352" s="100" t="str">
        <f t="shared" ca="1" si="117"/>
        <v>OUT TIME</v>
      </c>
      <c r="Q1352" s="84">
        <f>+IFERROR(VLOOKUP(CONSOLIDADO[[#This Row],[Codigo Municipio]],TDDia!$A$4:$B$394,2,0),0)</f>
        <v>0</v>
      </c>
    </row>
    <row r="1353" spans="2:17" ht="14.4" x14ac:dyDescent="0.3">
      <c r="B1353">
        <f t="shared" si="119"/>
        <v>8</v>
      </c>
      <c r="C1353" s="75" t="str" cm="1">
        <f t="array" ref="C1353">+INDEX(Table_4[[Departamento]:[Municipio]],FINAL!$B1353,1)</f>
        <v>Atlántida</v>
      </c>
      <c r="D1353" s="75" t="str" cm="1">
        <f t="array" ref="D1353">+INDEX(Table_4[[Departamento]:[Municipio]],FINAL!$B1353,4)</f>
        <v>Arizona</v>
      </c>
      <c r="E1353" s="75" t="str" cm="1">
        <f t="array" ref="E1353">+INDEX(Table_4[[Departamento]:[Municipio]],FINAL!$B1353,3)</f>
        <v>0108</v>
      </c>
      <c r="F1353" s="102">
        <f t="shared" si="118"/>
        <v>43893</v>
      </c>
      <c r="G1353" s="77" t="str">
        <f>+CONSOLIDADO[[#This Row],[Codigo Municipio]]&amp;CONSOLIDADO[[#This Row],[Fecha]]</f>
        <v>010843893</v>
      </c>
      <c r="H1353" s="78">
        <f>+IFERROR(VLOOKUP($G1353,TDAcumula!$C$2:$E$2027,3,0),0)</f>
        <v>0</v>
      </c>
      <c r="I1353" s="79">
        <f t="shared" si="115"/>
        <v>0</v>
      </c>
      <c r="J1353" s="80">
        <f>+IF(CONSOLIDADO[[#This Row],[Codigo Municipio]]=E1352,CONSOLIDADO[[#This Row],[Fallecidos Diarios]]+J1352,CONSOLIDADO[[#This Row],[Fallecidos Diarios]])</f>
        <v>0</v>
      </c>
      <c r="K1353" s="81">
        <f t="shared" si="116"/>
        <v>0</v>
      </c>
      <c r="L1353" s="82">
        <f>+IF(CONSOLIDADO[[#This Row],[Codigo Municipio]]=E1352,CONSOLIDADO[[#This Row],[Recuperados Diarios]]+L1352,CONSOLIDADO[[#This Row],[Recuperados Diarios]])</f>
        <v>0</v>
      </c>
      <c r="M1353" s="83" cm="1">
        <f t="array" ref="M1353">+IFERROR(IF(CONSOLIDADO[[#This Row],[Día]]&lt;14,0,INDEX(CONSOLIDADO[Casos Diarios],ROW()-14,1)),0)</f>
        <v>0</v>
      </c>
      <c r="N1353" s="78">
        <f>+IF(CONSOLIDADO[[#This Row],[Clave]]="710143893",1,IF(OR(CONSOLIDADO[[#This Row],[Casos Acumulados]]&gt;0,CONSOLIDADO[[#This Row],[Muertes]]&gt;0),N1352+1,I1353))</f>
        <v>0</v>
      </c>
      <c r="O1353" s="75">
        <f>+IFERROR(VLOOKUP($G1353,TDMuertes!$C$2:$E$534,3,0),0)</f>
        <v>0</v>
      </c>
      <c r="P1353" s="100" t="str">
        <f t="shared" ca="1" si="117"/>
        <v>OFF</v>
      </c>
      <c r="Q1353" s="84">
        <f>+IFERROR(VLOOKUP(CONSOLIDADO[[#This Row],[Codigo Municipio]],TDDia!$A$4:$B$394,2,0),0)</f>
        <v>0</v>
      </c>
    </row>
    <row r="1354" spans="2:17" ht="14.4" x14ac:dyDescent="0.3">
      <c r="B1354">
        <f t="shared" si="119"/>
        <v>8</v>
      </c>
      <c r="C1354" s="75" t="str" cm="1">
        <f t="array" ref="C1354">+INDEX(Table_4[[Departamento]:[Municipio]],FINAL!$B1354,1)</f>
        <v>Atlántida</v>
      </c>
      <c r="D1354" s="75" t="str" cm="1">
        <f t="array" ref="D1354">+INDEX(Table_4[[Departamento]:[Municipio]],FINAL!$B1354,4)</f>
        <v>Arizona</v>
      </c>
      <c r="E1354" s="75" t="str" cm="1">
        <f t="array" ref="E1354">+INDEX(Table_4[[Departamento]:[Municipio]],FINAL!$B1354,3)</f>
        <v>0108</v>
      </c>
      <c r="F1354" s="102">
        <f t="shared" si="118"/>
        <v>43894</v>
      </c>
      <c r="G1354" s="77" t="str">
        <f>+CONSOLIDADO[[#This Row],[Codigo Municipio]]&amp;CONSOLIDADO[[#This Row],[Fecha]]</f>
        <v>010843894</v>
      </c>
      <c r="H1354" s="78">
        <f>+IFERROR(VLOOKUP($G1354,TDAcumula!$C$2:$E$2027,3,0),0)</f>
        <v>0</v>
      </c>
      <c r="I1354" s="79">
        <f t="shared" si="115"/>
        <v>0</v>
      </c>
      <c r="J1354" s="80">
        <f>+IF(CONSOLIDADO[[#This Row],[Codigo Municipio]]=E1353,CONSOLIDADO[[#This Row],[Fallecidos Diarios]]+J1353,CONSOLIDADO[[#This Row],[Fallecidos Diarios]])</f>
        <v>0</v>
      </c>
      <c r="K1354" s="81">
        <f t="shared" si="116"/>
        <v>0</v>
      </c>
      <c r="L1354" s="82">
        <f>+IF(CONSOLIDADO[[#This Row],[Codigo Municipio]]=E1353,CONSOLIDADO[[#This Row],[Recuperados Diarios]]+L1353,CONSOLIDADO[[#This Row],[Recuperados Diarios]])</f>
        <v>0</v>
      </c>
      <c r="M1354" s="83" cm="1">
        <f t="array" ref="M1354">+IFERROR(IF(CONSOLIDADO[[#This Row],[Día]]&lt;14,0,INDEX(CONSOLIDADO[Casos Diarios],ROW()-14,1)),0)</f>
        <v>0</v>
      </c>
      <c r="N1354" s="78">
        <f>+IF(CONSOLIDADO[[#This Row],[Clave]]="710143893",1,IF(OR(CONSOLIDADO[[#This Row],[Casos Acumulados]]&gt;0,CONSOLIDADO[[#This Row],[Muertes]]&gt;0),N1353+1,I1354))</f>
        <v>0</v>
      </c>
      <c r="O1354" s="75">
        <f>+IFERROR(VLOOKUP($G1354,TDMuertes!$C$2:$E$534,3,0),0)</f>
        <v>0</v>
      </c>
      <c r="P1354" s="100" t="str">
        <f t="shared" ca="1" si="117"/>
        <v>OFF</v>
      </c>
      <c r="Q1354" s="84">
        <f>+IFERROR(VLOOKUP(CONSOLIDADO[[#This Row],[Codigo Municipio]],TDDia!$A$4:$B$394,2,0),0)</f>
        <v>0</v>
      </c>
    </row>
    <row r="1355" spans="2:17" ht="14.4" x14ac:dyDescent="0.3">
      <c r="B1355">
        <f t="shared" si="119"/>
        <v>8</v>
      </c>
      <c r="C1355" s="75" t="str" cm="1">
        <f t="array" ref="C1355">+INDEX(Table_4[[Departamento]:[Municipio]],FINAL!$B1355,1)</f>
        <v>Atlántida</v>
      </c>
      <c r="D1355" s="75" t="str" cm="1">
        <f t="array" ref="D1355">+INDEX(Table_4[[Departamento]:[Municipio]],FINAL!$B1355,4)</f>
        <v>Arizona</v>
      </c>
      <c r="E1355" s="75" t="str" cm="1">
        <f t="array" ref="E1355">+INDEX(Table_4[[Departamento]:[Municipio]],FINAL!$B1355,3)</f>
        <v>0108</v>
      </c>
      <c r="F1355" s="102">
        <f t="shared" si="118"/>
        <v>43895</v>
      </c>
      <c r="G1355" s="77" t="str">
        <f>+CONSOLIDADO[[#This Row],[Codigo Municipio]]&amp;CONSOLIDADO[[#This Row],[Fecha]]</f>
        <v>010843895</v>
      </c>
      <c r="H1355" s="78">
        <f>+IFERROR(VLOOKUP($G1355,TDAcumula!$C$2:$E$2027,3,0),0)</f>
        <v>0</v>
      </c>
      <c r="I1355" s="79">
        <f t="shared" si="115"/>
        <v>0</v>
      </c>
      <c r="J1355" s="80">
        <f>+IF(CONSOLIDADO[[#This Row],[Codigo Municipio]]=E1354,CONSOLIDADO[[#This Row],[Fallecidos Diarios]]+J1354,CONSOLIDADO[[#This Row],[Fallecidos Diarios]])</f>
        <v>0</v>
      </c>
      <c r="K1355" s="81">
        <f t="shared" si="116"/>
        <v>0</v>
      </c>
      <c r="L1355" s="82">
        <f>+IF(CONSOLIDADO[[#This Row],[Codigo Municipio]]=E1354,CONSOLIDADO[[#This Row],[Recuperados Diarios]]+L1354,CONSOLIDADO[[#This Row],[Recuperados Diarios]])</f>
        <v>0</v>
      </c>
      <c r="M1355" s="83" cm="1">
        <f t="array" ref="M1355">+IFERROR(IF(CONSOLIDADO[[#This Row],[Día]]&lt;14,0,INDEX(CONSOLIDADO[Casos Diarios],ROW()-14,1)),0)</f>
        <v>0</v>
      </c>
      <c r="N1355" s="78">
        <f>+IF(CONSOLIDADO[[#This Row],[Clave]]="710143893",1,IF(OR(CONSOLIDADO[[#This Row],[Casos Acumulados]]&gt;0,CONSOLIDADO[[#This Row],[Muertes]]&gt;0),N1354+1,I1355))</f>
        <v>0</v>
      </c>
      <c r="O1355" s="75">
        <f>+IFERROR(VLOOKUP($G1355,TDMuertes!$C$2:$E$534,3,0),0)</f>
        <v>0</v>
      </c>
      <c r="P1355" s="100" t="str">
        <f t="shared" ca="1" si="117"/>
        <v>OFF</v>
      </c>
      <c r="Q1355" s="84">
        <f>+IFERROR(VLOOKUP(CONSOLIDADO[[#This Row],[Codigo Municipio]],TDDia!$A$4:$B$394,2,0),0)</f>
        <v>0</v>
      </c>
    </row>
    <row r="1356" spans="2:17" ht="14.4" x14ac:dyDescent="0.3">
      <c r="B1356">
        <f t="shared" si="119"/>
        <v>8</v>
      </c>
      <c r="C1356" s="75" t="str" cm="1">
        <f t="array" ref="C1356">+INDEX(Table_4[[Departamento]:[Municipio]],FINAL!$B1356,1)</f>
        <v>Atlántida</v>
      </c>
      <c r="D1356" s="75" t="str" cm="1">
        <f t="array" ref="D1356">+INDEX(Table_4[[Departamento]:[Municipio]],FINAL!$B1356,4)</f>
        <v>Arizona</v>
      </c>
      <c r="E1356" s="75" t="str" cm="1">
        <f t="array" ref="E1356">+INDEX(Table_4[[Departamento]:[Municipio]],FINAL!$B1356,3)</f>
        <v>0108</v>
      </c>
      <c r="F1356" s="102">
        <f t="shared" si="118"/>
        <v>43896</v>
      </c>
      <c r="G1356" s="77" t="str">
        <f>+CONSOLIDADO[[#This Row],[Codigo Municipio]]&amp;CONSOLIDADO[[#This Row],[Fecha]]</f>
        <v>010843896</v>
      </c>
      <c r="H1356" s="78">
        <f>+IFERROR(VLOOKUP($G1356,TDAcumula!$C$2:$E$2027,3,0),0)</f>
        <v>0</v>
      </c>
      <c r="I1356" s="79">
        <f t="shared" si="115"/>
        <v>0</v>
      </c>
      <c r="J1356" s="80">
        <f>+IF(CONSOLIDADO[[#This Row],[Codigo Municipio]]=E1355,CONSOLIDADO[[#This Row],[Fallecidos Diarios]]+J1355,CONSOLIDADO[[#This Row],[Fallecidos Diarios]])</f>
        <v>0</v>
      </c>
      <c r="K1356" s="81">
        <f t="shared" si="116"/>
        <v>0</v>
      </c>
      <c r="L1356" s="82">
        <f>+IF(CONSOLIDADO[[#This Row],[Codigo Municipio]]=E1355,CONSOLIDADO[[#This Row],[Recuperados Diarios]]+L1355,CONSOLIDADO[[#This Row],[Recuperados Diarios]])</f>
        <v>0</v>
      </c>
      <c r="M1356" s="83" cm="1">
        <f t="array" ref="M1356">+IFERROR(IF(CONSOLIDADO[[#This Row],[Día]]&lt;14,0,INDEX(CONSOLIDADO[Casos Diarios],ROW()-14,1)),0)</f>
        <v>0</v>
      </c>
      <c r="N1356" s="78">
        <f>+IF(CONSOLIDADO[[#This Row],[Clave]]="710143893",1,IF(OR(CONSOLIDADO[[#This Row],[Casos Acumulados]]&gt;0,CONSOLIDADO[[#This Row],[Muertes]]&gt;0),N1355+1,I1356))</f>
        <v>0</v>
      </c>
      <c r="O1356" s="75">
        <f>+IFERROR(VLOOKUP($G1356,TDMuertes!$C$2:$E$534,3,0),0)</f>
        <v>0</v>
      </c>
      <c r="P1356" s="100" t="str">
        <f t="shared" ca="1" si="117"/>
        <v>OFF</v>
      </c>
      <c r="Q1356" s="84">
        <f>+IFERROR(VLOOKUP(CONSOLIDADO[[#This Row],[Codigo Municipio]],TDDia!$A$4:$B$394,2,0),0)</f>
        <v>0</v>
      </c>
    </row>
    <row r="1357" spans="2:17" ht="14.4" x14ac:dyDescent="0.3">
      <c r="B1357">
        <f t="shared" si="119"/>
        <v>8</v>
      </c>
      <c r="C1357" s="75" t="str" cm="1">
        <f t="array" ref="C1357">+INDEX(Table_4[[Departamento]:[Municipio]],FINAL!$B1357,1)</f>
        <v>Atlántida</v>
      </c>
      <c r="D1357" s="75" t="str" cm="1">
        <f t="array" ref="D1357">+INDEX(Table_4[[Departamento]:[Municipio]],FINAL!$B1357,4)</f>
        <v>Arizona</v>
      </c>
      <c r="E1357" s="75" t="str" cm="1">
        <f t="array" ref="E1357">+INDEX(Table_4[[Departamento]:[Municipio]],FINAL!$B1357,3)</f>
        <v>0108</v>
      </c>
      <c r="F1357" s="102">
        <f t="shared" si="118"/>
        <v>43897</v>
      </c>
      <c r="G1357" s="77" t="str">
        <f>+CONSOLIDADO[[#This Row],[Codigo Municipio]]&amp;CONSOLIDADO[[#This Row],[Fecha]]</f>
        <v>010843897</v>
      </c>
      <c r="H1357" s="78">
        <f>+IFERROR(VLOOKUP($G1357,TDAcumula!$C$2:$E$2027,3,0),0)</f>
        <v>0</v>
      </c>
      <c r="I1357" s="79">
        <f t="shared" si="115"/>
        <v>0</v>
      </c>
      <c r="J1357" s="80">
        <f>+IF(CONSOLIDADO[[#This Row],[Codigo Municipio]]=E1356,CONSOLIDADO[[#This Row],[Fallecidos Diarios]]+J1356,CONSOLIDADO[[#This Row],[Fallecidos Diarios]])</f>
        <v>0</v>
      </c>
      <c r="K1357" s="81">
        <f t="shared" si="116"/>
        <v>0</v>
      </c>
      <c r="L1357" s="82">
        <f>+IF(CONSOLIDADO[[#This Row],[Codigo Municipio]]=E1356,CONSOLIDADO[[#This Row],[Recuperados Diarios]]+L1356,CONSOLIDADO[[#This Row],[Recuperados Diarios]])</f>
        <v>0</v>
      </c>
      <c r="M1357" s="83" cm="1">
        <f t="array" ref="M1357">+IFERROR(IF(CONSOLIDADO[[#This Row],[Día]]&lt;14,0,INDEX(CONSOLIDADO[Casos Diarios],ROW()-14,1)),0)</f>
        <v>0</v>
      </c>
      <c r="N1357" s="78">
        <f>+IF(CONSOLIDADO[[#This Row],[Clave]]="710143893",1,IF(OR(CONSOLIDADO[[#This Row],[Casos Acumulados]]&gt;0,CONSOLIDADO[[#This Row],[Muertes]]&gt;0),N1356+1,I1357))</f>
        <v>0</v>
      </c>
      <c r="O1357" s="75">
        <f>+IFERROR(VLOOKUP($G1357,TDMuertes!$C$2:$E$534,3,0),0)</f>
        <v>0</v>
      </c>
      <c r="P1357" s="100" t="str">
        <f t="shared" ca="1" si="117"/>
        <v>OFF</v>
      </c>
      <c r="Q1357" s="84">
        <f>+IFERROR(VLOOKUP(CONSOLIDADO[[#This Row],[Codigo Municipio]],TDDia!$A$4:$B$394,2,0),0)</f>
        <v>0</v>
      </c>
    </row>
    <row r="1358" spans="2:17" ht="14.4" x14ac:dyDescent="0.3">
      <c r="B1358">
        <f t="shared" si="119"/>
        <v>8</v>
      </c>
      <c r="C1358" s="75" t="str" cm="1">
        <f t="array" ref="C1358">+INDEX(Table_4[[Departamento]:[Municipio]],FINAL!$B1358,1)</f>
        <v>Atlántida</v>
      </c>
      <c r="D1358" s="75" t="str" cm="1">
        <f t="array" ref="D1358">+INDEX(Table_4[[Departamento]:[Municipio]],FINAL!$B1358,4)</f>
        <v>Arizona</v>
      </c>
      <c r="E1358" s="75" t="str" cm="1">
        <f t="array" ref="E1358">+INDEX(Table_4[[Departamento]:[Municipio]],FINAL!$B1358,3)</f>
        <v>0108</v>
      </c>
      <c r="F1358" s="102">
        <f t="shared" si="118"/>
        <v>43898</v>
      </c>
      <c r="G1358" s="77" t="str">
        <f>+CONSOLIDADO[[#This Row],[Codigo Municipio]]&amp;CONSOLIDADO[[#This Row],[Fecha]]</f>
        <v>010843898</v>
      </c>
      <c r="H1358" s="78">
        <f>+IFERROR(VLOOKUP($G1358,TDAcumula!$C$2:$E$2027,3,0),0)</f>
        <v>0</v>
      </c>
      <c r="I1358" s="79">
        <f t="shared" si="115"/>
        <v>0</v>
      </c>
      <c r="J1358" s="80">
        <f>+IF(CONSOLIDADO[[#This Row],[Codigo Municipio]]=E1357,CONSOLIDADO[[#This Row],[Fallecidos Diarios]]+J1357,CONSOLIDADO[[#This Row],[Fallecidos Diarios]])</f>
        <v>0</v>
      </c>
      <c r="K1358" s="81">
        <f t="shared" si="116"/>
        <v>0</v>
      </c>
      <c r="L1358" s="82">
        <f>+IF(CONSOLIDADO[[#This Row],[Codigo Municipio]]=E1357,CONSOLIDADO[[#This Row],[Recuperados Diarios]]+L1357,CONSOLIDADO[[#This Row],[Recuperados Diarios]])</f>
        <v>0</v>
      </c>
      <c r="M1358" s="83" cm="1">
        <f t="array" ref="M1358">+IFERROR(IF(CONSOLIDADO[[#This Row],[Día]]&lt;14,0,INDEX(CONSOLIDADO[Casos Diarios],ROW()-14,1)),0)</f>
        <v>0</v>
      </c>
      <c r="N1358" s="78">
        <f>+IF(CONSOLIDADO[[#This Row],[Clave]]="710143893",1,IF(OR(CONSOLIDADO[[#This Row],[Casos Acumulados]]&gt;0,CONSOLIDADO[[#This Row],[Muertes]]&gt;0),N1357+1,I1358))</f>
        <v>0</v>
      </c>
      <c r="O1358" s="75">
        <f>+IFERROR(VLOOKUP($G1358,TDMuertes!$C$2:$E$534,3,0),0)</f>
        <v>0</v>
      </c>
      <c r="P1358" s="100" t="str">
        <f t="shared" ca="1" si="117"/>
        <v>OFF</v>
      </c>
      <c r="Q1358" s="84">
        <f>+IFERROR(VLOOKUP(CONSOLIDADO[[#This Row],[Codigo Municipio]],TDDia!$A$4:$B$394,2,0),0)</f>
        <v>0</v>
      </c>
    </row>
    <row r="1359" spans="2:17" ht="14.4" x14ac:dyDescent="0.3">
      <c r="B1359">
        <f t="shared" si="119"/>
        <v>8</v>
      </c>
      <c r="C1359" s="75" t="str" cm="1">
        <f t="array" ref="C1359">+INDEX(Table_4[[Departamento]:[Municipio]],FINAL!$B1359,1)</f>
        <v>Atlántida</v>
      </c>
      <c r="D1359" s="75" t="str" cm="1">
        <f t="array" ref="D1359">+INDEX(Table_4[[Departamento]:[Municipio]],FINAL!$B1359,4)</f>
        <v>Arizona</v>
      </c>
      <c r="E1359" s="75" t="str" cm="1">
        <f t="array" ref="E1359">+INDEX(Table_4[[Departamento]:[Municipio]],FINAL!$B1359,3)</f>
        <v>0108</v>
      </c>
      <c r="F1359" s="102">
        <f t="shared" si="118"/>
        <v>43899</v>
      </c>
      <c r="G1359" s="77" t="str">
        <f>+CONSOLIDADO[[#This Row],[Codigo Municipio]]&amp;CONSOLIDADO[[#This Row],[Fecha]]</f>
        <v>010843899</v>
      </c>
      <c r="H1359" s="78">
        <f>+IFERROR(VLOOKUP($G1359,TDAcumula!$C$2:$E$2027,3,0),0)</f>
        <v>0</v>
      </c>
      <c r="I1359" s="79">
        <f t="shared" si="115"/>
        <v>0</v>
      </c>
      <c r="J1359" s="80">
        <f>+IF(CONSOLIDADO[[#This Row],[Codigo Municipio]]=E1358,CONSOLIDADO[[#This Row],[Fallecidos Diarios]]+J1358,CONSOLIDADO[[#This Row],[Fallecidos Diarios]])</f>
        <v>0</v>
      </c>
      <c r="K1359" s="81">
        <f t="shared" si="116"/>
        <v>0</v>
      </c>
      <c r="L1359" s="82">
        <f>+IF(CONSOLIDADO[[#This Row],[Codigo Municipio]]=E1358,CONSOLIDADO[[#This Row],[Recuperados Diarios]]+L1358,CONSOLIDADO[[#This Row],[Recuperados Diarios]])</f>
        <v>0</v>
      </c>
      <c r="M1359" s="83" cm="1">
        <f t="array" ref="M1359">+IFERROR(IF(CONSOLIDADO[[#This Row],[Día]]&lt;14,0,INDEX(CONSOLIDADO[Casos Diarios],ROW()-14,1)),0)</f>
        <v>0</v>
      </c>
      <c r="N1359" s="78">
        <f>+IF(CONSOLIDADO[[#This Row],[Clave]]="710143893",1,IF(OR(CONSOLIDADO[[#This Row],[Casos Acumulados]]&gt;0,CONSOLIDADO[[#This Row],[Muertes]]&gt;0),N1358+1,I1359))</f>
        <v>0</v>
      </c>
      <c r="O1359" s="75">
        <f>+IFERROR(VLOOKUP($G1359,TDMuertes!$C$2:$E$534,3,0),0)</f>
        <v>0</v>
      </c>
      <c r="P1359" s="100" t="str">
        <f t="shared" ca="1" si="117"/>
        <v>OFF</v>
      </c>
      <c r="Q1359" s="84">
        <f>+IFERROR(VLOOKUP(CONSOLIDADO[[#This Row],[Codigo Municipio]],TDDia!$A$4:$B$394,2,0),0)</f>
        <v>0</v>
      </c>
    </row>
    <row r="1360" spans="2:17" ht="14.4" x14ac:dyDescent="0.3">
      <c r="B1360">
        <f t="shared" si="119"/>
        <v>8</v>
      </c>
      <c r="C1360" s="75" t="str" cm="1">
        <f t="array" ref="C1360">+INDEX(Table_4[[Departamento]:[Municipio]],FINAL!$B1360,1)</f>
        <v>Atlántida</v>
      </c>
      <c r="D1360" s="75" t="str" cm="1">
        <f t="array" ref="D1360">+INDEX(Table_4[[Departamento]:[Municipio]],FINAL!$B1360,4)</f>
        <v>Arizona</v>
      </c>
      <c r="E1360" s="75" t="str" cm="1">
        <f t="array" ref="E1360">+INDEX(Table_4[[Departamento]:[Municipio]],FINAL!$B1360,3)</f>
        <v>0108</v>
      </c>
      <c r="F1360" s="102">
        <f t="shared" si="118"/>
        <v>43900</v>
      </c>
      <c r="G1360" s="77" t="str">
        <f>+CONSOLIDADO[[#This Row],[Codigo Municipio]]&amp;CONSOLIDADO[[#This Row],[Fecha]]</f>
        <v>010843900</v>
      </c>
      <c r="H1360" s="78">
        <f>+IFERROR(VLOOKUP($G1360,TDAcumula!$C$2:$E$2027,3,0),0)</f>
        <v>0</v>
      </c>
      <c r="I1360" s="79">
        <f t="shared" si="115"/>
        <v>0</v>
      </c>
      <c r="J1360" s="80">
        <f>+IF(CONSOLIDADO[[#This Row],[Codigo Municipio]]=E1359,CONSOLIDADO[[#This Row],[Fallecidos Diarios]]+J1359,CONSOLIDADO[[#This Row],[Fallecidos Diarios]])</f>
        <v>0</v>
      </c>
      <c r="K1360" s="81">
        <f t="shared" si="116"/>
        <v>0</v>
      </c>
      <c r="L1360" s="82">
        <f>+IF(CONSOLIDADO[[#This Row],[Codigo Municipio]]=E1359,CONSOLIDADO[[#This Row],[Recuperados Diarios]]+L1359,CONSOLIDADO[[#This Row],[Recuperados Diarios]])</f>
        <v>0</v>
      </c>
      <c r="M1360" s="83" cm="1">
        <f t="array" ref="M1360">+IFERROR(IF(CONSOLIDADO[[#This Row],[Día]]&lt;14,0,INDEX(CONSOLIDADO[Casos Diarios],ROW()-14,1)),0)</f>
        <v>0</v>
      </c>
      <c r="N1360" s="78">
        <f>+IF(CONSOLIDADO[[#This Row],[Clave]]="710143893",1,IF(OR(CONSOLIDADO[[#This Row],[Casos Acumulados]]&gt;0,CONSOLIDADO[[#This Row],[Muertes]]&gt;0),N1359+1,I1360))</f>
        <v>0</v>
      </c>
      <c r="O1360" s="75">
        <f>+IFERROR(VLOOKUP($G1360,TDMuertes!$C$2:$E$534,3,0),0)</f>
        <v>0</v>
      </c>
      <c r="P1360" s="100" t="str">
        <f t="shared" ca="1" si="117"/>
        <v>OFF</v>
      </c>
      <c r="Q1360" s="84">
        <f>+IFERROR(VLOOKUP(CONSOLIDADO[[#This Row],[Codigo Municipio]],TDDia!$A$4:$B$394,2,0),0)</f>
        <v>0</v>
      </c>
    </row>
    <row r="1361" spans="2:17" ht="14.4" x14ac:dyDescent="0.3">
      <c r="B1361">
        <f t="shared" si="119"/>
        <v>8</v>
      </c>
      <c r="C1361" s="75" t="str" cm="1">
        <f t="array" ref="C1361">+INDEX(Table_4[[Departamento]:[Municipio]],FINAL!$B1361,1)</f>
        <v>Atlántida</v>
      </c>
      <c r="D1361" s="75" t="str" cm="1">
        <f t="array" ref="D1361">+INDEX(Table_4[[Departamento]:[Municipio]],FINAL!$B1361,4)</f>
        <v>Arizona</v>
      </c>
      <c r="E1361" s="75" t="str" cm="1">
        <f t="array" ref="E1361">+INDEX(Table_4[[Departamento]:[Municipio]],FINAL!$B1361,3)</f>
        <v>0108</v>
      </c>
      <c r="F1361" s="102">
        <f t="shared" si="118"/>
        <v>43901</v>
      </c>
      <c r="G1361" s="77" t="str">
        <f>+CONSOLIDADO[[#This Row],[Codigo Municipio]]&amp;CONSOLIDADO[[#This Row],[Fecha]]</f>
        <v>010843901</v>
      </c>
      <c r="H1361" s="78">
        <f>+IFERROR(VLOOKUP($G1361,TDAcumula!$C$2:$E$2027,3,0),0)</f>
        <v>0</v>
      </c>
      <c r="I1361" s="79">
        <f t="shared" si="115"/>
        <v>0</v>
      </c>
      <c r="J1361" s="80">
        <f>+IF(CONSOLIDADO[[#This Row],[Codigo Municipio]]=E1360,CONSOLIDADO[[#This Row],[Fallecidos Diarios]]+J1360,CONSOLIDADO[[#This Row],[Fallecidos Diarios]])</f>
        <v>0</v>
      </c>
      <c r="K1361" s="81">
        <f t="shared" si="116"/>
        <v>0</v>
      </c>
      <c r="L1361" s="82">
        <f>+IF(CONSOLIDADO[[#This Row],[Codigo Municipio]]=E1360,CONSOLIDADO[[#This Row],[Recuperados Diarios]]+L1360,CONSOLIDADO[[#This Row],[Recuperados Diarios]])</f>
        <v>0</v>
      </c>
      <c r="M1361" s="83" cm="1">
        <f t="array" ref="M1361">+IFERROR(IF(CONSOLIDADO[[#This Row],[Día]]&lt;14,0,INDEX(CONSOLIDADO[Casos Diarios],ROW()-14,1)),0)</f>
        <v>0</v>
      </c>
      <c r="N1361" s="78">
        <f>+IF(CONSOLIDADO[[#This Row],[Clave]]="710143893",1,IF(OR(CONSOLIDADO[[#This Row],[Casos Acumulados]]&gt;0,CONSOLIDADO[[#This Row],[Muertes]]&gt;0),N1360+1,I1361))</f>
        <v>0</v>
      </c>
      <c r="O1361" s="75">
        <f>+IFERROR(VLOOKUP($G1361,TDMuertes!$C$2:$E$534,3,0),0)</f>
        <v>0</v>
      </c>
      <c r="P1361" s="100" t="str">
        <f t="shared" ca="1" si="117"/>
        <v>OFF</v>
      </c>
      <c r="Q1361" s="84">
        <f>+IFERROR(VLOOKUP(CONSOLIDADO[[#This Row],[Codigo Municipio]],TDDia!$A$4:$B$394,2,0),0)</f>
        <v>0</v>
      </c>
    </row>
    <row r="1362" spans="2:17" ht="14.4" x14ac:dyDescent="0.3">
      <c r="B1362">
        <f t="shared" si="119"/>
        <v>8</v>
      </c>
      <c r="C1362" s="75" t="str" cm="1">
        <f t="array" ref="C1362">+INDEX(Table_4[[Departamento]:[Municipio]],FINAL!$B1362,1)</f>
        <v>Atlántida</v>
      </c>
      <c r="D1362" s="75" t="str" cm="1">
        <f t="array" ref="D1362">+INDEX(Table_4[[Departamento]:[Municipio]],FINAL!$B1362,4)</f>
        <v>Arizona</v>
      </c>
      <c r="E1362" s="75" t="str" cm="1">
        <f t="array" ref="E1362">+INDEX(Table_4[[Departamento]:[Municipio]],FINAL!$B1362,3)</f>
        <v>0108</v>
      </c>
      <c r="F1362" s="102">
        <f t="shared" si="118"/>
        <v>43902</v>
      </c>
      <c r="G1362" s="77" t="str">
        <f>+CONSOLIDADO[[#This Row],[Codigo Municipio]]&amp;CONSOLIDADO[[#This Row],[Fecha]]</f>
        <v>010843902</v>
      </c>
      <c r="H1362" s="78">
        <f>+IFERROR(VLOOKUP($G1362,TDAcumula!$C$2:$E$2027,3,0),0)</f>
        <v>0</v>
      </c>
      <c r="I1362" s="79">
        <f t="shared" si="115"/>
        <v>0</v>
      </c>
      <c r="J1362" s="80">
        <f>+IF(CONSOLIDADO[[#This Row],[Codigo Municipio]]=E1361,CONSOLIDADO[[#This Row],[Fallecidos Diarios]]+J1361,CONSOLIDADO[[#This Row],[Fallecidos Diarios]])</f>
        <v>0</v>
      </c>
      <c r="K1362" s="81">
        <f t="shared" si="116"/>
        <v>0</v>
      </c>
      <c r="L1362" s="82">
        <f>+IF(CONSOLIDADO[[#This Row],[Codigo Municipio]]=E1361,CONSOLIDADO[[#This Row],[Recuperados Diarios]]+L1361,CONSOLIDADO[[#This Row],[Recuperados Diarios]])</f>
        <v>0</v>
      </c>
      <c r="M1362" s="83" cm="1">
        <f t="array" ref="M1362">+IFERROR(IF(CONSOLIDADO[[#This Row],[Día]]&lt;14,0,INDEX(CONSOLIDADO[Casos Diarios],ROW()-14,1)),0)</f>
        <v>0</v>
      </c>
      <c r="N1362" s="78">
        <f>+IF(CONSOLIDADO[[#This Row],[Clave]]="710143893",1,IF(OR(CONSOLIDADO[[#This Row],[Casos Acumulados]]&gt;0,CONSOLIDADO[[#This Row],[Muertes]]&gt;0),N1361+1,I1362))</f>
        <v>0</v>
      </c>
      <c r="O1362" s="75">
        <f>+IFERROR(VLOOKUP($G1362,TDMuertes!$C$2:$E$534,3,0),0)</f>
        <v>0</v>
      </c>
      <c r="P1362" s="100" t="str">
        <f t="shared" ca="1" si="117"/>
        <v>OFF</v>
      </c>
      <c r="Q1362" s="84">
        <f>+IFERROR(VLOOKUP(CONSOLIDADO[[#This Row],[Codigo Municipio]],TDDia!$A$4:$B$394,2,0),0)</f>
        <v>0</v>
      </c>
    </row>
    <row r="1363" spans="2:17" ht="14.4" x14ac:dyDescent="0.3">
      <c r="B1363">
        <f t="shared" si="119"/>
        <v>8</v>
      </c>
      <c r="C1363" s="75" t="str" cm="1">
        <f t="array" ref="C1363">+INDEX(Table_4[[Departamento]:[Municipio]],FINAL!$B1363,1)</f>
        <v>Atlántida</v>
      </c>
      <c r="D1363" s="75" t="str" cm="1">
        <f t="array" ref="D1363">+INDEX(Table_4[[Departamento]:[Municipio]],FINAL!$B1363,4)</f>
        <v>Arizona</v>
      </c>
      <c r="E1363" s="75" t="str" cm="1">
        <f t="array" ref="E1363">+INDEX(Table_4[[Departamento]:[Municipio]],FINAL!$B1363,3)</f>
        <v>0108</v>
      </c>
      <c r="F1363" s="102">
        <f t="shared" si="118"/>
        <v>43903</v>
      </c>
      <c r="G1363" s="77" t="str">
        <f>+CONSOLIDADO[[#This Row],[Codigo Municipio]]&amp;CONSOLIDADO[[#This Row],[Fecha]]</f>
        <v>010843903</v>
      </c>
      <c r="H1363" s="78">
        <f>+IFERROR(VLOOKUP($G1363,TDAcumula!$C$2:$E$2027,3,0),0)</f>
        <v>0</v>
      </c>
      <c r="I1363" s="79">
        <f t="shared" si="115"/>
        <v>0</v>
      </c>
      <c r="J1363" s="80">
        <f>+IF(CONSOLIDADO[[#This Row],[Codigo Municipio]]=E1362,CONSOLIDADO[[#This Row],[Fallecidos Diarios]]+J1362,CONSOLIDADO[[#This Row],[Fallecidos Diarios]])</f>
        <v>0</v>
      </c>
      <c r="K1363" s="81">
        <f t="shared" si="116"/>
        <v>0</v>
      </c>
      <c r="L1363" s="82">
        <f>+IF(CONSOLIDADO[[#This Row],[Codigo Municipio]]=E1362,CONSOLIDADO[[#This Row],[Recuperados Diarios]]+L1362,CONSOLIDADO[[#This Row],[Recuperados Diarios]])</f>
        <v>0</v>
      </c>
      <c r="M1363" s="83" cm="1">
        <f t="array" ref="M1363">+IFERROR(IF(CONSOLIDADO[[#This Row],[Día]]&lt;14,0,INDEX(CONSOLIDADO[Casos Diarios],ROW()-14,1)),0)</f>
        <v>0</v>
      </c>
      <c r="N1363" s="78">
        <f>+IF(CONSOLIDADO[[#This Row],[Clave]]="710143893",1,IF(OR(CONSOLIDADO[[#This Row],[Casos Acumulados]]&gt;0,CONSOLIDADO[[#This Row],[Muertes]]&gt;0),N1362+1,I1363))</f>
        <v>0</v>
      </c>
      <c r="O1363" s="75">
        <f>+IFERROR(VLOOKUP($G1363,TDMuertes!$C$2:$E$534,3,0),0)</f>
        <v>0</v>
      </c>
      <c r="P1363" s="100" t="str">
        <f t="shared" ca="1" si="117"/>
        <v>OFF</v>
      </c>
      <c r="Q1363" s="84">
        <f>+IFERROR(VLOOKUP(CONSOLIDADO[[#This Row],[Codigo Municipio]],TDDia!$A$4:$B$394,2,0),0)</f>
        <v>0</v>
      </c>
    </row>
    <row r="1364" spans="2:17" ht="14.4" x14ac:dyDescent="0.3">
      <c r="B1364">
        <f t="shared" si="119"/>
        <v>8</v>
      </c>
      <c r="C1364" s="75" t="str" cm="1">
        <f t="array" ref="C1364">+INDEX(Table_4[[Departamento]:[Municipio]],FINAL!$B1364,1)</f>
        <v>Atlántida</v>
      </c>
      <c r="D1364" s="75" t="str" cm="1">
        <f t="array" ref="D1364">+INDEX(Table_4[[Departamento]:[Municipio]],FINAL!$B1364,4)</f>
        <v>Arizona</v>
      </c>
      <c r="E1364" s="75" t="str" cm="1">
        <f t="array" ref="E1364">+INDEX(Table_4[[Departamento]:[Municipio]],FINAL!$B1364,3)</f>
        <v>0108</v>
      </c>
      <c r="F1364" s="102">
        <f t="shared" si="118"/>
        <v>43904</v>
      </c>
      <c r="G1364" s="77" t="str">
        <f>+CONSOLIDADO[[#This Row],[Codigo Municipio]]&amp;CONSOLIDADO[[#This Row],[Fecha]]</f>
        <v>010843904</v>
      </c>
      <c r="H1364" s="78">
        <f>+IFERROR(VLOOKUP($G1364,TDAcumula!$C$2:$E$2027,3,0),0)</f>
        <v>0</v>
      </c>
      <c r="I1364" s="79">
        <f t="shared" si="115"/>
        <v>0</v>
      </c>
      <c r="J1364" s="80">
        <f>+IF(CONSOLIDADO[[#This Row],[Codigo Municipio]]=E1363,CONSOLIDADO[[#This Row],[Fallecidos Diarios]]+J1363,CONSOLIDADO[[#This Row],[Fallecidos Diarios]])</f>
        <v>0</v>
      </c>
      <c r="K1364" s="81">
        <f t="shared" si="116"/>
        <v>0</v>
      </c>
      <c r="L1364" s="82">
        <f>+IF(CONSOLIDADO[[#This Row],[Codigo Municipio]]=E1363,CONSOLIDADO[[#This Row],[Recuperados Diarios]]+L1363,CONSOLIDADO[[#This Row],[Recuperados Diarios]])</f>
        <v>0</v>
      </c>
      <c r="M1364" s="83" cm="1">
        <f t="array" ref="M1364">+IFERROR(IF(CONSOLIDADO[[#This Row],[Día]]&lt;14,0,INDEX(CONSOLIDADO[Casos Diarios],ROW()-14,1)),0)</f>
        <v>0</v>
      </c>
      <c r="N1364" s="78">
        <f>+IF(CONSOLIDADO[[#This Row],[Clave]]="710143893",1,IF(OR(CONSOLIDADO[[#This Row],[Casos Acumulados]]&gt;0,CONSOLIDADO[[#This Row],[Muertes]]&gt;0),N1363+1,I1364))</f>
        <v>0</v>
      </c>
      <c r="O1364" s="75">
        <f>+IFERROR(VLOOKUP($G1364,TDMuertes!$C$2:$E$534,3,0),0)</f>
        <v>0</v>
      </c>
      <c r="P1364" s="100" t="str">
        <f t="shared" ca="1" si="117"/>
        <v>OFF</v>
      </c>
      <c r="Q1364" s="84">
        <f>+IFERROR(VLOOKUP(CONSOLIDADO[[#This Row],[Codigo Municipio]],TDDia!$A$4:$B$394,2,0),0)</f>
        <v>0</v>
      </c>
    </row>
    <row r="1365" spans="2:17" ht="14.4" x14ac:dyDescent="0.3">
      <c r="B1365">
        <f t="shared" si="119"/>
        <v>8</v>
      </c>
      <c r="C1365" s="75" t="str" cm="1">
        <f t="array" ref="C1365">+INDEX(Table_4[[Departamento]:[Municipio]],FINAL!$B1365,1)</f>
        <v>Atlántida</v>
      </c>
      <c r="D1365" s="75" t="str" cm="1">
        <f t="array" ref="D1365">+INDEX(Table_4[[Departamento]:[Municipio]],FINAL!$B1365,4)</f>
        <v>Arizona</v>
      </c>
      <c r="E1365" s="75" t="str" cm="1">
        <f t="array" ref="E1365">+INDEX(Table_4[[Departamento]:[Municipio]],FINAL!$B1365,3)</f>
        <v>0108</v>
      </c>
      <c r="F1365" s="102">
        <f t="shared" si="118"/>
        <v>43905</v>
      </c>
      <c r="G1365" s="77" t="str">
        <f>+CONSOLIDADO[[#This Row],[Codigo Municipio]]&amp;CONSOLIDADO[[#This Row],[Fecha]]</f>
        <v>010843905</v>
      </c>
      <c r="H1365" s="78">
        <f>+IFERROR(VLOOKUP($G1365,TDAcumula!$C$2:$E$2027,3,0),0)</f>
        <v>0</v>
      </c>
      <c r="I1365" s="79">
        <f t="shared" si="115"/>
        <v>0</v>
      </c>
      <c r="J1365" s="80">
        <f>+IF(CONSOLIDADO[[#This Row],[Codigo Municipio]]=E1364,CONSOLIDADO[[#This Row],[Fallecidos Diarios]]+J1364,CONSOLIDADO[[#This Row],[Fallecidos Diarios]])</f>
        <v>0</v>
      </c>
      <c r="K1365" s="81">
        <f t="shared" si="116"/>
        <v>0</v>
      </c>
      <c r="L1365" s="82">
        <f>+IF(CONSOLIDADO[[#This Row],[Codigo Municipio]]=E1364,CONSOLIDADO[[#This Row],[Recuperados Diarios]]+L1364,CONSOLIDADO[[#This Row],[Recuperados Diarios]])</f>
        <v>0</v>
      </c>
      <c r="M1365" s="83" cm="1">
        <f t="array" ref="M1365">+IFERROR(IF(CONSOLIDADO[[#This Row],[Día]]&lt;14,0,INDEX(CONSOLIDADO[Casos Diarios],ROW()-14,1)),0)</f>
        <v>0</v>
      </c>
      <c r="N1365" s="78">
        <f>+IF(CONSOLIDADO[[#This Row],[Clave]]="710143893",1,IF(OR(CONSOLIDADO[[#This Row],[Casos Acumulados]]&gt;0,CONSOLIDADO[[#This Row],[Muertes]]&gt;0),N1364+1,I1365))</f>
        <v>0</v>
      </c>
      <c r="O1365" s="75">
        <f>+IFERROR(VLOOKUP($G1365,TDMuertes!$C$2:$E$534,3,0),0)</f>
        <v>0</v>
      </c>
      <c r="P1365" s="100" t="str">
        <f t="shared" ca="1" si="117"/>
        <v>OFF</v>
      </c>
      <c r="Q1365" s="84">
        <f>+IFERROR(VLOOKUP(CONSOLIDADO[[#This Row],[Codigo Municipio]],TDDia!$A$4:$B$394,2,0),0)</f>
        <v>0</v>
      </c>
    </row>
    <row r="1366" spans="2:17" ht="14.4" x14ac:dyDescent="0.3">
      <c r="B1366">
        <f t="shared" si="119"/>
        <v>8</v>
      </c>
      <c r="C1366" s="75" t="str" cm="1">
        <f t="array" ref="C1366">+INDEX(Table_4[[Departamento]:[Municipio]],FINAL!$B1366,1)</f>
        <v>Atlántida</v>
      </c>
      <c r="D1366" s="75" t="str" cm="1">
        <f t="array" ref="D1366">+INDEX(Table_4[[Departamento]:[Municipio]],FINAL!$B1366,4)</f>
        <v>Arizona</v>
      </c>
      <c r="E1366" s="75" t="str" cm="1">
        <f t="array" ref="E1366">+INDEX(Table_4[[Departamento]:[Municipio]],FINAL!$B1366,3)</f>
        <v>0108</v>
      </c>
      <c r="F1366" s="102">
        <f t="shared" si="118"/>
        <v>43906</v>
      </c>
      <c r="G1366" s="77" t="str">
        <f>+CONSOLIDADO[[#This Row],[Codigo Municipio]]&amp;CONSOLIDADO[[#This Row],[Fecha]]</f>
        <v>010843906</v>
      </c>
      <c r="H1366" s="78">
        <f>+IFERROR(VLOOKUP($G1366,TDAcumula!$C$2:$E$2027,3,0),0)</f>
        <v>0</v>
      </c>
      <c r="I1366" s="79">
        <f t="shared" si="115"/>
        <v>0</v>
      </c>
      <c r="J1366" s="80">
        <f>+IF(CONSOLIDADO[[#This Row],[Codigo Municipio]]=E1365,CONSOLIDADO[[#This Row],[Fallecidos Diarios]]+J1365,CONSOLIDADO[[#This Row],[Fallecidos Diarios]])</f>
        <v>0</v>
      </c>
      <c r="K1366" s="81">
        <f t="shared" si="116"/>
        <v>0</v>
      </c>
      <c r="L1366" s="82">
        <f>+IF(CONSOLIDADO[[#This Row],[Codigo Municipio]]=E1365,CONSOLIDADO[[#This Row],[Recuperados Diarios]]+L1365,CONSOLIDADO[[#This Row],[Recuperados Diarios]])</f>
        <v>0</v>
      </c>
      <c r="M1366" s="83" cm="1">
        <f t="array" ref="M1366">+IFERROR(IF(CONSOLIDADO[[#This Row],[Día]]&lt;14,0,INDEX(CONSOLIDADO[Casos Diarios],ROW()-14,1)),0)</f>
        <v>0</v>
      </c>
      <c r="N1366" s="78">
        <f>+IF(CONSOLIDADO[[#This Row],[Clave]]="710143893",1,IF(OR(CONSOLIDADO[[#This Row],[Casos Acumulados]]&gt;0,CONSOLIDADO[[#This Row],[Muertes]]&gt;0),N1365+1,I1366))</f>
        <v>0</v>
      </c>
      <c r="O1366" s="75">
        <f>+IFERROR(VLOOKUP($G1366,TDMuertes!$C$2:$E$534,3,0),0)</f>
        <v>0</v>
      </c>
      <c r="P1366" s="100" t="str">
        <f t="shared" ca="1" si="117"/>
        <v>OFF</v>
      </c>
      <c r="Q1366" s="84">
        <f>+IFERROR(VLOOKUP(CONSOLIDADO[[#This Row],[Codigo Municipio]],TDDia!$A$4:$B$394,2,0),0)</f>
        <v>0</v>
      </c>
    </row>
    <row r="1367" spans="2:17" ht="14.4" x14ac:dyDescent="0.3">
      <c r="B1367">
        <f t="shared" si="119"/>
        <v>8</v>
      </c>
      <c r="C1367" s="75" t="str" cm="1">
        <f t="array" ref="C1367">+INDEX(Table_4[[Departamento]:[Municipio]],FINAL!$B1367,1)</f>
        <v>Atlántida</v>
      </c>
      <c r="D1367" s="75" t="str" cm="1">
        <f t="array" ref="D1367">+INDEX(Table_4[[Departamento]:[Municipio]],FINAL!$B1367,4)</f>
        <v>Arizona</v>
      </c>
      <c r="E1367" s="75" t="str" cm="1">
        <f t="array" ref="E1367">+INDEX(Table_4[[Departamento]:[Municipio]],FINAL!$B1367,3)</f>
        <v>0108</v>
      </c>
      <c r="F1367" s="102">
        <f t="shared" si="118"/>
        <v>43907</v>
      </c>
      <c r="G1367" s="77" t="str">
        <f>+CONSOLIDADO[[#This Row],[Codigo Municipio]]&amp;CONSOLIDADO[[#This Row],[Fecha]]</f>
        <v>010843907</v>
      </c>
      <c r="H1367" s="78">
        <f>+IFERROR(VLOOKUP($G1367,TDAcumula!$C$2:$E$2027,3,0),0)</f>
        <v>0</v>
      </c>
      <c r="I1367" s="79">
        <f t="shared" si="115"/>
        <v>0</v>
      </c>
      <c r="J1367" s="80">
        <f>+IF(CONSOLIDADO[[#This Row],[Codigo Municipio]]=E1366,CONSOLIDADO[[#This Row],[Fallecidos Diarios]]+J1366,CONSOLIDADO[[#This Row],[Fallecidos Diarios]])</f>
        <v>0</v>
      </c>
      <c r="K1367" s="81">
        <f t="shared" si="116"/>
        <v>0</v>
      </c>
      <c r="L1367" s="82">
        <f>+IF(CONSOLIDADO[[#This Row],[Codigo Municipio]]=E1366,CONSOLIDADO[[#This Row],[Recuperados Diarios]]+L1366,CONSOLIDADO[[#This Row],[Recuperados Diarios]])</f>
        <v>0</v>
      </c>
      <c r="M1367" s="83" cm="1">
        <f t="array" ref="M1367">+IFERROR(IF(CONSOLIDADO[[#This Row],[Día]]&lt;14,0,INDEX(CONSOLIDADO[Casos Diarios],ROW()-14,1)),0)</f>
        <v>0</v>
      </c>
      <c r="N1367" s="78">
        <f>+IF(CONSOLIDADO[[#This Row],[Clave]]="710143893",1,IF(OR(CONSOLIDADO[[#This Row],[Casos Acumulados]]&gt;0,CONSOLIDADO[[#This Row],[Muertes]]&gt;0),N1366+1,I1367))</f>
        <v>0</v>
      </c>
      <c r="O1367" s="75">
        <f>+IFERROR(VLOOKUP($G1367,TDMuertes!$C$2:$E$534,3,0),0)</f>
        <v>0</v>
      </c>
      <c r="P1367" s="100" t="str">
        <f t="shared" ca="1" si="117"/>
        <v>OFF</v>
      </c>
      <c r="Q1367" s="84">
        <f>+IFERROR(VLOOKUP(CONSOLIDADO[[#This Row],[Codigo Municipio]],TDDia!$A$4:$B$394,2,0),0)</f>
        <v>0</v>
      </c>
    </row>
    <row r="1368" spans="2:17" ht="14.4" x14ac:dyDescent="0.3">
      <c r="B1368">
        <f t="shared" si="119"/>
        <v>8</v>
      </c>
      <c r="C1368" s="75" t="str" cm="1">
        <f t="array" ref="C1368">+INDEX(Table_4[[Departamento]:[Municipio]],FINAL!$B1368,1)</f>
        <v>Atlántida</v>
      </c>
      <c r="D1368" s="75" t="str" cm="1">
        <f t="array" ref="D1368">+INDEX(Table_4[[Departamento]:[Municipio]],FINAL!$B1368,4)</f>
        <v>Arizona</v>
      </c>
      <c r="E1368" s="75" t="str" cm="1">
        <f t="array" ref="E1368">+INDEX(Table_4[[Departamento]:[Municipio]],FINAL!$B1368,3)</f>
        <v>0108</v>
      </c>
      <c r="F1368" s="102">
        <f t="shared" si="118"/>
        <v>43908</v>
      </c>
      <c r="G1368" s="77" t="str">
        <f>+CONSOLIDADO[[#This Row],[Codigo Municipio]]&amp;CONSOLIDADO[[#This Row],[Fecha]]</f>
        <v>010843908</v>
      </c>
      <c r="H1368" s="78">
        <f>+IFERROR(VLOOKUP($G1368,TDAcumula!$C$2:$E$2027,3,0),0)</f>
        <v>0</v>
      </c>
      <c r="I1368" s="79">
        <f t="shared" si="115"/>
        <v>0</v>
      </c>
      <c r="J1368" s="80">
        <f>+IF(CONSOLIDADO[[#This Row],[Codigo Municipio]]=E1367,CONSOLIDADO[[#This Row],[Fallecidos Diarios]]+J1367,CONSOLIDADO[[#This Row],[Fallecidos Diarios]])</f>
        <v>0</v>
      </c>
      <c r="K1368" s="81">
        <f t="shared" si="116"/>
        <v>0</v>
      </c>
      <c r="L1368" s="82">
        <f>+IF(CONSOLIDADO[[#This Row],[Codigo Municipio]]=E1367,CONSOLIDADO[[#This Row],[Recuperados Diarios]]+L1367,CONSOLIDADO[[#This Row],[Recuperados Diarios]])</f>
        <v>0</v>
      </c>
      <c r="M1368" s="83" cm="1">
        <f t="array" ref="M1368">+IFERROR(IF(CONSOLIDADO[[#This Row],[Día]]&lt;14,0,INDEX(CONSOLIDADO[Casos Diarios],ROW()-14,1)),0)</f>
        <v>0</v>
      </c>
      <c r="N1368" s="78">
        <f>+IF(CONSOLIDADO[[#This Row],[Clave]]="710143893",1,IF(OR(CONSOLIDADO[[#This Row],[Casos Acumulados]]&gt;0,CONSOLIDADO[[#This Row],[Muertes]]&gt;0),N1367+1,I1368))</f>
        <v>0</v>
      </c>
      <c r="O1368" s="75">
        <f>+IFERROR(VLOOKUP($G1368,TDMuertes!$C$2:$E$534,3,0),0)</f>
        <v>0</v>
      </c>
      <c r="P1368" s="100" t="str">
        <f t="shared" ca="1" si="117"/>
        <v>OFF</v>
      </c>
      <c r="Q1368" s="84">
        <f>+IFERROR(VLOOKUP(CONSOLIDADO[[#This Row],[Codigo Municipio]],TDDia!$A$4:$B$394,2,0),0)</f>
        <v>0</v>
      </c>
    </row>
    <row r="1369" spans="2:17" ht="14.4" x14ac:dyDescent="0.3">
      <c r="B1369">
        <f t="shared" si="119"/>
        <v>8</v>
      </c>
      <c r="C1369" s="75" t="str" cm="1">
        <f t="array" ref="C1369">+INDEX(Table_4[[Departamento]:[Municipio]],FINAL!$B1369,1)</f>
        <v>Atlántida</v>
      </c>
      <c r="D1369" s="75" t="str" cm="1">
        <f t="array" ref="D1369">+INDEX(Table_4[[Departamento]:[Municipio]],FINAL!$B1369,4)</f>
        <v>Arizona</v>
      </c>
      <c r="E1369" s="75" t="str" cm="1">
        <f t="array" ref="E1369">+INDEX(Table_4[[Departamento]:[Municipio]],FINAL!$B1369,3)</f>
        <v>0108</v>
      </c>
      <c r="F1369" s="102">
        <f t="shared" si="118"/>
        <v>43909</v>
      </c>
      <c r="G1369" s="77" t="str">
        <f>+CONSOLIDADO[[#This Row],[Codigo Municipio]]&amp;CONSOLIDADO[[#This Row],[Fecha]]</f>
        <v>010843909</v>
      </c>
      <c r="H1369" s="78">
        <f>+IFERROR(VLOOKUP($G1369,TDAcumula!$C$2:$E$2027,3,0),0)</f>
        <v>0</v>
      </c>
      <c r="I1369" s="79">
        <f t="shared" si="115"/>
        <v>0</v>
      </c>
      <c r="J1369" s="80">
        <f>+IF(CONSOLIDADO[[#This Row],[Codigo Municipio]]=E1368,CONSOLIDADO[[#This Row],[Fallecidos Diarios]]+J1368,CONSOLIDADO[[#This Row],[Fallecidos Diarios]])</f>
        <v>0</v>
      </c>
      <c r="K1369" s="81">
        <f t="shared" si="116"/>
        <v>0</v>
      </c>
      <c r="L1369" s="82">
        <f>+IF(CONSOLIDADO[[#This Row],[Codigo Municipio]]=E1368,CONSOLIDADO[[#This Row],[Recuperados Diarios]]+L1368,CONSOLIDADO[[#This Row],[Recuperados Diarios]])</f>
        <v>0</v>
      </c>
      <c r="M1369" s="83" cm="1">
        <f t="array" ref="M1369">+IFERROR(IF(CONSOLIDADO[[#This Row],[Día]]&lt;14,0,INDEX(CONSOLIDADO[Casos Diarios],ROW()-14,1)),0)</f>
        <v>0</v>
      </c>
      <c r="N1369" s="78">
        <f>+IF(CONSOLIDADO[[#This Row],[Clave]]="710143893",1,IF(OR(CONSOLIDADO[[#This Row],[Casos Acumulados]]&gt;0,CONSOLIDADO[[#This Row],[Muertes]]&gt;0),N1368+1,I1369))</f>
        <v>0</v>
      </c>
      <c r="O1369" s="75">
        <f>+IFERROR(VLOOKUP($G1369,TDMuertes!$C$2:$E$534,3,0),0)</f>
        <v>0</v>
      </c>
      <c r="P1369" s="100" t="str">
        <f t="shared" ca="1" si="117"/>
        <v>OFF</v>
      </c>
      <c r="Q1369" s="84">
        <f>+IFERROR(VLOOKUP(CONSOLIDADO[[#This Row],[Codigo Municipio]],TDDia!$A$4:$B$394,2,0),0)</f>
        <v>0</v>
      </c>
    </row>
    <row r="1370" spans="2:17" ht="14.4" x14ac:dyDescent="0.3">
      <c r="B1370">
        <f t="shared" si="119"/>
        <v>8</v>
      </c>
      <c r="C1370" s="75" t="str" cm="1">
        <f t="array" ref="C1370">+INDEX(Table_4[[Departamento]:[Municipio]],FINAL!$B1370,1)</f>
        <v>Atlántida</v>
      </c>
      <c r="D1370" s="75" t="str" cm="1">
        <f t="array" ref="D1370">+INDEX(Table_4[[Departamento]:[Municipio]],FINAL!$B1370,4)</f>
        <v>Arizona</v>
      </c>
      <c r="E1370" s="75" t="str" cm="1">
        <f t="array" ref="E1370">+INDEX(Table_4[[Departamento]:[Municipio]],FINAL!$B1370,3)</f>
        <v>0108</v>
      </c>
      <c r="F1370" s="102">
        <f t="shared" si="118"/>
        <v>43910</v>
      </c>
      <c r="G1370" s="77" t="str">
        <f>+CONSOLIDADO[[#This Row],[Codigo Municipio]]&amp;CONSOLIDADO[[#This Row],[Fecha]]</f>
        <v>010843910</v>
      </c>
      <c r="H1370" s="78">
        <f>+IFERROR(VLOOKUP($G1370,TDAcumula!$C$2:$E$2027,3,0),0)</f>
        <v>0</v>
      </c>
      <c r="I1370" s="79">
        <f t="shared" si="115"/>
        <v>0</v>
      </c>
      <c r="J1370" s="80">
        <f>+IF(CONSOLIDADO[[#This Row],[Codigo Municipio]]=E1369,CONSOLIDADO[[#This Row],[Fallecidos Diarios]]+J1369,CONSOLIDADO[[#This Row],[Fallecidos Diarios]])</f>
        <v>0</v>
      </c>
      <c r="K1370" s="81">
        <f t="shared" si="116"/>
        <v>0</v>
      </c>
      <c r="L1370" s="82">
        <f>+IF(CONSOLIDADO[[#This Row],[Codigo Municipio]]=E1369,CONSOLIDADO[[#This Row],[Recuperados Diarios]]+L1369,CONSOLIDADO[[#This Row],[Recuperados Diarios]])</f>
        <v>0</v>
      </c>
      <c r="M1370" s="83" cm="1">
        <f t="array" ref="M1370">+IFERROR(IF(CONSOLIDADO[[#This Row],[Día]]&lt;14,0,INDEX(CONSOLIDADO[Casos Diarios],ROW()-14,1)),0)</f>
        <v>0</v>
      </c>
      <c r="N1370" s="78">
        <f>+IF(CONSOLIDADO[[#This Row],[Clave]]="710143893",1,IF(OR(CONSOLIDADO[[#This Row],[Casos Acumulados]]&gt;0,CONSOLIDADO[[#This Row],[Muertes]]&gt;0),N1369+1,I1370))</f>
        <v>0</v>
      </c>
      <c r="O1370" s="75">
        <f>+IFERROR(VLOOKUP($G1370,TDMuertes!$C$2:$E$534,3,0),0)</f>
        <v>0</v>
      </c>
      <c r="P1370" s="100" t="str">
        <f t="shared" ca="1" si="117"/>
        <v>OFF</v>
      </c>
      <c r="Q1370" s="84">
        <f>+IFERROR(VLOOKUP(CONSOLIDADO[[#This Row],[Codigo Municipio]],TDDia!$A$4:$B$394,2,0),0)</f>
        <v>0</v>
      </c>
    </row>
    <row r="1371" spans="2:17" ht="14.4" x14ac:dyDescent="0.3">
      <c r="B1371">
        <f t="shared" si="119"/>
        <v>8</v>
      </c>
      <c r="C1371" s="75" t="str" cm="1">
        <f t="array" ref="C1371">+INDEX(Table_4[[Departamento]:[Municipio]],FINAL!$B1371,1)</f>
        <v>Atlántida</v>
      </c>
      <c r="D1371" s="75" t="str" cm="1">
        <f t="array" ref="D1371">+INDEX(Table_4[[Departamento]:[Municipio]],FINAL!$B1371,4)</f>
        <v>Arizona</v>
      </c>
      <c r="E1371" s="75" t="str" cm="1">
        <f t="array" ref="E1371">+INDEX(Table_4[[Departamento]:[Municipio]],FINAL!$B1371,3)</f>
        <v>0108</v>
      </c>
      <c r="F1371" s="102">
        <f t="shared" si="118"/>
        <v>43911</v>
      </c>
      <c r="G1371" s="77" t="str">
        <f>+CONSOLIDADO[[#This Row],[Codigo Municipio]]&amp;CONSOLIDADO[[#This Row],[Fecha]]</f>
        <v>010843911</v>
      </c>
      <c r="H1371" s="78">
        <f>+IFERROR(VLOOKUP($G1371,TDAcumula!$C$2:$E$2027,3,0),0)</f>
        <v>0</v>
      </c>
      <c r="I1371" s="79">
        <f t="shared" si="115"/>
        <v>0</v>
      </c>
      <c r="J1371" s="80">
        <f>+IF(CONSOLIDADO[[#This Row],[Codigo Municipio]]=E1370,CONSOLIDADO[[#This Row],[Fallecidos Diarios]]+J1370,CONSOLIDADO[[#This Row],[Fallecidos Diarios]])</f>
        <v>0</v>
      </c>
      <c r="K1371" s="81">
        <f t="shared" si="116"/>
        <v>0</v>
      </c>
      <c r="L1371" s="82">
        <f>+IF(CONSOLIDADO[[#This Row],[Codigo Municipio]]=E1370,CONSOLIDADO[[#This Row],[Recuperados Diarios]]+L1370,CONSOLIDADO[[#This Row],[Recuperados Diarios]])</f>
        <v>0</v>
      </c>
      <c r="M1371" s="83" cm="1">
        <f t="array" ref="M1371">+IFERROR(IF(CONSOLIDADO[[#This Row],[Día]]&lt;14,0,INDEX(CONSOLIDADO[Casos Diarios],ROW()-14,1)),0)</f>
        <v>0</v>
      </c>
      <c r="N1371" s="78">
        <f>+IF(CONSOLIDADO[[#This Row],[Clave]]="710143893",1,IF(OR(CONSOLIDADO[[#This Row],[Casos Acumulados]]&gt;0,CONSOLIDADO[[#This Row],[Muertes]]&gt;0),N1370+1,I1371))</f>
        <v>0</v>
      </c>
      <c r="O1371" s="75">
        <f>+IFERROR(VLOOKUP($G1371,TDMuertes!$C$2:$E$534,3,0),0)</f>
        <v>0</v>
      </c>
      <c r="P1371" s="100" t="str">
        <f t="shared" ca="1" si="117"/>
        <v>OFF</v>
      </c>
      <c r="Q1371" s="84">
        <f>+IFERROR(VLOOKUP(CONSOLIDADO[[#This Row],[Codigo Municipio]],TDDia!$A$4:$B$394,2,0),0)</f>
        <v>0</v>
      </c>
    </row>
    <row r="1372" spans="2:17" ht="14.4" x14ac:dyDescent="0.3">
      <c r="B1372">
        <f t="shared" si="119"/>
        <v>8</v>
      </c>
      <c r="C1372" s="75" t="str" cm="1">
        <f t="array" ref="C1372">+INDEX(Table_4[[Departamento]:[Municipio]],FINAL!$B1372,1)</f>
        <v>Atlántida</v>
      </c>
      <c r="D1372" s="75" t="str" cm="1">
        <f t="array" ref="D1372">+INDEX(Table_4[[Departamento]:[Municipio]],FINAL!$B1372,4)</f>
        <v>Arizona</v>
      </c>
      <c r="E1372" s="75" t="str" cm="1">
        <f t="array" ref="E1372">+INDEX(Table_4[[Departamento]:[Municipio]],FINAL!$B1372,3)</f>
        <v>0108</v>
      </c>
      <c r="F1372" s="102">
        <f t="shared" si="118"/>
        <v>43912</v>
      </c>
      <c r="G1372" s="77" t="str">
        <f>+CONSOLIDADO[[#This Row],[Codigo Municipio]]&amp;CONSOLIDADO[[#This Row],[Fecha]]</f>
        <v>010843912</v>
      </c>
      <c r="H1372" s="78">
        <f>+IFERROR(VLOOKUP($G1372,TDAcumula!$C$2:$E$2027,3,0),0)</f>
        <v>0</v>
      </c>
      <c r="I1372" s="79">
        <f t="shared" si="115"/>
        <v>0</v>
      </c>
      <c r="J1372" s="80">
        <f>+IF(CONSOLIDADO[[#This Row],[Codigo Municipio]]=E1371,CONSOLIDADO[[#This Row],[Fallecidos Diarios]]+J1371,CONSOLIDADO[[#This Row],[Fallecidos Diarios]])</f>
        <v>0</v>
      </c>
      <c r="K1372" s="81">
        <f t="shared" si="116"/>
        <v>0</v>
      </c>
      <c r="L1372" s="82">
        <f>+IF(CONSOLIDADO[[#This Row],[Codigo Municipio]]=E1371,CONSOLIDADO[[#This Row],[Recuperados Diarios]]+L1371,CONSOLIDADO[[#This Row],[Recuperados Diarios]])</f>
        <v>0</v>
      </c>
      <c r="M1372" s="83" cm="1">
        <f t="array" ref="M1372">+IFERROR(IF(CONSOLIDADO[[#This Row],[Día]]&lt;14,0,INDEX(CONSOLIDADO[Casos Diarios],ROW()-14,1)),0)</f>
        <v>0</v>
      </c>
      <c r="N1372" s="78">
        <f>+IF(CONSOLIDADO[[#This Row],[Clave]]="710143893",1,IF(OR(CONSOLIDADO[[#This Row],[Casos Acumulados]]&gt;0,CONSOLIDADO[[#This Row],[Muertes]]&gt;0),N1371+1,I1372))</f>
        <v>0</v>
      </c>
      <c r="O1372" s="75">
        <f>+IFERROR(VLOOKUP($G1372,TDMuertes!$C$2:$E$534,3,0),0)</f>
        <v>0</v>
      </c>
      <c r="P1372" s="100" t="str">
        <f t="shared" ca="1" si="117"/>
        <v>OFF</v>
      </c>
      <c r="Q1372" s="84">
        <f>+IFERROR(VLOOKUP(CONSOLIDADO[[#This Row],[Codigo Municipio]],TDDia!$A$4:$B$394,2,0),0)</f>
        <v>0</v>
      </c>
    </row>
    <row r="1373" spans="2:17" ht="14.4" x14ac:dyDescent="0.3">
      <c r="B1373">
        <f t="shared" si="119"/>
        <v>8</v>
      </c>
      <c r="C1373" s="75" t="str" cm="1">
        <f t="array" ref="C1373">+INDEX(Table_4[[Departamento]:[Municipio]],FINAL!$B1373,1)</f>
        <v>Atlántida</v>
      </c>
      <c r="D1373" s="75" t="str" cm="1">
        <f t="array" ref="D1373">+INDEX(Table_4[[Departamento]:[Municipio]],FINAL!$B1373,4)</f>
        <v>Arizona</v>
      </c>
      <c r="E1373" s="75" t="str" cm="1">
        <f t="array" ref="E1373">+INDEX(Table_4[[Departamento]:[Municipio]],FINAL!$B1373,3)</f>
        <v>0108</v>
      </c>
      <c r="F1373" s="102">
        <f t="shared" si="118"/>
        <v>43913</v>
      </c>
      <c r="G1373" s="77" t="str">
        <f>+CONSOLIDADO[[#This Row],[Codigo Municipio]]&amp;CONSOLIDADO[[#This Row],[Fecha]]</f>
        <v>010843913</v>
      </c>
      <c r="H1373" s="78">
        <f>+IFERROR(VLOOKUP($G1373,TDAcumula!$C$2:$E$2027,3,0),0)</f>
        <v>0</v>
      </c>
      <c r="I1373" s="79">
        <f t="shared" si="115"/>
        <v>0</v>
      </c>
      <c r="J1373" s="80">
        <f>+IF(CONSOLIDADO[[#This Row],[Codigo Municipio]]=E1372,CONSOLIDADO[[#This Row],[Fallecidos Diarios]]+J1372,CONSOLIDADO[[#This Row],[Fallecidos Diarios]])</f>
        <v>0</v>
      </c>
      <c r="K1373" s="81">
        <f t="shared" si="116"/>
        <v>0</v>
      </c>
      <c r="L1373" s="82">
        <f>+IF(CONSOLIDADO[[#This Row],[Codigo Municipio]]=E1372,CONSOLIDADO[[#This Row],[Recuperados Diarios]]+L1372,CONSOLIDADO[[#This Row],[Recuperados Diarios]])</f>
        <v>0</v>
      </c>
      <c r="M1373" s="83" cm="1">
        <f t="array" ref="M1373">+IFERROR(IF(CONSOLIDADO[[#This Row],[Día]]&lt;14,0,INDEX(CONSOLIDADO[Casos Diarios],ROW()-14,1)),0)</f>
        <v>0</v>
      </c>
      <c r="N1373" s="78">
        <f>+IF(CONSOLIDADO[[#This Row],[Clave]]="710143893",1,IF(OR(CONSOLIDADO[[#This Row],[Casos Acumulados]]&gt;0,CONSOLIDADO[[#This Row],[Muertes]]&gt;0),N1372+1,I1373))</f>
        <v>0</v>
      </c>
      <c r="O1373" s="75">
        <f>+IFERROR(VLOOKUP($G1373,TDMuertes!$C$2:$E$534,3,0),0)</f>
        <v>0</v>
      </c>
      <c r="P1373" s="100" t="str">
        <f t="shared" ca="1" si="117"/>
        <v>OFF</v>
      </c>
      <c r="Q1373" s="84">
        <f>+IFERROR(VLOOKUP(CONSOLIDADO[[#This Row],[Codigo Municipio]],TDDia!$A$4:$B$394,2,0),0)</f>
        <v>0</v>
      </c>
    </row>
    <row r="1374" spans="2:17" ht="14.4" x14ac:dyDescent="0.3">
      <c r="B1374">
        <f t="shared" si="119"/>
        <v>8</v>
      </c>
      <c r="C1374" s="75" t="str" cm="1">
        <f t="array" ref="C1374">+INDEX(Table_4[[Departamento]:[Municipio]],FINAL!$B1374,1)</f>
        <v>Atlántida</v>
      </c>
      <c r="D1374" s="75" t="str" cm="1">
        <f t="array" ref="D1374">+INDEX(Table_4[[Departamento]:[Municipio]],FINAL!$B1374,4)</f>
        <v>Arizona</v>
      </c>
      <c r="E1374" s="75" t="str" cm="1">
        <f t="array" ref="E1374">+INDEX(Table_4[[Departamento]:[Municipio]],FINAL!$B1374,3)</f>
        <v>0108</v>
      </c>
      <c r="F1374" s="102">
        <f t="shared" si="118"/>
        <v>43914</v>
      </c>
      <c r="G1374" s="77" t="str">
        <f>+CONSOLIDADO[[#This Row],[Codigo Municipio]]&amp;CONSOLIDADO[[#This Row],[Fecha]]</f>
        <v>010843914</v>
      </c>
      <c r="H1374" s="78">
        <f>+IFERROR(VLOOKUP($G1374,TDAcumula!$C$2:$E$2027,3,0),0)</f>
        <v>0</v>
      </c>
      <c r="I1374" s="79">
        <f t="shared" si="115"/>
        <v>0</v>
      </c>
      <c r="J1374" s="80">
        <f>+IF(CONSOLIDADO[[#This Row],[Codigo Municipio]]=E1373,CONSOLIDADO[[#This Row],[Fallecidos Diarios]]+J1373,CONSOLIDADO[[#This Row],[Fallecidos Diarios]])</f>
        <v>0</v>
      </c>
      <c r="K1374" s="81">
        <f t="shared" si="116"/>
        <v>0</v>
      </c>
      <c r="L1374" s="82">
        <f>+IF(CONSOLIDADO[[#This Row],[Codigo Municipio]]=E1373,CONSOLIDADO[[#This Row],[Recuperados Diarios]]+L1373,CONSOLIDADO[[#This Row],[Recuperados Diarios]])</f>
        <v>0</v>
      </c>
      <c r="M1374" s="83" cm="1">
        <f t="array" ref="M1374">+IFERROR(IF(CONSOLIDADO[[#This Row],[Día]]&lt;14,0,INDEX(CONSOLIDADO[Casos Diarios],ROW()-14,1)),0)</f>
        <v>0</v>
      </c>
      <c r="N1374" s="78">
        <f>+IF(CONSOLIDADO[[#This Row],[Clave]]="710143893",1,IF(OR(CONSOLIDADO[[#This Row],[Casos Acumulados]]&gt;0,CONSOLIDADO[[#This Row],[Muertes]]&gt;0),N1373+1,I1374))</f>
        <v>0</v>
      </c>
      <c r="O1374" s="75">
        <f>+IFERROR(VLOOKUP($G1374,TDMuertes!$C$2:$E$534,3,0),0)</f>
        <v>0</v>
      </c>
      <c r="P1374" s="100" t="str">
        <f t="shared" ca="1" si="117"/>
        <v>OFF</v>
      </c>
      <c r="Q1374" s="84">
        <f>+IFERROR(VLOOKUP(CONSOLIDADO[[#This Row],[Codigo Municipio]],TDDia!$A$4:$B$394,2,0),0)</f>
        <v>0</v>
      </c>
    </row>
    <row r="1375" spans="2:17" ht="14.4" x14ac:dyDescent="0.3">
      <c r="B1375">
        <f t="shared" si="119"/>
        <v>8</v>
      </c>
      <c r="C1375" s="75" t="str" cm="1">
        <f t="array" ref="C1375">+INDEX(Table_4[[Departamento]:[Municipio]],FINAL!$B1375,1)</f>
        <v>Atlántida</v>
      </c>
      <c r="D1375" s="75" t="str" cm="1">
        <f t="array" ref="D1375">+INDEX(Table_4[[Departamento]:[Municipio]],FINAL!$B1375,4)</f>
        <v>Arizona</v>
      </c>
      <c r="E1375" s="75" t="str" cm="1">
        <f t="array" ref="E1375">+INDEX(Table_4[[Departamento]:[Municipio]],FINAL!$B1375,3)</f>
        <v>0108</v>
      </c>
      <c r="F1375" s="102">
        <f t="shared" si="118"/>
        <v>43915</v>
      </c>
      <c r="G1375" s="77" t="str">
        <f>+CONSOLIDADO[[#This Row],[Codigo Municipio]]&amp;CONSOLIDADO[[#This Row],[Fecha]]</f>
        <v>010843915</v>
      </c>
      <c r="H1375" s="78">
        <f>+IFERROR(VLOOKUP($G1375,TDAcumula!$C$2:$E$2027,3,0),0)</f>
        <v>0</v>
      </c>
      <c r="I1375" s="79">
        <f t="shared" si="115"/>
        <v>0</v>
      </c>
      <c r="J1375" s="80">
        <f>+IF(CONSOLIDADO[[#This Row],[Codigo Municipio]]=E1374,CONSOLIDADO[[#This Row],[Fallecidos Diarios]]+J1374,CONSOLIDADO[[#This Row],[Fallecidos Diarios]])</f>
        <v>0</v>
      </c>
      <c r="K1375" s="81">
        <f t="shared" si="116"/>
        <v>0</v>
      </c>
      <c r="L1375" s="82">
        <f>+IF(CONSOLIDADO[[#This Row],[Codigo Municipio]]=E1374,CONSOLIDADO[[#This Row],[Recuperados Diarios]]+L1374,CONSOLIDADO[[#This Row],[Recuperados Diarios]])</f>
        <v>0</v>
      </c>
      <c r="M1375" s="83" cm="1">
        <f t="array" ref="M1375">+IFERROR(IF(CONSOLIDADO[[#This Row],[Día]]&lt;14,0,INDEX(CONSOLIDADO[Casos Diarios],ROW()-14,1)),0)</f>
        <v>0</v>
      </c>
      <c r="N1375" s="78">
        <f>+IF(CONSOLIDADO[[#This Row],[Clave]]="710143893",1,IF(OR(CONSOLIDADO[[#This Row],[Casos Acumulados]]&gt;0,CONSOLIDADO[[#This Row],[Muertes]]&gt;0),N1374+1,I1375))</f>
        <v>0</v>
      </c>
      <c r="O1375" s="75">
        <f>+IFERROR(VLOOKUP($G1375,TDMuertes!$C$2:$E$534,3,0),0)</f>
        <v>0</v>
      </c>
      <c r="P1375" s="100" t="str">
        <f t="shared" ca="1" si="117"/>
        <v>OFF</v>
      </c>
      <c r="Q1375" s="84">
        <f>+IFERROR(VLOOKUP(CONSOLIDADO[[#This Row],[Codigo Municipio]],TDDia!$A$4:$B$394,2,0),0)</f>
        <v>0</v>
      </c>
    </row>
    <row r="1376" spans="2:17" ht="14.4" x14ac:dyDescent="0.3">
      <c r="B1376">
        <f t="shared" si="119"/>
        <v>8</v>
      </c>
      <c r="C1376" s="75" t="str" cm="1">
        <f t="array" ref="C1376">+INDEX(Table_4[[Departamento]:[Municipio]],FINAL!$B1376,1)</f>
        <v>Atlántida</v>
      </c>
      <c r="D1376" s="75" t="str" cm="1">
        <f t="array" ref="D1376">+INDEX(Table_4[[Departamento]:[Municipio]],FINAL!$B1376,4)</f>
        <v>Arizona</v>
      </c>
      <c r="E1376" s="75" t="str" cm="1">
        <f t="array" ref="E1376">+INDEX(Table_4[[Departamento]:[Municipio]],FINAL!$B1376,3)</f>
        <v>0108</v>
      </c>
      <c r="F1376" s="102">
        <f t="shared" si="118"/>
        <v>43916</v>
      </c>
      <c r="G1376" s="77" t="str">
        <f>+CONSOLIDADO[[#This Row],[Codigo Municipio]]&amp;CONSOLIDADO[[#This Row],[Fecha]]</f>
        <v>010843916</v>
      </c>
      <c r="H1376" s="78">
        <f>+IFERROR(VLOOKUP($G1376,TDAcumula!$C$2:$E$2027,3,0),0)</f>
        <v>0</v>
      </c>
      <c r="I1376" s="79">
        <f t="shared" si="115"/>
        <v>0</v>
      </c>
      <c r="J1376" s="80">
        <f>+IF(CONSOLIDADO[[#This Row],[Codigo Municipio]]=E1375,CONSOLIDADO[[#This Row],[Fallecidos Diarios]]+J1375,CONSOLIDADO[[#This Row],[Fallecidos Diarios]])</f>
        <v>0</v>
      </c>
      <c r="K1376" s="81">
        <f t="shared" si="116"/>
        <v>0</v>
      </c>
      <c r="L1376" s="82">
        <f>+IF(CONSOLIDADO[[#This Row],[Codigo Municipio]]=E1375,CONSOLIDADO[[#This Row],[Recuperados Diarios]]+L1375,CONSOLIDADO[[#This Row],[Recuperados Diarios]])</f>
        <v>0</v>
      </c>
      <c r="M1376" s="83" cm="1">
        <f t="array" ref="M1376">+IFERROR(IF(CONSOLIDADO[[#This Row],[Día]]&lt;14,0,INDEX(CONSOLIDADO[Casos Diarios],ROW()-14,1)),0)</f>
        <v>0</v>
      </c>
      <c r="N1376" s="78">
        <f>+IF(CONSOLIDADO[[#This Row],[Clave]]="710143893",1,IF(OR(CONSOLIDADO[[#This Row],[Casos Acumulados]]&gt;0,CONSOLIDADO[[#This Row],[Muertes]]&gt;0),N1375+1,I1376))</f>
        <v>0</v>
      </c>
      <c r="O1376" s="75">
        <f>+IFERROR(VLOOKUP($G1376,TDMuertes!$C$2:$E$534,3,0),0)</f>
        <v>0</v>
      </c>
      <c r="P1376" s="100" t="str">
        <f t="shared" ca="1" si="117"/>
        <v>OFF</v>
      </c>
      <c r="Q1376" s="84">
        <f>+IFERROR(VLOOKUP(CONSOLIDADO[[#This Row],[Codigo Municipio]],TDDia!$A$4:$B$394,2,0),0)</f>
        <v>0</v>
      </c>
    </row>
    <row r="1377" spans="2:17" ht="14.4" x14ac:dyDescent="0.3">
      <c r="B1377">
        <f t="shared" si="119"/>
        <v>8</v>
      </c>
      <c r="C1377" s="75" t="str" cm="1">
        <f t="array" ref="C1377">+INDEX(Table_4[[Departamento]:[Municipio]],FINAL!$B1377,1)</f>
        <v>Atlántida</v>
      </c>
      <c r="D1377" s="75" t="str" cm="1">
        <f t="array" ref="D1377">+INDEX(Table_4[[Departamento]:[Municipio]],FINAL!$B1377,4)</f>
        <v>Arizona</v>
      </c>
      <c r="E1377" s="75" t="str" cm="1">
        <f t="array" ref="E1377">+INDEX(Table_4[[Departamento]:[Municipio]],FINAL!$B1377,3)</f>
        <v>0108</v>
      </c>
      <c r="F1377" s="102">
        <f t="shared" si="118"/>
        <v>43917</v>
      </c>
      <c r="G1377" s="77" t="str">
        <f>+CONSOLIDADO[[#This Row],[Codigo Municipio]]&amp;CONSOLIDADO[[#This Row],[Fecha]]</f>
        <v>010843917</v>
      </c>
      <c r="H1377" s="78">
        <f>+IFERROR(VLOOKUP($G1377,TDAcumula!$C$2:$E$2027,3,0),0)</f>
        <v>0</v>
      </c>
      <c r="I1377" s="79">
        <f t="shared" si="115"/>
        <v>0</v>
      </c>
      <c r="J1377" s="80">
        <f>+IF(CONSOLIDADO[[#This Row],[Codigo Municipio]]=E1376,CONSOLIDADO[[#This Row],[Fallecidos Diarios]]+J1376,CONSOLIDADO[[#This Row],[Fallecidos Diarios]])</f>
        <v>0</v>
      </c>
      <c r="K1377" s="81">
        <f t="shared" si="116"/>
        <v>0</v>
      </c>
      <c r="L1377" s="82">
        <f>+IF(CONSOLIDADO[[#This Row],[Codigo Municipio]]=E1376,CONSOLIDADO[[#This Row],[Recuperados Diarios]]+L1376,CONSOLIDADO[[#This Row],[Recuperados Diarios]])</f>
        <v>0</v>
      </c>
      <c r="M1377" s="83" cm="1">
        <f t="array" ref="M1377">+IFERROR(IF(CONSOLIDADO[[#This Row],[Día]]&lt;14,0,INDEX(CONSOLIDADO[Casos Diarios],ROW()-14,1)),0)</f>
        <v>0</v>
      </c>
      <c r="N1377" s="78">
        <f>+IF(CONSOLIDADO[[#This Row],[Clave]]="710143893",1,IF(OR(CONSOLIDADO[[#This Row],[Casos Acumulados]]&gt;0,CONSOLIDADO[[#This Row],[Muertes]]&gt;0),N1376+1,I1377))</f>
        <v>0</v>
      </c>
      <c r="O1377" s="75">
        <f>+IFERROR(VLOOKUP($G1377,TDMuertes!$C$2:$E$534,3,0),0)</f>
        <v>0</v>
      </c>
      <c r="P1377" s="100" t="str">
        <f t="shared" ca="1" si="117"/>
        <v>OFF</v>
      </c>
      <c r="Q1377" s="84">
        <f>+IFERROR(VLOOKUP(CONSOLIDADO[[#This Row],[Codigo Municipio]],TDDia!$A$4:$B$394,2,0),0)</f>
        <v>0</v>
      </c>
    </row>
    <row r="1378" spans="2:17" ht="14.4" x14ac:dyDescent="0.3">
      <c r="B1378">
        <f t="shared" si="119"/>
        <v>8</v>
      </c>
      <c r="C1378" s="75" t="str" cm="1">
        <f t="array" ref="C1378">+INDEX(Table_4[[Departamento]:[Municipio]],FINAL!$B1378,1)</f>
        <v>Atlántida</v>
      </c>
      <c r="D1378" s="75" t="str" cm="1">
        <f t="array" ref="D1378">+INDEX(Table_4[[Departamento]:[Municipio]],FINAL!$B1378,4)</f>
        <v>Arizona</v>
      </c>
      <c r="E1378" s="75" t="str" cm="1">
        <f t="array" ref="E1378">+INDEX(Table_4[[Departamento]:[Municipio]],FINAL!$B1378,3)</f>
        <v>0108</v>
      </c>
      <c r="F1378" s="102">
        <f t="shared" si="118"/>
        <v>43918</v>
      </c>
      <c r="G1378" s="77" t="str">
        <f>+CONSOLIDADO[[#This Row],[Codigo Municipio]]&amp;CONSOLIDADO[[#This Row],[Fecha]]</f>
        <v>010843918</v>
      </c>
      <c r="H1378" s="78">
        <f>+IFERROR(VLOOKUP($G1378,TDAcumula!$C$2:$E$2027,3,0),0)</f>
        <v>0</v>
      </c>
      <c r="I1378" s="79">
        <f t="shared" si="115"/>
        <v>0</v>
      </c>
      <c r="J1378" s="80">
        <f>+IF(CONSOLIDADO[[#This Row],[Codigo Municipio]]=E1377,CONSOLIDADO[[#This Row],[Fallecidos Diarios]]+J1377,CONSOLIDADO[[#This Row],[Fallecidos Diarios]])</f>
        <v>0</v>
      </c>
      <c r="K1378" s="81">
        <f t="shared" si="116"/>
        <v>0</v>
      </c>
      <c r="L1378" s="82">
        <f>+IF(CONSOLIDADO[[#This Row],[Codigo Municipio]]=E1377,CONSOLIDADO[[#This Row],[Recuperados Diarios]]+L1377,CONSOLIDADO[[#This Row],[Recuperados Diarios]])</f>
        <v>0</v>
      </c>
      <c r="M1378" s="83" cm="1">
        <f t="array" ref="M1378">+IFERROR(IF(CONSOLIDADO[[#This Row],[Día]]&lt;14,0,INDEX(CONSOLIDADO[Casos Diarios],ROW()-14,1)),0)</f>
        <v>0</v>
      </c>
      <c r="N1378" s="78">
        <f>+IF(CONSOLIDADO[[#This Row],[Clave]]="710143893",1,IF(OR(CONSOLIDADO[[#This Row],[Casos Acumulados]]&gt;0,CONSOLIDADO[[#This Row],[Muertes]]&gt;0),N1377+1,I1378))</f>
        <v>0</v>
      </c>
      <c r="O1378" s="75">
        <f>+IFERROR(VLOOKUP($G1378,TDMuertes!$C$2:$E$534,3,0),0)</f>
        <v>0</v>
      </c>
      <c r="P1378" s="100" t="str">
        <f t="shared" ca="1" si="117"/>
        <v>OFF</v>
      </c>
      <c r="Q1378" s="84">
        <f>+IFERROR(VLOOKUP(CONSOLIDADO[[#This Row],[Codigo Municipio]],TDDia!$A$4:$B$394,2,0),0)</f>
        <v>0</v>
      </c>
    </row>
    <row r="1379" spans="2:17" ht="14.4" x14ac:dyDescent="0.3">
      <c r="B1379">
        <f t="shared" si="119"/>
        <v>8</v>
      </c>
      <c r="C1379" s="75" t="str" cm="1">
        <f t="array" ref="C1379">+INDEX(Table_4[[Departamento]:[Municipio]],FINAL!$B1379,1)</f>
        <v>Atlántida</v>
      </c>
      <c r="D1379" s="75" t="str" cm="1">
        <f t="array" ref="D1379">+INDEX(Table_4[[Departamento]:[Municipio]],FINAL!$B1379,4)</f>
        <v>Arizona</v>
      </c>
      <c r="E1379" s="75" t="str" cm="1">
        <f t="array" ref="E1379">+INDEX(Table_4[[Departamento]:[Municipio]],FINAL!$B1379,3)</f>
        <v>0108</v>
      </c>
      <c r="F1379" s="102">
        <f t="shared" si="118"/>
        <v>43919</v>
      </c>
      <c r="G1379" s="77" t="str">
        <f>+CONSOLIDADO[[#This Row],[Codigo Municipio]]&amp;CONSOLIDADO[[#This Row],[Fecha]]</f>
        <v>010843919</v>
      </c>
      <c r="H1379" s="78">
        <f>+IFERROR(VLOOKUP($G1379,TDAcumula!$C$2:$E$2027,3,0),0)</f>
        <v>0</v>
      </c>
      <c r="I1379" s="79">
        <f t="shared" si="115"/>
        <v>0</v>
      </c>
      <c r="J1379" s="80">
        <f>+IF(CONSOLIDADO[[#This Row],[Codigo Municipio]]=E1378,CONSOLIDADO[[#This Row],[Fallecidos Diarios]]+J1378,CONSOLIDADO[[#This Row],[Fallecidos Diarios]])</f>
        <v>0</v>
      </c>
      <c r="K1379" s="81">
        <f t="shared" si="116"/>
        <v>0</v>
      </c>
      <c r="L1379" s="82">
        <f>+IF(CONSOLIDADO[[#This Row],[Codigo Municipio]]=E1378,CONSOLIDADO[[#This Row],[Recuperados Diarios]]+L1378,CONSOLIDADO[[#This Row],[Recuperados Diarios]])</f>
        <v>0</v>
      </c>
      <c r="M1379" s="83" cm="1">
        <f t="array" ref="M1379">+IFERROR(IF(CONSOLIDADO[[#This Row],[Día]]&lt;14,0,INDEX(CONSOLIDADO[Casos Diarios],ROW()-14,1)),0)</f>
        <v>0</v>
      </c>
      <c r="N1379" s="78">
        <f>+IF(CONSOLIDADO[[#This Row],[Clave]]="710143893",1,IF(OR(CONSOLIDADO[[#This Row],[Casos Acumulados]]&gt;0,CONSOLIDADO[[#This Row],[Muertes]]&gt;0),N1378+1,I1379))</f>
        <v>0</v>
      </c>
      <c r="O1379" s="75">
        <f>+IFERROR(VLOOKUP($G1379,TDMuertes!$C$2:$E$534,3,0),0)</f>
        <v>0</v>
      </c>
      <c r="P1379" s="100" t="str">
        <f t="shared" ca="1" si="117"/>
        <v>OFF</v>
      </c>
      <c r="Q1379" s="84">
        <f>+IFERROR(VLOOKUP(CONSOLIDADO[[#This Row],[Codigo Municipio]],TDDia!$A$4:$B$394,2,0),0)</f>
        <v>0</v>
      </c>
    </row>
    <row r="1380" spans="2:17" ht="14.4" x14ac:dyDescent="0.3">
      <c r="B1380">
        <f t="shared" si="119"/>
        <v>8</v>
      </c>
      <c r="C1380" s="75" t="str" cm="1">
        <f t="array" ref="C1380">+INDEX(Table_4[[Departamento]:[Municipio]],FINAL!$B1380,1)</f>
        <v>Atlántida</v>
      </c>
      <c r="D1380" s="75" t="str" cm="1">
        <f t="array" ref="D1380">+INDEX(Table_4[[Departamento]:[Municipio]],FINAL!$B1380,4)</f>
        <v>Arizona</v>
      </c>
      <c r="E1380" s="75" t="str" cm="1">
        <f t="array" ref="E1380">+INDEX(Table_4[[Departamento]:[Municipio]],FINAL!$B1380,3)</f>
        <v>0108</v>
      </c>
      <c r="F1380" s="102">
        <f t="shared" si="118"/>
        <v>43920</v>
      </c>
      <c r="G1380" s="77" t="str">
        <f>+CONSOLIDADO[[#This Row],[Codigo Municipio]]&amp;CONSOLIDADO[[#This Row],[Fecha]]</f>
        <v>010843920</v>
      </c>
      <c r="H1380" s="78">
        <f>+IFERROR(VLOOKUP($G1380,TDAcumula!$C$2:$E$2027,3,0),0)</f>
        <v>0</v>
      </c>
      <c r="I1380" s="79">
        <f t="shared" si="115"/>
        <v>0</v>
      </c>
      <c r="J1380" s="80">
        <f>+IF(CONSOLIDADO[[#This Row],[Codigo Municipio]]=E1379,CONSOLIDADO[[#This Row],[Fallecidos Diarios]]+J1379,CONSOLIDADO[[#This Row],[Fallecidos Diarios]])</f>
        <v>0</v>
      </c>
      <c r="K1380" s="81">
        <f t="shared" si="116"/>
        <v>0</v>
      </c>
      <c r="L1380" s="82">
        <f>+IF(CONSOLIDADO[[#This Row],[Codigo Municipio]]=E1379,CONSOLIDADO[[#This Row],[Recuperados Diarios]]+L1379,CONSOLIDADO[[#This Row],[Recuperados Diarios]])</f>
        <v>0</v>
      </c>
      <c r="M1380" s="83" cm="1">
        <f t="array" ref="M1380">+IFERROR(IF(CONSOLIDADO[[#This Row],[Día]]&lt;14,0,INDEX(CONSOLIDADO[Casos Diarios],ROW()-14,1)),0)</f>
        <v>0</v>
      </c>
      <c r="N1380" s="78">
        <f>+IF(CONSOLIDADO[[#This Row],[Clave]]="710143893",1,IF(OR(CONSOLIDADO[[#This Row],[Casos Acumulados]]&gt;0,CONSOLIDADO[[#This Row],[Muertes]]&gt;0),N1379+1,I1380))</f>
        <v>0</v>
      </c>
      <c r="O1380" s="75">
        <f>+IFERROR(VLOOKUP($G1380,TDMuertes!$C$2:$E$534,3,0),0)</f>
        <v>0</v>
      </c>
      <c r="P1380" s="100" t="str">
        <f t="shared" ca="1" si="117"/>
        <v>OFF</v>
      </c>
      <c r="Q1380" s="84">
        <f>+IFERROR(VLOOKUP(CONSOLIDADO[[#This Row],[Codigo Municipio]],TDDia!$A$4:$B$394,2,0),0)</f>
        <v>0</v>
      </c>
    </row>
    <row r="1381" spans="2:17" ht="14.4" x14ac:dyDescent="0.3">
      <c r="B1381">
        <f t="shared" si="119"/>
        <v>8</v>
      </c>
      <c r="C1381" s="75" t="str" cm="1">
        <f t="array" ref="C1381">+INDEX(Table_4[[Departamento]:[Municipio]],FINAL!$B1381,1)</f>
        <v>Atlántida</v>
      </c>
      <c r="D1381" s="75" t="str" cm="1">
        <f t="array" ref="D1381">+INDEX(Table_4[[Departamento]:[Municipio]],FINAL!$B1381,4)</f>
        <v>Arizona</v>
      </c>
      <c r="E1381" s="75" t="str" cm="1">
        <f t="array" ref="E1381">+INDEX(Table_4[[Departamento]:[Municipio]],FINAL!$B1381,3)</f>
        <v>0108</v>
      </c>
      <c r="F1381" s="102">
        <f t="shared" si="118"/>
        <v>43921</v>
      </c>
      <c r="G1381" s="77" t="str">
        <f>+CONSOLIDADO[[#This Row],[Codigo Municipio]]&amp;CONSOLIDADO[[#This Row],[Fecha]]</f>
        <v>010843921</v>
      </c>
      <c r="H1381" s="78">
        <f>+IFERROR(VLOOKUP($G1381,TDAcumula!$C$2:$E$2027,3,0),0)</f>
        <v>0</v>
      </c>
      <c r="I1381" s="79">
        <f t="shared" si="115"/>
        <v>0</v>
      </c>
      <c r="J1381" s="80">
        <f>+IF(CONSOLIDADO[[#This Row],[Codigo Municipio]]=E1380,CONSOLIDADO[[#This Row],[Fallecidos Diarios]]+J1380,CONSOLIDADO[[#This Row],[Fallecidos Diarios]])</f>
        <v>0</v>
      </c>
      <c r="K1381" s="81">
        <f t="shared" si="116"/>
        <v>0</v>
      </c>
      <c r="L1381" s="82">
        <f>+IF(CONSOLIDADO[[#This Row],[Codigo Municipio]]=E1380,CONSOLIDADO[[#This Row],[Recuperados Diarios]]+L1380,CONSOLIDADO[[#This Row],[Recuperados Diarios]])</f>
        <v>0</v>
      </c>
      <c r="M1381" s="83" cm="1">
        <f t="array" ref="M1381">+IFERROR(IF(CONSOLIDADO[[#This Row],[Día]]&lt;14,0,INDEX(CONSOLIDADO[Casos Diarios],ROW()-14,1)),0)</f>
        <v>0</v>
      </c>
      <c r="N1381" s="78">
        <f>+IF(CONSOLIDADO[[#This Row],[Clave]]="710143893",1,IF(OR(CONSOLIDADO[[#This Row],[Casos Acumulados]]&gt;0,CONSOLIDADO[[#This Row],[Muertes]]&gt;0),N1380+1,I1381))</f>
        <v>0</v>
      </c>
      <c r="O1381" s="75">
        <f>+IFERROR(VLOOKUP($G1381,TDMuertes!$C$2:$E$534,3,0),0)</f>
        <v>0</v>
      </c>
      <c r="P1381" s="100" t="str">
        <f t="shared" ca="1" si="117"/>
        <v>OFF</v>
      </c>
      <c r="Q1381" s="84">
        <f>+IFERROR(VLOOKUP(CONSOLIDADO[[#This Row],[Codigo Municipio]],TDDia!$A$4:$B$394,2,0),0)</f>
        <v>0</v>
      </c>
    </row>
    <row r="1382" spans="2:17" ht="14.4" x14ac:dyDescent="0.3">
      <c r="B1382">
        <f t="shared" si="119"/>
        <v>8</v>
      </c>
      <c r="C1382" s="75" t="str" cm="1">
        <f t="array" ref="C1382">+INDEX(Table_4[[Departamento]:[Municipio]],FINAL!$B1382,1)</f>
        <v>Atlántida</v>
      </c>
      <c r="D1382" s="75" t="str" cm="1">
        <f t="array" ref="D1382">+INDEX(Table_4[[Departamento]:[Municipio]],FINAL!$B1382,4)</f>
        <v>Arizona</v>
      </c>
      <c r="E1382" s="75" t="str" cm="1">
        <f t="array" ref="E1382">+INDEX(Table_4[[Departamento]:[Municipio]],FINAL!$B1382,3)</f>
        <v>0108</v>
      </c>
      <c r="F1382" s="102">
        <f t="shared" si="118"/>
        <v>43922</v>
      </c>
      <c r="G1382" s="77" t="str">
        <f>+CONSOLIDADO[[#This Row],[Codigo Municipio]]&amp;CONSOLIDADO[[#This Row],[Fecha]]</f>
        <v>010843922</v>
      </c>
      <c r="H1382" s="78">
        <f>+IFERROR(VLOOKUP($G1382,TDAcumula!$C$2:$E$2027,3,0),0)</f>
        <v>0</v>
      </c>
      <c r="I1382" s="79">
        <f t="shared" si="115"/>
        <v>0</v>
      </c>
      <c r="J1382" s="80">
        <f>+IF(CONSOLIDADO[[#This Row],[Codigo Municipio]]=E1381,CONSOLIDADO[[#This Row],[Fallecidos Diarios]]+J1381,CONSOLIDADO[[#This Row],[Fallecidos Diarios]])</f>
        <v>0</v>
      </c>
      <c r="K1382" s="81">
        <f t="shared" si="116"/>
        <v>0</v>
      </c>
      <c r="L1382" s="82">
        <f>+IF(CONSOLIDADO[[#This Row],[Codigo Municipio]]=E1381,CONSOLIDADO[[#This Row],[Recuperados Diarios]]+L1381,CONSOLIDADO[[#This Row],[Recuperados Diarios]])</f>
        <v>0</v>
      </c>
      <c r="M1382" s="83" cm="1">
        <f t="array" ref="M1382">+IFERROR(IF(CONSOLIDADO[[#This Row],[Día]]&lt;14,0,INDEX(CONSOLIDADO[Casos Diarios],ROW()-14,1)),0)</f>
        <v>0</v>
      </c>
      <c r="N1382" s="78">
        <f>+IF(CONSOLIDADO[[#This Row],[Clave]]="710143893",1,IF(OR(CONSOLIDADO[[#This Row],[Casos Acumulados]]&gt;0,CONSOLIDADO[[#This Row],[Muertes]]&gt;0),N1381+1,I1382))</f>
        <v>0</v>
      </c>
      <c r="O1382" s="75">
        <f>+IFERROR(VLOOKUP($G1382,TDMuertes!$C$2:$E$534,3,0),0)</f>
        <v>0</v>
      </c>
      <c r="P1382" s="100" t="str">
        <f t="shared" ca="1" si="117"/>
        <v>OFF</v>
      </c>
      <c r="Q1382" s="84">
        <f>+IFERROR(VLOOKUP(CONSOLIDADO[[#This Row],[Codigo Municipio]],TDDia!$A$4:$B$394,2,0),0)</f>
        <v>0</v>
      </c>
    </row>
    <row r="1383" spans="2:17" ht="14.4" x14ac:dyDescent="0.3">
      <c r="B1383">
        <f t="shared" si="119"/>
        <v>8</v>
      </c>
      <c r="C1383" s="75" t="str" cm="1">
        <f t="array" ref="C1383">+INDEX(Table_4[[Departamento]:[Municipio]],FINAL!$B1383,1)</f>
        <v>Atlántida</v>
      </c>
      <c r="D1383" s="75" t="str" cm="1">
        <f t="array" ref="D1383">+INDEX(Table_4[[Departamento]:[Municipio]],FINAL!$B1383,4)</f>
        <v>Arizona</v>
      </c>
      <c r="E1383" s="75" t="str" cm="1">
        <f t="array" ref="E1383">+INDEX(Table_4[[Departamento]:[Municipio]],FINAL!$B1383,3)</f>
        <v>0108</v>
      </c>
      <c r="F1383" s="102">
        <f t="shared" si="118"/>
        <v>43923</v>
      </c>
      <c r="G1383" s="77" t="str">
        <f>+CONSOLIDADO[[#This Row],[Codigo Municipio]]&amp;CONSOLIDADO[[#This Row],[Fecha]]</f>
        <v>010843923</v>
      </c>
      <c r="H1383" s="78">
        <f>+IFERROR(VLOOKUP($G1383,TDAcumula!$C$2:$E$2027,3,0),0)</f>
        <v>0</v>
      </c>
      <c r="I1383" s="79">
        <f t="shared" si="115"/>
        <v>0</v>
      </c>
      <c r="J1383" s="80">
        <f>+IF(CONSOLIDADO[[#This Row],[Codigo Municipio]]=E1382,CONSOLIDADO[[#This Row],[Fallecidos Diarios]]+J1382,CONSOLIDADO[[#This Row],[Fallecidos Diarios]])</f>
        <v>0</v>
      </c>
      <c r="K1383" s="81">
        <f t="shared" si="116"/>
        <v>0</v>
      </c>
      <c r="L1383" s="82">
        <f>+IF(CONSOLIDADO[[#This Row],[Codigo Municipio]]=E1382,CONSOLIDADO[[#This Row],[Recuperados Diarios]]+L1382,CONSOLIDADO[[#This Row],[Recuperados Diarios]])</f>
        <v>0</v>
      </c>
      <c r="M1383" s="83" cm="1">
        <f t="array" ref="M1383">+IFERROR(IF(CONSOLIDADO[[#This Row],[Día]]&lt;14,0,INDEX(CONSOLIDADO[Casos Diarios],ROW()-14,1)),0)</f>
        <v>0</v>
      </c>
      <c r="N1383" s="78">
        <f>+IF(CONSOLIDADO[[#This Row],[Clave]]="710143893",1,IF(OR(CONSOLIDADO[[#This Row],[Casos Acumulados]]&gt;0,CONSOLIDADO[[#This Row],[Muertes]]&gt;0),N1382+1,I1383))</f>
        <v>0</v>
      </c>
      <c r="O1383" s="75">
        <f>+IFERROR(VLOOKUP($G1383,TDMuertes!$C$2:$E$534,3,0),0)</f>
        <v>0</v>
      </c>
      <c r="P1383" s="100" t="str">
        <f t="shared" ca="1" si="117"/>
        <v>OFF</v>
      </c>
      <c r="Q1383" s="84">
        <f>+IFERROR(VLOOKUP(CONSOLIDADO[[#This Row],[Codigo Municipio]],TDDia!$A$4:$B$394,2,0),0)</f>
        <v>0</v>
      </c>
    </row>
    <row r="1384" spans="2:17" ht="14.4" x14ac:dyDescent="0.3">
      <c r="B1384">
        <f t="shared" si="119"/>
        <v>8</v>
      </c>
      <c r="C1384" s="75" t="str" cm="1">
        <f t="array" ref="C1384">+INDEX(Table_4[[Departamento]:[Municipio]],FINAL!$B1384,1)</f>
        <v>Atlántida</v>
      </c>
      <c r="D1384" s="75" t="str" cm="1">
        <f t="array" ref="D1384">+INDEX(Table_4[[Departamento]:[Municipio]],FINAL!$B1384,4)</f>
        <v>Arizona</v>
      </c>
      <c r="E1384" s="75" t="str" cm="1">
        <f t="array" ref="E1384">+INDEX(Table_4[[Departamento]:[Municipio]],FINAL!$B1384,3)</f>
        <v>0108</v>
      </c>
      <c r="F1384" s="102">
        <f t="shared" si="118"/>
        <v>43924</v>
      </c>
      <c r="G1384" s="77" t="str">
        <f>+CONSOLIDADO[[#This Row],[Codigo Municipio]]&amp;CONSOLIDADO[[#This Row],[Fecha]]</f>
        <v>010843924</v>
      </c>
      <c r="H1384" s="78">
        <f>+IFERROR(VLOOKUP($G1384,TDAcumula!$C$2:$E$2027,3,0),0)</f>
        <v>0</v>
      </c>
      <c r="I1384" s="79">
        <f t="shared" ref="I1384:I1447" si="120">+IF(E1384=E1383,H1384+I1383,H1384)</f>
        <v>0</v>
      </c>
      <c r="J1384" s="80">
        <f>+IF(CONSOLIDADO[[#This Row],[Codigo Municipio]]=E1383,CONSOLIDADO[[#This Row],[Fallecidos Diarios]]+J1383,CONSOLIDADO[[#This Row],[Fallecidos Diarios]])</f>
        <v>0</v>
      </c>
      <c r="K1384" s="81">
        <f t="shared" ref="K1384:K1447" si="121">+IF(I1384-J1384-L1384&lt;0,0,I1384-J1384-L1384)</f>
        <v>0</v>
      </c>
      <c r="L1384" s="82">
        <f>+IF(CONSOLIDADO[[#This Row],[Codigo Municipio]]=E1383,CONSOLIDADO[[#This Row],[Recuperados Diarios]]+L1383,CONSOLIDADO[[#This Row],[Recuperados Diarios]])</f>
        <v>0</v>
      </c>
      <c r="M1384" s="83" cm="1">
        <f t="array" ref="M1384">+IFERROR(IF(CONSOLIDADO[[#This Row],[Día]]&lt;14,0,INDEX(CONSOLIDADO[Casos Diarios],ROW()-14,1)),0)</f>
        <v>0</v>
      </c>
      <c r="N1384" s="78">
        <f>+IF(CONSOLIDADO[[#This Row],[Clave]]="710143893",1,IF(OR(CONSOLIDADO[[#This Row],[Casos Acumulados]]&gt;0,CONSOLIDADO[[#This Row],[Muertes]]&gt;0),N1383+1,I1384))</f>
        <v>0</v>
      </c>
      <c r="O1384" s="75">
        <f>+IFERROR(VLOOKUP($G1384,TDMuertes!$C$2:$E$534,3,0),0)</f>
        <v>0</v>
      </c>
      <c r="P1384" s="100" t="str">
        <f t="shared" ref="P1384:P1447" ca="1" si="122">+IF(N1384=0,"OFF",IF(N1384=1,"START",IF(AND(N1384&gt;1,F1384&lt;TODAY()+1),"ON","OUT TIME")))</f>
        <v>OFF</v>
      </c>
      <c r="Q1384" s="84">
        <f>+IFERROR(VLOOKUP(CONSOLIDADO[[#This Row],[Codigo Municipio]],TDDia!$A$4:$B$394,2,0),0)</f>
        <v>0</v>
      </c>
    </row>
    <row r="1385" spans="2:17" ht="14.4" x14ac:dyDescent="0.3">
      <c r="B1385">
        <f t="shared" si="119"/>
        <v>8</v>
      </c>
      <c r="C1385" s="75" t="str" cm="1">
        <f t="array" ref="C1385">+INDEX(Table_4[[Departamento]:[Municipio]],FINAL!$B1385,1)</f>
        <v>Atlántida</v>
      </c>
      <c r="D1385" s="75" t="str" cm="1">
        <f t="array" ref="D1385">+INDEX(Table_4[[Departamento]:[Municipio]],FINAL!$B1385,4)</f>
        <v>Arizona</v>
      </c>
      <c r="E1385" s="75" t="str" cm="1">
        <f t="array" ref="E1385">+INDEX(Table_4[[Departamento]:[Municipio]],FINAL!$B1385,3)</f>
        <v>0108</v>
      </c>
      <c r="F1385" s="102">
        <f t="shared" si="118"/>
        <v>43925</v>
      </c>
      <c r="G1385" s="77" t="str">
        <f>+CONSOLIDADO[[#This Row],[Codigo Municipio]]&amp;CONSOLIDADO[[#This Row],[Fecha]]</f>
        <v>010843925</v>
      </c>
      <c r="H1385" s="78">
        <f>+IFERROR(VLOOKUP($G1385,TDAcumula!$C$2:$E$2027,3,0),0)</f>
        <v>0</v>
      </c>
      <c r="I1385" s="79">
        <f t="shared" si="120"/>
        <v>0</v>
      </c>
      <c r="J1385" s="80">
        <f>+IF(CONSOLIDADO[[#This Row],[Codigo Municipio]]=E1384,CONSOLIDADO[[#This Row],[Fallecidos Diarios]]+J1384,CONSOLIDADO[[#This Row],[Fallecidos Diarios]])</f>
        <v>0</v>
      </c>
      <c r="K1385" s="81">
        <f t="shared" si="121"/>
        <v>0</v>
      </c>
      <c r="L1385" s="82">
        <f>+IF(CONSOLIDADO[[#This Row],[Codigo Municipio]]=E1384,CONSOLIDADO[[#This Row],[Recuperados Diarios]]+L1384,CONSOLIDADO[[#This Row],[Recuperados Diarios]])</f>
        <v>0</v>
      </c>
      <c r="M1385" s="83" cm="1">
        <f t="array" ref="M1385">+IFERROR(IF(CONSOLIDADO[[#This Row],[Día]]&lt;14,0,INDEX(CONSOLIDADO[Casos Diarios],ROW()-14,1)),0)</f>
        <v>0</v>
      </c>
      <c r="N1385" s="78">
        <f>+IF(CONSOLIDADO[[#This Row],[Clave]]="710143893",1,IF(OR(CONSOLIDADO[[#This Row],[Casos Acumulados]]&gt;0,CONSOLIDADO[[#This Row],[Muertes]]&gt;0),N1384+1,I1385))</f>
        <v>0</v>
      </c>
      <c r="O1385" s="75">
        <f>+IFERROR(VLOOKUP($G1385,TDMuertes!$C$2:$E$534,3,0),0)</f>
        <v>0</v>
      </c>
      <c r="P1385" s="100" t="str">
        <f t="shared" ca="1" si="122"/>
        <v>OFF</v>
      </c>
      <c r="Q1385" s="84">
        <f>+IFERROR(VLOOKUP(CONSOLIDADO[[#This Row],[Codigo Municipio]],TDDia!$A$4:$B$394,2,0),0)</f>
        <v>0</v>
      </c>
    </row>
    <row r="1386" spans="2:17" ht="14.4" x14ac:dyDescent="0.3">
      <c r="B1386">
        <f t="shared" si="119"/>
        <v>8</v>
      </c>
      <c r="C1386" s="75" t="str" cm="1">
        <f t="array" ref="C1386">+INDEX(Table_4[[Departamento]:[Municipio]],FINAL!$B1386,1)</f>
        <v>Atlántida</v>
      </c>
      <c r="D1386" s="75" t="str" cm="1">
        <f t="array" ref="D1386">+INDEX(Table_4[[Departamento]:[Municipio]],FINAL!$B1386,4)</f>
        <v>Arizona</v>
      </c>
      <c r="E1386" s="75" t="str" cm="1">
        <f t="array" ref="E1386">+INDEX(Table_4[[Departamento]:[Municipio]],FINAL!$B1386,3)</f>
        <v>0108</v>
      </c>
      <c r="F1386" s="102">
        <f t="shared" si="118"/>
        <v>43926</v>
      </c>
      <c r="G1386" s="77" t="str">
        <f>+CONSOLIDADO[[#This Row],[Codigo Municipio]]&amp;CONSOLIDADO[[#This Row],[Fecha]]</f>
        <v>010843926</v>
      </c>
      <c r="H1386" s="78">
        <f>+IFERROR(VLOOKUP($G1386,TDAcumula!$C$2:$E$2027,3,0),0)</f>
        <v>0</v>
      </c>
      <c r="I1386" s="79">
        <f t="shared" si="120"/>
        <v>0</v>
      </c>
      <c r="J1386" s="80">
        <f>+IF(CONSOLIDADO[[#This Row],[Codigo Municipio]]=E1385,CONSOLIDADO[[#This Row],[Fallecidos Diarios]]+J1385,CONSOLIDADO[[#This Row],[Fallecidos Diarios]])</f>
        <v>0</v>
      </c>
      <c r="K1386" s="81">
        <f t="shared" si="121"/>
        <v>0</v>
      </c>
      <c r="L1386" s="82">
        <f>+IF(CONSOLIDADO[[#This Row],[Codigo Municipio]]=E1385,CONSOLIDADO[[#This Row],[Recuperados Diarios]]+L1385,CONSOLIDADO[[#This Row],[Recuperados Diarios]])</f>
        <v>0</v>
      </c>
      <c r="M1386" s="83" cm="1">
        <f t="array" ref="M1386">+IFERROR(IF(CONSOLIDADO[[#This Row],[Día]]&lt;14,0,INDEX(CONSOLIDADO[Casos Diarios],ROW()-14,1)),0)</f>
        <v>0</v>
      </c>
      <c r="N1386" s="78">
        <f>+IF(CONSOLIDADO[[#This Row],[Clave]]="710143893",1,IF(OR(CONSOLIDADO[[#This Row],[Casos Acumulados]]&gt;0,CONSOLIDADO[[#This Row],[Muertes]]&gt;0),N1385+1,I1386))</f>
        <v>0</v>
      </c>
      <c r="O1386" s="75">
        <f>+IFERROR(VLOOKUP($G1386,TDMuertes!$C$2:$E$534,3,0),0)</f>
        <v>0</v>
      </c>
      <c r="P1386" s="100" t="str">
        <f t="shared" ca="1" si="122"/>
        <v>OFF</v>
      </c>
      <c r="Q1386" s="84">
        <f>+IFERROR(VLOOKUP(CONSOLIDADO[[#This Row],[Codigo Municipio]],TDDia!$A$4:$B$394,2,0),0)</f>
        <v>0</v>
      </c>
    </row>
    <row r="1387" spans="2:17" ht="14.4" x14ac:dyDescent="0.3">
      <c r="B1387">
        <f t="shared" si="119"/>
        <v>8</v>
      </c>
      <c r="C1387" s="75" t="str" cm="1">
        <f t="array" ref="C1387">+INDEX(Table_4[[Departamento]:[Municipio]],FINAL!$B1387,1)</f>
        <v>Atlántida</v>
      </c>
      <c r="D1387" s="75" t="str" cm="1">
        <f t="array" ref="D1387">+INDEX(Table_4[[Departamento]:[Municipio]],FINAL!$B1387,4)</f>
        <v>Arizona</v>
      </c>
      <c r="E1387" s="75" t="str" cm="1">
        <f t="array" ref="E1387">+INDEX(Table_4[[Departamento]:[Municipio]],FINAL!$B1387,3)</f>
        <v>0108</v>
      </c>
      <c r="F1387" s="102">
        <f t="shared" si="118"/>
        <v>43927</v>
      </c>
      <c r="G1387" s="77" t="str">
        <f>+CONSOLIDADO[[#This Row],[Codigo Municipio]]&amp;CONSOLIDADO[[#This Row],[Fecha]]</f>
        <v>010843927</v>
      </c>
      <c r="H1387" s="78">
        <f>+IFERROR(VLOOKUP($G1387,TDAcumula!$C$2:$E$2027,3,0),0)</f>
        <v>0</v>
      </c>
      <c r="I1387" s="79">
        <f t="shared" si="120"/>
        <v>0</v>
      </c>
      <c r="J1387" s="80">
        <f>+IF(CONSOLIDADO[[#This Row],[Codigo Municipio]]=E1386,CONSOLIDADO[[#This Row],[Fallecidos Diarios]]+J1386,CONSOLIDADO[[#This Row],[Fallecidos Diarios]])</f>
        <v>0</v>
      </c>
      <c r="K1387" s="81">
        <f t="shared" si="121"/>
        <v>0</v>
      </c>
      <c r="L1387" s="82">
        <f>+IF(CONSOLIDADO[[#This Row],[Codigo Municipio]]=E1386,CONSOLIDADO[[#This Row],[Recuperados Diarios]]+L1386,CONSOLIDADO[[#This Row],[Recuperados Diarios]])</f>
        <v>0</v>
      </c>
      <c r="M1387" s="83" cm="1">
        <f t="array" ref="M1387">+IFERROR(IF(CONSOLIDADO[[#This Row],[Día]]&lt;14,0,INDEX(CONSOLIDADO[Casos Diarios],ROW()-14,1)),0)</f>
        <v>0</v>
      </c>
      <c r="N1387" s="78">
        <f>+IF(CONSOLIDADO[[#This Row],[Clave]]="710143893",1,IF(OR(CONSOLIDADO[[#This Row],[Casos Acumulados]]&gt;0,CONSOLIDADO[[#This Row],[Muertes]]&gt;0),N1386+1,I1387))</f>
        <v>0</v>
      </c>
      <c r="O1387" s="75">
        <f>+IFERROR(VLOOKUP($G1387,TDMuertes!$C$2:$E$534,3,0),0)</f>
        <v>0</v>
      </c>
      <c r="P1387" s="100" t="str">
        <f t="shared" ca="1" si="122"/>
        <v>OFF</v>
      </c>
      <c r="Q1387" s="84">
        <f>+IFERROR(VLOOKUP(CONSOLIDADO[[#This Row],[Codigo Municipio]],TDDia!$A$4:$B$394,2,0),0)</f>
        <v>0</v>
      </c>
    </row>
    <row r="1388" spans="2:17" ht="14.4" x14ac:dyDescent="0.3">
      <c r="B1388">
        <f t="shared" si="119"/>
        <v>8</v>
      </c>
      <c r="C1388" s="75" t="str" cm="1">
        <f t="array" ref="C1388">+INDEX(Table_4[[Departamento]:[Municipio]],FINAL!$B1388,1)</f>
        <v>Atlántida</v>
      </c>
      <c r="D1388" s="75" t="str" cm="1">
        <f t="array" ref="D1388">+INDEX(Table_4[[Departamento]:[Municipio]],FINAL!$B1388,4)</f>
        <v>Arizona</v>
      </c>
      <c r="E1388" s="75" t="str" cm="1">
        <f t="array" ref="E1388">+INDEX(Table_4[[Departamento]:[Municipio]],FINAL!$B1388,3)</f>
        <v>0108</v>
      </c>
      <c r="F1388" s="102">
        <f t="shared" si="118"/>
        <v>43928</v>
      </c>
      <c r="G1388" s="77" t="str">
        <f>+CONSOLIDADO[[#This Row],[Codigo Municipio]]&amp;CONSOLIDADO[[#This Row],[Fecha]]</f>
        <v>010843928</v>
      </c>
      <c r="H1388" s="78">
        <f>+IFERROR(VLOOKUP($G1388,TDAcumula!$C$2:$E$2027,3,0),0)</f>
        <v>0</v>
      </c>
      <c r="I1388" s="79">
        <f t="shared" si="120"/>
        <v>0</v>
      </c>
      <c r="J1388" s="80">
        <f>+IF(CONSOLIDADO[[#This Row],[Codigo Municipio]]=E1387,CONSOLIDADO[[#This Row],[Fallecidos Diarios]]+J1387,CONSOLIDADO[[#This Row],[Fallecidos Diarios]])</f>
        <v>0</v>
      </c>
      <c r="K1388" s="81">
        <f t="shared" si="121"/>
        <v>0</v>
      </c>
      <c r="L1388" s="82">
        <f>+IF(CONSOLIDADO[[#This Row],[Codigo Municipio]]=E1387,CONSOLIDADO[[#This Row],[Recuperados Diarios]]+L1387,CONSOLIDADO[[#This Row],[Recuperados Diarios]])</f>
        <v>0</v>
      </c>
      <c r="M1388" s="83" cm="1">
        <f t="array" ref="M1388">+IFERROR(IF(CONSOLIDADO[[#This Row],[Día]]&lt;14,0,INDEX(CONSOLIDADO[Casos Diarios],ROW()-14,1)),0)</f>
        <v>0</v>
      </c>
      <c r="N1388" s="78">
        <f>+IF(CONSOLIDADO[[#This Row],[Clave]]="710143893",1,IF(OR(CONSOLIDADO[[#This Row],[Casos Acumulados]]&gt;0,CONSOLIDADO[[#This Row],[Muertes]]&gt;0),N1387+1,I1388))</f>
        <v>0</v>
      </c>
      <c r="O1388" s="75">
        <f>+IFERROR(VLOOKUP($G1388,TDMuertes!$C$2:$E$534,3,0),0)</f>
        <v>0</v>
      </c>
      <c r="P1388" s="100" t="str">
        <f t="shared" ca="1" si="122"/>
        <v>OFF</v>
      </c>
      <c r="Q1388" s="84">
        <f>+IFERROR(VLOOKUP(CONSOLIDADO[[#This Row],[Codigo Municipio]],TDDia!$A$4:$B$394,2,0),0)</f>
        <v>0</v>
      </c>
    </row>
    <row r="1389" spans="2:17" ht="14.4" x14ac:dyDescent="0.3">
      <c r="B1389">
        <f t="shared" si="119"/>
        <v>8</v>
      </c>
      <c r="C1389" s="75" t="str" cm="1">
        <f t="array" ref="C1389">+INDEX(Table_4[[Departamento]:[Municipio]],FINAL!$B1389,1)</f>
        <v>Atlántida</v>
      </c>
      <c r="D1389" s="75" t="str" cm="1">
        <f t="array" ref="D1389">+INDEX(Table_4[[Departamento]:[Municipio]],FINAL!$B1389,4)</f>
        <v>Arizona</v>
      </c>
      <c r="E1389" s="75" t="str" cm="1">
        <f t="array" ref="E1389">+INDEX(Table_4[[Departamento]:[Municipio]],FINAL!$B1389,3)</f>
        <v>0108</v>
      </c>
      <c r="F1389" s="102">
        <f t="shared" si="118"/>
        <v>43929</v>
      </c>
      <c r="G1389" s="77" t="str">
        <f>+CONSOLIDADO[[#This Row],[Codigo Municipio]]&amp;CONSOLIDADO[[#This Row],[Fecha]]</f>
        <v>010843929</v>
      </c>
      <c r="H1389" s="78">
        <f>+IFERROR(VLOOKUP($G1389,TDAcumula!$C$2:$E$2027,3,0),0)</f>
        <v>0</v>
      </c>
      <c r="I1389" s="79">
        <f t="shared" si="120"/>
        <v>0</v>
      </c>
      <c r="J1389" s="80">
        <f>+IF(CONSOLIDADO[[#This Row],[Codigo Municipio]]=E1388,CONSOLIDADO[[#This Row],[Fallecidos Diarios]]+J1388,CONSOLIDADO[[#This Row],[Fallecidos Diarios]])</f>
        <v>0</v>
      </c>
      <c r="K1389" s="81">
        <f t="shared" si="121"/>
        <v>0</v>
      </c>
      <c r="L1389" s="82">
        <f>+IF(CONSOLIDADO[[#This Row],[Codigo Municipio]]=E1388,CONSOLIDADO[[#This Row],[Recuperados Diarios]]+L1388,CONSOLIDADO[[#This Row],[Recuperados Diarios]])</f>
        <v>0</v>
      </c>
      <c r="M1389" s="83" cm="1">
        <f t="array" ref="M1389">+IFERROR(IF(CONSOLIDADO[[#This Row],[Día]]&lt;14,0,INDEX(CONSOLIDADO[Casos Diarios],ROW()-14,1)),0)</f>
        <v>0</v>
      </c>
      <c r="N1389" s="78">
        <f>+IF(CONSOLIDADO[[#This Row],[Clave]]="710143893",1,IF(OR(CONSOLIDADO[[#This Row],[Casos Acumulados]]&gt;0,CONSOLIDADO[[#This Row],[Muertes]]&gt;0),N1388+1,I1389))</f>
        <v>0</v>
      </c>
      <c r="O1389" s="75">
        <f>+IFERROR(VLOOKUP($G1389,TDMuertes!$C$2:$E$534,3,0),0)</f>
        <v>0</v>
      </c>
      <c r="P1389" s="100" t="str">
        <f t="shared" ca="1" si="122"/>
        <v>OFF</v>
      </c>
      <c r="Q1389" s="84">
        <f>+IFERROR(VLOOKUP(CONSOLIDADO[[#This Row],[Codigo Municipio]],TDDia!$A$4:$B$394,2,0),0)</f>
        <v>0</v>
      </c>
    </row>
    <row r="1390" spans="2:17" ht="14.4" x14ac:dyDescent="0.3">
      <c r="B1390">
        <f t="shared" si="119"/>
        <v>8</v>
      </c>
      <c r="C1390" s="75" t="str" cm="1">
        <f t="array" ref="C1390">+INDEX(Table_4[[Departamento]:[Municipio]],FINAL!$B1390,1)</f>
        <v>Atlántida</v>
      </c>
      <c r="D1390" s="75" t="str" cm="1">
        <f t="array" ref="D1390">+INDEX(Table_4[[Departamento]:[Municipio]],FINAL!$B1390,4)</f>
        <v>Arizona</v>
      </c>
      <c r="E1390" s="75" t="str" cm="1">
        <f t="array" ref="E1390">+INDEX(Table_4[[Departamento]:[Municipio]],FINAL!$B1390,3)</f>
        <v>0108</v>
      </c>
      <c r="F1390" s="102">
        <f t="shared" si="118"/>
        <v>43930</v>
      </c>
      <c r="G1390" s="77" t="str">
        <f>+CONSOLIDADO[[#This Row],[Codigo Municipio]]&amp;CONSOLIDADO[[#This Row],[Fecha]]</f>
        <v>010843930</v>
      </c>
      <c r="H1390" s="78">
        <f>+IFERROR(VLOOKUP($G1390,TDAcumula!$C$2:$E$2027,3,0),0)</f>
        <v>0</v>
      </c>
      <c r="I1390" s="79">
        <f t="shared" si="120"/>
        <v>0</v>
      </c>
      <c r="J1390" s="80">
        <f>+IF(CONSOLIDADO[[#This Row],[Codigo Municipio]]=E1389,CONSOLIDADO[[#This Row],[Fallecidos Diarios]]+J1389,CONSOLIDADO[[#This Row],[Fallecidos Diarios]])</f>
        <v>0</v>
      </c>
      <c r="K1390" s="81">
        <f t="shared" si="121"/>
        <v>0</v>
      </c>
      <c r="L1390" s="82">
        <f>+IF(CONSOLIDADO[[#This Row],[Codigo Municipio]]=E1389,CONSOLIDADO[[#This Row],[Recuperados Diarios]]+L1389,CONSOLIDADO[[#This Row],[Recuperados Diarios]])</f>
        <v>0</v>
      </c>
      <c r="M1390" s="83" cm="1">
        <f t="array" ref="M1390">+IFERROR(IF(CONSOLIDADO[[#This Row],[Día]]&lt;14,0,INDEX(CONSOLIDADO[Casos Diarios],ROW()-14,1)),0)</f>
        <v>0</v>
      </c>
      <c r="N1390" s="78">
        <f>+IF(CONSOLIDADO[[#This Row],[Clave]]="710143893",1,IF(OR(CONSOLIDADO[[#This Row],[Casos Acumulados]]&gt;0,CONSOLIDADO[[#This Row],[Muertes]]&gt;0),N1389+1,I1390))</f>
        <v>0</v>
      </c>
      <c r="O1390" s="75">
        <f>+IFERROR(VLOOKUP($G1390,TDMuertes!$C$2:$E$534,3,0),0)</f>
        <v>0</v>
      </c>
      <c r="P1390" s="100" t="str">
        <f t="shared" ca="1" si="122"/>
        <v>OFF</v>
      </c>
      <c r="Q1390" s="84">
        <f>+IFERROR(VLOOKUP(CONSOLIDADO[[#This Row],[Codigo Municipio]],TDDia!$A$4:$B$394,2,0),0)</f>
        <v>0</v>
      </c>
    </row>
    <row r="1391" spans="2:17" ht="14.4" x14ac:dyDescent="0.3">
      <c r="B1391">
        <f t="shared" si="119"/>
        <v>8</v>
      </c>
      <c r="C1391" s="75" t="str" cm="1">
        <f t="array" ref="C1391">+INDEX(Table_4[[Departamento]:[Municipio]],FINAL!$B1391,1)</f>
        <v>Atlántida</v>
      </c>
      <c r="D1391" s="75" t="str" cm="1">
        <f t="array" ref="D1391">+INDEX(Table_4[[Departamento]:[Municipio]],FINAL!$B1391,4)</f>
        <v>Arizona</v>
      </c>
      <c r="E1391" s="75" t="str" cm="1">
        <f t="array" ref="E1391">+INDEX(Table_4[[Departamento]:[Municipio]],FINAL!$B1391,3)</f>
        <v>0108</v>
      </c>
      <c r="F1391" s="102">
        <f t="shared" si="118"/>
        <v>43931</v>
      </c>
      <c r="G1391" s="77" t="str">
        <f>+CONSOLIDADO[[#This Row],[Codigo Municipio]]&amp;CONSOLIDADO[[#This Row],[Fecha]]</f>
        <v>010843931</v>
      </c>
      <c r="H1391" s="78">
        <f>+IFERROR(VLOOKUP($G1391,TDAcumula!$C$2:$E$2027,3,0),0)</f>
        <v>0</v>
      </c>
      <c r="I1391" s="79">
        <f t="shared" si="120"/>
        <v>0</v>
      </c>
      <c r="J1391" s="80">
        <f>+IF(CONSOLIDADO[[#This Row],[Codigo Municipio]]=E1390,CONSOLIDADO[[#This Row],[Fallecidos Diarios]]+J1390,CONSOLIDADO[[#This Row],[Fallecidos Diarios]])</f>
        <v>0</v>
      </c>
      <c r="K1391" s="81">
        <f t="shared" si="121"/>
        <v>0</v>
      </c>
      <c r="L1391" s="82">
        <f>+IF(CONSOLIDADO[[#This Row],[Codigo Municipio]]=E1390,CONSOLIDADO[[#This Row],[Recuperados Diarios]]+L1390,CONSOLIDADO[[#This Row],[Recuperados Diarios]])</f>
        <v>0</v>
      </c>
      <c r="M1391" s="83" cm="1">
        <f t="array" ref="M1391">+IFERROR(IF(CONSOLIDADO[[#This Row],[Día]]&lt;14,0,INDEX(CONSOLIDADO[Casos Diarios],ROW()-14,1)),0)</f>
        <v>0</v>
      </c>
      <c r="N1391" s="78">
        <f>+IF(CONSOLIDADO[[#This Row],[Clave]]="710143893",1,IF(OR(CONSOLIDADO[[#This Row],[Casos Acumulados]]&gt;0,CONSOLIDADO[[#This Row],[Muertes]]&gt;0),N1390+1,I1391))</f>
        <v>0</v>
      </c>
      <c r="O1391" s="75">
        <f>+IFERROR(VLOOKUP($G1391,TDMuertes!$C$2:$E$534,3,0),0)</f>
        <v>0</v>
      </c>
      <c r="P1391" s="100" t="str">
        <f t="shared" ca="1" si="122"/>
        <v>OFF</v>
      </c>
      <c r="Q1391" s="84">
        <f>+IFERROR(VLOOKUP(CONSOLIDADO[[#This Row],[Codigo Municipio]],TDDia!$A$4:$B$394,2,0),0)</f>
        <v>0</v>
      </c>
    </row>
    <row r="1392" spans="2:17" ht="14.4" x14ac:dyDescent="0.3">
      <c r="B1392">
        <f t="shared" si="119"/>
        <v>8</v>
      </c>
      <c r="C1392" s="75" t="str" cm="1">
        <f t="array" ref="C1392">+INDEX(Table_4[[Departamento]:[Municipio]],FINAL!$B1392,1)</f>
        <v>Atlántida</v>
      </c>
      <c r="D1392" s="75" t="str" cm="1">
        <f t="array" ref="D1392">+INDEX(Table_4[[Departamento]:[Municipio]],FINAL!$B1392,4)</f>
        <v>Arizona</v>
      </c>
      <c r="E1392" s="75" t="str" cm="1">
        <f t="array" ref="E1392">+INDEX(Table_4[[Departamento]:[Municipio]],FINAL!$B1392,3)</f>
        <v>0108</v>
      </c>
      <c r="F1392" s="102">
        <f t="shared" si="118"/>
        <v>43932</v>
      </c>
      <c r="G1392" s="77" t="str">
        <f>+CONSOLIDADO[[#This Row],[Codigo Municipio]]&amp;CONSOLIDADO[[#This Row],[Fecha]]</f>
        <v>010843932</v>
      </c>
      <c r="H1392" s="78">
        <f>+IFERROR(VLOOKUP($G1392,TDAcumula!$C$2:$E$2027,3,0),0)</f>
        <v>0</v>
      </c>
      <c r="I1392" s="79">
        <f t="shared" si="120"/>
        <v>0</v>
      </c>
      <c r="J1392" s="80">
        <f>+IF(CONSOLIDADO[[#This Row],[Codigo Municipio]]=E1391,CONSOLIDADO[[#This Row],[Fallecidos Diarios]]+J1391,CONSOLIDADO[[#This Row],[Fallecidos Diarios]])</f>
        <v>0</v>
      </c>
      <c r="K1392" s="81">
        <f t="shared" si="121"/>
        <v>0</v>
      </c>
      <c r="L1392" s="82">
        <f>+IF(CONSOLIDADO[[#This Row],[Codigo Municipio]]=E1391,CONSOLIDADO[[#This Row],[Recuperados Diarios]]+L1391,CONSOLIDADO[[#This Row],[Recuperados Diarios]])</f>
        <v>0</v>
      </c>
      <c r="M1392" s="83" cm="1">
        <f t="array" ref="M1392">+IFERROR(IF(CONSOLIDADO[[#This Row],[Día]]&lt;14,0,INDEX(CONSOLIDADO[Casos Diarios],ROW()-14,1)),0)</f>
        <v>0</v>
      </c>
      <c r="N1392" s="78">
        <f>+IF(CONSOLIDADO[[#This Row],[Clave]]="710143893",1,IF(OR(CONSOLIDADO[[#This Row],[Casos Acumulados]]&gt;0,CONSOLIDADO[[#This Row],[Muertes]]&gt;0),N1391+1,I1392))</f>
        <v>0</v>
      </c>
      <c r="O1392" s="75">
        <f>+IFERROR(VLOOKUP($G1392,TDMuertes!$C$2:$E$534,3,0),0)</f>
        <v>0</v>
      </c>
      <c r="P1392" s="100" t="str">
        <f t="shared" ca="1" si="122"/>
        <v>OFF</v>
      </c>
      <c r="Q1392" s="84">
        <f>+IFERROR(VLOOKUP(CONSOLIDADO[[#This Row],[Codigo Municipio]],TDDia!$A$4:$B$394,2,0),0)</f>
        <v>0</v>
      </c>
    </row>
    <row r="1393" spans="2:17" ht="14.4" x14ac:dyDescent="0.3">
      <c r="B1393">
        <f t="shared" si="119"/>
        <v>8</v>
      </c>
      <c r="C1393" s="75" t="str" cm="1">
        <f t="array" ref="C1393">+INDEX(Table_4[[Departamento]:[Municipio]],FINAL!$B1393,1)</f>
        <v>Atlántida</v>
      </c>
      <c r="D1393" s="75" t="str" cm="1">
        <f t="array" ref="D1393">+INDEX(Table_4[[Departamento]:[Municipio]],FINAL!$B1393,4)</f>
        <v>Arizona</v>
      </c>
      <c r="E1393" s="75" t="str" cm="1">
        <f t="array" ref="E1393">+INDEX(Table_4[[Departamento]:[Municipio]],FINAL!$B1393,3)</f>
        <v>0108</v>
      </c>
      <c r="F1393" s="102">
        <f t="shared" si="118"/>
        <v>43933</v>
      </c>
      <c r="G1393" s="77" t="str">
        <f>+CONSOLIDADO[[#This Row],[Codigo Municipio]]&amp;CONSOLIDADO[[#This Row],[Fecha]]</f>
        <v>010843933</v>
      </c>
      <c r="H1393" s="78">
        <f>+IFERROR(VLOOKUP($G1393,TDAcumula!$C$2:$E$2027,3,0),0)</f>
        <v>0</v>
      </c>
      <c r="I1393" s="79">
        <f t="shared" si="120"/>
        <v>0</v>
      </c>
      <c r="J1393" s="80">
        <f>+IF(CONSOLIDADO[[#This Row],[Codigo Municipio]]=E1392,CONSOLIDADO[[#This Row],[Fallecidos Diarios]]+J1392,CONSOLIDADO[[#This Row],[Fallecidos Diarios]])</f>
        <v>0</v>
      </c>
      <c r="K1393" s="81">
        <f t="shared" si="121"/>
        <v>0</v>
      </c>
      <c r="L1393" s="82">
        <f>+IF(CONSOLIDADO[[#This Row],[Codigo Municipio]]=E1392,CONSOLIDADO[[#This Row],[Recuperados Diarios]]+L1392,CONSOLIDADO[[#This Row],[Recuperados Diarios]])</f>
        <v>0</v>
      </c>
      <c r="M1393" s="83" cm="1">
        <f t="array" ref="M1393">+IFERROR(IF(CONSOLIDADO[[#This Row],[Día]]&lt;14,0,INDEX(CONSOLIDADO[Casos Diarios],ROW()-14,1)),0)</f>
        <v>0</v>
      </c>
      <c r="N1393" s="78">
        <f>+IF(CONSOLIDADO[[#This Row],[Clave]]="710143893",1,IF(OR(CONSOLIDADO[[#This Row],[Casos Acumulados]]&gt;0,CONSOLIDADO[[#This Row],[Muertes]]&gt;0),N1392+1,I1393))</f>
        <v>0</v>
      </c>
      <c r="O1393" s="75">
        <f>+IFERROR(VLOOKUP($G1393,TDMuertes!$C$2:$E$534,3,0),0)</f>
        <v>0</v>
      </c>
      <c r="P1393" s="100" t="str">
        <f t="shared" ca="1" si="122"/>
        <v>OFF</v>
      </c>
      <c r="Q1393" s="84">
        <f>+IFERROR(VLOOKUP(CONSOLIDADO[[#This Row],[Codigo Municipio]],TDDia!$A$4:$B$394,2,0),0)</f>
        <v>0</v>
      </c>
    </row>
    <row r="1394" spans="2:17" ht="14.4" x14ac:dyDescent="0.3">
      <c r="B1394">
        <f t="shared" si="119"/>
        <v>8</v>
      </c>
      <c r="C1394" s="75" t="str" cm="1">
        <f t="array" ref="C1394">+INDEX(Table_4[[Departamento]:[Municipio]],FINAL!$B1394,1)</f>
        <v>Atlántida</v>
      </c>
      <c r="D1394" s="75" t="str" cm="1">
        <f t="array" ref="D1394">+INDEX(Table_4[[Departamento]:[Municipio]],FINAL!$B1394,4)</f>
        <v>Arizona</v>
      </c>
      <c r="E1394" s="75" t="str" cm="1">
        <f t="array" ref="E1394">+INDEX(Table_4[[Departamento]:[Municipio]],FINAL!$B1394,3)</f>
        <v>0108</v>
      </c>
      <c r="F1394" s="102">
        <f t="shared" si="118"/>
        <v>43934</v>
      </c>
      <c r="G1394" s="77" t="str">
        <f>+CONSOLIDADO[[#This Row],[Codigo Municipio]]&amp;CONSOLIDADO[[#This Row],[Fecha]]</f>
        <v>010843934</v>
      </c>
      <c r="H1394" s="78">
        <f>+IFERROR(VLOOKUP($G1394,TDAcumula!$C$2:$E$2027,3,0),0)</f>
        <v>0</v>
      </c>
      <c r="I1394" s="79">
        <f t="shared" si="120"/>
        <v>0</v>
      </c>
      <c r="J1394" s="80">
        <f>+IF(CONSOLIDADO[[#This Row],[Codigo Municipio]]=E1393,CONSOLIDADO[[#This Row],[Fallecidos Diarios]]+J1393,CONSOLIDADO[[#This Row],[Fallecidos Diarios]])</f>
        <v>0</v>
      </c>
      <c r="K1394" s="81">
        <f t="shared" si="121"/>
        <v>0</v>
      </c>
      <c r="L1394" s="82">
        <f>+IF(CONSOLIDADO[[#This Row],[Codigo Municipio]]=E1393,CONSOLIDADO[[#This Row],[Recuperados Diarios]]+L1393,CONSOLIDADO[[#This Row],[Recuperados Diarios]])</f>
        <v>0</v>
      </c>
      <c r="M1394" s="83" cm="1">
        <f t="array" ref="M1394">+IFERROR(IF(CONSOLIDADO[[#This Row],[Día]]&lt;14,0,INDEX(CONSOLIDADO[Casos Diarios],ROW()-14,1)),0)</f>
        <v>0</v>
      </c>
      <c r="N1394" s="78">
        <f>+IF(CONSOLIDADO[[#This Row],[Clave]]="710143893",1,IF(OR(CONSOLIDADO[[#This Row],[Casos Acumulados]]&gt;0,CONSOLIDADO[[#This Row],[Muertes]]&gt;0),N1393+1,I1394))</f>
        <v>0</v>
      </c>
      <c r="O1394" s="75">
        <f>+IFERROR(VLOOKUP($G1394,TDMuertes!$C$2:$E$534,3,0),0)</f>
        <v>0</v>
      </c>
      <c r="P1394" s="100" t="str">
        <f t="shared" ca="1" si="122"/>
        <v>OFF</v>
      </c>
      <c r="Q1394" s="84">
        <f>+IFERROR(VLOOKUP(CONSOLIDADO[[#This Row],[Codigo Municipio]],TDDia!$A$4:$B$394,2,0),0)</f>
        <v>0</v>
      </c>
    </row>
    <row r="1395" spans="2:17" ht="14.4" x14ac:dyDescent="0.3">
      <c r="B1395">
        <f t="shared" si="119"/>
        <v>8</v>
      </c>
      <c r="C1395" s="75" t="str" cm="1">
        <f t="array" ref="C1395">+INDEX(Table_4[[Departamento]:[Municipio]],FINAL!$B1395,1)</f>
        <v>Atlántida</v>
      </c>
      <c r="D1395" s="75" t="str" cm="1">
        <f t="array" ref="D1395">+INDEX(Table_4[[Departamento]:[Municipio]],FINAL!$B1395,4)</f>
        <v>Arizona</v>
      </c>
      <c r="E1395" s="75" t="str" cm="1">
        <f t="array" ref="E1395">+INDEX(Table_4[[Departamento]:[Municipio]],FINAL!$B1395,3)</f>
        <v>0108</v>
      </c>
      <c r="F1395" s="102">
        <f t="shared" si="118"/>
        <v>43935</v>
      </c>
      <c r="G1395" s="77" t="str">
        <f>+CONSOLIDADO[[#This Row],[Codigo Municipio]]&amp;CONSOLIDADO[[#This Row],[Fecha]]</f>
        <v>010843935</v>
      </c>
      <c r="H1395" s="78">
        <f>+IFERROR(VLOOKUP($G1395,TDAcumula!$C$2:$E$2027,3,0),0)</f>
        <v>0</v>
      </c>
      <c r="I1395" s="79">
        <f t="shared" si="120"/>
        <v>0</v>
      </c>
      <c r="J1395" s="80">
        <f>+IF(CONSOLIDADO[[#This Row],[Codigo Municipio]]=E1394,CONSOLIDADO[[#This Row],[Fallecidos Diarios]]+J1394,CONSOLIDADO[[#This Row],[Fallecidos Diarios]])</f>
        <v>0</v>
      </c>
      <c r="K1395" s="81">
        <f t="shared" si="121"/>
        <v>0</v>
      </c>
      <c r="L1395" s="82">
        <f>+IF(CONSOLIDADO[[#This Row],[Codigo Municipio]]=E1394,CONSOLIDADO[[#This Row],[Recuperados Diarios]]+L1394,CONSOLIDADO[[#This Row],[Recuperados Diarios]])</f>
        <v>0</v>
      </c>
      <c r="M1395" s="83" cm="1">
        <f t="array" ref="M1395">+IFERROR(IF(CONSOLIDADO[[#This Row],[Día]]&lt;14,0,INDEX(CONSOLIDADO[Casos Diarios],ROW()-14,1)),0)</f>
        <v>0</v>
      </c>
      <c r="N1395" s="78">
        <f>+IF(CONSOLIDADO[[#This Row],[Clave]]="710143893",1,IF(OR(CONSOLIDADO[[#This Row],[Casos Acumulados]]&gt;0,CONSOLIDADO[[#This Row],[Muertes]]&gt;0),N1394+1,I1395))</f>
        <v>0</v>
      </c>
      <c r="O1395" s="75">
        <f>+IFERROR(VLOOKUP($G1395,TDMuertes!$C$2:$E$534,3,0),0)</f>
        <v>0</v>
      </c>
      <c r="P1395" s="100" t="str">
        <f t="shared" ca="1" si="122"/>
        <v>OFF</v>
      </c>
      <c r="Q1395" s="84">
        <f>+IFERROR(VLOOKUP(CONSOLIDADO[[#This Row],[Codigo Municipio]],TDDia!$A$4:$B$394,2,0),0)</f>
        <v>0</v>
      </c>
    </row>
    <row r="1396" spans="2:17" ht="14.4" x14ac:dyDescent="0.3">
      <c r="B1396">
        <f t="shared" si="119"/>
        <v>8</v>
      </c>
      <c r="C1396" s="75" t="str" cm="1">
        <f t="array" ref="C1396">+INDEX(Table_4[[Departamento]:[Municipio]],FINAL!$B1396,1)</f>
        <v>Atlántida</v>
      </c>
      <c r="D1396" s="75" t="str" cm="1">
        <f t="array" ref="D1396">+INDEX(Table_4[[Departamento]:[Municipio]],FINAL!$B1396,4)</f>
        <v>Arizona</v>
      </c>
      <c r="E1396" s="75" t="str" cm="1">
        <f t="array" ref="E1396">+INDEX(Table_4[[Departamento]:[Municipio]],FINAL!$B1396,3)</f>
        <v>0108</v>
      </c>
      <c r="F1396" s="102">
        <f t="shared" si="118"/>
        <v>43936</v>
      </c>
      <c r="G1396" s="77" t="str">
        <f>+CONSOLIDADO[[#This Row],[Codigo Municipio]]&amp;CONSOLIDADO[[#This Row],[Fecha]]</f>
        <v>010843936</v>
      </c>
      <c r="H1396" s="78">
        <f>+IFERROR(VLOOKUP($G1396,TDAcumula!$C$2:$E$2027,3,0),0)</f>
        <v>0</v>
      </c>
      <c r="I1396" s="79">
        <f t="shared" si="120"/>
        <v>0</v>
      </c>
      <c r="J1396" s="80">
        <f>+IF(CONSOLIDADO[[#This Row],[Codigo Municipio]]=E1395,CONSOLIDADO[[#This Row],[Fallecidos Diarios]]+J1395,CONSOLIDADO[[#This Row],[Fallecidos Diarios]])</f>
        <v>0</v>
      </c>
      <c r="K1396" s="81">
        <f t="shared" si="121"/>
        <v>0</v>
      </c>
      <c r="L1396" s="82">
        <f>+IF(CONSOLIDADO[[#This Row],[Codigo Municipio]]=E1395,CONSOLIDADO[[#This Row],[Recuperados Diarios]]+L1395,CONSOLIDADO[[#This Row],[Recuperados Diarios]])</f>
        <v>0</v>
      </c>
      <c r="M1396" s="83" cm="1">
        <f t="array" ref="M1396">+IFERROR(IF(CONSOLIDADO[[#This Row],[Día]]&lt;14,0,INDEX(CONSOLIDADO[Casos Diarios],ROW()-14,1)),0)</f>
        <v>0</v>
      </c>
      <c r="N1396" s="78">
        <f>+IF(CONSOLIDADO[[#This Row],[Clave]]="710143893",1,IF(OR(CONSOLIDADO[[#This Row],[Casos Acumulados]]&gt;0,CONSOLIDADO[[#This Row],[Muertes]]&gt;0),N1395+1,I1396))</f>
        <v>0</v>
      </c>
      <c r="O1396" s="75">
        <f>+IFERROR(VLOOKUP($G1396,TDMuertes!$C$2:$E$534,3,0),0)</f>
        <v>0</v>
      </c>
      <c r="P1396" s="100" t="str">
        <f t="shared" ca="1" si="122"/>
        <v>OFF</v>
      </c>
      <c r="Q1396" s="84">
        <f>+IFERROR(VLOOKUP(CONSOLIDADO[[#This Row],[Codigo Municipio]],TDDia!$A$4:$B$394,2,0),0)</f>
        <v>0</v>
      </c>
    </row>
    <row r="1397" spans="2:17" ht="14.4" x14ac:dyDescent="0.3">
      <c r="B1397">
        <f t="shared" si="119"/>
        <v>8</v>
      </c>
      <c r="C1397" s="75" t="str" cm="1">
        <f t="array" ref="C1397">+INDEX(Table_4[[Departamento]:[Municipio]],FINAL!$B1397,1)</f>
        <v>Atlántida</v>
      </c>
      <c r="D1397" s="75" t="str" cm="1">
        <f t="array" ref="D1397">+INDEX(Table_4[[Departamento]:[Municipio]],FINAL!$B1397,4)</f>
        <v>Arizona</v>
      </c>
      <c r="E1397" s="75" t="str" cm="1">
        <f t="array" ref="E1397">+INDEX(Table_4[[Departamento]:[Municipio]],FINAL!$B1397,3)</f>
        <v>0108</v>
      </c>
      <c r="F1397" s="102">
        <f t="shared" si="118"/>
        <v>43937</v>
      </c>
      <c r="G1397" s="77" t="str">
        <f>+CONSOLIDADO[[#This Row],[Codigo Municipio]]&amp;CONSOLIDADO[[#This Row],[Fecha]]</f>
        <v>010843937</v>
      </c>
      <c r="H1397" s="78">
        <f>+IFERROR(VLOOKUP($G1397,TDAcumula!$C$2:$E$2027,3,0),0)</f>
        <v>0</v>
      </c>
      <c r="I1397" s="79">
        <f t="shared" si="120"/>
        <v>0</v>
      </c>
      <c r="J1397" s="80">
        <f>+IF(CONSOLIDADO[[#This Row],[Codigo Municipio]]=E1396,CONSOLIDADO[[#This Row],[Fallecidos Diarios]]+J1396,CONSOLIDADO[[#This Row],[Fallecidos Diarios]])</f>
        <v>0</v>
      </c>
      <c r="K1397" s="81">
        <f t="shared" si="121"/>
        <v>0</v>
      </c>
      <c r="L1397" s="82">
        <f>+IF(CONSOLIDADO[[#This Row],[Codigo Municipio]]=E1396,CONSOLIDADO[[#This Row],[Recuperados Diarios]]+L1396,CONSOLIDADO[[#This Row],[Recuperados Diarios]])</f>
        <v>0</v>
      </c>
      <c r="M1397" s="83" cm="1">
        <f t="array" ref="M1397">+IFERROR(IF(CONSOLIDADO[[#This Row],[Día]]&lt;14,0,INDEX(CONSOLIDADO[Casos Diarios],ROW()-14,1)),0)</f>
        <v>0</v>
      </c>
      <c r="N1397" s="78">
        <f>+IF(CONSOLIDADO[[#This Row],[Clave]]="710143893",1,IF(OR(CONSOLIDADO[[#This Row],[Casos Acumulados]]&gt;0,CONSOLIDADO[[#This Row],[Muertes]]&gt;0),N1396+1,I1397))</f>
        <v>0</v>
      </c>
      <c r="O1397" s="75">
        <f>+IFERROR(VLOOKUP($G1397,TDMuertes!$C$2:$E$534,3,0),0)</f>
        <v>0</v>
      </c>
      <c r="P1397" s="100" t="str">
        <f t="shared" ca="1" si="122"/>
        <v>OFF</v>
      </c>
      <c r="Q1397" s="84">
        <f>+IFERROR(VLOOKUP(CONSOLIDADO[[#This Row],[Codigo Municipio]],TDDia!$A$4:$B$394,2,0),0)</f>
        <v>0</v>
      </c>
    </row>
    <row r="1398" spans="2:17" ht="14.4" x14ac:dyDescent="0.3">
      <c r="B1398">
        <f t="shared" si="119"/>
        <v>8</v>
      </c>
      <c r="C1398" s="75" t="str" cm="1">
        <f t="array" ref="C1398">+INDEX(Table_4[[Departamento]:[Municipio]],FINAL!$B1398,1)</f>
        <v>Atlántida</v>
      </c>
      <c r="D1398" s="75" t="str" cm="1">
        <f t="array" ref="D1398">+INDEX(Table_4[[Departamento]:[Municipio]],FINAL!$B1398,4)</f>
        <v>Arizona</v>
      </c>
      <c r="E1398" s="75" t="str" cm="1">
        <f t="array" ref="E1398">+INDEX(Table_4[[Departamento]:[Municipio]],FINAL!$B1398,3)</f>
        <v>0108</v>
      </c>
      <c r="F1398" s="102">
        <f t="shared" si="118"/>
        <v>43938</v>
      </c>
      <c r="G1398" s="77" t="str">
        <f>+CONSOLIDADO[[#This Row],[Codigo Municipio]]&amp;CONSOLIDADO[[#This Row],[Fecha]]</f>
        <v>010843938</v>
      </c>
      <c r="H1398" s="78">
        <f>+IFERROR(VLOOKUP($G1398,TDAcumula!$C$2:$E$2027,3,0),0)</f>
        <v>0</v>
      </c>
      <c r="I1398" s="79">
        <f t="shared" si="120"/>
        <v>0</v>
      </c>
      <c r="J1398" s="80">
        <f>+IF(CONSOLIDADO[[#This Row],[Codigo Municipio]]=E1397,CONSOLIDADO[[#This Row],[Fallecidos Diarios]]+J1397,CONSOLIDADO[[#This Row],[Fallecidos Diarios]])</f>
        <v>0</v>
      </c>
      <c r="K1398" s="81">
        <f t="shared" si="121"/>
        <v>0</v>
      </c>
      <c r="L1398" s="82">
        <f>+IF(CONSOLIDADO[[#This Row],[Codigo Municipio]]=E1397,CONSOLIDADO[[#This Row],[Recuperados Diarios]]+L1397,CONSOLIDADO[[#This Row],[Recuperados Diarios]])</f>
        <v>0</v>
      </c>
      <c r="M1398" s="83" cm="1">
        <f t="array" ref="M1398">+IFERROR(IF(CONSOLIDADO[[#This Row],[Día]]&lt;14,0,INDEX(CONSOLIDADO[Casos Diarios],ROW()-14,1)),0)</f>
        <v>0</v>
      </c>
      <c r="N1398" s="78">
        <f>+IF(CONSOLIDADO[[#This Row],[Clave]]="710143893",1,IF(OR(CONSOLIDADO[[#This Row],[Casos Acumulados]]&gt;0,CONSOLIDADO[[#This Row],[Muertes]]&gt;0),N1397+1,I1398))</f>
        <v>0</v>
      </c>
      <c r="O1398" s="75">
        <f>+IFERROR(VLOOKUP($G1398,TDMuertes!$C$2:$E$534,3,0),0)</f>
        <v>0</v>
      </c>
      <c r="P1398" s="100" t="str">
        <f t="shared" ca="1" si="122"/>
        <v>OFF</v>
      </c>
      <c r="Q1398" s="84">
        <f>+IFERROR(VLOOKUP(CONSOLIDADO[[#This Row],[Codigo Municipio]],TDDia!$A$4:$B$394,2,0),0)</f>
        <v>0</v>
      </c>
    </row>
    <row r="1399" spans="2:17" ht="14.4" x14ac:dyDescent="0.3">
      <c r="B1399">
        <f t="shared" si="119"/>
        <v>8</v>
      </c>
      <c r="C1399" s="75" t="str" cm="1">
        <f t="array" ref="C1399">+INDEX(Table_4[[Departamento]:[Municipio]],FINAL!$B1399,1)</f>
        <v>Atlántida</v>
      </c>
      <c r="D1399" s="75" t="str" cm="1">
        <f t="array" ref="D1399">+INDEX(Table_4[[Departamento]:[Municipio]],FINAL!$B1399,4)</f>
        <v>Arizona</v>
      </c>
      <c r="E1399" s="75" t="str" cm="1">
        <f t="array" ref="E1399">+INDEX(Table_4[[Departamento]:[Municipio]],FINAL!$B1399,3)</f>
        <v>0108</v>
      </c>
      <c r="F1399" s="102">
        <f t="shared" si="118"/>
        <v>43939</v>
      </c>
      <c r="G1399" s="77" t="str">
        <f>+CONSOLIDADO[[#This Row],[Codigo Municipio]]&amp;CONSOLIDADO[[#This Row],[Fecha]]</f>
        <v>010843939</v>
      </c>
      <c r="H1399" s="78">
        <f>+IFERROR(VLOOKUP($G1399,TDAcumula!$C$2:$E$2027,3,0),0)</f>
        <v>0</v>
      </c>
      <c r="I1399" s="79">
        <f t="shared" si="120"/>
        <v>0</v>
      </c>
      <c r="J1399" s="80">
        <f>+IF(CONSOLIDADO[[#This Row],[Codigo Municipio]]=E1398,CONSOLIDADO[[#This Row],[Fallecidos Diarios]]+J1398,CONSOLIDADO[[#This Row],[Fallecidos Diarios]])</f>
        <v>0</v>
      </c>
      <c r="K1399" s="81">
        <f t="shared" si="121"/>
        <v>0</v>
      </c>
      <c r="L1399" s="82">
        <f>+IF(CONSOLIDADO[[#This Row],[Codigo Municipio]]=E1398,CONSOLIDADO[[#This Row],[Recuperados Diarios]]+L1398,CONSOLIDADO[[#This Row],[Recuperados Diarios]])</f>
        <v>0</v>
      </c>
      <c r="M1399" s="83" cm="1">
        <f t="array" ref="M1399">+IFERROR(IF(CONSOLIDADO[[#This Row],[Día]]&lt;14,0,INDEX(CONSOLIDADO[Casos Diarios],ROW()-14,1)),0)</f>
        <v>0</v>
      </c>
      <c r="N1399" s="78">
        <f>+IF(CONSOLIDADO[[#This Row],[Clave]]="710143893",1,IF(OR(CONSOLIDADO[[#This Row],[Casos Acumulados]]&gt;0,CONSOLIDADO[[#This Row],[Muertes]]&gt;0),N1398+1,I1399))</f>
        <v>0</v>
      </c>
      <c r="O1399" s="75">
        <f>+IFERROR(VLOOKUP($G1399,TDMuertes!$C$2:$E$534,3,0),0)</f>
        <v>0</v>
      </c>
      <c r="P1399" s="100" t="str">
        <f t="shared" ca="1" si="122"/>
        <v>OFF</v>
      </c>
      <c r="Q1399" s="84">
        <f>+IFERROR(VLOOKUP(CONSOLIDADO[[#This Row],[Codigo Municipio]],TDDia!$A$4:$B$394,2,0),0)</f>
        <v>0</v>
      </c>
    </row>
    <row r="1400" spans="2:17" ht="14.4" x14ac:dyDescent="0.3">
      <c r="B1400">
        <f t="shared" si="119"/>
        <v>8</v>
      </c>
      <c r="C1400" s="75" t="str" cm="1">
        <f t="array" ref="C1400">+INDEX(Table_4[[Departamento]:[Municipio]],FINAL!$B1400,1)</f>
        <v>Atlántida</v>
      </c>
      <c r="D1400" s="75" t="str" cm="1">
        <f t="array" ref="D1400">+INDEX(Table_4[[Departamento]:[Municipio]],FINAL!$B1400,4)</f>
        <v>Arizona</v>
      </c>
      <c r="E1400" s="75" t="str" cm="1">
        <f t="array" ref="E1400">+INDEX(Table_4[[Departamento]:[Municipio]],FINAL!$B1400,3)</f>
        <v>0108</v>
      </c>
      <c r="F1400" s="102">
        <f t="shared" si="118"/>
        <v>43940</v>
      </c>
      <c r="G1400" s="77" t="str">
        <f>+CONSOLIDADO[[#This Row],[Codigo Municipio]]&amp;CONSOLIDADO[[#This Row],[Fecha]]</f>
        <v>010843940</v>
      </c>
      <c r="H1400" s="78">
        <f>+IFERROR(VLOOKUP($G1400,TDAcumula!$C$2:$E$2027,3,0),0)</f>
        <v>0</v>
      </c>
      <c r="I1400" s="79">
        <f t="shared" si="120"/>
        <v>0</v>
      </c>
      <c r="J1400" s="80">
        <f>+IF(CONSOLIDADO[[#This Row],[Codigo Municipio]]=E1399,CONSOLIDADO[[#This Row],[Fallecidos Diarios]]+J1399,CONSOLIDADO[[#This Row],[Fallecidos Diarios]])</f>
        <v>0</v>
      </c>
      <c r="K1400" s="81">
        <f t="shared" si="121"/>
        <v>0</v>
      </c>
      <c r="L1400" s="82">
        <f>+IF(CONSOLIDADO[[#This Row],[Codigo Municipio]]=E1399,CONSOLIDADO[[#This Row],[Recuperados Diarios]]+L1399,CONSOLIDADO[[#This Row],[Recuperados Diarios]])</f>
        <v>0</v>
      </c>
      <c r="M1400" s="83" cm="1">
        <f t="array" ref="M1400">+IFERROR(IF(CONSOLIDADO[[#This Row],[Día]]&lt;14,0,INDEX(CONSOLIDADO[Casos Diarios],ROW()-14,1)),0)</f>
        <v>0</v>
      </c>
      <c r="N1400" s="78">
        <f>+IF(CONSOLIDADO[[#This Row],[Clave]]="710143893",1,IF(OR(CONSOLIDADO[[#This Row],[Casos Acumulados]]&gt;0,CONSOLIDADO[[#This Row],[Muertes]]&gt;0),N1399+1,I1400))</f>
        <v>0</v>
      </c>
      <c r="O1400" s="75">
        <f>+IFERROR(VLOOKUP($G1400,TDMuertes!$C$2:$E$534,3,0),0)</f>
        <v>0</v>
      </c>
      <c r="P1400" s="100" t="str">
        <f t="shared" ca="1" si="122"/>
        <v>OFF</v>
      </c>
      <c r="Q1400" s="84">
        <f>+IFERROR(VLOOKUP(CONSOLIDADO[[#This Row],[Codigo Municipio]],TDDia!$A$4:$B$394,2,0),0)</f>
        <v>0</v>
      </c>
    </row>
    <row r="1401" spans="2:17" ht="14.4" x14ac:dyDescent="0.3">
      <c r="B1401">
        <f t="shared" si="119"/>
        <v>8</v>
      </c>
      <c r="C1401" s="75" t="str" cm="1">
        <f t="array" ref="C1401">+INDEX(Table_4[[Departamento]:[Municipio]],FINAL!$B1401,1)</f>
        <v>Atlántida</v>
      </c>
      <c r="D1401" s="75" t="str" cm="1">
        <f t="array" ref="D1401">+INDEX(Table_4[[Departamento]:[Municipio]],FINAL!$B1401,4)</f>
        <v>Arizona</v>
      </c>
      <c r="E1401" s="75" t="str" cm="1">
        <f t="array" ref="E1401">+INDEX(Table_4[[Departamento]:[Municipio]],FINAL!$B1401,3)</f>
        <v>0108</v>
      </c>
      <c r="F1401" s="102">
        <f t="shared" si="118"/>
        <v>43941</v>
      </c>
      <c r="G1401" s="77" t="str">
        <f>+CONSOLIDADO[[#This Row],[Codigo Municipio]]&amp;CONSOLIDADO[[#This Row],[Fecha]]</f>
        <v>010843941</v>
      </c>
      <c r="H1401" s="78">
        <f>+IFERROR(VLOOKUP($G1401,TDAcumula!$C$2:$E$2027,3,0),0)</f>
        <v>0</v>
      </c>
      <c r="I1401" s="79">
        <f t="shared" si="120"/>
        <v>0</v>
      </c>
      <c r="J1401" s="80">
        <f>+IF(CONSOLIDADO[[#This Row],[Codigo Municipio]]=E1400,CONSOLIDADO[[#This Row],[Fallecidos Diarios]]+J1400,CONSOLIDADO[[#This Row],[Fallecidos Diarios]])</f>
        <v>0</v>
      </c>
      <c r="K1401" s="81">
        <f t="shared" si="121"/>
        <v>0</v>
      </c>
      <c r="L1401" s="82">
        <f>+IF(CONSOLIDADO[[#This Row],[Codigo Municipio]]=E1400,CONSOLIDADO[[#This Row],[Recuperados Diarios]]+L1400,CONSOLIDADO[[#This Row],[Recuperados Diarios]])</f>
        <v>0</v>
      </c>
      <c r="M1401" s="83" cm="1">
        <f t="array" ref="M1401">+IFERROR(IF(CONSOLIDADO[[#This Row],[Día]]&lt;14,0,INDEX(CONSOLIDADO[Casos Diarios],ROW()-14,1)),0)</f>
        <v>0</v>
      </c>
      <c r="N1401" s="78">
        <f>+IF(CONSOLIDADO[[#This Row],[Clave]]="710143893",1,IF(OR(CONSOLIDADO[[#This Row],[Casos Acumulados]]&gt;0,CONSOLIDADO[[#This Row],[Muertes]]&gt;0),N1400+1,I1401))</f>
        <v>0</v>
      </c>
      <c r="O1401" s="75">
        <f>+IFERROR(VLOOKUP($G1401,TDMuertes!$C$2:$E$534,3,0),0)</f>
        <v>0</v>
      </c>
      <c r="P1401" s="100" t="str">
        <f t="shared" ca="1" si="122"/>
        <v>OFF</v>
      </c>
      <c r="Q1401" s="84">
        <f>+IFERROR(VLOOKUP(CONSOLIDADO[[#This Row],[Codigo Municipio]],TDDia!$A$4:$B$394,2,0),0)</f>
        <v>0</v>
      </c>
    </row>
    <row r="1402" spans="2:17" ht="14.4" x14ac:dyDescent="0.3">
      <c r="B1402">
        <f t="shared" si="119"/>
        <v>8</v>
      </c>
      <c r="C1402" s="75" t="str" cm="1">
        <f t="array" ref="C1402">+INDEX(Table_4[[Departamento]:[Municipio]],FINAL!$B1402,1)</f>
        <v>Atlántida</v>
      </c>
      <c r="D1402" s="75" t="str" cm="1">
        <f t="array" ref="D1402">+INDEX(Table_4[[Departamento]:[Municipio]],FINAL!$B1402,4)</f>
        <v>Arizona</v>
      </c>
      <c r="E1402" s="75" t="str" cm="1">
        <f t="array" ref="E1402">+INDEX(Table_4[[Departamento]:[Municipio]],FINAL!$B1402,3)</f>
        <v>0108</v>
      </c>
      <c r="F1402" s="102">
        <f t="shared" si="118"/>
        <v>43942</v>
      </c>
      <c r="G1402" s="77" t="str">
        <f>+CONSOLIDADO[[#This Row],[Codigo Municipio]]&amp;CONSOLIDADO[[#This Row],[Fecha]]</f>
        <v>010843942</v>
      </c>
      <c r="H1402" s="78">
        <f>+IFERROR(VLOOKUP($G1402,TDAcumula!$C$2:$E$2027,3,0),0)</f>
        <v>0</v>
      </c>
      <c r="I1402" s="79">
        <f t="shared" si="120"/>
        <v>0</v>
      </c>
      <c r="J1402" s="80">
        <f>+IF(CONSOLIDADO[[#This Row],[Codigo Municipio]]=E1401,CONSOLIDADO[[#This Row],[Fallecidos Diarios]]+J1401,CONSOLIDADO[[#This Row],[Fallecidos Diarios]])</f>
        <v>0</v>
      </c>
      <c r="K1402" s="81">
        <f t="shared" si="121"/>
        <v>0</v>
      </c>
      <c r="L1402" s="82">
        <f>+IF(CONSOLIDADO[[#This Row],[Codigo Municipio]]=E1401,CONSOLIDADO[[#This Row],[Recuperados Diarios]]+L1401,CONSOLIDADO[[#This Row],[Recuperados Diarios]])</f>
        <v>0</v>
      </c>
      <c r="M1402" s="83" cm="1">
        <f t="array" ref="M1402">+IFERROR(IF(CONSOLIDADO[[#This Row],[Día]]&lt;14,0,INDEX(CONSOLIDADO[Casos Diarios],ROW()-14,1)),0)</f>
        <v>0</v>
      </c>
      <c r="N1402" s="78">
        <f>+IF(CONSOLIDADO[[#This Row],[Clave]]="710143893",1,IF(OR(CONSOLIDADO[[#This Row],[Casos Acumulados]]&gt;0,CONSOLIDADO[[#This Row],[Muertes]]&gt;0),N1401+1,I1402))</f>
        <v>0</v>
      </c>
      <c r="O1402" s="75">
        <f>+IFERROR(VLOOKUP($G1402,TDMuertes!$C$2:$E$534,3,0),0)</f>
        <v>0</v>
      </c>
      <c r="P1402" s="100" t="str">
        <f t="shared" ca="1" si="122"/>
        <v>OFF</v>
      </c>
      <c r="Q1402" s="84">
        <f>+IFERROR(VLOOKUP(CONSOLIDADO[[#This Row],[Codigo Municipio]],TDDia!$A$4:$B$394,2,0),0)</f>
        <v>0</v>
      </c>
    </row>
    <row r="1403" spans="2:17" ht="14.4" x14ac:dyDescent="0.3">
      <c r="B1403">
        <f t="shared" si="119"/>
        <v>8</v>
      </c>
      <c r="C1403" s="75" t="str" cm="1">
        <f t="array" ref="C1403">+INDEX(Table_4[[Departamento]:[Municipio]],FINAL!$B1403,1)</f>
        <v>Atlántida</v>
      </c>
      <c r="D1403" s="75" t="str" cm="1">
        <f t="array" ref="D1403">+INDEX(Table_4[[Departamento]:[Municipio]],FINAL!$B1403,4)</f>
        <v>Arizona</v>
      </c>
      <c r="E1403" s="75" t="str" cm="1">
        <f t="array" ref="E1403">+INDEX(Table_4[[Departamento]:[Municipio]],FINAL!$B1403,3)</f>
        <v>0108</v>
      </c>
      <c r="F1403" s="102">
        <f t="shared" si="118"/>
        <v>43943</v>
      </c>
      <c r="G1403" s="77" t="str">
        <f>+CONSOLIDADO[[#This Row],[Codigo Municipio]]&amp;CONSOLIDADO[[#This Row],[Fecha]]</f>
        <v>010843943</v>
      </c>
      <c r="H1403" s="78">
        <f>+IFERROR(VLOOKUP($G1403,TDAcumula!$C$2:$E$2027,3,0),0)</f>
        <v>0</v>
      </c>
      <c r="I1403" s="79">
        <f t="shared" si="120"/>
        <v>0</v>
      </c>
      <c r="J1403" s="80">
        <f>+IF(CONSOLIDADO[[#This Row],[Codigo Municipio]]=E1402,CONSOLIDADO[[#This Row],[Fallecidos Diarios]]+J1402,CONSOLIDADO[[#This Row],[Fallecidos Diarios]])</f>
        <v>0</v>
      </c>
      <c r="K1403" s="81">
        <f t="shared" si="121"/>
        <v>0</v>
      </c>
      <c r="L1403" s="82">
        <f>+IF(CONSOLIDADO[[#This Row],[Codigo Municipio]]=E1402,CONSOLIDADO[[#This Row],[Recuperados Diarios]]+L1402,CONSOLIDADO[[#This Row],[Recuperados Diarios]])</f>
        <v>0</v>
      </c>
      <c r="M1403" s="83" cm="1">
        <f t="array" ref="M1403">+IFERROR(IF(CONSOLIDADO[[#This Row],[Día]]&lt;14,0,INDEX(CONSOLIDADO[Casos Diarios],ROW()-14,1)),0)</f>
        <v>0</v>
      </c>
      <c r="N1403" s="78">
        <f>+IF(CONSOLIDADO[[#This Row],[Clave]]="710143893",1,IF(OR(CONSOLIDADO[[#This Row],[Casos Acumulados]]&gt;0,CONSOLIDADO[[#This Row],[Muertes]]&gt;0),N1402+1,I1403))</f>
        <v>0</v>
      </c>
      <c r="O1403" s="75">
        <f>+IFERROR(VLOOKUP($G1403,TDMuertes!$C$2:$E$534,3,0),0)</f>
        <v>0</v>
      </c>
      <c r="P1403" s="100" t="str">
        <f t="shared" ca="1" si="122"/>
        <v>OFF</v>
      </c>
      <c r="Q1403" s="84">
        <f>+IFERROR(VLOOKUP(CONSOLIDADO[[#This Row],[Codigo Municipio]],TDDia!$A$4:$B$394,2,0),0)</f>
        <v>0</v>
      </c>
    </row>
    <row r="1404" spans="2:17" ht="14.4" x14ac:dyDescent="0.3">
      <c r="B1404">
        <f t="shared" si="119"/>
        <v>8</v>
      </c>
      <c r="C1404" s="75" t="str" cm="1">
        <f t="array" ref="C1404">+INDEX(Table_4[[Departamento]:[Municipio]],FINAL!$B1404,1)</f>
        <v>Atlántida</v>
      </c>
      <c r="D1404" s="75" t="str" cm="1">
        <f t="array" ref="D1404">+INDEX(Table_4[[Departamento]:[Municipio]],FINAL!$B1404,4)</f>
        <v>Arizona</v>
      </c>
      <c r="E1404" s="75" t="str" cm="1">
        <f t="array" ref="E1404">+INDEX(Table_4[[Departamento]:[Municipio]],FINAL!$B1404,3)</f>
        <v>0108</v>
      </c>
      <c r="F1404" s="102">
        <f t="shared" si="118"/>
        <v>43944</v>
      </c>
      <c r="G1404" s="77" t="str">
        <f>+CONSOLIDADO[[#This Row],[Codigo Municipio]]&amp;CONSOLIDADO[[#This Row],[Fecha]]</f>
        <v>010843944</v>
      </c>
      <c r="H1404" s="78">
        <f>+IFERROR(VLOOKUP($G1404,TDAcumula!$C$2:$E$2027,3,0),0)</f>
        <v>0</v>
      </c>
      <c r="I1404" s="79">
        <f t="shared" si="120"/>
        <v>0</v>
      </c>
      <c r="J1404" s="80">
        <f>+IF(CONSOLIDADO[[#This Row],[Codigo Municipio]]=E1403,CONSOLIDADO[[#This Row],[Fallecidos Diarios]]+J1403,CONSOLIDADO[[#This Row],[Fallecidos Diarios]])</f>
        <v>0</v>
      </c>
      <c r="K1404" s="81">
        <f t="shared" si="121"/>
        <v>0</v>
      </c>
      <c r="L1404" s="82">
        <f>+IF(CONSOLIDADO[[#This Row],[Codigo Municipio]]=E1403,CONSOLIDADO[[#This Row],[Recuperados Diarios]]+L1403,CONSOLIDADO[[#This Row],[Recuperados Diarios]])</f>
        <v>0</v>
      </c>
      <c r="M1404" s="83" cm="1">
        <f t="array" ref="M1404">+IFERROR(IF(CONSOLIDADO[[#This Row],[Día]]&lt;14,0,INDEX(CONSOLIDADO[Casos Diarios],ROW()-14,1)),0)</f>
        <v>0</v>
      </c>
      <c r="N1404" s="78">
        <f>+IF(CONSOLIDADO[[#This Row],[Clave]]="710143893",1,IF(OR(CONSOLIDADO[[#This Row],[Casos Acumulados]]&gt;0,CONSOLIDADO[[#This Row],[Muertes]]&gt;0),N1403+1,I1404))</f>
        <v>0</v>
      </c>
      <c r="O1404" s="75">
        <f>+IFERROR(VLOOKUP($G1404,TDMuertes!$C$2:$E$534,3,0),0)</f>
        <v>0</v>
      </c>
      <c r="P1404" s="100" t="str">
        <f t="shared" ca="1" si="122"/>
        <v>OFF</v>
      </c>
      <c r="Q1404" s="84">
        <f>+IFERROR(VLOOKUP(CONSOLIDADO[[#This Row],[Codigo Municipio]],TDDia!$A$4:$B$394,2,0),0)</f>
        <v>0</v>
      </c>
    </row>
    <row r="1405" spans="2:17" ht="14.4" x14ac:dyDescent="0.3">
      <c r="B1405">
        <f t="shared" si="119"/>
        <v>8</v>
      </c>
      <c r="C1405" s="75" t="str" cm="1">
        <f t="array" ref="C1405">+INDEX(Table_4[[Departamento]:[Municipio]],FINAL!$B1405,1)</f>
        <v>Atlántida</v>
      </c>
      <c r="D1405" s="75" t="str" cm="1">
        <f t="array" ref="D1405">+INDEX(Table_4[[Departamento]:[Municipio]],FINAL!$B1405,4)</f>
        <v>Arizona</v>
      </c>
      <c r="E1405" s="75" t="str" cm="1">
        <f t="array" ref="E1405">+INDEX(Table_4[[Departamento]:[Municipio]],FINAL!$B1405,3)</f>
        <v>0108</v>
      </c>
      <c r="F1405" s="102">
        <f t="shared" si="118"/>
        <v>43945</v>
      </c>
      <c r="G1405" s="77" t="str">
        <f>+CONSOLIDADO[[#This Row],[Codigo Municipio]]&amp;CONSOLIDADO[[#This Row],[Fecha]]</f>
        <v>010843945</v>
      </c>
      <c r="H1405" s="78">
        <f>+IFERROR(VLOOKUP($G1405,TDAcumula!$C$2:$E$2027,3,0),0)</f>
        <v>0</v>
      </c>
      <c r="I1405" s="79">
        <f t="shared" si="120"/>
        <v>0</v>
      </c>
      <c r="J1405" s="80">
        <f>+IF(CONSOLIDADO[[#This Row],[Codigo Municipio]]=E1404,CONSOLIDADO[[#This Row],[Fallecidos Diarios]]+J1404,CONSOLIDADO[[#This Row],[Fallecidos Diarios]])</f>
        <v>0</v>
      </c>
      <c r="K1405" s="81">
        <f t="shared" si="121"/>
        <v>0</v>
      </c>
      <c r="L1405" s="82">
        <f>+IF(CONSOLIDADO[[#This Row],[Codigo Municipio]]=E1404,CONSOLIDADO[[#This Row],[Recuperados Diarios]]+L1404,CONSOLIDADO[[#This Row],[Recuperados Diarios]])</f>
        <v>0</v>
      </c>
      <c r="M1405" s="83" cm="1">
        <f t="array" ref="M1405">+IFERROR(IF(CONSOLIDADO[[#This Row],[Día]]&lt;14,0,INDEX(CONSOLIDADO[Casos Diarios],ROW()-14,1)),0)</f>
        <v>0</v>
      </c>
      <c r="N1405" s="78">
        <f>+IF(CONSOLIDADO[[#This Row],[Clave]]="710143893",1,IF(OR(CONSOLIDADO[[#This Row],[Casos Acumulados]]&gt;0,CONSOLIDADO[[#This Row],[Muertes]]&gt;0),N1404+1,I1405))</f>
        <v>0</v>
      </c>
      <c r="O1405" s="75">
        <f>+IFERROR(VLOOKUP($G1405,TDMuertes!$C$2:$E$534,3,0),0)</f>
        <v>0</v>
      </c>
      <c r="P1405" s="100" t="str">
        <f t="shared" ca="1" si="122"/>
        <v>OFF</v>
      </c>
      <c r="Q1405" s="84">
        <f>+IFERROR(VLOOKUP(CONSOLIDADO[[#This Row],[Codigo Municipio]],TDDia!$A$4:$B$394,2,0),0)</f>
        <v>0</v>
      </c>
    </row>
    <row r="1406" spans="2:17" ht="14.4" x14ac:dyDescent="0.3">
      <c r="B1406">
        <f t="shared" si="119"/>
        <v>8</v>
      </c>
      <c r="C1406" s="75" t="str" cm="1">
        <f t="array" ref="C1406">+INDEX(Table_4[[Departamento]:[Municipio]],FINAL!$B1406,1)</f>
        <v>Atlántida</v>
      </c>
      <c r="D1406" s="75" t="str" cm="1">
        <f t="array" ref="D1406">+INDEX(Table_4[[Departamento]:[Municipio]],FINAL!$B1406,4)</f>
        <v>Arizona</v>
      </c>
      <c r="E1406" s="75" t="str" cm="1">
        <f t="array" ref="E1406">+INDEX(Table_4[[Departamento]:[Municipio]],FINAL!$B1406,3)</f>
        <v>0108</v>
      </c>
      <c r="F1406" s="102">
        <f t="shared" si="118"/>
        <v>43946</v>
      </c>
      <c r="G1406" s="77" t="str">
        <f>+CONSOLIDADO[[#This Row],[Codigo Municipio]]&amp;CONSOLIDADO[[#This Row],[Fecha]]</f>
        <v>010843946</v>
      </c>
      <c r="H1406" s="78">
        <f>+IFERROR(VLOOKUP($G1406,TDAcumula!$C$2:$E$2027,3,0),0)</f>
        <v>0</v>
      </c>
      <c r="I1406" s="79">
        <f t="shared" si="120"/>
        <v>0</v>
      </c>
      <c r="J1406" s="80">
        <f>+IF(CONSOLIDADO[[#This Row],[Codigo Municipio]]=E1405,CONSOLIDADO[[#This Row],[Fallecidos Diarios]]+J1405,CONSOLIDADO[[#This Row],[Fallecidos Diarios]])</f>
        <v>0</v>
      </c>
      <c r="K1406" s="81">
        <f t="shared" si="121"/>
        <v>0</v>
      </c>
      <c r="L1406" s="82">
        <f>+IF(CONSOLIDADO[[#This Row],[Codigo Municipio]]=E1405,CONSOLIDADO[[#This Row],[Recuperados Diarios]]+L1405,CONSOLIDADO[[#This Row],[Recuperados Diarios]])</f>
        <v>0</v>
      </c>
      <c r="M1406" s="83" cm="1">
        <f t="array" ref="M1406">+IFERROR(IF(CONSOLIDADO[[#This Row],[Día]]&lt;14,0,INDEX(CONSOLIDADO[Casos Diarios],ROW()-14,1)),0)</f>
        <v>0</v>
      </c>
      <c r="N1406" s="78">
        <f>+IF(CONSOLIDADO[[#This Row],[Clave]]="710143893",1,IF(OR(CONSOLIDADO[[#This Row],[Casos Acumulados]]&gt;0,CONSOLIDADO[[#This Row],[Muertes]]&gt;0),N1405+1,I1406))</f>
        <v>0</v>
      </c>
      <c r="O1406" s="75">
        <f>+IFERROR(VLOOKUP($G1406,TDMuertes!$C$2:$E$534,3,0),0)</f>
        <v>0</v>
      </c>
      <c r="P1406" s="100" t="str">
        <f t="shared" ca="1" si="122"/>
        <v>OFF</v>
      </c>
      <c r="Q1406" s="84">
        <f>+IFERROR(VLOOKUP(CONSOLIDADO[[#This Row],[Codigo Municipio]],TDDia!$A$4:$B$394,2,0),0)</f>
        <v>0</v>
      </c>
    </row>
    <row r="1407" spans="2:17" ht="14.4" x14ac:dyDescent="0.3">
      <c r="B1407">
        <f t="shared" si="119"/>
        <v>8</v>
      </c>
      <c r="C1407" s="75" t="str" cm="1">
        <f t="array" ref="C1407">+INDEX(Table_4[[Departamento]:[Municipio]],FINAL!$B1407,1)</f>
        <v>Atlántida</v>
      </c>
      <c r="D1407" s="75" t="str" cm="1">
        <f t="array" ref="D1407">+INDEX(Table_4[[Departamento]:[Municipio]],FINAL!$B1407,4)</f>
        <v>Arizona</v>
      </c>
      <c r="E1407" s="75" t="str" cm="1">
        <f t="array" ref="E1407">+INDEX(Table_4[[Departamento]:[Municipio]],FINAL!$B1407,3)</f>
        <v>0108</v>
      </c>
      <c r="F1407" s="102">
        <f t="shared" si="118"/>
        <v>43947</v>
      </c>
      <c r="G1407" s="77" t="str">
        <f>+CONSOLIDADO[[#This Row],[Codigo Municipio]]&amp;CONSOLIDADO[[#This Row],[Fecha]]</f>
        <v>010843947</v>
      </c>
      <c r="H1407" s="78">
        <f>+IFERROR(VLOOKUP($G1407,TDAcumula!$C$2:$E$2027,3,0),0)</f>
        <v>0</v>
      </c>
      <c r="I1407" s="79">
        <f t="shared" si="120"/>
        <v>0</v>
      </c>
      <c r="J1407" s="80">
        <f>+IF(CONSOLIDADO[[#This Row],[Codigo Municipio]]=E1406,CONSOLIDADO[[#This Row],[Fallecidos Diarios]]+J1406,CONSOLIDADO[[#This Row],[Fallecidos Diarios]])</f>
        <v>0</v>
      </c>
      <c r="K1407" s="81">
        <f t="shared" si="121"/>
        <v>0</v>
      </c>
      <c r="L1407" s="82">
        <f>+IF(CONSOLIDADO[[#This Row],[Codigo Municipio]]=E1406,CONSOLIDADO[[#This Row],[Recuperados Diarios]]+L1406,CONSOLIDADO[[#This Row],[Recuperados Diarios]])</f>
        <v>0</v>
      </c>
      <c r="M1407" s="83" cm="1">
        <f t="array" ref="M1407">+IFERROR(IF(CONSOLIDADO[[#This Row],[Día]]&lt;14,0,INDEX(CONSOLIDADO[Casos Diarios],ROW()-14,1)),0)</f>
        <v>0</v>
      </c>
      <c r="N1407" s="78">
        <f>+IF(CONSOLIDADO[[#This Row],[Clave]]="710143893",1,IF(OR(CONSOLIDADO[[#This Row],[Casos Acumulados]]&gt;0,CONSOLIDADO[[#This Row],[Muertes]]&gt;0),N1406+1,I1407))</f>
        <v>0</v>
      </c>
      <c r="O1407" s="75">
        <f>+IFERROR(VLOOKUP($G1407,TDMuertes!$C$2:$E$534,3,0),0)</f>
        <v>0</v>
      </c>
      <c r="P1407" s="100" t="str">
        <f t="shared" ca="1" si="122"/>
        <v>OFF</v>
      </c>
      <c r="Q1407" s="84">
        <f>+IFERROR(VLOOKUP(CONSOLIDADO[[#This Row],[Codigo Municipio]],TDDia!$A$4:$B$394,2,0),0)</f>
        <v>0</v>
      </c>
    </row>
    <row r="1408" spans="2:17" ht="14.4" x14ac:dyDescent="0.3">
      <c r="B1408">
        <f t="shared" si="119"/>
        <v>8</v>
      </c>
      <c r="C1408" s="75" t="str" cm="1">
        <f t="array" ref="C1408">+INDEX(Table_4[[Departamento]:[Municipio]],FINAL!$B1408,1)</f>
        <v>Atlántida</v>
      </c>
      <c r="D1408" s="75" t="str" cm="1">
        <f t="array" ref="D1408">+INDEX(Table_4[[Departamento]:[Municipio]],FINAL!$B1408,4)</f>
        <v>Arizona</v>
      </c>
      <c r="E1408" s="75" t="str" cm="1">
        <f t="array" ref="E1408">+INDEX(Table_4[[Departamento]:[Municipio]],FINAL!$B1408,3)</f>
        <v>0108</v>
      </c>
      <c r="F1408" s="102">
        <f t="shared" si="118"/>
        <v>43948</v>
      </c>
      <c r="G1408" s="77" t="str">
        <f>+CONSOLIDADO[[#This Row],[Codigo Municipio]]&amp;CONSOLIDADO[[#This Row],[Fecha]]</f>
        <v>010843948</v>
      </c>
      <c r="H1408" s="78">
        <f>+IFERROR(VLOOKUP($G1408,TDAcumula!$C$2:$E$2027,3,0),0)</f>
        <v>0</v>
      </c>
      <c r="I1408" s="79">
        <f t="shared" si="120"/>
        <v>0</v>
      </c>
      <c r="J1408" s="80">
        <f>+IF(CONSOLIDADO[[#This Row],[Codigo Municipio]]=E1407,CONSOLIDADO[[#This Row],[Fallecidos Diarios]]+J1407,CONSOLIDADO[[#This Row],[Fallecidos Diarios]])</f>
        <v>0</v>
      </c>
      <c r="K1408" s="81">
        <f t="shared" si="121"/>
        <v>0</v>
      </c>
      <c r="L1408" s="82">
        <f>+IF(CONSOLIDADO[[#This Row],[Codigo Municipio]]=E1407,CONSOLIDADO[[#This Row],[Recuperados Diarios]]+L1407,CONSOLIDADO[[#This Row],[Recuperados Diarios]])</f>
        <v>0</v>
      </c>
      <c r="M1408" s="83" cm="1">
        <f t="array" ref="M1408">+IFERROR(IF(CONSOLIDADO[[#This Row],[Día]]&lt;14,0,INDEX(CONSOLIDADO[Casos Diarios],ROW()-14,1)),0)</f>
        <v>0</v>
      </c>
      <c r="N1408" s="78">
        <f>+IF(CONSOLIDADO[[#This Row],[Clave]]="710143893",1,IF(OR(CONSOLIDADO[[#This Row],[Casos Acumulados]]&gt;0,CONSOLIDADO[[#This Row],[Muertes]]&gt;0),N1407+1,I1408))</f>
        <v>0</v>
      </c>
      <c r="O1408" s="75">
        <f>+IFERROR(VLOOKUP($G1408,TDMuertes!$C$2:$E$534,3,0),0)</f>
        <v>0</v>
      </c>
      <c r="P1408" s="100" t="str">
        <f t="shared" ca="1" si="122"/>
        <v>OFF</v>
      </c>
      <c r="Q1408" s="84">
        <f>+IFERROR(VLOOKUP(CONSOLIDADO[[#This Row],[Codigo Municipio]],TDDia!$A$4:$B$394,2,0),0)</f>
        <v>0</v>
      </c>
    </row>
    <row r="1409" spans="2:17" ht="14.4" x14ac:dyDescent="0.3">
      <c r="B1409">
        <f t="shared" si="119"/>
        <v>8</v>
      </c>
      <c r="C1409" s="75" t="str" cm="1">
        <f t="array" ref="C1409">+INDEX(Table_4[[Departamento]:[Municipio]],FINAL!$B1409,1)</f>
        <v>Atlántida</v>
      </c>
      <c r="D1409" s="75" t="str" cm="1">
        <f t="array" ref="D1409">+INDEX(Table_4[[Departamento]:[Municipio]],FINAL!$B1409,4)</f>
        <v>Arizona</v>
      </c>
      <c r="E1409" s="75" t="str" cm="1">
        <f t="array" ref="E1409">+INDEX(Table_4[[Departamento]:[Municipio]],FINAL!$B1409,3)</f>
        <v>0108</v>
      </c>
      <c r="F1409" s="102">
        <f t="shared" si="118"/>
        <v>43949</v>
      </c>
      <c r="G1409" s="77" t="str">
        <f>+CONSOLIDADO[[#This Row],[Codigo Municipio]]&amp;CONSOLIDADO[[#This Row],[Fecha]]</f>
        <v>010843949</v>
      </c>
      <c r="H1409" s="78">
        <f>+IFERROR(VLOOKUP($G1409,TDAcumula!$C$2:$E$2027,3,0),0)</f>
        <v>0</v>
      </c>
      <c r="I1409" s="79">
        <f t="shared" si="120"/>
        <v>0</v>
      </c>
      <c r="J1409" s="80">
        <f>+IF(CONSOLIDADO[[#This Row],[Codigo Municipio]]=E1408,CONSOLIDADO[[#This Row],[Fallecidos Diarios]]+J1408,CONSOLIDADO[[#This Row],[Fallecidos Diarios]])</f>
        <v>0</v>
      </c>
      <c r="K1409" s="81">
        <f t="shared" si="121"/>
        <v>0</v>
      </c>
      <c r="L1409" s="82">
        <f>+IF(CONSOLIDADO[[#This Row],[Codigo Municipio]]=E1408,CONSOLIDADO[[#This Row],[Recuperados Diarios]]+L1408,CONSOLIDADO[[#This Row],[Recuperados Diarios]])</f>
        <v>0</v>
      </c>
      <c r="M1409" s="83" cm="1">
        <f t="array" ref="M1409">+IFERROR(IF(CONSOLIDADO[[#This Row],[Día]]&lt;14,0,INDEX(CONSOLIDADO[Casos Diarios],ROW()-14,1)),0)</f>
        <v>0</v>
      </c>
      <c r="N1409" s="78">
        <f>+IF(CONSOLIDADO[[#This Row],[Clave]]="710143893",1,IF(OR(CONSOLIDADO[[#This Row],[Casos Acumulados]]&gt;0,CONSOLIDADO[[#This Row],[Muertes]]&gt;0),N1408+1,I1409))</f>
        <v>0</v>
      </c>
      <c r="O1409" s="75">
        <f>+IFERROR(VLOOKUP($G1409,TDMuertes!$C$2:$E$534,3,0),0)</f>
        <v>0</v>
      </c>
      <c r="P1409" s="100" t="str">
        <f t="shared" ca="1" si="122"/>
        <v>OFF</v>
      </c>
      <c r="Q1409" s="84">
        <f>+IFERROR(VLOOKUP(CONSOLIDADO[[#This Row],[Codigo Municipio]],TDDia!$A$4:$B$394,2,0),0)</f>
        <v>0</v>
      </c>
    </row>
    <row r="1410" spans="2:17" ht="14.4" x14ac:dyDescent="0.3">
      <c r="B1410">
        <f t="shared" si="119"/>
        <v>8</v>
      </c>
      <c r="C1410" s="75" t="str" cm="1">
        <f t="array" ref="C1410">+INDEX(Table_4[[Departamento]:[Municipio]],FINAL!$B1410,1)</f>
        <v>Atlántida</v>
      </c>
      <c r="D1410" s="75" t="str" cm="1">
        <f t="array" ref="D1410">+INDEX(Table_4[[Departamento]:[Municipio]],FINAL!$B1410,4)</f>
        <v>Arizona</v>
      </c>
      <c r="E1410" s="75" t="str" cm="1">
        <f t="array" ref="E1410">+INDEX(Table_4[[Departamento]:[Municipio]],FINAL!$B1410,3)</f>
        <v>0108</v>
      </c>
      <c r="F1410" s="102">
        <f t="shared" ref="F1410:F1473" si="123">+F1217</f>
        <v>43950</v>
      </c>
      <c r="G1410" s="77" t="str">
        <f>+CONSOLIDADO[[#This Row],[Codigo Municipio]]&amp;CONSOLIDADO[[#This Row],[Fecha]]</f>
        <v>010843950</v>
      </c>
      <c r="H1410" s="78">
        <f>+IFERROR(VLOOKUP($G1410,TDAcumula!$C$2:$E$2027,3,0),0)</f>
        <v>0</v>
      </c>
      <c r="I1410" s="79">
        <f t="shared" si="120"/>
        <v>0</v>
      </c>
      <c r="J1410" s="80">
        <f>+IF(CONSOLIDADO[[#This Row],[Codigo Municipio]]=E1409,CONSOLIDADO[[#This Row],[Fallecidos Diarios]]+J1409,CONSOLIDADO[[#This Row],[Fallecidos Diarios]])</f>
        <v>0</v>
      </c>
      <c r="K1410" s="81">
        <f t="shared" si="121"/>
        <v>0</v>
      </c>
      <c r="L1410" s="82">
        <f>+IF(CONSOLIDADO[[#This Row],[Codigo Municipio]]=E1409,CONSOLIDADO[[#This Row],[Recuperados Diarios]]+L1409,CONSOLIDADO[[#This Row],[Recuperados Diarios]])</f>
        <v>0</v>
      </c>
      <c r="M1410" s="83" cm="1">
        <f t="array" ref="M1410">+IFERROR(IF(CONSOLIDADO[[#This Row],[Día]]&lt;14,0,INDEX(CONSOLIDADO[Casos Diarios],ROW()-14,1)),0)</f>
        <v>0</v>
      </c>
      <c r="N1410" s="78">
        <f>+IF(CONSOLIDADO[[#This Row],[Clave]]="710143893",1,IF(OR(CONSOLIDADO[[#This Row],[Casos Acumulados]]&gt;0,CONSOLIDADO[[#This Row],[Muertes]]&gt;0),N1409+1,I1410))</f>
        <v>0</v>
      </c>
      <c r="O1410" s="75">
        <f>+IFERROR(VLOOKUP($G1410,TDMuertes!$C$2:$E$534,3,0),0)</f>
        <v>0</v>
      </c>
      <c r="P1410" s="100" t="str">
        <f t="shared" ca="1" si="122"/>
        <v>OFF</v>
      </c>
      <c r="Q1410" s="84">
        <f>+IFERROR(VLOOKUP(CONSOLIDADO[[#This Row],[Codigo Municipio]],TDDia!$A$4:$B$394,2,0),0)</f>
        <v>0</v>
      </c>
    </row>
    <row r="1411" spans="2:17" ht="14.4" x14ac:dyDescent="0.3">
      <c r="B1411">
        <f t="shared" si="119"/>
        <v>8</v>
      </c>
      <c r="C1411" s="75" t="str" cm="1">
        <f t="array" ref="C1411">+INDEX(Table_4[[Departamento]:[Municipio]],FINAL!$B1411,1)</f>
        <v>Atlántida</v>
      </c>
      <c r="D1411" s="75" t="str" cm="1">
        <f t="array" ref="D1411">+INDEX(Table_4[[Departamento]:[Municipio]],FINAL!$B1411,4)</f>
        <v>Arizona</v>
      </c>
      <c r="E1411" s="75" t="str" cm="1">
        <f t="array" ref="E1411">+INDEX(Table_4[[Departamento]:[Municipio]],FINAL!$B1411,3)</f>
        <v>0108</v>
      </c>
      <c r="F1411" s="102">
        <f t="shared" si="123"/>
        <v>43951</v>
      </c>
      <c r="G1411" s="77" t="str">
        <f>+CONSOLIDADO[[#This Row],[Codigo Municipio]]&amp;CONSOLIDADO[[#This Row],[Fecha]]</f>
        <v>010843951</v>
      </c>
      <c r="H1411" s="78">
        <f>+IFERROR(VLOOKUP($G1411,TDAcumula!$C$2:$E$2027,3,0),0)</f>
        <v>0</v>
      </c>
      <c r="I1411" s="79">
        <f t="shared" si="120"/>
        <v>0</v>
      </c>
      <c r="J1411" s="80">
        <f>+IF(CONSOLIDADO[[#This Row],[Codigo Municipio]]=E1410,CONSOLIDADO[[#This Row],[Fallecidos Diarios]]+J1410,CONSOLIDADO[[#This Row],[Fallecidos Diarios]])</f>
        <v>0</v>
      </c>
      <c r="K1411" s="81">
        <f t="shared" si="121"/>
        <v>0</v>
      </c>
      <c r="L1411" s="82">
        <f>+IF(CONSOLIDADO[[#This Row],[Codigo Municipio]]=E1410,CONSOLIDADO[[#This Row],[Recuperados Diarios]]+L1410,CONSOLIDADO[[#This Row],[Recuperados Diarios]])</f>
        <v>0</v>
      </c>
      <c r="M1411" s="83" cm="1">
        <f t="array" ref="M1411">+IFERROR(IF(CONSOLIDADO[[#This Row],[Día]]&lt;14,0,INDEX(CONSOLIDADO[Casos Diarios],ROW()-14,1)),0)</f>
        <v>0</v>
      </c>
      <c r="N1411" s="78">
        <f>+IF(CONSOLIDADO[[#This Row],[Clave]]="710143893",1,IF(OR(CONSOLIDADO[[#This Row],[Casos Acumulados]]&gt;0,CONSOLIDADO[[#This Row],[Muertes]]&gt;0),N1410+1,I1411))</f>
        <v>0</v>
      </c>
      <c r="O1411" s="75">
        <f>+IFERROR(VLOOKUP($G1411,TDMuertes!$C$2:$E$534,3,0),0)</f>
        <v>0</v>
      </c>
      <c r="P1411" s="100" t="str">
        <f t="shared" ca="1" si="122"/>
        <v>OFF</v>
      </c>
      <c r="Q1411" s="84">
        <f>+IFERROR(VLOOKUP(CONSOLIDADO[[#This Row],[Codigo Municipio]],TDDia!$A$4:$B$394,2,0),0)</f>
        <v>0</v>
      </c>
    </row>
    <row r="1412" spans="2:17" ht="14.4" x14ac:dyDescent="0.3">
      <c r="B1412">
        <f t="shared" si="119"/>
        <v>8</v>
      </c>
      <c r="C1412" s="75" t="str" cm="1">
        <f t="array" ref="C1412">+INDEX(Table_4[[Departamento]:[Municipio]],FINAL!$B1412,1)</f>
        <v>Atlántida</v>
      </c>
      <c r="D1412" s="75" t="str" cm="1">
        <f t="array" ref="D1412">+INDEX(Table_4[[Departamento]:[Municipio]],FINAL!$B1412,4)</f>
        <v>Arizona</v>
      </c>
      <c r="E1412" s="75" t="str" cm="1">
        <f t="array" ref="E1412">+INDEX(Table_4[[Departamento]:[Municipio]],FINAL!$B1412,3)</f>
        <v>0108</v>
      </c>
      <c r="F1412" s="102">
        <f t="shared" si="123"/>
        <v>43952</v>
      </c>
      <c r="G1412" s="77" t="str">
        <f>+CONSOLIDADO[[#This Row],[Codigo Municipio]]&amp;CONSOLIDADO[[#This Row],[Fecha]]</f>
        <v>010843952</v>
      </c>
      <c r="H1412" s="78">
        <f>+IFERROR(VLOOKUP($G1412,TDAcumula!$C$2:$E$2027,3,0),0)</f>
        <v>0</v>
      </c>
      <c r="I1412" s="79">
        <f t="shared" si="120"/>
        <v>0</v>
      </c>
      <c r="J1412" s="80">
        <f>+IF(CONSOLIDADO[[#This Row],[Codigo Municipio]]=E1411,CONSOLIDADO[[#This Row],[Fallecidos Diarios]]+J1411,CONSOLIDADO[[#This Row],[Fallecidos Diarios]])</f>
        <v>0</v>
      </c>
      <c r="K1412" s="81">
        <f t="shared" si="121"/>
        <v>0</v>
      </c>
      <c r="L1412" s="82">
        <f>+IF(CONSOLIDADO[[#This Row],[Codigo Municipio]]=E1411,CONSOLIDADO[[#This Row],[Recuperados Diarios]]+L1411,CONSOLIDADO[[#This Row],[Recuperados Diarios]])</f>
        <v>0</v>
      </c>
      <c r="M1412" s="83" cm="1">
        <f t="array" ref="M1412">+IFERROR(IF(CONSOLIDADO[[#This Row],[Día]]&lt;14,0,INDEX(CONSOLIDADO[Casos Diarios],ROW()-14,1)),0)</f>
        <v>0</v>
      </c>
      <c r="N1412" s="78">
        <f>+IF(CONSOLIDADO[[#This Row],[Clave]]="710143893",1,IF(OR(CONSOLIDADO[[#This Row],[Casos Acumulados]]&gt;0,CONSOLIDADO[[#This Row],[Muertes]]&gt;0),N1411+1,I1412))</f>
        <v>0</v>
      </c>
      <c r="O1412" s="75">
        <f>+IFERROR(VLOOKUP($G1412,TDMuertes!$C$2:$E$534,3,0),0)</f>
        <v>0</v>
      </c>
      <c r="P1412" s="100" t="str">
        <f t="shared" ca="1" si="122"/>
        <v>OFF</v>
      </c>
      <c r="Q1412" s="84">
        <f>+IFERROR(VLOOKUP(CONSOLIDADO[[#This Row],[Codigo Municipio]],TDDia!$A$4:$B$394,2,0),0)</f>
        <v>0</v>
      </c>
    </row>
    <row r="1413" spans="2:17" ht="14.4" x14ac:dyDescent="0.3">
      <c r="B1413">
        <f t="shared" ref="B1413:B1476" si="124">+IF(F1412=44085,B1412+1,B1412)</f>
        <v>8</v>
      </c>
      <c r="C1413" s="75" t="str" cm="1">
        <f t="array" ref="C1413">+INDEX(Table_4[[Departamento]:[Municipio]],FINAL!$B1413,1)</f>
        <v>Atlántida</v>
      </c>
      <c r="D1413" s="75" t="str" cm="1">
        <f t="array" ref="D1413">+INDEX(Table_4[[Departamento]:[Municipio]],FINAL!$B1413,4)</f>
        <v>Arizona</v>
      </c>
      <c r="E1413" s="75" t="str" cm="1">
        <f t="array" ref="E1413">+INDEX(Table_4[[Departamento]:[Municipio]],FINAL!$B1413,3)</f>
        <v>0108</v>
      </c>
      <c r="F1413" s="102">
        <f t="shared" si="123"/>
        <v>43953</v>
      </c>
      <c r="G1413" s="77" t="str">
        <f>+CONSOLIDADO[[#This Row],[Codigo Municipio]]&amp;CONSOLIDADO[[#This Row],[Fecha]]</f>
        <v>010843953</v>
      </c>
      <c r="H1413" s="78">
        <f>+IFERROR(VLOOKUP($G1413,TDAcumula!$C$2:$E$2027,3,0),0)</f>
        <v>0</v>
      </c>
      <c r="I1413" s="79">
        <f t="shared" si="120"/>
        <v>0</v>
      </c>
      <c r="J1413" s="80">
        <f>+IF(CONSOLIDADO[[#This Row],[Codigo Municipio]]=E1412,CONSOLIDADO[[#This Row],[Fallecidos Diarios]]+J1412,CONSOLIDADO[[#This Row],[Fallecidos Diarios]])</f>
        <v>0</v>
      </c>
      <c r="K1413" s="81">
        <f t="shared" si="121"/>
        <v>0</v>
      </c>
      <c r="L1413" s="82">
        <f>+IF(CONSOLIDADO[[#This Row],[Codigo Municipio]]=E1412,CONSOLIDADO[[#This Row],[Recuperados Diarios]]+L1412,CONSOLIDADO[[#This Row],[Recuperados Diarios]])</f>
        <v>0</v>
      </c>
      <c r="M1413" s="83" cm="1">
        <f t="array" ref="M1413">+IFERROR(IF(CONSOLIDADO[[#This Row],[Día]]&lt;14,0,INDEX(CONSOLIDADO[Casos Diarios],ROW()-14,1)),0)</f>
        <v>0</v>
      </c>
      <c r="N1413" s="78">
        <f>+IF(CONSOLIDADO[[#This Row],[Clave]]="710143893",1,IF(OR(CONSOLIDADO[[#This Row],[Casos Acumulados]]&gt;0,CONSOLIDADO[[#This Row],[Muertes]]&gt;0),N1412+1,I1413))</f>
        <v>0</v>
      </c>
      <c r="O1413" s="75">
        <f>+IFERROR(VLOOKUP($G1413,TDMuertes!$C$2:$E$534,3,0),0)</f>
        <v>0</v>
      </c>
      <c r="P1413" s="100" t="str">
        <f t="shared" ca="1" si="122"/>
        <v>OFF</v>
      </c>
      <c r="Q1413" s="84">
        <f>+IFERROR(VLOOKUP(CONSOLIDADO[[#This Row],[Codigo Municipio]],TDDia!$A$4:$B$394,2,0),0)</f>
        <v>0</v>
      </c>
    </row>
    <row r="1414" spans="2:17" ht="14.4" x14ac:dyDescent="0.3">
      <c r="B1414">
        <f t="shared" si="124"/>
        <v>8</v>
      </c>
      <c r="C1414" s="75" t="str" cm="1">
        <f t="array" ref="C1414">+INDEX(Table_4[[Departamento]:[Municipio]],FINAL!$B1414,1)</f>
        <v>Atlántida</v>
      </c>
      <c r="D1414" s="75" t="str" cm="1">
        <f t="array" ref="D1414">+INDEX(Table_4[[Departamento]:[Municipio]],FINAL!$B1414,4)</f>
        <v>Arizona</v>
      </c>
      <c r="E1414" s="75" t="str" cm="1">
        <f t="array" ref="E1414">+INDEX(Table_4[[Departamento]:[Municipio]],FINAL!$B1414,3)</f>
        <v>0108</v>
      </c>
      <c r="F1414" s="102">
        <f t="shared" si="123"/>
        <v>43954</v>
      </c>
      <c r="G1414" s="77" t="str">
        <f>+CONSOLIDADO[[#This Row],[Codigo Municipio]]&amp;CONSOLIDADO[[#This Row],[Fecha]]</f>
        <v>010843954</v>
      </c>
      <c r="H1414" s="78">
        <f>+IFERROR(VLOOKUP($G1414,TDAcumula!$C$2:$E$2027,3,0),0)</f>
        <v>0</v>
      </c>
      <c r="I1414" s="79">
        <f t="shared" si="120"/>
        <v>0</v>
      </c>
      <c r="J1414" s="80">
        <f>+IF(CONSOLIDADO[[#This Row],[Codigo Municipio]]=E1413,CONSOLIDADO[[#This Row],[Fallecidos Diarios]]+J1413,CONSOLIDADO[[#This Row],[Fallecidos Diarios]])</f>
        <v>0</v>
      </c>
      <c r="K1414" s="81">
        <f t="shared" si="121"/>
        <v>0</v>
      </c>
      <c r="L1414" s="82">
        <f>+IF(CONSOLIDADO[[#This Row],[Codigo Municipio]]=E1413,CONSOLIDADO[[#This Row],[Recuperados Diarios]]+L1413,CONSOLIDADO[[#This Row],[Recuperados Diarios]])</f>
        <v>0</v>
      </c>
      <c r="M1414" s="83" cm="1">
        <f t="array" ref="M1414">+IFERROR(IF(CONSOLIDADO[[#This Row],[Día]]&lt;14,0,INDEX(CONSOLIDADO[Casos Diarios],ROW()-14,1)),0)</f>
        <v>0</v>
      </c>
      <c r="N1414" s="78">
        <f>+IF(CONSOLIDADO[[#This Row],[Clave]]="710143893",1,IF(OR(CONSOLIDADO[[#This Row],[Casos Acumulados]]&gt;0,CONSOLIDADO[[#This Row],[Muertes]]&gt;0),N1413+1,I1414))</f>
        <v>0</v>
      </c>
      <c r="O1414" s="75">
        <f>+IFERROR(VLOOKUP($G1414,TDMuertes!$C$2:$E$534,3,0),0)</f>
        <v>0</v>
      </c>
      <c r="P1414" s="100" t="str">
        <f t="shared" ca="1" si="122"/>
        <v>OFF</v>
      </c>
      <c r="Q1414" s="84">
        <f>+IFERROR(VLOOKUP(CONSOLIDADO[[#This Row],[Codigo Municipio]],TDDia!$A$4:$B$394,2,0),0)</f>
        <v>0</v>
      </c>
    </row>
    <row r="1415" spans="2:17" ht="14.4" x14ac:dyDescent="0.3">
      <c r="B1415">
        <f t="shared" si="124"/>
        <v>8</v>
      </c>
      <c r="C1415" s="75" t="str" cm="1">
        <f t="array" ref="C1415">+INDEX(Table_4[[Departamento]:[Municipio]],FINAL!$B1415,1)</f>
        <v>Atlántida</v>
      </c>
      <c r="D1415" s="75" t="str" cm="1">
        <f t="array" ref="D1415">+INDEX(Table_4[[Departamento]:[Municipio]],FINAL!$B1415,4)</f>
        <v>Arizona</v>
      </c>
      <c r="E1415" s="75" t="str" cm="1">
        <f t="array" ref="E1415">+INDEX(Table_4[[Departamento]:[Municipio]],FINAL!$B1415,3)</f>
        <v>0108</v>
      </c>
      <c r="F1415" s="102">
        <f t="shared" si="123"/>
        <v>43955</v>
      </c>
      <c r="G1415" s="77" t="str">
        <f>+CONSOLIDADO[[#This Row],[Codigo Municipio]]&amp;CONSOLIDADO[[#This Row],[Fecha]]</f>
        <v>010843955</v>
      </c>
      <c r="H1415" s="78">
        <f>+IFERROR(VLOOKUP($G1415,TDAcumula!$C$2:$E$2027,3,0),0)</f>
        <v>0</v>
      </c>
      <c r="I1415" s="79">
        <f t="shared" si="120"/>
        <v>0</v>
      </c>
      <c r="J1415" s="80">
        <f>+IF(CONSOLIDADO[[#This Row],[Codigo Municipio]]=E1414,CONSOLIDADO[[#This Row],[Fallecidos Diarios]]+J1414,CONSOLIDADO[[#This Row],[Fallecidos Diarios]])</f>
        <v>0</v>
      </c>
      <c r="K1415" s="81">
        <f t="shared" si="121"/>
        <v>0</v>
      </c>
      <c r="L1415" s="82">
        <f>+IF(CONSOLIDADO[[#This Row],[Codigo Municipio]]=E1414,CONSOLIDADO[[#This Row],[Recuperados Diarios]]+L1414,CONSOLIDADO[[#This Row],[Recuperados Diarios]])</f>
        <v>0</v>
      </c>
      <c r="M1415" s="83" cm="1">
        <f t="array" ref="M1415">+IFERROR(IF(CONSOLIDADO[[#This Row],[Día]]&lt;14,0,INDEX(CONSOLIDADO[Casos Diarios],ROW()-14,1)),0)</f>
        <v>0</v>
      </c>
      <c r="N1415" s="78">
        <f>+IF(CONSOLIDADO[[#This Row],[Clave]]="710143893",1,IF(OR(CONSOLIDADO[[#This Row],[Casos Acumulados]]&gt;0,CONSOLIDADO[[#This Row],[Muertes]]&gt;0),N1414+1,I1415))</f>
        <v>0</v>
      </c>
      <c r="O1415" s="75">
        <f>+IFERROR(VLOOKUP($G1415,TDMuertes!$C$2:$E$534,3,0),0)</f>
        <v>0</v>
      </c>
      <c r="P1415" s="100" t="str">
        <f t="shared" ca="1" si="122"/>
        <v>OFF</v>
      </c>
      <c r="Q1415" s="84">
        <f>+IFERROR(VLOOKUP(CONSOLIDADO[[#This Row],[Codigo Municipio]],TDDia!$A$4:$B$394,2,0),0)</f>
        <v>0</v>
      </c>
    </row>
    <row r="1416" spans="2:17" ht="14.4" x14ac:dyDescent="0.3">
      <c r="B1416">
        <f t="shared" si="124"/>
        <v>8</v>
      </c>
      <c r="C1416" s="75" t="str" cm="1">
        <f t="array" ref="C1416">+INDEX(Table_4[[Departamento]:[Municipio]],FINAL!$B1416,1)</f>
        <v>Atlántida</v>
      </c>
      <c r="D1416" s="75" t="str" cm="1">
        <f t="array" ref="D1416">+INDEX(Table_4[[Departamento]:[Municipio]],FINAL!$B1416,4)</f>
        <v>Arizona</v>
      </c>
      <c r="E1416" s="75" t="str" cm="1">
        <f t="array" ref="E1416">+INDEX(Table_4[[Departamento]:[Municipio]],FINAL!$B1416,3)</f>
        <v>0108</v>
      </c>
      <c r="F1416" s="102">
        <f t="shared" si="123"/>
        <v>43956</v>
      </c>
      <c r="G1416" s="77" t="str">
        <f>+CONSOLIDADO[[#This Row],[Codigo Municipio]]&amp;CONSOLIDADO[[#This Row],[Fecha]]</f>
        <v>010843956</v>
      </c>
      <c r="H1416" s="78">
        <f>+IFERROR(VLOOKUP($G1416,TDAcumula!$C$2:$E$2027,3,0),0)</f>
        <v>0</v>
      </c>
      <c r="I1416" s="79">
        <f t="shared" si="120"/>
        <v>0</v>
      </c>
      <c r="J1416" s="80">
        <f>+IF(CONSOLIDADO[[#This Row],[Codigo Municipio]]=E1415,CONSOLIDADO[[#This Row],[Fallecidos Diarios]]+J1415,CONSOLIDADO[[#This Row],[Fallecidos Diarios]])</f>
        <v>0</v>
      </c>
      <c r="K1416" s="81">
        <f t="shared" si="121"/>
        <v>0</v>
      </c>
      <c r="L1416" s="82">
        <f>+IF(CONSOLIDADO[[#This Row],[Codigo Municipio]]=E1415,CONSOLIDADO[[#This Row],[Recuperados Diarios]]+L1415,CONSOLIDADO[[#This Row],[Recuperados Diarios]])</f>
        <v>0</v>
      </c>
      <c r="M1416" s="83" cm="1">
        <f t="array" ref="M1416">+IFERROR(IF(CONSOLIDADO[[#This Row],[Día]]&lt;14,0,INDEX(CONSOLIDADO[Casos Diarios],ROW()-14,1)),0)</f>
        <v>0</v>
      </c>
      <c r="N1416" s="78">
        <f>+IF(CONSOLIDADO[[#This Row],[Clave]]="710143893",1,IF(OR(CONSOLIDADO[[#This Row],[Casos Acumulados]]&gt;0,CONSOLIDADO[[#This Row],[Muertes]]&gt;0),N1415+1,I1416))</f>
        <v>0</v>
      </c>
      <c r="O1416" s="75">
        <f>+IFERROR(VLOOKUP($G1416,TDMuertes!$C$2:$E$534,3,0),0)</f>
        <v>0</v>
      </c>
      <c r="P1416" s="100" t="str">
        <f t="shared" ca="1" si="122"/>
        <v>OFF</v>
      </c>
      <c r="Q1416" s="84">
        <f>+IFERROR(VLOOKUP(CONSOLIDADO[[#This Row],[Codigo Municipio]],TDDia!$A$4:$B$394,2,0),0)</f>
        <v>0</v>
      </c>
    </row>
    <row r="1417" spans="2:17" ht="14.4" x14ac:dyDescent="0.3">
      <c r="B1417">
        <f t="shared" si="124"/>
        <v>8</v>
      </c>
      <c r="C1417" s="75" t="str" cm="1">
        <f t="array" ref="C1417">+INDEX(Table_4[[Departamento]:[Municipio]],FINAL!$B1417,1)</f>
        <v>Atlántida</v>
      </c>
      <c r="D1417" s="75" t="str" cm="1">
        <f t="array" ref="D1417">+INDEX(Table_4[[Departamento]:[Municipio]],FINAL!$B1417,4)</f>
        <v>Arizona</v>
      </c>
      <c r="E1417" s="75" t="str" cm="1">
        <f t="array" ref="E1417">+INDEX(Table_4[[Departamento]:[Municipio]],FINAL!$B1417,3)</f>
        <v>0108</v>
      </c>
      <c r="F1417" s="102">
        <f t="shared" si="123"/>
        <v>43957</v>
      </c>
      <c r="G1417" s="77" t="str">
        <f>+CONSOLIDADO[[#This Row],[Codigo Municipio]]&amp;CONSOLIDADO[[#This Row],[Fecha]]</f>
        <v>010843957</v>
      </c>
      <c r="H1417" s="78">
        <f>+IFERROR(VLOOKUP($G1417,TDAcumula!$C$2:$E$2027,3,0),0)</f>
        <v>0</v>
      </c>
      <c r="I1417" s="79">
        <f t="shared" si="120"/>
        <v>0</v>
      </c>
      <c r="J1417" s="80">
        <f>+IF(CONSOLIDADO[[#This Row],[Codigo Municipio]]=E1416,CONSOLIDADO[[#This Row],[Fallecidos Diarios]]+J1416,CONSOLIDADO[[#This Row],[Fallecidos Diarios]])</f>
        <v>0</v>
      </c>
      <c r="K1417" s="81">
        <f t="shared" si="121"/>
        <v>0</v>
      </c>
      <c r="L1417" s="82">
        <f>+IF(CONSOLIDADO[[#This Row],[Codigo Municipio]]=E1416,CONSOLIDADO[[#This Row],[Recuperados Diarios]]+L1416,CONSOLIDADO[[#This Row],[Recuperados Diarios]])</f>
        <v>0</v>
      </c>
      <c r="M1417" s="83" cm="1">
        <f t="array" ref="M1417">+IFERROR(IF(CONSOLIDADO[[#This Row],[Día]]&lt;14,0,INDEX(CONSOLIDADO[Casos Diarios],ROW()-14,1)),0)</f>
        <v>0</v>
      </c>
      <c r="N1417" s="78">
        <f>+IF(CONSOLIDADO[[#This Row],[Clave]]="710143893",1,IF(OR(CONSOLIDADO[[#This Row],[Casos Acumulados]]&gt;0,CONSOLIDADO[[#This Row],[Muertes]]&gt;0),N1416+1,I1417))</f>
        <v>0</v>
      </c>
      <c r="O1417" s="75">
        <f>+IFERROR(VLOOKUP($G1417,TDMuertes!$C$2:$E$534,3,0),0)</f>
        <v>0</v>
      </c>
      <c r="P1417" s="100" t="str">
        <f t="shared" ca="1" si="122"/>
        <v>OFF</v>
      </c>
      <c r="Q1417" s="84">
        <f>+IFERROR(VLOOKUP(CONSOLIDADO[[#This Row],[Codigo Municipio]],TDDia!$A$4:$B$394,2,0),0)</f>
        <v>0</v>
      </c>
    </row>
    <row r="1418" spans="2:17" ht="14.4" x14ac:dyDescent="0.3">
      <c r="B1418">
        <f t="shared" si="124"/>
        <v>8</v>
      </c>
      <c r="C1418" s="75" t="str" cm="1">
        <f t="array" ref="C1418">+INDEX(Table_4[[Departamento]:[Municipio]],FINAL!$B1418,1)</f>
        <v>Atlántida</v>
      </c>
      <c r="D1418" s="75" t="str" cm="1">
        <f t="array" ref="D1418">+INDEX(Table_4[[Departamento]:[Municipio]],FINAL!$B1418,4)</f>
        <v>Arizona</v>
      </c>
      <c r="E1418" s="75" t="str" cm="1">
        <f t="array" ref="E1418">+INDEX(Table_4[[Departamento]:[Municipio]],FINAL!$B1418,3)</f>
        <v>0108</v>
      </c>
      <c r="F1418" s="102">
        <f t="shared" si="123"/>
        <v>43958</v>
      </c>
      <c r="G1418" s="77" t="str">
        <f>+CONSOLIDADO[[#This Row],[Codigo Municipio]]&amp;CONSOLIDADO[[#This Row],[Fecha]]</f>
        <v>010843958</v>
      </c>
      <c r="H1418" s="78">
        <f>+IFERROR(VLOOKUP($G1418,TDAcumula!$C$2:$E$2027,3,0),0)</f>
        <v>0</v>
      </c>
      <c r="I1418" s="79">
        <f t="shared" si="120"/>
        <v>0</v>
      </c>
      <c r="J1418" s="80">
        <f>+IF(CONSOLIDADO[[#This Row],[Codigo Municipio]]=E1417,CONSOLIDADO[[#This Row],[Fallecidos Diarios]]+J1417,CONSOLIDADO[[#This Row],[Fallecidos Diarios]])</f>
        <v>0</v>
      </c>
      <c r="K1418" s="81">
        <f t="shared" si="121"/>
        <v>0</v>
      </c>
      <c r="L1418" s="82">
        <f>+IF(CONSOLIDADO[[#This Row],[Codigo Municipio]]=E1417,CONSOLIDADO[[#This Row],[Recuperados Diarios]]+L1417,CONSOLIDADO[[#This Row],[Recuperados Diarios]])</f>
        <v>0</v>
      </c>
      <c r="M1418" s="83" cm="1">
        <f t="array" ref="M1418">+IFERROR(IF(CONSOLIDADO[[#This Row],[Día]]&lt;14,0,INDEX(CONSOLIDADO[Casos Diarios],ROW()-14,1)),0)</f>
        <v>0</v>
      </c>
      <c r="N1418" s="78">
        <f>+IF(CONSOLIDADO[[#This Row],[Clave]]="710143893",1,IF(OR(CONSOLIDADO[[#This Row],[Casos Acumulados]]&gt;0,CONSOLIDADO[[#This Row],[Muertes]]&gt;0),N1417+1,I1418))</f>
        <v>0</v>
      </c>
      <c r="O1418" s="75">
        <f>+IFERROR(VLOOKUP($G1418,TDMuertes!$C$2:$E$534,3,0),0)</f>
        <v>0</v>
      </c>
      <c r="P1418" s="100" t="str">
        <f t="shared" ca="1" si="122"/>
        <v>OFF</v>
      </c>
      <c r="Q1418" s="84">
        <f>+IFERROR(VLOOKUP(CONSOLIDADO[[#This Row],[Codigo Municipio]],TDDia!$A$4:$B$394,2,0),0)</f>
        <v>0</v>
      </c>
    </row>
    <row r="1419" spans="2:17" ht="14.4" x14ac:dyDescent="0.3">
      <c r="B1419">
        <f t="shared" si="124"/>
        <v>8</v>
      </c>
      <c r="C1419" s="75" t="str" cm="1">
        <f t="array" ref="C1419">+INDEX(Table_4[[Departamento]:[Municipio]],FINAL!$B1419,1)</f>
        <v>Atlántida</v>
      </c>
      <c r="D1419" s="75" t="str" cm="1">
        <f t="array" ref="D1419">+INDEX(Table_4[[Departamento]:[Municipio]],FINAL!$B1419,4)</f>
        <v>Arizona</v>
      </c>
      <c r="E1419" s="75" t="str" cm="1">
        <f t="array" ref="E1419">+INDEX(Table_4[[Departamento]:[Municipio]],FINAL!$B1419,3)</f>
        <v>0108</v>
      </c>
      <c r="F1419" s="102">
        <f t="shared" si="123"/>
        <v>43959</v>
      </c>
      <c r="G1419" s="77" t="str">
        <f>+CONSOLIDADO[[#This Row],[Codigo Municipio]]&amp;CONSOLIDADO[[#This Row],[Fecha]]</f>
        <v>010843959</v>
      </c>
      <c r="H1419" s="78">
        <f>+IFERROR(VLOOKUP($G1419,TDAcumula!$C$2:$E$2027,3,0),0)</f>
        <v>0</v>
      </c>
      <c r="I1419" s="79">
        <f t="shared" si="120"/>
        <v>0</v>
      </c>
      <c r="J1419" s="80">
        <f>+IF(CONSOLIDADO[[#This Row],[Codigo Municipio]]=E1418,CONSOLIDADO[[#This Row],[Fallecidos Diarios]]+J1418,CONSOLIDADO[[#This Row],[Fallecidos Diarios]])</f>
        <v>0</v>
      </c>
      <c r="K1419" s="81">
        <f t="shared" si="121"/>
        <v>0</v>
      </c>
      <c r="L1419" s="82">
        <f>+IF(CONSOLIDADO[[#This Row],[Codigo Municipio]]=E1418,CONSOLIDADO[[#This Row],[Recuperados Diarios]]+L1418,CONSOLIDADO[[#This Row],[Recuperados Diarios]])</f>
        <v>0</v>
      </c>
      <c r="M1419" s="83" cm="1">
        <f t="array" ref="M1419">+IFERROR(IF(CONSOLIDADO[[#This Row],[Día]]&lt;14,0,INDEX(CONSOLIDADO[Casos Diarios],ROW()-14,1)),0)</f>
        <v>0</v>
      </c>
      <c r="N1419" s="78">
        <f>+IF(CONSOLIDADO[[#This Row],[Clave]]="710143893",1,IF(OR(CONSOLIDADO[[#This Row],[Casos Acumulados]]&gt;0,CONSOLIDADO[[#This Row],[Muertes]]&gt;0),N1418+1,I1419))</f>
        <v>0</v>
      </c>
      <c r="O1419" s="75">
        <f>+IFERROR(VLOOKUP($G1419,TDMuertes!$C$2:$E$534,3,0),0)</f>
        <v>0</v>
      </c>
      <c r="P1419" s="100" t="str">
        <f t="shared" ca="1" si="122"/>
        <v>OFF</v>
      </c>
      <c r="Q1419" s="84">
        <f>+IFERROR(VLOOKUP(CONSOLIDADO[[#This Row],[Codigo Municipio]],TDDia!$A$4:$B$394,2,0),0)</f>
        <v>0</v>
      </c>
    </row>
    <row r="1420" spans="2:17" ht="14.4" x14ac:dyDescent="0.3">
      <c r="B1420">
        <f t="shared" si="124"/>
        <v>8</v>
      </c>
      <c r="C1420" s="75" t="str" cm="1">
        <f t="array" ref="C1420">+INDEX(Table_4[[Departamento]:[Municipio]],FINAL!$B1420,1)</f>
        <v>Atlántida</v>
      </c>
      <c r="D1420" s="75" t="str" cm="1">
        <f t="array" ref="D1420">+INDEX(Table_4[[Departamento]:[Municipio]],FINAL!$B1420,4)</f>
        <v>Arizona</v>
      </c>
      <c r="E1420" s="75" t="str" cm="1">
        <f t="array" ref="E1420">+INDEX(Table_4[[Departamento]:[Municipio]],FINAL!$B1420,3)</f>
        <v>0108</v>
      </c>
      <c r="F1420" s="102">
        <f t="shared" si="123"/>
        <v>43960</v>
      </c>
      <c r="G1420" s="77" t="str">
        <f>+CONSOLIDADO[[#This Row],[Codigo Municipio]]&amp;CONSOLIDADO[[#This Row],[Fecha]]</f>
        <v>010843960</v>
      </c>
      <c r="H1420" s="78">
        <f>+IFERROR(VLOOKUP($G1420,TDAcumula!$C$2:$E$2027,3,0),0)</f>
        <v>0</v>
      </c>
      <c r="I1420" s="79">
        <f t="shared" si="120"/>
        <v>0</v>
      </c>
      <c r="J1420" s="80">
        <f>+IF(CONSOLIDADO[[#This Row],[Codigo Municipio]]=E1419,CONSOLIDADO[[#This Row],[Fallecidos Diarios]]+J1419,CONSOLIDADO[[#This Row],[Fallecidos Diarios]])</f>
        <v>0</v>
      </c>
      <c r="K1420" s="81">
        <f t="shared" si="121"/>
        <v>0</v>
      </c>
      <c r="L1420" s="82">
        <f>+IF(CONSOLIDADO[[#This Row],[Codigo Municipio]]=E1419,CONSOLIDADO[[#This Row],[Recuperados Diarios]]+L1419,CONSOLIDADO[[#This Row],[Recuperados Diarios]])</f>
        <v>0</v>
      </c>
      <c r="M1420" s="83" cm="1">
        <f t="array" ref="M1420">+IFERROR(IF(CONSOLIDADO[[#This Row],[Día]]&lt;14,0,INDEX(CONSOLIDADO[Casos Diarios],ROW()-14,1)),0)</f>
        <v>0</v>
      </c>
      <c r="N1420" s="78">
        <f>+IF(CONSOLIDADO[[#This Row],[Clave]]="710143893",1,IF(OR(CONSOLIDADO[[#This Row],[Casos Acumulados]]&gt;0,CONSOLIDADO[[#This Row],[Muertes]]&gt;0),N1419+1,I1420))</f>
        <v>0</v>
      </c>
      <c r="O1420" s="75">
        <f>+IFERROR(VLOOKUP($G1420,TDMuertes!$C$2:$E$534,3,0),0)</f>
        <v>0</v>
      </c>
      <c r="P1420" s="100" t="str">
        <f t="shared" ca="1" si="122"/>
        <v>OFF</v>
      </c>
      <c r="Q1420" s="84">
        <f>+IFERROR(VLOOKUP(CONSOLIDADO[[#This Row],[Codigo Municipio]],TDDia!$A$4:$B$394,2,0),0)</f>
        <v>0</v>
      </c>
    </row>
    <row r="1421" spans="2:17" ht="14.4" x14ac:dyDescent="0.3">
      <c r="B1421">
        <f t="shared" si="124"/>
        <v>8</v>
      </c>
      <c r="C1421" s="75" t="str" cm="1">
        <f t="array" ref="C1421">+INDEX(Table_4[[Departamento]:[Municipio]],FINAL!$B1421,1)</f>
        <v>Atlántida</v>
      </c>
      <c r="D1421" s="75" t="str" cm="1">
        <f t="array" ref="D1421">+INDEX(Table_4[[Departamento]:[Municipio]],FINAL!$B1421,4)</f>
        <v>Arizona</v>
      </c>
      <c r="E1421" s="75" t="str" cm="1">
        <f t="array" ref="E1421">+INDEX(Table_4[[Departamento]:[Municipio]],FINAL!$B1421,3)</f>
        <v>0108</v>
      </c>
      <c r="F1421" s="102">
        <f t="shared" si="123"/>
        <v>43961</v>
      </c>
      <c r="G1421" s="77" t="str">
        <f>+CONSOLIDADO[[#This Row],[Codigo Municipio]]&amp;CONSOLIDADO[[#This Row],[Fecha]]</f>
        <v>010843961</v>
      </c>
      <c r="H1421" s="78">
        <f>+IFERROR(VLOOKUP($G1421,TDAcumula!$C$2:$E$2027,3,0),0)</f>
        <v>0</v>
      </c>
      <c r="I1421" s="79">
        <f t="shared" si="120"/>
        <v>0</v>
      </c>
      <c r="J1421" s="80">
        <f>+IF(CONSOLIDADO[[#This Row],[Codigo Municipio]]=E1420,CONSOLIDADO[[#This Row],[Fallecidos Diarios]]+J1420,CONSOLIDADO[[#This Row],[Fallecidos Diarios]])</f>
        <v>0</v>
      </c>
      <c r="K1421" s="81">
        <f t="shared" si="121"/>
        <v>0</v>
      </c>
      <c r="L1421" s="82">
        <f>+IF(CONSOLIDADO[[#This Row],[Codigo Municipio]]=E1420,CONSOLIDADO[[#This Row],[Recuperados Diarios]]+L1420,CONSOLIDADO[[#This Row],[Recuperados Diarios]])</f>
        <v>0</v>
      </c>
      <c r="M1421" s="83" cm="1">
        <f t="array" ref="M1421">+IFERROR(IF(CONSOLIDADO[[#This Row],[Día]]&lt;14,0,INDEX(CONSOLIDADO[Casos Diarios],ROW()-14,1)),0)</f>
        <v>0</v>
      </c>
      <c r="N1421" s="78">
        <f>+IF(CONSOLIDADO[[#This Row],[Clave]]="710143893",1,IF(OR(CONSOLIDADO[[#This Row],[Casos Acumulados]]&gt;0,CONSOLIDADO[[#This Row],[Muertes]]&gt;0),N1420+1,I1421))</f>
        <v>0</v>
      </c>
      <c r="O1421" s="75">
        <f>+IFERROR(VLOOKUP($G1421,TDMuertes!$C$2:$E$534,3,0),0)</f>
        <v>0</v>
      </c>
      <c r="P1421" s="100" t="str">
        <f t="shared" ca="1" si="122"/>
        <v>OFF</v>
      </c>
      <c r="Q1421" s="84">
        <f>+IFERROR(VLOOKUP(CONSOLIDADO[[#This Row],[Codigo Municipio]],TDDia!$A$4:$B$394,2,0),0)</f>
        <v>0</v>
      </c>
    </row>
    <row r="1422" spans="2:17" ht="14.4" x14ac:dyDescent="0.3">
      <c r="B1422">
        <f t="shared" si="124"/>
        <v>8</v>
      </c>
      <c r="C1422" s="75" t="str" cm="1">
        <f t="array" ref="C1422">+INDEX(Table_4[[Departamento]:[Municipio]],FINAL!$B1422,1)</f>
        <v>Atlántida</v>
      </c>
      <c r="D1422" s="75" t="str" cm="1">
        <f t="array" ref="D1422">+INDEX(Table_4[[Departamento]:[Municipio]],FINAL!$B1422,4)</f>
        <v>Arizona</v>
      </c>
      <c r="E1422" s="75" t="str" cm="1">
        <f t="array" ref="E1422">+INDEX(Table_4[[Departamento]:[Municipio]],FINAL!$B1422,3)</f>
        <v>0108</v>
      </c>
      <c r="F1422" s="102">
        <f t="shared" si="123"/>
        <v>43962</v>
      </c>
      <c r="G1422" s="77" t="str">
        <f>+CONSOLIDADO[[#This Row],[Codigo Municipio]]&amp;CONSOLIDADO[[#This Row],[Fecha]]</f>
        <v>010843962</v>
      </c>
      <c r="H1422" s="78">
        <f>+IFERROR(VLOOKUP($G1422,TDAcumula!$C$2:$E$2027,3,0),0)</f>
        <v>0</v>
      </c>
      <c r="I1422" s="79">
        <f t="shared" si="120"/>
        <v>0</v>
      </c>
      <c r="J1422" s="80">
        <f>+IF(CONSOLIDADO[[#This Row],[Codigo Municipio]]=E1421,CONSOLIDADO[[#This Row],[Fallecidos Diarios]]+J1421,CONSOLIDADO[[#This Row],[Fallecidos Diarios]])</f>
        <v>0</v>
      </c>
      <c r="K1422" s="81">
        <f t="shared" si="121"/>
        <v>0</v>
      </c>
      <c r="L1422" s="82">
        <f>+IF(CONSOLIDADO[[#This Row],[Codigo Municipio]]=E1421,CONSOLIDADO[[#This Row],[Recuperados Diarios]]+L1421,CONSOLIDADO[[#This Row],[Recuperados Diarios]])</f>
        <v>0</v>
      </c>
      <c r="M1422" s="83" cm="1">
        <f t="array" ref="M1422">+IFERROR(IF(CONSOLIDADO[[#This Row],[Día]]&lt;14,0,INDEX(CONSOLIDADO[Casos Diarios],ROW()-14,1)),0)</f>
        <v>0</v>
      </c>
      <c r="N1422" s="78">
        <f>+IF(CONSOLIDADO[[#This Row],[Clave]]="710143893",1,IF(OR(CONSOLIDADO[[#This Row],[Casos Acumulados]]&gt;0,CONSOLIDADO[[#This Row],[Muertes]]&gt;0),N1421+1,I1422))</f>
        <v>0</v>
      </c>
      <c r="O1422" s="75">
        <f>+IFERROR(VLOOKUP($G1422,TDMuertes!$C$2:$E$534,3,0),0)</f>
        <v>0</v>
      </c>
      <c r="P1422" s="100" t="str">
        <f t="shared" ca="1" si="122"/>
        <v>OFF</v>
      </c>
      <c r="Q1422" s="84">
        <f>+IFERROR(VLOOKUP(CONSOLIDADO[[#This Row],[Codigo Municipio]],TDDia!$A$4:$B$394,2,0),0)</f>
        <v>0</v>
      </c>
    </row>
    <row r="1423" spans="2:17" ht="14.4" x14ac:dyDescent="0.3">
      <c r="B1423">
        <f t="shared" si="124"/>
        <v>8</v>
      </c>
      <c r="C1423" s="75" t="str" cm="1">
        <f t="array" ref="C1423">+INDEX(Table_4[[Departamento]:[Municipio]],FINAL!$B1423,1)</f>
        <v>Atlántida</v>
      </c>
      <c r="D1423" s="75" t="str" cm="1">
        <f t="array" ref="D1423">+INDEX(Table_4[[Departamento]:[Municipio]],FINAL!$B1423,4)</f>
        <v>Arizona</v>
      </c>
      <c r="E1423" s="75" t="str" cm="1">
        <f t="array" ref="E1423">+INDEX(Table_4[[Departamento]:[Municipio]],FINAL!$B1423,3)</f>
        <v>0108</v>
      </c>
      <c r="F1423" s="102">
        <f t="shared" si="123"/>
        <v>43963</v>
      </c>
      <c r="G1423" s="77" t="str">
        <f>+CONSOLIDADO[[#This Row],[Codigo Municipio]]&amp;CONSOLIDADO[[#This Row],[Fecha]]</f>
        <v>010843963</v>
      </c>
      <c r="H1423" s="78">
        <f>+IFERROR(VLOOKUP($G1423,TDAcumula!$C$2:$E$2027,3,0),0)</f>
        <v>0</v>
      </c>
      <c r="I1423" s="79">
        <f t="shared" si="120"/>
        <v>0</v>
      </c>
      <c r="J1423" s="80">
        <f>+IF(CONSOLIDADO[[#This Row],[Codigo Municipio]]=E1422,CONSOLIDADO[[#This Row],[Fallecidos Diarios]]+J1422,CONSOLIDADO[[#This Row],[Fallecidos Diarios]])</f>
        <v>0</v>
      </c>
      <c r="K1423" s="81">
        <f t="shared" si="121"/>
        <v>0</v>
      </c>
      <c r="L1423" s="82">
        <f>+IF(CONSOLIDADO[[#This Row],[Codigo Municipio]]=E1422,CONSOLIDADO[[#This Row],[Recuperados Diarios]]+L1422,CONSOLIDADO[[#This Row],[Recuperados Diarios]])</f>
        <v>0</v>
      </c>
      <c r="M1423" s="83" cm="1">
        <f t="array" ref="M1423">+IFERROR(IF(CONSOLIDADO[[#This Row],[Día]]&lt;14,0,INDEX(CONSOLIDADO[Casos Diarios],ROW()-14,1)),0)</f>
        <v>0</v>
      </c>
      <c r="N1423" s="78">
        <f>+IF(CONSOLIDADO[[#This Row],[Clave]]="710143893",1,IF(OR(CONSOLIDADO[[#This Row],[Casos Acumulados]]&gt;0,CONSOLIDADO[[#This Row],[Muertes]]&gt;0),N1422+1,I1423))</f>
        <v>0</v>
      </c>
      <c r="O1423" s="75">
        <f>+IFERROR(VLOOKUP($G1423,TDMuertes!$C$2:$E$534,3,0),0)</f>
        <v>0</v>
      </c>
      <c r="P1423" s="100" t="str">
        <f t="shared" ca="1" si="122"/>
        <v>OFF</v>
      </c>
      <c r="Q1423" s="84">
        <f>+IFERROR(VLOOKUP(CONSOLIDADO[[#This Row],[Codigo Municipio]],TDDia!$A$4:$B$394,2,0),0)</f>
        <v>0</v>
      </c>
    </row>
    <row r="1424" spans="2:17" ht="14.4" x14ac:dyDescent="0.3">
      <c r="B1424">
        <f t="shared" si="124"/>
        <v>8</v>
      </c>
      <c r="C1424" s="75" t="str" cm="1">
        <f t="array" ref="C1424">+INDEX(Table_4[[Departamento]:[Municipio]],FINAL!$B1424,1)</f>
        <v>Atlántida</v>
      </c>
      <c r="D1424" s="75" t="str" cm="1">
        <f t="array" ref="D1424">+INDEX(Table_4[[Departamento]:[Municipio]],FINAL!$B1424,4)</f>
        <v>Arizona</v>
      </c>
      <c r="E1424" s="75" t="str" cm="1">
        <f t="array" ref="E1424">+INDEX(Table_4[[Departamento]:[Municipio]],FINAL!$B1424,3)</f>
        <v>0108</v>
      </c>
      <c r="F1424" s="102">
        <f t="shared" si="123"/>
        <v>43964</v>
      </c>
      <c r="G1424" s="77" t="str">
        <f>+CONSOLIDADO[[#This Row],[Codigo Municipio]]&amp;CONSOLIDADO[[#This Row],[Fecha]]</f>
        <v>010843964</v>
      </c>
      <c r="H1424" s="78">
        <f>+IFERROR(VLOOKUP($G1424,TDAcumula!$C$2:$E$2027,3,0),0)</f>
        <v>0</v>
      </c>
      <c r="I1424" s="79">
        <f t="shared" si="120"/>
        <v>0</v>
      </c>
      <c r="J1424" s="80">
        <f>+IF(CONSOLIDADO[[#This Row],[Codigo Municipio]]=E1423,CONSOLIDADO[[#This Row],[Fallecidos Diarios]]+J1423,CONSOLIDADO[[#This Row],[Fallecidos Diarios]])</f>
        <v>0</v>
      </c>
      <c r="K1424" s="81">
        <f t="shared" si="121"/>
        <v>0</v>
      </c>
      <c r="L1424" s="82">
        <f>+IF(CONSOLIDADO[[#This Row],[Codigo Municipio]]=E1423,CONSOLIDADO[[#This Row],[Recuperados Diarios]]+L1423,CONSOLIDADO[[#This Row],[Recuperados Diarios]])</f>
        <v>0</v>
      </c>
      <c r="M1424" s="83" cm="1">
        <f t="array" ref="M1424">+IFERROR(IF(CONSOLIDADO[[#This Row],[Día]]&lt;14,0,INDEX(CONSOLIDADO[Casos Diarios],ROW()-14,1)),0)</f>
        <v>0</v>
      </c>
      <c r="N1424" s="78">
        <f>+IF(CONSOLIDADO[[#This Row],[Clave]]="710143893",1,IF(OR(CONSOLIDADO[[#This Row],[Casos Acumulados]]&gt;0,CONSOLIDADO[[#This Row],[Muertes]]&gt;0),N1423+1,I1424))</f>
        <v>0</v>
      </c>
      <c r="O1424" s="75">
        <f>+IFERROR(VLOOKUP($G1424,TDMuertes!$C$2:$E$534,3,0),0)</f>
        <v>0</v>
      </c>
      <c r="P1424" s="100" t="str">
        <f t="shared" ca="1" si="122"/>
        <v>OFF</v>
      </c>
      <c r="Q1424" s="84">
        <f>+IFERROR(VLOOKUP(CONSOLIDADO[[#This Row],[Codigo Municipio]],TDDia!$A$4:$B$394,2,0),0)</f>
        <v>0</v>
      </c>
    </row>
    <row r="1425" spans="2:17" ht="14.4" x14ac:dyDescent="0.3">
      <c r="B1425">
        <f t="shared" si="124"/>
        <v>8</v>
      </c>
      <c r="C1425" s="75" t="str" cm="1">
        <f t="array" ref="C1425">+INDEX(Table_4[[Departamento]:[Municipio]],FINAL!$B1425,1)</f>
        <v>Atlántida</v>
      </c>
      <c r="D1425" s="75" t="str" cm="1">
        <f t="array" ref="D1425">+INDEX(Table_4[[Departamento]:[Municipio]],FINAL!$B1425,4)</f>
        <v>Arizona</v>
      </c>
      <c r="E1425" s="75" t="str" cm="1">
        <f t="array" ref="E1425">+INDEX(Table_4[[Departamento]:[Municipio]],FINAL!$B1425,3)</f>
        <v>0108</v>
      </c>
      <c r="F1425" s="102">
        <f t="shared" si="123"/>
        <v>43965</v>
      </c>
      <c r="G1425" s="77" t="str">
        <f>+CONSOLIDADO[[#This Row],[Codigo Municipio]]&amp;CONSOLIDADO[[#This Row],[Fecha]]</f>
        <v>010843965</v>
      </c>
      <c r="H1425" s="78">
        <f>+IFERROR(VLOOKUP($G1425,TDAcumula!$C$2:$E$2027,3,0),0)</f>
        <v>0</v>
      </c>
      <c r="I1425" s="79">
        <f t="shared" si="120"/>
        <v>0</v>
      </c>
      <c r="J1425" s="80">
        <f>+IF(CONSOLIDADO[[#This Row],[Codigo Municipio]]=E1424,CONSOLIDADO[[#This Row],[Fallecidos Diarios]]+J1424,CONSOLIDADO[[#This Row],[Fallecidos Diarios]])</f>
        <v>0</v>
      </c>
      <c r="K1425" s="81">
        <f t="shared" si="121"/>
        <v>0</v>
      </c>
      <c r="L1425" s="82">
        <f>+IF(CONSOLIDADO[[#This Row],[Codigo Municipio]]=E1424,CONSOLIDADO[[#This Row],[Recuperados Diarios]]+L1424,CONSOLIDADO[[#This Row],[Recuperados Diarios]])</f>
        <v>0</v>
      </c>
      <c r="M1425" s="83" cm="1">
        <f t="array" ref="M1425">+IFERROR(IF(CONSOLIDADO[[#This Row],[Día]]&lt;14,0,INDEX(CONSOLIDADO[Casos Diarios],ROW()-14,1)),0)</f>
        <v>0</v>
      </c>
      <c r="N1425" s="78">
        <f>+IF(CONSOLIDADO[[#This Row],[Clave]]="710143893",1,IF(OR(CONSOLIDADO[[#This Row],[Casos Acumulados]]&gt;0,CONSOLIDADO[[#This Row],[Muertes]]&gt;0),N1424+1,I1425))</f>
        <v>0</v>
      </c>
      <c r="O1425" s="75">
        <f>+IFERROR(VLOOKUP($G1425,TDMuertes!$C$2:$E$534,3,0),0)</f>
        <v>0</v>
      </c>
      <c r="P1425" s="100" t="str">
        <f t="shared" ca="1" si="122"/>
        <v>OFF</v>
      </c>
      <c r="Q1425" s="84">
        <f>+IFERROR(VLOOKUP(CONSOLIDADO[[#This Row],[Codigo Municipio]],TDDia!$A$4:$B$394,2,0),0)</f>
        <v>0</v>
      </c>
    </row>
    <row r="1426" spans="2:17" ht="14.4" x14ac:dyDescent="0.3">
      <c r="B1426">
        <f t="shared" si="124"/>
        <v>8</v>
      </c>
      <c r="C1426" s="75" t="str" cm="1">
        <f t="array" ref="C1426">+INDEX(Table_4[[Departamento]:[Municipio]],FINAL!$B1426,1)</f>
        <v>Atlántida</v>
      </c>
      <c r="D1426" s="75" t="str" cm="1">
        <f t="array" ref="D1426">+INDEX(Table_4[[Departamento]:[Municipio]],FINAL!$B1426,4)</f>
        <v>Arizona</v>
      </c>
      <c r="E1426" s="75" t="str" cm="1">
        <f t="array" ref="E1426">+INDEX(Table_4[[Departamento]:[Municipio]],FINAL!$B1426,3)</f>
        <v>0108</v>
      </c>
      <c r="F1426" s="102">
        <f t="shared" si="123"/>
        <v>43966</v>
      </c>
      <c r="G1426" s="77" t="str">
        <f>+CONSOLIDADO[[#This Row],[Codigo Municipio]]&amp;CONSOLIDADO[[#This Row],[Fecha]]</f>
        <v>010843966</v>
      </c>
      <c r="H1426" s="78">
        <f>+IFERROR(VLOOKUP($G1426,TDAcumula!$C$2:$E$2027,3,0),0)</f>
        <v>0</v>
      </c>
      <c r="I1426" s="79">
        <f t="shared" si="120"/>
        <v>0</v>
      </c>
      <c r="J1426" s="80">
        <f>+IF(CONSOLIDADO[[#This Row],[Codigo Municipio]]=E1425,CONSOLIDADO[[#This Row],[Fallecidos Diarios]]+J1425,CONSOLIDADO[[#This Row],[Fallecidos Diarios]])</f>
        <v>0</v>
      </c>
      <c r="K1426" s="81">
        <f t="shared" si="121"/>
        <v>0</v>
      </c>
      <c r="L1426" s="82">
        <f>+IF(CONSOLIDADO[[#This Row],[Codigo Municipio]]=E1425,CONSOLIDADO[[#This Row],[Recuperados Diarios]]+L1425,CONSOLIDADO[[#This Row],[Recuperados Diarios]])</f>
        <v>0</v>
      </c>
      <c r="M1426" s="83" cm="1">
        <f t="array" ref="M1426">+IFERROR(IF(CONSOLIDADO[[#This Row],[Día]]&lt;14,0,INDEX(CONSOLIDADO[Casos Diarios],ROW()-14,1)),0)</f>
        <v>0</v>
      </c>
      <c r="N1426" s="78">
        <f>+IF(CONSOLIDADO[[#This Row],[Clave]]="710143893",1,IF(OR(CONSOLIDADO[[#This Row],[Casos Acumulados]]&gt;0,CONSOLIDADO[[#This Row],[Muertes]]&gt;0),N1425+1,I1426))</f>
        <v>0</v>
      </c>
      <c r="O1426" s="75">
        <f>+IFERROR(VLOOKUP($G1426,TDMuertes!$C$2:$E$534,3,0),0)</f>
        <v>0</v>
      </c>
      <c r="P1426" s="100" t="str">
        <f t="shared" ca="1" si="122"/>
        <v>OFF</v>
      </c>
      <c r="Q1426" s="84">
        <f>+IFERROR(VLOOKUP(CONSOLIDADO[[#This Row],[Codigo Municipio]],TDDia!$A$4:$B$394,2,0),0)</f>
        <v>0</v>
      </c>
    </row>
    <row r="1427" spans="2:17" ht="14.4" x14ac:dyDescent="0.3">
      <c r="B1427">
        <f t="shared" si="124"/>
        <v>8</v>
      </c>
      <c r="C1427" s="75" t="str" cm="1">
        <f t="array" ref="C1427">+INDEX(Table_4[[Departamento]:[Municipio]],FINAL!$B1427,1)</f>
        <v>Atlántida</v>
      </c>
      <c r="D1427" s="75" t="str" cm="1">
        <f t="array" ref="D1427">+INDEX(Table_4[[Departamento]:[Municipio]],FINAL!$B1427,4)</f>
        <v>Arizona</v>
      </c>
      <c r="E1427" s="75" t="str" cm="1">
        <f t="array" ref="E1427">+INDEX(Table_4[[Departamento]:[Municipio]],FINAL!$B1427,3)</f>
        <v>0108</v>
      </c>
      <c r="F1427" s="102">
        <f t="shared" si="123"/>
        <v>43967</v>
      </c>
      <c r="G1427" s="77" t="str">
        <f>+CONSOLIDADO[[#This Row],[Codigo Municipio]]&amp;CONSOLIDADO[[#This Row],[Fecha]]</f>
        <v>010843967</v>
      </c>
      <c r="H1427" s="78">
        <f>+IFERROR(VLOOKUP($G1427,TDAcumula!$C$2:$E$2027,3,0),0)</f>
        <v>0</v>
      </c>
      <c r="I1427" s="79">
        <f t="shared" si="120"/>
        <v>0</v>
      </c>
      <c r="J1427" s="80">
        <f>+IF(CONSOLIDADO[[#This Row],[Codigo Municipio]]=E1426,CONSOLIDADO[[#This Row],[Fallecidos Diarios]]+J1426,CONSOLIDADO[[#This Row],[Fallecidos Diarios]])</f>
        <v>0</v>
      </c>
      <c r="K1427" s="81">
        <f t="shared" si="121"/>
        <v>0</v>
      </c>
      <c r="L1427" s="82">
        <f>+IF(CONSOLIDADO[[#This Row],[Codigo Municipio]]=E1426,CONSOLIDADO[[#This Row],[Recuperados Diarios]]+L1426,CONSOLIDADO[[#This Row],[Recuperados Diarios]])</f>
        <v>0</v>
      </c>
      <c r="M1427" s="83" cm="1">
        <f t="array" ref="M1427">+IFERROR(IF(CONSOLIDADO[[#This Row],[Día]]&lt;14,0,INDEX(CONSOLIDADO[Casos Diarios],ROW()-14,1)),0)</f>
        <v>0</v>
      </c>
      <c r="N1427" s="78">
        <f>+IF(CONSOLIDADO[[#This Row],[Clave]]="710143893",1,IF(OR(CONSOLIDADO[[#This Row],[Casos Acumulados]]&gt;0,CONSOLIDADO[[#This Row],[Muertes]]&gt;0),N1426+1,I1427))</f>
        <v>0</v>
      </c>
      <c r="O1427" s="75">
        <f>+IFERROR(VLOOKUP($G1427,TDMuertes!$C$2:$E$534,3,0),0)</f>
        <v>0</v>
      </c>
      <c r="P1427" s="100" t="str">
        <f t="shared" ca="1" si="122"/>
        <v>OFF</v>
      </c>
      <c r="Q1427" s="84">
        <f>+IFERROR(VLOOKUP(CONSOLIDADO[[#This Row],[Codigo Municipio]],TDDia!$A$4:$B$394,2,0),0)</f>
        <v>0</v>
      </c>
    </row>
    <row r="1428" spans="2:17" ht="14.4" x14ac:dyDescent="0.3">
      <c r="B1428">
        <f t="shared" si="124"/>
        <v>8</v>
      </c>
      <c r="C1428" s="75" t="str" cm="1">
        <f t="array" ref="C1428">+INDEX(Table_4[[Departamento]:[Municipio]],FINAL!$B1428,1)</f>
        <v>Atlántida</v>
      </c>
      <c r="D1428" s="75" t="str" cm="1">
        <f t="array" ref="D1428">+INDEX(Table_4[[Departamento]:[Municipio]],FINAL!$B1428,4)</f>
        <v>Arizona</v>
      </c>
      <c r="E1428" s="75" t="str" cm="1">
        <f t="array" ref="E1428">+INDEX(Table_4[[Departamento]:[Municipio]],FINAL!$B1428,3)</f>
        <v>0108</v>
      </c>
      <c r="F1428" s="102">
        <f t="shared" si="123"/>
        <v>43968</v>
      </c>
      <c r="G1428" s="77" t="str">
        <f>+CONSOLIDADO[[#This Row],[Codigo Municipio]]&amp;CONSOLIDADO[[#This Row],[Fecha]]</f>
        <v>010843968</v>
      </c>
      <c r="H1428" s="78">
        <f>+IFERROR(VLOOKUP($G1428,TDAcumula!$C$2:$E$2027,3,0),0)</f>
        <v>0</v>
      </c>
      <c r="I1428" s="79">
        <f t="shared" si="120"/>
        <v>0</v>
      </c>
      <c r="J1428" s="80">
        <f>+IF(CONSOLIDADO[[#This Row],[Codigo Municipio]]=E1427,CONSOLIDADO[[#This Row],[Fallecidos Diarios]]+J1427,CONSOLIDADO[[#This Row],[Fallecidos Diarios]])</f>
        <v>0</v>
      </c>
      <c r="K1428" s="81">
        <f t="shared" si="121"/>
        <v>0</v>
      </c>
      <c r="L1428" s="82">
        <f>+IF(CONSOLIDADO[[#This Row],[Codigo Municipio]]=E1427,CONSOLIDADO[[#This Row],[Recuperados Diarios]]+L1427,CONSOLIDADO[[#This Row],[Recuperados Diarios]])</f>
        <v>0</v>
      </c>
      <c r="M1428" s="83" cm="1">
        <f t="array" ref="M1428">+IFERROR(IF(CONSOLIDADO[[#This Row],[Día]]&lt;14,0,INDEX(CONSOLIDADO[Casos Diarios],ROW()-14,1)),0)</f>
        <v>0</v>
      </c>
      <c r="N1428" s="78">
        <f>+IF(CONSOLIDADO[[#This Row],[Clave]]="710143893",1,IF(OR(CONSOLIDADO[[#This Row],[Casos Acumulados]]&gt;0,CONSOLIDADO[[#This Row],[Muertes]]&gt;0),N1427+1,I1428))</f>
        <v>0</v>
      </c>
      <c r="O1428" s="75">
        <f>+IFERROR(VLOOKUP($G1428,TDMuertes!$C$2:$E$534,3,0),0)</f>
        <v>0</v>
      </c>
      <c r="P1428" s="100" t="str">
        <f t="shared" ca="1" si="122"/>
        <v>OFF</v>
      </c>
      <c r="Q1428" s="84">
        <f>+IFERROR(VLOOKUP(CONSOLIDADO[[#This Row],[Codigo Municipio]],TDDia!$A$4:$B$394,2,0),0)</f>
        <v>0</v>
      </c>
    </row>
    <row r="1429" spans="2:17" ht="14.4" x14ac:dyDescent="0.3">
      <c r="B1429">
        <f t="shared" si="124"/>
        <v>8</v>
      </c>
      <c r="C1429" s="75" t="str" cm="1">
        <f t="array" ref="C1429">+INDEX(Table_4[[Departamento]:[Municipio]],FINAL!$B1429,1)</f>
        <v>Atlántida</v>
      </c>
      <c r="D1429" s="75" t="str" cm="1">
        <f t="array" ref="D1429">+INDEX(Table_4[[Departamento]:[Municipio]],FINAL!$B1429,4)</f>
        <v>Arizona</v>
      </c>
      <c r="E1429" s="75" t="str" cm="1">
        <f t="array" ref="E1429">+INDEX(Table_4[[Departamento]:[Municipio]],FINAL!$B1429,3)</f>
        <v>0108</v>
      </c>
      <c r="F1429" s="102">
        <f t="shared" si="123"/>
        <v>43969</v>
      </c>
      <c r="G1429" s="77" t="str">
        <f>+CONSOLIDADO[[#This Row],[Codigo Municipio]]&amp;CONSOLIDADO[[#This Row],[Fecha]]</f>
        <v>010843969</v>
      </c>
      <c r="H1429" s="78">
        <f>+IFERROR(VLOOKUP($G1429,TDAcumula!$C$2:$E$2027,3,0),0)</f>
        <v>0</v>
      </c>
      <c r="I1429" s="79">
        <f t="shared" si="120"/>
        <v>0</v>
      </c>
      <c r="J1429" s="80">
        <f>+IF(CONSOLIDADO[[#This Row],[Codigo Municipio]]=E1428,CONSOLIDADO[[#This Row],[Fallecidos Diarios]]+J1428,CONSOLIDADO[[#This Row],[Fallecidos Diarios]])</f>
        <v>0</v>
      </c>
      <c r="K1429" s="81">
        <f t="shared" si="121"/>
        <v>0</v>
      </c>
      <c r="L1429" s="82">
        <f>+IF(CONSOLIDADO[[#This Row],[Codigo Municipio]]=E1428,CONSOLIDADO[[#This Row],[Recuperados Diarios]]+L1428,CONSOLIDADO[[#This Row],[Recuperados Diarios]])</f>
        <v>0</v>
      </c>
      <c r="M1429" s="83" cm="1">
        <f t="array" ref="M1429">+IFERROR(IF(CONSOLIDADO[[#This Row],[Día]]&lt;14,0,INDEX(CONSOLIDADO[Casos Diarios],ROW()-14,1)),0)</f>
        <v>0</v>
      </c>
      <c r="N1429" s="78">
        <f>+IF(CONSOLIDADO[[#This Row],[Clave]]="710143893",1,IF(OR(CONSOLIDADO[[#This Row],[Casos Acumulados]]&gt;0,CONSOLIDADO[[#This Row],[Muertes]]&gt;0),N1428+1,I1429))</f>
        <v>0</v>
      </c>
      <c r="O1429" s="75">
        <f>+IFERROR(VLOOKUP($G1429,TDMuertes!$C$2:$E$534,3,0),0)</f>
        <v>0</v>
      </c>
      <c r="P1429" s="100" t="str">
        <f t="shared" ca="1" si="122"/>
        <v>OFF</v>
      </c>
      <c r="Q1429" s="84">
        <f>+IFERROR(VLOOKUP(CONSOLIDADO[[#This Row],[Codigo Municipio]],TDDia!$A$4:$B$394,2,0),0)</f>
        <v>0</v>
      </c>
    </row>
    <row r="1430" spans="2:17" ht="14.4" x14ac:dyDescent="0.3">
      <c r="B1430">
        <f t="shared" si="124"/>
        <v>8</v>
      </c>
      <c r="C1430" s="75" t="str" cm="1">
        <f t="array" ref="C1430">+INDEX(Table_4[[Departamento]:[Municipio]],FINAL!$B1430,1)</f>
        <v>Atlántida</v>
      </c>
      <c r="D1430" s="75" t="str" cm="1">
        <f t="array" ref="D1430">+INDEX(Table_4[[Departamento]:[Municipio]],FINAL!$B1430,4)</f>
        <v>Arizona</v>
      </c>
      <c r="E1430" s="75" t="str" cm="1">
        <f t="array" ref="E1430">+INDEX(Table_4[[Departamento]:[Municipio]],FINAL!$B1430,3)</f>
        <v>0108</v>
      </c>
      <c r="F1430" s="102">
        <f t="shared" si="123"/>
        <v>43970</v>
      </c>
      <c r="G1430" s="77" t="str">
        <f>+CONSOLIDADO[[#This Row],[Codigo Municipio]]&amp;CONSOLIDADO[[#This Row],[Fecha]]</f>
        <v>010843970</v>
      </c>
      <c r="H1430" s="78">
        <f>+IFERROR(VLOOKUP($G1430,TDAcumula!$C$2:$E$2027,3,0),0)</f>
        <v>0</v>
      </c>
      <c r="I1430" s="79">
        <f t="shared" si="120"/>
        <v>0</v>
      </c>
      <c r="J1430" s="80">
        <f>+IF(CONSOLIDADO[[#This Row],[Codigo Municipio]]=E1429,CONSOLIDADO[[#This Row],[Fallecidos Diarios]]+J1429,CONSOLIDADO[[#This Row],[Fallecidos Diarios]])</f>
        <v>0</v>
      </c>
      <c r="K1430" s="81">
        <f t="shared" si="121"/>
        <v>0</v>
      </c>
      <c r="L1430" s="82">
        <f>+IF(CONSOLIDADO[[#This Row],[Codigo Municipio]]=E1429,CONSOLIDADO[[#This Row],[Recuperados Diarios]]+L1429,CONSOLIDADO[[#This Row],[Recuperados Diarios]])</f>
        <v>0</v>
      </c>
      <c r="M1430" s="83" cm="1">
        <f t="array" ref="M1430">+IFERROR(IF(CONSOLIDADO[[#This Row],[Día]]&lt;14,0,INDEX(CONSOLIDADO[Casos Diarios],ROW()-14,1)),0)</f>
        <v>0</v>
      </c>
      <c r="N1430" s="78">
        <f>+IF(CONSOLIDADO[[#This Row],[Clave]]="710143893",1,IF(OR(CONSOLIDADO[[#This Row],[Casos Acumulados]]&gt;0,CONSOLIDADO[[#This Row],[Muertes]]&gt;0),N1429+1,I1430))</f>
        <v>0</v>
      </c>
      <c r="O1430" s="75">
        <f>+IFERROR(VLOOKUP($G1430,TDMuertes!$C$2:$E$534,3,0),0)</f>
        <v>0</v>
      </c>
      <c r="P1430" s="100" t="str">
        <f t="shared" ca="1" si="122"/>
        <v>OFF</v>
      </c>
      <c r="Q1430" s="84">
        <f>+IFERROR(VLOOKUP(CONSOLIDADO[[#This Row],[Codigo Municipio]],TDDia!$A$4:$B$394,2,0),0)</f>
        <v>0</v>
      </c>
    </row>
    <row r="1431" spans="2:17" ht="14.4" x14ac:dyDescent="0.3">
      <c r="B1431">
        <f t="shared" si="124"/>
        <v>8</v>
      </c>
      <c r="C1431" s="75" t="str" cm="1">
        <f t="array" ref="C1431">+INDEX(Table_4[[Departamento]:[Municipio]],FINAL!$B1431,1)</f>
        <v>Atlántida</v>
      </c>
      <c r="D1431" s="75" t="str" cm="1">
        <f t="array" ref="D1431">+INDEX(Table_4[[Departamento]:[Municipio]],FINAL!$B1431,4)</f>
        <v>Arizona</v>
      </c>
      <c r="E1431" s="75" t="str" cm="1">
        <f t="array" ref="E1431">+INDEX(Table_4[[Departamento]:[Municipio]],FINAL!$B1431,3)</f>
        <v>0108</v>
      </c>
      <c r="F1431" s="102">
        <f t="shared" si="123"/>
        <v>43971</v>
      </c>
      <c r="G1431" s="77" t="str">
        <f>+CONSOLIDADO[[#This Row],[Codigo Municipio]]&amp;CONSOLIDADO[[#This Row],[Fecha]]</f>
        <v>010843971</v>
      </c>
      <c r="H1431" s="78">
        <f>+IFERROR(VLOOKUP($G1431,TDAcumula!$C$2:$E$2027,3,0),0)</f>
        <v>0</v>
      </c>
      <c r="I1431" s="79">
        <f t="shared" si="120"/>
        <v>0</v>
      </c>
      <c r="J1431" s="80">
        <f>+IF(CONSOLIDADO[[#This Row],[Codigo Municipio]]=E1430,CONSOLIDADO[[#This Row],[Fallecidos Diarios]]+J1430,CONSOLIDADO[[#This Row],[Fallecidos Diarios]])</f>
        <v>0</v>
      </c>
      <c r="K1431" s="81">
        <f t="shared" si="121"/>
        <v>0</v>
      </c>
      <c r="L1431" s="82">
        <f>+IF(CONSOLIDADO[[#This Row],[Codigo Municipio]]=E1430,CONSOLIDADO[[#This Row],[Recuperados Diarios]]+L1430,CONSOLIDADO[[#This Row],[Recuperados Diarios]])</f>
        <v>0</v>
      </c>
      <c r="M1431" s="83" cm="1">
        <f t="array" ref="M1431">+IFERROR(IF(CONSOLIDADO[[#This Row],[Día]]&lt;14,0,INDEX(CONSOLIDADO[Casos Diarios],ROW()-14,1)),0)</f>
        <v>0</v>
      </c>
      <c r="N1431" s="78">
        <f>+IF(CONSOLIDADO[[#This Row],[Clave]]="710143893",1,IF(OR(CONSOLIDADO[[#This Row],[Casos Acumulados]]&gt;0,CONSOLIDADO[[#This Row],[Muertes]]&gt;0),N1430+1,I1431))</f>
        <v>0</v>
      </c>
      <c r="O1431" s="75">
        <f>+IFERROR(VLOOKUP($G1431,TDMuertes!$C$2:$E$534,3,0),0)</f>
        <v>0</v>
      </c>
      <c r="P1431" s="100" t="str">
        <f t="shared" ca="1" si="122"/>
        <v>OFF</v>
      </c>
      <c r="Q1431" s="84">
        <f>+IFERROR(VLOOKUP(CONSOLIDADO[[#This Row],[Codigo Municipio]],TDDia!$A$4:$B$394,2,0),0)</f>
        <v>0</v>
      </c>
    </row>
    <row r="1432" spans="2:17" ht="14.4" x14ac:dyDescent="0.3">
      <c r="B1432">
        <f t="shared" si="124"/>
        <v>8</v>
      </c>
      <c r="C1432" s="75" t="str" cm="1">
        <f t="array" ref="C1432">+INDEX(Table_4[[Departamento]:[Municipio]],FINAL!$B1432,1)</f>
        <v>Atlántida</v>
      </c>
      <c r="D1432" s="75" t="str" cm="1">
        <f t="array" ref="D1432">+INDEX(Table_4[[Departamento]:[Municipio]],FINAL!$B1432,4)</f>
        <v>Arizona</v>
      </c>
      <c r="E1432" s="75" t="str" cm="1">
        <f t="array" ref="E1432">+INDEX(Table_4[[Departamento]:[Municipio]],FINAL!$B1432,3)</f>
        <v>0108</v>
      </c>
      <c r="F1432" s="102">
        <f t="shared" si="123"/>
        <v>43972</v>
      </c>
      <c r="G1432" s="77" t="str">
        <f>+CONSOLIDADO[[#This Row],[Codigo Municipio]]&amp;CONSOLIDADO[[#This Row],[Fecha]]</f>
        <v>010843972</v>
      </c>
      <c r="H1432" s="78">
        <f>+IFERROR(VLOOKUP($G1432,TDAcumula!$C$2:$E$2027,3,0),0)</f>
        <v>0</v>
      </c>
      <c r="I1432" s="79">
        <f t="shared" si="120"/>
        <v>0</v>
      </c>
      <c r="J1432" s="80">
        <f>+IF(CONSOLIDADO[[#This Row],[Codigo Municipio]]=E1431,CONSOLIDADO[[#This Row],[Fallecidos Diarios]]+J1431,CONSOLIDADO[[#This Row],[Fallecidos Diarios]])</f>
        <v>0</v>
      </c>
      <c r="K1432" s="81">
        <f t="shared" si="121"/>
        <v>0</v>
      </c>
      <c r="L1432" s="82">
        <f>+IF(CONSOLIDADO[[#This Row],[Codigo Municipio]]=E1431,CONSOLIDADO[[#This Row],[Recuperados Diarios]]+L1431,CONSOLIDADO[[#This Row],[Recuperados Diarios]])</f>
        <v>0</v>
      </c>
      <c r="M1432" s="83" cm="1">
        <f t="array" ref="M1432">+IFERROR(IF(CONSOLIDADO[[#This Row],[Día]]&lt;14,0,INDEX(CONSOLIDADO[Casos Diarios],ROW()-14,1)),0)</f>
        <v>0</v>
      </c>
      <c r="N1432" s="78">
        <f>+IF(CONSOLIDADO[[#This Row],[Clave]]="710143893",1,IF(OR(CONSOLIDADO[[#This Row],[Casos Acumulados]]&gt;0,CONSOLIDADO[[#This Row],[Muertes]]&gt;0),N1431+1,I1432))</f>
        <v>0</v>
      </c>
      <c r="O1432" s="75">
        <f>+IFERROR(VLOOKUP($G1432,TDMuertes!$C$2:$E$534,3,0),0)</f>
        <v>0</v>
      </c>
      <c r="P1432" s="100" t="str">
        <f t="shared" ca="1" si="122"/>
        <v>OFF</v>
      </c>
      <c r="Q1432" s="84">
        <f>+IFERROR(VLOOKUP(CONSOLIDADO[[#This Row],[Codigo Municipio]],TDDia!$A$4:$B$394,2,0),0)</f>
        <v>0</v>
      </c>
    </row>
    <row r="1433" spans="2:17" ht="14.4" x14ac:dyDescent="0.3">
      <c r="B1433">
        <f t="shared" si="124"/>
        <v>8</v>
      </c>
      <c r="C1433" s="75" t="str" cm="1">
        <f t="array" ref="C1433">+INDEX(Table_4[[Departamento]:[Municipio]],FINAL!$B1433,1)</f>
        <v>Atlántida</v>
      </c>
      <c r="D1433" s="75" t="str" cm="1">
        <f t="array" ref="D1433">+INDEX(Table_4[[Departamento]:[Municipio]],FINAL!$B1433,4)</f>
        <v>Arizona</v>
      </c>
      <c r="E1433" s="75" t="str" cm="1">
        <f t="array" ref="E1433">+INDEX(Table_4[[Departamento]:[Municipio]],FINAL!$B1433,3)</f>
        <v>0108</v>
      </c>
      <c r="F1433" s="102">
        <f t="shared" si="123"/>
        <v>43973</v>
      </c>
      <c r="G1433" s="77" t="str">
        <f>+CONSOLIDADO[[#This Row],[Codigo Municipio]]&amp;CONSOLIDADO[[#This Row],[Fecha]]</f>
        <v>010843973</v>
      </c>
      <c r="H1433" s="78">
        <f>+IFERROR(VLOOKUP($G1433,TDAcumula!$C$2:$E$2027,3,0),0)</f>
        <v>0</v>
      </c>
      <c r="I1433" s="79">
        <f t="shared" si="120"/>
        <v>0</v>
      </c>
      <c r="J1433" s="80">
        <f>+IF(CONSOLIDADO[[#This Row],[Codigo Municipio]]=E1432,CONSOLIDADO[[#This Row],[Fallecidos Diarios]]+J1432,CONSOLIDADO[[#This Row],[Fallecidos Diarios]])</f>
        <v>0</v>
      </c>
      <c r="K1433" s="81">
        <f t="shared" si="121"/>
        <v>0</v>
      </c>
      <c r="L1433" s="82">
        <f>+IF(CONSOLIDADO[[#This Row],[Codigo Municipio]]=E1432,CONSOLIDADO[[#This Row],[Recuperados Diarios]]+L1432,CONSOLIDADO[[#This Row],[Recuperados Diarios]])</f>
        <v>0</v>
      </c>
      <c r="M1433" s="83" cm="1">
        <f t="array" ref="M1433">+IFERROR(IF(CONSOLIDADO[[#This Row],[Día]]&lt;14,0,INDEX(CONSOLIDADO[Casos Diarios],ROW()-14,1)),0)</f>
        <v>0</v>
      </c>
      <c r="N1433" s="78">
        <f>+IF(CONSOLIDADO[[#This Row],[Clave]]="710143893",1,IF(OR(CONSOLIDADO[[#This Row],[Casos Acumulados]]&gt;0,CONSOLIDADO[[#This Row],[Muertes]]&gt;0),N1432+1,I1433))</f>
        <v>0</v>
      </c>
      <c r="O1433" s="75">
        <f>+IFERROR(VLOOKUP($G1433,TDMuertes!$C$2:$E$534,3,0),0)</f>
        <v>0</v>
      </c>
      <c r="P1433" s="100" t="str">
        <f t="shared" ca="1" si="122"/>
        <v>OFF</v>
      </c>
      <c r="Q1433" s="84">
        <f>+IFERROR(VLOOKUP(CONSOLIDADO[[#This Row],[Codigo Municipio]],TDDia!$A$4:$B$394,2,0),0)</f>
        <v>0</v>
      </c>
    </row>
    <row r="1434" spans="2:17" ht="14.4" x14ac:dyDescent="0.3">
      <c r="B1434">
        <f t="shared" si="124"/>
        <v>8</v>
      </c>
      <c r="C1434" s="75" t="str" cm="1">
        <f t="array" ref="C1434">+INDEX(Table_4[[Departamento]:[Municipio]],FINAL!$B1434,1)</f>
        <v>Atlántida</v>
      </c>
      <c r="D1434" s="75" t="str" cm="1">
        <f t="array" ref="D1434">+INDEX(Table_4[[Departamento]:[Municipio]],FINAL!$B1434,4)</f>
        <v>Arizona</v>
      </c>
      <c r="E1434" s="75" t="str" cm="1">
        <f t="array" ref="E1434">+INDEX(Table_4[[Departamento]:[Municipio]],FINAL!$B1434,3)</f>
        <v>0108</v>
      </c>
      <c r="F1434" s="102">
        <f t="shared" si="123"/>
        <v>43974</v>
      </c>
      <c r="G1434" s="77" t="str">
        <f>+CONSOLIDADO[[#This Row],[Codigo Municipio]]&amp;CONSOLIDADO[[#This Row],[Fecha]]</f>
        <v>010843974</v>
      </c>
      <c r="H1434" s="78">
        <f>+IFERROR(VLOOKUP($G1434,TDAcumula!$C$2:$E$2027,3,0),0)</f>
        <v>0</v>
      </c>
      <c r="I1434" s="79">
        <f t="shared" si="120"/>
        <v>0</v>
      </c>
      <c r="J1434" s="80">
        <f>+IF(CONSOLIDADO[[#This Row],[Codigo Municipio]]=E1433,CONSOLIDADO[[#This Row],[Fallecidos Diarios]]+J1433,CONSOLIDADO[[#This Row],[Fallecidos Diarios]])</f>
        <v>0</v>
      </c>
      <c r="K1434" s="81">
        <f t="shared" si="121"/>
        <v>0</v>
      </c>
      <c r="L1434" s="82">
        <f>+IF(CONSOLIDADO[[#This Row],[Codigo Municipio]]=E1433,CONSOLIDADO[[#This Row],[Recuperados Diarios]]+L1433,CONSOLIDADO[[#This Row],[Recuperados Diarios]])</f>
        <v>0</v>
      </c>
      <c r="M1434" s="83" cm="1">
        <f t="array" ref="M1434">+IFERROR(IF(CONSOLIDADO[[#This Row],[Día]]&lt;14,0,INDEX(CONSOLIDADO[Casos Diarios],ROW()-14,1)),0)</f>
        <v>0</v>
      </c>
      <c r="N1434" s="78">
        <f>+IF(CONSOLIDADO[[#This Row],[Clave]]="710143893",1,IF(OR(CONSOLIDADO[[#This Row],[Casos Acumulados]]&gt;0,CONSOLIDADO[[#This Row],[Muertes]]&gt;0),N1433+1,I1434))</f>
        <v>0</v>
      </c>
      <c r="O1434" s="75">
        <f>+IFERROR(VLOOKUP($G1434,TDMuertes!$C$2:$E$534,3,0),0)</f>
        <v>0</v>
      </c>
      <c r="P1434" s="100" t="str">
        <f t="shared" ca="1" si="122"/>
        <v>OFF</v>
      </c>
      <c r="Q1434" s="84">
        <f>+IFERROR(VLOOKUP(CONSOLIDADO[[#This Row],[Codigo Municipio]],TDDia!$A$4:$B$394,2,0),0)</f>
        <v>0</v>
      </c>
    </row>
    <row r="1435" spans="2:17" ht="14.4" x14ac:dyDescent="0.3">
      <c r="B1435">
        <f t="shared" si="124"/>
        <v>8</v>
      </c>
      <c r="C1435" s="75" t="str" cm="1">
        <f t="array" ref="C1435">+INDEX(Table_4[[Departamento]:[Municipio]],FINAL!$B1435,1)</f>
        <v>Atlántida</v>
      </c>
      <c r="D1435" s="75" t="str" cm="1">
        <f t="array" ref="D1435">+INDEX(Table_4[[Departamento]:[Municipio]],FINAL!$B1435,4)</f>
        <v>Arizona</v>
      </c>
      <c r="E1435" s="75" t="str" cm="1">
        <f t="array" ref="E1435">+INDEX(Table_4[[Departamento]:[Municipio]],FINAL!$B1435,3)</f>
        <v>0108</v>
      </c>
      <c r="F1435" s="102">
        <f t="shared" si="123"/>
        <v>43975</v>
      </c>
      <c r="G1435" s="77" t="str">
        <f>+CONSOLIDADO[[#This Row],[Codigo Municipio]]&amp;CONSOLIDADO[[#This Row],[Fecha]]</f>
        <v>010843975</v>
      </c>
      <c r="H1435" s="78">
        <f>+IFERROR(VLOOKUP($G1435,TDAcumula!$C$2:$E$2027,3,0),0)</f>
        <v>0</v>
      </c>
      <c r="I1435" s="79">
        <f t="shared" si="120"/>
        <v>0</v>
      </c>
      <c r="J1435" s="80">
        <f>+IF(CONSOLIDADO[[#This Row],[Codigo Municipio]]=E1434,CONSOLIDADO[[#This Row],[Fallecidos Diarios]]+J1434,CONSOLIDADO[[#This Row],[Fallecidos Diarios]])</f>
        <v>0</v>
      </c>
      <c r="K1435" s="81">
        <f t="shared" si="121"/>
        <v>0</v>
      </c>
      <c r="L1435" s="82">
        <f>+IF(CONSOLIDADO[[#This Row],[Codigo Municipio]]=E1434,CONSOLIDADO[[#This Row],[Recuperados Diarios]]+L1434,CONSOLIDADO[[#This Row],[Recuperados Diarios]])</f>
        <v>0</v>
      </c>
      <c r="M1435" s="83" cm="1">
        <f t="array" ref="M1435">+IFERROR(IF(CONSOLIDADO[[#This Row],[Día]]&lt;14,0,INDEX(CONSOLIDADO[Casos Diarios],ROW()-14,1)),0)</f>
        <v>0</v>
      </c>
      <c r="N1435" s="78">
        <f>+IF(CONSOLIDADO[[#This Row],[Clave]]="710143893",1,IF(OR(CONSOLIDADO[[#This Row],[Casos Acumulados]]&gt;0,CONSOLIDADO[[#This Row],[Muertes]]&gt;0),N1434+1,I1435))</f>
        <v>0</v>
      </c>
      <c r="O1435" s="75">
        <f>+IFERROR(VLOOKUP($G1435,TDMuertes!$C$2:$E$534,3,0),0)</f>
        <v>0</v>
      </c>
      <c r="P1435" s="100" t="str">
        <f t="shared" ca="1" si="122"/>
        <v>OFF</v>
      </c>
      <c r="Q1435" s="84">
        <f>+IFERROR(VLOOKUP(CONSOLIDADO[[#This Row],[Codigo Municipio]],TDDia!$A$4:$B$394,2,0),0)</f>
        <v>0</v>
      </c>
    </row>
    <row r="1436" spans="2:17" ht="14.4" x14ac:dyDescent="0.3">
      <c r="B1436">
        <f t="shared" si="124"/>
        <v>8</v>
      </c>
      <c r="C1436" s="75" t="str" cm="1">
        <f t="array" ref="C1436">+INDEX(Table_4[[Departamento]:[Municipio]],FINAL!$B1436,1)</f>
        <v>Atlántida</v>
      </c>
      <c r="D1436" s="75" t="str" cm="1">
        <f t="array" ref="D1436">+INDEX(Table_4[[Departamento]:[Municipio]],FINAL!$B1436,4)</f>
        <v>Arizona</v>
      </c>
      <c r="E1436" s="75" t="str" cm="1">
        <f t="array" ref="E1436">+INDEX(Table_4[[Departamento]:[Municipio]],FINAL!$B1436,3)</f>
        <v>0108</v>
      </c>
      <c r="F1436" s="102">
        <f t="shared" si="123"/>
        <v>43976</v>
      </c>
      <c r="G1436" s="77" t="str">
        <f>+CONSOLIDADO[[#This Row],[Codigo Municipio]]&amp;CONSOLIDADO[[#This Row],[Fecha]]</f>
        <v>010843976</v>
      </c>
      <c r="H1436" s="78">
        <f>+IFERROR(VLOOKUP($G1436,TDAcumula!$C$2:$E$2027,3,0),0)</f>
        <v>0</v>
      </c>
      <c r="I1436" s="79">
        <f t="shared" si="120"/>
        <v>0</v>
      </c>
      <c r="J1436" s="80">
        <f>+IF(CONSOLIDADO[[#This Row],[Codigo Municipio]]=E1435,CONSOLIDADO[[#This Row],[Fallecidos Diarios]]+J1435,CONSOLIDADO[[#This Row],[Fallecidos Diarios]])</f>
        <v>0</v>
      </c>
      <c r="K1436" s="81">
        <f t="shared" si="121"/>
        <v>0</v>
      </c>
      <c r="L1436" s="82">
        <f>+IF(CONSOLIDADO[[#This Row],[Codigo Municipio]]=E1435,CONSOLIDADO[[#This Row],[Recuperados Diarios]]+L1435,CONSOLIDADO[[#This Row],[Recuperados Diarios]])</f>
        <v>0</v>
      </c>
      <c r="M1436" s="83" cm="1">
        <f t="array" ref="M1436">+IFERROR(IF(CONSOLIDADO[[#This Row],[Día]]&lt;14,0,INDEX(CONSOLIDADO[Casos Diarios],ROW()-14,1)),0)</f>
        <v>0</v>
      </c>
      <c r="N1436" s="78">
        <f>+IF(CONSOLIDADO[[#This Row],[Clave]]="710143893",1,IF(OR(CONSOLIDADO[[#This Row],[Casos Acumulados]]&gt;0,CONSOLIDADO[[#This Row],[Muertes]]&gt;0),N1435+1,I1436))</f>
        <v>0</v>
      </c>
      <c r="O1436" s="75">
        <f>+IFERROR(VLOOKUP($G1436,TDMuertes!$C$2:$E$534,3,0),0)</f>
        <v>0</v>
      </c>
      <c r="P1436" s="100" t="str">
        <f t="shared" ca="1" si="122"/>
        <v>OFF</v>
      </c>
      <c r="Q1436" s="84">
        <f>+IFERROR(VLOOKUP(CONSOLIDADO[[#This Row],[Codigo Municipio]],TDDia!$A$4:$B$394,2,0),0)</f>
        <v>0</v>
      </c>
    </row>
    <row r="1437" spans="2:17" ht="14.4" x14ac:dyDescent="0.3">
      <c r="B1437">
        <f t="shared" si="124"/>
        <v>8</v>
      </c>
      <c r="C1437" s="75" t="str" cm="1">
        <f t="array" ref="C1437">+INDEX(Table_4[[Departamento]:[Municipio]],FINAL!$B1437,1)</f>
        <v>Atlántida</v>
      </c>
      <c r="D1437" s="75" t="str" cm="1">
        <f t="array" ref="D1437">+INDEX(Table_4[[Departamento]:[Municipio]],FINAL!$B1437,4)</f>
        <v>Arizona</v>
      </c>
      <c r="E1437" s="75" t="str" cm="1">
        <f t="array" ref="E1437">+INDEX(Table_4[[Departamento]:[Municipio]],FINAL!$B1437,3)</f>
        <v>0108</v>
      </c>
      <c r="F1437" s="102">
        <f t="shared" si="123"/>
        <v>43977</v>
      </c>
      <c r="G1437" s="77" t="str">
        <f>+CONSOLIDADO[[#This Row],[Codigo Municipio]]&amp;CONSOLIDADO[[#This Row],[Fecha]]</f>
        <v>010843977</v>
      </c>
      <c r="H1437" s="78">
        <f>+IFERROR(VLOOKUP($G1437,TDAcumula!$C$2:$E$2027,3,0),0)</f>
        <v>0</v>
      </c>
      <c r="I1437" s="79">
        <f t="shared" si="120"/>
        <v>0</v>
      </c>
      <c r="J1437" s="80">
        <f>+IF(CONSOLIDADO[[#This Row],[Codigo Municipio]]=E1436,CONSOLIDADO[[#This Row],[Fallecidos Diarios]]+J1436,CONSOLIDADO[[#This Row],[Fallecidos Diarios]])</f>
        <v>0</v>
      </c>
      <c r="K1437" s="81">
        <f t="shared" si="121"/>
        <v>0</v>
      </c>
      <c r="L1437" s="82">
        <f>+IF(CONSOLIDADO[[#This Row],[Codigo Municipio]]=E1436,CONSOLIDADO[[#This Row],[Recuperados Diarios]]+L1436,CONSOLIDADO[[#This Row],[Recuperados Diarios]])</f>
        <v>0</v>
      </c>
      <c r="M1437" s="83" cm="1">
        <f t="array" ref="M1437">+IFERROR(IF(CONSOLIDADO[[#This Row],[Día]]&lt;14,0,INDEX(CONSOLIDADO[Casos Diarios],ROW()-14,1)),0)</f>
        <v>0</v>
      </c>
      <c r="N1437" s="78">
        <f>+IF(CONSOLIDADO[[#This Row],[Clave]]="710143893",1,IF(OR(CONSOLIDADO[[#This Row],[Casos Acumulados]]&gt;0,CONSOLIDADO[[#This Row],[Muertes]]&gt;0),N1436+1,I1437))</f>
        <v>0</v>
      </c>
      <c r="O1437" s="75">
        <f>+IFERROR(VLOOKUP($G1437,TDMuertes!$C$2:$E$534,3,0),0)</f>
        <v>0</v>
      </c>
      <c r="P1437" s="100" t="str">
        <f t="shared" ca="1" si="122"/>
        <v>OFF</v>
      </c>
      <c r="Q1437" s="84">
        <f>+IFERROR(VLOOKUP(CONSOLIDADO[[#This Row],[Codigo Municipio]],TDDia!$A$4:$B$394,2,0),0)</f>
        <v>0</v>
      </c>
    </row>
    <row r="1438" spans="2:17" ht="14.4" x14ac:dyDescent="0.3">
      <c r="B1438">
        <f t="shared" si="124"/>
        <v>8</v>
      </c>
      <c r="C1438" s="75" t="str" cm="1">
        <f t="array" ref="C1438">+INDEX(Table_4[[Departamento]:[Municipio]],FINAL!$B1438,1)</f>
        <v>Atlántida</v>
      </c>
      <c r="D1438" s="75" t="str" cm="1">
        <f t="array" ref="D1438">+INDEX(Table_4[[Departamento]:[Municipio]],FINAL!$B1438,4)</f>
        <v>Arizona</v>
      </c>
      <c r="E1438" s="75" t="str" cm="1">
        <f t="array" ref="E1438">+INDEX(Table_4[[Departamento]:[Municipio]],FINAL!$B1438,3)</f>
        <v>0108</v>
      </c>
      <c r="F1438" s="102">
        <f t="shared" si="123"/>
        <v>43978</v>
      </c>
      <c r="G1438" s="77" t="str">
        <f>+CONSOLIDADO[[#This Row],[Codigo Municipio]]&amp;CONSOLIDADO[[#This Row],[Fecha]]</f>
        <v>010843978</v>
      </c>
      <c r="H1438" s="78">
        <f>+IFERROR(VLOOKUP($G1438,TDAcumula!$C$2:$E$2027,3,0),0)</f>
        <v>0</v>
      </c>
      <c r="I1438" s="79">
        <f t="shared" si="120"/>
        <v>0</v>
      </c>
      <c r="J1438" s="80">
        <f>+IF(CONSOLIDADO[[#This Row],[Codigo Municipio]]=E1437,CONSOLIDADO[[#This Row],[Fallecidos Diarios]]+J1437,CONSOLIDADO[[#This Row],[Fallecidos Diarios]])</f>
        <v>0</v>
      </c>
      <c r="K1438" s="81">
        <f t="shared" si="121"/>
        <v>0</v>
      </c>
      <c r="L1438" s="82">
        <f>+IF(CONSOLIDADO[[#This Row],[Codigo Municipio]]=E1437,CONSOLIDADO[[#This Row],[Recuperados Diarios]]+L1437,CONSOLIDADO[[#This Row],[Recuperados Diarios]])</f>
        <v>0</v>
      </c>
      <c r="M1438" s="83" cm="1">
        <f t="array" ref="M1438">+IFERROR(IF(CONSOLIDADO[[#This Row],[Día]]&lt;14,0,INDEX(CONSOLIDADO[Casos Diarios],ROW()-14,1)),0)</f>
        <v>0</v>
      </c>
      <c r="N1438" s="78">
        <f>+IF(CONSOLIDADO[[#This Row],[Clave]]="710143893",1,IF(OR(CONSOLIDADO[[#This Row],[Casos Acumulados]]&gt;0,CONSOLIDADO[[#This Row],[Muertes]]&gt;0),N1437+1,I1438))</f>
        <v>0</v>
      </c>
      <c r="O1438" s="75">
        <f>+IFERROR(VLOOKUP($G1438,TDMuertes!$C$2:$E$534,3,0),0)</f>
        <v>0</v>
      </c>
      <c r="P1438" s="100" t="str">
        <f t="shared" ca="1" si="122"/>
        <v>OFF</v>
      </c>
      <c r="Q1438" s="84">
        <f>+IFERROR(VLOOKUP(CONSOLIDADO[[#This Row],[Codigo Municipio]],TDDia!$A$4:$B$394,2,0),0)</f>
        <v>0</v>
      </c>
    </row>
    <row r="1439" spans="2:17" ht="14.4" x14ac:dyDescent="0.3">
      <c r="B1439">
        <f t="shared" si="124"/>
        <v>8</v>
      </c>
      <c r="C1439" s="75" t="str" cm="1">
        <f t="array" ref="C1439">+INDEX(Table_4[[Departamento]:[Municipio]],FINAL!$B1439,1)</f>
        <v>Atlántida</v>
      </c>
      <c r="D1439" s="75" t="str" cm="1">
        <f t="array" ref="D1439">+INDEX(Table_4[[Departamento]:[Municipio]],FINAL!$B1439,4)</f>
        <v>Arizona</v>
      </c>
      <c r="E1439" s="75" t="str" cm="1">
        <f t="array" ref="E1439">+INDEX(Table_4[[Departamento]:[Municipio]],FINAL!$B1439,3)</f>
        <v>0108</v>
      </c>
      <c r="F1439" s="102">
        <f t="shared" si="123"/>
        <v>43979</v>
      </c>
      <c r="G1439" s="77" t="str">
        <f>+CONSOLIDADO[[#This Row],[Codigo Municipio]]&amp;CONSOLIDADO[[#This Row],[Fecha]]</f>
        <v>010843979</v>
      </c>
      <c r="H1439" s="78">
        <f>+IFERROR(VLOOKUP($G1439,TDAcumula!$C$2:$E$2027,3,0),0)</f>
        <v>0</v>
      </c>
      <c r="I1439" s="79">
        <f t="shared" si="120"/>
        <v>0</v>
      </c>
      <c r="J1439" s="80">
        <f>+IF(CONSOLIDADO[[#This Row],[Codigo Municipio]]=E1438,CONSOLIDADO[[#This Row],[Fallecidos Diarios]]+J1438,CONSOLIDADO[[#This Row],[Fallecidos Diarios]])</f>
        <v>0</v>
      </c>
      <c r="K1439" s="81">
        <f t="shared" si="121"/>
        <v>0</v>
      </c>
      <c r="L1439" s="82">
        <f>+IF(CONSOLIDADO[[#This Row],[Codigo Municipio]]=E1438,CONSOLIDADO[[#This Row],[Recuperados Diarios]]+L1438,CONSOLIDADO[[#This Row],[Recuperados Diarios]])</f>
        <v>0</v>
      </c>
      <c r="M1439" s="83" cm="1">
        <f t="array" ref="M1439">+IFERROR(IF(CONSOLIDADO[[#This Row],[Día]]&lt;14,0,INDEX(CONSOLIDADO[Casos Diarios],ROW()-14,1)),0)</f>
        <v>0</v>
      </c>
      <c r="N1439" s="78">
        <f>+IF(CONSOLIDADO[[#This Row],[Clave]]="710143893",1,IF(OR(CONSOLIDADO[[#This Row],[Casos Acumulados]]&gt;0,CONSOLIDADO[[#This Row],[Muertes]]&gt;0),N1438+1,I1439))</f>
        <v>0</v>
      </c>
      <c r="O1439" s="75">
        <f>+IFERROR(VLOOKUP($G1439,TDMuertes!$C$2:$E$534,3,0),0)</f>
        <v>0</v>
      </c>
      <c r="P1439" s="100" t="str">
        <f t="shared" ca="1" si="122"/>
        <v>OFF</v>
      </c>
      <c r="Q1439" s="84">
        <f>+IFERROR(VLOOKUP(CONSOLIDADO[[#This Row],[Codigo Municipio]],TDDia!$A$4:$B$394,2,0),0)</f>
        <v>0</v>
      </c>
    </row>
    <row r="1440" spans="2:17" ht="14.4" x14ac:dyDescent="0.3">
      <c r="B1440">
        <f t="shared" si="124"/>
        <v>8</v>
      </c>
      <c r="C1440" s="75" t="str" cm="1">
        <f t="array" ref="C1440">+INDEX(Table_4[[Departamento]:[Municipio]],FINAL!$B1440,1)</f>
        <v>Atlántida</v>
      </c>
      <c r="D1440" s="75" t="str" cm="1">
        <f t="array" ref="D1440">+INDEX(Table_4[[Departamento]:[Municipio]],FINAL!$B1440,4)</f>
        <v>Arizona</v>
      </c>
      <c r="E1440" s="75" t="str" cm="1">
        <f t="array" ref="E1440">+INDEX(Table_4[[Departamento]:[Municipio]],FINAL!$B1440,3)</f>
        <v>0108</v>
      </c>
      <c r="F1440" s="102">
        <f t="shared" si="123"/>
        <v>43980</v>
      </c>
      <c r="G1440" s="77" t="str">
        <f>+CONSOLIDADO[[#This Row],[Codigo Municipio]]&amp;CONSOLIDADO[[#This Row],[Fecha]]</f>
        <v>010843980</v>
      </c>
      <c r="H1440" s="78">
        <f>+IFERROR(VLOOKUP($G1440,TDAcumula!$C$2:$E$2027,3,0),0)</f>
        <v>0</v>
      </c>
      <c r="I1440" s="79">
        <f t="shared" si="120"/>
        <v>0</v>
      </c>
      <c r="J1440" s="80">
        <f>+IF(CONSOLIDADO[[#This Row],[Codigo Municipio]]=E1439,CONSOLIDADO[[#This Row],[Fallecidos Diarios]]+J1439,CONSOLIDADO[[#This Row],[Fallecidos Diarios]])</f>
        <v>0</v>
      </c>
      <c r="K1440" s="81">
        <f t="shared" si="121"/>
        <v>0</v>
      </c>
      <c r="L1440" s="82">
        <f>+IF(CONSOLIDADO[[#This Row],[Codigo Municipio]]=E1439,CONSOLIDADO[[#This Row],[Recuperados Diarios]]+L1439,CONSOLIDADO[[#This Row],[Recuperados Diarios]])</f>
        <v>0</v>
      </c>
      <c r="M1440" s="83" cm="1">
        <f t="array" ref="M1440">+IFERROR(IF(CONSOLIDADO[[#This Row],[Día]]&lt;14,0,INDEX(CONSOLIDADO[Casos Diarios],ROW()-14,1)),0)</f>
        <v>0</v>
      </c>
      <c r="N1440" s="78">
        <f>+IF(CONSOLIDADO[[#This Row],[Clave]]="710143893",1,IF(OR(CONSOLIDADO[[#This Row],[Casos Acumulados]]&gt;0,CONSOLIDADO[[#This Row],[Muertes]]&gt;0),N1439+1,I1440))</f>
        <v>0</v>
      </c>
      <c r="O1440" s="75">
        <f>+IFERROR(VLOOKUP($G1440,TDMuertes!$C$2:$E$534,3,0),0)</f>
        <v>0</v>
      </c>
      <c r="P1440" s="100" t="str">
        <f t="shared" ca="1" si="122"/>
        <v>OFF</v>
      </c>
      <c r="Q1440" s="84">
        <f>+IFERROR(VLOOKUP(CONSOLIDADO[[#This Row],[Codigo Municipio]],TDDia!$A$4:$B$394,2,0),0)</f>
        <v>0</v>
      </c>
    </row>
    <row r="1441" spans="2:17" ht="14.4" x14ac:dyDescent="0.3">
      <c r="B1441">
        <f t="shared" si="124"/>
        <v>8</v>
      </c>
      <c r="C1441" s="75" t="str" cm="1">
        <f t="array" ref="C1441">+INDEX(Table_4[[Departamento]:[Municipio]],FINAL!$B1441,1)</f>
        <v>Atlántida</v>
      </c>
      <c r="D1441" s="75" t="str" cm="1">
        <f t="array" ref="D1441">+INDEX(Table_4[[Departamento]:[Municipio]],FINAL!$B1441,4)</f>
        <v>Arizona</v>
      </c>
      <c r="E1441" s="75" t="str" cm="1">
        <f t="array" ref="E1441">+INDEX(Table_4[[Departamento]:[Municipio]],FINAL!$B1441,3)</f>
        <v>0108</v>
      </c>
      <c r="F1441" s="102">
        <f t="shared" si="123"/>
        <v>43981</v>
      </c>
      <c r="G1441" s="77" t="str">
        <f>+CONSOLIDADO[[#This Row],[Codigo Municipio]]&amp;CONSOLIDADO[[#This Row],[Fecha]]</f>
        <v>010843981</v>
      </c>
      <c r="H1441" s="78">
        <f>+IFERROR(VLOOKUP($G1441,TDAcumula!$C$2:$E$2027,3,0),0)</f>
        <v>0</v>
      </c>
      <c r="I1441" s="79">
        <f t="shared" si="120"/>
        <v>0</v>
      </c>
      <c r="J1441" s="80">
        <f>+IF(CONSOLIDADO[[#This Row],[Codigo Municipio]]=E1440,CONSOLIDADO[[#This Row],[Fallecidos Diarios]]+J1440,CONSOLIDADO[[#This Row],[Fallecidos Diarios]])</f>
        <v>0</v>
      </c>
      <c r="K1441" s="81">
        <f t="shared" si="121"/>
        <v>0</v>
      </c>
      <c r="L1441" s="82">
        <f>+IF(CONSOLIDADO[[#This Row],[Codigo Municipio]]=E1440,CONSOLIDADO[[#This Row],[Recuperados Diarios]]+L1440,CONSOLIDADO[[#This Row],[Recuperados Diarios]])</f>
        <v>0</v>
      </c>
      <c r="M1441" s="83" cm="1">
        <f t="array" ref="M1441">+IFERROR(IF(CONSOLIDADO[[#This Row],[Día]]&lt;14,0,INDEX(CONSOLIDADO[Casos Diarios],ROW()-14,1)),0)</f>
        <v>0</v>
      </c>
      <c r="N1441" s="78">
        <f>+IF(CONSOLIDADO[[#This Row],[Clave]]="710143893",1,IF(OR(CONSOLIDADO[[#This Row],[Casos Acumulados]]&gt;0,CONSOLIDADO[[#This Row],[Muertes]]&gt;0),N1440+1,I1441))</f>
        <v>0</v>
      </c>
      <c r="O1441" s="75">
        <f>+IFERROR(VLOOKUP($G1441,TDMuertes!$C$2:$E$534,3,0),0)</f>
        <v>0</v>
      </c>
      <c r="P1441" s="100" t="str">
        <f t="shared" ca="1" si="122"/>
        <v>OFF</v>
      </c>
      <c r="Q1441" s="84">
        <f>+IFERROR(VLOOKUP(CONSOLIDADO[[#This Row],[Codigo Municipio]],TDDia!$A$4:$B$394,2,0),0)</f>
        <v>0</v>
      </c>
    </row>
    <row r="1442" spans="2:17" ht="14.4" x14ac:dyDescent="0.3">
      <c r="B1442">
        <f t="shared" si="124"/>
        <v>8</v>
      </c>
      <c r="C1442" s="75" t="str" cm="1">
        <f t="array" ref="C1442">+INDEX(Table_4[[Departamento]:[Municipio]],FINAL!$B1442,1)</f>
        <v>Atlántida</v>
      </c>
      <c r="D1442" s="75" t="str" cm="1">
        <f t="array" ref="D1442">+INDEX(Table_4[[Departamento]:[Municipio]],FINAL!$B1442,4)</f>
        <v>Arizona</v>
      </c>
      <c r="E1442" s="75" t="str" cm="1">
        <f t="array" ref="E1442">+INDEX(Table_4[[Departamento]:[Municipio]],FINAL!$B1442,3)</f>
        <v>0108</v>
      </c>
      <c r="F1442" s="102">
        <f t="shared" si="123"/>
        <v>43982</v>
      </c>
      <c r="G1442" s="77" t="str">
        <f>+CONSOLIDADO[[#This Row],[Codigo Municipio]]&amp;CONSOLIDADO[[#This Row],[Fecha]]</f>
        <v>010843982</v>
      </c>
      <c r="H1442" s="78">
        <f>+IFERROR(VLOOKUP($G1442,TDAcumula!$C$2:$E$2027,3,0),0)</f>
        <v>0</v>
      </c>
      <c r="I1442" s="79">
        <f t="shared" si="120"/>
        <v>0</v>
      </c>
      <c r="J1442" s="80">
        <f>+IF(CONSOLIDADO[[#This Row],[Codigo Municipio]]=E1441,CONSOLIDADO[[#This Row],[Fallecidos Diarios]]+J1441,CONSOLIDADO[[#This Row],[Fallecidos Diarios]])</f>
        <v>0</v>
      </c>
      <c r="K1442" s="81">
        <f t="shared" si="121"/>
        <v>0</v>
      </c>
      <c r="L1442" s="82">
        <f>+IF(CONSOLIDADO[[#This Row],[Codigo Municipio]]=E1441,CONSOLIDADO[[#This Row],[Recuperados Diarios]]+L1441,CONSOLIDADO[[#This Row],[Recuperados Diarios]])</f>
        <v>0</v>
      </c>
      <c r="M1442" s="83" cm="1">
        <f t="array" ref="M1442">+IFERROR(IF(CONSOLIDADO[[#This Row],[Día]]&lt;14,0,INDEX(CONSOLIDADO[Casos Diarios],ROW()-14,1)),0)</f>
        <v>0</v>
      </c>
      <c r="N1442" s="78">
        <f>+IF(CONSOLIDADO[[#This Row],[Clave]]="710143893",1,IF(OR(CONSOLIDADO[[#This Row],[Casos Acumulados]]&gt;0,CONSOLIDADO[[#This Row],[Muertes]]&gt;0),N1441+1,I1442))</f>
        <v>0</v>
      </c>
      <c r="O1442" s="75">
        <f>+IFERROR(VLOOKUP($G1442,TDMuertes!$C$2:$E$534,3,0),0)</f>
        <v>0</v>
      </c>
      <c r="P1442" s="100" t="str">
        <f t="shared" ca="1" si="122"/>
        <v>OFF</v>
      </c>
      <c r="Q1442" s="84">
        <f>+IFERROR(VLOOKUP(CONSOLIDADO[[#This Row],[Codigo Municipio]],TDDia!$A$4:$B$394,2,0),0)</f>
        <v>0</v>
      </c>
    </row>
    <row r="1443" spans="2:17" ht="14.4" x14ac:dyDescent="0.3">
      <c r="B1443">
        <f t="shared" si="124"/>
        <v>8</v>
      </c>
      <c r="C1443" s="75" t="str" cm="1">
        <f t="array" ref="C1443">+INDEX(Table_4[[Departamento]:[Municipio]],FINAL!$B1443,1)</f>
        <v>Atlántida</v>
      </c>
      <c r="D1443" s="75" t="str" cm="1">
        <f t="array" ref="D1443">+INDEX(Table_4[[Departamento]:[Municipio]],FINAL!$B1443,4)</f>
        <v>Arizona</v>
      </c>
      <c r="E1443" s="75" t="str" cm="1">
        <f t="array" ref="E1443">+INDEX(Table_4[[Departamento]:[Municipio]],FINAL!$B1443,3)</f>
        <v>0108</v>
      </c>
      <c r="F1443" s="102">
        <f t="shared" si="123"/>
        <v>43983</v>
      </c>
      <c r="G1443" s="77" t="str">
        <f>+CONSOLIDADO[[#This Row],[Codigo Municipio]]&amp;CONSOLIDADO[[#This Row],[Fecha]]</f>
        <v>010843983</v>
      </c>
      <c r="H1443" s="78">
        <f>+IFERROR(VLOOKUP($G1443,TDAcumula!$C$2:$E$2027,3,0),0)</f>
        <v>0</v>
      </c>
      <c r="I1443" s="79">
        <f t="shared" si="120"/>
        <v>0</v>
      </c>
      <c r="J1443" s="80">
        <f>+IF(CONSOLIDADO[[#This Row],[Codigo Municipio]]=E1442,CONSOLIDADO[[#This Row],[Fallecidos Diarios]]+J1442,CONSOLIDADO[[#This Row],[Fallecidos Diarios]])</f>
        <v>0</v>
      </c>
      <c r="K1443" s="81">
        <f t="shared" si="121"/>
        <v>0</v>
      </c>
      <c r="L1443" s="82">
        <f>+IF(CONSOLIDADO[[#This Row],[Codigo Municipio]]=E1442,CONSOLIDADO[[#This Row],[Recuperados Diarios]]+L1442,CONSOLIDADO[[#This Row],[Recuperados Diarios]])</f>
        <v>0</v>
      </c>
      <c r="M1443" s="83" cm="1">
        <f t="array" ref="M1443">+IFERROR(IF(CONSOLIDADO[[#This Row],[Día]]&lt;14,0,INDEX(CONSOLIDADO[Casos Diarios],ROW()-14,1)),0)</f>
        <v>0</v>
      </c>
      <c r="N1443" s="78">
        <f>+IF(CONSOLIDADO[[#This Row],[Clave]]="710143893",1,IF(OR(CONSOLIDADO[[#This Row],[Casos Acumulados]]&gt;0,CONSOLIDADO[[#This Row],[Muertes]]&gt;0),N1442+1,I1443))</f>
        <v>0</v>
      </c>
      <c r="O1443" s="75">
        <f>+IFERROR(VLOOKUP($G1443,TDMuertes!$C$2:$E$534,3,0),0)</f>
        <v>0</v>
      </c>
      <c r="P1443" s="100" t="str">
        <f t="shared" ca="1" si="122"/>
        <v>OFF</v>
      </c>
      <c r="Q1443" s="84">
        <f>+IFERROR(VLOOKUP(CONSOLIDADO[[#This Row],[Codigo Municipio]],TDDia!$A$4:$B$394,2,0),0)</f>
        <v>0</v>
      </c>
    </row>
    <row r="1444" spans="2:17" ht="14.4" x14ac:dyDescent="0.3">
      <c r="B1444">
        <f t="shared" si="124"/>
        <v>8</v>
      </c>
      <c r="C1444" s="75" t="str" cm="1">
        <f t="array" ref="C1444">+INDEX(Table_4[[Departamento]:[Municipio]],FINAL!$B1444,1)</f>
        <v>Atlántida</v>
      </c>
      <c r="D1444" s="75" t="str" cm="1">
        <f t="array" ref="D1444">+INDEX(Table_4[[Departamento]:[Municipio]],FINAL!$B1444,4)</f>
        <v>Arizona</v>
      </c>
      <c r="E1444" s="75" t="str" cm="1">
        <f t="array" ref="E1444">+INDEX(Table_4[[Departamento]:[Municipio]],FINAL!$B1444,3)</f>
        <v>0108</v>
      </c>
      <c r="F1444" s="102">
        <f t="shared" si="123"/>
        <v>43984</v>
      </c>
      <c r="G1444" s="77" t="str">
        <f>+CONSOLIDADO[[#This Row],[Codigo Municipio]]&amp;CONSOLIDADO[[#This Row],[Fecha]]</f>
        <v>010843984</v>
      </c>
      <c r="H1444" s="78">
        <f>+IFERROR(VLOOKUP($G1444,TDAcumula!$C$2:$E$2027,3,0),0)</f>
        <v>0</v>
      </c>
      <c r="I1444" s="79">
        <f t="shared" si="120"/>
        <v>0</v>
      </c>
      <c r="J1444" s="80">
        <f>+IF(CONSOLIDADO[[#This Row],[Codigo Municipio]]=E1443,CONSOLIDADO[[#This Row],[Fallecidos Diarios]]+J1443,CONSOLIDADO[[#This Row],[Fallecidos Diarios]])</f>
        <v>0</v>
      </c>
      <c r="K1444" s="81">
        <f t="shared" si="121"/>
        <v>0</v>
      </c>
      <c r="L1444" s="82">
        <f>+IF(CONSOLIDADO[[#This Row],[Codigo Municipio]]=E1443,CONSOLIDADO[[#This Row],[Recuperados Diarios]]+L1443,CONSOLIDADO[[#This Row],[Recuperados Diarios]])</f>
        <v>0</v>
      </c>
      <c r="M1444" s="83" cm="1">
        <f t="array" ref="M1444">+IFERROR(IF(CONSOLIDADO[[#This Row],[Día]]&lt;14,0,INDEX(CONSOLIDADO[Casos Diarios],ROW()-14,1)),0)</f>
        <v>0</v>
      </c>
      <c r="N1444" s="78">
        <f>+IF(CONSOLIDADO[[#This Row],[Clave]]="710143893",1,IF(OR(CONSOLIDADO[[#This Row],[Casos Acumulados]]&gt;0,CONSOLIDADO[[#This Row],[Muertes]]&gt;0),N1443+1,I1444))</f>
        <v>0</v>
      </c>
      <c r="O1444" s="75">
        <f>+IFERROR(VLOOKUP($G1444,TDMuertes!$C$2:$E$534,3,0),0)</f>
        <v>0</v>
      </c>
      <c r="P1444" s="100" t="str">
        <f t="shared" ca="1" si="122"/>
        <v>OFF</v>
      </c>
      <c r="Q1444" s="84">
        <f>+IFERROR(VLOOKUP(CONSOLIDADO[[#This Row],[Codigo Municipio]],TDDia!$A$4:$B$394,2,0),0)</f>
        <v>0</v>
      </c>
    </row>
    <row r="1445" spans="2:17" ht="14.4" x14ac:dyDescent="0.3">
      <c r="B1445">
        <f t="shared" si="124"/>
        <v>8</v>
      </c>
      <c r="C1445" s="75" t="str" cm="1">
        <f t="array" ref="C1445">+INDEX(Table_4[[Departamento]:[Municipio]],FINAL!$B1445,1)</f>
        <v>Atlántida</v>
      </c>
      <c r="D1445" s="75" t="str" cm="1">
        <f t="array" ref="D1445">+INDEX(Table_4[[Departamento]:[Municipio]],FINAL!$B1445,4)</f>
        <v>Arizona</v>
      </c>
      <c r="E1445" s="75" t="str" cm="1">
        <f t="array" ref="E1445">+INDEX(Table_4[[Departamento]:[Municipio]],FINAL!$B1445,3)</f>
        <v>0108</v>
      </c>
      <c r="F1445" s="102">
        <f t="shared" si="123"/>
        <v>43985</v>
      </c>
      <c r="G1445" s="77" t="str">
        <f>+CONSOLIDADO[[#This Row],[Codigo Municipio]]&amp;CONSOLIDADO[[#This Row],[Fecha]]</f>
        <v>010843985</v>
      </c>
      <c r="H1445" s="78">
        <f>+IFERROR(VLOOKUP($G1445,TDAcumula!$C$2:$E$2027,3,0),0)</f>
        <v>0</v>
      </c>
      <c r="I1445" s="79">
        <f t="shared" si="120"/>
        <v>0</v>
      </c>
      <c r="J1445" s="80">
        <f>+IF(CONSOLIDADO[[#This Row],[Codigo Municipio]]=E1444,CONSOLIDADO[[#This Row],[Fallecidos Diarios]]+J1444,CONSOLIDADO[[#This Row],[Fallecidos Diarios]])</f>
        <v>0</v>
      </c>
      <c r="K1445" s="81">
        <f t="shared" si="121"/>
        <v>0</v>
      </c>
      <c r="L1445" s="82">
        <f>+IF(CONSOLIDADO[[#This Row],[Codigo Municipio]]=E1444,CONSOLIDADO[[#This Row],[Recuperados Diarios]]+L1444,CONSOLIDADO[[#This Row],[Recuperados Diarios]])</f>
        <v>0</v>
      </c>
      <c r="M1445" s="83" cm="1">
        <f t="array" ref="M1445">+IFERROR(IF(CONSOLIDADO[[#This Row],[Día]]&lt;14,0,INDEX(CONSOLIDADO[Casos Diarios],ROW()-14,1)),0)</f>
        <v>0</v>
      </c>
      <c r="N1445" s="78">
        <f>+IF(CONSOLIDADO[[#This Row],[Clave]]="710143893",1,IF(OR(CONSOLIDADO[[#This Row],[Casos Acumulados]]&gt;0,CONSOLIDADO[[#This Row],[Muertes]]&gt;0),N1444+1,I1445))</f>
        <v>0</v>
      </c>
      <c r="O1445" s="75">
        <f>+IFERROR(VLOOKUP($G1445,TDMuertes!$C$2:$E$534,3,0),0)</f>
        <v>0</v>
      </c>
      <c r="P1445" s="100" t="str">
        <f t="shared" ca="1" si="122"/>
        <v>OFF</v>
      </c>
      <c r="Q1445" s="84">
        <f>+IFERROR(VLOOKUP(CONSOLIDADO[[#This Row],[Codigo Municipio]],TDDia!$A$4:$B$394,2,0),0)</f>
        <v>0</v>
      </c>
    </row>
    <row r="1446" spans="2:17" ht="14.4" x14ac:dyDescent="0.3">
      <c r="B1446">
        <f t="shared" si="124"/>
        <v>8</v>
      </c>
      <c r="C1446" s="75" t="str" cm="1">
        <f t="array" ref="C1446">+INDEX(Table_4[[Departamento]:[Municipio]],FINAL!$B1446,1)</f>
        <v>Atlántida</v>
      </c>
      <c r="D1446" s="75" t="str" cm="1">
        <f t="array" ref="D1446">+INDEX(Table_4[[Departamento]:[Municipio]],FINAL!$B1446,4)</f>
        <v>Arizona</v>
      </c>
      <c r="E1446" s="75" t="str" cm="1">
        <f t="array" ref="E1446">+INDEX(Table_4[[Departamento]:[Municipio]],FINAL!$B1446,3)</f>
        <v>0108</v>
      </c>
      <c r="F1446" s="102">
        <f t="shared" si="123"/>
        <v>43986</v>
      </c>
      <c r="G1446" s="77" t="str">
        <f>+CONSOLIDADO[[#This Row],[Codigo Municipio]]&amp;CONSOLIDADO[[#This Row],[Fecha]]</f>
        <v>010843986</v>
      </c>
      <c r="H1446" s="78">
        <f>+IFERROR(VLOOKUP($G1446,TDAcumula!$C$2:$E$2027,3,0),0)</f>
        <v>0</v>
      </c>
      <c r="I1446" s="79">
        <f t="shared" si="120"/>
        <v>0</v>
      </c>
      <c r="J1446" s="80">
        <f>+IF(CONSOLIDADO[[#This Row],[Codigo Municipio]]=E1445,CONSOLIDADO[[#This Row],[Fallecidos Diarios]]+J1445,CONSOLIDADO[[#This Row],[Fallecidos Diarios]])</f>
        <v>0</v>
      </c>
      <c r="K1446" s="81">
        <f t="shared" si="121"/>
        <v>0</v>
      </c>
      <c r="L1446" s="82">
        <f>+IF(CONSOLIDADO[[#This Row],[Codigo Municipio]]=E1445,CONSOLIDADO[[#This Row],[Recuperados Diarios]]+L1445,CONSOLIDADO[[#This Row],[Recuperados Diarios]])</f>
        <v>0</v>
      </c>
      <c r="M1446" s="83" cm="1">
        <f t="array" ref="M1446">+IFERROR(IF(CONSOLIDADO[[#This Row],[Día]]&lt;14,0,INDEX(CONSOLIDADO[Casos Diarios],ROW()-14,1)),0)</f>
        <v>0</v>
      </c>
      <c r="N1446" s="78">
        <f>+IF(CONSOLIDADO[[#This Row],[Clave]]="710143893",1,IF(OR(CONSOLIDADO[[#This Row],[Casos Acumulados]]&gt;0,CONSOLIDADO[[#This Row],[Muertes]]&gt;0),N1445+1,I1446))</f>
        <v>0</v>
      </c>
      <c r="O1446" s="75">
        <f>+IFERROR(VLOOKUP($G1446,TDMuertes!$C$2:$E$534,3,0),0)</f>
        <v>0</v>
      </c>
      <c r="P1446" s="100" t="str">
        <f t="shared" ca="1" si="122"/>
        <v>OFF</v>
      </c>
      <c r="Q1446" s="84">
        <f>+IFERROR(VLOOKUP(CONSOLIDADO[[#This Row],[Codigo Municipio]],TDDia!$A$4:$B$394,2,0),0)</f>
        <v>0</v>
      </c>
    </row>
    <row r="1447" spans="2:17" ht="14.4" x14ac:dyDescent="0.3">
      <c r="B1447">
        <f t="shared" si="124"/>
        <v>8</v>
      </c>
      <c r="C1447" s="75" t="str" cm="1">
        <f t="array" ref="C1447">+INDEX(Table_4[[Departamento]:[Municipio]],FINAL!$B1447,1)</f>
        <v>Atlántida</v>
      </c>
      <c r="D1447" s="75" t="str" cm="1">
        <f t="array" ref="D1447">+INDEX(Table_4[[Departamento]:[Municipio]],FINAL!$B1447,4)</f>
        <v>Arizona</v>
      </c>
      <c r="E1447" s="75" t="str" cm="1">
        <f t="array" ref="E1447">+INDEX(Table_4[[Departamento]:[Municipio]],FINAL!$B1447,3)</f>
        <v>0108</v>
      </c>
      <c r="F1447" s="102">
        <f t="shared" si="123"/>
        <v>43987</v>
      </c>
      <c r="G1447" s="77" t="str">
        <f>+CONSOLIDADO[[#This Row],[Codigo Municipio]]&amp;CONSOLIDADO[[#This Row],[Fecha]]</f>
        <v>010843987</v>
      </c>
      <c r="H1447" s="78">
        <f>+IFERROR(VLOOKUP($G1447,TDAcumula!$C$2:$E$2027,3,0),0)</f>
        <v>0</v>
      </c>
      <c r="I1447" s="79">
        <f t="shared" si="120"/>
        <v>0</v>
      </c>
      <c r="J1447" s="80">
        <f>+IF(CONSOLIDADO[[#This Row],[Codigo Municipio]]=E1446,CONSOLIDADO[[#This Row],[Fallecidos Diarios]]+J1446,CONSOLIDADO[[#This Row],[Fallecidos Diarios]])</f>
        <v>0</v>
      </c>
      <c r="K1447" s="81">
        <f t="shared" si="121"/>
        <v>0</v>
      </c>
      <c r="L1447" s="82">
        <f>+IF(CONSOLIDADO[[#This Row],[Codigo Municipio]]=E1446,CONSOLIDADO[[#This Row],[Recuperados Diarios]]+L1446,CONSOLIDADO[[#This Row],[Recuperados Diarios]])</f>
        <v>0</v>
      </c>
      <c r="M1447" s="83" cm="1">
        <f t="array" ref="M1447">+IFERROR(IF(CONSOLIDADO[[#This Row],[Día]]&lt;14,0,INDEX(CONSOLIDADO[Casos Diarios],ROW()-14,1)),0)</f>
        <v>0</v>
      </c>
      <c r="N1447" s="78">
        <f>+IF(CONSOLIDADO[[#This Row],[Clave]]="710143893",1,IF(OR(CONSOLIDADO[[#This Row],[Casos Acumulados]]&gt;0,CONSOLIDADO[[#This Row],[Muertes]]&gt;0),N1446+1,I1447))</f>
        <v>0</v>
      </c>
      <c r="O1447" s="75">
        <f>+IFERROR(VLOOKUP($G1447,TDMuertes!$C$2:$E$534,3,0),0)</f>
        <v>0</v>
      </c>
      <c r="P1447" s="100" t="str">
        <f t="shared" ca="1" si="122"/>
        <v>OFF</v>
      </c>
      <c r="Q1447" s="84">
        <f>+IFERROR(VLOOKUP(CONSOLIDADO[[#This Row],[Codigo Municipio]],TDDia!$A$4:$B$394,2,0),0)</f>
        <v>0</v>
      </c>
    </row>
    <row r="1448" spans="2:17" ht="14.4" x14ac:dyDescent="0.3">
      <c r="B1448">
        <f t="shared" si="124"/>
        <v>8</v>
      </c>
      <c r="C1448" s="75" t="str" cm="1">
        <f t="array" ref="C1448">+INDEX(Table_4[[Departamento]:[Municipio]],FINAL!$B1448,1)</f>
        <v>Atlántida</v>
      </c>
      <c r="D1448" s="75" t="str" cm="1">
        <f t="array" ref="D1448">+INDEX(Table_4[[Departamento]:[Municipio]],FINAL!$B1448,4)</f>
        <v>Arizona</v>
      </c>
      <c r="E1448" s="75" t="str" cm="1">
        <f t="array" ref="E1448">+INDEX(Table_4[[Departamento]:[Municipio]],FINAL!$B1448,3)</f>
        <v>0108</v>
      </c>
      <c r="F1448" s="102">
        <f t="shared" si="123"/>
        <v>43988</v>
      </c>
      <c r="G1448" s="77" t="str">
        <f>+CONSOLIDADO[[#This Row],[Codigo Municipio]]&amp;CONSOLIDADO[[#This Row],[Fecha]]</f>
        <v>010843988</v>
      </c>
      <c r="H1448" s="78">
        <f>+IFERROR(VLOOKUP($G1448,TDAcumula!$C$2:$E$2027,3,0),0)</f>
        <v>0</v>
      </c>
      <c r="I1448" s="79">
        <f t="shared" ref="I1448:I1511" si="125">+IF(E1448=E1447,H1448+I1447,H1448)</f>
        <v>0</v>
      </c>
      <c r="J1448" s="80">
        <f>+IF(CONSOLIDADO[[#This Row],[Codigo Municipio]]=E1447,CONSOLIDADO[[#This Row],[Fallecidos Diarios]]+J1447,CONSOLIDADO[[#This Row],[Fallecidos Diarios]])</f>
        <v>0</v>
      </c>
      <c r="K1448" s="81">
        <f t="shared" ref="K1448:K1511" si="126">+IF(I1448-J1448-L1448&lt;0,0,I1448-J1448-L1448)</f>
        <v>0</v>
      </c>
      <c r="L1448" s="82">
        <f>+IF(CONSOLIDADO[[#This Row],[Codigo Municipio]]=E1447,CONSOLIDADO[[#This Row],[Recuperados Diarios]]+L1447,CONSOLIDADO[[#This Row],[Recuperados Diarios]])</f>
        <v>0</v>
      </c>
      <c r="M1448" s="83" cm="1">
        <f t="array" ref="M1448">+IFERROR(IF(CONSOLIDADO[[#This Row],[Día]]&lt;14,0,INDEX(CONSOLIDADO[Casos Diarios],ROW()-14,1)),0)</f>
        <v>0</v>
      </c>
      <c r="N1448" s="78">
        <f>+IF(CONSOLIDADO[[#This Row],[Clave]]="710143893",1,IF(OR(CONSOLIDADO[[#This Row],[Casos Acumulados]]&gt;0,CONSOLIDADO[[#This Row],[Muertes]]&gt;0),N1447+1,I1448))</f>
        <v>0</v>
      </c>
      <c r="O1448" s="75">
        <f>+IFERROR(VLOOKUP($G1448,TDMuertes!$C$2:$E$534,3,0),0)</f>
        <v>0</v>
      </c>
      <c r="P1448" s="100" t="str">
        <f t="shared" ref="P1448:P1511" ca="1" si="127">+IF(N1448=0,"OFF",IF(N1448=1,"START",IF(AND(N1448&gt;1,F1448&lt;TODAY()+1),"ON","OUT TIME")))</f>
        <v>OFF</v>
      </c>
      <c r="Q1448" s="84">
        <f>+IFERROR(VLOOKUP(CONSOLIDADO[[#This Row],[Codigo Municipio]],TDDia!$A$4:$B$394,2,0),0)</f>
        <v>0</v>
      </c>
    </row>
    <row r="1449" spans="2:17" ht="14.4" x14ac:dyDescent="0.3">
      <c r="B1449">
        <f t="shared" si="124"/>
        <v>8</v>
      </c>
      <c r="C1449" s="75" t="str" cm="1">
        <f t="array" ref="C1449">+INDEX(Table_4[[Departamento]:[Municipio]],FINAL!$B1449,1)</f>
        <v>Atlántida</v>
      </c>
      <c r="D1449" s="75" t="str" cm="1">
        <f t="array" ref="D1449">+INDEX(Table_4[[Departamento]:[Municipio]],FINAL!$B1449,4)</f>
        <v>Arizona</v>
      </c>
      <c r="E1449" s="75" t="str" cm="1">
        <f t="array" ref="E1449">+INDEX(Table_4[[Departamento]:[Municipio]],FINAL!$B1449,3)</f>
        <v>0108</v>
      </c>
      <c r="F1449" s="102">
        <f t="shared" si="123"/>
        <v>43989</v>
      </c>
      <c r="G1449" s="77" t="str">
        <f>+CONSOLIDADO[[#This Row],[Codigo Municipio]]&amp;CONSOLIDADO[[#This Row],[Fecha]]</f>
        <v>010843989</v>
      </c>
      <c r="H1449" s="78">
        <f>+IFERROR(VLOOKUP($G1449,TDAcumula!$C$2:$E$2027,3,0),0)</f>
        <v>0</v>
      </c>
      <c r="I1449" s="79">
        <f t="shared" si="125"/>
        <v>0</v>
      </c>
      <c r="J1449" s="80">
        <f>+IF(CONSOLIDADO[[#This Row],[Codigo Municipio]]=E1448,CONSOLIDADO[[#This Row],[Fallecidos Diarios]]+J1448,CONSOLIDADO[[#This Row],[Fallecidos Diarios]])</f>
        <v>0</v>
      </c>
      <c r="K1449" s="81">
        <f t="shared" si="126"/>
        <v>0</v>
      </c>
      <c r="L1449" s="82">
        <f>+IF(CONSOLIDADO[[#This Row],[Codigo Municipio]]=E1448,CONSOLIDADO[[#This Row],[Recuperados Diarios]]+L1448,CONSOLIDADO[[#This Row],[Recuperados Diarios]])</f>
        <v>0</v>
      </c>
      <c r="M1449" s="83" cm="1">
        <f t="array" ref="M1449">+IFERROR(IF(CONSOLIDADO[[#This Row],[Día]]&lt;14,0,INDEX(CONSOLIDADO[Casos Diarios],ROW()-14,1)),0)</f>
        <v>0</v>
      </c>
      <c r="N1449" s="78">
        <f>+IF(CONSOLIDADO[[#This Row],[Clave]]="710143893",1,IF(OR(CONSOLIDADO[[#This Row],[Casos Acumulados]]&gt;0,CONSOLIDADO[[#This Row],[Muertes]]&gt;0),N1448+1,I1449))</f>
        <v>0</v>
      </c>
      <c r="O1449" s="75">
        <f>+IFERROR(VLOOKUP($G1449,TDMuertes!$C$2:$E$534,3,0),0)</f>
        <v>0</v>
      </c>
      <c r="P1449" s="100" t="str">
        <f t="shared" ca="1" si="127"/>
        <v>OFF</v>
      </c>
      <c r="Q1449" s="84">
        <f>+IFERROR(VLOOKUP(CONSOLIDADO[[#This Row],[Codigo Municipio]],TDDia!$A$4:$B$394,2,0),0)</f>
        <v>0</v>
      </c>
    </row>
    <row r="1450" spans="2:17" ht="14.4" x14ac:dyDescent="0.3">
      <c r="B1450">
        <f t="shared" si="124"/>
        <v>8</v>
      </c>
      <c r="C1450" s="75" t="str" cm="1">
        <f t="array" ref="C1450">+INDEX(Table_4[[Departamento]:[Municipio]],FINAL!$B1450,1)</f>
        <v>Atlántida</v>
      </c>
      <c r="D1450" s="75" t="str" cm="1">
        <f t="array" ref="D1450">+INDEX(Table_4[[Departamento]:[Municipio]],FINAL!$B1450,4)</f>
        <v>Arizona</v>
      </c>
      <c r="E1450" s="75" t="str" cm="1">
        <f t="array" ref="E1450">+INDEX(Table_4[[Departamento]:[Municipio]],FINAL!$B1450,3)</f>
        <v>0108</v>
      </c>
      <c r="F1450" s="102">
        <f t="shared" si="123"/>
        <v>43990</v>
      </c>
      <c r="G1450" s="77" t="str">
        <f>+CONSOLIDADO[[#This Row],[Codigo Municipio]]&amp;CONSOLIDADO[[#This Row],[Fecha]]</f>
        <v>010843990</v>
      </c>
      <c r="H1450" s="78">
        <f>+IFERROR(VLOOKUP($G1450,TDAcumula!$C$2:$E$2027,3,0),0)</f>
        <v>0</v>
      </c>
      <c r="I1450" s="79">
        <f t="shared" si="125"/>
        <v>0</v>
      </c>
      <c r="J1450" s="80">
        <f>+IF(CONSOLIDADO[[#This Row],[Codigo Municipio]]=E1449,CONSOLIDADO[[#This Row],[Fallecidos Diarios]]+J1449,CONSOLIDADO[[#This Row],[Fallecidos Diarios]])</f>
        <v>0</v>
      </c>
      <c r="K1450" s="81">
        <f t="shared" si="126"/>
        <v>0</v>
      </c>
      <c r="L1450" s="82">
        <f>+IF(CONSOLIDADO[[#This Row],[Codigo Municipio]]=E1449,CONSOLIDADO[[#This Row],[Recuperados Diarios]]+L1449,CONSOLIDADO[[#This Row],[Recuperados Diarios]])</f>
        <v>0</v>
      </c>
      <c r="M1450" s="83" cm="1">
        <f t="array" ref="M1450">+IFERROR(IF(CONSOLIDADO[[#This Row],[Día]]&lt;14,0,INDEX(CONSOLIDADO[Casos Diarios],ROW()-14,1)),0)</f>
        <v>0</v>
      </c>
      <c r="N1450" s="78">
        <f>+IF(CONSOLIDADO[[#This Row],[Clave]]="710143893",1,IF(OR(CONSOLIDADO[[#This Row],[Casos Acumulados]]&gt;0,CONSOLIDADO[[#This Row],[Muertes]]&gt;0),N1449+1,I1450))</f>
        <v>0</v>
      </c>
      <c r="O1450" s="75">
        <f>+IFERROR(VLOOKUP($G1450,TDMuertes!$C$2:$E$534,3,0),0)</f>
        <v>0</v>
      </c>
      <c r="P1450" s="100" t="str">
        <f t="shared" ca="1" si="127"/>
        <v>OFF</v>
      </c>
      <c r="Q1450" s="84">
        <f>+IFERROR(VLOOKUP(CONSOLIDADO[[#This Row],[Codigo Municipio]],TDDia!$A$4:$B$394,2,0),0)</f>
        <v>0</v>
      </c>
    </row>
    <row r="1451" spans="2:17" ht="14.4" x14ac:dyDescent="0.3">
      <c r="B1451">
        <f t="shared" si="124"/>
        <v>8</v>
      </c>
      <c r="C1451" s="75" t="str" cm="1">
        <f t="array" ref="C1451">+INDEX(Table_4[[Departamento]:[Municipio]],FINAL!$B1451,1)</f>
        <v>Atlántida</v>
      </c>
      <c r="D1451" s="75" t="str" cm="1">
        <f t="array" ref="D1451">+INDEX(Table_4[[Departamento]:[Municipio]],FINAL!$B1451,4)</f>
        <v>Arizona</v>
      </c>
      <c r="E1451" s="75" t="str" cm="1">
        <f t="array" ref="E1451">+INDEX(Table_4[[Departamento]:[Municipio]],FINAL!$B1451,3)</f>
        <v>0108</v>
      </c>
      <c r="F1451" s="102">
        <f t="shared" si="123"/>
        <v>43991</v>
      </c>
      <c r="G1451" s="77" t="str">
        <f>+CONSOLIDADO[[#This Row],[Codigo Municipio]]&amp;CONSOLIDADO[[#This Row],[Fecha]]</f>
        <v>010843991</v>
      </c>
      <c r="H1451" s="78">
        <f>+IFERROR(VLOOKUP($G1451,TDAcumula!$C$2:$E$2027,3,0),0)</f>
        <v>0</v>
      </c>
      <c r="I1451" s="79">
        <f t="shared" si="125"/>
        <v>0</v>
      </c>
      <c r="J1451" s="80">
        <f>+IF(CONSOLIDADO[[#This Row],[Codigo Municipio]]=E1450,CONSOLIDADO[[#This Row],[Fallecidos Diarios]]+J1450,CONSOLIDADO[[#This Row],[Fallecidos Diarios]])</f>
        <v>0</v>
      </c>
      <c r="K1451" s="81">
        <f t="shared" si="126"/>
        <v>0</v>
      </c>
      <c r="L1451" s="82">
        <f>+IF(CONSOLIDADO[[#This Row],[Codigo Municipio]]=E1450,CONSOLIDADO[[#This Row],[Recuperados Diarios]]+L1450,CONSOLIDADO[[#This Row],[Recuperados Diarios]])</f>
        <v>0</v>
      </c>
      <c r="M1451" s="83" cm="1">
        <f t="array" ref="M1451">+IFERROR(IF(CONSOLIDADO[[#This Row],[Día]]&lt;14,0,INDEX(CONSOLIDADO[Casos Diarios],ROW()-14,1)),0)</f>
        <v>0</v>
      </c>
      <c r="N1451" s="78">
        <f>+IF(CONSOLIDADO[[#This Row],[Clave]]="710143893",1,IF(OR(CONSOLIDADO[[#This Row],[Casos Acumulados]]&gt;0,CONSOLIDADO[[#This Row],[Muertes]]&gt;0),N1450+1,I1451))</f>
        <v>0</v>
      </c>
      <c r="O1451" s="75">
        <f>+IFERROR(VLOOKUP($G1451,TDMuertes!$C$2:$E$534,3,0),0)</f>
        <v>0</v>
      </c>
      <c r="P1451" s="100" t="str">
        <f t="shared" ca="1" si="127"/>
        <v>OFF</v>
      </c>
      <c r="Q1451" s="84">
        <f>+IFERROR(VLOOKUP(CONSOLIDADO[[#This Row],[Codigo Municipio]],TDDia!$A$4:$B$394,2,0),0)</f>
        <v>0</v>
      </c>
    </row>
    <row r="1452" spans="2:17" ht="14.4" x14ac:dyDescent="0.3">
      <c r="B1452">
        <f t="shared" si="124"/>
        <v>8</v>
      </c>
      <c r="C1452" s="75" t="str" cm="1">
        <f t="array" ref="C1452">+INDEX(Table_4[[Departamento]:[Municipio]],FINAL!$B1452,1)</f>
        <v>Atlántida</v>
      </c>
      <c r="D1452" s="75" t="str" cm="1">
        <f t="array" ref="D1452">+INDEX(Table_4[[Departamento]:[Municipio]],FINAL!$B1452,4)</f>
        <v>Arizona</v>
      </c>
      <c r="E1452" s="75" t="str" cm="1">
        <f t="array" ref="E1452">+INDEX(Table_4[[Departamento]:[Municipio]],FINAL!$B1452,3)</f>
        <v>0108</v>
      </c>
      <c r="F1452" s="102">
        <f t="shared" si="123"/>
        <v>43992</v>
      </c>
      <c r="G1452" s="77" t="str">
        <f>+CONSOLIDADO[[#This Row],[Codigo Municipio]]&amp;CONSOLIDADO[[#This Row],[Fecha]]</f>
        <v>010843992</v>
      </c>
      <c r="H1452" s="78">
        <f>+IFERROR(VLOOKUP($G1452,TDAcumula!$C$2:$E$2027,3,0),0)</f>
        <v>0</v>
      </c>
      <c r="I1452" s="79">
        <f t="shared" si="125"/>
        <v>0</v>
      </c>
      <c r="J1452" s="80">
        <f>+IF(CONSOLIDADO[[#This Row],[Codigo Municipio]]=E1451,CONSOLIDADO[[#This Row],[Fallecidos Diarios]]+J1451,CONSOLIDADO[[#This Row],[Fallecidos Diarios]])</f>
        <v>0</v>
      </c>
      <c r="K1452" s="81">
        <f t="shared" si="126"/>
        <v>0</v>
      </c>
      <c r="L1452" s="82">
        <f>+IF(CONSOLIDADO[[#This Row],[Codigo Municipio]]=E1451,CONSOLIDADO[[#This Row],[Recuperados Diarios]]+L1451,CONSOLIDADO[[#This Row],[Recuperados Diarios]])</f>
        <v>0</v>
      </c>
      <c r="M1452" s="83" cm="1">
        <f t="array" ref="M1452">+IFERROR(IF(CONSOLIDADO[[#This Row],[Día]]&lt;14,0,INDEX(CONSOLIDADO[Casos Diarios],ROW()-14,1)),0)</f>
        <v>0</v>
      </c>
      <c r="N1452" s="78">
        <f>+IF(CONSOLIDADO[[#This Row],[Clave]]="710143893",1,IF(OR(CONSOLIDADO[[#This Row],[Casos Acumulados]]&gt;0,CONSOLIDADO[[#This Row],[Muertes]]&gt;0),N1451+1,I1452))</f>
        <v>0</v>
      </c>
      <c r="O1452" s="75">
        <f>+IFERROR(VLOOKUP($G1452,TDMuertes!$C$2:$E$534,3,0),0)</f>
        <v>0</v>
      </c>
      <c r="P1452" s="100" t="str">
        <f t="shared" ca="1" si="127"/>
        <v>OFF</v>
      </c>
      <c r="Q1452" s="84">
        <f>+IFERROR(VLOOKUP(CONSOLIDADO[[#This Row],[Codigo Municipio]],TDDia!$A$4:$B$394,2,0),0)</f>
        <v>0</v>
      </c>
    </row>
    <row r="1453" spans="2:17" ht="14.4" x14ac:dyDescent="0.3">
      <c r="B1453">
        <f t="shared" si="124"/>
        <v>8</v>
      </c>
      <c r="C1453" s="75" t="str" cm="1">
        <f t="array" ref="C1453">+INDEX(Table_4[[Departamento]:[Municipio]],FINAL!$B1453,1)</f>
        <v>Atlántida</v>
      </c>
      <c r="D1453" s="75" t="str" cm="1">
        <f t="array" ref="D1453">+INDEX(Table_4[[Departamento]:[Municipio]],FINAL!$B1453,4)</f>
        <v>Arizona</v>
      </c>
      <c r="E1453" s="75" t="str" cm="1">
        <f t="array" ref="E1453">+INDEX(Table_4[[Departamento]:[Municipio]],FINAL!$B1453,3)</f>
        <v>0108</v>
      </c>
      <c r="F1453" s="102">
        <f t="shared" si="123"/>
        <v>43993</v>
      </c>
      <c r="G1453" s="77" t="str">
        <f>+CONSOLIDADO[[#This Row],[Codigo Municipio]]&amp;CONSOLIDADO[[#This Row],[Fecha]]</f>
        <v>010843993</v>
      </c>
      <c r="H1453" s="78">
        <f>+IFERROR(VLOOKUP($G1453,TDAcumula!$C$2:$E$2027,3,0),0)</f>
        <v>0</v>
      </c>
      <c r="I1453" s="79">
        <f t="shared" si="125"/>
        <v>0</v>
      </c>
      <c r="J1453" s="80">
        <f>+IF(CONSOLIDADO[[#This Row],[Codigo Municipio]]=E1452,CONSOLIDADO[[#This Row],[Fallecidos Diarios]]+J1452,CONSOLIDADO[[#This Row],[Fallecidos Diarios]])</f>
        <v>0</v>
      </c>
      <c r="K1453" s="81">
        <f t="shared" si="126"/>
        <v>0</v>
      </c>
      <c r="L1453" s="82">
        <f>+IF(CONSOLIDADO[[#This Row],[Codigo Municipio]]=E1452,CONSOLIDADO[[#This Row],[Recuperados Diarios]]+L1452,CONSOLIDADO[[#This Row],[Recuperados Diarios]])</f>
        <v>0</v>
      </c>
      <c r="M1453" s="83" cm="1">
        <f t="array" ref="M1453">+IFERROR(IF(CONSOLIDADO[[#This Row],[Día]]&lt;14,0,INDEX(CONSOLIDADO[Casos Diarios],ROW()-14,1)),0)</f>
        <v>0</v>
      </c>
      <c r="N1453" s="78">
        <f>+IF(CONSOLIDADO[[#This Row],[Clave]]="710143893",1,IF(OR(CONSOLIDADO[[#This Row],[Casos Acumulados]]&gt;0,CONSOLIDADO[[#This Row],[Muertes]]&gt;0),N1452+1,I1453))</f>
        <v>0</v>
      </c>
      <c r="O1453" s="75">
        <f>+IFERROR(VLOOKUP($G1453,TDMuertes!$C$2:$E$534,3,0),0)</f>
        <v>0</v>
      </c>
      <c r="P1453" s="100" t="str">
        <f t="shared" ca="1" si="127"/>
        <v>OFF</v>
      </c>
      <c r="Q1453" s="84">
        <f>+IFERROR(VLOOKUP(CONSOLIDADO[[#This Row],[Codigo Municipio]],TDDia!$A$4:$B$394,2,0),0)</f>
        <v>0</v>
      </c>
    </row>
    <row r="1454" spans="2:17" ht="14.4" x14ac:dyDescent="0.3">
      <c r="B1454">
        <f t="shared" si="124"/>
        <v>8</v>
      </c>
      <c r="C1454" s="75" t="str" cm="1">
        <f t="array" ref="C1454">+INDEX(Table_4[[Departamento]:[Municipio]],FINAL!$B1454,1)</f>
        <v>Atlántida</v>
      </c>
      <c r="D1454" s="75" t="str" cm="1">
        <f t="array" ref="D1454">+INDEX(Table_4[[Departamento]:[Municipio]],FINAL!$B1454,4)</f>
        <v>Arizona</v>
      </c>
      <c r="E1454" s="75" t="str" cm="1">
        <f t="array" ref="E1454">+INDEX(Table_4[[Departamento]:[Municipio]],FINAL!$B1454,3)</f>
        <v>0108</v>
      </c>
      <c r="F1454" s="102">
        <f t="shared" si="123"/>
        <v>43994</v>
      </c>
      <c r="G1454" s="77" t="str">
        <f>+CONSOLIDADO[[#This Row],[Codigo Municipio]]&amp;CONSOLIDADO[[#This Row],[Fecha]]</f>
        <v>010843994</v>
      </c>
      <c r="H1454" s="78">
        <f>+IFERROR(VLOOKUP($G1454,TDAcumula!$C$2:$E$2027,3,0),0)</f>
        <v>0</v>
      </c>
      <c r="I1454" s="79">
        <f t="shared" si="125"/>
        <v>0</v>
      </c>
      <c r="J1454" s="80">
        <f>+IF(CONSOLIDADO[[#This Row],[Codigo Municipio]]=E1453,CONSOLIDADO[[#This Row],[Fallecidos Diarios]]+J1453,CONSOLIDADO[[#This Row],[Fallecidos Diarios]])</f>
        <v>0</v>
      </c>
      <c r="K1454" s="81">
        <f t="shared" si="126"/>
        <v>0</v>
      </c>
      <c r="L1454" s="82">
        <f>+IF(CONSOLIDADO[[#This Row],[Codigo Municipio]]=E1453,CONSOLIDADO[[#This Row],[Recuperados Diarios]]+L1453,CONSOLIDADO[[#This Row],[Recuperados Diarios]])</f>
        <v>0</v>
      </c>
      <c r="M1454" s="83" cm="1">
        <f t="array" ref="M1454">+IFERROR(IF(CONSOLIDADO[[#This Row],[Día]]&lt;14,0,INDEX(CONSOLIDADO[Casos Diarios],ROW()-14,1)),0)</f>
        <v>0</v>
      </c>
      <c r="N1454" s="78">
        <f>+IF(CONSOLIDADO[[#This Row],[Clave]]="710143893",1,IF(OR(CONSOLIDADO[[#This Row],[Casos Acumulados]]&gt;0,CONSOLIDADO[[#This Row],[Muertes]]&gt;0),N1453+1,I1454))</f>
        <v>0</v>
      </c>
      <c r="O1454" s="75">
        <f>+IFERROR(VLOOKUP($G1454,TDMuertes!$C$2:$E$534,3,0),0)</f>
        <v>0</v>
      </c>
      <c r="P1454" s="100" t="str">
        <f t="shared" ca="1" si="127"/>
        <v>OFF</v>
      </c>
      <c r="Q1454" s="84">
        <f>+IFERROR(VLOOKUP(CONSOLIDADO[[#This Row],[Codigo Municipio]],TDDia!$A$4:$B$394,2,0),0)</f>
        <v>0</v>
      </c>
    </row>
    <row r="1455" spans="2:17" ht="14.4" x14ac:dyDescent="0.3">
      <c r="B1455">
        <f t="shared" si="124"/>
        <v>8</v>
      </c>
      <c r="C1455" s="75" t="str" cm="1">
        <f t="array" ref="C1455">+INDEX(Table_4[[Departamento]:[Municipio]],FINAL!$B1455,1)</f>
        <v>Atlántida</v>
      </c>
      <c r="D1455" s="75" t="str" cm="1">
        <f t="array" ref="D1455">+INDEX(Table_4[[Departamento]:[Municipio]],FINAL!$B1455,4)</f>
        <v>Arizona</v>
      </c>
      <c r="E1455" s="75" t="str" cm="1">
        <f t="array" ref="E1455">+INDEX(Table_4[[Departamento]:[Municipio]],FINAL!$B1455,3)</f>
        <v>0108</v>
      </c>
      <c r="F1455" s="102">
        <f t="shared" si="123"/>
        <v>43995</v>
      </c>
      <c r="G1455" s="77" t="str">
        <f>+CONSOLIDADO[[#This Row],[Codigo Municipio]]&amp;CONSOLIDADO[[#This Row],[Fecha]]</f>
        <v>010843995</v>
      </c>
      <c r="H1455" s="78">
        <f>+IFERROR(VLOOKUP($G1455,TDAcumula!$C$2:$E$2027,3,0),0)</f>
        <v>0</v>
      </c>
      <c r="I1455" s="79">
        <f t="shared" si="125"/>
        <v>0</v>
      </c>
      <c r="J1455" s="80">
        <f>+IF(CONSOLIDADO[[#This Row],[Codigo Municipio]]=E1454,CONSOLIDADO[[#This Row],[Fallecidos Diarios]]+J1454,CONSOLIDADO[[#This Row],[Fallecidos Diarios]])</f>
        <v>0</v>
      </c>
      <c r="K1455" s="81">
        <f t="shared" si="126"/>
        <v>0</v>
      </c>
      <c r="L1455" s="82">
        <f>+IF(CONSOLIDADO[[#This Row],[Codigo Municipio]]=E1454,CONSOLIDADO[[#This Row],[Recuperados Diarios]]+L1454,CONSOLIDADO[[#This Row],[Recuperados Diarios]])</f>
        <v>0</v>
      </c>
      <c r="M1455" s="83" cm="1">
        <f t="array" ref="M1455">+IFERROR(IF(CONSOLIDADO[[#This Row],[Día]]&lt;14,0,INDEX(CONSOLIDADO[Casos Diarios],ROW()-14,1)),0)</f>
        <v>0</v>
      </c>
      <c r="N1455" s="78">
        <f>+IF(CONSOLIDADO[[#This Row],[Clave]]="710143893",1,IF(OR(CONSOLIDADO[[#This Row],[Casos Acumulados]]&gt;0,CONSOLIDADO[[#This Row],[Muertes]]&gt;0),N1454+1,I1455))</f>
        <v>0</v>
      </c>
      <c r="O1455" s="75">
        <f>+IFERROR(VLOOKUP($G1455,TDMuertes!$C$2:$E$534,3,0),0)</f>
        <v>0</v>
      </c>
      <c r="P1455" s="100" t="str">
        <f t="shared" ca="1" si="127"/>
        <v>OFF</v>
      </c>
      <c r="Q1455" s="84">
        <f>+IFERROR(VLOOKUP(CONSOLIDADO[[#This Row],[Codigo Municipio]],TDDia!$A$4:$B$394,2,0),0)</f>
        <v>0</v>
      </c>
    </row>
    <row r="1456" spans="2:17" ht="14.4" x14ac:dyDescent="0.3">
      <c r="B1456">
        <f t="shared" si="124"/>
        <v>8</v>
      </c>
      <c r="C1456" s="75" t="str" cm="1">
        <f t="array" ref="C1456">+INDEX(Table_4[[Departamento]:[Municipio]],FINAL!$B1456,1)</f>
        <v>Atlántida</v>
      </c>
      <c r="D1456" s="75" t="str" cm="1">
        <f t="array" ref="D1456">+INDEX(Table_4[[Departamento]:[Municipio]],FINAL!$B1456,4)</f>
        <v>Arizona</v>
      </c>
      <c r="E1456" s="75" t="str" cm="1">
        <f t="array" ref="E1456">+INDEX(Table_4[[Departamento]:[Municipio]],FINAL!$B1456,3)</f>
        <v>0108</v>
      </c>
      <c r="F1456" s="102">
        <f t="shared" si="123"/>
        <v>43996</v>
      </c>
      <c r="G1456" s="77" t="str">
        <f>+CONSOLIDADO[[#This Row],[Codigo Municipio]]&amp;CONSOLIDADO[[#This Row],[Fecha]]</f>
        <v>010843996</v>
      </c>
      <c r="H1456" s="78">
        <f>+IFERROR(VLOOKUP($G1456,TDAcumula!$C$2:$E$2027,3,0),0)</f>
        <v>0</v>
      </c>
      <c r="I1456" s="79">
        <f t="shared" si="125"/>
        <v>0</v>
      </c>
      <c r="J1456" s="80">
        <f>+IF(CONSOLIDADO[[#This Row],[Codigo Municipio]]=E1455,CONSOLIDADO[[#This Row],[Fallecidos Diarios]]+J1455,CONSOLIDADO[[#This Row],[Fallecidos Diarios]])</f>
        <v>0</v>
      </c>
      <c r="K1456" s="81">
        <f t="shared" si="126"/>
        <v>0</v>
      </c>
      <c r="L1456" s="82">
        <f>+IF(CONSOLIDADO[[#This Row],[Codigo Municipio]]=E1455,CONSOLIDADO[[#This Row],[Recuperados Diarios]]+L1455,CONSOLIDADO[[#This Row],[Recuperados Diarios]])</f>
        <v>0</v>
      </c>
      <c r="M1456" s="83" cm="1">
        <f t="array" ref="M1456">+IFERROR(IF(CONSOLIDADO[[#This Row],[Día]]&lt;14,0,INDEX(CONSOLIDADO[Casos Diarios],ROW()-14,1)),0)</f>
        <v>0</v>
      </c>
      <c r="N1456" s="78">
        <f>+IF(CONSOLIDADO[[#This Row],[Clave]]="710143893",1,IF(OR(CONSOLIDADO[[#This Row],[Casos Acumulados]]&gt;0,CONSOLIDADO[[#This Row],[Muertes]]&gt;0),N1455+1,I1456))</f>
        <v>0</v>
      </c>
      <c r="O1456" s="75">
        <f>+IFERROR(VLOOKUP($G1456,TDMuertes!$C$2:$E$534,3,0),0)</f>
        <v>0</v>
      </c>
      <c r="P1456" s="100" t="str">
        <f t="shared" ca="1" si="127"/>
        <v>OFF</v>
      </c>
      <c r="Q1456" s="84">
        <f>+IFERROR(VLOOKUP(CONSOLIDADO[[#This Row],[Codigo Municipio]],TDDia!$A$4:$B$394,2,0),0)</f>
        <v>0</v>
      </c>
    </row>
    <row r="1457" spans="2:17" ht="14.4" x14ac:dyDescent="0.3">
      <c r="B1457">
        <f t="shared" si="124"/>
        <v>8</v>
      </c>
      <c r="C1457" s="75" t="str" cm="1">
        <f t="array" ref="C1457">+INDEX(Table_4[[Departamento]:[Municipio]],FINAL!$B1457,1)</f>
        <v>Atlántida</v>
      </c>
      <c r="D1457" s="75" t="str" cm="1">
        <f t="array" ref="D1457">+INDEX(Table_4[[Departamento]:[Municipio]],FINAL!$B1457,4)</f>
        <v>Arizona</v>
      </c>
      <c r="E1457" s="75" t="str" cm="1">
        <f t="array" ref="E1457">+INDEX(Table_4[[Departamento]:[Municipio]],FINAL!$B1457,3)</f>
        <v>0108</v>
      </c>
      <c r="F1457" s="102">
        <f t="shared" si="123"/>
        <v>43997</v>
      </c>
      <c r="G1457" s="77" t="str">
        <f>+CONSOLIDADO[[#This Row],[Codigo Municipio]]&amp;CONSOLIDADO[[#This Row],[Fecha]]</f>
        <v>010843997</v>
      </c>
      <c r="H1457" s="78">
        <f>+IFERROR(VLOOKUP($G1457,TDAcumula!$C$2:$E$2027,3,0),0)</f>
        <v>0</v>
      </c>
      <c r="I1457" s="79">
        <f t="shared" si="125"/>
        <v>0</v>
      </c>
      <c r="J1457" s="80">
        <f>+IF(CONSOLIDADO[[#This Row],[Codigo Municipio]]=E1456,CONSOLIDADO[[#This Row],[Fallecidos Diarios]]+J1456,CONSOLIDADO[[#This Row],[Fallecidos Diarios]])</f>
        <v>0</v>
      </c>
      <c r="K1457" s="81">
        <f t="shared" si="126"/>
        <v>0</v>
      </c>
      <c r="L1457" s="82">
        <f>+IF(CONSOLIDADO[[#This Row],[Codigo Municipio]]=E1456,CONSOLIDADO[[#This Row],[Recuperados Diarios]]+L1456,CONSOLIDADO[[#This Row],[Recuperados Diarios]])</f>
        <v>0</v>
      </c>
      <c r="M1457" s="83" cm="1">
        <f t="array" ref="M1457">+IFERROR(IF(CONSOLIDADO[[#This Row],[Día]]&lt;14,0,INDEX(CONSOLIDADO[Casos Diarios],ROW()-14,1)),0)</f>
        <v>0</v>
      </c>
      <c r="N1457" s="78">
        <f>+IF(CONSOLIDADO[[#This Row],[Clave]]="710143893",1,IF(OR(CONSOLIDADO[[#This Row],[Casos Acumulados]]&gt;0,CONSOLIDADO[[#This Row],[Muertes]]&gt;0),N1456+1,I1457))</f>
        <v>0</v>
      </c>
      <c r="O1457" s="75">
        <f>+IFERROR(VLOOKUP($G1457,TDMuertes!$C$2:$E$534,3,0),0)</f>
        <v>0</v>
      </c>
      <c r="P1457" s="100" t="str">
        <f t="shared" ca="1" si="127"/>
        <v>OFF</v>
      </c>
      <c r="Q1457" s="84">
        <f>+IFERROR(VLOOKUP(CONSOLIDADO[[#This Row],[Codigo Municipio]],TDDia!$A$4:$B$394,2,0),0)</f>
        <v>0</v>
      </c>
    </row>
    <row r="1458" spans="2:17" ht="14.4" x14ac:dyDescent="0.3">
      <c r="B1458">
        <f t="shared" si="124"/>
        <v>8</v>
      </c>
      <c r="C1458" s="75" t="str" cm="1">
        <f t="array" ref="C1458">+INDEX(Table_4[[Departamento]:[Municipio]],FINAL!$B1458,1)</f>
        <v>Atlántida</v>
      </c>
      <c r="D1458" s="75" t="str" cm="1">
        <f t="array" ref="D1458">+INDEX(Table_4[[Departamento]:[Municipio]],FINAL!$B1458,4)</f>
        <v>Arizona</v>
      </c>
      <c r="E1458" s="75" t="str" cm="1">
        <f t="array" ref="E1458">+INDEX(Table_4[[Departamento]:[Municipio]],FINAL!$B1458,3)</f>
        <v>0108</v>
      </c>
      <c r="F1458" s="102">
        <f t="shared" si="123"/>
        <v>43998</v>
      </c>
      <c r="G1458" s="77" t="str">
        <f>+CONSOLIDADO[[#This Row],[Codigo Municipio]]&amp;CONSOLIDADO[[#This Row],[Fecha]]</f>
        <v>010843998</v>
      </c>
      <c r="H1458" s="78">
        <f>+IFERROR(VLOOKUP($G1458,TDAcumula!$C$2:$E$2027,3,0),0)</f>
        <v>0</v>
      </c>
      <c r="I1458" s="79">
        <f t="shared" si="125"/>
        <v>0</v>
      </c>
      <c r="J1458" s="80">
        <f>+IF(CONSOLIDADO[[#This Row],[Codigo Municipio]]=E1457,CONSOLIDADO[[#This Row],[Fallecidos Diarios]]+J1457,CONSOLIDADO[[#This Row],[Fallecidos Diarios]])</f>
        <v>0</v>
      </c>
      <c r="K1458" s="81">
        <f t="shared" si="126"/>
        <v>0</v>
      </c>
      <c r="L1458" s="82">
        <f>+IF(CONSOLIDADO[[#This Row],[Codigo Municipio]]=E1457,CONSOLIDADO[[#This Row],[Recuperados Diarios]]+L1457,CONSOLIDADO[[#This Row],[Recuperados Diarios]])</f>
        <v>0</v>
      </c>
      <c r="M1458" s="83" cm="1">
        <f t="array" ref="M1458">+IFERROR(IF(CONSOLIDADO[[#This Row],[Día]]&lt;14,0,INDEX(CONSOLIDADO[Casos Diarios],ROW()-14,1)),0)</f>
        <v>0</v>
      </c>
      <c r="N1458" s="78">
        <f>+IF(CONSOLIDADO[[#This Row],[Clave]]="710143893",1,IF(OR(CONSOLIDADO[[#This Row],[Casos Acumulados]]&gt;0,CONSOLIDADO[[#This Row],[Muertes]]&gt;0),N1457+1,I1458))</f>
        <v>0</v>
      </c>
      <c r="O1458" s="75">
        <f>+IFERROR(VLOOKUP($G1458,TDMuertes!$C$2:$E$534,3,0),0)</f>
        <v>0</v>
      </c>
      <c r="P1458" s="100" t="str">
        <f t="shared" ca="1" si="127"/>
        <v>OFF</v>
      </c>
      <c r="Q1458" s="84">
        <f>+IFERROR(VLOOKUP(CONSOLIDADO[[#This Row],[Codigo Municipio]],TDDia!$A$4:$B$394,2,0),0)</f>
        <v>0</v>
      </c>
    </row>
    <row r="1459" spans="2:17" ht="14.4" x14ac:dyDescent="0.3">
      <c r="B1459">
        <f t="shared" si="124"/>
        <v>8</v>
      </c>
      <c r="C1459" s="75" t="str" cm="1">
        <f t="array" ref="C1459">+INDEX(Table_4[[Departamento]:[Municipio]],FINAL!$B1459,1)</f>
        <v>Atlántida</v>
      </c>
      <c r="D1459" s="75" t="str" cm="1">
        <f t="array" ref="D1459">+INDEX(Table_4[[Departamento]:[Municipio]],FINAL!$B1459,4)</f>
        <v>Arizona</v>
      </c>
      <c r="E1459" s="75" t="str" cm="1">
        <f t="array" ref="E1459">+INDEX(Table_4[[Departamento]:[Municipio]],FINAL!$B1459,3)</f>
        <v>0108</v>
      </c>
      <c r="F1459" s="102">
        <f t="shared" si="123"/>
        <v>43999</v>
      </c>
      <c r="G1459" s="77" t="str">
        <f>+CONSOLIDADO[[#This Row],[Codigo Municipio]]&amp;CONSOLIDADO[[#This Row],[Fecha]]</f>
        <v>010843999</v>
      </c>
      <c r="H1459" s="78">
        <f>+IFERROR(VLOOKUP($G1459,TDAcumula!$C$2:$E$2027,3,0),0)</f>
        <v>0</v>
      </c>
      <c r="I1459" s="79">
        <f t="shared" si="125"/>
        <v>0</v>
      </c>
      <c r="J1459" s="80">
        <f>+IF(CONSOLIDADO[[#This Row],[Codigo Municipio]]=E1458,CONSOLIDADO[[#This Row],[Fallecidos Diarios]]+J1458,CONSOLIDADO[[#This Row],[Fallecidos Diarios]])</f>
        <v>0</v>
      </c>
      <c r="K1459" s="81">
        <f t="shared" si="126"/>
        <v>0</v>
      </c>
      <c r="L1459" s="82">
        <f>+IF(CONSOLIDADO[[#This Row],[Codigo Municipio]]=E1458,CONSOLIDADO[[#This Row],[Recuperados Diarios]]+L1458,CONSOLIDADO[[#This Row],[Recuperados Diarios]])</f>
        <v>0</v>
      </c>
      <c r="M1459" s="83" cm="1">
        <f t="array" ref="M1459">+IFERROR(IF(CONSOLIDADO[[#This Row],[Día]]&lt;14,0,INDEX(CONSOLIDADO[Casos Diarios],ROW()-14,1)),0)</f>
        <v>0</v>
      </c>
      <c r="N1459" s="78">
        <f>+IF(CONSOLIDADO[[#This Row],[Clave]]="710143893",1,IF(OR(CONSOLIDADO[[#This Row],[Casos Acumulados]]&gt;0,CONSOLIDADO[[#This Row],[Muertes]]&gt;0),N1458+1,I1459))</f>
        <v>0</v>
      </c>
      <c r="O1459" s="75">
        <f>+IFERROR(VLOOKUP($G1459,TDMuertes!$C$2:$E$534,3,0),0)</f>
        <v>0</v>
      </c>
      <c r="P1459" s="100" t="str">
        <f t="shared" ca="1" si="127"/>
        <v>OFF</v>
      </c>
      <c r="Q1459" s="84">
        <f>+IFERROR(VLOOKUP(CONSOLIDADO[[#This Row],[Codigo Municipio]],TDDia!$A$4:$B$394,2,0),0)</f>
        <v>0</v>
      </c>
    </row>
    <row r="1460" spans="2:17" ht="14.4" x14ac:dyDescent="0.3">
      <c r="B1460">
        <f t="shared" si="124"/>
        <v>8</v>
      </c>
      <c r="C1460" s="75" t="str" cm="1">
        <f t="array" ref="C1460">+INDEX(Table_4[[Departamento]:[Municipio]],FINAL!$B1460,1)</f>
        <v>Atlántida</v>
      </c>
      <c r="D1460" s="75" t="str" cm="1">
        <f t="array" ref="D1460">+INDEX(Table_4[[Departamento]:[Municipio]],FINAL!$B1460,4)</f>
        <v>Arizona</v>
      </c>
      <c r="E1460" s="75" t="str" cm="1">
        <f t="array" ref="E1460">+INDEX(Table_4[[Departamento]:[Municipio]],FINAL!$B1460,3)</f>
        <v>0108</v>
      </c>
      <c r="F1460" s="102">
        <f t="shared" si="123"/>
        <v>44000</v>
      </c>
      <c r="G1460" s="77" t="str">
        <f>+CONSOLIDADO[[#This Row],[Codigo Municipio]]&amp;CONSOLIDADO[[#This Row],[Fecha]]</f>
        <v>010844000</v>
      </c>
      <c r="H1460" s="78">
        <f>+IFERROR(VLOOKUP($G1460,TDAcumula!$C$2:$E$2027,3,0),0)</f>
        <v>0</v>
      </c>
      <c r="I1460" s="79">
        <f t="shared" si="125"/>
        <v>0</v>
      </c>
      <c r="J1460" s="80">
        <f>+IF(CONSOLIDADO[[#This Row],[Codigo Municipio]]=E1459,CONSOLIDADO[[#This Row],[Fallecidos Diarios]]+J1459,CONSOLIDADO[[#This Row],[Fallecidos Diarios]])</f>
        <v>0</v>
      </c>
      <c r="K1460" s="81">
        <f t="shared" si="126"/>
        <v>0</v>
      </c>
      <c r="L1460" s="82">
        <f>+IF(CONSOLIDADO[[#This Row],[Codigo Municipio]]=E1459,CONSOLIDADO[[#This Row],[Recuperados Diarios]]+L1459,CONSOLIDADO[[#This Row],[Recuperados Diarios]])</f>
        <v>0</v>
      </c>
      <c r="M1460" s="83" cm="1">
        <f t="array" ref="M1460">+IFERROR(IF(CONSOLIDADO[[#This Row],[Día]]&lt;14,0,INDEX(CONSOLIDADO[Casos Diarios],ROW()-14,1)),0)</f>
        <v>0</v>
      </c>
      <c r="N1460" s="78">
        <f>+IF(CONSOLIDADO[[#This Row],[Clave]]="710143893",1,IF(OR(CONSOLIDADO[[#This Row],[Casos Acumulados]]&gt;0,CONSOLIDADO[[#This Row],[Muertes]]&gt;0),N1459+1,I1460))</f>
        <v>0</v>
      </c>
      <c r="O1460" s="75">
        <f>+IFERROR(VLOOKUP($G1460,TDMuertes!$C$2:$E$534,3,0),0)</f>
        <v>0</v>
      </c>
      <c r="P1460" s="100" t="str">
        <f t="shared" ca="1" si="127"/>
        <v>OFF</v>
      </c>
      <c r="Q1460" s="84">
        <f>+IFERROR(VLOOKUP(CONSOLIDADO[[#This Row],[Codigo Municipio]],TDDia!$A$4:$B$394,2,0),0)</f>
        <v>0</v>
      </c>
    </row>
    <row r="1461" spans="2:17" ht="14.4" x14ac:dyDescent="0.3">
      <c r="B1461">
        <f t="shared" si="124"/>
        <v>8</v>
      </c>
      <c r="C1461" s="75" t="str" cm="1">
        <f t="array" ref="C1461">+INDEX(Table_4[[Departamento]:[Municipio]],FINAL!$B1461,1)</f>
        <v>Atlántida</v>
      </c>
      <c r="D1461" s="75" t="str" cm="1">
        <f t="array" ref="D1461">+INDEX(Table_4[[Departamento]:[Municipio]],FINAL!$B1461,4)</f>
        <v>Arizona</v>
      </c>
      <c r="E1461" s="75" t="str" cm="1">
        <f t="array" ref="E1461">+INDEX(Table_4[[Departamento]:[Municipio]],FINAL!$B1461,3)</f>
        <v>0108</v>
      </c>
      <c r="F1461" s="102">
        <f t="shared" si="123"/>
        <v>44001</v>
      </c>
      <c r="G1461" s="77" t="str">
        <f>+CONSOLIDADO[[#This Row],[Codigo Municipio]]&amp;CONSOLIDADO[[#This Row],[Fecha]]</f>
        <v>010844001</v>
      </c>
      <c r="H1461" s="78">
        <f>+IFERROR(VLOOKUP($G1461,TDAcumula!$C$2:$E$2027,3,0),0)</f>
        <v>0</v>
      </c>
      <c r="I1461" s="79">
        <f t="shared" si="125"/>
        <v>0</v>
      </c>
      <c r="J1461" s="80">
        <f>+IF(CONSOLIDADO[[#This Row],[Codigo Municipio]]=E1460,CONSOLIDADO[[#This Row],[Fallecidos Diarios]]+J1460,CONSOLIDADO[[#This Row],[Fallecidos Diarios]])</f>
        <v>0</v>
      </c>
      <c r="K1461" s="81">
        <f t="shared" si="126"/>
        <v>0</v>
      </c>
      <c r="L1461" s="82">
        <f>+IF(CONSOLIDADO[[#This Row],[Codigo Municipio]]=E1460,CONSOLIDADO[[#This Row],[Recuperados Diarios]]+L1460,CONSOLIDADO[[#This Row],[Recuperados Diarios]])</f>
        <v>0</v>
      </c>
      <c r="M1461" s="83" cm="1">
        <f t="array" ref="M1461">+IFERROR(IF(CONSOLIDADO[[#This Row],[Día]]&lt;14,0,INDEX(CONSOLIDADO[Casos Diarios],ROW()-14,1)),0)</f>
        <v>0</v>
      </c>
      <c r="N1461" s="78">
        <f>+IF(CONSOLIDADO[[#This Row],[Clave]]="710143893",1,IF(OR(CONSOLIDADO[[#This Row],[Casos Acumulados]]&gt;0,CONSOLIDADO[[#This Row],[Muertes]]&gt;0),N1460+1,I1461))</f>
        <v>0</v>
      </c>
      <c r="O1461" s="75">
        <f>+IFERROR(VLOOKUP($G1461,TDMuertes!$C$2:$E$534,3,0),0)</f>
        <v>0</v>
      </c>
      <c r="P1461" s="100" t="str">
        <f t="shared" ca="1" si="127"/>
        <v>OFF</v>
      </c>
      <c r="Q1461" s="84">
        <f>+IFERROR(VLOOKUP(CONSOLIDADO[[#This Row],[Codigo Municipio]],TDDia!$A$4:$B$394,2,0),0)</f>
        <v>0</v>
      </c>
    </row>
    <row r="1462" spans="2:17" ht="14.4" x14ac:dyDescent="0.3">
      <c r="B1462">
        <f t="shared" si="124"/>
        <v>8</v>
      </c>
      <c r="C1462" s="75" t="str" cm="1">
        <f t="array" ref="C1462">+INDEX(Table_4[[Departamento]:[Municipio]],FINAL!$B1462,1)</f>
        <v>Atlántida</v>
      </c>
      <c r="D1462" s="75" t="str" cm="1">
        <f t="array" ref="D1462">+INDEX(Table_4[[Departamento]:[Municipio]],FINAL!$B1462,4)</f>
        <v>Arizona</v>
      </c>
      <c r="E1462" s="75" t="str" cm="1">
        <f t="array" ref="E1462">+INDEX(Table_4[[Departamento]:[Municipio]],FINAL!$B1462,3)</f>
        <v>0108</v>
      </c>
      <c r="F1462" s="102">
        <f t="shared" si="123"/>
        <v>44002</v>
      </c>
      <c r="G1462" s="77" t="str">
        <f>+CONSOLIDADO[[#This Row],[Codigo Municipio]]&amp;CONSOLIDADO[[#This Row],[Fecha]]</f>
        <v>010844002</v>
      </c>
      <c r="H1462" s="78">
        <f>+IFERROR(VLOOKUP($G1462,TDAcumula!$C$2:$E$2027,3,0),0)</f>
        <v>0</v>
      </c>
      <c r="I1462" s="79">
        <f t="shared" si="125"/>
        <v>0</v>
      </c>
      <c r="J1462" s="80">
        <f>+IF(CONSOLIDADO[[#This Row],[Codigo Municipio]]=E1461,CONSOLIDADO[[#This Row],[Fallecidos Diarios]]+J1461,CONSOLIDADO[[#This Row],[Fallecidos Diarios]])</f>
        <v>0</v>
      </c>
      <c r="K1462" s="81">
        <f t="shared" si="126"/>
        <v>0</v>
      </c>
      <c r="L1462" s="82">
        <f>+IF(CONSOLIDADO[[#This Row],[Codigo Municipio]]=E1461,CONSOLIDADO[[#This Row],[Recuperados Diarios]]+L1461,CONSOLIDADO[[#This Row],[Recuperados Diarios]])</f>
        <v>0</v>
      </c>
      <c r="M1462" s="83" cm="1">
        <f t="array" ref="M1462">+IFERROR(IF(CONSOLIDADO[[#This Row],[Día]]&lt;14,0,INDEX(CONSOLIDADO[Casos Diarios],ROW()-14,1)),0)</f>
        <v>0</v>
      </c>
      <c r="N1462" s="78">
        <f>+IF(CONSOLIDADO[[#This Row],[Clave]]="710143893",1,IF(OR(CONSOLIDADO[[#This Row],[Casos Acumulados]]&gt;0,CONSOLIDADO[[#This Row],[Muertes]]&gt;0),N1461+1,I1462))</f>
        <v>0</v>
      </c>
      <c r="O1462" s="75">
        <f>+IFERROR(VLOOKUP($G1462,TDMuertes!$C$2:$E$534,3,0),0)</f>
        <v>0</v>
      </c>
      <c r="P1462" s="100" t="str">
        <f t="shared" ca="1" si="127"/>
        <v>OFF</v>
      </c>
      <c r="Q1462" s="84">
        <f>+IFERROR(VLOOKUP(CONSOLIDADO[[#This Row],[Codigo Municipio]],TDDia!$A$4:$B$394,2,0),0)</f>
        <v>0</v>
      </c>
    </row>
    <row r="1463" spans="2:17" ht="14.4" x14ac:dyDescent="0.3">
      <c r="B1463">
        <f t="shared" si="124"/>
        <v>8</v>
      </c>
      <c r="C1463" s="75" t="str" cm="1">
        <f t="array" ref="C1463">+INDEX(Table_4[[Departamento]:[Municipio]],FINAL!$B1463,1)</f>
        <v>Atlántida</v>
      </c>
      <c r="D1463" s="75" t="str" cm="1">
        <f t="array" ref="D1463">+INDEX(Table_4[[Departamento]:[Municipio]],FINAL!$B1463,4)</f>
        <v>Arizona</v>
      </c>
      <c r="E1463" s="75" t="str" cm="1">
        <f t="array" ref="E1463">+INDEX(Table_4[[Departamento]:[Municipio]],FINAL!$B1463,3)</f>
        <v>0108</v>
      </c>
      <c r="F1463" s="102">
        <f t="shared" si="123"/>
        <v>44003</v>
      </c>
      <c r="G1463" s="77" t="str">
        <f>+CONSOLIDADO[[#This Row],[Codigo Municipio]]&amp;CONSOLIDADO[[#This Row],[Fecha]]</f>
        <v>010844003</v>
      </c>
      <c r="H1463" s="78">
        <f>+IFERROR(VLOOKUP($G1463,TDAcumula!$C$2:$E$2027,3,0),0)</f>
        <v>0</v>
      </c>
      <c r="I1463" s="79">
        <f t="shared" si="125"/>
        <v>0</v>
      </c>
      <c r="J1463" s="80">
        <f>+IF(CONSOLIDADO[[#This Row],[Codigo Municipio]]=E1462,CONSOLIDADO[[#This Row],[Fallecidos Diarios]]+J1462,CONSOLIDADO[[#This Row],[Fallecidos Diarios]])</f>
        <v>0</v>
      </c>
      <c r="K1463" s="81">
        <f t="shared" si="126"/>
        <v>0</v>
      </c>
      <c r="L1463" s="82">
        <f>+IF(CONSOLIDADO[[#This Row],[Codigo Municipio]]=E1462,CONSOLIDADO[[#This Row],[Recuperados Diarios]]+L1462,CONSOLIDADO[[#This Row],[Recuperados Diarios]])</f>
        <v>0</v>
      </c>
      <c r="M1463" s="83" cm="1">
        <f t="array" ref="M1463">+IFERROR(IF(CONSOLIDADO[[#This Row],[Día]]&lt;14,0,INDEX(CONSOLIDADO[Casos Diarios],ROW()-14,1)),0)</f>
        <v>0</v>
      </c>
      <c r="N1463" s="78">
        <f>+IF(CONSOLIDADO[[#This Row],[Clave]]="710143893",1,IF(OR(CONSOLIDADO[[#This Row],[Casos Acumulados]]&gt;0,CONSOLIDADO[[#This Row],[Muertes]]&gt;0),N1462+1,I1463))</f>
        <v>0</v>
      </c>
      <c r="O1463" s="75">
        <f>+IFERROR(VLOOKUP($G1463,TDMuertes!$C$2:$E$534,3,0),0)</f>
        <v>0</v>
      </c>
      <c r="P1463" s="100" t="str">
        <f t="shared" ca="1" si="127"/>
        <v>OFF</v>
      </c>
      <c r="Q1463" s="84">
        <f>+IFERROR(VLOOKUP(CONSOLIDADO[[#This Row],[Codigo Municipio]],TDDia!$A$4:$B$394,2,0),0)</f>
        <v>0</v>
      </c>
    </row>
    <row r="1464" spans="2:17" ht="14.4" x14ac:dyDescent="0.3">
      <c r="B1464">
        <f t="shared" si="124"/>
        <v>8</v>
      </c>
      <c r="C1464" s="75" t="str" cm="1">
        <f t="array" ref="C1464">+INDEX(Table_4[[Departamento]:[Municipio]],FINAL!$B1464,1)</f>
        <v>Atlántida</v>
      </c>
      <c r="D1464" s="75" t="str" cm="1">
        <f t="array" ref="D1464">+INDEX(Table_4[[Departamento]:[Municipio]],FINAL!$B1464,4)</f>
        <v>Arizona</v>
      </c>
      <c r="E1464" s="75" t="str" cm="1">
        <f t="array" ref="E1464">+INDEX(Table_4[[Departamento]:[Municipio]],FINAL!$B1464,3)</f>
        <v>0108</v>
      </c>
      <c r="F1464" s="102">
        <f t="shared" si="123"/>
        <v>44004</v>
      </c>
      <c r="G1464" s="77" t="str">
        <f>+CONSOLIDADO[[#This Row],[Codigo Municipio]]&amp;CONSOLIDADO[[#This Row],[Fecha]]</f>
        <v>010844004</v>
      </c>
      <c r="H1464" s="78">
        <f>+IFERROR(VLOOKUP($G1464,TDAcumula!$C$2:$E$2027,3,0),0)</f>
        <v>0</v>
      </c>
      <c r="I1464" s="79">
        <f t="shared" si="125"/>
        <v>0</v>
      </c>
      <c r="J1464" s="80">
        <f>+IF(CONSOLIDADO[[#This Row],[Codigo Municipio]]=E1463,CONSOLIDADO[[#This Row],[Fallecidos Diarios]]+J1463,CONSOLIDADO[[#This Row],[Fallecidos Diarios]])</f>
        <v>0</v>
      </c>
      <c r="K1464" s="81">
        <f t="shared" si="126"/>
        <v>0</v>
      </c>
      <c r="L1464" s="82">
        <f>+IF(CONSOLIDADO[[#This Row],[Codigo Municipio]]=E1463,CONSOLIDADO[[#This Row],[Recuperados Diarios]]+L1463,CONSOLIDADO[[#This Row],[Recuperados Diarios]])</f>
        <v>0</v>
      </c>
      <c r="M1464" s="83" cm="1">
        <f t="array" ref="M1464">+IFERROR(IF(CONSOLIDADO[[#This Row],[Día]]&lt;14,0,INDEX(CONSOLIDADO[Casos Diarios],ROW()-14,1)),0)</f>
        <v>0</v>
      </c>
      <c r="N1464" s="78">
        <f>+IF(CONSOLIDADO[[#This Row],[Clave]]="710143893",1,IF(OR(CONSOLIDADO[[#This Row],[Casos Acumulados]]&gt;0,CONSOLIDADO[[#This Row],[Muertes]]&gt;0),N1463+1,I1464))</f>
        <v>0</v>
      </c>
      <c r="O1464" s="75">
        <f>+IFERROR(VLOOKUP($G1464,TDMuertes!$C$2:$E$534,3,0),0)</f>
        <v>0</v>
      </c>
      <c r="P1464" s="100" t="str">
        <f t="shared" ca="1" si="127"/>
        <v>OFF</v>
      </c>
      <c r="Q1464" s="84">
        <f>+IFERROR(VLOOKUP(CONSOLIDADO[[#This Row],[Codigo Municipio]],TDDia!$A$4:$B$394,2,0),0)</f>
        <v>0</v>
      </c>
    </row>
    <row r="1465" spans="2:17" ht="14.4" x14ac:dyDescent="0.3">
      <c r="B1465">
        <f t="shared" si="124"/>
        <v>8</v>
      </c>
      <c r="C1465" s="75" t="str" cm="1">
        <f t="array" ref="C1465">+INDEX(Table_4[[Departamento]:[Municipio]],FINAL!$B1465,1)</f>
        <v>Atlántida</v>
      </c>
      <c r="D1465" s="75" t="str" cm="1">
        <f t="array" ref="D1465">+INDEX(Table_4[[Departamento]:[Municipio]],FINAL!$B1465,4)</f>
        <v>Arizona</v>
      </c>
      <c r="E1465" s="75" t="str" cm="1">
        <f t="array" ref="E1465">+INDEX(Table_4[[Departamento]:[Municipio]],FINAL!$B1465,3)</f>
        <v>0108</v>
      </c>
      <c r="F1465" s="102">
        <f t="shared" si="123"/>
        <v>44005</v>
      </c>
      <c r="G1465" s="77" t="str">
        <f>+CONSOLIDADO[[#This Row],[Codigo Municipio]]&amp;CONSOLIDADO[[#This Row],[Fecha]]</f>
        <v>010844005</v>
      </c>
      <c r="H1465" s="78">
        <f>+IFERROR(VLOOKUP($G1465,TDAcumula!$C$2:$E$2027,3,0),0)</f>
        <v>0</v>
      </c>
      <c r="I1465" s="79">
        <f t="shared" si="125"/>
        <v>0</v>
      </c>
      <c r="J1465" s="80">
        <f>+IF(CONSOLIDADO[[#This Row],[Codigo Municipio]]=E1464,CONSOLIDADO[[#This Row],[Fallecidos Diarios]]+J1464,CONSOLIDADO[[#This Row],[Fallecidos Diarios]])</f>
        <v>0</v>
      </c>
      <c r="K1465" s="81">
        <f t="shared" si="126"/>
        <v>0</v>
      </c>
      <c r="L1465" s="82">
        <f>+IF(CONSOLIDADO[[#This Row],[Codigo Municipio]]=E1464,CONSOLIDADO[[#This Row],[Recuperados Diarios]]+L1464,CONSOLIDADO[[#This Row],[Recuperados Diarios]])</f>
        <v>0</v>
      </c>
      <c r="M1465" s="83" cm="1">
        <f t="array" ref="M1465">+IFERROR(IF(CONSOLIDADO[[#This Row],[Día]]&lt;14,0,INDEX(CONSOLIDADO[Casos Diarios],ROW()-14,1)),0)</f>
        <v>0</v>
      </c>
      <c r="N1465" s="78">
        <f>+IF(CONSOLIDADO[[#This Row],[Clave]]="710143893",1,IF(OR(CONSOLIDADO[[#This Row],[Casos Acumulados]]&gt;0,CONSOLIDADO[[#This Row],[Muertes]]&gt;0),N1464+1,I1465))</f>
        <v>0</v>
      </c>
      <c r="O1465" s="75">
        <f>+IFERROR(VLOOKUP($G1465,TDMuertes!$C$2:$E$534,3,0),0)</f>
        <v>0</v>
      </c>
      <c r="P1465" s="100" t="str">
        <f t="shared" ca="1" si="127"/>
        <v>OFF</v>
      </c>
      <c r="Q1465" s="84">
        <f>+IFERROR(VLOOKUP(CONSOLIDADO[[#This Row],[Codigo Municipio]],TDDia!$A$4:$B$394,2,0),0)</f>
        <v>0</v>
      </c>
    </row>
    <row r="1466" spans="2:17" ht="14.4" x14ac:dyDescent="0.3">
      <c r="B1466">
        <f t="shared" si="124"/>
        <v>8</v>
      </c>
      <c r="C1466" s="75" t="str" cm="1">
        <f t="array" ref="C1466">+INDEX(Table_4[[Departamento]:[Municipio]],FINAL!$B1466,1)</f>
        <v>Atlántida</v>
      </c>
      <c r="D1466" s="75" t="str" cm="1">
        <f t="array" ref="D1466">+INDEX(Table_4[[Departamento]:[Municipio]],FINAL!$B1466,4)</f>
        <v>Arizona</v>
      </c>
      <c r="E1466" s="75" t="str" cm="1">
        <f t="array" ref="E1466">+INDEX(Table_4[[Departamento]:[Municipio]],FINAL!$B1466,3)</f>
        <v>0108</v>
      </c>
      <c r="F1466" s="102">
        <f t="shared" si="123"/>
        <v>44006</v>
      </c>
      <c r="G1466" s="77" t="str">
        <f>+CONSOLIDADO[[#This Row],[Codigo Municipio]]&amp;CONSOLIDADO[[#This Row],[Fecha]]</f>
        <v>010844006</v>
      </c>
      <c r="H1466" s="78">
        <f>+IFERROR(VLOOKUP($G1466,TDAcumula!$C$2:$E$2027,3,0),0)</f>
        <v>0</v>
      </c>
      <c r="I1466" s="79">
        <f t="shared" si="125"/>
        <v>0</v>
      </c>
      <c r="J1466" s="80">
        <f>+IF(CONSOLIDADO[[#This Row],[Codigo Municipio]]=E1465,CONSOLIDADO[[#This Row],[Fallecidos Diarios]]+J1465,CONSOLIDADO[[#This Row],[Fallecidos Diarios]])</f>
        <v>0</v>
      </c>
      <c r="K1466" s="81">
        <f t="shared" si="126"/>
        <v>0</v>
      </c>
      <c r="L1466" s="82">
        <f>+IF(CONSOLIDADO[[#This Row],[Codigo Municipio]]=E1465,CONSOLIDADO[[#This Row],[Recuperados Diarios]]+L1465,CONSOLIDADO[[#This Row],[Recuperados Diarios]])</f>
        <v>0</v>
      </c>
      <c r="M1466" s="83" cm="1">
        <f t="array" ref="M1466">+IFERROR(IF(CONSOLIDADO[[#This Row],[Día]]&lt;14,0,INDEX(CONSOLIDADO[Casos Diarios],ROW()-14,1)),0)</f>
        <v>0</v>
      </c>
      <c r="N1466" s="78">
        <f>+IF(CONSOLIDADO[[#This Row],[Clave]]="710143893",1,IF(OR(CONSOLIDADO[[#This Row],[Casos Acumulados]]&gt;0,CONSOLIDADO[[#This Row],[Muertes]]&gt;0),N1465+1,I1466))</f>
        <v>0</v>
      </c>
      <c r="O1466" s="75">
        <f>+IFERROR(VLOOKUP($G1466,TDMuertes!$C$2:$E$534,3,0),0)</f>
        <v>0</v>
      </c>
      <c r="P1466" s="100" t="str">
        <f t="shared" ca="1" si="127"/>
        <v>OFF</v>
      </c>
      <c r="Q1466" s="84">
        <f>+IFERROR(VLOOKUP(CONSOLIDADO[[#This Row],[Codigo Municipio]],TDDia!$A$4:$B$394,2,0),0)</f>
        <v>0</v>
      </c>
    </row>
    <row r="1467" spans="2:17" ht="14.4" x14ac:dyDescent="0.3">
      <c r="B1467">
        <f t="shared" si="124"/>
        <v>8</v>
      </c>
      <c r="C1467" s="75" t="str" cm="1">
        <f t="array" ref="C1467">+INDEX(Table_4[[Departamento]:[Municipio]],FINAL!$B1467,1)</f>
        <v>Atlántida</v>
      </c>
      <c r="D1467" s="75" t="str" cm="1">
        <f t="array" ref="D1467">+INDEX(Table_4[[Departamento]:[Municipio]],FINAL!$B1467,4)</f>
        <v>Arizona</v>
      </c>
      <c r="E1467" s="75" t="str" cm="1">
        <f t="array" ref="E1467">+INDEX(Table_4[[Departamento]:[Municipio]],FINAL!$B1467,3)</f>
        <v>0108</v>
      </c>
      <c r="F1467" s="102">
        <f t="shared" si="123"/>
        <v>44007</v>
      </c>
      <c r="G1467" s="77" t="str">
        <f>+CONSOLIDADO[[#This Row],[Codigo Municipio]]&amp;CONSOLIDADO[[#This Row],[Fecha]]</f>
        <v>010844007</v>
      </c>
      <c r="H1467" s="78">
        <f>+IFERROR(VLOOKUP($G1467,TDAcumula!$C$2:$E$2027,3,0),0)</f>
        <v>0</v>
      </c>
      <c r="I1467" s="79">
        <f t="shared" si="125"/>
        <v>0</v>
      </c>
      <c r="J1467" s="80">
        <f>+IF(CONSOLIDADO[[#This Row],[Codigo Municipio]]=E1466,CONSOLIDADO[[#This Row],[Fallecidos Diarios]]+J1466,CONSOLIDADO[[#This Row],[Fallecidos Diarios]])</f>
        <v>0</v>
      </c>
      <c r="K1467" s="81">
        <f t="shared" si="126"/>
        <v>0</v>
      </c>
      <c r="L1467" s="82">
        <f>+IF(CONSOLIDADO[[#This Row],[Codigo Municipio]]=E1466,CONSOLIDADO[[#This Row],[Recuperados Diarios]]+L1466,CONSOLIDADO[[#This Row],[Recuperados Diarios]])</f>
        <v>0</v>
      </c>
      <c r="M1467" s="83" cm="1">
        <f t="array" ref="M1467">+IFERROR(IF(CONSOLIDADO[[#This Row],[Día]]&lt;14,0,INDEX(CONSOLIDADO[Casos Diarios],ROW()-14,1)),0)</f>
        <v>0</v>
      </c>
      <c r="N1467" s="78">
        <f>+IF(CONSOLIDADO[[#This Row],[Clave]]="710143893",1,IF(OR(CONSOLIDADO[[#This Row],[Casos Acumulados]]&gt;0,CONSOLIDADO[[#This Row],[Muertes]]&gt;0),N1466+1,I1467))</f>
        <v>0</v>
      </c>
      <c r="O1467" s="75">
        <f>+IFERROR(VLOOKUP($G1467,TDMuertes!$C$2:$E$534,3,0),0)</f>
        <v>0</v>
      </c>
      <c r="P1467" s="100" t="str">
        <f t="shared" ca="1" si="127"/>
        <v>OFF</v>
      </c>
      <c r="Q1467" s="84">
        <f>+IFERROR(VLOOKUP(CONSOLIDADO[[#This Row],[Codigo Municipio]],TDDia!$A$4:$B$394,2,0),0)</f>
        <v>0</v>
      </c>
    </row>
    <row r="1468" spans="2:17" ht="14.4" x14ac:dyDescent="0.3">
      <c r="B1468">
        <f t="shared" si="124"/>
        <v>8</v>
      </c>
      <c r="C1468" s="75" t="str" cm="1">
        <f t="array" ref="C1468">+INDEX(Table_4[[Departamento]:[Municipio]],FINAL!$B1468,1)</f>
        <v>Atlántida</v>
      </c>
      <c r="D1468" s="75" t="str" cm="1">
        <f t="array" ref="D1468">+INDEX(Table_4[[Departamento]:[Municipio]],FINAL!$B1468,4)</f>
        <v>Arizona</v>
      </c>
      <c r="E1468" s="75" t="str" cm="1">
        <f t="array" ref="E1468">+INDEX(Table_4[[Departamento]:[Municipio]],FINAL!$B1468,3)</f>
        <v>0108</v>
      </c>
      <c r="F1468" s="102">
        <f t="shared" si="123"/>
        <v>44008</v>
      </c>
      <c r="G1468" s="77" t="str">
        <f>+CONSOLIDADO[[#This Row],[Codigo Municipio]]&amp;CONSOLIDADO[[#This Row],[Fecha]]</f>
        <v>010844008</v>
      </c>
      <c r="H1468" s="78">
        <f>+IFERROR(VLOOKUP($G1468,TDAcumula!$C$2:$E$2027,3,0),0)</f>
        <v>0</v>
      </c>
      <c r="I1468" s="79">
        <f t="shared" si="125"/>
        <v>0</v>
      </c>
      <c r="J1468" s="80">
        <f>+IF(CONSOLIDADO[[#This Row],[Codigo Municipio]]=E1467,CONSOLIDADO[[#This Row],[Fallecidos Diarios]]+J1467,CONSOLIDADO[[#This Row],[Fallecidos Diarios]])</f>
        <v>0</v>
      </c>
      <c r="K1468" s="81">
        <f t="shared" si="126"/>
        <v>0</v>
      </c>
      <c r="L1468" s="82">
        <f>+IF(CONSOLIDADO[[#This Row],[Codigo Municipio]]=E1467,CONSOLIDADO[[#This Row],[Recuperados Diarios]]+L1467,CONSOLIDADO[[#This Row],[Recuperados Diarios]])</f>
        <v>0</v>
      </c>
      <c r="M1468" s="83" cm="1">
        <f t="array" ref="M1468">+IFERROR(IF(CONSOLIDADO[[#This Row],[Día]]&lt;14,0,INDEX(CONSOLIDADO[Casos Diarios],ROW()-14,1)),0)</f>
        <v>0</v>
      </c>
      <c r="N1468" s="78">
        <f>+IF(CONSOLIDADO[[#This Row],[Clave]]="710143893",1,IF(OR(CONSOLIDADO[[#This Row],[Casos Acumulados]]&gt;0,CONSOLIDADO[[#This Row],[Muertes]]&gt;0),N1467+1,I1468))</f>
        <v>0</v>
      </c>
      <c r="O1468" s="75">
        <f>+IFERROR(VLOOKUP($G1468,TDMuertes!$C$2:$E$534,3,0),0)</f>
        <v>0</v>
      </c>
      <c r="P1468" s="100" t="str">
        <f t="shared" ca="1" si="127"/>
        <v>OFF</v>
      </c>
      <c r="Q1468" s="84">
        <f>+IFERROR(VLOOKUP(CONSOLIDADO[[#This Row],[Codigo Municipio]],TDDia!$A$4:$B$394,2,0),0)</f>
        <v>0</v>
      </c>
    </row>
    <row r="1469" spans="2:17" ht="14.4" x14ac:dyDescent="0.3">
      <c r="B1469">
        <f t="shared" si="124"/>
        <v>8</v>
      </c>
      <c r="C1469" s="75" t="str" cm="1">
        <f t="array" ref="C1469">+INDEX(Table_4[[Departamento]:[Municipio]],FINAL!$B1469,1)</f>
        <v>Atlántida</v>
      </c>
      <c r="D1469" s="75" t="str" cm="1">
        <f t="array" ref="D1469">+INDEX(Table_4[[Departamento]:[Municipio]],FINAL!$B1469,4)</f>
        <v>Arizona</v>
      </c>
      <c r="E1469" s="75" t="str" cm="1">
        <f t="array" ref="E1469">+INDEX(Table_4[[Departamento]:[Municipio]],FINAL!$B1469,3)</f>
        <v>0108</v>
      </c>
      <c r="F1469" s="102">
        <f t="shared" si="123"/>
        <v>44009</v>
      </c>
      <c r="G1469" s="77" t="str">
        <f>+CONSOLIDADO[[#This Row],[Codigo Municipio]]&amp;CONSOLIDADO[[#This Row],[Fecha]]</f>
        <v>010844009</v>
      </c>
      <c r="H1469" s="78">
        <f>+IFERROR(VLOOKUP($G1469,TDAcumula!$C$2:$E$2027,3,0),0)</f>
        <v>0</v>
      </c>
      <c r="I1469" s="79">
        <f t="shared" si="125"/>
        <v>0</v>
      </c>
      <c r="J1469" s="80">
        <f>+IF(CONSOLIDADO[[#This Row],[Codigo Municipio]]=E1468,CONSOLIDADO[[#This Row],[Fallecidos Diarios]]+J1468,CONSOLIDADO[[#This Row],[Fallecidos Diarios]])</f>
        <v>0</v>
      </c>
      <c r="K1469" s="81">
        <f t="shared" si="126"/>
        <v>0</v>
      </c>
      <c r="L1469" s="82">
        <f>+IF(CONSOLIDADO[[#This Row],[Codigo Municipio]]=E1468,CONSOLIDADO[[#This Row],[Recuperados Diarios]]+L1468,CONSOLIDADO[[#This Row],[Recuperados Diarios]])</f>
        <v>0</v>
      </c>
      <c r="M1469" s="83" cm="1">
        <f t="array" ref="M1469">+IFERROR(IF(CONSOLIDADO[[#This Row],[Día]]&lt;14,0,INDEX(CONSOLIDADO[Casos Diarios],ROW()-14,1)),0)</f>
        <v>0</v>
      </c>
      <c r="N1469" s="78">
        <f>+IF(CONSOLIDADO[[#This Row],[Clave]]="710143893",1,IF(OR(CONSOLIDADO[[#This Row],[Casos Acumulados]]&gt;0,CONSOLIDADO[[#This Row],[Muertes]]&gt;0),N1468+1,I1469))</f>
        <v>0</v>
      </c>
      <c r="O1469" s="75">
        <f>+IFERROR(VLOOKUP($G1469,TDMuertes!$C$2:$E$534,3,0),0)</f>
        <v>0</v>
      </c>
      <c r="P1469" s="100" t="str">
        <f t="shared" ca="1" si="127"/>
        <v>OFF</v>
      </c>
      <c r="Q1469" s="84">
        <f>+IFERROR(VLOOKUP(CONSOLIDADO[[#This Row],[Codigo Municipio]],TDDia!$A$4:$B$394,2,0),0)</f>
        <v>0</v>
      </c>
    </row>
    <row r="1470" spans="2:17" ht="14.4" x14ac:dyDescent="0.3">
      <c r="B1470">
        <f t="shared" si="124"/>
        <v>8</v>
      </c>
      <c r="C1470" s="75" t="str" cm="1">
        <f t="array" ref="C1470">+INDEX(Table_4[[Departamento]:[Municipio]],FINAL!$B1470,1)</f>
        <v>Atlántida</v>
      </c>
      <c r="D1470" s="75" t="str" cm="1">
        <f t="array" ref="D1470">+INDEX(Table_4[[Departamento]:[Municipio]],FINAL!$B1470,4)</f>
        <v>Arizona</v>
      </c>
      <c r="E1470" s="75" t="str" cm="1">
        <f t="array" ref="E1470">+INDEX(Table_4[[Departamento]:[Municipio]],FINAL!$B1470,3)</f>
        <v>0108</v>
      </c>
      <c r="F1470" s="102">
        <f t="shared" si="123"/>
        <v>44010</v>
      </c>
      <c r="G1470" s="77" t="str">
        <f>+CONSOLIDADO[[#This Row],[Codigo Municipio]]&amp;CONSOLIDADO[[#This Row],[Fecha]]</f>
        <v>010844010</v>
      </c>
      <c r="H1470" s="78">
        <f>+IFERROR(VLOOKUP($G1470,TDAcumula!$C$2:$E$2027,3,0),0)</f>
        <v>0</v>
      </c>
      <c r="I1470" s="79">
        <f t="shared" si="125"/>
        <v>0</v>
      </c>
      <c r="J1470" s="80">
        <f>+IF(CONSOLIDADO[[#This Row],[Codigo Municipio]]=E1469,CONSOLIDADO[[#This Row],[Fallecidos Diarios]]+J1469,CONSOLIDADO[[#This Row],[Fallecidos Diarios]])</f>
        <v>0</v>
      </c>
      <c r="K1470" s="81">
        <f t="shared" si="126"/>
        <v>0</v>
      </c>
      <c r="L1470" s="82">
        <f>+IF(CONSOLIDADO[[#This Row],[Codigo Municipio]]=E1469,CONSOLIDADO[[#This Row],[Recuperados Diarios]]+L1469,CONSOLIDADO[[#This Row],[Recuperados Diarios]])</f>
        <v>0</v>
      </c>
      <c r="M1470" s="83" cm="1">
        <f t="array" ref="M1470">+IFERROR(IF(CONSOLIDADO[[#This Row],[Día]]&lt;14,0,INDEX(CONSOLIDADO[Casos Diarios],ROW()-14,1)),0)</f>
        <v>0</v>
      </c>
      <c r="N1470" s="78">
        <f>+IF(CONSOLIDADO[[#This Row],[Clave]]="710143893",1,IF(OR(CONSOLIDADO[[#This Row],[Casos Acumulados]]&gt;0,CONSOLIDADO[[#This Row],[Muertes]]&gt;0),N1469+1,I1470))</f>
        <v>0</v>
      </c>
      <c r="O1470" s="75">
        <f>+IFERROR(VLOOKUP($G1470,TDMuertes!$C$2:$E$534,3,0),0)</f>
        <v>0</v>
      </c>
      <c r="P1470" s="100" t="str">
        <f t="shared" ca="1" si="127"/>
        <v>OFF</v>
      </c>
      <c r="Q1470" s="84">
        <f>+IFERROR(VLOOKUP(CONSOLIDADO[[#This Row],[Codigo Municipio]],TDDia!$A$4:$B$394,2,0),0)</f>
        <v>0</v>
      </c>
    </row>
    <row r="1471" spans="2:17" ht="14.4" x14ac:dyDescent="0.3">
      <c r="B1471">
        <f t="shared" si="124"/>
        <v>8</v>
      </c>
      <c r="C1471" s="75" t="str" cm="1">
        <f t="array" ref="C1471">+INDEX(Table_4[[Departamento]:[Municipio]],FINAL!$B1471,1)</f>
        <v>Atlántida</v>
      </c>
      <c r="D1471" s="75" t="str" cm="1">
        <f t="array" ref="D1471">+INDEX(Table_4[[Departamento]:[Municipio]],FINAL!$B1471,4)</f>
        <v>Arizona</v>
      </c>
      <c r="E1471" s="75" t="str" cm="1">
        <f t="array" ref="E1471">+INDEX(Table_4[[Departamento]:[Municipio]],FINAL!$B1471,3)</f>
        <v>0108</v>
      </c>
      <c r="F1471" s="102">
        <f t="shared" si="123"/>
        <v>44011</v>
      </c>
      <c r="G1471" s="77" t="str">
        <f>+CONSOLIDADO[[#This Row],[Codigo Municipio]]&amp;CONSOLIDADO[[#This Row],[Fecha]]</f>
        <v>010844011</v>
      </c>
      <c r="H1471" s="78">
        <f>+IFERROR(VLOOKUP($G1471,TDAcumula!$C$2:$E$2027,3,0),0)</f>
        <v>0</v>
      </c>
      <c r="I1471" s="79">
        <f t="shared" si="125"/>
        <v>0</v>
      </c>
      <c r="J1471" s="80">
        <f>+IF(CONSOLIDADO[[#This Row],[Codigo Municipio]]=E1470,CONSOLIDADO[[#This Row],[Fallecidos Diarios]]+J1470,CONSOLIDADO[[#This Row],[Fallecidos Diarios]])</f>
        <v>0</v>
      </c>
      <c r="K1471" s="81">
        <f t="shared" si="126"/>
        <v>0</v>
      </c>
      <c r="L1471" s="82">
        <f>+IF(CONSOLIDADO[[#This Row],[Codigo Municipio]]=E1470,CONSOLIDADO[[#This Row],[Recuperados Diarios]]+L1470,CONSOLIDADO[[#This Row],[Recuperados Diarios]])</f>
        <v>0</v>
      </c>
      <c r="M1471" s="83" cm="1">
        <f t="array" ref="M1471">+IFERROR(IF(CONSOLIDADO[[#This Row],[Día]]&lt;14,0,INDEX(CONSOLIDADO[Casos Diarios],ROW()-14,1)),0)</f>
        <v>0</v>
      </c>
      <c r="N1471" s="78">
        <f>+IF(CONSOLIDADO[[#This Row],[Clave]]="710143893",1,IF(OR(CONSOLIDADO[[#This Row],[Casos Acumulados]]&gt;0,CONSOLIDADO[[#This Row],[Muertes]]&gt;0),N1470+1,I1471))</f>
        <v>0</v>
      </c>
      <c r="O1471" s="75">
        <f>+IFERROR(VLOOKUP($G1471,TDMuertes!$C$2:$E$534,3,0),0)</f>
        <v>0</v>
      </c>
      <c r="P1471" s="100" t="str">
        <f t="shared" ca="1" si="127"/>
        <v>OFF</v>
      </c>
      <c r="Q1471" s="84">
        <f>+IFERROR(VLOOKUP(CONSOLIDADO[[#This Row],[Codigo Municipio]],TDDia!$A$4:$B$394,2,0),0)</f>
        <v>0</v>
      </c>
    </row>
    <row r="1472" spans="2:17" ht="14.4" x14ac:dyDescent="0.3">
      <c r="B1472">
        <f t="shared" si="124"/>
        <v>8</v>
      </c>
      <c r="C1472" s="75" t="str" cm="1">
        <f t="array" ref="C1472">+INDEX(Table_4[[Departamento]:[Municipio]],FINAL!$B1472,1)</f>
        <v>Atlántida</v>
      </c>
      <c r="D1472" s="75" t="str" cm="1">
        <f t="array" ref="D1472">+INDEX(Table_4[[Departamento]:[Municipio]],FINAL!$B1472,4)</f>
        <v>Arizona</v>
      </c>
      <c r="E1472" s="75" t="str" cm="1">
        <f t="array" ref="E1472">+INDEX(Table_4[[Departamento]:[Municipio]],FINAL!$B1472,3)</f>
        <v>0108</v>
      </c>
      <c r="F1472" s="102">
        <f t="shared" si="123"/>
        <v>44012</v>
      </c>
      <c r="G1472" s="77" t="str">
        <f>+CONSOLIDADO[[#This Row],[Codigo Municipio]]&amp;CONSOLIDADO[[#This Row],[Fecha]]</f>
        <v>010844012</v>
      </c>
      <c r="H1472" s="78">
        <f>+IFERROR(VLOOKUP($G1472,TDAcumula!$C$2:$E$2027,3,0),0)</f>
        <v>0</v>
      </c>
      <c r="I1472" s="79">
        <f t="shared" si="125"/>
        <v>0</v>
      </c>
      <c r="J1472" s="80">
        <f>+IF(CONSOLIDADO[[#This Row],[Codigo Municipio]]=E1471,CONSOLIDADO[[#This Row],[Fallecidos Diarios]]+J1471,CONSOLIDADO[[#This Row],[Fallecidos Diarios]])</f>
        <v>0</v>
      </c>
      <c r="K1472" s="81">
        <f t="shared" si="126"/>
        <v>0</v>
      </c>
      <c r="L1472" s="82">
        <f>+IF(CONSOLIDADO[[#This Row],[Codigo Municipio]]=E1471,CONSOLIDADO[[#This Row],[Recuperados Diarios]]+L1471,CONSOLIDADO[[#This Row],[Recuperados Diarios]])</f>
        <v>0</v>
      </c>
      <c r="M1472" s="83" cm="1">
        <f t="array" ref="M1472">+IFERROR(IF(CONSOLIDADO[[#This Row],[Día]]&lt;14,0,INDEX(CONSOLIDADO[Casos Diarios],ROW()-14,1)),0)</f>
        <v>0</v>
      </c>
      <c r="N1472" s="78">
        <f>+IF(CONSOLIDADO[[#This Row],[Clave]]="710143893",1,IF(OR(CONSOLIDADO[[#This Row],[Casos Acumulados]]&gt;0,CONSOLIDADO[[#This Row],[Muertes]]&gt;0),N1471+1,I1472))</f>
        <v>0</v>
      </c>
      <c r="O1472" s="75">
        <f>+IFERROR(VLOOKUP($G1472,TDMuertes!$C$2:$E$534,3,0),0)</f>
        <v>0</v>
      </c>
      <c r="P1472" s="100" t="str">
        <f t="shared" ca="1" si="127"/>
        <v>OFF</v>
      </c>
      <c r="Q1472" s="84">
        <f>+IFERROR(VLOOKUP(CONSOLIDADO[[#This Row],[Codigo Municipio]],TDDia!$A$4:$B$394,2,0),0)</f>
        <v>0</v>
      </c>
    </row>
    <row r="1473" spans="2:17" ht="14.4" x14ac:dyDescent="0.3">
      <c r="B1473">
        <f t="shared" si="124"/>
        <v>8</v>
      </c>
      <c r="C1473" s="75" t="str" cm="1">
        <f t="array" ref="C1473">+INDEX(Table_4[[Departamento]:[Municipio]],FINAL!$B1473,1)</f>
        <v>Atlántida</v>
      </c>
      <c r="D1473" s="75" t="str" cm="1">
        <f t="array" ref="D1473">+INDEX(Table_4[[Departamento]:[Municipio]],FINAL!$B1473,4)</f>
        <v>Arizona</v>
      </c>
      <c r="E1473" s="75" t="str" cm="1">
        <f t="array" ref="E1473">+INDEX(Table_4[[Departamento]:[Municipio]],FINAL!$B1473,3)</f>
        <v>0108</v>
      </c>
      <c r="F1473" s="102">
        <f t="shared" si="123"/>
        <v>44013</v>
      </c>
      <c r="G1473" s="77" t="str">
        <f>+CONSOLIDADO[[#This Row],[Codigo Municipio]]&amp;CONSOLIDADO[[#This Row],[Fecha]]</f>
        <v>010844013</v>
      </c>
      <c r="H1473" s="78">
        <f>+IFERROR(VLOOKUP($G1473,TDAcumula!$C$2:$E$2027,3,0),0)</f>
        <v>0</v>
      </c>
      <c r="I1473" s="79">
        <f t="shared" si="125"/>
        <v>0</v>
      </c>
      <c r="J1473" s="80">
        <f>+IF(CONSOLIDADO[[#This Row],[Codigo Municipio]]=E1472,CONSOLIDADO[[#This Row],[Fallecidos Diarios]]+J1472,CONSOLIDADO[[#This Row],[Fallecidos Diarios]])</f>
        <v>0</v>
      </c>
      <c r="K1473" s="81">
        <f t="shared" si="126"/>
        <v>0</v>
      </c>
      <c r="L1473" s="82">
        <f>+IF(CONSOLIDADO[[#This Row],[Codigo Municipio]]=E1472,CONSOLIDADO[[#This Row],[Recuperados Diarios]]+L1472,CONSOLIDADO[[#This Row],[Recuperados Diarios]])</f>
        <v>0</v>
      </c>
      <c r="M1473" s="83" cm="1">
        <f t="array" ref="M1473">+IFERROR(IF(CONSOLIDADO[[#This Row],[Día]]&lt;14,0,INDEX(CONSOLIDADO[Casos Diarios],ROW()-14,1)),0)</f>
        <v>0</v>
      </c>
      <c r="N1473" s="78">
        <f>+IF(CONSOLIDADO[[#This Row],[Clave]]="710143893",1,IF(OR(CONSOLIDADO[[#This Row],[Casos Acumulados]]&gt;0,CONSOLIDADO[[#This Row],[Muertes]]&gt;0),N1472+1,I1473))</f>
        <v>0</v>
      </c>
      <c r="O1473" s="75">
        <f>+IFERROR(VLOOKUP($G1473,TDMuertes!$C$2:$E$534,3,0),0)</f>
        <v>0</v>
      </c>
      <c r="P1473" s="100" t="str">
        <f t="shared" ca="1" si="127"/>
        <v>OFF</v>
      </c>
      <c r="Q1473" s="84">
        <f>+IFERROR(VLOOKUP(CONSOLIDADO[[#This Row],[Codigo Municipio]],TDDia!$A$4:$B$394,2,0),0)</f>
        <v>0</v>
      </c>
    </row>
    <row r="1474" spans="2:17" ht="14.4" x14ac:dyDescent="0.3">
      <c r="B1474">
        <f t="shared" si="124"/>
        <v>8</v>
      </c>
      <c r="C1474" s="75" t="str" cm="1">
        <f t="array" ref="C1474">+INDEX(Table_4[[Departamento]:[Municipio]],FINAL!$B1474,1)</f>
        <v>Atlántida</v>
      </c>
      <c r="D1474" s="75" t="str" cm="1">
        <f t="array" ref="D1474">+INDEX(Table_4[[Departamento]:[Municipio]],FINAL!$B1474,4)</f>
        <v>Arizona</v>
      </c>
      <c r="E1474" s="75" t="str" cm="1">
        <f t="array" ref="E1474">+INDEX(Table_4[[Departamento]:[Municipio]],FINAL!$B1474,3)</f>
        <v>0108</v>
      </c>
      <c r="F1474" s="102">
        <f t="shared" ref="F1474:F1537" si="128">+F1281</f>
        <v>44014</v>
      </c>
      <c r="G1474" s="77" t="str">
        <f>+CONSOLIDADO[[#This Row],[Codigo Municipio]]&amp;CONSOLIDADO[[#This Row],[Fecha]]</f>
        <v>010844014</v>
      </c>
      <c r="H1474" s="78">
        <f>+IFERROR(VLOOKUP($G1474,TDAcumula!$C$2:$E$2027,3,0),0)</f>
        <v>0</v>
      </c>
      <c r="I1474" s="79">
        <f t="shared" si="125"/>
        <v>0</v>
      </c>
      <c r="J1474" s="80">
        <f>+IF(CONSOLIDADO[[#This Row],[Codigo Municipio]]=E1473,CONSOLIDADO[[#This Row],[Fallecidos Diarios]]+J1473,CONSOLIDADO[[#This Row],[Fallecidos Diarios]])</f>
        <v>0</v>
      </c>
      <c r="K1474" s="81">
        <f t="shared" si="126"/>
        <v>0</v>
      </c>
      <c r="L1474" s="82">
        <f>+IF(CONSOLIDADO[[#This Row],[Codigo Municipio]]=E1473,CONSOLIDADO[[#This Row],[Recuperados Diarios]]+L1473,CONSOLIDADO[[#This Row],[Recuperados Diarios]])</f>
        <v>0</v>
      </c>
      <c r="M1474" s="83" cm="1">
        <f t="array" ref="M1474">+IFERROR(IF(CONSOLIDADO[[#This Row],[Día]]&lt;14,0,INDEX(CONSOLIDADO[Casos Diarios],ROW()-14,1)),0)</f>
        <v>0</v>
      </c>
      <c r="N1474" s="78">
        <f>+IF(CONSOLIDADO[[#This Row],[Clave]]="710143893",1,IF(OR(CONSOLIDADO[[#This Row],[Casos Acumulados]]&gt;0,CONSOLIDADO[[#This Row],[Muertes]]&gt;0),N1473+1,I1474))</f>
        <v>0</v>
      </c>
      <c r="O1474" s="75">
        <f>+IFERROR(VLOOKUP($G1474,TDMuertes!$C$2:$E$534,3,0),0)</f>
        <v>0</v>
      </c>
      <c r="P1474" s="100" t="str">
        <f t="shared" ca="1" si="127"/>
        <v>OFF</v>
      </c>
      <c r="Q1474" s="84">
        <f>+IFERROR(VLOOKUP(CONSOLIDADO[[#This Row],[Codigo Municipio]],TDDia!$A$4:$B$394,2,0),0)</f>
        <v>0</v>
      </c>
    </row>
    <row r="1475" spans="2:17" ht="14.4" x14ac:dyDescent="0.3">
      <c r="B1475">
        <f t="shared" si="124"/>
        <v>8</v>
      </c>
      <c r="C1475" s="75" t="str" cm="1">
        <f t="array" ref="C1475">+INDEX(Table_4[[Departamento]:[Municipio]],FINAL!$B1475,1)</f>
        <v>Atlántida</v>
      </c>
      <c r="D1475" s="75" t="str" cm="1">
        <f t="array" ref="D1475">+INDEX(Table_4[[Departamento]:[Municipio]],FINAL!$B1475,4)</f>
        <v>Arizona</v>
      </c>
      <c r="E1475" s="75" t="str" cm="1">
        <f t="array" ref="E1475">+INDEX(Table_4[[Departamento]:[Municipio]],FINAL!$B1475,3)</f>
        <v>0108</v>
      </c>
      <c r="F1475" s="102">
        <f t="shared" si="128"/>
        <v>44015</v>
      </c>
      <c r="G1475" s="77" t="str">
        <f>+CONSOLIDADO[[#This Row],[Codigo Municipio]]&amp;CONSOLIDADO[[#This Row],[Fecha]]</f>
        <v>010844015</v>
      </c>
      <c r="H1475" s="78">
        <f>+IFERROR(VLOOKUP($G1475,TDAcumula!$C$2:$E$2027,3,0),0)</f>
        <v>0</v>
      </c>
      <c r="I1475" s="79">
        <f t="shared" si="125"/>
        <v>0</v>
      </c>
      <c r="J1475" s="80">
        <f>+IF(CONSOLIDADO[[#This Row],[Codigo Municipio]]=E1474,CONSOLIDADO[[#This Row],[Fallecidos Diarios]]+J1474,CONSOLIDADO[[#This Row],[Fallecidos Diarios]])</f>
        <v>0</v>
      </c>
      <c r="K1475" s="81">
        <f t="shared" si="126"/>
        <v>0</v>
      </c>
      <c r="L1475" s="82">
        <f>+IF(CONSOLIDADO[[#This Row],[Codigo Municipio]]=E1474,CONSOLIDADO[[#This Row],[Recuperados Diarios]]+L1474,CONSOLIDADO[[#This Row],[Recuperados Diarios]])</f>
        <v>0</v>
      </c>
      <c r="M1475" s="83" cm="1">
        <f t="array" ref="M1475">+IFERROR(IF(CONSOLIDADO[[#This Row],[Día]]&lt;14,0,INDEX(CONSOLIDADO[Casos Diarios],ROW()-14,1)),0)</f>
        <v>0</v>
      </c>
      <c r="N1475" s="78">
        <f>+IF(CONSOLIDADO[[#This Row],[Clave]]="710143893",1,IF(OR(CONSOLIDADO[[#This Row],[Casos Acumulados]]&gt;0,CONSOLIDADO[[#This Row],[Muertes]]&gt;0),N1474+1,I1475))</f>
        <v>0</v>
      </c>
      <c r="O1475" s="75">
        <f>+IFERROR(VLOOKUP($G1475,TDMuertes!$C$2:$E$534,3,0),0)</f>
        <v>0</v>
      </c>
      <c r="P1475" s="100" t="str">
        <f t="shared" ca="1" si="127"/>
        <v>OFF</v>
      </c>
      <c r="Q1475" s="84">
        <f>+IFERROR(VLOOKUP(CONSOLIDADO[[#This Row],[Codigo Municipio]],TDDia!$A$4:$B$394,2,0),0)</f>
        <v>0</v>
      </c>
    </row>
    <row r="1476" spans="2:17" ht="14.4" x14ac:dyDescent="0.3">
      <c r="B1476">
        <f t="shared" si="124"/>
        <v>8</v>
      </c>
      <c r="C1476" s="75" t="str" cm="1">
        <f t="array" ref="C1476">+INDEX(Table_4[[Departamento]:[Municipio]],FINAL!$B1476,1)</f>
        <v>Atlántida</v>
      </c>
      <c r="D1476" s="75" t="str" cm="1">
        <f t="array" ref="D1476">+INDEX(Table_4[[Departamento]:[Municipio]],FINAL!$B1476,4)</f>
        <v>Arizona</v>
      </c>
      <c r="E1476" s="75" t="str" cm="1">
        <f t="array" ref="E1476">+INDEX(Table_4[[Departamento]:[Municipio]],FINAL!$B1476,3)</f>
        <v>0108</v>
      </c>
      <c r="F1476" s="102">
        <f t="shared" si="128"/>
        <v>44016</v>
      </c>
      <c r="G1476" s="77" t="str">
        <f>+CONSOLIDADO[[#This Row],[Codigo Municipio]]&amp;CONSOLIDADO[[#This Row],[Fecha]]</f>
        <v>010844016</v>
      </c>
      <c r="H1476" s="78">
        <f>+IFERROR(VLOOKUP($G1476,TDAcumula!$C$2:$E$2027,3,0),0)</f>
        <v>0</v>
      </c>
      <c r="I1476" s="79">
        <f t="shared" si="125"/>
        <v>0</v>
      </c>
      <c r="J1476" s="80">
        <f>+IF(CONSOLIDADO[[#This Row],[Codigo Municipio]]=E1475,CONSOLIDADO[[#This Row],[Fallecidos Diarios]]+J1475,CONSOLIDADO[[#This Row],[Fallecidos Diarios]])</f>
        <v>0</v>
      </c>
      <c r="K1476" s="81">
        <f t="shared" si="126"/>
        <v>0</v>
      </c>
      <c r="L1476" s="82">
        <f>+IF(CONSOLIDADO[[#This Row],[Codigo Municipio]]=E1475,CONSOLIDADO[[#This Row],[Recuperados Diarios]]+L1475,CONSOLIDADO[[#This Row],[Recuperados Diarios]])</f>
        <v>0</v>
      </c>
      <c r="M1476" s="83" cm="1">
        <f t="array" ref="M1476">+IFERROR(IF(CONSOLIDADO[[#This Row],[Día]]&lt;14,0,INDEX(CONSOLIDADO[Casos Diarios],ROW()-14,1)),0)</f>
        <v>0</v>
      </c>
      <c r="N1476" s="78">
        <f>+IF(CONSOLIDADO[[#This Row],[Clave]]="710143893",1,IF(OR(CONSOLIDADO[[#This Row],[Casos Acumulados]]&gt;0,CONSOLIDADO[[#This Row],[Muertes]]&gt;0),N1475+1,I1476))</f>
        <v>0</v>
      </c>
      <c r="O1476" s="75">
        <f>+IFERROR(VLOOKUP($G1476,TDMuertes!$C$2:$E$534,3,0),0)</f>
        <v>0</v>
      </c>
      <c r="P1476" s="100" t="str">
        <f t="shared" ca="1" si="127"/>
        <v>OFF</v>
      </c>
      <c r="Q1476" s="84">
        <f>+IFERROR(VLOOKUP(CONSOLIDADO[[#This Row],[Codigo Municipio]],TDDia!$A$4:$B$394,2,0),0)</f>
        <v>0</v>
      </c>
    </row>
    <row r="1477" spans="2:17" ht="14.4" x14ac:dyDescent="0.3">
      <c r="B1477">
        <f t="shared" ref="B1477:B1540" si="129">+IF(F1476=44085,B1476+1,B1476)</f>
        <v>8</v>
      </c>
      <c r="C1477" s="75" t="str" cm="1">
        <f t="array" ref="C1477">+INDEX(Table_4[[Departamento]:[Municipio]],FINAL!$B1477,1)</f>
        <v>Atlántida</v>
      </c>
      <c r="D1477" s="75" t="str" cm="1">
        <f t="array" ref="D1477">+INDEX(Table_4[[Departamento]:[Municipio]],FINAL!$B1477,4)</f>
        <v>Arizona</v>
      </c>
      <c r="E1477" s="75" t="str" cm="1">
        <f t="array" ref="E1477">+INDEX(Table_4[[Departamento]:[Municipio]],FINAL!$B1477,3)</f>
        <v>0108</v>
      </c>
      <c r="F1477" s="102">
        <f t="shared" si="128"/>
        <v>44017</v>
      </c>
      <c r="G1477" s="77" t="str">
        <f>+CONSOLIDADO[[#This Row],[Codigo Municipio]]&amp;CONSOLIDADO[[#This Row],[Fecha]]</f>
        <v>010844017</v>
      </c>
      <c r="H1477" s="78">
        <f>+IFERROR(VLOOKUP($G1477,TDAcumula!$C$2:$E$2027,3,0),0)</f>
        <v>0</v>
      </c>
      <c r="I1477" s="79">
        <f t="shared" si="125"/>
        <v>0</v>
      </c>
      <c r="J1477" s="80">
        <f>+IF(CONSOLIDADO[[#This Row],[Codigo Municipio]]=E1476,CONSOLIDADO[[#This Row],[Fallecidos Diarios]]+J1476,CONSOLIDADO[[#This Row],[Fallecidos Diarios]])</f>
        <v>0</v>
      </c>
      <c r="K1477" s="81">
        <f t="shared" si="126"/>
        <v>0</v>
      </c>
      <c r="L1477" s="82">
        <f>+IF(CONSOLIDADO[[#This Row],[Codigo Municipio]]=E1476,CONSOLIDADO[[#This Row],[Recuperados Diarios]]+L1476,CONSOLIDADO[[#This Row],[Recuperados Diarios]])</f>
        <v>0</v>
      </c>
      <c r="M1477" s="83" cm="1">
        <f t="array" ref="M1477">+IFERROR(IF(CONSOLIDADO[[#This Row],[Día]]&lt;14,0,INDEX(CONSOLIDADO[Casos Diarios],ROW()-14,1)),0)</f>
        <v>0</v>
      </c>
      <c r="N1477" s="78">
        <f>+IF(CONSOLIDADO[[#This Row],[Clave]]="710143893",1,IF(OR(CONSOLIDADO[[#This Row],[Casos Acumulados]]&gt;0,CONSOLIDADO[[#This Row],[Muertes]]&gt;0),N1476+1,I1477))</f>
        <v>0</v>
      </c>
      <c r="O1477" s="75">
        <f>+IFERROR(VLOOKUP($G1477,TDMuertes!$C$2:$E$534,3,0),0)</f>
        <v>0</v>
      </c>
      <c r="P1477" s="100" t="str">
        <f t="shared" ca="1" si="127"/>
        <v>OFF</v>
      </c>
      <c r="Q1477" s="84">
        <f>+IFERROR(VLOOKUP(CONSOLIDADO[[#This Row],[Codigo Municipio]],TDDia!$A$4:$B$394,2,0),0)</f>
        <v>0</v>
      </c>
    </row>
    <row r="1478" spans="2:17" ht="14.4" x14ac:dyDescent="0.3">
      <c r="B1478">
        <f t="shared" si="129"/>
        <v>8</v>
      </c>
      <c r="C1478" s="75" t="str" cm="1">
        <f t="array" ref="C1478">+INDEX(Table_4[[Departamento]:[Municipio]],FINAL!$B1478,1)</f>
        <v>Atlántida</v>
      </c>
      <c r="D1478" s="75" t="str" cm="1">
        <f t="array" ref="D1478">+INDEX(Table_4[[Departamento]:[Municipio]],FINAL!$B1478,4)</f>
        <v>Arizona</v>
      </c>
      <c r="E1478" s="75" t="str" cm="1">
        <f t="array" ref="E1478">+INDEX(Table_4[[Departamento]:[Municipio]],FINAL!$B1478,3)</f>
        <v>0108</v>
      </c>
      <c r="F1478" s="102">
        <f t="shared" si="128"/>
        <v>44018</v>
      </c>
      <c r="G1478" s="77" t="str">
        <f>+CONSOLIDADO[[#This Row],[Codigo Municipio]]&amp;CONSOLIDADO[[#This Row],[Fecha]]</f>
        <v>010844018</v>
      </c>
      <c r="H1478" s="78">
        <f>+IFERROR(VLOOKUP($G1478,TDAcumula!$C$2:$E$2027,3,0),0)</f>
        <v>0</v>
      </c>
      <c r="I1478" s="79">
        <f t="shared" si="125"/>
        <v>0</v>
      </c>
      <c r="J1478" s="80">
        <f>+IF(CONSOLIDADO[[#This Row],[Codigo Municipio]]=E1477,CONSOLIDADO[[#This Row],[Fallecidos Diarios]]+J1477,CONSOLIDADO[[#This Row],[Fallecidos Diarios]])</f>
        <v>0</v>
      </c>
      <c r="K1478" s="81">
        <f t="shared" si="126"/>
        <v>0</v>
      </c>
      <c r="L1478" s="82">
        <f>+IF(CONSOLIDADO[[#This Row],[Codigo Municipio]]=E1477,CONSOLIDADO[[#This Row],[Recuperados Diarios]]+L1477,CONSOLIDADO[[#This Row],[Recuperados Diarios]])</f>
        <v>0</v>
      </c>
      <c r="M1478" s="83" cm="1">
        <f t="array" ref="M1478">+IFERROR(IF(CONSOLIDADO[[#This Row],[Día]]&lt;14,0,INDEX(CONSOLIDADO[Casos Diarios],ROW()-14,1)),0)</f>
        <v>0</v>
      </c>
      <c r="N1478" s="78">
        <f>+IF(CONSOLIDADO[[#This Row],[Clave]]="710143893",1,IF(OR(CONSOLIDADO[[#This Row],[Casos Acumulados]]&gt;0,CONSOLIDADO[[#This Row],[Muertes]]&gt;0),N1477+1,I1478))</f>
        <v>0</v>
      </c>
      <c r="O1478" s="75">
        <f>+IFERROR(VLOOKUP($G1478,TDMuertes!$C$2:$E$534,3,0),0)</f>
        <v>0</v>
      </c>
      <c r="P1478" s="100" t="str">
        <f t="shared" ca="1" si="127"/>
        <v>OFF</v>
      </c>
      <c r="Q1478" s="84">
        <f>+IFERROR(VLOOKUP(CONSOLIDADO[[#This Row],[Codigo Municipio]],TDDia!$A$4:$B$394,2,0),0)</f>
        <v>0</v>
      </c>
    </row>
    <row r="1479" spans="2:17" ht="14.4" x14ac:dyDescent="0.3">
      <c r="B1479">
        <f t="shared" si="129"/>
        <v>8</v>
      </c>
      <c r="C1479" s="75" t="str" cm="1">
        <f t="array" ref="C1479">+INDEX(Table_4[[Departamento]:[Municipio]],FINAL!$B1479,1)</f>
        <v>Atlántida</v>
      </c>
      <c r="D1479" s="75" t="str" cm="1">
        <f t="array" ref="D1479">+INDEX(Table_4[[Departamento]:[Municipio]],FINAL!$B1479,4)</f>
        <v>Arizona</v>
      </c>
      <c r="E1479" s="75" t="str" cm="1">
        <f t="array" ref="E1479">+INDEX(Table_4[[Departamento]:[Municipio]],FINAL!$B1479,3)</f>
        <v>0108</v>
      </c>
      <c r="F1479" s="102">
        <f t="shared" si="128"/>
        <v>44019</v>
      </c>
      <c r="G1479" s="77" t="str">
        <f>+CONSOLIDADO[[#This Row],[Codigo Municipio]]&amp;CONSOLIDADO[[#This Row],[Fecha]]</f>
        <v>010844019</v>
      </c>
      <c r="H1479" s="78">
        <f>+IFERROR(VLOOKUP($G1479,TDAcumula!$C$2:$E$2027,3,0),0)</f>
        <v>0</v>
      </c>
      <c r="I1479" s="79">
        <f t="shared" si="125"/>
        <v>0</v>
      </c>
      <c r="J1479" s="80">
        <f>+IF(CONSOLIDADO[[#This Row],[Codigo Municipio]]=E1478,CONSOLIDADO[[#This Row],[Fallecidos Diarios]]+J1478,CONSOLIDADO[[#This Row],[Fallecidos Diarios]])</f>
        <v>0</v>
      </c>
      <c r="K1479" s="81">
        <f t="shared" si="126"/>
        <v>0</v>
      </c>
      <c r="L1479" s="82">
        <f>+IF(CONSOLIDADO[[#This Row],[Codigo Municipio]]=E1478,CONSOLIDADO[[#This Row],[Recuperados Diarios]]+L1478,CONSOLIDADO[[#This Row],[Recuperados Diarios]])</f>
        <v>0</v>
      </c>
      <c r="M1479" s="83" cm="1">
        <f t="array" ref="M1479">+IFERROR(IF(CONSOLIDADO[[#This Row],[Día]]&lt;14,0,INDEX(CONSOLIDADO[Casos Diarios],ROW()-14,1)),0)</f>
        <v>0</v>
      </c>
      <c r="N1479" s="78">
        <f>+IF(CONSOLIDADO[[#This Row],[Clave]]="710143893",1,IF(OR(CONSOLIDADO[[#This Row],[Casos Acumulados]]&gt;0,CONSOLIDADO[[#This Row],[Muertes]]&gt;0),N1478+1,I1479))</f>
        <v>0</v>
      </c>
      <c r="O1479" s="75">
        <f>+IFERROR(VLOOKUP($G1479,TDMuertes!$C$2:$E$534,3,0),0)</f>
        <v>0</v>
      </c>
      <c r="P1479" s="100" t="str">
        <f t="shared" ca="1" si="127"/>
        <v>OFF</v>
      </c>
      <c r="Q1479" s="84">
        <f>+IFERROR(VLOOKUP(CONSOLIDADO[[#This Row],[Codigo Municipio]],TDDia!$A$4:$B$394,2,0),0)</f>
        <v>0</v>
      </c>
    </row>
    <row r="1480" spans="2:17" ht="14.4" x14ac:dyDescent="0.3">
      <c r="B1480">
        <f t="shared" si="129"/>
        <v>8</v>
      </c>
      <c r="C1480" s="75" t="str" cm="1">
        <f t="array" ref="C1480">+INDEX(Table_4[[Departamento]:[Municipio]],FINAL!$B1480,1)</f>
        <v>Atlántida</v>
      </c>
      <c r="D1480" s="75" t="str" cm="1">
        <f t="array" ref="D1480">+INDEX(Table_4[[Departamento]:[Municipio]],FINAL!$B1480,4)</f>
        <v>Arizona</v>
      </c>
      <c r="E1480" s="75" t="str" cm="1">
        <f t="array" ref="E1480">+INDEX(Table_4[[Departamento]:[Municipio]],FINAL!$B1480,3)</f>
        <v>0108</v>
      </c>
      <c r="F1480" s="102">
        <f t="shared" si="128"/>
        <v>44020</v>
      </c>
      <c r="G1480" s="77" t="str">
        <f>+CONSOLIDADO[[#This Row],[Codigo Municipio]]&amp;CONSOLIDADO[[#This Row],[Fecha]]</f>
        <v>010844020</v>
      </c>
      <c r="H1480" s="78">
        <f>+IFERROR(VLOOKUP($G1480,TDAcumula!$C$2:$E$2027,3,0),0)</f>
        <v>0</v>
      </c>
      <c r="I1480" s="79">
        <f t="shared" si="125"/>
        <v>0</v>
      </c>
      <c r="J1480" s="80">
        <f>+IF(CONSOLIDADO[[#This Row],[Codigo Municipio]]=E1479,CONSOLIDADO[[#This Row],[Fallecidos Diarios]]+J1479,CONSOLIDADO[[#This Row],[Fallecidos Diarios]])</f>
        <v>0</v>
      </c>
      <c r="K1480" s="81">
        <f t="shared" si="126"/>
        <v>0</v>
      </c>
      <c r="L1480" s="82">
        <f>+IF(CONSOLIDADO[[#This Row],[Codigo Municipio]]=E1479,CONSOLIDADO[[#This Row],[Recuperados Diarios]]+L1479,CONSOLIDADO[[#This Row],[Recuperados Diarios]])</f>
        <v>0</v>
      </c>
      <c r="M1480" s="83" cm="1">
        <f t="array" ref="M1480">+IFERROR(IF(CONSOLIDADO[[#This Row],[Día]]&lt;14,0,INDEX(CONSOLIDADO[Casos Diarios],ROW()-14,1)),0)</f>
        <v>0</v>
      </c>
      <c r="N1480" s="78">
        <f>+IF(CONSOLIDADO[[#This Row],[Clave]]="710143893",1,IF(OR(CONSOLIDADO[[#This Row],[Casos Acumulados]]&gt;0,CONSOLIDADO[[#This Row],[Muertes]]&gt;0),N1479+1,I1480))</f>
        <v>0</v>
      </c>
      <c r="O1480" s="75">
        <f>+IFERROR(VLOOKUP($G1480,TDMuertes!$C$2:$E$534,3,0),0)</f>
        <v>0</v>
      </c>
      <c r="P1480" s="100" t="str">
        <f t="shared" ca="1" si="127"/>
        <v>OFF</v>
      </c>
      <c r="Q1480" s="84">
        <f>+IFERROR(VLOOKUP(CONSOLIDADO[[#This Row],[Codigo Municipio]],TDDia!$A$4:$B$394,2,0),0)</f>
        <v>0</v>
      </c>
    </row>
    <row r="1481" spans="2:17" ht="14.4" x14ac:dyDescent="0.3">
      <c r="B1481">
        <f t="shared" si="129"/>
        <v>8</v>
      </c>
      <c r="C1481" s="75" t="str" cm="1">
        <f t="array" ref="C1481">+INDEX(Table_4[[Departamento]:[Municipio]],FINAL!$B1481,1)</f>
        <v>Atlántida</v>
      </c>
      <c r="D1481" s="75" t="str" cm="1">
        <f t="array" ref="D1481">+INDEX(Table_4[[Departamento]:[Municipio]],FINAL!$B1481,4)</f>
        <v>Arizona</v>
      </c>
      <c r="E1481" s="75" t="str" cm="1">
        <f t="array" ref="E1481">+INDEX(Table_4[[Departamento]:[Municipio]],FINAL!$B1481,3)</f>
        <v>0108</v>
      </c>
      <c r="F1481" s="102">
        <f t="shared" si="128"/>
        <v>44021</v>
      </c>
      <c r="G1481" s="77" t="str">
        <f>+CONSOLIDADO[[#This Row],[Codigo Municipio]]&amp;CONSOLIDADO[[#This Row],[Fecha]]</f>
        <v>010844021</v>
      </c>
      <c r="H1481" s="78">
        <f>+IFERROR(VLOOKUP($G1481,TDAcumula!$C$2:$E$2027,3,0),0)</f>
        <v>0</v>
      </c>
      <c r="I1481" s="79">
        <f t="shared" si="125"/>
        <v>0</v>
      </c>
      <c r="J1481" s="80">
        <f>+IF(CONSOLIDADO[[#This Row],[Codigo Municipio]]=E1480,CONSOLIDADO[[#This Row],[Fallecidos Diarios]]+J1480,CONSOLIDADO[[#This Row],[Fallecidos Diarios]])</f>
        <v>0</v>
      </c>
      <c r="K1481" s="81">
        <f t="shared" si="126"/>
        <v>0</v>
      </c>
      <c r="L1481" s="82">
        <f>+IF(CONSOLIDADO[[#This Row],[Codigo Municipio]]=E1480,CONSOLIDADO[[#This Row],[Recuperados Diarios]]+L1480,CONSOLIDADO[[#This Row],[Recuperados Diarios]])</f>
        <v>0</v>
      </c>
      <c r="M1481" s="83" cm="1">
        <f t="array" ref="M1481">+IFERROR(IF(CONSOLIDADO[[#This Row],[Día]]&lt;14,0,INDEX(CONSOLIDADO[Casos Diarios],ROW()-14,1)),0)</f>
        <v>0</v>
      </c>
      <c r="N1481" s="78">
        <f>+IF(CONSOLIDADO[[#This Row],[Clave]]="710143893",1,IF(OR(CONSOLIDADO[[#This Row],[Casos Acumulados]]&gt;0,CONSOLIDADO[[#This Row],[Muertes]]&gt;0),N1480+1,I1481))</f>
        <v>0</v>
      </c>
      <c r="O1481" s="75">
        <f>+IFERROR(VLOOKUP($G1481,TDMuertes!$C$2:$E$534,3,0),0)</f>
        <v>0</v>
      </c>
      <c r="P1481" s="100" t="str">
        <f t="shared" ca="1" si="127"/>
        <v>OFF</v>
      </c>
      <c r="Q1481" s="84">
        <f>+IFERROR(VLOOKUP(CONSOLIDADO[[#This Row],[Codigo Municipio]],TDDia!$A$4:$B$394,2,0),0)</f>
        <v>0</v>
      </c>
    </row>
    <row r="1482" spans="2:17" ht="14.4" x14ac:dyDescent="0.3">
      <c r="B1482">
        <f t="shared" si="129"/>
        <v>8</v>
      </c>
      <c r="C1482" s="75" t="str" cm="1">
        <f t="array" ref="C1482">+INDEX(Table_4[[Departamento]:[Municipio]],FINAL!$B1482,1)</f>
        <v>Atlántida</v>
      </c>
      <c r="D1482" s="75" t="str" cm="1">
        <f t="array" ref="D1482">+INDEX(Table_4[[Departamento]:[Municipio]],FINAL!$B1482,4)</f>
        <v>Arizona</v>
      </c>
      <c r="E1482" s="75" t="str" cm="1">
        <f t="array" ref="E1482">+INDEX(Table_4[[Departamento]:[Municipio]],FINAL!$B1482,3)</f>
        <v>0108</v>
      </c>
      <c r="F1482" s="102">
        <f t="shared" si="128"/>
        <v>44022</v>
      </c>
      <c r="G1482" s="77" t="str">
        <f>+CONSOLIDADO[[#This Row],[Codigo Municipio]]&amp;CONSOLIDADO[[#This Row],[Fecha]]</f>
        <v>010844022</v>
      </c>
      <c r="H1482" s="78">
        <f>+IFERROR(VLOOKUP($G1482,TDAcumula!$C$2:$E$2027,3,0),0)</f>
        <v>0</v>
      </c>
      <c r="I1482" s="79">
        <f t="shared" si="125"/>
        <v>0</v>
      </c>
      <c r="J1482" s="80">
        <f>+IF(CONSOLIDADO[[#This Row],[Codigo Municipio]]=E1481,CONSOLIDADO[[#This Row],[Fallecidos Diarios]]+J1481,CONSOLIDADO[[#This Row],[Fallecidos Diarios]])</f>
        <v>0</v>
      </c>
      <c r="K1482" s="81">
        <f t="shared" si="126"/>
        <v>0</v>
      </c>
      <c r="L1482" s="82">
        <f>+IF(CONSOLIDADO[[#This Row],[Codigo Municipio]]=E1481,CONSOLIDADO[[#This Row],[Recuperados Diarios]]+L1481,CONSOLIDADO[[#This Row],[Recuperados Diarios]])</f>
        <v>0</v>
      </c>
      <c r="M1482" s="83" cm="1">
        <f t="array" ref="M1482">+IFERROR(IF(CONSOLIDADO[[#This Row],[Día]]&lt;14,0,INDEX(CONSOLIDADO[Casos Diarios],ROW()-14,1)),0)</f>
        <v>0</v>
      </c>
      <c r="N1482" s="78">
        <f>+IF(CONSOLIDADO[[#This Row],[Clave]]="710143893",1,IF(OR(CONSOLIDADO[[#This Row],[Casos Acumulados]]&gt;0,CONSOLIDADO[[#This Row],[Muertes]]&gt;0),N1481+1,I1482))</f>
        <v>0</v>
      </c>
      <c r="O1482" s="75">
        <f>+IFERROR(VLOOKUP($G1482,TDMuertes!$C$2:$E$534,3,0),0)</f>
        <v>0</v>
      </c>
      <c r="P1482" s="100" t="str">
        <f t="shared" ca="1" si="127"/>
        <v>OFF</v>
      </c>
      <c r="Q1482" s="84">
        <f>+IFERROR(VLOOKUP(CONSOLIDADO[[#This Row],[Codigo Municipio]],TDDia!$A$4:$B$394,2,0),0)</f>
        <v>0</v>
      </c>
    </row>
    <row r="1483" spans="2:17" ht="14.4" x14ac:dyDescent="0.3">
      <c r="B1483">
        <f t="shared" si="129"/>
        <v>8</v>
      </c>
      <c r="C1483" s="75" t="str" cm="1">
        <f t="array" ref="C1483">+INDEX(Table_4[[Departamento]:[Municipio]],FINAL!$B1483,1)</f>
        <v>Atlántida</v>
      </c>
      <c r="D1483" s="75" t="str" cm="1">
        <f t="array" ref="D1483">+INDEX(Table_4[[Departamento]:[Municipio]],FINAL!$B1483,4)</f>
        <v>Arizona</v>
      </c>
      <c r="E1483" s="75" t="str" cm="1">
        <f t="array" ref="E1483">+INDEX(Table_4[[Departamento]:[Municipio]],FINAL!$B1483,3)</f>
        <v>0108</v>
      </c>
      <c r="F1483" s="102">
        <f t="shared" si="128"/>
        <v>44023</v>
      </c>
      <c r="G1483" s="77" t="str">
        <f>+CONSOLIDADO[[#This Row],[Codigo Municipio]]&amp;CONSOLIDADO[[#This Row],[Fecha]]</f>
        <v>010844023</v>
      </c>
      <c r="H1483" s="78">
        <f>+IFERROR(VLOOKUP($G1483,TDAcumula!$C$2:$E$2027,3,0),0)</f>
        <v>0</v>
      </c>
      <c r="I1483" s="79">
        <f t="shared" si="125"/>
        <v>0</v>
      </c>
      <c r="J1483" s="80">
        <f>+IF(CONSOLIDADO[[#This Row],[Codigo Municipio]]=E1482,CONSOLIDADO[[#This Row],[Fallecidos Diarios]]+J1482,CONSOLIDADO[[#This Row],[Fallecidos Diarios]])</f>
        <v>0</v>
      </c>
      <c r="K1483" s="81">
        <f t="shared" si="126"/>
        <v>0</v>
      </c>
      <c r="L1483" s="82">
        <f>+IF(CONSOLIDADO[[#This Row],[Codigo Municipio]]=E1482,CONSOLIDADO[[#This Row],[Recuperados Diarios]]+L1482,CONSOLIDADO[[#This Row],[Recuperados Diarios]])</f>
        <v>0</v>
      </c>
      <c r="M1483" s="83" cm="1">
        <f t="array" ref="M1483">+IFERROR(IF(CONSOLIDADO[[#This Row],[Día]]&lt;14,0,INDEX(CONSOLIDADO[Casos Diarios],ROW()-14,1)),0)</f>
        <v>0</v>
      </c>
      <c r="N1483" s="78">
        <f>+IF(CONSOLIDADO[[#This Row],[Clave]]="710143893",1,IF(OR(CONSOLIDADO[[#This Row],[Casos Acumulados]]&gt;0,CONSOLIDADO[[#This Row],[Muertes]]&gt;0),N1482+1,I1483))</f>
        <v>0</v>
      </c>
      <c r="O1483" s="75">
        <f>+IFERROR(VLOOKUP($G1483,TDMuertes!$C$2:$E$534,3,0),0)</f>
        <v>0</v>
      </c>
      <c r="P1483" s="100" t="str">
        <f t="shared" ca="1" si="127"/>
        <v>OFF</v>
      </c>
      <c r="Q1483" s="84">
        <f>+IFERROR(VLOOKUP(CONSOLIDADO[[#This Row],[Codigo Municipio]],TDDia!$A$4:$B$394,2,0),0)</f>
        <v>0</v>
      </c>
    </row>
    <row r="1484" spans="2:17" ht="14.4" x14ac:dyDescent="0.3">
      <c r="B1484">
        <f t="shared" si="129"/>
        <v>8</v>
      </c>
      <c r="C1484" s="75" t="str" cm="1">
        <f t="array" ref="C1484">+INDEX(Table_4[[Departamento]:[Municipio]],FINAL!$B1484,1)</f>
        <v>Atlántida</v>
      </c>
      <c r="D1484" s="75" t="str" cm="1">
        <f t="array" ref="D1484">+INDEX(Table_4[[Departamento]:[Municipio]],FINAL!$B1484,4)</f>
        <v>Arizona</v>
      </c>
      <c r="E1484" s="75" t="str" cm="1">
        <f t="array" ref="E1484">+INDEX(Table_4[[Departamento]:[Municipio]],FINAL!$B1484,3)</f>
        <v>0108</v>
      </c>
      <c r="F1484" s="102">
        <f t="shared" si="128"/>
        <v>44024</v>
      </c>
      <c r="G1484" s="77" t="str">
        <f>+CONSOLIDADO[[#This Row],[Codigo Municipio]]&amp;CONSOLIDADO[[#This Row],[Fecha]]</f>
        <v>010844024</v>
      </c>
      <c r="H1484" s="78">
        <f>+IFERROR(VLOOKUP($G1484,TDAcumula!$C$2:$E$2027,3,0),0)</f>
        <v>0</v>
      </c>
      <c r="I1484" s="79">
        <f t="shared" si="125"/>
        <v>0</v>
      </c>
      <c r="J1484" s="80">
        <f>+IF(CONSOLIDADO[[#This Row],[Codigo Municipio]]=E1483,CONSOLIDADO[[#This Row],[Fallecidos Diarios]]+J1483,CONSOLIDADO[[#This Row],[Fallecidos Diarios]])</f>
        <v>0</v>
      </c>
      <c r="K1484" s="81">
        <f t="shared" si="126"/>
        <v>0</v>
      </c>
      <c r="L1484" s="82">
        <f>+IF(CONSOLIDADO[[#This Row],[Codigo Municipio]]=E1483,CONSOLIDADO[[#This Row],[Recuperados Diarios]]+L1483,CONSOLIDADO[[#This Row],[Recuperados Diarios]])</f>
        <v>0</v>
      </c>
      <c r="M1484" s="83" cm="1">
        <f t="array" ref="M1484">+IFERROR(IF(CONSOLIDADO[[#This Row],[Día]]&lt;14,0,INDEX(CONSOLIDADO[Casos Diarios],ROW()-14,1)),0)</f>
        <v>0</v>
      </c>
      <c r="N1484" s="78">
        <f>+IF(CONSOLIDADO[[#This Row],[Clave]]="710143893",1,IF(OR(CONSOLIDADO[[#This Row],[Casos Acumulados]]&gt;0,CONSOLIDADO[[#This Row],[Muertes]]&gt;0),N1483+1,I1484))</f>
        <v>0</v>
      </c>
      <c r="O1484" s="75">
        <f>+IFERROR(VLOOKUP($G1484,TDMuertes!$C$2:$E$534,3,0),0)</f>
        <v>0</v>
      </c>
      <c r="P1484" s="100" t="str">
        <f t="shared" ca="1" si="127"/>
        <v>OFF</v>
      </c>
      <c r="Q1484" s="84">
        <f>+IFERROR(VLOOKUP(CONSOLIDADO[[#This Row],[Codigo Municipio]],TDDia!$A$4:$B$394,2,0),0)</f>
        <v>0</v>
      </c>
    </row>
    <row r="1485" spans="2:17" ht="14.4" x14ac:dyDescent="0.3">
      <c r="B1485">
        <f t="shared" si="129"/>
        <v>8</v>
      </c>
      <c r="C1485" s="75" t="str" cm="1">
        <f t="array" ref="C1485">+INDEX(Table_4[[Departamento]:[Municipio]],FINAL!$B1485,1)</f>
        <v>Atlántida</v>
      </c>
      <c r="D1485" s="75" t="str" cm="1">
        <f t="array" ref="D1485">+INDEX(Table_4[[Departamento]:[Municipio]],FINAL!$B1485,4)</f>
        <v>Arizona</v>
      </c>
      <c r="E1485" s="75" t="str" cm="1">
        <f t="array" ref="E1485">+INDEX(Table_4[[Departamento]:[Municipio]],FINAL!$B1485,3)</f>
        <v>0108</v>
      </c>
      <c r="F1485" s="102">
        <f t="shared" si="128"/>
        <v>44025</v>
      </c>
      <c r="G1485" s="77" t="str">
        <f>+CONSOLIDADO[[#This Row],[Codigo Municipio]]&amp;CONSOLIDADO[[#This Row],[Fecha]]</f>
        <v>010844025</v>
      </c>
      <c r="H1485" s="78">
        <f>+IFERROR(VLOOKUP($G1485,TDAcumula!$C$2:$E$2027,3,0),0)</f>
        <v>0</v>
      </c>
      <c r="I1485" s="79">
        <f t="shared" si="125"/>
        <v>0</v>
      </c>
      <c r="J1485" s="80">
        <f>+IF(CONSOLIDADO[[#This Row],[Codigo Municipio]]=E1484,CONSOLIDADO[[#This Row],[Fallecidos Diarios]]+J1484,CONSOLIDADO[[#This Row],[Fallecidos Diarios]])</f>
        <v>0</v>
      </c>
      <c r="K1485" s="81">
        <f t="shared" si="126"/>
        <v>0</v>
      </c>
      <c r="L1485" s="82">
        <f>+IF(CONSOLIDADO[[#This Row],[Codigo Municipio]]=E1484,CONSOLIDADO[[#This Row],[Recuperados Diarios]]+L1484,CONSOLIDADO[[#This Row],[Recuperados Diarios]])</f>
        <v>0</v>
      </c>
      <c r="M1485" s="83" cm="1">
        <f t="array" ref="M1485">+IFERROR(IF(CONSOLIDADO[[#This Row],[Día]]&lt;14,0,INDEX(CONSOLIDADO[Casos Diarios],ROW()-14,1)),0)</f>
        <v>0</v>
      </c>
      <c r="N1485" s="78">
        <f>+IF(CONSOLIDADO[[#This Row],[Clave]]="710143893",1,IF(OR(CONSOLIDADO[[#This Row],[Casos Acumulados]]&gt;0,CONSOLIDADO[[#This Row],[Muertes]]&gt;0),N1484+1,I1485))</f>
        <v>0</v>
      </c>
      <c r="O1485" s="75">
        <f>+IFERROR(VLOOKUP($G1485,TDMuertes!$C$2:$E$534,3,0),0)</f>
        <v>0</v>
      </c>
      <c r="P1485" s="100" t="str">
        <f t="shared" ca="1" si="127"/>
        <v>OFF</v>
      </c>
      <c r="Q1485" s="84">
        <f>+IFERROR(VLOOKUP(CONSOLIDADO[[#This Row],[Codigo Municipio]],TDDia!$A$4:$B$394,2,0),0)</f>
        <v>0</v>
      </c>
    </row>
    <row r="1486" spans="2:17" ht="14.4" x14ac:dyDescent="0.3">
      <c r="B1486">
        <f t="shared" si="129"/>
        <v>8</v>
      </c>
      <c r="C1486" s="75" t="str" cm="1">
        <f t="array" ref="C1486">+INDEX(Table_4[[Departamento]:[Municipio]],FINAL!$B1486,1)</f>
        <v>Atlántida</v>
      </c>
      <c r="D1486" s="75" t="str" cm="1">
        <f t="array" ref="D1486">+INDEX(Table_4[[Departamento]:[Municipio]],FINAL!$B1486,4)</f>
        <v>Arizona</v>
      </c>
      <c r="E1486" s="75" t="str" cm="1">
        <f t="array" ref="E1486">+INDEX(Table_4[[Departamento]:[Municipio]],FINAL!$B1486,3)</f>
        <v>0108</v>
      </c>
      <c r="F1486" s="102">
        <f t="shared" si="128"/>
        <v>44026</v>
      </c>
      <c r="G1486" s="77" t="str">
        <f>+CONSOLIDADO[[#This Row],[Codigo Municipio]]&amp;CONSOLIDADO[[#This Row],[Fecha]]</f>
        <v>010844026</v>
      </c>
      <c r="H1486" s="78">
        <f>+IFERROR(VLOOKUP($G1486,TDAcumula!$C$2:$E$2027,3,0),0)</f>
        <v>0</v>
      </c>
      <c r="I1486" s="79">
        <f t="shared" si="125"/>
        <v>0</v>
      </c>
      <c r="J1486" s="80">
        <f>+IF(CONSOLIDADO[[#This Row],[Codigo Municipio]]=E1485,CONSOLIDADO[[#This Row],[Fallecidos Diarios]]+J1485,CONSOLIDADO[[#This Row],[Fallecidos Diarios]])</f>
        <v>0</v>
      </c>
      <c r="K1486" s="81">
        <f t="shared" si="126"/>
        <v>0</v>
      </c>
      <c r="L1486" s="82">
        <f>+IF(CONSOLIDADO[[#This Row],[Codigo Municipio]]=E1485,CONSOLIDADO[[#This Row],[Recuperados Diarios]]+L1485,CONSOLIDADO[[#This Row],[Recuperados Diarios]])</f>
        <v>0</v>
      </c>
      <c r="M1486" s="83" cm="1">
        <f t="array" ref="M1486">+IFERROR(IF(CONSOLIDADO[[#This Row],[Día]]&lt;14,0,INDEX(CONSOLIDADO[Casos Diarios],ROW()-14,1)),0)</f>
        <v>0</v>
      </c>
      <c r="N1486" s="78">
        <f>+IF(CONSOLIDADO[[#This Row],[Clave]]="710143893",1,IF(OR(CONSOLIDADO[[#This Row],[Casos Acumulados]]&gt;0,CONSOLIDADO[[#This Row],[Muertes]]&gt;0),N1485+1,I1486))</f>
        <v>0</v>
      </c>
      <c r="O1486" s="75">
        <f>+IFERROR(VLOOKUP($G1486,TDMuertes!$C$2:$E$534,3,0),0)</f>
        <v>0</v>
      </c>
      <c r="P1486" s="100" t="str">
        <f t="shared" ca="1" si="127"/>
        <v>OFF</v>
      </c>
      <c r="Q1486" s="84">
        <f>+IFERROR(VLOOKUP(CONSOLIDADO[[#This Row],[Codigo Municipio]],TDDia!$A$4:$B$394,2,0),0)</f>
        <v>0</v>
      </c>
    </row>
    <row r="1487" spans="2:17" ht="14.4" x14ac:dyDescent="0.3">
      <c r="B1487">
        <f t="shared" si="129"/>
        <v>8</v>
      </c>
      <c r="C1487" s="75" t="str" cm="1">
        <f t="array" ref="C1487">+INDEX(Table_4[[Departamento]:[Municipio]],FINAL!$B1487,1)</f>
        <v>Atlántida</v>
      </c>
      <c r="D1487" s="75" t="str" cm="1">
        <f t="array" ref="D1487">+INDEX(Table_4[[Departamento]:[Municipio]],FINAL!$B1487,4)</f>
        <v>Arizona</v>
      </c>
      <c r="E1487" s="75" t="str" cm="1">
        <f t="array" ref="E1487">+INDEX(Table_4[[Departamento]:[Municipio]],FINAL!$B1487,3)</f>
        <v>0108</v>
      </c>
      <c r="F1487" s="102">
        <f t="shared" si="128"/>
        <v>44027</v>
      </c>
      <c r="G1487" s="77" t="str">
        <f>+CONSOLIDADO[[#This Row],[Codigo Municipio]]&amp;CONSOLIDADO[[#This Row],[Fecha]]</f>
        <v>010844027</v>
      </c>
      <c r="H1487" s="78">
        <f>+IFERROR(VLOOKUP($G1487,TDAcumula!$C$2:$E$2027,3,0),0)</f>
        <v>0</v>
      </c>
      <c r="I1487" s="79">
        <f t="shared" si="125"/>
        <v>0</v>
      </c>
      <c r="J1487" s="80">
        <f>+IF(CONSOLIDADO[[#This Row],[Codigo Municipio]]=E1486,CONSOLIDADO[[#This Row],[Fallecidos Diarios]]+J1486,CONSOLIDADO[[#This Row],[Fallecidos Diarios]])</f>
        <v>0</v>
      </c>
      <c r="K1487" s="81">
        <f t="shared" si="126"/>
        <v>0</v>
      </c>
      <c r="L1487" s="82">
        <f>+IF(CONSOLIDADO[[#This Row],[Codigo Municipio]]=E1486,CONSOLIDADO[[#This Row],[Recuperados Diarios]]+L1486,CONSOLIDADO[[#This Row],[Recuperados Diarios]])</f>
        <v>0</v>
      </c>
      <c r="M1487" s="83" cm="1">
        <f t="array" ref="M1487">+IFERROR(IF(CONSOLIDADO[[#This Row],[Día]]&lt;14,0,INDEX(CONSOLIDADO[Casos Diarios],ROW()-14,1)),0)</f>
        <v>0</v>
      </c>
      <c r="N1487" s="78">
        <f>+IF(CONSOLIDADO[[#This Row],[Clave]]="710143893",1,IF(OR(CONSOLIDADO[[#This Row],[Casos Acumulados]]&gt;0,CONSOLIDADO[[#This Row],[Muertes]]&gt;0),N1486+1,I1487))</f>
        <v>0</v>
      </c>
      <c r="O1487" s="75">
        <f>+IFERROR(VLOOKUP($G1487,TDMuertes!$C$2:$E$534,3,0),0)</f>
        <v>0</v>
      </c>
      <c r="P1487" s="100" t="str">
        <f t="shared" ca="1" si="127"/>
        <v>OFF</v>
      </c>
      <c r="Q1487" s="84">
        <f>+IFERROR(VLOOKUP(CONSOLIDADO[[#This Row],[Codigo Municipio]],TDDia!$A$4:$B$394,2,0),0)</f>
        <v>0</v>
      </c>
    </row>
    <row r="1488" spans="2:17" ht="14.4" x14ac:dyDescent="0.3">
      <c r="B1488">
        <f t="shared" si="129"/>
        <v>8</v>
      </c>
      <c r="C1488" s="75" t="str" cm="1">
        <f t="array" ref="C1488">+INDEX(Table_4[[Departamento]:[Municipio]],FINAL!$B1488,1)</f>
        <v>Atlántida</v>
      </c>
      <c r="D1488" s="75" t="str" cm="1">
        <f t="array" ref="D1488">+INDEX(Table_4[[Departamento]:[Municipio]],FINAL!$B1488,4)</f>
        <v>Arizona</v>
      </c>
      <c r="E1488" s="75" t="str" cm="1">
        <f t="array" ref="E1488">+INDEX(Table_4[[Departamento]:[Municipio]],FINAL!$B1488,3)</f>
        <v>0108</v>
      </c>
      <c r="F1488" s="102">
        <f t="shared" si="128"/>
        <v>44028</v>
      </c>
      <c r="G1488" s="77" t="str">
        <f>+CONSOLIDADO[[#This Row],[Codigo Municipio]]&amp;CONSOLIDADO[[#This Row],[Fecha]]</f>
        <v>010844028</v>
      </c>
      <c r="H1488" s="78">
        <f>+IFERROR(VLOOKUP($G1488,TDAcumula!$C$2:$E$2027,3,0),0)</f>
        <v>0</v>
      </c>
      <c r="I1488" s="79">
        <f t="shared" si="125"/>
        <v>0</v>
      </c>
      <c r="J1488" s="80">
        <f>+IF(CONSOLIDADO[[#This Row],[Codigo Municipio]]=E1487,CONSOLIDADO[[#This Row],[Fallecidos Diarios]]+J1487,CONSOLIDADO[[#This Row],[Fallecidos Diarios]])</f>
        <v>0</v>
      </c>
      <c r="K1488" s="81">
        <f t="shared" si="126"/>
        <v>0</v>
      </c>
      <c r="L1488" s="82">
        <f>+IF(CONSOLIDADO[[#This Row],[Codigo Municipio]]=E1487,CONSOLIDADO[[#This Row],[Recuperados Diarios]]+L1487,CONSOLIDADO[[#This Row],[Recuperados Diarios]])</f>
        <v>0</v>
      </c>
      <c r="M1488" s="83" cm="1">
        <f t="array" ref="M1488">+IFERROR(IF(CONSOLIDADO[[#This Row],[Día]]&lt;14,0,INDEX(CONSOLIDADO[Casos Diarios],ROW()-14,1)),0)</f>
        <v>0</v>
      </c>
      <c r="N1488" s="78">
        <f>+IF(CONSOLIDADO[[#This Row],[Clave]]="710143893",1,IF(OR(CONSOLIDADO[[#This Row],[Casos Acumulados]]&gt;0,CONSOLIDADO[[#This Row],[Muertes]]&gt;0),N1487+1,I1488))</f>
        <v>0</v>
      </c>
      <c r="O1488" s="75">
        <f>+IFERROR(VLOOKUP($G1488,TDMuertes!$C$2:$E$534,3,0),0)</f>
        <v>0</v>
      </c>
      <c r="P1488" s="100" t="str">
        <f t="shared" ca="1" si="127"/>
        <v>OFF</v>
      </c>
      <c r="Q1488" s="84">
        <f>+IFERROR(VLOOKUP(CONSOLIDADO[[#This Row],[Codigo Municipio]],TDDia!$A$4:$B$394,2,0),0)</f>
        <v>0</v>
      </c>
    </row>
    <row r="1489" spans="2:17" ht="14.4" x14ac:dyDescent="0.3">
      <c r="B1489">
        <f t="shared" si="129"/>
        <v>8</v>
      </c>
      <c r="C1489" s="75" t="str" cm="1">
        <f t="array" ref="C1489">+INDEX(Table_4[[Departamento]:[Municipio]],FINAL!$B1489,1)</f>
        <v>Atlántida</v>
      </c>
      <c r="D1489" s="75" t="str" cm="1">
        <f t="array" ref="D1489">+INDEX(Table_4[[Departamento]:[Municipio]],FINAL!$B1489,4)</f>
        <v>Arizona</v>
      </c>
      <c r="E1489" s="75" t="str" cm="1">
        <f t="array" ref="E1489">+INDEX(Table_4[[Departamento]:[Municipio]],FINAL!$B1489,3)</f>
        <v>0108</v>
      </c>
      <c r="F1489" s="102">
        <f t="shared" si="128"/>
        <v>44029</v>
      </c>
      <c r="G1489" s="77" t="str">
        <f>+CONSOLIDADO[[#This Row],[Codigo Municipio]]&amp;CONSOLIDADO[[#This Row],[Fecha]]</f>
        <v>010844029</v>
      </c>
      <c r="H1489" s="78">
        <f>+IFERROR(VLOOKUP($G1489,TDAcumula!$C$2:$E$2027,3,0),0)</f>
        <v>0</v>
      </c>
      <c r="I1489" s="79">
        <f t="shared" si="125"/>
        <v>0</v>
      </c>
      <c r="J1489" s="80">
        <f>+IF(CONSOLIDADO[[#This Row],[Codigo Municipio]]=E1488,CONSOLIDADO[[#This Row],[Fallecidos Diarios]]+J1488,CONSOLIDADO[[#This Row],[Fallecidos Diarios]])</f>
        <v>0</v>
      </c>
      <c r="K1489" s="81">
        <f t="shared" si="126"/>
        <v>0</v>
      </c>
      <c r="L1489" s="82">
        <f>+IF(CONSOLIDADO[[#This Row],[Codigo Municipio]]=E1488,CONSOLIDADO[[#This Row],[Recuperados Diarios]]+L1488,CONSOLIDADO[[#This Row],[Recuperados Diarios]])</f>
        <v>0</v>
      </c>
      <c r="M1489" s="83" cm="1">
        <f t="array" ref="M1489">+IFERROR(IF(CONSOLIDADO[[#This Row],[Día]]&lt;14,0,INDEX(CONSOLIDADO[Casos Diarios],ROW()-14,1)),0)</f>
        <v>0</v>
      </c>
      <c r="N1489" s="78">
        <f>+IF(CONSOLIDADO[[#This Row],[Clave]]="710143893",1,IF(OR(CONSOLIDADO[[#This Row],[Casos Acumulados]]&gt;0,CONSOLIDADO[[#This Row],[Muertes]]&gt;0),N1488+1,I1489))</f>
        <v>0</v>
      </c>
      <c r="O1489" s="75">
        <f>+IFERROR(VLOOKUP($G1489,TDMuertes!$C$2:$E$534,3,0),0)</f>
        <v>0</v>
      </c>
      <c r="P1489" s="100" t="str">
        <f t="shared" ca="1" si="127"/>
        <v>OFF</v>
      </c>
      <c r="Q1489" s="84">
        <f>+IFERROR(VLOOKUP(CONSOLIDADO[[#This Row],[Codigo Municipio]],TDDia!$A$4:$B$394,2,0),0)</f>
        <v>0</v>
      </c>
    </row>
    <row r="1490" spans="2:17" ht="14.4" x14ac:dyDescent="0.3">
      <c r="B1490">
        <f t="shared" si="129"/>
        <v>8</v>
      </c>
      <c r="C1490" s="75" t="str" cm="1">
        <f t="array" ref="C1490">+INDEX(Table_4[[Departamento]:[Municipio]],FINAL!$B1490,1)</f>
        <v>Atlántida</v>
      </c>
      <c r="D1490" s="75" t="str" cm="1">
        <f t="array" ref="D1490">+INDEX(Table_4[[Departamento]:[Municipio]],FINAL!$B1490,4)</f>
        <v>Arizona</v>
      </c>
      <c r="E1490" s="75" t="str" cm="1">
        <f t="array" ref="E1490">+INDEX(Table_4[[Departamento]:[Municipio]],FINAL!$B1490,3)</f>
        <v>0108</v>
      </c>
      <c r="F1490" s="102">
        <f t="shared" si="128"/>
        <v>44030</v>
      </c>
      <c r="G1490" s="77" t="str">
        <f>+CONSOLIDADO[[#This Row],[Codigo Municipio]]&amp;CONSOLIDADO[[#This Row],[Fecha]]</f>
        <v>010844030</v>
      </c>
      <c r="H1490" s="78">
        <f>+IFERROR(VLOOKUP($G1490,TDAcumula!$C$2:$E$2027,3,0),0)</f>
        <v>0</v>
      </c>
      <c r="I1490" s="79">
        <f t="shared" si="125"/>
        <v>0</v>
      </c>
      <c r="J1490" s="80">
        <f>+IF(CONSOLIDADO[[#This Row],[Codigo Municipio]]=E1489,CONSOLIDADO[[#This Row],[Fallecidos Diarios]]+J1489,CONSOLIDADO[[#This Row],[Fallecidos Diarios]])</f>
        <v>0</v>
      </c>
      <c r="K1490" s="81">
        <f t="shared" si="126"/>
        <v>0</v>
      </c>
      <c r="L1490" s="82">
        <f>+IF(CONSOLIDADO[[#This Row],[Codigo Municipio]]=E1489,CONSOLIDADO[[#This Row],[Recuperados Diarios]]+L1489,CONSOLIDADO[[#This Row],[Recuperados Diarios]])</f>
        <v>0</v>
      </c>
      <c r="M1490" s="83" cm="1">
        <f t="array" ref="M1490">+IFERROR(IF(CONSOLIDADO[[#This Row],[Día]]&lt;14,0,INDEX(CONSOLIDADO[Casos Diarios],ROW()-14,1)),0)</f>
        <v>0</v>
      </c>
      <c r="N1490" s="78">
        <f>+IF(CONSOLIDADO[[#This Row],[Clave]]="710143893",1,IF(OR(CONSOLIDADO[[#This Row],[Casos Acumulados]]&gt;0,CONSOLIDADO[[#This Row],[Muertes]]&gt;0),N1489+1,I1490))</f>
        <v>0</v>
      </c>
      <c r="O1490" s="75">
        <f>+IFERROR(VLOOKUP($G1490,TDMuertes!$C$2:$E$534,3,0),0)</f>
        <v>0</v>
      </c>
      <c r="P1490" s="100" t="str">
        <f t="shared" ca="1" si="127"/>
        <v>OFF</v>
      </c>
      <c r="Q1490" s="84">
        <f>+IFERROR(VLOOKUP(CONSOLIDADO[[#This Row],[Codigo Municipio]],TDDia!$A$4:$B$394,2,0),0)</f>
        <v>0</v>
      </c>
    </row>
    <row r="1491" spans="2:17" ht="14.4" x14ac:dyDescent="0.3">
      <c r="B1491">
        <f t="shared" si="129"/>
        <v>8</v>
      </c>
      <c r="C1491" s="75" t="str" cm="1">
        <f t="array" ref="C1491">+INDEX(Table_4[[Departamento]:[Municipio]],FINAL!$B1491,1)</f>
        <v>Atlántida</v>
      </c>
      <c r="D1491" s="75" t="str" cm="1">
        <f t="array" ref="D1491">+INDEX(Table_4[[Departamento]:[Municipio]],FINAL!$B1491,4)</f>
        <v>Arizona</v>
      </c>
      <c r="E1491" s="75" t="str" cm="1">
        <f t="array" ref="E1491">+INDEX(Table_4[[Departamento]:[Municipio]],FINAL!$B1491,3)</f>
        <v>0108</v>
      </c>
      <c r="F1491" s="102">
        <f t="shared" si="128"/>
        <v>44031</v>
      </c>
      <c r="G1491" s="77" t="str">
        <f>+CONSOLIDADO[[#This Row],[Codigo Municipio]]&amp;CONSOLIDADO[[#This Row],[Fecha]]</f>
        <v>010844031</v>
      </c>
      <c r="H1491" s="78">
        <f>+IFERROR(VLOOKUP($G1491,TDAcumula!$C$2:$E$2027,3,0),0)</f>
        <v>0</v>
      </c>
      <c r="I1491" s="79">
        <f t="shared" si="125"/>
        <v>0</v>
      </c>
      <c r="J1491" s="80">
        <f>+IF(CONSOLIDADO[[#This Row],[Codigo Municipio]]=E1490,CONSOLIDADO[[#This Row],[Fallecidos Diarios]]+J1490,CONSOLIDADO[[#This Row],[Fallecidos Diarios]])</f>
        <v>0</v>
      </c>
      <c r="K1491" s="81">
        <f t="shared" si="126"/>
        <v>0</v>
      </c>
      <c r="L1491" s="82">
        <f>+IF(CONSOLIDADO[[#This Row],[Codigo Municipio]]=E1490,CONSOLIDADO[[#This Row],[Recuperados Diarios]]+L1490,CONSOLIDADO[[#This Row],[Recuperados Diarios]])</f>
        <v>0</v>
      </c>
      <c r="M1491" s="83" cm="1">
        <f t="array" ref="M1491">+IFERROR(IF(CONSOLIDADO[[#This Row],[Día]]&lt;14,0,INDEX(CONSOLIDADO[Casos Diarios],ROW()-14,1)),0)</f>
        <v>0</v>
      </c>
      <c r="N1491" s="78">
        <f>+IF(CONSOLIDADO[[#This Row],[Clave]]="710143893",1,IF(OR(CONSOLIDADO[[#This Row],[Casos Acumulados]]&gt;0,CONSOLIDADO[[#This Row],[Muertes]]&gt;0),N1490+1,I1491))</f>
        <v>0</v>
      </c>
      <c r="O1491" s="75">
        <f>+IFERROR(VLOOKUP($G1491,TDMuertes!$C$2:$E$534,3,0),0)</f>
        <v>0</v>
      </c>
      <c r="P1491" s="100" t="str">
        <f t="shared" ca="1" si="127"/>
        <v>OFF</v>
      </c>
      <c r="Q1491" s="84">
        <f>+IFERROR(VLOOKUP(CONSOLIDADO[[#This Row],[Codigo Municipio]],TDDia!$A$4:$B$394,2,0),0)</f>
        <v>0</v>
      </c>
    </row>
    <row r="1492" spans="2:17" ht="14.4" x14ac:dyDescent="0.3">
      <c r="B1492">
        <f t="shared" si="129"/>
        <v>8</v>
      </c>
      <c r="C1492" s="75" t="str" cm="1">
        <f t="array" ref="C1492">+INDEX(Table_4[[Departamento]:[Municipio]],FINAL!$B1492,1)</f>
        <v>Atlántida</v>
      </c>
      <c r="D1492" s="75" t="str" cm="1">
        <f t="array" ref="D1492">+INDEX(Table_4[[Departamento]:[Municipio]],FINAL!$B1492,4)</f>
        <v>Arizona</v>
      </c>
      <c r="E1492" s="75" t="str" cm="1">
        <f t="array" ref="E1492">+INDEX(Table_4[[Departamento]:[Municipio]],FINAL!$B1492,3)</f>
        <v>0108</v>
      </c>
      <c r="F1492" s="102">
        <f t="shared" si="128"/>
        <v>44032</v>
      </c>
      <c r="G1492" s="77" t="str">
        <f>+CONSOLIDADO[[#This Row],[Codigo Municipio]]&amp;CONSOLIDADO[[#This Row],[Fecha]]</f>
        <v>010844032</v>
      </c>
      <c r="H1492" s="78">
        <f>+IFERROR(VLOOKUP($G1492,TDAcumula!$C$2:$E$2027,3,0),0)</f>
        <v>0</v>
      </c>
      <c r="I1492" s="79">
        <f t="shared" si="125"/>
        <v>0</v>
      </c>
      <c r="J1492" s="80">
        <f>+IF(CONSOLIDADO[[#This Row],[Codigo Municipio]]=E1491,CONSOLIDADO[[#This Row],[Fallecidos Diarios]]+J1491,CONSOLIDADO[[#This Row],[Fallecidos Diarios]])</f>
        <v>0</v>
      </c>
      <c r="K1492" s="81">
        <f t="shared" si="126"/>
        <v>0</v>
      </c>
      <c r="L1492" s="82">
        <f>+IF(CONSOLIDADO[[#This Row],[Codigo Municipio]]=E1491,CONSOLIDADO[[#This Row],[Recuperados Diarios]]+L1491,CONSOLIDADO[[#This Row],[Recuperados Diarios]])</f>
        <v>0</v>
      </c>
      <c r="M1492" s="83" cm="1">
        <f t="array" ref="M1492">+IFERROR(IF(CONSOLIDADO[[#This Row],[Día]]&lt;14,0,INDEX(CONSOLIDADO[Casos Diarios],ROW()-14,1)),0)</f>
        <v>0</v>
      </c>
      <c r="N1492" s="78">
        <f>+IF(CONSOLIDADO[[#This Row],[Clave]]="710143893",1,IF(OR(CONSOLIDADO[[#This Row],[Casos Acumulados]]&gt;0,CONSOLIDADO[[#This Row],[Muertes]]&gt;0),N1491+1,I1492))</f>
        <v>0</v>
      </c>
      <c r="O1492" s="75">
        <f>+IFERROR(VLOOKUP($G1492,TDMuertes!$C$2:$E$534,3,0),0)</f>
        <v>0</v>
      </c>
      <c r="P1492" s="100" t="str">
        <f t="shared" ca="1" si="127"/>
        <v>OFF</v>
      </c>
      <c r="Q1492" s="84">
        <f>+IFERROR(VLOOKUP(CONSOLIDADO[[#This Row],[Codigo Municipio]],TDDia!$A$4:$B$394,2,0),0)</f>
        <v>0</v>
      </c>
    </row>
    <row r="1493" spans="2:17" ht="14.4" x14ac:dyDescent="0.3">
      <c r="B1493">
        <f t="shared" si="129"/>
        <v>8</v>
      </c>
      <c r="C1493" s="75" t="str" cm="1">
        <f t="array" ref="C1493">+INDEX(Table_4[[Departamento]:[Municipio]],FINAL!$B1493,1)</f>
        <v>Atlántida</v>
      </c>
      <c r="D1493" s="75" t="str" cm="1">
        <f t="array" ref="D1493">+INDEX(Table_4[[Departamento]:[Municipio]],FINAL!$B1493,4)</f>
        <v>Arizona</v>
      </c>
      <c r="E1493" s="75" t="str" cm="1">
        <f t="array" ref="E1493">+INDEX(Table_4[[Departamento]:[Municipio]],FINAL!$B1493,3)</f>
        <v>0108</v>
      </c>
      <c r="F1493" s="102">
        <f t="shared" si="128"/>
        <v>44033</v>
      </c>
      <c r="G1493" s="77" t="str">
        <f>+CONSOLIDADO[[#This Row],[Codigo Municipio]]&amp;CONSOLIDADO[[#This Row],[Fecha]]</f>
        <v>010844033</v>
      </c>
      <c r="H1493" s="78">
        <f>+IFERROR(VLOOKUP($G1493,TDAcumula!$C$2:$E$2027,3,0),0)</f>
        <v>0</v>
      </c>
      <c r="I1493" s="79">
        <f t="shared" si="125"/>
        <v>0</v>
      </c>
      <c r="J1493" s="80">
        <f>+IF(CONSOLIDADO[[#This Row],[Codigo Municipio]]=E1492,CONSOLIDADO[[#This Row],[Fallecidos Diarios]]+J1492,CONSOLIDADO[[#This Row],[Fallecidos Diarios]])</f>
        <v>0</v>
      </c>
      <c r="K1493" s="81">
        <f t="shared" si="126"/>
        <v>0</v>
      </c>
      <c r="L1493" s="82">
        <f>+IF(CONSOLIDADO[[#This Row],[Codigo Municipio]]=E1492,CONSOLIDADO[[#This Row],[Recuperados Diarios]]+L1492,CONSOLIDADO[[#This Row],[Recuperados Diarios]])</f>
        <v>0</v>
      </c>
      <c r="M1493" s="83" cm="1">
        <f t="array" ref="M1493">+IFERROR(IF(CONSOLIDADO[[#This Row],[Día]]&lt;14,0,INDEX(CONSOLIDADO[Casos Diarios],ROW()-14,1)),0)</f>
        <v>0</v>
      </c>
      <c r="N1493" s="78">
        <f>+IF(CONSOLIDADO[[#This Row],[Clave]]="710143893",1,IF(OR(CONSOLIDADO[[#This Row],[Casos Acumulados]]&gt;0,CONSOLIDADO[[#This Row],[Muertes]]&gt;0),N1492+1,I1493))</f>
        <v>0</v>
      </c>
      <c r="O1493" s="75">
        <f>+IFERROR(VLOOKUP($G1493,TDMuertes!$C$2:$E$534,3,0),0)</f>
        <v>0</v>
      </c>
      <c r="P1493" s="100" t="str">
        <f t="shared" ca="1" si="127"/>
        <v>OFF</v>
      </c>
      <c r="Q1493" s="84">
        <f>+IFERROR(VLOOKUP(CONSOLIDADO[[#This Row],[Codigo Municipio]],TDDia!$A$4:$B$394,2,0),0)</f>
        <v>0</v>
      </c>
    </row>
    <row r="1494" spans="2:17" ht="14.4" x14ac:dyDescent="0.3">
      <c r="B1494">
        <f t="shared" si="129"/>
        <v>8</v>
      </c>
      <c r="C1494" s="75" t="str" cm="1">
        <f t="array" ref="C1494">+INDEX(Table_4[[Departamento]:[Municipio]],FINAL!$B1494,1)</f>
        <v>Atlántida</v>
      </c>
      <c r="D1494" s="75" t="str" cm="1">
        <f t="array" ref="D1494">+INDEX(Table_4[[Departamento]:[Municipio]],FINAL!$B1494,4)</f>
        <v>Arizona</v>
      </c>
      <c r="E1494" s="75" t="str" cm="1">
        <f t="array" ref="E1494">+INDEX(Table_4[[Departamento]:[Municipio]],FINAL!$B1494,3)</f>
        <v>0108</v>
      </c>
      <c r="F1494" s="102">
        <f t="shared" si="128"/>
        <v>44034</v>
      </c>
      <c r="G1494" s="77" t="str">
        <f>+CONSOLIDADO[[#This Row],[Codigo Municipio]]&amp;CONSOLIDADO[[#This Row],[Fecha]]</f>
        <v>010844034</v>
      </c>
      <c r="H1494" s="78">
        <f>+IFERROR(VLOOKUP($G1494,TDAcumula!$C$2:$E$2027,3,0),0)</f>
        <v>0</v>
      </c>
      <c r="I1494" s="79">
        <f t="shared" si="125"/>
        <v>0</v>
      </c>
      <c r="J1494" s="80">
        <f>+IF(CONSOLIDADO[[#This Row],[Codigo Municipio]]=E1493,CONSOLIDADO[[#This Row],[Fallecidos Diarios]]+J1493,CONSOLIDADO[[#This Row],[Fallecidos Diarios]])</f>
        <v>0</v>
      </c>
      <c r="K1494" s="81">
        <f t="shared" si="126"/>
        <v>0</v>
      </c>
      <c r="L1494" s="82">
        <f>+IF(CONSOLIDADO[[#This Row],[Codigo Municipio]]=E1493,CONSOLIDADO[[#This Row],[Recuperados Diarios]]+L1493,CONSOLIDADO[[#This Row],[Recuperados Diarios]])</f>
        <v>0</v>
      </c>
      <c r="M1494" s="83" cm="1">
        <f t="array" ref="M1494">+IFERROR(IF(CONSOLIDADO[[#This Row],[Día]]&lt;14,0,INDEX(CONSOLIDADO[Casos Diarios],ROW()-14,1)),0)</f>
        <v>0</v>
      </c>
      <c r="N1494" s="78">
        <f>+IF(CONSOLIDADO[[#This Row],[Clave]]="710143893",1,IF(OR(CONSOLIDADO[[#This Row],[Casos Acumulados]]&gt;0,CONSOLIDADO[[#This Row],[Muertes]]&gt;0),N1493+1,I1494))</f>
        <v>0</v>
      </c>
      <c r="O1494" s="75">
        <f>+IFERROR(VLOOKUP($G1494,TDMuertes!$C$2:$E$534,3,0),0)</f>
        <v>0</v>
      </c>
      <c r="P1494" s="100" t="str">
        <f t="shared" ca="1" si="127"/>
        <v>OFF</v>
      </c>
      <c r="Q1494" s="84">
        <f>+IFERROR(VLOOKUP(CONSOLIDADO[[#This Row],[Codigo Municipio]],TDDia!$A$4:$B$394,2,0),0)</f>
        <v>0</v>
      </c>
    </row>
    <row r="1495" spans="2:17" ht="14.4" x14ac:dyDescent="0.3">
      <c r="B1495">
        <f t="shared" si="129"/>
        <v>8</v>
      </c>
      <c r="C1495" s="75" t="str" cm="1">
        <f t="array" ref="C1495">+INDEX(Table_4[[Departamento]:[Municipio]],FINAL!$B1495,1)</f>
        <v>Atlántida</v>
      </c>
      <c r="D1495" s="75" t="str" cm="1">
        <f t="array" ref="D1495">+INDEX(Table_4[[Departamento]:[Municipio]],FINAL!$B1495,4)</f>
        <v>Arizona</v>
      </c>
      <c r="E1495" s="75" t="str" cm="1">
        <f t="array" ref="E1495">+INDEX(Table_4[[Departamento]:[Municipio]],FINAL!$B1495,3)</f>
        <v>0108</v>
      </c>
      <c r="F1495" s="102">
        <f t="shared" si="128"/>
        <v>44035</v>
      </c>
      <c r="G1495" s="77" t="str">
        <f>+CONSOLIDADO[[#This Row],[Codigo Municipio]]&amp;CONSOLIDADO[[#This Row],[Fecha]]</f>
        <v>010844035</v>
      </c>
      <c r="H1495" s="78">
        <f>+IFERROR(VLOOKUP($G1495,TDAcumula!$C$2:$E$2027,3,0),0)</f>
        <v>0</v>
      </c>
      <c r="I1495" s="79">
        <f t="shared" si="125"/>
        <v>0</v>
      </c>
      <c r="J1495" s="80">
        <f>+IF(CONSOLIDADO[[#This Row],[Codigo Municipio]]=E1494,CONSOLIDADO[[#This Row],[Fallecidos Diarios]]+J1494,CONSOLIDADO[[#This Row],[Fallecidos Diarios]])</f>
        <v>0</v>
      </c>
      <c r="K1495" s="81">
        <f t="shared" si="126"/>
        <v>0</v>
      </c>
      <c r="L1495" s="82">
        <f>+IF(CONSOLIDADO[[#This Row],[Codigo Municipio]]=E1494,CONSOLIDADO[[#This Row],[Recuperados Diarios]]+L1494,CONSOLIDADO[[#This Row],[Recuperados Diarios]])</f>
        <v>0</v>
      </c>
      <c r="M1495" s="83" cm="1">
        <f t="array" ref="M1495">+IFERROR(IF(CONSOLIDADO[[#This Row],[Día]]&lt;14,0,INDEX(CONSOLIDADO[Casos Diarios],ROW()-14,1)),0)</f>
        <v>0</v>
      </c>
      <c r="N1495" s="78">
        <f>+IF(CONSOLIDADO[[#This Row],[Clave]]="710143893",1,IF(OR(CONSOLIDADO[[#This Row],[Casos Acumulados]]&gt;0,CONSOLIDADO[[#This Row],[Muertes]]&gt;0),N1494+1,I1495))</f>
        <v>0</v>
      </c>
      <c r="O1495" s="75">
        <f>+IFERROR(VLOOKUP($G1495,TDMuertes!$C$2:$E$534,3,0),0)</f>
        <v>0</v>
      </c>
      <c r="P1495" s="100" t="str">
        <f t="shared" ca="1" si="127"/>
        <v>OFF</v>
      </c>
      <c r="Q1495" s="84">
        <f>+IFERROR(VLOOKUP(CONSOLIDADO[[#This Row],[Codigo Municipio]],TDDia!$A$4:$B$394,2,0),0)</f>
        <v>0</v>
      </c>
    </row>
    <row r="1496" spans="2:17" ht="14.4" x14ac:dyDescent="0.3">
      <c r="B1496">
        <f t="shared" si="129"/>
        <v>8</v>
      </c>
      <c r="C1496" s="75" t="str" cm="1">
        <f t="array" ref="C1496">+INDEX(Table_4[[Departamento]:[Municipio]],FINAL!$B1496,1)</f>
        <v>Atlántida</v>
      </c>
      <c r="D1496" s="75" t="str" cm="1">
        <f t="array" ref="D1496">+INDEX(Table_4[[Departamento]:[Municipio]],FINAL!$B1496,4)</f>
        <v>Arizona</v>
      </c>
      <c r="E1496" s="75" t="str" cm="1">
        <f t="array" ref="E1496">+INDEX(Table_4[[Departamento]:[Municipio]],FINAL!$B1496,3)</f>
        <v>0108</v>
      </c>
      <c r="F1496" s="102">
        <f t="shared" si="128"/>
        <v>44036</v>
      </c>
      <c r="G1496" s="77" t="str">
        <f>+CONSOLIDADO[[#This Row],[Codigo Municipio]]&amp;CONSOLIDADO[[#This Row],[Fecha]]</f>
        <v>010844036</v>
      </c>
      <c r="H1496" s="78">
        <f>+IFERROR(VLOOKUP($G1496,TDAcumula!$C$2:$E$2027,3,0),0)</f>
        <v>0</v>
      </c>
      <c r="I1496" s="79">
        <f t="shared" si="125"/>
        <v>0</v>
      </c>
      <c r="J1496" s="80">
        <f>+IF(CONSOLIDADO[[#This Row],[Codigo Municipio]]=E1495,CONSOLIDADO[[#This Row],[Fallecidos Diarios]]+J1495,CONSOLIDADO[[#This Row],[Fallecidos Diarios]])</f>
        <v>0</v>
      </c>
      <c r="K1496" s="81">
        <f t="shared" si="126"/>
        <v>0</v>
      </c>
      <c r="L1496" s="82">
        <f>+IF(CONSOLIDADO[[#This Row],[Codigo Municipio]]=E1495,CONSOLIDADO[[#This Row],[Recuperados Diarios]]+L1495,CONSOLIDADO[[#This Row],[Recuperados Diarios]])</f>
        <v>0</v>
      </c>
      <c r="M1496" s="83" cm="1">
        <f t="array" ref="M1496">+IFERROR(IF(CONSOLIDADO[[#This Row],[Día]]&lt;14,0,INDEX(CONSOLIDADO[Casos Diarios],ROW()-14,1)),0)</f>
        <v>0</v>
      </c>
      <c r="N1496" s="78">
        <f>+IF(CONSOLIDADO[[#This Row],[Clave]]="710143893",1,IF(OR(CONSOLIDADO[[#This Row],[Casos Acumulados]]&gt;0,CONSOLIDADO[[#This Row],[Muertes]]&gt;0),N1495+1,I1496))</f>
        <v>0</v>
      </c>
      <c r="O1496" s="75">
        <f>+IFERROR(VLOOKUP($G1496,TDMuertes!$C$2:$E$534,3,0),0)</f>
        <v>0</v>
      </c>
      <c r="P1496" s="100" t="str">
        <f t="shared" ca="1" si="127"/>
        <v>OFF</v>
      </c>
      <c r="Q1496" s="84">
        <f>+IFERROR(VLOOKUP(CONSOLIDADO[[#This Row],[Codigo Municipio]],TDDia!$A$4:$B$394,2,0),0)</f>
        <v>0</v>
      </c>
    </row>
    <row r="1497" spans="2:17" ht="14.4" x14ac:dyDescent="0.3">
      <c r="B1497">
        <f t="shared" si="129"/>
        <v>8</v>
      </c>
      <c r="C1497" s="75" t="str" cm="1">
        <f t="array" ref="C1497">+INDEX(Table_4[[Departamento]:[Municipio]],FINAL!$B1497,1)</f>
        <v>Atlántida</v>
      </c>
      <c r="D1497" s="75" t="str" cm="1">
        <f t="array" ref="D1497">+INDEX(Table_4[[Departamento]:[Municipio]],FINAL!$B1497,4)</f>
        <v>Arizona</v>
      </c>
      <c r="E1497" s="75" t="str" cm="1">
        <f t="array" ref="E1497">+INDEX(Table_4[[Departamento]:[Municipio]],FINAL!$B1497,3)</f>
        <v>0108</v>
      </c>
      <c r="F1497" s="102">
        <f t="shared" si="128"/>
        <v>44037</v>
      </c>
      <c r="G1497" s="77" t="str">
        <f>+CONSOLIDADO[[#This Row],[Codigo Municipio]]&amp;CONSOLIDADO[[#This Row],[Fecha]]</f>
        <v>010844037</v>
      </c>
      <c r="H1497" s="78">
        <f>+IFERROR(VLOOKUP($G1497,TDAcumula!$C$2:$E$2027,3,0),0)</f>
        <v>0</v>
      </c>
      <c r="I1497" s="79">
        <f t="shared" si="125"/>
        <v>0</v>
      </c>
      <c r="J1497" s="80">
        <f>+IF(CONSOLIDADO[[#This Row],[Codigo Municipio]]=E1496,CONSOLIDADO[[#This Row],[Fallecidos Diarios]]+J1496,CONSOLIDADO[[#This Row],[Fallecidos Diarios]])</f>
        <v>0</v>
      </c>
      <c r="K1497" s="81">
        <f t="shared" si="126"/>
        <v>0</v>
      </c>
      <c r="L1497" s="82">
        <f>+IF(CONSOLIDADO[[#This Row],[Codigo Municipio]]=E1496,CONSOLIDADO[[#This Row],[Recuperados Diarios]]+L1496,CONSOLIDADO[[#This Row],[Recuperados Diarios]])</f>
        <v>0</v>
      </c>
      <c r="M1497" s="83" cm="1">
        <f t="array" ref="M1497">+IFERROR(IF(CONSOLIDADO[[#This Row],[Día]]&lt;14,0,INDEX(CONSOLIDADO[Casos Diarios],ROW()-14,1)),0)</f>
        <v>0</v>
      </c>
      <c r="N1497" s="78">
        <f>+IF(CONSOLIDADO[[#This Row],[Clave]]="710143893",1,IF(OR(CONSOLIDADO[[#This Row],[Casos Acumulados]]&gt;0,CONSOLIDADO[[#This Row],[Muertes]]&gt;0),N1496+1,I1497))</f>
        <v>0</v>
      </c>
      <c r="O1497" s="75">
        <f>+IFERROR(VLOOKUP($G1497,TDMuertes!$C$2:$E$534,3,0),0)</f>
        <v>0</v>
      </c>
      <c r="P1497" s="100" t="str">
        <f t="shared" ca="1" si="127"/>
        <v>OFF</v>
      </c>
      <c r="Q1497" s="84">
        <f>+IFERROR(VLOOKUP(CONSOLIDADO[[#This Row],[Codigo Municipio]],TDDia!$A$4:$B$394,2,0),0)</f>
        <v>0</v>
      </c>
    </row>
    <row r="1498" spans="2:17" ht="14.4" x14ac:dyDescent="0.3">
      <c r="B1498">
        <f t="shared" si="129"/>
        <v>8</v>
      </c>
      <c r="C1498" s="75" t="str" cm="1">
        <f t="array" ref="C1498">+INDEX(Table_4[[Departamento]:[Municipio]],FINAL!$B1498,1)</f>
        <v>Atlántida</v>
      </c>
      <c r="D1498" s="75" t="str" cm="1">
        <f t="array" ref="D1498">+INDEX(Table_4[[Departamento]:[Municipio]],FINAL!$B1498,4)</f>
        <v>Arizona</v>
      </c>
      <c r="E1498" s="75" t="str" cm="1">
        <f t="array" ref="E1498">+INDEX(Table_4[[Departamento]:[Municipio]],FINAL!$B1498,3)</f>
        <v>0108</v>
      </c>
      <c r="F1498" s="102">
        <f t="shared" si="128"/>
        <v>44038</v>
      </c>
      <c r="G1498" s="77" t="str">
        <f>+CONSOLIDADO[[#This Row],[Codigo Municipio]]&amp;CONSOLIDADO[[#This Row],[Fecha]]</f>
        <v>010844038</v>
      </c>
      <c r="H1498" s="78">
        <f>+IFERROR(VLOOKUP($G1498,TDAcumula!$C$2:$E$2027,3,0),0)</f>
        <v>0</v>
      </c>
      <c r="I1498" s="79">
        <f t="shared" si="125"/>
        <v>0</v>
      </c>
      <c r="J1498" s="80">
        <f>+IF(CONSOLIDADO[[#This Row],[Codigo Municipio]]=E1497,CONSOLIDADO[[#This Row],[Fallecidos Diarios]]+J1497,CONSOLIDADO[[#This Row],[Fallecidos Diarios]])</f>
        <v>0</v>
      </c>
      <c r="K1498" s="81">
        <f t="shared" si="126"/>
        <v>0</v>
      </c>
      <c r="L1498" s="82">
        <f>+IF(CONSOLIDADO[[#This Row],[Codigo Municipio]]=E1497,CONSOLIDADO[[#This Row],[Recuperados Diarios]]+L1497,CONSOLIDADO[[#This Row],[Recuperados Diarios]])</f>
        <v>0</v>
      </c>
      <c r="M1498" s="83" cm="1">
        <f t="array" ref="M1498">+IFERROR(IF(CONSOLIDADO[[#This Row],[Día]]&lt;14,0,INDEX(CONSOLIDADO[Casos Diarios],ROW()-14,1)),0)</f>
        <v>0</v>
      </c>
      <c r="N1498" s="78">
        <f>+IF(CONSOLIDADO[[#This Row],[Clave]]="710143893",1,IF(OR(CONSOLIDADO[[#This Row],[Casos Acumulados]]&gt;0,CONSOLIDADO[[#This Row],[Muertes]]&gt;0),N1497+1,I1498))</f>
        <v>0</v>
      </c>
      <c r="O1498" s="75">
        <f>+IFERROR(VLOOKUP($G1498,TDMuertes!$C$2:$E$534,3,0),0)</f>
        <v>0</v>
      </c>
      <c r="P1498" s="100" t="str">
        <f t="shared" ca="1" si="127"/>
        <v>OFF</v>
      </c>
      <c r="Q1498" s="84">
        <f>+IFERROR(VLOOKUP(CONSOLIDADO[[#This Row],[Codigo Municipio]],TDDia!$A$4:$B$394,2,0),0)</f>
        <v>0</v>
      </c>
    </row>
    <row r="1499" spans="2:17" ht="14.4" x14ac:dyDescent="0.3">
      <c r="B1499">
        <f t="shared" si="129"/>
        <v>8</v>
      </c>
      <c r="C1499" s="75" t="str" cm="1">
        <f t="array" ref="C1499">+INDEX(Table_4[[Departamento]:[Municipio]],FINAL!$B1499,1)</f>
        <v>Atlántida</v>
      </c>
      <c r="D1499" s="75" t="str" cm="1">
        <f t="array" ref="D1499">+INDEX(Table_4[[Departamento]:[Municipio]],FINAL!$B1499,4)</f>
        <v>Arizona</v>
      </c>
      <c r="E1499" s="75" t="str" cm="1">
        <f t="array" ref="E1499">+INDEX(Table_4[[Departamento]:[Municipio]],FINAL!$B1499,3)</f>
        <v>0108</v>
      </c>
      <c r="F1499" s="102">
        <f t="shared" si="128"/>
        <v>44039</v>
      </c>
      <c r="G1499" s="77" t="str">
        <f>+CONSOLIDADO[[#This Row],[Codigo Municipio]]&amp;CONSOLIDADO[[#This Row],[Fecha]]</f>
        <v>010844039</v>
      </c>
      <c r="H1499" s="78">
        <f>+IFERROR(VLOOKUP($G1499,TDAcumula!$C$2:$E$2027,3,0),0)</f>
        <v>0</v>
      </c>
      <c r="I1499" s="79">
        <f t="shared" si="125"/>
        <v>0</v>
      </c>
      <c r="J1499" s="80">
        <f>+IF(CONSOLIDADO[[#This Row],[Codigo Municipio]]=E1498,CONSOLIDADO[[#This Row],[Fallecidos Diarios]]+J1498,CONSOLIDADO[[#This Row],[Fallecidos Diarios]])</f>
        <v>0</v>
      </c>
      <c r="K1499" s="81">
        <f t="shared" si="126"/>
        <v>0</v>
      </c>
      <c r="L1499" s="82">
        <f>+IF(CONSOLIDADO[[#This Row],[Codigo Municipio]]=E1498,CONSOLIDADO[[#This Row],[Recuperados Diarios]]+L1498,CONSOLIDADO[[#This Row],[Recuperados Diarios]])</f>
        <v>0</v>
      </c>
      <c r="M1499" s="83" cm="1">
        <f t="array" ref="M1499">+IFERROR(IF(CONSOLIDADO[[#This Row],[Día]]&lt;14,0,INDEX(CONSOLIDADO[Casos Diarios],ROW()-14,1)),0)</f>
        <v>0</v>
      </c>
      <c r="N1499" s="78">
        <f>+IF(CONSOLIDADO[[#This Row],[Clave]]="710143893",1,IF(OR(CONSOLIDADO[[#This Row],[Casos Acumulados]]&gt;0,CONSOLIDADO[[#This Row],[Muertes]]&gt;0),N1498+1,I1499))</f>
        <v>0</v>
      </c>
      <c r="O1499" s="75">
        <f>+IFERROR(VLOOKUP($G1499,TDMuertes!$C$2:$E$534,3,0),0)</f>
        <v>0</v>
      </c>
      <c r="P1499" s="100" t="str">
        <f t="shared" ca="1" si="127"/>
        <v>OFF</v>
      </c>
      <c r="Q1499" s="84">
        <f>+IFERROR(VLOOKUP(CONSOLIDADO[[#This Row],[Codigo Municipio]],TDDia!$A$4:$B$394,2,0),0)</f>
        <v>0</v>
      </c>
    </row>
    <row r="1500" spans="2:17" ht="14.4" x14ac:dyDescent="0.3">
      <c r="B1500">
        <f t="shared" si="129"/>
        <v>8</v>
      </c>
      <c r="C1500" s="75" t="str" cm="1">
        <f t="array" ref="C1500">+INDEX(Table_4[[Departamento]:[Municipio]],FINAL!$B1500,1)</f>
        <v>Atlántida</v>
      </c>
      <c r="D1500" s="75" t="str" cm="1">
        <f t="array" ref="D1500">+INDEX(Table_4[[Departamento]:[Municipio]],FINAL!$B1500,4)</f>
        <v>Arizona</v>
      </c>
      <c r="E1500" s="75" t="str" cm="1">
        <f t="array" ref="E1500">+INDEX(Table_4[[Departamento]:[Municipio]],FINAL!$B1500,3)</f>
        <v>0108</v>
      </c>
      <c r="F1500" s="102">
        <f t="shared" si="128"/>
        <v>44040</v>
      </c>
      <c r="G1500" s="77" t="str">
        <f>+CONSOLIDADO[[#This Row],[Codigo Municipio]]&amp;CONSOLIDADO[[#This Row],[Fecha]]</f>
        <v>010844040</v>
      </c>
      <c r="H1500" s="78">
        <f>+IFERROR(VLOOKUP($G1500,TDAcumula!$C$2:$E$2027,3,0),0)</f>
        <v>0</v>
      </c>
      <c r="I1500" s="79">
        <f t="shared" si="125"/>
        <v>0</v>
      </c>
      <c r="J1500" s="80">
        <f>+IF(CONSOLIDADO[[#This Row],[Codigo Municipio]]=E1499,CONSOLIDADO[[#This Row],[Fallecidos Diarios]]+J1499,CONSOLIDADO[[#This Row],[Fallecidos Diarios]])</f>
        <v>0</v>
      </c>
      <c r="K1500" s="81">
        <f t="shared" si="126"/>
        <v>0</v>
      </c>
      <c r="L1500" s="82">
        <f>+IF(CONSOLIDADO[[#This Row],[Codigo Municipio]]=E1499,CONSOLIDADO[[#This Row],[Recuperados Diarios]]+L1499,CONSOLIDADO[[#This Row],[Recuperados Diarios]])</f>
        <v>0</v>
      </c>
      <c r="M1500" s="83" cm="1">
        <f t="array" ref="M1500">+IFERROR(IF(CONSOLIDADO[[#This Row],[Día]]&lt;14,0,INDEX(CONSOLIDADO[Casos Diarios],ROW()-14,1)),0)</f>
        <v>0</v>
      </c>
      <c r="N1500" s="78">
        <f>+IF(CONSOLIDADO[[#This Row],[Clave]]="710143893",1,IF(OR(CONSOLIDADO[[#This Row],[Casos Acumulados]]&gt;0,CONSOLIDADO[[#This Row],[Muertes]]&gt;0),N1499+1,I1500))</f>
        <v>0</v>
      </c>
      <c r="O1500" s="75">
        <f>+IFERROR(VLOOKUP($G1500,TDMuertes!$C$2:$E$534,3,0),0)</f>
        <v>0</v>
      </c>
      <c r="P1500" s="100" t="str">
        <f t="shared" ca="1" si="127"/>
        <v>OFF</v>
      </c>
      <c r="Q1500" s="84">
        <f>+IFERROR(VLOOKUP(CONSOLIDADO[[#This Row],[Codigo Municipio]],TDDia!$A$4:$B$394,2,0),0)</f>
        <v>0</v>
      </c>
    </row>
    <row r="1501" spans="2:17" ht="14.4" x14ac:dyDescent="0.3">
      <c r="B1501">
        <f t="shared" si="129"/>
        <v>8</v>
      </c>
      <c r="C1501" s="75" t="str" cm="1">
        <f t="array" ref="C1501">+INDEX(Table_4[[Departamento]:[Municipio]],FINAL!$B1501,1)</f>
        <v>Atlántida</v>
      </c>
      <c r="D1501" s="75" t="str" cm="1">
        <f t="array" ref="D1501">+INDEX(Table_4[[Departamento]:[Municipio]],FINAL!$B1501,4)</f>
        <v>Arizona</v>
      </c>
      <c r="E1501" s="75" t="str" cm="1">
        <f t="array" ref="E1501">+INDEX(Table_4[[Departamento]:[Municipio]],FINAL!$B1501,3)</f>
        <v>0108</v>
      </c>
      <c r="F1501" s="102">
        <f t="shared" si="128"/>
        <v>44041</v>
      </c>
      <c r="G1501" s="77" t="str">
        <f>+CONSOLIDADO[[#This Row],[Codigo Municipio]]&amp;CONSOLIDADO[[#This Row],[Fecha]]</f>
        <v>010844041</v>
      </c>
      <c r="H1501" s="78">
        <f>+IFERROR(VLOOKUP($G1501,TDAcumula!$C$2:$E$2027,3,0),0)</f>
        <v>0</v>
      </c>
      <c r="I1501" s="79">
        <f t="shared" si="125"/>
        <v>0</v>
      </c>
      <c r="J1501" s="80">
        <f>+IF(CONSOLIDADO[[#This Row],[Codigo Municipio]]=E1500,CONSOLIDADO[[#This Row],[Fallecidos Diarios]]+J1500,CONSOLIDADO[[#This Row],[Fallecidos Diarios]])</f>
        <v>0</v>
      </c>
      <c r="K1501" s="81">
        <f t="shared" si="126"/>
        <v>0</v>
      </c>
      <c r="L1501" s="82">
        <f>+IF(CONSOLIDADO[[#This Row],[Codigo Municipio]]=E1500,CONSOLIDADO[[#This Row],[Recuperados Diarios]]+L1500,CONSOLIDADO[[#This Row],[Recuperados Diarios]])</f>
        <v>0</v>
      </c>
      <c r="M1501" s="83" cm="1">
        <f t="array" ref="M1501">+IFERROR(IF(CONSOLIDADO[[#This Row],[Día]]&lt;14,0,INDEX(CONSOLIDADO[Casos Diarios],ROW()-14,1)),0)</f>
        <v>0</v>
      </c>
      <c r="N1501" s="78">
        <f>+IF(CONSOLIDADO[[#This Row],[Clave]]="710143893",1,IF(OR(CONSOLIDADO[[#This Row],[Casos Acumulados]]&gt;0,CONSOLIDADO[[#This Row],[Muertes]]&gt;0),N1500+1,I1501))</f>
        <v>0</v>
      </c>
      <c r="O1501" s="75">
        <f>+IFERROR(VLOOKUP($G1501,TDMuertes!$C$2:$E$534,3,0),0)</f>
        <v>0</v>
      </c>
      <c r="P1501" s="100" t="str">
        <f t="shared" ca="1" si="127"/>
        <v>OFF</v>
      </c>
      <c r="Q1501" s="84">
        <f>+IFERROR(VLOOKUP(CONSOLIDADO[[#This Row],[Codigo Municipio]],TDDia!$A$4:$B$394,2,0),0)</f>
        <v>0</v>
      </c>
    </row>
    <row r="1502" spans="2:17" ht="14.4" x14ac:dyDescent="0.3">
      <c r="B1502">
        <f t="shared" si="129"/>
        <v>8</v>
      </c>
      <c r="C1502" s="75" t="str" cm="1">
        <f t="array" ref="C1502">+INDEX(Table_4[[Departamento]:[Municipio]],FINAL!$B1502,1)</f>
        <v>Atlántida</v>
      </c>
      <c r="D1502" s="75" t="str" cm="1">
        <f t="array" ref="D1502">+INDEX(Table_4[[Departamento]:[Municipio]],FINAL!$B1502,4)</f>
        <v>Arizona</v>
      </c>
      <c r="E1502" s="75" t="str" cm="1">
        <f t="array" ref="E1502">+INDEX(Table_4[[Departamento]:[Municipio]],FINAL!$B1502,3)</f>
        <v>0108</v>
      </c>
      <c r="F1502" s="102">
        <f t="shared" si="128"/>
        <v>44042</v>
      </c>
      <c r="G1502" s="77" t="str">
        <f>+CONSOLIDADO[[#This Row],[Codigo Municipio]]&amp;CONSOLIDADO[[#This Row],[Fecha]]</f>
        <v>010844042</v>
      </c>
      <c r="H1502" s="78">
        <f>+IFERROR(VLOOKUP($G1502,TDAcumula!$C$2:$E$2027,3,0),0)</f>
        <v>0</v>
      </c>
      <c r="I1502" s="79">
        <f t="shared" si="125"/>
        <v>0</v>
      </c>
      <c r="J1502" s="80">
        <f>+IF(CONSOLIDADO[[#This Row],[Codigo Municipio]]=E1501,CONSOLIDADO[[#This Row],[Fallecidos Diarios]]+J1501,CONSOLIDADO[[#This Row],[Fallecidos Diarios]])</f>
        <v>0</v>
      </c>
      <c r="K1502" s="81">
        <f t="shared" si="126"/>
        <v>0</v>
      </c>
      <c r="L1502" s="82">
        <f>+IF(CONSOLIDADO[[#This Row],[Codigo Municipio]]=E1501,CONSOLIDADO[[#This Row],[Recuperados Diarios]]+L1501,CONSOLIDADO[[#This Row],[Recuperados Diarios]])</f>
        <v>0</v>
      </c>
      <c r="M1502" s="83" cm="1">
        <f t="array" ref="M1502">+IFERROR(IF(CONSOLIDADO[[#This Row],[Día]]&lt;14,0,INDEX(CONSOLIDADO[Casos Diarios],ROW()-14,1)),0)</f>
        <v>0</v>
      </c>
      <c r="N1502" s="78">
        <f>+IF(CONSOLIDADO[[#This Row],[Clave]]="710143893",1,IF(OR(CONSOLIDADO[[#This Row],[Casos Acumulados]]&gt;0,CONSOLIDADO[[#This Row],[Muertes]]&gt;0),N1501+1,I1502))</f>
        <v>0</v>
      </c>
      <c r="O1502" s="75">
        <f>+IFERROR(VLOOKUP($G1502,TDMuertes!$C$2:$E$534,3,0),0)</f>
        <v>0</v>
      </c>
      <c r="P1502" s="100" t="str">
        <f t="shared" ca="1" si="127"/>
        <v>OFF</v>
      </c>
      <c r="Q1502" s="84">
        <f>+IFERROR(VLOOKUP(CONSOLIDADO[[#This Row],[Codigo Municipio]],TDDia!$A$4:$B$394,2,0),0)</f>
        <v>0</v>
      </c>
    </row>
    <row r="1503" spans="2:17" ht="14.4" x14ac:dyDescent="0.3">
      <c r="B1503">
        <f t="shared" si="129"/>
        <v>8</v>
      </c>
      <c r="C1503" s="75" t="str" cm="1">
        <f t="array" ref="C1503">+INDEX(Table_4[[Departamento]:[Municipio]],FINAL!$B1503,1)</f>
        <v>Atlántida</v>
      </c>
      <c r="D1503" s="75" t="str" cm="1">
        <f t="array" ref="D1503">+INDEX(Table_4[[Departamento]:[Municipio]],FINAL!$B1503,4)</f>
        <v>Arizona</v>
      </c>
      <c r="E1503" s="75" t="str" cm="1">
        <f t="array" ref="E1503">+INDEX(Table_4[[Departamento]:[Municipio]],FINAL!$B1503,3)</f>
        <v>0108</v>
      </c>
      <c r="F1503" s="102">
        <f t="shared" si="128"/>
        <v>44043</v>
      </c>
      <c r="G1503" s="77" t="str">
        <f>+CONSOLIDADO[[#This Row],[Codigo Municipio]]&amp;CONSOLIDADO[[#This Row],[Fecha]]</f>
        <v>010844043</v>
      </c>
      <c r="H1503" s="78">
        <f>+IFERROR(VLOOKUP($G1503,TDAcumula!$C$2:$E$2027,3,0),0)</f>
        <v>0</v>
      </c>
      <c r="I1503" s="79">
        <f t="shared" si="125"/>
        <v>0</v>
      </c>
      <c r="J1503" s="80">
        <f>+IF(CONSOLIDADO[[#This Row],[Codigo Municipio]]=E1502,CONSOLIDADO[[#This Row],[Fallecidos Diarios]]+J1502,CONSOLIDADO[[#This Row],[Fallecidos Diarios]])</f>
        <v>0</v>
      </c>
      <c r="K1503" s="81">
        <f t="shared" si="126"/>
        <v>0</v>
      </c>
      <c r="L1503" s="82">
        <f>+IF(CONSOLIDADO[[#This Row],[Codigo Municipio]]=E1502,CONSOLIDADO[[#This Row],[Recuperados Diarios]]+L1502,CONSOLIDADO[[#This Row],[Recuperados Diarios]])</f>
        <v>0</v>
      </c>
      <c r="M1503" s="83" cm="1">
        <f t="array" ref="M1503">+IFERROR(IF(CONSOLIDADO[[#This Row],[Día]]&lt;14,0,INDEX(CONSOLIDADO[Casos Diarios],ROW()-14,1)),0)</f>
        <v>0</v>
      </c>
      <c r="N1503" s="78">
        <f>+IF(CONSOLIDADO[[#This Row],[Clave]]="710143893",1,IF(OR(CONSOLIDADO[[#This Row],[Casos Acumulados]]&gt;0,CONSOLIDADO[[#This Row],[Muertes]]&gt;0),N1502+1,I1503))</f>
        <v>0</v>
      </c>
      <c r="O1503" s="75">
        <f>+IFERROR(VLOOKUP($G1503,TDMuertes!$C$2:$E$534,3,0),0)</f>
        <v>0</v>
      </c>
      <c r="P1503" s="100" t="str">
        <f t="shared" ca="1" si="127"/>
        <v>OFF</v>
      </c>
      <c r="Q1503" s="84">
        <f>+IFERROR(VLOOKUP(CONSOLIDADO[[#This Row],[Codigo Municipio]],TDDia!$A$4:$B$394,2,0),0)</f>
        <v>0</v>
      </c>
    </row>
    <row r="1504" spans="2:17" ht="14.4" x14ac:dyDescent="0.3">
      <c r="B1504">
        <f t="shared" si="129"/>
        <v>8</v>
      </c>
      <c r="C1504" s="75" t="str" cm="1">
        <f t="array" ref="C1504">+INDEX(Table_4[[Departamento]:[Municipio]],FINAL!$B1504,1)</f>
        <v>Atlántida</v>
      </c>
      <c r="D1504" s="75" t="str" cm="1">
        <f t="array" ref="D1504">+INDEX(Table_4[[Departamento]:[Municipio]],FINAL!$B1504,4)</f>
        <v>Arizona</v>
      </c>
      <c r="E1504" s="75" t="str" cm="1">
        <f t="array" ref="E1504">+INDEX(Table_4[[Departamento]:[Municipio]],FINAL!$B1504,3)</f>
        <v>0108</v>
      </c>
      <c r="F1504" s="102">
        <f t="shared" si="128"/>
        <v>44044</v>
      </c>
      <c r="G1504" s="77" t="str">
        <f>+CONSOLIDADO[[#This Row],[Codigo Municipio]]&amp;CONSOLIDADO[[#This Row],[Fecha]]</f>
        <v>010844044</v>
      </c>
      <c r="H1504" s="78">
        <f>+IFERROR(VLOOKUP($G1504,TDAcumula!$C$2:$E$2027,3,0),0)</f>
        <v>0</v>
      </c>
      <c r="I1504" s="79">
        <f t="shared" si="125"/>
        <v>0</v>
      </c>
      <c r="J1504" s="80">
        <f>+IF(CONSOLIDADO[[#This Row],[Codigo Municipio]]=E1503,CONSOLIDADO[[#This Row],[Fallecidos Diarios]]+J1503,CONSOLIDADO[[#This Row],[Fallecidos Diarios]])</f>
        <v>0</v>
      </c>
      <c r="K1504" s="81">
        <f t="shared" si="126"/>
        <v>0</v>
      </c>
      <c r="L1504" s="82">
        <f>+IF(CONSOLIDADO[[#This Row],[Codigo Municipio]]=E1503,CONSOLIDADO[[#This Row],[Recuperados Diarios]]+L1503,CONSOLIDADO[[#This Row],[Recuperados Diarios]])</f>
        <v>0</v>
      </c>
      <c r="M1504" s="83" cm="1">
        <f t="array" ref="M1504">+IFERROR(IF(CONSOLIDADO[[#This Row],[Día]]&lt;14,0,INDEX(CONSOLIDADO[Casos Diarios],ROW()-14,1)),0)</f>
        <v>0</v>
      </c>
      <c r="N1504" s="78">
        <f>+IF(CONSOLIDADO[[#This Row],[Clave]]="710143893",1,IF(OR(CONSOLIDADO[[#This Row],[Casos Acumulados]]&gt;0,CONSOLIDADO[[#This Row],[Muertes]]&gt;0),N1503+1,I1504))</f>
        <v>0</v>
      </c>
      <c r="O1504" s="75">
        <f>+IFERROR(VLOOKUP($G1504,TDMuertes!$C$2:$E$534,3,0),0)</f>
        <v>0</v>
      </c>
      <c r="P1504" s="100" t="str">
        <f t="shared" ca="1" si="127"/>
        <v>OFF</v>
      </c>
      <c r="Q1504" s="84">
        <f>+IFERROR(VLOOKUP(CONSOLIDADO[[#This Row],[Codigo Municipio]],TDDia!$A$4:$B$394,2,0),0)</f>
        <v>0</v>
      </c>
    </row>
    <row r="1505" spans="2:17" ht="14.4" x14ac:dyDescent="0.3">
      <c r="B1505">
        <f t="shared" si="129"/>
        <v>8</v>
      </c>
      <c r="C1505" s="75" t="str" cm="1">
        <f t="array" ref="C1505">+INDEX(Table_4[[Departamento]:[Municipio]],FINAL!$B1505,1)</f>
        <v>Atlántida</v>
      </c>
      <c r="D1505" s="75" t="str" cm="1">
        <f t="array" ref="D1505">+INDEX(Table_4[[Departamento]:[Municipio]],FINAL!$B1505,4)</f>
        <v>Arizona</v>
      </c>
      <c r="E1505" s="75" t="str" cm="1">
        <f t="array" ref="E1505">+INDEX(Table_4[[Departamento]:[Municipio]],FINAL!$B1505,3)</f>
        <v>0108</v>
      </c>
      <c r="F1505" s="102">
        <f t="shared" si="128"/>
        <v>44045</v>
      </c>
      <c r="G1505" s="77" t="str">
        <f>+CONSOLIDADO[[#This Row],[Codigo Municipio]]&amp;CONSOLIDADO[[#This Row],[Fecha]]</f>
        <v>010844045</v>
      </c>
      <c r="H1505" s="78">
        <f>+IFERROR(VLOOKUP($G1505,TDAcumula!$C$2:$E$2027,3,0),0)</f>
        <v>0</v>
      </c>
      <c r="I1505" s="79">
        <f t="shared" si="125"/>
        <v>0</v>
      </c>
      <c r="J1505" s="80">
        <f>+IF(CONSOLIDADO[[#This Row],[Codigo Municipio]]=E1504,CONSOLIDADO[[#This Row],[Fallecidos Diarios]]+J1504,CONSOLIDADO[[#This Row],[Fallecidos Diarios]])</f>
        <v>0</v>
      </c>
      <c r="K1505" s="81">
        <f t="shared" si="126"/>
        <v>0</v>
      </c>
      <c r="L1505" s="82">
        <f>+IF(CONSOLIDADO[[#This Row],[Codigo Municipio]]=E1504,CONSOLIDADO[[#This Row],[Recuperados Diarios]]+L1504,CONSOLIDADO[[#This Row],[Recuperados Diarios]])</f>
        <v>0</v>
      </c>
      <c r="M1505" s="83" cm="1">
        <f t="array" ref="M1505">+IFERROR(IF(CONSOLIDADO[[#This Row],[Día]]&lt;14,0,INDEX(CONSOLIDADO[Casos Diarios],ROW()-14,1)),0)</f>
        <v>0</v>
      </c>
      <c r="N1505" s="78">
        <f>+IF(CONSOLIDADO[[#This Row],[Clave]]="710143893",1,IF(OR(CONSOLIDADO[[#This Row],[Casos Acumulados]]&gt;0,CONSOLIDADO[[#This Row],[Muertes]]&gt;0),N1504+1,I1505))</f>
        <v>0</v>
      </c>
      <c r="O1505" s="75">
        <f>+IFERROR(VLOOKUP($G1505,TDMuertes!$C$2:$E$534,3,0),0)</f>
        <v>0</v>
      </c>
      <c r="P1505" s="100" t="str">
        <f t="shared" ca="1" si="127"/>
        <v>OFF</v>
      </c>
      <c r="Q1505" s="84">
        <f>+IFERROR(VLOOKUP(CONSOLIDADO[[#This Row],[Codigo Municipio]],TDDia!$A$4:$B$394,2,0),0)</f>
        <v>0</v>
      </c>
    </row>
    <row r="1506" spans="2:17" ht="14.4" x14ac:dyDescent="0.3">
      <c r="B1506">
        <f t="shared" si="129"/>
        <v>8</v>
      </c>
      <c r="C1506" s="75" t="str" cm="1">
        <f t="array" ref="C1506">+INDEX(Table_4[[Departamento]:[Municipio]],FINAL!$B1506,1)</f>
        <v>Atlántida</v>
      </c>
      <c r="D1506" s="75" t="str" cm="1">
        <f t="array" ref="D1506">+INDEX(Table_4[[Departamento]:[Municipio]],FINAL!$B1506,4)</f>
        <v>Arizona</v>
      </c>
      <c r="E1506" s="75" t="str" cm="1">
        <f t="array" ref="E1506">+INDEX(Table_4[[Departamento]:[Municipio]],FINAL!$B1506,3)</f>
        <v>0108</v>
      </c>
      <c r="F1506" s="102">
        <f t="shared" si="128"/>
        <v>44046</v>
      </c>
      <c r="G1506" s="77" t="str">
        <f>+CONSOLIDADO[[#This Row],[Codigo Municipio]]&amp;CONSOLIDADO[[#This Row],[Fecha]]</f>
        <v>010844046</v>
      </c>
      <c r="H1506" s="78">
        <f>+IFERROR(VLOOKUP($G1506,TDAcumula!$C$2:$E$2027,3,0),0)</f>
        <v>0</v>
      </c>
      <c r="I1506" s="79">
        <f t="shared" si="125"/>
        <v>0</v>
      </c>
      <c r="J1506" s="80">
        <f>+IF(CONSOLIDADO[[#This Row],[Codigo Municipio]]=E1505,CONSOLIDADO[[#This Row],[Fallecidos Diarios]]+J1505,CONSOLIDADO[[#This Row],[Fallecidos Diarios]])</f>
        <v>0</v>
      </c>
      <c r="K1506" s="81">
        <f t="shared" si="126"/>
        <v>0</v>
      </c>
      <c r="L1506" s="82">
        <f>+IF(CONSOLIDADO[[#This Row],[Codigo Municipio]]=E1505,CONSOLIDADO[[#This Row],[Recuperados Diarios]]+L1505,CONSOLIDADO[[#This Row],[Recuperados Diarios]])</f>
        <v>0</v>
      </c>
      <c r="M1506" s="83" cm="1">
        <f t="array" ref="M1506">+IFERROR(IF(CONSOLIDADO[[#This Row],[Día]]&lt;14,0,INDEX(CONSOLIDADO[Casos Diarios],ROW()-14,1)),0)</f>
        <v>0</v>
      </c>
      <c r="N1506" s="78">
        <f>+IF(CONSOLIDADO[[#This Row],[Clave]]="710143893",1,IF(OR(CONSOLIDADO[[#This Row],[Casos Acumulados]]&gt;0,CONSOLIDADO[[#This Row],[Muertes]]&gt;0),N1505+1,I1506))</f>
        <v>0</v>
      </c>
      <c r="O1506" s="75">
        <f>+IFERROR(VLOOKUP($G1506,TDMuertes!$C$2:$E$534,3,0),0)</f>
        <v>0</v>
      </c>
      <c r="P1506" s="100" t="str">
        <f t="shared" ca="1" si="127"/>
        <v>OFF</v>
      </c>
      <c r="Q1506" s="84">
        <f>+IFERROR(VLOOKUP(CONSOLIDADO[[#This Row],[Codigo Municipio]],TDDia!$A$4:$B$394,2,0),0)</f>
        <v>0</v>
      </c>
    </row>
    <row r="1507" spans="2:17" ht="14.4" x14ac:dyDescent="0.3">
      <c r="B1507">
        <f t="shared" si="129"/>
        <v>8</v>
      </c>
      <c r="C1507" s="75" t="str" cm="1">
        <f t="array" ref="C1507">+INDEX(Table_4[[Departamento]:[Municipio]],FINAL!$B1507,1)</f>
        <v>Atlántida</v>
      </c>
      <c r="D1507" s="75" t="str" cm="1">
        <f t="array" ref="D1507">+INDEX(Table_4[[Departamento]:[Municipio]],FINAL!$B1507,4)</f>
        <v>Arizona</v>
      </c>
      <c r="E1507" s="75" t="str" cm="1">
        <f t="array" ref="E1507">+INDEX(Table_4[[Departamento]:[Municipio]],FINAL!$B1507,3)</f>
        <v>0108</v>
      </c>
      <c r="F1507" s="102">
        <f t="shared" si="128"/>
        <v>44047</v>
      </c>
      <c r="G1507" s="77" t="str">
        <f>+CONSOLIDADO[[#This Row],[Codigo Municipio]]&amp;CONSOLIDADO[[#This Row],[Fecha]]</f>
        <v>010844047</v>
      </c>
      <c r="H1507" s="78">
        <f>+IFERROR(VLOOKUP($G1507,TDAcumula!$C$2:$E$2027,3,0),0)</f>
        <v>0</v>
      </c>
      <c r="I1507" s="79">
        <f t="shared" si="125"/>
        <v>0</v>
      </c>
      <c r="J1507" s="80">
        <f>+IF(CONSOLIDADO[[#This Row],[Codigo Municipio]]=E1506,CONSOLIDADO[[#This Row],[Fallecidos Diarios]]+J1506,CONSOLIDADO[[#This Row],[Fallecidos Diarios]])</f>
        <v>0</v>
      </c>
      <c r="K1507" s="81">
        <f t="shared" si="126"/>
        <v>0</v>
      </c>
      <c r="L1507" s="82">
        <f>+IF(CONSOLIDADO[[#This Row],[Codigo Municipio]]=E1506,CONSOLIDADO[[#This Row],[Recuperados Diarios]]+L1506,CONSOLIDADO[[#This Row],[Recuperados Diarios]])</f>
        <v>0</v>
      </c>
      <c r="M1507" s="83" cm="1">
        <f t="array" ref="M1507">+IFERROR(IF(CONSOLIDADO[[#This Row],[Día]]&lt;14,0,INDEX(CONSOLIDADO[Casos Diarios],ROW()-14,1)),0)</f>
        <v>0</v>
      </c>
      <c r="N1507" s="78">
        <f>+IF(CONSOLIDADO[[#This Row],[Clave]]="710143893",1,IF(OR(CONSOLIDADO[[#This Row],[Casos Acumulados]]&gt;0,CONSOLIDADO[[#This Row],[Muertes]]&gt;0),N1506+1,I1507))</f>
        <v>0</v>
      </c>
      <c r="O1507" s="75">
        <f>+IFERROR(VLOOKUP($G1507,TDMuertes!$C$2:$E$534,3,0),0)</f>
        <v>0</v>
      </c>
      <c r="P1507" s="100" t="str">
        <f t="shared" ca="1" si="127"/>
        <v>OFF</v>
      </c>
      <c r="Q1507" s="84">
        <f>+IFERROR(VLOOKUP(CONSOLIDADO[[#This Row],[Codigo Municipio]],TDDia!$A$4:$B$394,2,0),0)</f>
        <v>0</v>
      </c>
    </row>
    <row r="1508" spans="2:17" ht="14.4" x14ac:dyDescent="0.3">
      <c r="B1508">
        <f t="shared" si="129"/>
        <v>8</v>
      </c>
      <c r="C1508" s="75" t="str" cm="1">
        <f t="array" ref="C1508">+INDEX(Table_4[[Departamento]:[Municipio]],FINAL!$B1508,1)</f>
        <v>Atlántida</v>
      </c>
      <c r="D1508" s="75" t="str" cm="1">
        <f t="array" ref="D1508">+INDEX(Table_4[[Departamento]:[Municipio]],FINAL!$B1508,4)</f>
        <v>Arizona</v>
      </c>
      <c r="E1508" s="75" t="str" cm="1">
        <f t="array" ref="E1508">+INDEX(Table_4[[Departamento]:[Municipio]],FINAL!$B1508,3)</f>
        <v>0108</v>
      </c>
      <c r="F1508" s="102">
        <f t="shared" si="128"/>
        <v>44048</v>
      </c>
      <c r="G1508" s="77" t="str">
        <f>+CONSOLIDADO[[#This Row],[Codigo Municipio]]&amp;CONSOLIDADO[[#This Row],[Fecha]]</f>
        <v>010844048</v>
      </c>
      <c r="H1508" s="78">
        <f>+IFERROR(VLOOKUP($G1508,TDAcumula!$C$2:$E$2027,3,0),0)</f>
        <v>0</v>
      </c>
      <c r="I1508" s="79">
        <f t="shared" si="125"/>
        <v>0</v>
      </c>
      <c r="J1508" s="80">
        <f>+IF(CONSOLIDADO[[#This Row],[Codigo Municipio]]=E1507,CONSOLIDADO[[#This Row],[Fallecidos Diarios]]+J1507,CONSOLIDADO[[#This Row],[Fallecidos Diarios]])</f>
        <v>0</v>
      </c>
      <c r="K1508" s="81">
        <f t="shared" si="126"/>
        <v>0</v>
      </c>
      <c r="L1508" s="82">
        <f>+IF(CONSOLIDADO[[#This Row],[Codigo Municipio]]=E1507,CONSOLIDADO[[#This Row],[Recuperados Diarios]]+L1507,CONSOLIDADO[[#This Row],[Recuperados Diarios]])</f>
        <v>0</v>
      </c>
      <c r="M1508" s="83" cm="1">
        <f t="array" ref="M1508">+IFERROR(IF(CONSOLIDADO[[#This Row],[Día]]&lt;14,0,INDEX(CONSOLIDADO[Casos Diarios],ROW()-14,1)),0)</f>
        <v>0</v>
      </c>
      <c r="N1508" s="78">
        <f>+IF(CONSOLIDADO[[#This Row],[Clave]]="710143893",1,IF(OR(CONSOLIDADO[[#This Row],[Casos Acumulados]]&gt;0,CONSOLIDADO[[#This Row],[Muertes]]&gt;0),N1507+1,I1508))</f>
        <v>0</v>
      </c>
      <c r="O1508" s="75">
        <f>+IFERROR(VLOOKUP($G1508,TDMuertes!$C$2:$E$534,3,0),0)</f>
        <v>0</v>
      </c>
      <c r="P1508" s="100" t="str">
        <f t="shared" ca="1" si="127"/>
        <v>OFF</v>
      </c>
      <c r="Q1508" s="84">
        <f>+IFERROR(VLOOKUP(CONSOLIDADO[[#This Row],[Codigo Municipio]],TDDia!$A$4:$B$394,2,0),0)</f>
        <v>0</v>
      </c>
    </row>
    <row r="1509" spans="2:17" ht="14.4" x14ac:dyDescent="0.3">
      <c r="B1509">
        <f t="shared" si="129"/>
        <v>8</v>
      </c>
      <c r="C1509" s="75" t="str" cm="1">
        <f t="array" ref="C1509">+INDEX(Table_4[[Departamento]:[Municipio]],FINAL!$B1509,1)</f>
        <v>Atlántida</v>
      </c>
      <c r="D1509" s="75" t="str" cm="1">
        <f t="array" ref="D1509">+INDEX(Table_4[[Departamento]:[Municipio]],FINAL!$B1509,4)</f>
        <v>Arizona</v>
      </c>
      <c r="E1509" s="75" t="str" cm="1">
        <f t="array" ref="E1509">+INDEX(Table_4[[Departamento]:[Municipio]],FINAL!$B1509,3)</f>
        <v>0108</v>
      </c>
      <c r="F1509" s="102">
        <f t="shared" si="128"/>
        <v>44049</v>
      </c>
      <c r="G1509" s="77" t="str">
        <f>+CONSOLIDADO[[#This Row],[Codigo Municipio]]&amp;CONSOLIDADO[[#This Row],[Fecha]]</f>
        <v>010844049</v>
      </c>
      <c r="H1509" s="78">
        <f>+IFERROR(VLOOKUP($G1509,TDAcumula!$C$2:$E$2027,3,0),0)</f>
        <v>0</v>
      </c>
      <c r="I1509" s="79">
        <f t="shared" si="125"/>
        <v>0</v>
      </c>
      <c r="J1509" s="80">
        <f>+IF(CONSOLIDADO[[#This Row],[Codigo Municipio]]=E1508,CONSOLIDADO[[#This Row],[Fallecidos Diarios]]+J1508,CONSOLIDADO[[#This Row],[Fallecidos Diarios]])</f>
        <v>0</v>
      </c>
      <c r="K1509" s="81">
        <f t="shared" si="126"/>
        <v>0</v>
      </c>
      <c r="L1509" s="82">
        <f>+IF(CONSOLIDADO[[#This Row],[Codigo Municipio]]=E1508,CONSOLIDADO[[#This Row],[Recuperados Diarios]]+L1508,CONSOLIDADO[[#This Row],[Recuperados Diarios]])</f>
        <v>0</v>
      </c>
      <c r="M1509" s="83" cm="1">
        <f t="array" ref="M1509">+IFERROR(IF(CONSOLIDADO[[#This Row],[Día]]&lt;14,0,INDEX(CONSOLIDADO[Casos Diarios],ROW()-14,1)),0)</f>
        <v>0</v>
      </c>
      <c r="N1509" s="78">
        <f>+IF(CONSOLIDADO[[#This Row],[Clave]]="710143893",1,IF(OR(CONSOLIDADO[[#This Row],[Casos Acumulados]]&gt;0,CONSOLIDADO[[#This Row],[Muertes]]&gt;0),N1508+1,I1509))</f>
        <v>0</v>
      </c>
      <c r="O1509" s="75">
        <f>+IFERROR(VLOOKUP($G1509,TDMuertes!$C$2:$E$534,3,0),0)</f>
        <v>0</v>
      </c>
      <c r="P1509" s="100" t="str">
        <f t="shared" ca="1" si="127"/>
        <v>OFF</v>
      </c>
      <c r="Q1509" s="84">
        <f>+IFERROR(VLOOKUP(CONSOLIDADO[[#This Row],[Codigo Municipio]],TDDia!$A$4:$B$394,2,0),0)</f>
        <v>0</v>
      </c>
    </row>
    <row r="1510" spans="2:17" ht="14.4" x14ac:dyDescent="0.3">
      <c r="B1510">
        <f t="shared" si="129"/>
        <v>8</v>
      </c>
      <c r="C1510" s="75" t="str" cm="1">
        <f t="array" ref="C1510">+INDEX(Table_4[[Departamento]:[Municipio]],FINAL!$B1510,1)</f>
        <v>Atlántida</v>
      </c>
      <c r="D1510" s="75" t="str" cm="1">
        <f t="array" ref="D1510">+INDEX(Table_4[[Departamento]:[Municipio]],FINAL!$B1510,4)</f>
        <v>Arizona</v>
      </c>
      <c r="E1510" s="75" t="str" cm="1">
        <f t="array" ref="E1510">+INDEX(Table_4[[Departamento]:[Municipio]],FINAL!$B1510,3)</f>
        <v>0108</v>
      </c>
      <c r="F1510" s="102">
        <f t="shared" si="128"/>
        <v>44050</v>
      </c>
      <c r="G1510" s="77" t="str">
        <f>+CONSOLIDADO[[#This Row],[Codigo Municipio]]&amp;CONSOLIDADO[[#This Row],[Fecha]]</f>
        <v>010844050</v>
      </c>
      <c r="H1510" s="78">
        <f>+IFERROR(VLOOKUP($G1510,TDAcumula!$C$2:$E$2027,3,0),0)</f>
        <v>0</v>
      </c>
      <c r="I1510" s="79">
        <f t="shared" si="125"/>
        <v>0</v>
      </c>
      <c r="J1510" s="80">
        <f>+IF(CONSOLIDADO[[#This Row],[Codigo Municipio]]=E1509,CONSOLIDADO[[#This Row],[Fallecidos Diarios]]+J1509,CONSOLIDADO[[#This Row],[Fallecidos Diarios]])</f>
        <v>0</v>
      </c>
      <c r="K1510" s="81">
        <f t="shared" si="126"/>
        <v>0</v>
      </c>
      <c r="L1510" s="82">
        <f>+IF(CONSOLIDADO[[#This Row],[Codigo Municipio]]=E1509,CONSOLIDADO[[#This Row],[Recuperados Diarios]]+L1509,CONSOLIDADO[[#This Row],[Recuperados Diarios]])</f>
        <v>0</v>
      </c>
      <c r="M1510" s="83" cm="1">
        <f t="array" ref="M1510">+IFERROR(IF(CONSOLIDADO[[#This Row],[Día]]&lt;14,0,INDEX(CONSOLIDADO[Casos Diarios],ROW()-14,1)),0)</f>
        <v>0</v>
      </c>
      <c r="N1510" s="78">
        <f>+IF(CONSOLIDADO[[#This Row],[Clave]]="710143893",1,IF(OR(CONSOLIDADO[[#This Row],[Casos Acumulados]]&gt;0,CONSOLIDADO[[#This Row],[Muertes]]&gt;0),N1509+1,I1510))</f>
        <v>0</v>
      </c>
      <c r="O1510" s="75">
        <f>+IFERROR(VLOOKUP($G1510,TDMuertes!$C$2:$E$534,3,0),0)</f>
        <v>0</v>
      </c>
      <c r="P1510" s="100" t="str">
        <f t="shared" ca="1" si="127"/>
        <v>OFF</v>
      </c>
      <c r="Q1510" s="84">
        <f>+IFERROR(VLOOKUP(CONSOLIDADO[[#This Row],[Codigo Municipio]],TDDia!$A$4:$B$394,2,0),0)</f>
        <v>0</v>
      </c>
    </row>
    <row r="1511" spans="2:17" ht="14.4" x14ac:dyDescent="0.3">
      <c r="B1511">
        <f t="shared" si="129"/>
        <v>8</v>
      </c>
      <c r="C1511" s="75" t="str" cm="1">
        <f t="array" ref="C1511">+INDEX(Table_4[[Departamento]:[Municipio]],FINAL!$B1511,1)</f>
        <v>Atlántida</v>
      </c>
      <c r="D1511" s="75" t="str" cm="1">
        <f t="array" ref="D1511">+INDEX(Table_4[[Departamento]:[Municipio]],FINAL!$B1511,4)</f>
        <v>Arizona</v>
      </c>
      <c r="E1511" s="75" t="str" cm="1">
        <f t="array" ref="E1511">+INDEX(Table_4[[Departamento]:[Municipio]],FINAL!$B1511,3)</f>
        <v>0108</v>
      </c>
      <c r="F1511" s="102">
        <f t="shared" si="128"/>
        <v>44051</v>
      </c>
      <c r="G1511" s="77" t="str">
        <f>+CONSOLIDADO[[#This Row],[Codigo Municipio]]&amp;CONSOLIDADO[[#This Row],[Fecha]]</f>
        <v>010844051</v>
      </c>
      <c r="H1511" s="78">
        <f>+IFERROR(VLOOKUP($G1511,TDAcumula!$C$2:$E$2027,3,0),0)</f>
        <v>0</v>
      </c>
      <c r="I1511" s="79">
        <f t="shared" si="125"/>
        <v>0</v>
      </c>
      <c r="J1511" s="80">
        <f>+IF(CONSOLIDADO[[#This Row],[Codigo Municipio]]=E1510,CONSOLIDADO[[#This Row],[Fallecidos Diarios]]+J1510,CONSOLIDADO[[#This Row],[Fallecidos Diarios]])</f>
        <v>0</v>
      </c>
      <c r="K1511" s="81">
        <f t="shared" si="126"/>
        <v>0</v>
      </c>
      <c r="L1511" s="82">
        <f>+IF(CONSOLIDADO[[#This Row],[Codigo Municipio]]=E1510,CONSOLIDADO[[#This Row],[Recuperados Diarios]]+L1510,CONSOLIDADO[[#This Row],[Recuperados Diarios]])</f>
        <v>0</v>
      </c>
      <c r="M1511" s="83" cm="1">
        <f t="array" ref="M1511">+IFERROR(IF(CONSOLIDADO[[#This Row],[Día]]&lt;14,0,INDEX(CONSOLIDADO[Casos Diarios],ROW()-14,1)),0)</f>
        <v>0</v>
      </c>
      <c r="N1511" s="78">
        <f>+IF(CONSOLIDADO[[#This Row],[Clave]]="710143893",1,IF(OR(CONSOLIDADO[[#This Row],[Casos Acumulados]]&gt;0,CONSOLIDADO[[#This Row],[Muertes]]&gt;0),N1510+1,I1511))</f>
        <v>0</v>
      </c>
      <c r="O1511" s="75">
        <f>+IFERROR(VLOOKUP($G1511,TDMuertes!$C$2:$E$534,3,0),0)</f>
        <v>0</v>
      </c>
      <c r="P1511" s="100" t="str">
        <f t="shared" ca="1" si="127"/>
        <v>OFF</v>
      </c>
      <c r="Q1511" s="84">
        <f>+IFERROR(VLOOKUP(CONSOLIDADO[[#This Row],[Codigo Municipio]],TDDia!$A$4:$B$394,2,0),0)</f>
        <v>0</v>
      </c>
    </row>
    <row r="1512" spans="2:17" ht="14.4" x14ac:dyDescent="0.3">
      <c r="B1512">
        <f t="shared" si="129"/>
        <v>8</v>
      </c>
      <c r="C1512" s="75" t="str" cm="1">
        <f t="array" ref="C1512">+INDEX(Table_4[[Departamento]:[Municipio]],FINAL!$B1512,1)</f>
        <v>Atlántida</v>
      </c>
      <c r="D1512" s="75" t="str" cm="1">
        <f t="array" ref="D1512">+INDEX(Table_4[[Departamento]:[Municipio]],FINAL!$B1512,4)</f>
        <v>Arizona</v>
      </c>
      <c r="E1512" s="75" t="str" cm="1">
        <f t="array" ref="E1512">+INDEX(Table_4[[Departamento]:[Municipio]],FINAL!$B1512,3)</f>
        <v>0108</v>
      </c>
      <c r="F1512" s="102">
        <f t="shared" si="128"/>
        <v>44052</v>
      </c>
      <c r="G1512" s="77" t="str">
        <f>+CONSOLIDADO[[#This Row],[Codigo Municipio]]&amp;CONSOLIDADO[[#This Row],[Fecha]]</f>
        <v>010844052</v>
      </c>
      <c r="H1512" s="78">
        <f>+IFERROR(VLOOKUP($G1512,TDAcumula!$C$2:$E$2027,3,0),0)</f>
        <v>0</v>
      </c>
      <c r="I1512" s="79">
        <f t="shared" ref="I1512:I1575" si="130">+IF(E1512=E1511,H1512+I1511,H1512)</f>
        <v>0</v>
      </c>
      <c r="J1512" s="80">
        <f>+IF(CONSOLIDADO[[#This Row],[Codigo Municipio]]=E1511,CONSOLIDADO[[#This Row],[Fallecidos Diarios]]+J1511,CONSOLIDADO[[#This Row],[Fallecidos Diarios]])</f>
        <v>0</v>
      </c>
      <c r="K1512" s="81">
        <f t="shared" ref="K1512:K1575" si="131">+IF(I1512-J1512-L1512&lt;0,0,I1512-J1512-L1512)</f>
        <v>0</v>
      </c>
      <c r="L1512" s="82">
        <f>+IF(CONSOLIDADO[[#This Row],[Codigo Municipio]]=E1511,CONSOLIDADO[[#This Row],[Recuperados Diarios]]+L1511,CONSOLIDADO[[#This Row],[Recuperados Diarios]])</f>
        <v>0</v>
      </c>
      <c r="M1512" s="83" cm="1">
        <f t="array" ref="M1512">+IFERROR(IF(CONSOLIDADO[[#This Row],[Día]]&lt;14,0,INDEX(CONSOLIDADO[Casos Diarios],ROW()-14,1)),0)</f>
        <v>0</v>
      </c>
      <c r="N1512" s="78">
        <f>+IF(CONSOLIDADO[[#This Row],[Clave]]="710143893",1,IF(OR(CONSOLIDADO[[#This Row],[Casos Acumulados]]&gt;0,CONSOLIDADO[[#This Row],[Muertes]]&gt;0),N1511+1,I1512))</f>
        <v>0</v>
      </c>
      <c r="O1512" s="75">
        <f>+IFERROR(VLOOKUP($G1512,TDMuertes!$C$2:$E$534,3,0),0)</f>
        <v>0</v>
      </c>
      <c r="P1512" s="100" t="str">
        <f t="shared" ref="P1512:P1575" ca="1" si="132">+IF(N1512=0,"OFF",IF(N1512=1,"START",IF(AND(N1512&gt;1,F1512&lt;TODAY()+1),"ON","OUT TIME")))</f>
        <v>OFF</v>
      </c>
      <c r="Q1512" s="84">
        <f>+IFERROR(VLOOKUP(CONSOLIDADO[[#This Row],[Codigo Municipio]],TDDia!$A$4:$B$394,2,0),0)</f>
        <v>0</v>
      </c>
    </row>
    <row r="1513" spans="2:17" ht="14.4" x14ac:dyDescent="0.3">
      <c r="B1513">
        <f t="shared" si="129"/>
        <v>8</v>
      </c>
      <c r="C1513" s="75" t="str" cm="1">
        <f t="array" ref="C1513">+INDEX(Table_4[[Departamento]:[Municipio]],FINAL!$B1513,1)</f>
        <v>Atlántida</v>
      </c>
      <c r="D1513" s="75" t="str" cm="1">
        <f t="array" ref="D1513">+INDEX(Table_4[[Departamento]:[Municipio]],FINAL!$B1513,4)</f>
        <v>Arizona</v>
      </c>
      <c r="E1513" s="75" t="str" cm="1">
        <f t="array" ref="E1513">+INDEX(Table_4[[Departamento]:[Municipio]],FINAL!$B1513,3)</f>
        <v>0108</v>
      </c>
      <c r="F1513" s="102">
        <f t="shared" si="128"/>
        <v>44053</v>
      </c>
      <c r="G1513" s="77" t="str">
        <f>+CONSOLIDADO[[#This Row],[Codigo Municipio]]&amp;CONSOLIDADO[[#This Row],[Fecha]]</f>
        <v>010844053</v>
      </c>
      <c r="H1513" s="78">
        <f>+IFERROR(VLOOKUP($G1513,TDAcumula!$C$2:$E$2027,3,0),0)</f>
        <v>0</v>
      </c>
      <c r="I1513" s="79">
        <f t="shared" si="130"/>
        <v>0</v>
      </c>
      <c r="J1513" s="80">
        <f>+IF(CONSOLIDADO[[#This Row],[Codigo Municipio]]=E1512,CONSOLIDADO[[#This Row],[Fallecidos Diarios]]+J1512,CONSOLIDADO[[#This Row],[Fallecidos Diarios]])</f>
        <v>0</v>
      </c>
      <c r="K1513" s="81">
        <f t="shared" si="131"/>
        <v>0</v>
      </c>
      <c r="L1513" s="82">
        <f>+IF(CONSOLIDADO[[#This Row],[Codigo Municipio]]=E1512,CONSOLIDADO[[#This Row],[Recuperados Diarios]]+L1512,CONSOLIDADO[[#This Row],[Recuperados Diarios]])</f>
        <v>0</v>
      </c>
      <c r="M1513" s="83" cm="1">
        <f t="array" ref="M1513">+IFERROR(IF(CONSOLIDADO[[#This Row],[Día]]&lt;14,0,INDEX(CONSOLIDADO[Casos Diarios],ROW()-14,1)),0)</f>
        <v>0</v>
      </c>
      <c r="N1513" s="78">
        <f>+IF(CONSOLIDADO[[#This Row],[Clave]]="710143893",1,IF(OR(CONSOLIDADO[[#This Row],[Casos Acumulados]]&gt;0,CONSOLIDADO[[#This Row],[Muertes]]&gt;0),N1512+1,I1513))</f>
        <v>0</v>
      </c>
      <c r="O1513" s="75">
        <f>+IFERROR(VLOOKUP($G1513,TDMuertes!$C$2:$E$534,3,0),0)</f>
        <v>0</v>
      </c>
      <c r="P1513" s="100" t="str">
        <f t="shared" ca="1" si="132"/>
        <v>OFF</v>
      </c>
      <c r="Q1513" s="84">
        <f>+IFERROR(VLOOKUP(CONSOLIDADO[[#This Row],[Codigo Municipio]],TDDia!$A$4:$B$394,2,0),0)</f>
        <v>0</v>
      </c>
    </row>
    <row r="1514" spans="2:17" ht="14.4" x14ac:dyDescent="0.3">
      <c r="B1514">
        <f t="shared" si="129"/>
        <v>8</v>
      </c>
      <c r="C1514" s="75" t="str" cm="1">
        <f t="array" ref="C1514">+INDEX(Table_4[[Departamento]:[Municipio]],FINAL!$B1514,1)</f>
        <v>Atlántida</v>
      </c>
      <c r="D1514" s="75" t="str" cm="1">
        <f t="array" ref="D1514">+INDEX(Table_4[[Departamento]:[Municipio]],FINAL!$B1514,4)</f>
        <v>Arizona</v>
      </c>
      <c r="E1514" s="75" t="str" cm="1">
        <f t="array" ref="E1514">+INDEX(Table_4[[Departamento]:[Municipio]],FINAL!$B1514,3)</f>
        <v>0108</v>
      </c>
      <c r="F1514" s="102">
        <f t="shared" si="128"/>
        <v>44054</v>
      </c>
      <c r="G1514" s="77" t="str">
        <f>+CONSOLIDADO[[#This Row],[Codigo Municipio]]&amp;CONSOLIDADO[[#This Row],[Fecha]]</f>
        <v>010844054</v>
      </c>
      <c r="H1514" s="78">
        <f>+IFERROR(VLOOKUP($G1514,TDAcumula!$C$2:$E$2027,3,0),0)</f>
        <v>0</v>
      </c>
      <c r="I1514" s="79">
        <f t="shared" si="130"/>
        <v>0</v>
      </c>
      <c r="J1514" s="80">
        <f>+IF(CONSOLIDADO[[#This Row],[Codigo Municipio]]=E1513,CONSOLIDADO[[#This Row],[Fallecidos Diarios]]+J1513,CONSOLIDADO[[#This Row],[Fallecidos Diarios]])</f>
        <v>0</v>
      </c>
      <c r="K1514" s="81">
        <f t="shared" si="131"/>
        <v>0</v>
      </c>
      <c r="L1514" s="82">
        <f>+IF(CONSOLIDADO[[#This Row],[Codigo Municipio]]=E1513,CONSOLIDADO[[#This Row],[Recuperados Diarios]]+L1513,CONSOLIDADO[[#This Row],[Recuperados Diarios]])</f>
        <v>0</v>
      </c>
      <c r="M1514" s="83" cm="1">
        <f t="array" ref="M1514">+IFERROR(IF(CONSOLIDADO[[#This Row],[Día]]&lt;14,0,INDEX(CONSOLIDADO[Casos Diarios],ROW()-14,1)),0)</f>
        <v>0</v>
      </c>
      <c r="N1514" s="78">
        <f>+IF(CONSOLIDADO[[#This Row],[Clave]]="710143893",1,IF(OR(CONSOLIDADO[[#This Row],[Casos Acumulados]]&gt;0,CONSOLIDADO[[#This Row],[Muertes]]&gt;0),N1513+1,I1514))</f>
        <v>0</v>
      </c>
      <c r="O1514" s="75">
        <f>+IFERROR(VLOOKUP($G1514,TDMuertes!$C$2:$E$534,3,0),0)</f>
        <v>0</v>
      </c>
      <c r="P1514" s="100" t="str">
        <f t="shared" ca="1" si="132"/>
        <v>OFF</v>
      </c>
      <c r="Q1514" s="84">
        <f>+IFERROR(VLOOKUP(CONSOLIDADO[[#This Row],[Codigo Municipio]],TDDia!$A$4:$B$394,2,0),0)</f>
        <v>0</v>
      </c>
    </row>
    <row r="1515" spans="2:17" ht="14.4" x14ac:dyDescent="0.3">
      <c r="B1515">
        <f t="shared" si="129"/>
        <v>8</v>
      </c>
      <c r="C1515" s="75" t="str" cm="1">
        <f t="array" ref="C1515">+INDEX(Table_4[[Departamento]:[Municipio]],FINAL!$B1515,1)</f>
        <v>Atlántida</v>
      </c>
      <c r="D1515" s="75" t="str" cm="1">
        <f t="array" ref="D1515">+INDEX(Table_4[[Departamento]:[Municipio]],FINAL!$B1515,4)</f>
        <v>Arizona</v>
      </c>
      <c r="E1515" s="75" t="str" cm="1">
        <f t="array" ref="E1515">+INDEX(Table_4[[Departamento]:[Municipio]],FINAL!$B1515,3)</f>
        <v>0108</v>
      </c>
      <c r="F1515" s="102">
        <f t="shared" si="128"/>
        <v>44055</v>
      </c>
      <c r="G1515" s="77" t="str">
        <f>+CONSOLIDADO[[#This Row],[Codigo Municipio]]&amp;CONSOLIDADO[[#This Row],[Fecha]]</f>
        <v>010844055</v>
      </c>
      <c r="H1515" s="78">
        <f>+IFERROR(VLOOKUP($G1515,TDAcumula!$C$2:$E$2027,3,0),0)</f>
        <v>0</v>
      </c>
      <c r="I1515" s="79">
        <f t="shared" si="130"/>
        <v>0</v>
      </c>
      <c r="J1515" s="80">
        <f>+IF(CONSOLIDADO[[#This Row],[Codigo Municipio]]=E1514,CONSOLIDADO[[#This Row],[Fallecidos Diarios]]+J1514,CONSOLIDADO[[#This Row],[Fallecidos Diarios]])</f>
        <v>0</v>
      </c>
      <c r="K1515" s="81">
        <f t="shared" si="131"/>
        <v>0</v>
      </c>
      <c r="L1515" s="82">
        <f>+IF(CONSOLIDADO[[#This Row],[Codigo Municipio]]=E1514,CONSOLIDADO[[#This Row],[Recuperados Diarios]]+L1514,CONSOLIDADO[[#This Row],[Recuperados Diarios]])</f>
        <v>0</v>
      </c>
      <c r="M1515" s="83" cm="1">
        <f t="array" ref="M1515">+IFERROR(IF(CONSOLIDADO[[#This Row],[Día]]&lt;14,0,INDEX(CONSOLIDADO[Casos Diarios],ROW()-14,1)),0)</f>
        <v>0</v>
      </c>
      <c r="N1515" s="78">
        <f>+IF(CONSOLIDADO[[#This Row],[Clave]]="710143893",1,IF(OR(CONSOLIDADO[[#This Row],[Casos Acumulados]]&gt;0,CONSOLIDADO[[#This Row],[Muertes]]&gt;0),N1514+1,I1515))</f>
        <v>0</v>
      </c>
      <c r="O1515" s="75">
        <f>+IFERROR(VLOOKUP($G1515,TDMuertes!$C$2:$E$534,3,0),0)</f>
        <v>0</v>
      </c>
      <c r="P1515" s="100" t="str">
        <f t="shared" ca="1" si="132"/>
        <v>OFF</v>
      </c>
      <c r="Q1515" s="84">
        <f>+IFERROR(VLOOKUP(CONSOLIDADO[[#This Row],[Codigo Municipio]],TDDia!$A$4:$B$394,2,0),0)</f>
        <v>0</v>
      </c>
    </row>
    <row r="1516" spans="2:17" ht="14.4" x14ac:dyDescent="0.3">
      <c r="B1516">
        <f t="shared" si="129"/>
        <v>8</v>
      </c>
      <c r="C1516" s="75" t="str" cm="1">
        <f t="array" ref="C1516">+INDEX(Table_4[[Departamento]:[Municipio]],FINAL!$B1516,1)</f>
        <v>Atlántida</v>
      </c>
      <c r="D1516" s="75" t="str" cm="1">
        <f t="array" ref="D1516">+INDEX(Table_4[[Departamento]:[Municipio]],FINAL!$B1516,4)</f>
        <v>Arizona</v>
      </c>
      <c r="E1516" s="75" t="str" cm="1">
        <f t="array" ref="E1516">+INDEX(Table_4[[Departamento]:[Municipio]],FINAL!$B1516,3)</f>
        <v>0108</v>
      </c>
      <c r="F1516" s="102">
        <f t="shared" si="128"/>
        <v>44056</v>
      </c>
      <c r="G1516" s="77" t="str">
        <f>+CONSOLIDADO[[#This Row],[Codigo Municipio]]&amp;CONSOLIDADO[[#This Row],[Fecha]]</f>
        <v>010844056</v>
      </c>
      <c r="H1516" s="78">
        <f>+IFERROR(VLOOKUP($G1516,TDAcumula!$C$2:$E$2027,3,0),0)</f>
        <v>0</v>
      </c>
      <c r="I1516" s="79">
        <f t="shared" si="130"/>
        <v>0</v>
      </c>
      <c r="J1516" s="80">
        <f>+IF(CONSOLIDADO[[#This Row],[Codigo Municipio]]=E1515,CONSOLIDADO[[#This Row],[Fallecidos Diarios]]+J1515,CONSOLIDADO[[#This Row],[Fallecidos Diarios]])</f>
        <v>0</v>
      </c>
      <c r="K1516" s="81">
        <f t="shared" si="131"/>
        <v>0</v>
      </c>
      <c r="L1516" s="82">
        <f>+IF(CONSOLIDADO[[#This Row],[Codigo Municipio]]=E1515,CONSOLIDADO[[#This Row],[Recuperados Diarios]]+L1515,CONSOLIDADO[[#This Row],[Recuperados Diarios]])</f>
        <v>0</v>
      </c>
      <c r="M1516" s="83" cm="1">
        <f t="array" ref="M1516">+IFERROR(IF(CONSOLIDADO[[#This Row],[Día]]&lt;14,0,INDEX(CONSOLIDADO[Casos Diarios],ROW()-14,1)),0)</f>
        <v>0</v>
      </c>
      <c r="N1516" s="78">
        <f>+IF(CONSOLIDADO[[#This Row],[Clave]]="710143893",1,IF(OR(CONSOLIDADO[[#This Row],[Casos Acumulados]]&gt;0,CONSOLIDADO[[#This Row],[Muertes]]&gt;0),N1515+1,I1516))</f>
        <v>0</v>
      </c>
      <c r="O1516" s="75">
        <f>+IFERROR(VLOOKUP($G1516,TDMuertes!$C$2:$E$534,3,0),0)</f>
        <v>0</v>
      </c>
      <c r="P1516" s="100" t="str">
        <f t="shared" ca="1" si="132"/>
        <v>OFF</v>
      </c>
      <c r="Q1516" s="84">
        <f>+IFERROR(VLOOKUP(CONSOLIDADO[[#This Row],[Codigo Municipio]],TDDia!$A$4:$B$394,2,0),0)</f>
        <v>0</v>
      </c>
    </row>
    <row r="1517" spans="2:17" ht="14.4" x14ac:dyDescent="0.3">
      <c r="B1517">
        <f t="shared" si="129"/>
        <v>8</v>
      </c>
      <c r="C1517" s="75" t="str" cm="1">
        <f t="array" ref="C1517">+INDEX(Table_4[[Departamento]:[Municipio]],FINAL!$B1517,1)</f>
        <v>Atlántida</v>
      </c>
      <c r="D1517" s="75" t="str" cm="1">
        <f t="array" ref="D1517">+INDEX(Table_4[[Departamento]:[Municipio]],FINAL!$B1517,4)</f>
        <v>Arizona</v>
      </c>
      <c r="E1517" s="75" t="str" cm="1">
        <f t="array" ref="E1517">+INDEX(Table_4[[Departamento]:[Municipio]],FINAL!$B1517,3)</f>
        <v>0108</v>
      </c>
      <c r="F1517" s="102">
        <f t="shared" si="128"/>
        <v>44057</v>
      </c>
      <c r="G1517" s="77" t="str">
        <f>+CONSOLIDADO[[#This Row],[Codigo Municipio]]&amp;CONSOLIDADO[[#This Row],[Fecha]]</f>
        <v>010844057</v>
      </c>
      <c r="H1517" s="78">
        <f>+IFERROR(VLOOKUP($G1517,TDAcumula!$C$2:$E$2027,3,0),0)</f>
        <v>0</v>
      </c>
      <c r="I1517" s="79">
        <f t="shared" si="130"/>
        <v>0</v>
      </c>
      <c r="J1517" s="80">
        <f>+IF(CONSOLIDADO[[#This Row],[Codigo Municipio]]=E1516,CONSOLIDADO[[#This Row],[Fallecidos Diarios]]+J1516,CONSOLIDADO[[#This Row],[Fallecidos Diarios]])</f>
        <v>0</v>
      </c>
      <c r="K1517" s="81">
        <f t="shared" si="131"/>
        <v>0</v>
      </c>
      <c r="L1517" s="82">
        <f>+IF(CONSOLIDADO[[#This Row],[Codigo Municipio]]=E1516,CONSOLIDADO[[#This Row],[Recuperados Diarios]]+L1516,CONSOLIDADO[[#This Row],[Recuperados Diarios]])</f>
        <v>0</v>
      </c>
      <c r="M1517" s="83" cm="1">
        <f t="array" ref="M1517">+IFERROR(IF(CONSOLIDADO[[#This Row],[Día]]&lt;14,0,INDEX(CONSOLIDADO[Casos Diarios],ROW()-14,1)),0)</f>
        <v>0</v>
      </c>
      <c r="N1517" s="78">
        <f>+IF(CONSOLIDADO[[#This Row],[Clave]]="710143893",1,IF(OR(CONSOLIDADO[[#This Row],[Casos Acumulados]]&gt;0,CONSOLIDADO[[#This Row],[Muertes]]&gt;0),N1516+1,I1517))</f>
        <v>0</v>
      </c>
      <c r="O1517" s="75">
        <f>+IFERROR(VLOOKUP($G1517,TDMuertes!$C$2:$E$534,3,0),0)</f>
        <v>0</v>
      </c>
      <c r="P1517" s="100" t="str">
        <f t="shared" ca="1" si="132"/>
        <v>OFF</v>
      </c>
      <c r="Q1517" s="84">
        <f>+IFERROR(VLOOKUP(CONSOLIDADO[[#This Row],[Codigo Municipio]],TDDia!$A$4:$B$394,2,0),0)</f>
        <v>0</v>
      </c>
    </row>
    <row r="1518" spans="2:17" ht="14.4" x14ac:dyDescent="0.3">
      <c r="B1518">
        <f t="shared" si="129"/>
        <v>8</v>
      </c>
      <c r="C1518" s="75" t="str" cm="1">
        <f t="array" ref="C1518">+INDEX(Table_4[[Departamento]:[Municipio]],FINAL!$B1518,1)</f>
        <v>Atlántida</v>
      </c>
      <c r="D1518" s="75" t="str" cm="1">
        <f t="array" ref="D1518">+INDEX(Table_4[[Departamento]:[Municipio]],FINAL!$B1518,4)</f>
        <v>Arizona</v>
      </c>
      <c r="E1518" s="75" t="str" cm="1">
        <f t="array" ref="E1518">+INDEX(Table_4[[Departamento]:[Municipio]],FINAL!$B1518,3)</f>
        <v>0108</v>
      </c>
      <c r="F1518" s="102">
        <f t="shared" si="128"/>
        <v>44058</v>
      </c>
      <c r="G1518" s="77" t="str">
        <f>+CONSOLIDADO[[#This Row],[Codigo Municipio]]&amp;CONSOLIDADO[[#This Row],[Fecha]]</f>
        <v>010844058</v>
      </c>
      <c r="H1518" s="78">
        <f>+IFERROR(VLOOKUP($G1518,TDAcumula!$C$2:$E$2027,3,0),0)</f>
        <v>0</v>
      </c>
      <c r="I1518" s="79">
        <f t="shared" si="130"/>
        <v>0</v>
      </c>
      <c r="J1518" s="80">
        <f>+IF(CONSOLIDADO[[#This Row],[Codigo Municipio]]=E1517,CONSOLIDADO[[#This Row],[Fallecidos Diarios]]+J1517,CONSOLIDADO[[#This Row],[Fallecidos Diarios]])</f>
        <v>0</v>
      </c>
      <c r="K1518" s="81">
        <f t="shared" si="131"/>
        <v>0</v>
      </c>
      <c r="L1518" s="82">
        <f>+IF(CONSOLIDADO[[#This Row],[Codigo Municipio]]=E1517,CONSOLIDADO[[#This Row],[Recuperados Diarios]]+L1517,CONSOLIDADO[[#This Row],[Recuperados Diarios]])</f>
        <v>0</v>
      </c>
      <c r="M1518" s="83" cm="1">
        <f t="array" ref="M1518">+IFERROR(IF(CONSOLIDADO[[#This Row],[Día]]&lt;14,0,INDEX(CONSOLIDADO[Casos Diarios],ROW()-14,1)),0)</f>
        <v>0</v>
      </c>
      <c r="N1518" s="78">
        <f>+IF(CONSOLIDADO[[#This Row],[Clave]]="710143893",1,IF(OR(CONSOLIDADO[[#This Row],[Casos Acumulados]]&gt;0,CONSOLIDADO[[#This Row],[Muertes]]&gt;0),N1517+1,I1518))</f>
        <v>0</v>
      </c>
      <c r="O1518" s="75">
        <f>+IFERROR(VLOOKUP($G1518,TDMuertes!$C$2:$E$534,3,0),0)</f>
        <v>0</v>
      </c>
      <c r="P1518" s="100" t="str">
        <f t="shared" ca="1" si="132"/>
        <v>OFF</v>
      </c>
      <c r="Q1518" s="84">
        <f>+IFERROR(VLOOKUP(CONSOLIDADO[[#This Row],[Codigo Municipio]],TDDia!$A$4:$B$394,2,0),0)</f>
        <v>0</v>
      </c>
    </row>
    <row r="1519" spans="2:17" ht="14.4" x14ac:dyDescent="0.3">
      <c r="B1519">
        <f t="shared" si="129"/>
        <v>8</v>
      </c>
      <c r="C1519" s="75" t="str" cm="1">
        <f t="array" ref="C1519">+INDEX(Table_4[[Departamento]:[Municipio]],FINAL!$B1519,1)</f>
        <v>Atlántida</v>
      </c>
      <c r="D1519" s="75" t="str" cm="1">
        <f t="array" ref="D1519">+INDEX(Table_4[[Departamento]:[Municipio]],FINAL!$B1519,4)</f>
        <v>Arizona</v>
      </c>
      <c r="E1519" s="75" t="str" cm="1">
        <f t="array" ref="E1519">+INDEX(Table_4[[Departamento]:[Municipio]],FINAL!$B1519,3)</f>
        <v>0108</v>
      </c>
      <c r="F1519" s="102">
        <f t="shared" si="128"/>
        <v>44059</v>
      </c>
      <c r="G1519" s="77" t="str">
        <f>+CONSOLIDADO[[#This Row],[Codigo Municipio]]&amp;CONSOLIDADO[[#This Row],[Fecha]]</f>
        <v>010844059</v>
      </c>
      <c r="H1519" s="78">
        <f>+IFERROR(VLOOKUP($G1519,TDAcumula!$C$2:$E$2027,3,0),0)</f>
        <v>0</v>
      </c>
      <c r="I1519" s="79">
        <f t="shared" si="130"/>
        <v>0</v>
      </c>
      <c r="J1519" s="80">
        <f>+IF(CONSOLIDADO[[#This Row],[Codigo Municipio]]=E1518,CONSOLIDADO[[#This Row],[Fallecidos Diarios]]+J1518,CONSOLIDADO[[#This Row],[Fallecidos Diarios]])</f>
        <v>0</v>
      </c>
      <c r="K1519" s="81">
        <f t="shared" si="131"/>
        <v>0</v>
      </c>
      <c r="L1519" s="82">
        <f>+IF(CONSOLIDADO[[#This Row],[Codigo Municipio]]=E1518,CONSOLIDADO[[#This Row],[Recuperados Diarios]]+L1518,CONSOLIDADO[[#This Row],[Recuperados Diarios]])</f>
        <v>0</v>
      </c>
      <c r="M1519" s="83" cm="1">
        <f t="array" ref="M1519">+IFERROR(IF(CONSOLIDADO[[#This Row],[Día]]&lt;14,0,INDEX(CONSOLIDADO[Casos Diarios],ROW()-14,1)),0)</f>
        <v>0</v>
      </c>
      <c r="N1519" s="78">
        <f>+IF(CONSOLIDADO[[#This Row],[Clave]]="710143893",1,IF(OR(CONSOLIDADO[[#This Row],[Casos Acumulados]]&gt;0,CONSOLIDADO[[#This Row],[Muertes]]&gt;0),N1518+1,I1519))</f>
        <v>0</v>
      </c>
      <c r="O1519" s="75">
        <f>+IFERROR(VLOOKUP($G1519,TDMuertes!$C$2:$E$534,3,0),0)</f>
        <v>0</v>
      </c>
      <c r="P1519" s="100" t="str">
        <f t="shared" ca="1" si="132"/>
        <v>OFF</v>
      </c>
      <c r="Q1519" s="84">
        <f>+IFERROR(VLOOKUP(CONSOLIDADO[[#This Row],[Codigo Municipio]],TDDia!$A$4:$B$394,2,0),0)</f>
        <v>0</v>
      </c>
    </row>
    <row r="1520" spans="2:17" ht="14.4" x14ac:dyDescent="0.3">
      <c r="B1520">
        <f t="shared" si="129"/>
        <v>8</v>
      </c>
      <c r="C1520" s="75" t="str" cm="1">
        <f t="array" ref="C1520">+INDEX(Table_4[[Departamento]:[Municipio]],FINAL!$B1520,1)</f>
        <v>Atlántida</v>
      </c>
      <c r="D1520" s="75" t="str" cm="1">
        <f t="array" ref="D1520">+INDEX(Table_4[[Departamento]:[Municipio]],FINAL!$B1520,4)</f>
        <v>Arizona</v>
      </c>
      <c r="E1520" s="75" t="str" cm="1">
        <f t="array" ref="E1520">+INDEX(Table_4[[Departamento]:[Municipio]],FINAL!$B1520,3)</f>
        <v>0108</v>
      </c>
      <c r="F1520" s="102">
        <f t="shared" si="128"/>
        <v>44060</v>
      </c>
      <c r="G1520" s="77" t="str">
        <f>+CONSOLIDADO[[#This Row],[Codigo Municipio]]&amp;CONSOLIDADO[[#This Row],[Fecha]]</f>
        <v>010844060</v>
      </c>
      <c r="H1520" s="78">
        <f>+IFERROR(VLOOKUP($G1520,TDAcumula!$C$2:$E$2027,3,0),0)</f>
        <v>0</v>
      </c>
      <c r="I1520" s="79">
        <f t="shared" si="130"/>
        <v>0</v>
      </c>
      <c r="J1520" s="80">
        <f>+IF(CONSOLIDADO[[#This Row],[Codigo Municipio]]=E1519,CONSOLIDADO[[#This Row],[Fallecidos Diarios]]+J1519,CONSOLIDADO[[#This Row],[Fallecidos Diarios]])</f>
        <v>0</v>
      </c>
      <c r="K1520" s="81">
        <f t="shared" si="131"/>
        <v>0</v>
      </c>
      <c r="L1520" s="82">
        <f>+IF(CONSOLIDADO[[#This Row],[Codigo Municipio]]=E1519,CONSOLIDADO[[#This Row],[Recuperados Diarios]]+L1519,CONSOLIDADO[[#This Row],[Recuperados Diarios]])</f>
        <v>0</v>
      </c>
      <c r="M1520" s="83" cm="1">
        <f t="array" ref="M1520">+IFERROR(IF(CONSOLIDADO[[#This Row],[Día]]&lt;14,0,INDEX(CONSOLIDADO[Casos Diarios],ROW()-14,1)),0)</f>
        <v>0</v>
      </c>
      <c r="N1520" s="78">
        <f>+IF(CONSOLIDADO[[#This Row],[Clave]]="710143893",1,IF(OR(CONSOLIDADO[[#This Row],[Casos Acumulados]]&gt;0,CONSOLIDADO[[#This Row],[Muertes]]&gt;0),N1519+1,I1520))</f>
        <v>0</v>
      </c>
      <c r="O1520" s="75">
        <f>+IFERROR(VLOOKUP($G1520,TDMuertes!$C$2:$E$534,3,0),0)</f>
        <v>0</v>
      </c>
      <c r="P1520" s="100" t="str">
        <f t="shared" ca="1" si="132"/>
        <v>OFF</v>
      </c>
      <c r="Q1520" s="84">
        <f>+IFERROR(VLOOKUP(CONSOLIDADO[[#This Row],[Codigo Municipio]],TDDia!$A$4:$B$394,2,0),0)</f>
        <v>0</v>
      </c>
    </row>
    <row r="1521" spans="2:17" ht="14.4" x14ac:dyDescent="0.3">
      <c r="B1521">
        <f t="shared" si="129"/>
        <v>8</v>
      </c>
      <c r="C1521" s="75" t="str" cm="1">
        <f t="array" ref="C1521">+INDEX(Table_4[[Departamento]:[Municipio]],FINAL!$B1521,1)</f>
        <v>Atlántida</v>
      </c>
      <c r="D1521" s="75" t="str" cm="1">
        <f t="array" ref="D1521">+INDEX(Table_4[[Departamento]:[Municipio]],FINAL!$B1521,4)</f>
        <v>Arizona</v>
      </c>
      <c r="E1521" s="75" t="str" cm="1">
        <f t="array" ref="E1521">+INDEX(Table_4[[Departamento]:[Municipio]],FINAL!$B1521,3)</f>
        <v>0108</v>
      </c>
      <c r="F1521" s="102">
        <f t="shared" si="128"/>
        <v>44061</v>
      </c>
      <c r="G1521" s="77" t="str">
        <f>+CONSOLIDADO[[#This Row],[Codigo Municipio]]&amp;CONSOLIDADO[[#This Row],[Fecha]]</f>
        <v>010844061</v>
      </c>
      <c r="H1521" s="78">
        <f>+IFERROR(VLOOKUP($G1521,TDAcumula!$C$2:$E$2027,3,0),0)</f>
        <v>0</v>
      </c>
      <c r="I1521" s="79">
        <f t="shared" si="130"/>
        <v>0</v>
      </c>
      <c r="J1521" s="80">
        <f>+IF(CONSOLIDADO[[#This Row],[Codigo Municipio]]=E1520,CONSOLIDADO[[#This Row],[Fallecidos Diarios]]+J1520,CONSOLIDADO[[#This Row],[Fallecidos Diarios]])</f>
        <v>0</v>
      </c>
      <c r="K1521" s="81">
        <f t="shared" si="131"/>
        <v>0</v>
      </c>
      <c r="L1521" s="82">
        <f>+IF(CONSOLIDADO[[#This Row],[Codigo Municipio]]=E1520,CONSOLIDADO[[#This Row],[Recuperados Diarios]]+L1520,CONSOLIDADO[[#This Row],[Recuperados Diarios]])</f>
        <v>0</v>
      </c>
      <c r="M1521" s="83" cm="1">
        <f t="array" ref="M1521">+IFERROR(IF(CONSOLIDADO[[#This Row],[Día]]&lt;14,0,INDEX(CONSOLIDADO[Casos Diarios],ROW()-14,1)),0)</f>
        <v>0</v>
      </c>
      <c r="N1521" s="78">
        <f>+IF(CONSOLIDADO[[#This Row],[Clave]]="710143893",1,IF(OR(CONSOLIDADO[[#This Row],[Casos Acumulados]]&gt;0,CONSOLIDADO[[#This Row],[Muertes]]&gt;0),N1520+1,I1521))</f>
        <v>0</v>
      </c>
      <c r="O1521" s="75">
        <f>+IFERROR(VLOOKUP($G1521,TDMuertes!$C$2:$E$534,3,0),0)</f>
        <v>0</v>
      </c>
      <c r="P1521" s="100" t="str">
        <f t="shared" ca="1" si="132"/>
        <v>OFF</v>
      </c>
      <c r="Q1521" s="84">
        <f>+IFERROR(VLOOKUP(CONSOLIDADO[[#This Row],[Codigo Municipio]],TDDia!$A$4:$B$394,2,0),0)</f>
        <v>0</v>
      </c>
    </row>
    <row r="1522" spans="2:17" ht="14.4" x14ac:dyDescent="0.3">
      <c r="B1522">
        <f t="shared" si="129"/>
        <v>8</v>
      </c>
      <c r="C1522" s="75" t="str" cm="1">
        <f t="array" ref="C1522">+INDEX(Table_4[[Departamento]:[Municipio]],FINAL!$B1522,1)</f>
        <v>Atlántida</v>
      </c>
      <c r="D1522" s="75" t="str" cm="1">
        <f t="array" ref="D1522">+INDEX(Table_4[[Departamento]:[Municipio]],FINAL!$B1522,4)</f>
        <v>Arizona</v>
      </c>
      <c r="E1522" s="75" t="str" cm="1">
        <f t="array" ref="E1522">+INDEX(Table_4[[Departamento]:[Municipio]],FINAL!$B1522,3)</f>
        <v>0108</v>
      </c>
      <c r="F1522" s="102">
        <f t="shared" si="128"/>
        <v>44062</v>
      </c>
      <c r="G1522" s="77" t="str">
        <f>+CONSOLIDADO[[#This Row],[Codigo Municipio]]&amp;CONSOLIDADO[[#This Row],[Fecha]]</f>
        <v>010844062</v>
      </c>
      <c r="H1522" s="78">
        <f>+IFERROR(VLOOKUP($G1522,TDAcumula!$C$2:$E$2027,3,0),0)</f>
        <v>0</v>
      </c>
      <c r="I1522" s="79">
        <f t="shared" si="130"/>
        <v>0</v>
      </c>
      <c r="J1522" s="80">
        <f>+IF(CONSOLIDADO[[#This Row],[Codigo Municipio]]=E1521,CONSOLIDADO[[#This Row],[Fallecidos Diarios]]+J1521,CONSOLIDADO[[#This Row],[Fallecidos Diarios]])</f>
        <v>0</v>
      </c>
      <c r="K1522" s="81">
        <f t="shared" si="131"/>
        <v>0</v>
      </c>
      <c r="L1522" s="82">
        <f>+IF(CONSOLIDADO[[#This Row],[Codigo Municipio]]=E1521,CONSOLIDADO[[#This Row],[Recuperados Diarios]]+L1521,CONSOLIDADO[[#This Row],[Recuperados Diarios]])</f>
        <v>0</v>
      </c>
      <c r="M1522" s="83" cm="1">
        <f t="array" ref="M1522">+IFERROR(IF(CONSOLIDADO[[#This Row],[Día]]&lt;14,0,INDEX(CONSOLIDADO[Casos Diarios],ROW()-14,1)),0)</f>
        <v>0</v>
      </c>
      <c r="N1522" s="78">
        <f>+IF(CONSOLIDADO[[#This Row],[Clave]]="710143893",1,IF(OR(CONSOLIDADO[[#This Row],[Casos Acumulados]]&gt;0,CONSOLIDADO[[#This Row],[Muertes]]&gt;0),N1521+1,I1522))</f>
        <v>0</v>
      </c>
      <c r="O1522" s="75">
        <f>+IFERROR(VLOOKUP($G1522,TDMuertes!$C$2:$E$534,3,0),0)</f>
        <v>0</v>
      </c>
      <c r="P1522" s="100" t="str">
        <f t="shared" ca="1" si="132"/>
        <v>OFF</v>
      </c>
      <c r="Q1522" s="84">
        <f>+IFERROR(VLOOKUP(CONSOLIDADO[[#This Row],[Codigo Municipio]],TDDia!$A$4:$B$394,2,0),0)</f>
        <v>0</v>
      </c>
    </row>
    <row r="1523" spans="2:17" ht="14.4" x14ac:dyDescent="0.3">
      <c r="B1523">
        <f t="shared" si="129"/>
        <v>8</v>
      </c>
      <c r="C1523" s="75" t="str" cm="1">
        <f t="array" ref="C1523">+INDEX(Table_4[[Departamento]:[Municipio]],FINAL!$B1523,1)</f>
        <v>Atlántida</v>
      </c>
      <c r="D1523" s="75" t="str" cm="1">
        <f t="array" ref="D1523">+INDEX(Table_4[[Departamento]:[Municipio]],FINAL!$B1523,4)</f>
        <v>Arizona</v>
      </c>
      <c r="E1523" s="75" t="str" cm="1">
        <f t="array" ref="E1523">+INDEX(Table_4[[Departamento]:[Municipio]],FINAL!$B1523,3)</f>
        <v>0108</v>
      </c>
      <c r="F1523" s="102">
        <f t="shared" si="128"/>
        <v>44063</v>
      </c>
      <c r="G1523" s="77" t="str">
        <f>+CONSOLIDADO[[#This Row],[Codigo Municipio]]&amp;CONSOLIDADO[[#This Row],[Fecha]]</f>
        <v>010844063</v>
      </c>
      <c r="H1523" s="78">
        <f>+IFERROR(VLOOKUP($G1523,TDAcumula!$C$2:$E$2027,3,0),0)</f>
        <v>0</v>
      </c>
      <c r="I1523" s="79">
        <f t="shared" si="130"/>
        <v>0</v>
      </c>
      <c r="J1523" s="80">
        <f>+IF(CONSOLIDADO[[#This Row],[Codigo Municipio]]=E1522,CONSOLIDADO[[#This Row],[Fallecidos Diarios]]+J1522,CONSOLIDADO[[#This Row],[Fallecidos Diarios]])</f>
        <v>0</v>
      </c>
      <c r="K1523" s="81">
        <f t="shared" si="131"/>
        <v>0</v>
      </c>
      <c r="L1523" s="82">
        <f>+IF(CONSOLIDADO[[#This Row],[Codigo Municipio]]=E1522,CONSOLIDADO[[#This Row],[Recuperados Diarios]]+L1522,CONSOLIDADO[[#This Row],[Recuperados Diarios]])</f>
        <v>0</v>
      </c>
      <c r="M1523" s="83" cm="1">
        <f t="array" ref="M1523">+IFERROR(IF(CONSOLIDADO[[#This Row],[Día]]&lt;14,0,INDEX(CONSOLIDADO[Casos Diarios],ROW()-14,1)),0)</f>
        <v>0</v>
      </c>
      <c r="N1523" s="78">
        <f>+IF(CONSOLIDADO[[#This Row],[Clave]]="710143893",1,IF(OR(CONSOLIDADO[[#This Row],[Casos Acumulados]]&gt;0,CONSOLIDADO[[#This Row],[Muertes]]&gt;0),N1522+1,I1523))</f>
        <v>0</v>
      </c>
      <c r="O1523" s="75">
        <f>+IFERROR(VLOOKUP($G1523,TDMuertes!$C$2:$E$534,3,0),0)</f>
        <v>0</v>
      </c>
      <c r="P1523" s="100" t="str">
        <f t="shared" ca="1" si="132"/>
        <v>OFF</v>
      </c>
      <c r="Q1523" s="84">
        <f>+IFERROR(VLOOKUP(CONSOLIDADO[[#This Row],[Codigo Municipio]],TDDia!$A$4:$B$394,2,0),0)</f>
        <v>0</v>
      </c>
    </row>
    <row r="1524" spans="2:17" ht="14.4" x14ac:dyDescent="0.3">
      <c r="B1524">
        <f t="shared" si="129"/>
        <v>8</v>
      </c>
      <c r="C1524" s="75" t="str" cm="1">
        <f t="array" ref="C1524">+INDEX(Table_4[[Departamento]:[Municipio]],FINAL!$B1524,1)</f>
        <v>Atlántida</v>
      </c>
      <c r="D1524" s="75" t="str" cm="1">
        <f t="array" ref="D1524">+INDEX(Table_4[[Departamento]:[Municipio]],FINAL!$B1524,4)</f>
        <v>Arizona</v>
      </c>
      <c r="E1524" s="75" t="str" cm="1">
        <f t="array" ref="E1524">+INDEX(Table_4[[Departamento]:[Municipio]],FINAL!$B1524,3)</f>
        <v>0108</v>
      </c>
      <c r="F1524" s="102">
        <f t="shared" si="128"/>
        <v>44064</v>
      </c>
      <c r="G1524" s="77" t="str">
        <f>+CONSOLIDADO[[#This Row],[Codigo Municipio]]&amp;CONSOLIDADO[[#This Row],[Fecha]]</f>
        <v>010844064</v>
      </c>
      <c r="H1524" s="78">
        <f>+IFERROR(VLOOKUP($G1524,TDAcumula!$C$2:$E$2027,3,0),0)</f>
        <v>0</v>
      </c>
      <c r="I1524" s="79">
        <f t="shared" si="130"/>
        <v>0</v>
      </c>
      <c r="J1524" s="80">
        <f>+IF(CONSOLIDADO[[#This Row],[Codigo Municipio]]=E1523,CONSOLIDADO[[#This Row],[Fallecidos Diarios]]+J1523,CONSOLIDADO[[#This Row],[Fallecidos Diarios]])</f>
        <v>0</v>
      </c>
      <c r="K1524" s="81">
        <f t="shared" si="131"/>
        <v>0</v>
      </c>
      <c r="L1524" s="82">
        <f>+IF(CONSOLIDADO[[#This Row],[Codigo Municipio]]=E1523,CONSOLIDADO[[#This Row],[Recuperados Diarios]]+L1523,CONSOLIDADO[[#This Row],[Recuperados Diarios]])</f>
        <v>0</v>
      </c>
      <c r="M1524" s="83" cm="1">
        <f t="array" ref="M1524">+IFERROR(IF(CONSOLIDADO[[#This Row],[Día]]&lt;14,0,INDEX(CONSOLIDADO[Casos Diarios],ROW()-14,1)),0)</f>
        <v>0</v>
      </c>
      <c r="N1524" s="78">
        <f>+IF(CONSOLIDADO[[#This Row],[Clave]]="710143893",1,IF(OR(CONSOLIDADO[[#This Row],[Casos Acumulados]]&gt;0,CONSOLIDADO[[#This Row],[Muertes]]&gt;0),N1523+1,I1524))</f>
        <v>0</v>
      </c>
      <c r="O1524" s="75">
        <f>+IFERROR(VLOOKUP($G1524,TDMuertes!$C$2:$E$534,3,0),0)</f>
        <v>0</v>
      </c>
      <c r="P1524" s="100" t="str">
        <f t="shared" ca="1" si="132"/>
        <v>OFF</v>
      </c>
      <c r="Q1524" s="84">
        <f>+IFERROR(VLOOKUP(CONSOLIDADO[[#This Row],[Codigo Municipio]],TDDia!$A$4:$B$394,2,0),0)</f>
        <v>0</v>
      </c>
    </row>
    <row r="1525" spans="2:17" ht="14.4" x14ac:dyDescent="0.3">
      <c r="B1525">
        <f t="shared" si="129"/>
        <v>8</v>
      </c>
      <c r="C1525" s="75" t="str" cm="1">
        <f t="array" ref="C1525">+INDEX(Table_4[[Departamento]:[Municipio]],FINAL!$B1525,1)</f>
        <v>Atlántida</v>
      </c>
      <c r="D1525" s="75" t="str" cm="1">
        <f t="array" ref="D1525">+INDEX(Table_4[[Departamento]:[Municipio]],FINAL!$B1525,4)</f>
        <v>Arizona</v>
      </c>
      <c r="E1525" s="75" t="str" cm="1">
        <f t="array" ref="E1525">+INDEX(Table_4[[Departamento]:[Municipio]],FINAL!$B1525,3)</f>
        <v>0108</v>
      </c>
      <c r="F1525" s="102">
        <f t="shared" si="128"/>
        <v>44065</v>
      </c>
      <c r="G1525" s="77" t="str">
        <f>+CONSOLIDADO[[#This Row],[Codigo Municipio]]&amp;CONSOLIDADO[[#This Row],[Fecha]]</f>
        <v>010844065</v>
      </c>
      <c r="H1525" s="78">
        <f>+IFERROR(VLOOKUP($G1525,TDAcumula!$C$2:$E$2027,3,0),0)</f>
        <v>0</v>
      </c>
      <c r="I1525" s="79">
        <f t="shared" si="130"/>
        <v>0</v>
      </c>
      <c r="J1525" s="80">
        <f>+IF(CONSOLIDADO[[#This Row],[Codigo Municipio]]=E1524,CONSOLIDADO[[#This Row],[Fallecidos Diarios]]+J1524,CONSOLIDADO[[#This Row],[Fallecidos Diarios]])</f>
        <v>0</v>
      </c>
      <c r="K1525" s="81">
        <f t="shared" si="131"/>
        <v>0</v>
      </c>
      <c r="L1525" s="82">
        <f>+IF(CONSOLIDADO[[#This Row],[Codigo Municipio]]=E1524,CONSOLIDADO[[#This Row],[Recuperados Diarios]]+L1524,CONSOLIDADO[[#This Row],[Recuperados Diarios]])</f>
        <v>0</v>
      </c>
      <c r="M1525" s="83" cm="1">
        <f t="array" ref="M1525">+IFERROR(IF(CONSOLIDADO[[#This Row],[Día]]&lt;14,0,INDEX(CONSOLIDADO[Casos Diarios],ROW()-14,1)),0)</f>
        <v>0</v>
      </c>
      <c r="N1525" s="78">
        <f>+IF(CONSOLIDADO[[#This Row],[Clave]]="710143893",1,IF(OR(CONSOLIDADO[[#This Row],[Casos Acumulados]]&gt;0,CONSOLIDADO[[#This Row],[Muertes]]&gt;0),N1524+1,I1525))</f>
        <v>0</v>
      </c>
      <c r="O1525" s="75">
        <f>+IFERROR(VLOOKUP($G1525,TDMuertes!$C$2:$E$534,3,0),0)</f>
        <v>0</v>
      </c>
      <c r="P1525" s="100" t="str">
        <f t="shared" ca="1" si="132"/>
        <v>OFF</v>
      </c>
      <c r="Q1525" s="84">
        <f>+IFERROR(VLOOKUP(CONSOLIDADO[[#This Row],[Codigo Municipio]],TDDia!$A$4:$B$394,2,0),0)</f>
        <v>0</v>
      </c>
    </row>
    <row r="1526" spans="2:17" ht="14.4" x14ac:dyDescent="0.3">
      <c r="B1526">
        <f t="shared" si="129"/>
        <v>8</v>
      </c>
      <c r="C1526" s="75" t="str" cm="1">
        <f t="array" ref="C1526">+INDEX(Table_4[[Departamento]:[Municipio]],FINAL!$B1526,1)</f>
        <v>Atlántida</v>
      </c>
      <c r="D1526" s="75" t="str" cm="1">
        <f t="array" ref="D1526">+INDEX(Table_4[[Departamento]:[Municipio]],FINAL!$B1526,4)</f>
        <v>Arizona</v>
      </c>
      <c r="E1526" s="75" t="str" cm="1">
        <f t="array" ref="E1526">+INDEX(Table_4[[Departamento]:[Municipio]],FINAL!$B1526,3)</f>
        <v>0108</v>
      </c>
      <c r="F1526" s="102">
        <f t="shared" si="128"/>
        <v>44066</v>
      </c>
      <c r="G1526" s="77" t="str">
        <f>+CONSOLIDADO[[#This Row],[Codigo Municipio]]&amp;CONSOLIDADO[[#This Row],[Fecha]]</f>
        <v>010844066</v>
      </c>
      <c r="H1526" s="78">
        <f>+IFERROR(VLOOKUP($G1526,TDAcumula!$C$2:$E$2027,3,0),0)</f>
        <v>0</v>
      </c>
      <c r="I1526" s="79">
        <f t="shared" si="130"/>
        <v>0</v>
      </c>
      <c r="J1526" s="80">
        <f>+IF(CONSOLIDADO[[#This Row],[Codigo Municipio]]=E1525,CONSOLIDADO[[#This Row],[Fallecidos Diarios]]+J1525,CONSOLIDADO[[#This Row],[Fallecidos Diarios]])</f>
        <v>0</v>
      </c>
      <c r="K1526" s="81">
        <f t="shared" si="131"/>
        <v>0</v>
      </c>
      <c r="L1526" s="82">
        <f>+IF(CONSOLIDADO[[#This Row],[Codigo Municipio]]=E1525,CONSOLIDADO[[#This Row],[Recuperados Diarios]]+L1525,CONSOLIDADO[[#This Row],[Recuperados Diarios]])</f>
        <v>0</v>
      </c>
      <c r="M1526" s="83" cm="1">
        <f t="array" ref="M1526">+IFERROR(IF(CONSOLIDADO[[#This Row],[Día]]&lt;14,0,INDEX(CONSOLIDADO[Casos Diarios],ROW()-14,1)),0)</f>
        <v>0</v>
      </c>
      <c r="N1526" s="78">
        <f>+IF(CONSOLIDADO[[#This Row],[Clave]]="710143893",1,IF(OR(CONSOLIDADO[[#This Row],[Casos Acumulados]]&gt;0,CONSOLIDADO[[#This Row],[Muertes]]&gt;0),N1525+1,I1526))</f>
        <v>0</v>
      </c>
      <c r="O1526" s="75">
        <f>+IFERROR(VLOOKUP($G1526,TDMuertes!$C$2:$E$534,3,0),0)</f>
        <v>0</v>
      </c>
      <c r="P1526" s="100" t="str">
        <f t="shared" ca="1" si="132"/>
        <v>OFF</v>
      </c>
      <c r="Q1526" s="84">
        <f>+IFERROR(VLOOKUP(CONSOLIDADO[[#This Row],[Codigo Municipio]],TDDia!$A$4:$B$394,2,0),0)</f>
        <v>0</v>
      </c>
    </row>
    <row r="1527" spans="2:17" ht="14.4" x14ac:dyDescent="0.3">
      <c r="B1527">
        <f t="shared" si="129"/>
        <v>8</v>
      </c>
      <c r="C1527" s="75" t="str" cm="1">
        <f t="array" ref="C1527">+INDEX(Table_4[[Departamento]:[Municipio]],FINAL!$B1527,1)</f>
        <v>Atlántida</v>
      </c>
      <c r="D1527" s="75" t="str" cm="1">
        <f t="array" ref="D1527">+INDEX(Table_4[[Departamento]:[Municipio]],FINAL!$B1527,4)</f>
        <v>Arizona</v>
      </c>
      <c r="E1527" s="75" t="str" cm="1">
        <f t="array" ref="E1527">+INDEX(Table_4[[Departamento]:[Municipio]],FINAL!$B1527,3)</f>
        <v>0108</v>
      </c>
      <c r="F1527" s="102">
        <f t="shared" si="128"/>
        <v>44067</v>
      </c>
      <c r="G1527" s="77" t="str">
        <f>+CONSOLIDADO[[#This Row],[Codigo Municipio]]&amp;CONSOLIDADO[[#This Row],[Fecha]]</f>
        <v>010844067</v>
      </c>
      <c r="H1527" s="78">
        <f>+IFERROR(VLOOKUP($G1527,TDAcumula!$C$2:$E$2027,3,0),0)</f>
        <v>0</v>
      </c>
      <c r="I1527" s="79">
        <f t="shared" si="130"/>
        <v>0</v>
      </c>
      <c r="J1527" s="80">
        <f>+IF(CONSOLIDADO[[#This Row],[Codigo Municipio]]=E1526,CONSOLIDADO[[#This Row],[Fallecidos Diarios]]+J1526,CONSOLIDADO[[#This Row],[Fallecidos Diarios]])</f>
        <v>0</v>
      </c>
      <c r="K1527" s="81">
        <f t="shared" si="131"/>
        <v>0</v>
      </c>
      <c r="L1527" s="82">
        <f>+IF(CONSOLIDADO[[#This Row],[Codigo Municipio]]=E1526,CONSOLIDADO[[#This Row],[Recuperados Diarios]]+L1526,CONSOLIDADO[[#This Row],[Recuperados Diarios]])</f>
        <v>0</v>
      </c>
      <c r="M1527" s="83" cm="1">
        <f t="array" ref="M1527">+IFERROR(IF(CONSOLIDADO[[#This Row],[Día]]&lt;14,0,INDEX(CONSOLIDADO[Casos Diarios],ROW()-14,1)),0)</f>
        <v>0</v>
      </c>
      <c r="N1527" s="78">
        <f>+IF(CONSOLIDADO[[#This Row],[Clave]]="710143893",1,IF(OR(CONSOLIDADO[[#This Row],[Casos Acumulados]]&gt;0,CONSOLIDADO[[#This Row],[Muertes]]&gt;0),N1526+1,I1527))</f>
        <v>0</v>
      </c>
      <c r="O1527" s="75">
        <f>+IFERROR(VLOOKUP($G1527,TDMuertes!$C$2:$E$534,3,0),0)</f>
        <v>0</v>
      </c>
      <c r="P1527" s="100" t="str">
        <f t="shared" ca="1" si="132"/>
        <v>OFF</v>
      </c>
      <c r="Q1527" s="84">
        <f>+IFERROR(VLOOKUP(CONSOLIDADO[[#This Row],[Codigo Municipio]],TDDia!$A$4:$B$394,2,0),0)</f>
        <v>0</v>
      </c>
    </row>
    <row r="1528" spans="2:17" ht="14.4" x14ac:dyDescent="0.3">
      <c r="B1528">
        <f t="shared" si="129"/>
        <v>8</v>
      </c>
      <c r="C1528" s="75" t="str" cm="1">
        <f t="array" ref="C1528">+INDEX(Table_4[[Departamento]:[Municipio]],FINAL!$B1528,1)</f>
        <v>Atlántida</v>
      </c>
      <c r="D1528" s="75" t="str" cm="1">
        <f t="array" ref="D1528">+INDEX(Table_4[[Departamento]:[Municipio]],FINAL!$B1528,4)</f>
        <v>Arizona</v>
      </c>
      <c r="E1528" s="75" t="str" cm="1">
        <f t="array" ref="E1528">+INDEX(Table_4[[Departamento]:[Municipio]],FINAL!$B1528,3)</f>
        <v>0108</v>
      </c>
      <c r="F1528" s="102">
        <f t="shared" si="128"/>
        <v>44068</v>
      </c>
      <c r="G1528" s="77" t="str">
        <f>+CONSOLIDADO[[#This Row],[Codigo Municipio]]&amp;CONSOLIDADO[[#This Row],[Fecha]]</f>
        <v>010844068</v>
      </c>
      <c r="H1528" s="78">
        <f>+IFERROR(VLOOKUP($G1528,TDAcumula!$C$2:$E$2027,3,0),0)</f>
        <v>0</v>
      </c>
      <c r="I1528" s="79">
        <f t="shared" si="130"/>
        <v>0</v>
      </c>
      <c r="J1528" s="80">
        <f>+IF(CONSOLIDADO[[#This Row],[Codigo Municipio]]=E1527,CONSOLIDADO[[#This Row],[Fallecidos Diarios]]+J1527,CONSOLIDADO[[#This Row],[Fallecidos Diarios]])</f>
        <v>0</v>
      </c>
      <c r="K1528" s="81">
        <f t="shared" si="131"/>
        <v>0</v>
      </c>
      <c r="L1528" s="82">
        <f>+IF(CONSOLIDADO[[#This Row],[Codigo Municipio]]=E1527,CONSOLIDADO[[#This Row],[Recuperados Diarios]]+L1527,CONSOLIDADO[[#This Row],[Recuperados Diarios]])</f>
        <v>0</v>
      </c>
      <c r="M1528" s="83" cm="1">
        <f t="array" ref="M1528">+IFERROR(IF(CONSOLIDADO[[#This Row],[Día]]&lt;14,0,INDEX(CONSOLIDADO[Casos Diarios],ROW()-14,1)),0)</f>
        <v>0</v>
      </c>
      <c r="N1528" s="78">
        <f>+IF(CONSOLIDADO[[#This Row],[Clave]]="710143893",1,IF(OR(CONSOLIDADO[[#This Row],[Casos Acumulados]]&gt;0,CONSOLIDADO[[#This Row],[Muertes]]&gt;0),N1527+1,I1528))</f>
        <v>0</v>
      </c>
      <c r="O1528" s="75">
        <f>+IFERROR(VLOOKUP($G1528,TDMuertes!$C$2:$E$534,3,0),0)</f>
        <v>0</v>
      </c>
      <c r="P1528" s="100" t="str">
        <f t="shared" ca="1" si="132"/>
        <v>OFF</v>
      </c>
      <c r="Q1528" s="84">
        <f>+IFERROR(VLOOKUP(CONSOLIDADO[[#This Row],[Codigo Municipio]],TDDia!$A$4:$B$394,2,0),0)</f>
        <v>0</v>
      </c>
    </row>
    <row r="1529" spans="2:17" ht="14.4" x14ac:dyDescent="0.3">
      <c r="B1529">
        <f t="shared" si="129"/>
        <v>8</v>
      </c>
      <c r="C1529" s="75" t="str" cm="1">
        <f t="array" ref="C1529">+INDEX(Table_4[[Departamento]:[Municipio]],FINAL!$B1529,1)</f>
        <v>Atlántida</v>
      </c>
      <c r="D1529" s="75" t="str" cm="1">
        <f t="array" ref="D1529">+INDEX(Table_4[[Departamento]:[Municipio]],FINAL!$B1529,4)</f>
        <v>Arizona</v>
      </c>
      <c r="E1529" s="75" t="str" cm="1">
        <f t="array" ref="E1529">+INDEX(Table_4[[Departamento]:[Municipio]],FINAL!$B1529,3)</f>
        <v>0108</v>
      </c>
      <c r="F1529" s="102">
        <f t="shared" si="128"/>
        <v>44069</v>
      </c>
      <c r="G1529" s="77" t="str">
        <f>+CONSOLIDADO[[#This Row],[Codigo Municipio]]&amp;CONSOLIDADO[[#This Row],[Fecha]]</f>
        <v>010844069</v>
      </c>
      <c r="H1529" s="78">
        <f>+IFERROR(VLOOKUP($G1529,TDAcumula!$C$2:$E$2027,3,0),0)</f>
        <v>0</v>
      </c>
      <c r="I1529" s="79">
        <f t="shared" si="130"/>
        <v>0</v>
      </c>
      <c r="J1529" s="80">
        <f>+IF(CONSOLIDADO[[#This Row],[Codigo Municipio]]=E1528,CONSOLIDADO[[#This Row],[Fallecidos Diarios]]+J1528,CONSOLIDADO[[#This Row],[Fallecidos Diarios]])</f>
        <v>0</v>
      </c>
      <c r="K1529" s="81">
        <f t="shared" si="131"/>
        <v>0</v>
      </c>
      <c r="L1529" s="82">
        <f>+IF(CONSOLIDADO[[#This Row],[Codigo Municipio]]=E1528,CONSOLIDADO[[#This Row],[Recuperados Diarios]]+L1528,CONSOLIDADO[[#This Row],[Recuperados Diarios]])</f>
        <v>0</v>
      </c>
      <c r="M1529" s="83" cm="1">
        <f t="array" ref="M1529">+IFERROR(IF(CONSOLIDADO[[#This Row],[Día]]&lt;14,0,INDEX(CONSOLIDADO[Casos Diarios],ROW()-14,1)),0)</f>
        <v>0</v>
      </c>
      <c r="N1529" s="78">
        <f>+IF(CONSOLIDADO[[#This Row],[Clave]]="710143893",1,IF(OR(CONSOLIDADO[[#This Row],[Casos Acumulados]]&gt;0,CONSOLIDADO[[#This Row],[Muertes]]&gt;0),N1528+1,I1529))</f>
        <v>0</v>
      </c>
      <c r="O1529" s="75">
        <f>+IFERROR(VLOOKUP($G1529,TDMuertes!$C$2:$E$534,3,0),0)</f>
        <v>0</v>
      </c>
      <c r="P1529" s="100" t="str">
        <f t="shared" ca="1" si="132"/>
        <v>OFF</v>
      </c>
      <c r="Q1529" s="84">
        <f>+IFERROR(VLOOKUP(CONSOLIDADO[[#This Row],[Codigo Municipio]],TDDia!$A$4:$B$394,2,0),0)</f>
        <v>0</v>
      </c>
    </row>
    <row r="1530" spans="2:17" ht="14.4" x14ac:dyDescent="0.3">
      <c r="B1530">
        <f t="shared" si="129"/>
        <v>8</v>
      </c>
      <c r="C1530" s="75" t="str" cm="1">
        <f t="array" ref="C1530">+INDEX(Table_4[[Departamento]:[Municipio]],FINAL!$B1530,1)</f>
        <v>Atlántida</v>
      </c>
      <c r="D1530" s="75" t="str" cm="1">
        <f t="array" ref="D1530">+INDEX(Table_4[[Departamento]:[Municipio]],FINAL!$B1530,4)</f>
        <v>Arizona</v>
      </c>
      <c r="E1530" s="75" t="str" cm="1">
        <f t="array" ref="E1530">+INDEX(Table_4[[Departamento]:[Municipio]],FINAL!$B1530,3)</f>
        <v>0108</v>
      </c>
      <c r="F1530" s="102">
        <f t="shared" si="128"/>
        <v>44070</v>
      </c>
      <c r="G1530" s="77" t="str">
        <f>+CONSOLIDADO[[#This Row],[Codigo Municipio]]&amp;CONSOLIDADO[[#This Row],[Fecha]]</f>
        <v>010844070</v>
      </c>
      <c r="H1530" s="78">
        <f>+IFERROR(VLOOKUP($G1530,TDAcumula!$C$2:$E$2027,3,0),0)</f>
        <v>0</v>
      </c>
      <c r="I1530" s="79">
        <f t="shared" si="130"/>
        <v>0</v>
      </c>
      <c r="J1530" s="80">
        <f>+IF(CONSOLIDADO[[#This Row],[Codigo Municipio]]=E1529,CONSOLIDADO[[#This Row],[Fallecidos Diarios]]+J1529,CONSOLIDADO[[#This Row],[Fallecidos Diarios]])</f>
        <v>0</v>
      </c>
      <c r="K1530" s="81">
        <f t="shared" si="131"/>
        <v>0</v>
      </c>
      <c r="L1530" s="82">
        <f>+IF(CONSOLIDADO[[#This Row],[Codigo Municipio]]=E1529,CONSOLIDADO[[#This Row],[Recuperados Diarios]]+L1529,CONSOLIDADO[[#This Row],[Recuperados Diarios]])</f>
        <v>0</v>
      </c>
      <c r="M1530" s="83" cm="1">
        <f t="array" ref="M1530">+IFERROR(IF(CONSOLIDADO[[#This Row],[Día]]&lt;14,0,INDEX(CONSOLIDADO[Casos Diarios],ROW()-14,1)),0)</f>
        <v>0</v>
      </c>
      <c r="N1530" s="78">
        <f>+IF(CONSOLIDADO[[#This Row],[Clave]]="710143893",1,IF(OR(CONSOLIDADO[[#This Row],[Casos Acumulados]]&gt;0,CONSOLIDADO[[#This Row],[Muertes]]&gt;0),N1529+1,I1530))</f>
        <v>0</v>
      </c>
      <c r="O1530" s="75">
        <f>+IFERROR(VLOOKUP($G1530,TDMuertes!$C$2:$E$534,3,0),0)</f>
        <v>0</v>
      </c>
      <c r="P1530" s="100" t="str">
        <f t="shared" ca="1" si="132"/>
        <v>OFF</v>
      </c>
      <c r="Q1530" s="84">
        <f>+IFERROR(VLOOKUP(CONSOLIDADO[[#This Row],[Codigo Municipio]],TDDia!$A$4:$B$394,2,0),0)</f>
        <v>0</v>
      </c>
    </row>
    <row r="1531" spans="2:17" ht="14.4" x14ac:dyDescent="0.3">
      <c r="B1531">
        <f t="shared" si="129"/>
        <v>8</v>
      </c>
      <c r="C1531" s="75" t="str" cm="1">
        <f t="array" ref="C1531">+INDEX(Table_4[[Departamento]:[Municipio]],FINAL!$B1531,1)</f>
        <v>Atlántida</v>
      </c>
      <c r="D1531" s="75" t="str" cm="1">
        <f t="array" ref="D1531">+INDEX(Table_4[[Departamento]:[Municipio]],FINAL!$B1531,4)</f>
        <v>Arizona</v>
      </c>
      <c r="E1531" s="75" t="str" cm="1">
        <f t="array" ref="E1531">+INDEX(Table_4[[Departamento]:[Municipio]],FINAL!$B1531,3)</f>
        <v>0108</v>
      </c>
      <c r="F1531" s="102">
        <f t="shared" si="128"/>
        <v>44071</v>
      </c>
      <c r="G1531" s="77" t="str">
        <f>+CONSOLIDADO[[#This Row],[Codigo Municipio]]&amp;CONSOLIDADO[[#This Row],[Fecha]]</f>
        <v>010844071</v>
      </c>
      <c r="H1531" s="78">
        <f>+IFERROR(VLOOKUP($G1531,TDAcumula!$C$2:$E$2027,3,0),0)</f>
        <v>0</v>
      </c>
      <c r="I1531" s="79">
        <f t="shared" si="130"/>
        <v>0</v>
      </c>
      <c r="J1531" s="80">
        <f>+IF(CONSOLIDADO[[#This Row],[Codigo Municipio]]=E1530,CONSOLIDADO[[#This Row],[Fallecidos Diarios]]+J1530,CONSOLIDADO[[#This Row],[Fallecidos Diarios]])</f>
        <v>0</v>
      </c>
      <c r="K1531" s="81">
        <f t="shared" si="131"/>
        <v>0</v>
      </c>
      <c r="L1531" s="82">
        <f>+IF(CONSOLIDADO[[#This Row],[Codigo Municipio]]=E1530,CONSOLIDADO[[#This Row],[Recuperados Diarios]]+L1530,CONSOLIDADO[[#This Row],[Recuperados Diarios]])</f>
        <v>0</v>
      </c>
      <c r="M1531" s="83" cm="1">
        <f t="array" ref="M1531">+IFERROR(IF(CONSOLIDADO[[#This Row],[Día]]&lt;14,0,INDEX(CONSOLIDADO[Casos Diarios],ROW()-14,1)),0)</f>
        <v>0</v>
      </c>
      <c r="N1531" s="78">
        <f>+IF(CONSOLIDADO[[#This Row],[Clave]]="710143893",1,IF(OR(CONSOLIDADO[[#This Row],[Casos Acumulados]]&gt;0,CONSOLIDADO[[#This Row],[Muertes]]&gt;0),N1530+1,I1531))</f>
        <v>0</v>
      </c>
      <c r="O1531" s="75">
        <f>+IFERROR(VLOOKUP($G1531,TDMuertes!$C$2:$E$534,3,0),0)</f>
        <v>0</v>
      </c>
      <c r="P1531" s="100" t="str">
        <f t="shared" ca="1" si="132"/>
        <v>OFF</v>
      </c>
      <c r="Q1531" s="84">
        <f>+IFERROR(VLOOKUP(CONSOLIDADO[[#This Row],[Codigo Municipio]],TDDia!$A$4:$B$394,2,0),0)</f>
        <v>0</v>
      </c>
    </row>
    <row r="1532" spans="2:17" ht="14.4" x14ac:dyDescent="0.3">
      <c r="B1532">
        <f t="shared" si="129"/>
        <v>8</v>
      </c>
      <c r="C1532" s="75" t="str" cm="1">
        <f t="array" ref="C1532">+INDEX(Table_4[[Departamento]:[Municipio]],FINAL!$B1532,1)</f>
        <v>Atlántida</v>
      </c>
      <c r="D1532" s="75" t="str" cm="1">
        <f t="array" ref="D1532">+INDEX(Table_4[[Departamento]:[Municipio]],FINAL!$B1532,4)</f>
        <v>Arizona</v>
      </c>
      <c r="E1532" s="75" t="str" cm="1">
        <f t="array" ref="E1532">+INDEX(Table_4[[Departamento]:[Municipio]],FINAL!$B1532,3)</f>
        <v>0108</v>
      </c>
      <c r="F1532" s="102">
        <f t="shared" si="128"/>
        <v>44072</v>
      </c>
      <c r="G1532" s="77" t="str">
        <f>+CONSOLIDADO[[#This Row],[Codigo Municipio]]&amp;CONSOLIDADO[[#This Row],[Fecha]]</f>
        <v>010844072</v>
      </c>
      <c r="H1532" s="78">
        <f>+IFERROR(VLOOKUP($G1532,TDAcumula!$C$2:$E$2027,3,0),0)</f>
        <v>0</v>
      </c>
      <c r="I1532" s="79">
        <f t="shared" si="130"/>
        <v>0</v>
      </c>
      <c r="J1532" s="80">
        <f>+IF(CONSOLIDADO[[#This Row],[Codigo Municipio]]=E1531,CONSOLIDADO[[#This Row],[Fallecidos Diarios]]+J1531,CONSOLIDADO[[#This Row],[Fallecidos Diarios]])</f>
        <v>0</v>
      </c>
      <c r="K1532" s="81">
        <f t="shared" si="131"/>
        <v>0</v>
      </c>
      <c r="L1532" s="82">
        <f>+IF(CONSOLIDADO[[#This Row],[Codigo Municipio]]=E1531,CONSOLIDADO[[#This Row],[Recuperados Diarios]]+L1531,CONSOLIDADO[[#This Row],[Recuperados Diarios]])</f>
        <v>0</v>
      </c>
      <c r="M1532" s="83" cm="1">
        <f t="array" ref="M1532">+IFERROR(IF(CONSOLIDADO[[#This Row],[Día]]&lt;14,0,INDEX(CONSOLIDADO[Casos Diarios],ROW()-14,1)),0)</f>
        <v>0</v>
      </c>
      <c r="N1532" s="78">
        <f>+IF(CONSOLIDADO[[#This Row],[Clave]]="710143893",1,IF(OR(CONSOLIDADO[[#This Row],[Casos Acumulados]]&gt;0,CONSOLIDADO[[#This Row],[Muertes]]&gt;0),N1531+1,I1532))</f>
        <v>0</v>
      </c>
      <c r="O1532" s="75">
        <f>+IFERROR(VLOOKUP($G1532,TDMuertes!$C$2:$E$534,3,0),0)</f>
        <v>0</v>
      </c>
      <c r="P1532" s="100" t="str">
        <f t="shared" ca="1" si="132"/>
        <v>OFF</v>
      </c>
      <c r="Q1532" s="84">
        <f>+IFERROR(VLOOKUP(CONSOLIDADO[[#This Row],[Codigo Municipio]],TDDia!$A$4:$B$394,2,0),0)</f>
        <v>0</v>
      </c>
    </row>
    <row r="1533" spans="2:17" ht="14.4" x14ac:dyDescent="0.3">
      <c r="B1533">
        <f t="shared" si="129"/>
        <v>8</v>
      </c>
      <c r="C1533" s="75" t="str" cm="1">
        <f t="array" ref="C1533">+INDEX(Table_4[[Departamento]:[Municipio]],FINAL!$B1533,1)</f>
        <v>Atlántida</v>
      </c>
      <c r="D1533" s="75" t="str" cm="1">
        <f t="array" ref="D1533">+INDEX(Table_4[[Departamento]:[Municipio]],FINAL!$B1533,4)</f>
        <v>Arizona</v>
      </c>
      <c r="E1533" s="75" t="str" cm="1">
        <f t="array" ref="E1533">+INDEX(Table_4[[Departamento]:[Municipio]],FINAL!$B1533,3)</f>
        <v>0108</v>
      </c>
      <c r="F1533" s="102">
        <f t="shared" si="128"/>
        <v>44073</v>
      </c>
      <c r="G1533" s="77" t="str">
        <f>+CONSOLIDADO[[#This Row],[Codigo Municipio]]&amp;CONSOLIDADO[[#This Row],[Fecha]]</f>
        <v>010844073</v>
      </c>
      <c r="H1533" s="78">
        <f>+IFERROR(VLOOKUP($G1533,TDAcumula!$C$2:$E$2027,3,0),0)</f>
        <v>0</v>
      </c>
      <c r="I1533" s="79">
        <f t="shared" si="130"/>
        <v>0</v>
      </c>
      <c r="J1533" s="80">
        <f>+IF(CONSOLIDADO[[#This Row],[Codigo Municipio]]=E1532,CONSOLIDADO[[#This Row],[Fallecidos Diarios]]+J1532,CONSOLIDADO[[#This Row],[Fallecidos Diarios]])</f>
        <v>0</v>
      </c>
      <c r="K1533" s="81">
        <f t="shared" si="131"/>
        <v>0</v>
      </c>
      <c r="L1533" s="82">
        <f>+IF(CONSOLIDADO[[#This Row],[Codigo Municipio]]=E1532,CONSOLIDADO[[#This Row],[Recuperados Diarios]]+L1532,CONSOLIDADO[[#This Row],[Recuperados Diarios]])</f>
        <v>0</v>
      </c>
      <c r="M1533" s="83" cm="1">
        <f t="array" ref="M1533">+IFERROR(IF(CONSOLIDADO[[#This Row],[Día]]&lt;14,0,INDEX(CONSOLIDADO[Casos Diarios],ROW()-14,1)),0)</f>
        <v>0</v>
      </c>
      <c r="N1533" s="78">
        <f>+IF(CONSOLIDADO[[#This Row],[Clave]]="710143893",1,IF(OR(CONSOLIDADO[[#This Row],[Casos Acumulados]]&gt;0,CONSOLIDADO[[#This Row],[Muertes]]&gt;0),N1532+1,I1533))</f>
        <v>0</v>
      </c>
      <c r="O1533" s="75">
        <f>+IFERROR(VLOOKUP($G1533,TDMuertes!$C$2:$E$534,3,0),0)</f>
        <v>0</v>
      </c>
      <c r="P1533" s="100" t="str">
        <f t="shared" ca="1" si="132"/>
        <v>OFF</v>
      </c>
      <c r="Q1533" s="84">
        <f>+IFERROR(VLOOKUP(CONSOLIDADO[[#This Row],[Codigo Municipio]],TDDia!$A$4:$B$394,2,0),0)</f>
        <v>0</v>
      </c>
    </row>
    <row r="1534" spans="2:17" ht="14.4" x14ac:dyDescent="0.3">
      <c r="B1534">
        <f t="shared" si="129"/>
        <v>8</v>
      </c>
      <c r="C1534" s="75" t="str" cm="1">
        <f t="array" ref="C1534">+INDEX(Table_4[[Departamento]:[Municipio]],FINAL!$B1534,1)</f>
        <v>Atlántida</v>
      </c>
      <c r="D1534" s="75" t="str" cm="1">
        <f t="array" ref="D1534">+INDEX(Table_4[[Departamento]:[Municipio]],FINAL!$B1534,4)</f>
        <v>Arizona</v>
      </c>
      <c r="E1534" s="75" t="str" cm="1">
        <f t="array" ref="E1534">+INDEX(Table_4[[Departamento]:[Municipio]],FINAL!$B1534,3)</f>
        <v>0108</v>
      </c>
      <c r="F1534" s="102">
        <f t="shared" si="128"/>
        <v>44074</v>
      </c>
      <c r="G1534" s="77" t="str">
        <f>+CONSOLIDADO[[#This Row],[Codigo Municipio]]&amp;CONSOLIDADO[[#This Row],[Fecha]]</f>
        <v>010844074</v>
      </c>
      <c r="H1534" s="78">
        <f>+IFERROR(VLOOKUP($G1534,TDAcumula!$C$2:$E$2027,3,0),0)</f>
        <v>0</v>
      </c>
      <c r="I1534" s="79">
        <f t="shared" si="130"/>
        <v>0</v>
      </c>
      <c r="J1534" s="80">
        <f>+IF(CONSOLIDADO[[#This Row],[Codigo Municipio]]=E1533,CONSOLIDADO[[#This Row],[Fallecidos Diarios]]+J1533,CONSOLIDADO[[#This Row],[Fallecidos Diarios]])</f>
        <v>0</v>
      </c>
      <c r="K1534" s="81">
        <f t="shared" si="131"/>
        <v>0</v>
      </c>
      <c r="L1534" s="82">
        <f>+IF(CONSOLIDADO[[#This Row],[Codigo Municipio]]=E1533,CONSOLIDADO[[#This Row],[Recuperados Diarios]]+L1533,CONSOLIDADO[[#This Row],[Recuperados Diarios]])</f>
        <v>0</v>
      </c>
      <c r="M1534" s="83" cm="1">
        <f t="array" ref="M1534">+IFERROR(IF(CONSOLIDADO[[#This Row],[Día]]&lt;14,0,INDEX(CONSOLIDADO[Casos Diarios],ROW()-14,1)),0)</f>
        <v>0</v>
      </c>
      <c r="N1534" s="78">
        <f>+IF(CONSOLIDADO[[#This Row],[Clave]]="710143893",1,IF(OR(CONSOLIDADO[[#This Row],[Casos Acumulados]]&gt;0,CONSOLIDADO[[#This Row],[Muertes]]&gt;0),N1533+1,I1534))</f>
        <v>0</v>
      </c>
      <c r="O1534" s="75">
        <f>+IFERROR(VLOOKUP($G1534,TDMuertes!$C$2:$E$534,3,0),0)</f>
        <v>0</v>
      </c>
      <c r="P1534" s="100" t="str">
        <f t="shared" ca="1" si="132"/>
        <v>OFF</v>
      </c>
      <c r="Q1534" s="84">
        <f>+IFERROR(VLOOKUP(CONSOLIDADO[[#This Row],[Codigo Municipio]],TDDia!$A$4:$B$394,2,0),0)</f>
        <v>0</v>
      </c>
    </row>
    <row r="1535" spans="2:17" ht="14.4" x14ac:dyDescent="0.3">
      <c r="B1535">
        <f t="shared" si="129"/>
        <v>8</v>
      </c>
      <c r="C1535" s="75" t="str" cm="1">
        <f t="array" ref="C1535">+INDEX(Table_4[[Departamento]:[Municipio]],FINAL!$B1535,1)</f>
        <v>Atlántida</v>
      </c>
      <c r="D1535" s="75" t="str" cm="1">
        <f t="array" ref="D1535">+INDEX(Table_4[[Departamento]:[Municipio]],FINAL!$B1535,4)</f>
        <v>Arizona</v>
      </c>
      <c r="E1535" s="75" t="str" cm="1">
        <f t="array" ref="E1535">+INDEX(Table_4[[Departamento]:[Municipio]],FINAL!$B1535,3)</f>
        <v>0108</v>
      </c>
      <c r="F1535" s="102">
        <f t="shared" si="128"/>
        <v>44075</v>
      </c>
      <c r="G1535" s="77" t="str">
        <f>+CONSOLIDADO[[#This Row],[Codigo Municipio]]&amp;CONSOLIDADO[[#This Row],[Fecha]]</f>
        <v>010844075</v>
      </c>
      <c r="H1535" s="78">
        <f>+IFERROR(VLOOKUP($G1535,TDAcumula!$C$2:$E$2027,3,0),0)</f>
        <v>0</v>
      </c>
      <c r="I1535" s="79">
        <f t="shared" si="130"/>
        <v>0</v>
      </c>
      <c r="J1535" s="80">
        <f>+IF(CONSOLIDADO[[#This Row],[Codigo Municipio]]=E1534,CONSOLIDADO[[#This Row],[Fallecidos Diarios]]+J1534,CONSOLIDADO[[#This Row],[Fallecidos Diarios]])</f>
        <v>0</v>
      </c>
      <c r="K1535" s="81">
        <f t="shared" si="131"/>
        <v>0</v>
      </c>
      <c r="L1535" s="82">
        <f>+IF(CONSOLIDADO[[#This Row],[Codigo Municipio]]=E1534,CONSOLIDADO[[#This Row],[Recuperados Diarios]]+L1534,CONSOLIDADO[[#This Row],[Recuperados Diarios]])</f>
        <v>0</v>
      </c>
      <c r="M1535" s="83" cm="1">
        <f t="array" ref="M1535">+IFERROR(IF(CONSOLIDADO[[#This Row],[Día]]&lt;14,0,INDEX(CONSOLIDADO[Casos Diarios],ROW()-14,1)),0)</f>
        <v>0</v>
      </c>
      <c r="N1535" s="78">
        <f>+IF(CONSOLIDADO[[#This Row],[Clave]]="710143893",1,IF(OR(CONSOLIDADO[[#This Row],[Casos Acumulados]]&gt;0,CONSOLIDADO[[#This Row],[Muertes]]&gt;0),N1534+1,I1535))</f>
        <v>0</v>
      </c>
      <c r="O1535" s="75">
        <f>+IFERROR(VLOOKUP($G1535,TDMuertes!$C$2:$E$534,3,0),0)</f>
        <v>0</v>
      </c>
      <c r="P1535" s="100" t="str">
        <f t="shared" ca="1" si="132"/>
        <v>OFF</v>
      </c>
      <c r="Q1535" s="84">
        <f>+IFERROR(VLOOKUP(CONSOLIDADO[[#This Row],[Codigo Municipio]],TDDia!$A$4:$B$394,2,0),0)</f>
        <v>0</v>
      </c>
    </row>
    <row r="1536" spans="2:17" ht="14.4" x14ac:dyDescent="0.3">
      <c r="B1536">
        <f t="shared" si="129"/>
        <v>8</v>
      </c>
      <c r="C1536" s="75" t="str" cm="1">
        <f t="array" ref="C1536">+INDEX(Table_4[[Departamento]:[Municipio]],FINAL!$B1536,1)</f>
        <v>Atlántida</v>
      </c>
      <c r="D1536" s="75" t="str" cm="1">
        <f t="array" ref="D1536">+INDEX(Table_4[[Departamento]:[Municipio]],FINAL!$B1536,4)</f>
        <v>Arizona</v>
      </c>
      <c r="E1536" s="75" t="str" cm="1">
        <f t="array" ref="E1536">+INDEX(Table_4[[Departamento]:[Municipio]],FINAL!$B1536,3)</f>
        <v>0108</v>
      </c>
      <c r="F1536" s="102">
        <f t="shared" si="128"/>
        <v>44076</v>
      </c>
      <c r="G1536" s="77" t="str">
        <f>+CONSOLIDADO[[#This Row],[Codigo Municipio]]&amp;CONSOLIDADO[[#This Row],[Fecha]]</f>
        <v>010844076</v>
      </c>
      <c r="H1536" s="78">
        <f>+IFERROR(VLOOKUP($G1536,TDAcumula!$C$2:$E$2027,3,0),0)</f>
        <v>0</v>
      </c>
      <c r="I1536" s="79">
        <f t="shared" si="130"/>
        <v>0</v>
      </c>
      <c r="J1536" s="80">
        <f>+IF(CONSOLIDADO[[#This Row],[Codigo Municipio]]=E1535,CONSOLIDADO[[#This Row],[Fallecidos Diarios]]+J1535,CONSOLIDADO[[#This Row],[Fallecidos Diarios]])</f>
        <v>0</v>
      </c>
      <c r="K1536" s="81">
        <f t="shared" si="131"/>
        <v>0</v>
      </c>
      <c r="L1536" s="82">
        <f>+IF(CONSOLIDADO[[#This Row],[Codigo Municipio]]=E1535,CONSOLIDADO[[#This Row],[Recuperados Diarios]]+L1535,CONSOLIDADO[[#This Row],[Recuperados Diarios]])</f>
        <v>0</v>
      </c>
      <c r="M1536" s="83" cm="1">
        <f t="array" ref="M1536">+IFERROR(IF(CONSOLIDADO[[#This Row],[Día]]&lt;14,0,INDEX(CONSOLIDADO[Casos Diarios],ROW()-14,1)),0)</f>
        <v>0</v>
      </c>
      <c r="N1536" s="78">
        <f>+IF(CONSOLIDADO[[#This Row],[Clave]]="710143893",1,IF(OR(CONSOLIDADO[[#This Row],[Casos Acumulados]]&gt;0,CONSOLIDADO[[#This Row],[Muertes]]&gt;0),N1535+1,I1536))</f>
        <v>0</v>
      </c>
      <c r="O1536" s="75">
        <f>+IFERROR(VLOOKUP($G1536,TDMuertes!$C$2:$E$534,3,0),0)</f>
        <v>0</v>
      </c>
      <c r="P1536" s="100" t="str">
        <f t="shared" ca="1" si="132"/>
        <v>OFF</v>
      </c>
      <c r="Q1536" s="84">
        <f>+IFERROR(VLOOKUP(CONSOLIDADO[[#This Row],[Codigo Municipio]],TDDia!$A$4:$B$394,2,0),0)</f>
        <v>0</v>
      </c>
    </row>
    <row r="1537" spans="2:17" ht="14.4" x14ac:dyDescent="0.3">
      <c r="B1537">
        <f t="shared" si="129"/>
        <v>8</v>
      </c>
      <c r="C1537" s="75" t="str" cm="1">
        <f t="array" ref="C1537">+INDEX(Table_4[[Departamento]:[Municipio]],FINAL!$B1537,1)</f>
        <v>Atlántida</v>
      </c>
      <c r="D1537" s="75" t="str" cm="1">
        <f t="array" ref="D1537">+INDEX(Table_4[[Departamento]:[Municipio]],FINAL!$B1537,4)</f>
        <v>Arizona</v>
      </c>
      <c r="E1537" s="75" t="str" cm="1">
        <f t="array" ref="E1537">+INDEX(Table_4[[Departamento]:[Municipio]],FINAL!$B1537,3)</f>
        <v>0108</v>
      </c>
      <c r="F1537" s="102">
        <f t="shared" si="128"/>
        <v>44077</v>
      </c>
      <c r="G1537" s="77" t="str">
        <f>+CONSOLIDADO[[#This Row],[Codigo Municipio]]&amp;CONSOLIDADO[[#This Row],[Fecha]]</f>
        <v>010844077</v>
      </c>
      <c r="H1537" s="78">
        <f>+IFERROR(VLOOKUP($G1537,TDAcumula!$C$2:$E$2027,3,0),0)</f>
        <v>0</v>
      </c>
      <c r="I1537" s="79">
        <f t="shared" si="130"/>
        <v>0</v>
      </c>
      <c r="J1537" s="80">
        <f>+IF(CONSOLIDADO[[#This Row],[Codigo Municipio]]=E1536,CONSOLIDADO[[#This Row],[Fallecidos Diarios]]+J1536,CONSOLIDADO[[#This Row],[Fallecidos Diarios]])</f>
        <v>0</v>
      </c>
      <c r="K1537" s="81">
        <f t="shared" si="131"/>
        <v>0</v>
      </c>
      <c r="L1537" s="82">
        <f>+IF(CONSOLIDADO[[#This Row],[Codigo Municipio]]=E1536,CONSOLIDADO[[#This Row],[Recuperados Diarios]]+L1536,CONSOLIDADO[[#This Row],[Recuperados Diarios]])</f>
        <v>0</v>
      </c>
      <c r="M1537" s="83" cm="1">
        <f t="array" ref="M1537">+IFERROR(IF(CONSOLIDADO[[#This Row],[Día]]&lt;14,0,INDEX(CONSOLIDADO[Casos Diarios],ROW()-14,1)),0)</f>
        <v>0</v>
      </c>
      <c r="N1537" s="78">
        <f>+IF(CONSOLIDADO[[#This Row],[Clave]]="710143893",1,IF(OR(CONSOLIDADO[[#This Row],[Casos Acumulados]]&gt;0,CONSOLIDADO[[#This Row],[Muertes]]&gt;0),N1536+1,I1537))</f>
        <v>0</v>
      </c>
      <c r="O1537" s="75">
        <f>+IFERROR(VLOOKUP($G1537,TDMuertes!$C$2:$E$534,3,0),0)</f>
        <v>0</v>
      </c>
      <c r="P1537" s="100" t="str">
        <f t="shared" ca="1" si="132"/>
        <v>OFF</v>
      </c>
      <c r="Q1537" s="84">
        <f>+IFERROR(VLOOKUP(CONSOLIDADO[[#This Row],[Codigo Municipio]],TDDia!$A$4:$B$394,2,0),0)</f>
        <v>0</v>
      </c>
    </row>
    <row r="1538" spans="2:17" ht="14.4" x14ac:dyDescent="0.3">
      <c r="B1538">
        <f t="shared" si="129"/>
        <v>8</v>
      </c>
      <c r="C1538" s="75" t="str" cm="1">
        <f t="array" ref="C1538">+INDEX(Table_4[[Departamento]:[Municipio]],FINAL!$B1538,1)</f>
        <v>Atlántida</v>
      </c>
      <c r="D1538" s="75" t="str" cm="1">
        <f t="array" ref="D1538">+INDEX(Table_4[[Departamento]:[Municipio]],FINAL!$B1538,4)</f>
        <v>Arizona</v>
      </c>
      <c r="E1538" s="75" t="str" cm="1">
        <f t="array" ref="E1538">+INDEX(Table_4[[Departamento]:[Municipio]],FINAL!$B1538,3)</f>
        <v>0108</v>
      </c>
      <c r="F1538" s="102">
        <f t="shared" ref="F1538:F1601" si="133">+F1345</f>
        <v>44078</v>
      </c>
      <c r="G1538" s="77" t="str">
        <f>+CONSOLIDADO[[#This Row],[Codigo Municipio]]&amp;CONSOLIDADO[[#This Row],[Fecha]]</f>
        <v>010844078</v>
      </c>
      <c r="H1538" s="78">
        <f>+IFERROR(VLOOKUP($G1538,TDAcumula!$C$2:$E$2027,3,0),0)</f>
        <v>0</v>
      </c>
      <c r="I1538" s="79">
        <f t="shared" si="130"/>
        <v>0</v>
      </c>
      <c r="J1538" s="80">
        <f>+IF(CONSOLIDADO[[#This Row],[Codigo Municipio]]=E1537,CONSOLIDADO[[#This Row],[Fallecidos Diarios]]+J1537,CONSOLIDADO[[#This Row],[Fallecidos Diarios]])</f>
        <v>0</v>
      </c>
      <c r="K1538" s="81">
        <f t="shared" si="131"/>
        <v>0</v>
      </c>
      <c r="L1538" s="82">
        <f>+IF(CONSOLIDADO[[#This Row],[Codigo Municipio]]=E1537,CONSOLIDADO[[#This Row],[Recuperados Diarios]]+L1537,CONSOLIDADO[[#This Row],[Recuperados Diarios]])</f>
        <v>0</v>
      </c>
      <c r="M1538" s="83" cm="1">
        <f t="array" ref="M1538">+IFERROR(IF(CONSOLIDADO[[#This Row],[Día]]&lt;14,0,INDEX(CONSOLIDADO[Casos Diarios],ROW()-14,1)),0)</f>
        <v>0</v>
      </c>
      <c r="N1538" s="78">
        <f>+IF(CONSOLIDADO[[#This Row],[Clave]]="710143893",1,IF(OR(CONSOLIDADO[[#This Row],[Casos Acumulados]]&gt;0,CONSOLIDADO[[#This Row],[Muertes]]&gt;0),N1537+1,I1538))</f>
        <v>0</v>
      </c>
      <c r="O1538" s="75">
        <f>+IFERROR(VLOOKUP($G1538,TDMuertes!$C$2:$E$534,3,0),0)</f>
        <v>0</v>
      </c>
      <c r="P1538" s="100" t="str">
        <f t="shared" ca="1" si="132"/>
        <v>OFF</v>
      </c>
      <c r="Q1538" s="84">
        <f>+IFERROR(VLOOKUP(CONSOLIDADO[[#This Row],[Codigo Municipio]],TDDia!$A$4:$B$394,2,0),0)</f>
        <v>0</v>
      </c>
    </row>
    <row r="1539" spans="2:17" ht="14.4" x14ac:dyDescent="0.3">
      <c r="B1539">
        <f t="shared" si="129"/>
        <v>8</v>
      </c>
      <c r="C1539" s="75" t="str" cm="1">
        <f t="array" ref="C1539">+INDEX(Table_4[[Departamento]:[Municipio]],FINAL!$B1539,1)</f>
        <v>Atlántida</v>
      </c>
      <c r="D1539" s="75" t="str" cm="1">
        <f t="array" ref="D1539">+INDEX(Table_4[[Departamento]:[Municipio]],FINAL!$B1539,4)</f>
        <v>Arizona</v>
      </c>
      <c r="E1539" s="75" t="str" cm="1">
        <f t="array" ref="E1539">+INDEX(Table_4[[Departamento]:[Municipio]],FINAL!$B1539,3)</f>
        <v>0108</v>
      </c>
      <c r="F1539" s="102">
        <f t="shared" si="133"/>
        <v>44079</v>
      </c>
      <c r="G1539" s="77" t="str">
        <f>+CONSOLIDADO[[#This Row],[Codigo Municipio]]&amp;CONSOLIDADO[[#This Row],[Fecha]]</f>
        <v>010844079</v>
      </c>
      <c r="H1539" s="78">
        <f>+IFERROR(VLOOKUP($G1539,TDAcumula!$C$2:$E$2027,3,0),0)</f>
        <v>0</v>
      </c>
      <c r="I1539" s="79">
        <f t="shared" si="130"/>
        <v>0</v>
      </c>
      <c r="J1539" s="80">
        <f>+IF(CONSOLIDADO[[#This Row],[Codigo Municipio]]=E1538,CONSOLIDADO[[#This Row],[Fallecidos Diarios]]+J1538,CONSOLIDADO[[#This Row],[Fallecidos Diarios]])</f>
        <v>0</v>
      </c>
      <c r="K1539" s="81">
        <f t="shared" si="131"/>
        <v>0</v>
      </c>
      <c r="L1539" s="82">
        <f>+IF(CONSOLIDADO[[#This Row],[Codigo Municipio]]=E1538,CONSOLIDADO[[#This Row],[Recuperados Diarios]]+L1538,CONSOLIDADO[[#This Row],[Recuperados Diarios]])</f>
        <v>0</v>
      </c>
      <c r="M1539" s="83" cm="1">
        <f t="array" ref="M1539">+IFERROR(IF(CONSOLIDADO[[#This Row],[Día]]&lt;14,0,INDEX(CONSOLIDADO[Casos Diarios],ROW()-14,1)),0)</f>
        <v>0</v>
      </c>
      <c r="N1539" s="78">
        <f>+IF(CONSOLIDADO[[#This Row],[Clave]]="710143893",1,IF(OR(CONSOLIDADO[[#This Row],[Casos Acumulados]]&gt;0,CONSOLIDADO[[#This Row],[Muertes]]&gt;0),N1538+1,I1539))</f>
        <v>0</v>
      </c>
      <c r="O1539" s="75">
        <f>+IFERROR(VLOOKUP($G1539,TDMuertes!$C$2:$E$534,3,0),0)</f>
        <v>0</v>
      </c>
      <c r="P1539" s="100" t="str">
        <f t="shared" ca="1" si="132"/>
        <v>OFF</v>
      </c>
      <c r="Q1539" s="84">
        <f>+IFERROR(VLOOKUP(CONSOLIDADO[[#This Row],[Codigo Municipio]],TDDia!$A$4:$B$394,2,0),0)</f>
        <v>0</v>
      </c>
    </row>
    <row r="1540" spans="2:17" ht="14.4" x14ac:dyDescent="0.3">
      <c r="B1540">
        <f t="shared" si="129"/>
        <v>8</v>
      </c>
      <c r="C1540" s="75" t="str" cm="1">
        <f t="array" ref="C1540">+INDEX(Table_4[[Departamento]:[Municipio]],FINAL!$B1540,1)</f>
        <v>Atlántida</v>
      </c>
      <c r="D1540" s="75" t="str" cm="1">
        <f t="array" ref="D1540">+INDEX(Table_4[[Departamento]:[Municipio]],FINAL!$B1540,4)</f>
        <v>Arizona</v>
      </c>
      <c r="E1540" s="75" t="str" cm="1">
        <f t="array" ref="E1540">+INDEX(Table_4[[Departamento]:[Municipio]],FINAL!$B1540,3)</f>
        <v>0108</v>
      </c>
      <c r="F1540" s="102">
        <f t="shared" si="133"/>
        <v>44080</v>
      </c>
      <c r="G1540" s="77" t="str">
        <f>+CONSOLIDADO[[#This Row],[Codigo Municipio]]&amp;CONSOLIDADO[[#This Row],[Fecha]]</f>
        <v>010844080</v>
      </c>
      <c r="H1540" s="78">
        <f>+IFERROR(VLOOKUP($G1540,TDAcumula!$C$2:$E$2027,3,0),0)</f>
        <v>0</v>
      </c>
      <c r="I1540" s="79">
        <f t="shared" si="130"/>
        <v>0</v>
      </c>
      <c r="J1540" s="80">
        <f>+IF(CONSOLIDADO[[#This Row],[Codigo Municipio]]=E1539,CONSOLIDADO[[#This Row],[Fallecidos Diarios]]+J1539,CONSOLIDADO[[#This Row],[Fallecidos Diarios]])</f>
        <v>0</v>
      </c>
      <c r="K1540" s="81">
        <f t="shared" si="131"/>
        <v>0</v>
      </c>
      <c r="L1540" s="82">
        <f>+IF(CONSOLIDADO[[#This Row],[Codigo Municipio]]=E1539,CONSOLIDADO[[#This Row],[Recuperados Diarios]]+L1539,CONSOLIDADO[[#This Row],[Recuperados Diarios]])</f>
        <v>0</v>
      </c>
      <c r="M1540" s="83" cm="1">
        <f t="array" ref="M1540">+IFERROR(IF(CONSOLIDADO[[#This Row],[Día]]&lt;14,0,INDEX(CONSOLIDADO[Casos Diarios],ROW()-14,1)),0)</f>
        <v>0</v>
      </c>
      <c r="N1540" s="78">
        <f>+IF(CONSOLIDADO[[#This Row],[Clave]]="710143893",1,IF(OR(CONSOLIDADO[[#This Row],[Casos Acumulados]]&gt;0,CONSOLIDADO[[#This Row],[Muertes]]&gt;0),N1539+1,I1540))</f>
        <v>0</v>
      </c>
      <c r="O1540" s="75">
        <f>+IFERROR(VLOOKUP($G1540,TDMuertes!$C$2:$E$534,3,0),0)</f>
        <v>0</v>
      </c>
      <c r="P1540" s="100" t="str">
        <f t="shared" ca="1" si="132"/>
        <v>OFF</v>
      </c>
      <c r="Q1540" s="84">
        <f>+IFERROR(VLOOKUP(CONSOLIDADO[[#This Row],[Codigo Municipio]],TDDia!$A$4:$B$394,2,0),0)</f>
        <v>0</v>
      </c>
    </row>
    <row r="1541" spans="2:17" ht="14.4" x14ac:dyDescent="0.3">
      <c r="B1541">
        <f t="shared" ref="B1541:B1604" si="134">+IF(F1540=44085,B1540+1,B1540)</f>
        <v>8</v>
      </c>
      <c r="C1541" s="75" t="str" cm="1">
        <f t="array" ref="C1541">+INDEX(Table_4[[Departamento]:[Municipio]],FINAL!$B1541,1)</f>
        <v>Atlántida</v>
      </c>
      <c r="D1541" s="75" t="str" cm="1">
        <f t="array" ref="D1541">+INDEX(Table_4[[Departamento]:[Municipio]],FINAL!$B1541,4)</f>
        <v>Arizona</v>
      </c>
      <c r="E1541" s="75" t="str" cm="1">
        <f t="array" ref="E1541">+INDEX(Table_4[[Departamento]:[Municipio]],FINAL!$B1541,3)</f>
        <v>0108</v>
      </c>
      <c r="F1541" s="102">
        <f t="shared" si="133"/>
        <v>44081</v>
      </c>
      <c r="G1541" s="77" t="str">
        <f>+CONSOLIDADO[[#This Row],[Codigo Municipio]]&amp;CONSOLIDADO[[#This Row],[Fecha]]</f>
        <v>010844081</v>
      </c>
      <c r="H1541" s="78">
        <f>+IFERROR(VLOOKUP($G1541,TDAcumula!$C$2:$E$2027,3,0),0)</f>
        <v>0</v>
      </c>
      <c r="I1541" s="79">
        <f t="shared" si="130"/>
        <v>0</v>
      </c>
      <c r="J1541" s="80">
        <f>+IF(CONSOLIDADO[[#This Row],[Codigo Municipio]]=E1540,CONSOLIDADO[[#This Row],[Fallecidos Diarios]]+J1540,CONSOLIDADO[[#This Row],[Fallecidos Diarios]])</f>
        <v>0</v>
      </c>
      <c r="K1541" s="81">
        <f t="shared" si="131"/>
        <v>0</v>
      </c>
      <c r="L1541" s="82">
        <f>+IF(CONSOLIDADO[[#This Row],[Codigo Municipio]]=E1540,CONSOLIDADO[[#This Row],[Recuperados Diarios]]+L1540,CONSOLIDADO[[#This Row],[Recuperados Diarios]])</f>
        <v>0</v>
      </c>
      <c r="M1541" s="83" cm="1">
        <f t="array" ref="M1541">+IFERROR(IF(CONSOLIDADO[[#This Row],[Día]]&lt;14,0,INDEX(CONSOLIDADO[Casos Diarios],ROW()-14,1)),0)</f>
        <v>0</v>
      </c>
      <c r="N1541" s="78">
        <f>+IF(CONSOLIDADO[[#This Row],[Clave]]="710143893",1,IF(OR(CONSOLIDADO[[#This Row],[Casos Acumulados]]&gt;0,CONSOLIDADO[[#This Row],[Muertes]]&gt;0),N1540+1,I1541))</f>
        <v>0</v>
      </c>
      <c r="O1541" s="75">
        <f>+IFERROR(VLOOKUP($G1541,TDMuertes!$C$2:$E$534,3,0),0)</f>
        <v>0</v>
      </c>
      <c r="P1541" s="100" t="str">
        <f t="shared" ca="1" si="132"/>
        <v>OFF</v>
      </c>
      <c r="Q1541" s="84">
        <f>+IFERROR(VLOOKUP(CONSOLIDADO[[#This Row],[Codigo Municipio]],TDDia!$A$4:$B$394,2,0),0)</f>
        <v>0</v>
      </c>
    </row>
    <row r="1542" spans="2:17" ht="14.4" x14ac:dyDescent="0.3">
      <c r="B1542">
        <f t="shared" si="134"/>
        <v>8</v>
      </c>
      <c r="C1542" s="75" t="str" cm="1">
        <f t="array" ref="C1542">+INDEX(Table_4[[Departamento]:[Municipio]],FINAL!$B1542,1)</f>
        <v>Atlántida</v>
      </c>
      <c r="D1542" s="75" t="str" cm="1">
        <f t="array" ref="D1542">+INDEX(Table_4[[Departamento]:[Municipio]],FINAL!$B1542,4)</f>
        <v>Arizona</v>
      </c>
      <c r="E1542" s="75" t="str" cm="1">
        <f t="array" ref="E1542">+INDEX(Table_4[[Departamento]:[Municipio]],FINAL!$B1542,3)</f>
        <v>0108</v>
      </c>
      <c r="F1542" s="102">
        <f t="shared" si="133"/>
        <v>44082</v>
      </c>
      <c r="G1542" s="77" t="str">
        <f>+CONSOLIDADO[[#This Row],[Codigo Municipio]]&amp;CONSOLIDADO[[#This Row],[Fecha]]</f>
        <v>010844082</v>
      </c>
      <c r="H1542" s="78">
        <f>+IFERROR(VLOOKUP($G1542,TDAcumula!$C$2:$E$2027,3,0),0)</f>
        <v>0</v>
      </c>
      <c r="I1542" s="79">
        <f t="shared" si="130"/>
        <v>0</v>
      </c>
      <c r="J1542" s="80">
        <f>+IF(CONSOLIDADO[[#This Row],[Codigo Municipio]]=E1541,CONSOLIDADO[[#This Row],[Fallecidos Diarios]]+J1541,CONSOLIDADO[[#This Row],[Fallecidos Diarios]])</f>
        <v>0</v>
      </c>
      <c r="K1542" s="81">
        <f t="shared" si="131"/>
        <v>0</v>
      </c>
      <c r="L1542" s="82">
        <f>+IF(CONSOLIDADO[[#This Row],[Codigo Municipio]]=E1541,CONSOLIDADO[[#This Row],[Recuperados Diarios]]+L1541,CONSOLIDADO[[#This Row],[Recuperados Diarios]])</f>
        <v>0</v>
      </c>
      <c r="M1542" s="83" cm="1">
        <f t="array" ref="M1542">+IFERROR(IF(CONSOLIDADO[[#This Row],[Día]]&lt;14,0,INDEX(CONSOLIDADO[Casos Diarios],ROW()-14,1)),0)</f>
        <v>0</v>
      </c>
      <c r="N1542" s="78">
        <f>+IF(CONSOLIDADO[[#This Row],[Clave]]="710143893",1,IF(OR(CONSOLIDADO[[#This Row],[Casos Acumulados]]&gt;0,CONSOLIDADO[[#This Row],[Muertes]]&gt;0),N1541+1,I1542))</f>
        <v>0</v>
      </c>
      <c r="O1542" s="75">
        <f>+IFERROR(VLOOKUP($G1542,TDMuertes!$C$2:$E$534,3,0),0)</f>
        <v>0</v>
      </c>
      <c r="P1542" s="100" t="str">
        <f t="shared" ca="1" si="132"/>
        <v>OFF</v>
      </c>
      <c r="Q1542" s="84">
        <f>+IFERROR(VLOOKUP(CONSOLIDADO[[#This Row],[Codigo Municipio]],TDDia!$A$4:$B$394,2,0),0)</f>
        <v>0</v>
      </c>
    </row>
    <row r="1543" spans="2:17" ht="14.4" x14ac:dyDescent="0.3">
      <c r="B1543">
        <f t="shared" si="134"/>
        <v>8</v>
      </c>
      <c r="C1543" s="75" t="str" cm="1">
        <f t="array" ref="C1543">+INDEX(Table_4[[Departamento]:[Municipio]],FINAL!$B1543,1)</f>
        <v>Atlántida</v>
      </c>
      <c r="D1543" s="75" t="str" cm="1">
        <f t="array" ref="D1543">+INDEX(Table_4[[Departamento]:[Municipio]],FINAL!$B1543,4)</f>
        <v>Arizona</v>
      </c>
      <c r="E1543" s="75" t="str" cm="1">
        <f t="array" ref="E1543">+INDEX(Table_4[[Departamento]:[Municipio]],FINAL!$B1543,3)</f>
        <v>0108</v>
      </c>
      <c r="F1543" s="102">
        <f t="shared" si="133"/>
        <v>44083</v>
      </c>
      <c r="G1543" s="77" t="str">
        <f>+CONSOLIDADO[[#This Row],[Codigo Municipio]]&amp;CONSOLIDADO[[#This Row],[Fecha]]</f>
        <v>010844083</v>
      </c>
      <c r="H1543" s="78">
        <f>+IFERROR(VLOOKUP($G1543,TDAcumula!$C$2:$E$2027,3,0),0)</f>
        <v>0</v>
      </c>
      <c r="I1543" s="79">
        <f t="shared" si="130"/>
        <v>0</v>
      </c>
      <c r="J1543" s="80">
        <f>+IF(CONSOLIDADO[[#This Row],[Codigo Municipio]]=E1542,CONSOLIDADO[[#This Row],[Fallecidos Diarios]]+J1542,CONSOLIDADO[[#This Row],[Fallecidos Diarios]])</f>
        <v>0</v>
      </c>
      <c r="K1543" s="81">
        <f t="shared" si="131"/>
        <v>0</v>
      </c>
      <c r="L1543" s="82">
        <f>+IF(CONSOLIDADO[[#This Row],[Codigo Municipio]]=E1542,CONSOLIDADO[[#This Row],[Recuperados Diarios]]+L1542,CONSOLIDADO[[#This Row],[Recuperados Diarios]])</f>
        <v>0</v>
      </c>
      <c r="M1543" s="83" cm="1">
        <f t="array" ref="M1543">+IFERROR(IF(CONSOLIDADO[[#This Row],[Día]]&lt;14,0,INDEX(CONSOLIDADO[Casos Diarios],ROW()-14,1)),0)</f>
        <v>0</v>
      </c>
      <c r="N1543" s="78">
        <f>+IF(CONSOLIDADO[[#This Row],[Clave]]="710143893",1,IF(OR(CONSOLIDADO[[#This Row],[Casos Acumulados]]&gt;0,CONSOLIDADO[[#This Row],[Muertes]]&gt;0),N1542+1,I1543))</f>
        <v>0</v>
      </c>
      <c r="O1543" s="75">
        <f>+IFERROR(VLOOKUP($G1543,TDMuertes!$C$2:$E$534,3,0),0)</f>
        <v>0</v>
      </c>
      <c r="P1543" s="100" t="str">
        <f t="shared" ca="1" si="132"/>
        <v>OFF</v>
      </c>
      <c r="Q1543" s="84">
        <f>+IFERROR(VLOOKUP(CONSOLIDADO[[#This Row],[Codigo Municipio]],TDDia!$A$4:$B$394,2,0),0)</f>
        <v>0</v>
      </c>
    </row>
    <row r="1544" spans="2:17" ht="14.4" x14ac:dyDescent="0.3">
      <c r="B1544">
        <f t="shared" si="134"/>
        <v>8</v>
      </c>
      <c r="C1544" s="75" t="str" cm="1">
        <f t="array" ref="C1544">+INDEX(Table_4[[Departamento]:[Municipio]],FINAL!$B1544,1)</f>
        <v>Atlántida</v>
      </c>
      <c r="D1544" s="75" t="str" cm="1">
        <f t="array" ref="D1544">+INDEX(Table_4[[Departamento]:[Municipio]],FINAL!$B1544,4)</f>
        <v>Arizona</v>
      </c>
      <c r="E1544" s="75" t="str" cm="1">
        <f t="array" ref="E1544">+INDEX(Table_4[[Departamento]:[Municipio]],FINAL!$B1544,3)</f>
        <v>0108</v>
      </c>
      <c r="F1544" s="102">
        <f t="shared" si="133"/>
        <v>44084</v>
      </c>
      <c r="G1544" s="77" t="str">
        <f>+CONSOLIDADO[[#This Row],[Codigo Municipio]]&amp;CONSOLIDADO[[#This Row],[Fecha]]</f>
        <v>010844084</v>
      </c>
      <c r="H1544" s="78">
        <f>+IFERROR(VLOOKUP($G1544,TDAcumula!$C$2:$E$2027,3,0),0)</f>
        <v>0</v>
      </c>
      <c r="I1544" s="79">
        <f t="shared" si="130"/>
        <v>0</v>
      </c>
      <c r="J1544" s="80">
        <f>+IF(CONSOLIDADO[[#This Row],[Codigo Municipio]]=E1543,CONSOLIDADO[[#This Row],[Fallecidos Diarios]]+J1543,CONSOLIDADO[[#This Row],[Fallecidos Diarios]])</f>
        <v>0</v>
      </c>
      <c r="K1544" s="81">
        <f t="shared" si="131"/>
        <v>0</v>
      </c>
      <c r="L1544" s="82">
        <f>+IF(CONSOLIDADO[[#This Row],[Codigo Municipio]]=E1543,CONSOLIDADO[[#This Row],[Recuperados Diarios]]+L1543,CONSOLIDADO[[#This Row],[Recuperados Diarios]])</f>
        <v>0</v>
      </c>
      <c r="M1544" s="83" cm="1">
        <f t="array" ref="M1544">+IFERROR(IF(CONSOLIDADO[[#This Row],[Día]]&lt;14,0,INDEX(CONSOLIDADO[Casos Diarios],ROW()-14,1)),0)</f>
        <v>0</v>
      </c>
      <c r="N1544" s="78">
        <f>+IF(CONSOLIDADO[[#This Row],[Clave]]="710143893",1,IF(OR(CONSOLIDADO[[#This Row],[Casos Acumulados]]&gt;0,CONSOLIDADO[[#This Row],[Muertes]]&gt;0),N1543+1,I1544))</f>
        <v>0</v>
      </c>
      <c r="O1544" s="75">
        <f>+IFERROR(VLOOKUP($G1544,TDMuertes!$C$2:$E$534,3,0),0)</f>
        <v>0</v>
      </c>
      <c r="P1544" s="100" t="str">
        <f t="shared" ca="1" si="132"/>
        <v>OFF</v>
      </c>
      <c r="Q1544" s="84">
        <f>+IFERROR(VLOOKUP(CONSOLIDADO[[#This Row],[Codigo Municipio]],TDDia!$A$4:$B$394,2,0),0)</f>
        <v>0</v>
      </c>
    </row>
    <row r="1545" spans="2:17" ht="14.4" x14ac:dyDescent="0.3">
      <c r="B1545">
        <f t="shared" si="134"/>
        <v>8</v>
      </c>
      <c r="C1545" s="75" t="str" cm="1">
        <f t="array" ref="C1545">+INDEX(Table_4[[Departamento]:[Municipio]],FINAL!$B1545,1)</f>
        <v>Atlántida</v>
      </c>
      <c r="D1545" s="75" t="str" cm="1">
        <f t="array" ref="D1545">+INDEX(Table_4[[Departamento]:[Municipio]],FINAL!$B1545,4)</f>
        <v>Arizona</v>
      </c>
      <c r="E1545" s="75" t="str" cm="1">
        <f t="array" ref="E1545">+INDEX(Table_4[[Departamento]:[Municipio]],FINAL!$B1545,3)</f>
        <v>0108</v>
      </c>
      <c r="F1545" s="102">
        <f t="shared" si="133"/>
        <v>44085</v>
      </c>
      <c r="G1545" s="77" t="str">
        <f>+CONSOLIDADO[[#This Row],[Codigo Municipio]]&amp;CONSOLIDADO[[#This Row],[Fecha]]</f>
        <v>010844085</v>
      </c>
      <c r="H1545" s="78">
        <f>+IFERROR(VLOOKUP($G1545,TDAcumula!$C$2:$E$2027,3,0),0)</f>
        <v>0</v>
      </c>
      <c r="I1545" s="79">
        <f t="shared" si="130"/>
        <v>0</v>
      </c>
      <c r="J1545" s="80">
        <f>+IF(CONSOLIDADO[[#This Row],[Codigo Municipio]]=E1544,CONSOLIDADO[[#This Row],[Fallecidos Diarios]]+J1544,CONSOLIDADO[[#This Row],[Fallecidos Diarios]])</f>
        <v>0</v>
      </c>
      <c r="K1545" s="81">
        <f t="shared" si="131"/>
        <v>0</v>
      </c>
      <c r="L1545" s="82">
        <f>+IF(CONSOLIDADO[[#This Row],[Codigo Municipio]]=E1544,CONSOLIDADO[[#This Row],[Recuperados Diarios]]+L1544,CONSOLIDADO[[#This Row],[Recuperados Diarios]])</f>
        <v>0</v>
      </c>
      <c r="M1545" s="83" cm="1">
        <f t="array" ref="M1545">+IFERROR(IF(CONSOLIDADO[[#This Row],[Día]]&lt;14,0,INDEX(CONSOLIDADO[Casos Diarios],ROW()-14,1)),0)</f>
        <v>0</v>
      </c>
      <c r="N1545" s="78">
        <f>+IF(CONSOLIDADO[[#This Row],[Clave]]="710143893",1,IF(OR(CONSOLIDADO[[#This Row],[Casos Acumulados]]&gt;0,CONSOLIDADO[[#This Row],[Muertes]]&gt;0),N1544+1,I1545))</f>
        <v>0</v>
      </c>
      <c r="O1545" s="75">
        <f>+IFERROR(VLOOKUP($G1545,TDMuertes!$C$2:$E$534,3,0),0)</f>
        <v>0</v>
      </c>
      <c r="P1545" s="100" t="str">
        <f t="shared" ca="1" si="132"/>
        <v>OFF</v>
      </c>
      <c r="Q1545" s="84">
        <f>+IFERROR(VLOOKUP(CONSOLIDADO[[#This Row],[Codigo Municipio]],TDDia!$A$4:$B$394,2,0),0)</f>
        <v>0</v>
      </c>
    </row>
    <row r="1546" spans="2:17" ht="14.4" x14ac:dyDescent="0.3">
      <c r="B1546">
        <f t="shared" si="134"/>
        <v>9</v>
      </c>
      <c r="C1546" s="75" t="str" cm="1">
        <f t="array" ref="C1546">+INDEX(Table_4[[Departamento]:[Municipio]],FINAL!$B1546,1)</f>
        <v>Colón</v>
      </c>
      <c r="D1546" s="75" t="str" cm="1">
        <f t="array" ref="D1546">+INDEX(Table_4[[Departamento]:[Municipio]],FINAL!$B1546,4)</f>
        <v>Trujillo</v>
      </c>
      <c r="E1546" s="75" t="str" cm="1">
        <f t="array" ref="E1546">+INDEX(Table_4[[Departamento]:[Municipio]],FINAL!$B1546,3)</f>
        <v>0201</v>
      </c>
      <c r="F1546" s="102">
        <f t="shared" si="133"/>
        <v>43893</v>
      </c>
      <c r="G1546" s="77" t="str">
        <f>+CONSOLIDADO[[#This Row],[Codigo Municipio]]&amp;CONSOLIDADO[[#This Row],[Fecha]]</f>
        <v>020143893</v>
      </c>
      <c r="H1546" s="78">
        <f>+IFERROR(VLOOKUP($G1546,TDAcumula!$C$2:$E$2027,3,0),0)</f>
        <v>0</v>
      </c>
      <c r="I1546" s="79">
        <f t="shared" si="130"/>
        <v>0</v>
      </c>
      <c r="J1546" s="80">
        <f>+IF(CONSOLIDADO[[#This Row],[Codigo Municipio]]=E1545,CONSOLIDADO[[#This Row],[Fallecidos Diarios]]+J1545,CONSOLIDADO[[#This Row],[Fallecidos Diarios]])</f>
        <v>0</v>
      </c>
      <c r="K1546" s="81">
        <f t="shared" si="131"/>
        <v>0</v>
      </c>
      <c r="L1546" s="82">
        <f>+IF(CONSOLIDADO[[#This Row],[Codigo Municipio]]=E1545,CONSOLIDADO[[#This Row],[Recuperados Diarios]]+L1545,CONSOLIDADO[[#This Row],[Recuperados Diarios]])</f>
        <v>0</v>
      </c>
      <c r="M1546" s="83" cm="1">
        <f t="array" ref="M1546">+IFERROR(IF(CONSOLIDADO[[#This Row],[Día]]&lt;14,0,INDEX(CONSOLIDADO[Casos Diarios],ROW()-14,1)),0)</f>
        <v>0</v>
      </c>
      <c r="N1546" s="78">
        <f>+IF(CONSOLIDADO[[#This Row],[Clave]]="710143893",1,IF(OR(CONSOLIDADO[[#This Row],[Casos Acumulados]]&gt;0,CONSOLIDADO[[#This Row],[Muertes]]&gt;0),N1545+1,I1546))</f>
        <v>0</v>
      </c>
      <c r="O1546" s="75">
        <f>+IFERROR(VLOOKUP($G1546,TDMuertes!$C$2:$E$534,3,0),0)</f>
        <v>0</v>
      </c>
      <c r="P1546" s="100" t="str">
        <f t="shared" ca="1" si="132"/>
        <v>OFF</v>
      </c>
      <c r="Q1546" s="84">
        <f>+IFERROR(VLOOKUP(CONSOLIDADO[[#This Row],[Codigo Municipio]],TDDia!$A$4:$B$394,2,0),0)</f>
        <v>0</v>
      </c>
    </row>
    <row r="1547" spans="2:17" ht="14.4" x14ac:dyDescent="0.3">
      <c r="B1547">
        <f t="shared" si="134"/>
        <v>9</v>
      </c>
      <c r="C1547" s="75" t="str" cm="1">
        <f t="array" ref="C1547">+INDEX(Table_4[[Departamento]:[Municipio]],FINAL!$B1547,1)</f>
        <v>Colón</v>
      </c>
      <c r="D1547" s="75" t="str" cm="1">
        <f t="array" ref="D1547">+INDEX(Table_4[[Departamento]:[Municipio]],FINAL!$B1547,4)</f>
        <v>Trujillo</v>
      </c>
      <c r="E1547" s="75" t="str" cm="1">
        <f t="array" ref="E1547">+INDEX(Table_4[[Departamento]:[Municipio]],FINAL!$B1547,3)</f>
        <v>0201</v>
      </c>
      <c r="F1547" s="102">
        <f t="shared" si="133"/>
        <v>43894</v>
      </c>
      <c r="G1547" s="77" t="str">
        <f>+CONSOLIDADO[[#This Row],[Codigo Municipio]]&amp;CONSOLIDADO[[#This Row],[Fecha]]</f>
        <v>020143894</v>
      </c>
      <c r="H1547" s="78">
        <f>+IFERROR(VLOOKUP($G1547,TDAcumula!$C$2:$E$2027,3,0),0)</f>
        <v>0</v>
      </c>
      <c r="I1547" s="79">
        <f t="shared" si="130"/>
        <v>0</v>
      </c>
      <c r="J1547" s="80">
        <f>+IF(CONSOLIDADO[[#This Row],[Codigo Municipio]]=E1546,CONSOLIDADO[[#This Row],[Fallecidos Diarios]]+J1546,CONSOLIDADO[[#This Row],[Fallecidos Diarios]])</f>
        <v>0</v>
      </c>
      <c r="K1547" s="81">
        <f t="shared" si="131"/>
        <v>0</v>
      </c>
      <c r="L1547" s="82">
        <f>+IF(CONSOLIDADO[[#This Row],[Codigo Municipio]]=E1546,CONSOLIDADO[[#This Row],[Recuperados Diarios]]+L1546,CONSOLIDADO[[#This Row],[Recuperados Diarios]])</f>
        <v>0</v>
      </c>
      <c r="M1547" s="83" cm="1">
        <f t="array" ref="M1547">+IFERROR(IF(CONSOLIDADO[[#This Row],[Día]]&lt;14,0,INDEX(CONSOLIDADO[Casos Diarios],ROW()-14,1)),0)</f>
        <v>0</v>
      </c>
      <c r="N1547" s="78">
        <f>+IF(CONSOLIDADO[[#This Row],[Clave]]="710143893",1,IF(OR(CONSOLIDADO[[#This Row],[Casos Acumulados]]&gt;0,CONSOLIDADO[[#This Row],[Muertes]]&gt;0),N1546+1,I1547))</f>
        <v>0</v>
      </c>
      <c r="O1547" s="75">
        <f>+IFERROR(VLOOKUP($G1547,TDMuertes!$C$2:$E$534,3,0),0)</f>
        <v>0</v>
      </c>
      <c r="P1547" s="100" t="str">
        <f t="shared" ca="1" si="132"/>
        <v>OFF</v>
      </c>
      <c r="Q1547" s="84">
        <f>+IFERROR(VLOOKUP(CONSOLIDADO[[#This Row],[Codigo Municipio]],TDDia!$A$4:$B$394,2,0),0)</f>
        <v>0</v>
      </c>
    </row>
    <row r="1548" spans="2:17" ht="14.4" x14ac:dyDescent="0.3">
      <c r="B1548">
        <f t="shared" si="134"/>
        <v>9</v>
      </c>
      <c r="C1548" s="75" t="str" cm="1">
        <f t="array" ref="C1548">+INDEX(Table_4[[Departamento]:[Municipio]],FINAL!$B1548,1)</f>
        <v>Colón</v>
      </c>
      <c r="D1548" s="75" t="str" cm="1">
        <f t="array" ref="D1548">+INDEX(Table_4[[Departamento]:[Municipio]],FINAL!$B1548,4)</f>
        <v>Trujillo</v>
      </c>
      <c r="E1548" s="75" t="str" cm="1">
        <f t="array" ref="E1548">+INDEX(Table_4[[Departamento]:[Municipio]],FINAL!$B1548,3)</f>
        <v>0201</v>
      </c>
      <c r="F1548" s="102">
        <f t="shared" si="133"/>
        <v>43895</v>
      </c>
      <c r="G1548" s="77" t="str">
        <f>+CONSOLIDADO[[#This Row],[Codigo Municipio]]&amp;CONSOLIDADO[[#This Row],[Fecha]]</f>
        <v>020143895</v>
      </c>
      <c r="H1548" s="78">
        <f>+IFERROR(VLOOKUP($G1548,TDAcumula!$C$2:$E$2027,3,0),0)</f>
        <v>0</v>
      </c>
      <c r="I1548" s="79">
        <f t="shared" si="130"/>
        <v>0</v>
      </c>
      <c r="J1548" s="80">
        <f>+IF(CONSOLIDADO[[#This Row],[Codigo Municipio]]=E1547,CONSOLIDADO[[#This Row],[Fallecidos Diarios]]+J1547,CONSOLIDADO[[#This Row],[Fallecidos Diarios]])</f>
        <v>0</v>
      </c>
      <c r="K1548" s="81">
        <f t="shared" si="131"/>
        <v>0</v>
      </c>
      <c r="L1548" s="82">
        <f>+IF(CONSOLIDADO[[#This Row],[Codigo Municipio]]=E1547,CONSOLIDADO[[#This Row],[Recuperados Diarios]]+L1547,CONSOLIDADO[[#This Row],[Recuperados Diarios]])</f>
        <v>0</v>
      </c>
      <c r="M1548" s="83" cm="1">
        <f t="array" ref="M1548">+IFERROR(IF(CONSOLIDADO[[#This Row],[Día]]&lt;14,0,INDEX(CONSOLIDADO[Casos Diarios],ROW()-14,1)),0)</f>
        <v>0</v>
      </c>
      <c r="N1548" s="78">
        <f>+IF(CONSOLIDADO[[#This Row],[Clave]]="710143893",1,IF(OR(CONSOLIDADO[[#This Row],[Casos Acumulados]]&gt;0,CONSOLIDADO[[#This Row],[Muertes]]&gt;0),N1547+1,I1548))</f>
        <v>0</v>
      </c>
      <c r="O1548" s="75">
        <f>+IFERROR(VLOOKUP($G1548,TDMuertes!$C$2:$E$534,3,0),0)</f>
        <v>0</v>
      </c>
      <c r="P1548" s="100" t="str">
        <f t="shared" ca="1" si="132"/>
        <v>OFF</v>
      </c>
      <c r="Q1548" s="84">
        <f>+IFERROR(VLOOKUP(CONSOLIDADO[[#This Row],[Codigo Municipio]],TDDia!$A$4:$B$394,2,0),0)</f>
        <v>0</v>
      </c>
    </row>
    <row r="1549" spans="2:17" ht="14.4" x14ac:dyDescent="0.3">
      <c r="B1549">
        <f t="shared" si="134"/>
        <v>9</v>
      </c>
      <c r="C1549" s="75" t="str" cm="1">
        <f t="array" ref="C1549">+INDEX(Table_4[[Departamento]:[Municipio]],FINAL!$B1549,1)</f>
        <v>Colón</v>
      </c>
      <c r="D1549" s="75" t="str" cm="1">
        <f t="array" ref="D1549">+INDEX(Table_4[[Departamento]:[Municipio]],FINAL!$B1549,4)</f>
        <v>Trujillo</v>
      </c>
      <c r="E1549" s="75" t="str" cm="1">
        <f t="array" ref="E1549">+INDEX(Table_4[[Departamento]:[Municipio]],FINAL!$B1549,3)</f>
        <v>0201</v>
      </c>
      <c r="F1549" s="102">
        <f t="shared" si="133"/>
        <v>43896</v>
      </c>
      <c r="G1549" s="77" t="str">
        <f>+CONSOLIDADO[[#This Row],[Codigo Municipio]]&amp;CONSOLIDADO[[#This Row],[Fecha]]</f>
        <v>020143896</v>
      </c>
      <c r="H1549" s="78">
        <f>+IFERROR(VLOOKUP($G1549,TDAcumula!$C$2:$E$2027,3,0),0)</f>
        <v>0</v>
      </c>
      <c r="I1549" s="79">
        <f t="shared" si="130"/>
        <v>0</v>
      </c>
      <c r="J1549" s="80">
        <f>+IF(CONSOLIDADO[[#This Row],[Codigo Municipio]]=E1548,CONSOLIDADO[[#This Row],[Fallecidos Diarios]]+J1548,CONSOLIDADO[[#This Row],[Fallecidos Diarios]])</f>
        <v>0</v>
      </c>
      <c r="K1549" s="81">
        <f t="shared" si="131"/>
        <v>0</v>
      </c>
      <c r="L1549" s="82">
        <f>+IF(CONSOLIDADO[[#This Row],[Codigo Municipio]]=E1548,CONSOLIDADO[[#This Row],[Recuperados Diarios]]+L1548,CONSOLIDADO[[#This Row],[Recuperados Diarios]])</f>
        <v>0</v>
      </c>
      <c r="M1549" s="83" cm="1">
        <f t="array" ref="M1549">+IFERROR(IF(CONSOLIDADO[[#This Row],[Día]]&lt;14,0,INDEX(CONSOLIDADO[Casos Diarios],ROW()-14,1)),0)</f>
        <v>0</v>
      </c>
      <c r="N1549" s="78">
        <f>+IF(CONSOLIDADO[[#This Row],[Clave]]="710143893",1,IF(OR(CONSOLIDADO[[#This Row],[Casos Acumulados]]&gt;0,CONSOLIDADO[[#This Row],[Muertes]]&gt;0),N1548+1,I1549))</f>
        <v>0</v>
      </c>
      <c r="O1549" s="75">
        <f>+IFERROR(VLOOKUP($G1549,TDMuertes!$C$2:$E$534,3,0),0)</f>
        <v>0</v>
      </c>
      <c r="P1549" s="100" t="str">
        <f t="shared" ca="1" si="132"/>
        <v>OFF</v>
      </c>
      <c r="Q1549" s="84">
        <f>+IFERROR(VLOOKUP(CONSOLIDADO[[#This Row],[Codigo Municipio]],TDDia!$A$4:$B$394,2,0),0)</f>
        <v>0</v>
      </c>
    </row>
    <row r="1550" spans="2:17" ht="14.4" x14ac:dyDescent="0.3">
      <c r="B1550">
        <f t="shared" si="134"/>
        <v>9</v>
      </c>
      <c r="C1550" s="75" t="str" cm="1">
        <f t="array" ref="C1550">+INDEX(Table_4[[Departamento]:[Municipio]],FINAL!$B1550,1)</f>
        <v>Colón</v>
      </c>
      <c r="D1550" s="75" t="str" cm="1">
        <f t="array" ref="D1550">+INDEX(Table_4[[Departamento]:[Municipio]],FINAL!$B1550,4)</f>
        <v>Trujillo</v>
      </c>
      <c r="E1550" s="75" t="str" cm="1">
        <f t="array" ref="E1550">+INDEX(Table_4[[Departamento]:[Municipio]],FINAL!$B1550,3)</f>
        <v>0201</v>
      </c>
      <c r="F1550" s="102">
        <f t="shared" si="133"/>
        <v>43897</v>
      </c>
      <c r="G1550" s="77" t="str">
        <f>+CONSOLIDADO[[#This Row],[Codigo Municipio]]&amp;CONSOLIDADO[[#This Row],[Fecha]]</f>
        <v>020143897</v>
      </c>
      <c r="H1550" s="78">
        <f>+IFERROR(VLOOKUP($G1550,TDAcumula!$C$2:$E$2027,3,0),0)</f>
        <v>0</v>
      </c>
      <c r="I1550" s="79">
        <f t="shared" si="130"/>
        <v>0</v>
      </c>
      <c r="J1550" s="80">
        <f>+IF(CONSOLIDADO[[#This Row],[Codigo Municipio]]=E1549,CONSOLIDADO[[#This Row],[Fallecidos Diarios]]+J1549,CONSOLIDADO[[#This Row],[Fallecidos Diarios]])</f>
        <v>0</v>
      </c>
      <c r="K1550" s="81">
        <f t="shared" si="131"/>
        <v>0</v>
      </c>
      <c r="L1550" s="82">
        <f>+IF(CONSOLIDADO[[#This Row],[Codigo Municipio]]=E1549,CONSOLIDADO[[#This Row],[Recuperados Diarios]]+L1549,CONSOLIDADO[[#This Row],[Recuperados Diarios]])</f>
        <v>0</v>
      </c>
      <c r="M1550" s="83" cm="1">
        <f t="array" ref="M1550">+IFERROR(IF(CONSOLIDADO[[#This Row],[Día]]&lt;14,0,INDEX(CONSOLIDADO[Casos Diarios],ROW()-14,1)),0)</f>
        <v>0</v>
      </c>
      <c r="N1550" s="78">
        <f>+IF(CONSOLIDADO[[#This Row],[Clave]]="710143893",1,IF(OR(CONSOLIDADO[[#This Row],[Casos Acumulados]]&gt;0,CONSOLIDADO[[#This Row],[Muertes]]&gt;0),N1549+1,I1550))</f>
        <v>0</v>
      </c>
      <c r="O1550" s="75">
        <f>+IFERROR(VLOOKUP($G1550,TDMuertes!$C$2:$E$534,3,0),0)</f>
        <v>0</v>
      </c>
      <c r="P1550" s="100" t="str">
        <f t="shared" ca="1" si="132"/>
        <v>OFF</v>
      </c>
      <c r="Q1550" s="84">
        <f>+IFERROR(VLOOKUP(CONSOLIDADO[[#This Row],[Codigo Municipio]],TDDia!$A$4:$B$394,2,0),0)</f>
        <v>0</v>
      </c>
    </row>
    <row r="1551" spans="2:17" ht="14.4" x14ac:dyDescent="0.3">
      <c r="B1551">
        <f t="shared" si="134"/>
        <v>9</v>
      </c>
      <c r="C1551" s="75" t="str" cm="1">
        <f t="array" ref="C1551">+INDEX(Table_4[[Departamento]:[Municipio]],FINAL!$B1551,1)</f>
        <v>Colón</v>
      </c>
      <c r="D1551" s="75" t="str" cm="1">
        <f t="array" ref="D1551">+INDEX(Table_4[[Departamento]:[Municipio]],FINAL!$B1551,4)</f>
        <v>Trujillo</v>
      </c>
      <c r="E1551" s="75" t="str" cm="1">
        <f t="array" ref="E1551">+INDEX(Table_4[[Departamento]:[Municipio]],FINAL!$B1551,3)</f>
        <v>0201</v>
      </c>
      <c r="F1551" s="102">
        <f t="shared" si="133"/>
        <v>43898</v>
      </c>
      <c r="G1551" s="77" t="str">
        <f>+CONSOLIDADO[[#This Row],[Codigo Municipio]]&amp;CONSOLIDADO[[#This Row],[Fecha]]</f>
        <v>020143898</v>
      </c>
      <c r="H1551" s="78">
        <f>+IFERROR(VLOOKUP($G1551,TDAcumula!$C$2:$E$2027,3,0),0)</f>
        <v>0</v>
      </c>
      <c r="I1551" s="79">
        <f t="shared" si="130"/>
        <v>0</v>
      </c>
      <c r="J1551" s="80">
        <f>+IF(CONSOLIDADO[[#This Row],[Codigo Municipio]]=E1550,CONSOLIDADO[[#This Row],[Fallecidos Diarios]]+J1550,CONSOLIDADO[[#This Row],[Fallecidos Diarios]])</f>
        <v>0</v>
      </c>
      <c r="K1551" s="81">
        <f t="shared" si="131"/>
        <v>0</v>
      </c>
      <c r="L1551" s="82">
        <f>+IF(CONSOLIDADO[[#This Row],[Codigo Municipio]]=E1550,CONSOLIDADO[[#This Row],[Recuperados Diarios]]+L1550,CONSOLIDADO[[#This Row],[Recuperados Diarios]])</f>
        <v>0</v>
      </c>
      <c r="M1551" s="83" cm="1">
        <f t="array" ref="M1551">+IFERROR(IF(CONSOLIDADO[[#This Row],[Día]]&lt;14,0,INDEX(CONSOLIDADO[Casos Diarios],ROW()-14,1)),0)</f>
        <v>0</v>
      </c>
      <c r="N1551" s="78">
        <f>+IF(CONSOLIDADO[[#This Row],[Clave]]="710143893",1,IF(OR(CONSOLIDADO[[#This Row],[Casos Acumulados]]&gt;0,CONSOLIDADO[[#This Row],[Muertes]]&gt;0),N1550+1,I1551))</f>
        <v>0</v>
      </c>
      <c r="O1551" s="75">
        <f>+IFERROR(VLOOKUP($G1551,TDMuertes!$C$2:$E$534,3,0),0)</f>
        <v>0</v>
      </c>
      <c r="P1551" s="100" t="str">
        <f t="shared" ca="1" si="132"/>
        <v>OFF</v>
      </c>
      <c r="Q1551" s="84">
        <f>+IFERROR(VLOOKUP(CONSOLIDADO[[#This Row],[Codigo Municipio]],TDDia!$A$4:$B$394,2,0),0)</f>
        <v>0</v>
      </c>
    </row>
    <row r="1552" spans="2:17" ht="14.4" x14ac:dyDescent="0.3">
      <c r="B1552">
        <f t="shared" si="134"/>
        <v>9</v>
      </c>
      <c r="C1552" s="75" t="str" cm="1">
        <f t="array" ref="C1552">+INDEX(Table_4[[Departamento]:[Municipio]],FINAL!$B1552,1)</f>
        <v>Colón</v>
      </c>
      <c r="D1552" s="75" t="str" cm="1">
        <f t="array" ref="D1552">+INDEX(Table_4[[Departamento]:[Municipio]],FINAL!$B1552,4)</f>
        <v>Trujillo</v>
      </c>
      <c r="E1552" s="75" t="str" cm="1">
        <f t="array" ref="E1552">+INDEX(Table_4[[Departamento]:[Municipio]],FINAL!$B1552,3)</f>
        <v>0201</v>
      </c>
      <c r="F1552" s="102">
        <f t="shared" si="133"/>
        <v>43899</v>
      </c>
      <c r="G1552" s="77" t="str">
        <f>+CONSOLIDADO[[#This Row],[Codigo Municipio]]&amp;CONSOLIDADO[[#This Row],[Fecha]]</f>
        <v>020143899</v>
      </c>
      <c r="H1552" s="78">
        <f>+IFERROR(VLOOKUP($G1552,TDAcumula!$C$2:$E$2027,3,0),0)</f>
        <v>0</v>
      </c>
      <c r="I1552" s="79">
        <f t="shared" si="130"/>
        <v>0</v>
      </c>
      <c r="J1552" s="80">
        <f>+IF(CONSOLIDADO[[#This Row],[Codigo Municipio]]=E1551,CONSOLIDADO[[#This Row],[Fallecidos Diarios]]+J1551,CONSOLIDADO[[#This Row],[Fallecidos Diarios]])</f>
        <v>0</v>
      </c>
      <c r="K1552" s="81">
        <f t="shared" si="131"/>
        <v>0</v>
      </c>
      <c r="L1552" s="82">
        <f>+IF(CONSOLIDADO[[#This Row],[Codigo Municipio]]=E1551,CONSOLIDADO[[#This Row],[Recuperados Diarios]]+L1551,CONSOLIDADO[[#This Row],[Recuperados Diarios]])</f>
        <v>0</v>
      </c>
      <c r="M1552" s="83" cm="1">
        <f t="array" ref="M1552">+IFERROR(IF(CONSOLIDADO[[#This Row],[Día]]&lt;14,0,INDEX(CONSOLIDADO[Casos Diarios],ROW()-14,1)),0)</f>
        <v>0</v>
      </c>
      <c r="N1552" s="78">
        <f>+IF(CONSOLIDADO[[#This Row],[Clave]]="710143893",1,IF(OR(CONSOLIDADO[[#This Row],[Casos Acumulados]]&gt;0,CONSOLIDADO[[#This Row],[Muertes]]&gt;0),N1551+1,I1552))</f>
        <v>0</v>
      </c>
      <c r="O1552" s="75">
        <f>+IFERROR(VLOOKUP($G1552,TDMuertes!$C$2:$E$534,3,0),0)</f>
        <v>0</v>
      </c>
      <c r="P1552" s="100" t="str">
        <f t="shared" ca="1" si="132"/>
        <v>OFF</v>
      </c>
      <c r="Q1552" s="84">
        <f>+IFERROR(VLOOKUP(CONSOLIDADO[[#This Row],[Codigo Municipio]],TDDia!$A$4:$B$394,2,0),0)</f>
        <v>0</v>
      </c>
    </row>
    <row r="1553" spans="2:17" ht="14.4" x14ac:dyDescent="0.3">
      <c r="B1553">
        <f t="shared" si="134"/>
        <v>9</v>
      </c>
      <c r="C1553" s="75" t="str" cm="1">
        <f t="array" ref="C1553">+INDEX(Table_4[[Departamento]:[Municipio]],FINAL!$B1553,1)</f>
        <v>Colón</v>
      </c>
      <c r="D1553" s="75" t="str" cm="1">
        <f t="array" ref="D1553">+INDEX(Table_4[[Departamento]:[Municipio]],FINAL!$B1553,4)</f>
        <v>Trujillo</v>
      </c>
      <c r="E1553" s="75" t="str" cm="1">
        <f t="array" ref="E1553">+INDEX(Table_4[[Departamento]:[Municipio]],FINAL!$B1553,3)</f>
        <v>0201</v>
      </c>
      <c r="F1553" s="102">
        <f t="shared" si="133"/>
        <v>43900</v>
      </c>
      <c r="G1553" s="77" t="str">
        <f>+CONSOLIDADO[[#This Row],[Codigo Municipio]]&amp;CONSOLIDADO[[#This Row],[Fecha]]</f>
        <v>020143900</v>
      </c>
      <c r="H1553" s="78">
        <f>+IFERROR(VLOOKUP($G1553,TDAcumula!$C$2:$E$2027,3,0),0)</f>
        <v>0</v>
      </c>
      <c r="I1553" s="79">
        <f t="shared" si="130"/>
        <v>0</v>
      </c>
      <c r="J1553" s="80">
        <f>+IF(CONSOLIDADO[[#This Row],[Codigo Municipio]]=E1552,CONSOLIDADO[[#This Row],[Fallecidos Diarios]]+J1552,CONSOLIDADO[[#This Row],[Fallecidos Diarios]])</f>
        <v>0</v>
      </c>
      <c r="K1553" s="81">
        <f t="shared" si="131"/>
        <v>0</v>
      </c>
      <c r="L1553" s="82">
        <f>+IF(CONSOLIDADO[[#This Row],[Codigo Municipio]]=E1552,CONSOLIDADO[[#This Row],[Recuperados Diarios]]+L1552,CONSOLIDADO[[#This Row],[Recuperados Diarios]])</f>
        <v>0</v>
      </c>
      <c r="M1553" s="83" cm="1">
        <f t="array" ref="M1553">+IFERROR(IF(CONSOLIDADO[[#This Row],[Día]]&lt;14,0,INDEX(CONSOLIDADO[Casos Diarios],ROW()-14,1)),0)</f>
        <v>0</v>
      </c>
      <c r="N1553" s="78">
        <f>+IF(CONSOLIDADO[[#This Row],[Clave]]="710143893",1,IF(OR(CONSOLIDADO[[#This Row],[Casos Acumulados]]&gt;0,CONSOLIDADO[[#This Row],[Muertes]]&gt;0),N1552+1,I1553))</f>
        <v>0</v>
      </c>
      <c r="O1553" s="75">
        <f>+IFERROR(VLOOKUP($G1553,TDMuertes!$C$2:$E$534,3,0),0)</f>
        <v>0</v>
      </c>
      <c r="P1553" s="100" t="str">
        <f t="shared" ca="1" si="132"/>
        <v>OFF</v>
      </c>
      <c r="Q1553" s="84">
        <f>+IFERROR(VLOOKUP(CONSOLIDADO[[#This Row],[Codigo Municipio]],TDDia!$A$4:$B$394,2,0),0)</f>
        <v>0</v>
      </c>
    </row>
    <row r="1554" spans="2:17" ht="14.4" x14ac:dyDescent="0.3">
      <c r="B1554">
        <f t="shared" si="134"/>
        <v>9</v>
      </c>
      <c r="C1554" s="75" t="str" cm="1">
        <f t="array" ref="C1554">+INDEX(Table_4[[Departamento]:[Municipio]],FINAL!$B1554,1)</f>
        <v>Colón</v>
      </c>
      <c r="D1554" s="75" t="str" cm="1">
        <f t="array" ref="D1554">+INDEX(Table_4[[Departamento]:[Municipio]],FINAL!$B1554,4)</f>
        <v>Trujillo</v>
      </c>
      <c r="E1554" s="75" t="str" cm="1">
        <f t="array" ref="E1554">+INDEX(Table_4[[Departamento]:[Municipio]],FINAL!$B1554,3)</f>
        <v>0201</v>
      </c>
      <c r="F1554" s="102">
        <f t="shared" si="133"/>
        <v>43901</v>
      </c>
      <c r="G1554" s="77" t="str">
        <f>+CONSOLIDADO[[#This Row],[Codigo Municipio]]&amp;CONSOLIDADO[[#This Row],[Fecha]]</f>
        <v>020143901</v>
      </c>
      <c r="H1554" s="78">
        <f>+IFERROR(VLOOKUP($G1554,TDAcumula!$C$2:$E$2027,3,0),0)</f>
        <v>0</v>
      </c>
      <c r="I1554" s="79">
        <f t="shared" si="130"/>
        <v>0</v>
      </c>
      <c r="J1554" s="80">
        <f>+IF(CONSOLIDADO[[#This Row],[Codigo Municipio]]=E1553,CONSOLIDADO[[#This Row],[Fallecidos Diarios]]+J1553,CONSOLIDADO[[#This Row],[Fallecidos Diarios]])</f>
        <v>0</v>
      </c>
      <c r="K1554" s="81">
        <f t="shared" si="131"/>
        <v>0</v>
      </c>
      <c r="L1554" s="82">
        <f>+IF(CONSOLIDADO[[#This Row],[Codigo Municipio]]=E1553,CONSOLIDADO[[#This Row],[Recuperados Diarios]]+L1553,CONSOLIDADO[[#This Row],[Recuperados Diarios]])</f>
        <v>0</v>
      </c>
      <c r="M1554" s="83" cm="1">
        <f t="array" ref="M1554">+IFERROR(IF(CONSOLIDADO[[#This Row],[Día]]&lt;14,0,INDEX(CONSOLIDADO[Casos Diarios],ROW()-14,1)),0)</f>
        <v>0</v>
      </c>
      <c r="N1554" s="78">
        <f>+IF(CONSOLIDADO[[#This Row],[Clave]]="710143893",1,IF(OR(CONSOLIDADO[[#This Row],[Casos Acumulados]]&gt;0,CONSOLIDADO[[#This Row],[Muertes]]&gt;0),N1553+1,I1554))</f>
        <v>0</v>
      </c>
      <c r="O1554" s="75">
        <f>+IFERROR(VLOOKUP($G1554,TDMuertes!$C$2:$E$534,3,0),0)</f>
        <v>0</v>
      </c>
      <c r="P1554" s="100" t="str">
        <f t="shared" ca="1" si="132"/>
        <v>OFF</v>
      </c>
      <c r="Q1554" s="84">
        <f>+IFERROR(VLOOKUP(CONSOLIDADO[[#This Row],[Codigo Municipio]],TDDia!$A$4:$B$394,2,0),0)</f>
        <v>0</v>
      </c>
    </row>
    <row r="1555" spans="2:17" ht="14.4" x14ac:dyDescent="0.3">
      <c r="B1555">
        <f t="shared" si="134"/>
        <v>9</v>
      </c>
      <c r="C1555" s="75" t="str" cm="1">
        <f t="array" ref="C1555">+INDEX(Table_4[[Departamento]:[Municipio]],FINAL!$B1555,1)</f>
        <v>Colón</v>
      </c>
      <c r="D1555" s="75" t="str" cm="1">
        <f t="array" ref="D1555">+INDEX(Table_4[[Departamento]:[Municipio]],FINAL!$B1555,4)</f>
        <v>Trujillo</v>
      </c>
      <c r="E1555" s="75" t="str" cm="1">
        <f t="array" ref="E1555">+INDEX(Table_4[[Departamento]:[Municipio]],FINAL!$B1555,3)</f>
        <v>0201</v>
      </c>
      <c r="F1555" s="102">
        <f t="shared" si="133"/>
        <v>43902</v>
      </c>
      <c r="G1555" s="77" t="str">
        <f>+CONSOLIDADO[[#This Row],[Codigo Municipio]]&amp;CONSOLIDADO[[#This Row],[Fecha]]</f>
        <v>020143902</v>
      </c>
      <c r="H1555" s="78">
        <f>+IFERROR(VLOOKUP($G1555,TDAcumula!$C$2:$E$2027,3,0),0)</f>
        <v>0</v>
      </c>
      <c r="I1555" s="79">
        <f t="shared" si="130"/>
        <v>0</v>
      </c>
      <c r="J1555" s="80">
        <f>+IF(CONSOLIDADO[[#This Row],[Codigo Municipio]]=E1554,CONSOLIDADO[[#This Row],[Fallecidos Diarios]]+J1554,CONSOLIDADO[[#This Row],[Fallecidos Diarios]])</f>
        <v>0</v>
      </c>
      <c r="K1555" s="81">
        <f t="shared" si="131"/>
        <v>0</v>
      </c>
      <c r="L1555" s="82">
        <f>+IF(CONSOLIDADO[[#This Row],[Codigo Municipio]]=E1554,CONSOLIDADO[[#This Row],[Recuperados Diarios]]+L1554,CONSOLIDADO[[#This Row],[Recuperados Diarios]])</f>
        <v>0</v>
      </c>
      <c r="M1555" s="83" cm="1">
        <f t="array" ref="M1555">+IFERROR(IF(CONSOLIDADO[[#This Row],[Día]]&lt;14,0,INDEX(CONSOLIDADO[Casos Diarios],ROW()-14,1)),0)</f>
        <v>0</v>
      </c>
      <c r="N1555" s="78">
        <f>+IF(CONSOLIDADO[[#This Row],[Clave]]="710143893",1,IF(OR(CONSOLIDADO[[#This Row],[Casos Acumulados]]&gt;0,CONSOLIDADO[[#This Row],[Muertes]]&gt;0),N1554+1,I1555))</f>
        <v>0</v>
      </c>
      <c r="O1555" s="75">
        <f>+IFERROR(VLOOKUP($G1555,TDMuertes!$C$2:$E$534,3,0),0)</f>
        <v>0</v>
      </c>
      <c r="P1555" s="100" t="str">
        <f t="shared" ca="1" si="132"/>
        <v>OFF</v>
      </c>
      <c r="Q1555" s="84">
        <f>+IFERROR(VLOOKUP(CONSOLIDADO[[#This Row],[Codigo Municipio]],TDDia!$A$4:$B$394,2,0),0)</f>
        <v>0</v>
      </c>
    </row>
    <row r="1556" spans="2:17" ht="14.4" x14ac:dyDescent="0.3">
      <c r="B1556">
        <f t="shared" si="134"/>
        <v>9</v>
      </c>
      <c r="C1556" s="75" t="str" cm="1">
        <f t="array" ref="C1556">+INDEX(Table_4[[Departamento]:[Municipio]],FINAL!$B1556,1)</f>
        <v>Colón</v>
      </c>
      <c r="D1556" s="75" t="str" cm="1">
        <f t="array" ref="D1556">+INDEX(Table_4[[Departamento]:[Municipio]],FINAL!$B1556,4)</f>
        <v>Trujillo</v>
      </c>
      <c r="E1556" s="75" t="str" cm="1">
        <f t="array" ref="E1556">+INDEX(Table_4[[Departamento]:[Municipio]],FINAL!$B1556,3)</f>
        <v>0201</v>
      </c>
      <c r="F1556" s="102">
        <f t="shared" si="133"/>
        <v>43903</v>
      </c>
      <c r="G1556" s="77" t="str">
        <f>+CONSOLIDADO[[#This Row],[Codigo Municipio]]&amp;CONSOLIDADO[[#This Row],[Fecha]]</f>
        <v>020143903</v>
      </c>
      <c r="H1556" s="78">
        <f>+IFERROR(VLOOKUP($G1556,TDAcumula!$C$2:$E$2027,3,0),0)</f>
        <v>0</v>
      </c>
      <c r="I1556" s="79">
        <f t="shared" si="130"/>
        <v>0</v>
      </c>
      <c r="J1556" s="80">
        <f>+IF(CONSOLIDADO[[#This Row],[Codigo Municipio]]=E1555,CONSOLIDADO[[#This Row],[Fallecidos Diarios]]+J1555,CONSOLIDADO[[#This Row],[Fallecidos Diarios]])</f>
        <v>0</v>
      </c>
      <c r="K1556" s="81">
        <f t="shared" si="131"/>
        <v>0</v>
      </c>
      <c r="L1556" s="82">
        <f>+IF(CONSOLIDADO[[#This Row],[Codigo Municipio]]=E1555,CONSOLIDADO[[#This Row],[Recuperados Diarios]]+L1555,CONSOLIDADO[[#This Row],[Recuperados Diarios]])</f>
        <v>0</v>
      </c>
      <c r="M1556" s="83" cm="1">
        <f t="array" ref="M1556">+IFERROR(IF(CONSOLIDADO[[#This Row],[Día]]&lt;14,0,INDEX(CONSOLIDADO[Casos Diarios],ROW()-14,1)),0)</f>
        <v>0</v>
      </c>
      <c r="N1556" s="78">
        <f>+IF(CONSOLIDADO[[#This Row],[Clave]]="710143893",1,IF(OR(CONSOLIDADO[[#This Row],[Casos Acumulados]]&gt;0,CONSOLIDADO[[#This Row],[Muertes]]&gt;0),N1555+1,I1556))</f>
        <v>0</v>
      </c>
      <c r="O1556" s="75">
        <f>+IFERROR(VLOOKUP($G1556,TDMuertes!$C$2:$E$534,3,0),0)</f>
        <v>0</v>
      </c>
      <c r="P1556" s="100" t="str">
        <f t="shared" ca="1" si="132"/>
        <v>OFF</v>
      </c>
      <c r="Q1556" s="84">
        <f>+IFERROR(VLOOKUP(CONSOLIDADO[[#This Row],[Codigo Municipio]],TDDia!$A$4:$B$394,2,0),0)</f>
        <v>0</v>
      </c>
    </row>
    <row r="1557" spans="2:17" ht="14.4" x14ac:dyDescent="0.3">
      <c r="B1557">
        <f t="shared" si="134"/>
        <v>9</v>
      </c>
      <c r="C1557" s="75" t="str" cm="1">
        <f t="array" ref="C1557">+INDEX(Table_4[[Departamento]:[Municipio]],FINAL!$B1557,1)</f>
        <v>Colón</v>
      </c>
      <c r="D1557" s="75" t="str" cm="1">
        <f t="array" ref="D1557">+INDEX(Table_4[[Departamento]:[Municipio]],FINAL!$B1557,4)</f>
        <v>Trujillo</v>
      </c>
      <c r="E1557" s="75" t="str" cm="1">
        <f t="array" ref="E1557">+INDEX(Table_4[[Departamento]:[Municipio]],FINAL!$B1557,3)</f>
        <v>0201</v>
      </c>
      <c r="F1557" s="102">
        <f t="shared" si="133"/>
        <v>43904</v>
      </c>
      <c r="G1557" s="77" t="str">
        <f>+CONSOLIDADO[[#This Row],[Codigo Municipio]]&amp;CONSOLIDADO[[#This Row],[Fecha]]</f>
        <v>020143904</v>
      </c>
      <c r="H1557" s="78">
        <f>+IFERROR(VLOOKUP($G1557,TDAcumula!$C$2:$E$2027,3,0),0)</f>
        <v>0</v>
      </c>
      <c r="I1557" s="79">
        <f t="shared" si="130"/>
        <v>0</v>
      </c>
      <c r="J1557" s="80">
        <f>+IF(CONSOLIDADO[[#This Row],[Codigo Municipio]]=E1556,CONSOLIDADO[[#This Row],[Fallecidos Diarios]]+J1556,CONSOLIDADO[[#This Row],[Fallecidos Diarios]])</f>
        <v>0</v>
      </c>
      <c r="K1557" s="81">
        <f t="shared" si="131"/>
        <v>0</v>
      </c>
      <c r="L1557" s="82">
        <f>+IF(CONSOLIDADO[[#This Row],[Codigo Municipio]]=E1556,CONSOLIDADO[[#This Row],[Recuperados Diarios]]+L1556,CONSOLIDADO[[#This Row],[Recuperados Diarios]])</f>
        <v>0</v>
      </c>
      <c r="M1557" s="83" cm="1">
        <f t="array" ref="M1557">+IFERROR(IF(CONSOLIDADO[[#This Row],[Día]]&lt;14,0,INDEX(CONSOLIDADO[Casos Diarios],ROW()-14,1)),0)</f>
        <v>0</v>
      </c>
      <c r="N1557" s="78">
        <f>+IF(CONSOLIDADO[[#This Row],[Clave]]="710143893",1,IF(OR(CONSOLIDADO[[#This Row],[Casos Acumulados]]&gt;0,CONSOLIDADO[[#This Row],[Muertes]]&gt;0),N1556+1,I1557))</f>
        <v>0</v>
      </c>
      <c r="O1557" s="75">
        <f>+IFERROR(VLOOKUP($G1557,TDMuertes!$C$2:$E$534,3,0),0)</f>
        <v>0</v>
      </c>
      <c r="P1557" s="100" t="str">
        <f t="shared" ca="1" si="132"/>
        <v>OFF</v>
      </c>
      <c r="Q1557" s="84">
        <f>+IFERROR(VLOOKUP(CONSOLIDADO[[#This Row],[Codigo Municipio]],TDDia!$A$4:$B$394,2,0),0)</f>
        <v>0</v>
      </c>
    </row>
    <row r="1558" spans="2:17" ht="14.4" x14ac:dyDescent="0.3">
      <c r="B1558">
        <f t="shared" si="134"/>
        <v>9</v>
      </c>
      <c r="C1558" s="75" t="str" cm="1">
        <f t="array" ref="C1558">+INDEX(Table_4[[Departamento]:[Municipio]],FINAL!$B1558,1)</f>
        <v>Colón</v>
      </c>
      <c r="D1558" s="75" t="str" cm="1">
        <f t="array" ref="D1558">+INDEX(Table_4[[Departamento]:[Municipio]],FINAL!$B1558,4)</f>
        <v>Trujillo</v>
      </c>
      <c r="E1558" s="75" t="str" cm="1">
        <f t="array" ref="E1558">+INDEX(Table_4[[Departamento]:[Municipio]],FINAL!$B1558,3)</f>
        <v>0201</v>
      </c>
      <c r="F1558" s="102">
        <f t="shared" si="133"/>
        <v>43905</v>
      </c>
      <c r="G1558" s="77" t="str">
        <f>+CONSOLIDADO[[#This Row],[Codigo Municipio]]&amp;CONSOLIDADO[[#This Row],[Fecha]]</f>
        <v>020143905</v>
      </c>
      <c r="H1558" s="78">
        <f>+IFERROR(VLOOKUP($G1558,TDAcumula!$C$2:$E$2027,3,0),0)</f>
        <v>0</v>
      </c>
      <c r="I1558" s="79">
        <f t="shared" si="130"/>
        <v>0</v>
      </c>
      <c r="J1558" s="80">
        <f>+IF(CONSOLIDADO[[#This Row],[Codigo Municipio]]=E1557,CONSOLIDADO[[#This Row],[Fallecidos Diarios]]+J1557,CONSOLIDADO[[#This Row],[Fallecidos Diarios]])</f>
        <v>0</v>
      </c>
      <c r="K1558" s="81">
        <f t="shared" si="131"/>
        <v>0</v>
      </c>
      <c r="L1558" s="82">
        <f>+IF(CONSOLIDADO[[#This Row],[Codigo Municipio]]=E1557,CONSOLIDADO[[#This Row],[Recuperados Diarios]]+L1557,CONSOLIDADO[[#This Row],[Recuperados Diarios]])</f>
        <v>0</v>
      </c>
      <c r="M1558" s="83" cm="1">
        <f t="array" ref="M1558">+IFERROR(IF(CONSOLIDADO[[#This Row],[Día]]&lt;14,0,INDEX(CONSOLIDADO[Casos Diarios],ROW()-14,1)),0)</f>
        <v>0</v>
      </c>
      <c r="N1558" s="78">
        <f>+IF(CONSOLIDADO[[#This Row],[Clave]]="710143893",1,IF(OR(CONSOLIDADO[[#This Row],[Casos Acumulados]]&gt;0,CONSOLIDADO[[#This Row],[Muertes]]&gt;0),N1557+1,I1558))</f>
        <v>0</v>
      </c>
      <c r="O1558" s="75">
        <f>+IFERROR(VLOOKUP($G1558,TDMuertes!$C$2:$E$534,3,0),0)</f>
        <v>0</v>
      </c>
      <c r="P1558" s="100" t="str">
        <f t="shared" ca="1" si="132"/>
        <v>OFF</v>
      </c>
      <c r="Q1558" s="84">
        <f>+IFERROR(VLOOKUP(CONSOLIDADO[[#This Row],[Codigo Municipio]],TDDia!$A$4:$B$394,2,0),0)</f>
        <v>0</v>
      </c>
    </row>
    <row r="1559" spans="2:17" ht="14.4" x14ac:dyDescent="0.3">
      <c r="B1559">
        <f t="shared" si="134"/>
        <v>9</v>
      </c>
      <c r="C1559" s="75" t="str" cm="1">
        <f t="array" ref="C1559">+INDEX(Table_4[[Departamento]:[Municipio]],FINAL!$B1559,1)</f>
        <v>Colón</v>
      </c>
      <c r="D1559" s="75" t="str" cm="1">
        <f t="array" ref="D1559">+INDEX(Table_4[[Departamento]:[Municipio]],FINAL!$B1559,4)</f>
        <v>Trujillo</v>
      </c>
      <c r="E1559" s="75" t="str" cm="1">
        <f t="array" ref="E1559">+INDEX(Table_4[[Departamento]:[Municipio]],FINAL!$B1559,3)</f>
        <v>0201</v>
      </c>
      <c r="F1559" s="102">
        <f t="shared" si="133"/>
        <v>43906</v>
      </c>
      <c r="G1559" s="77" t="str">
        <f>+CONSOLIDADO[[#This Row],[Codigo Municipio]]&amp;CONSOLIDADO[[#This Row],[Fecha]]</f>
        <v>020143906</v>
      </c>
      <c r="H1559" s="78">
        <f>+IFERROR(VLOOKUP($G1559,TDAcumula!$C$2:$E$2027,3,0),0)</f>
        <v>0</v>
      </c>
      <c r="I1559" s="79">
        <f t="shared" si="130"/>
        <v>0</v>
      </c>
      <c r="J1559" s="80">
        <f>+IF(CONSOLIDADO[[#This Row],[Codigo Municipio]]=E1558,CONSOLIDADO[[#This Row],[Fallecidos Diarios]]+J1558,CONSOLIDADO[[#This Row],[Fallecidos Diarios]])</f>
        <v>0</v>
      </c>
      <c r="K1559" s="81">
        <f t="shared" si="131"/>
        <v>0</v>
      </c>
      <c r="L1559" s="82">
        <f>+IF(CONSOLIDADO[[#This Row],[Codigo Municipio]]=E1558,CONSOLIDADO[[#This Row],[Recuperados Diarios]]+L1558,CONSOLIDADO[[#This Row],[Recuperados Diarios]])</f>
        <v>0</v>
      </c>
      <c r="M1559" s="83" cm="1">
        <f t="array" ref="M1559">+IFERROR(IF(CONSOLIDADO[[#This Row],[Día]]&lt;14,0,INDEX(CONSOLIDADO[Casos Diarios],ROW()-14,1)),0)</f>
        <v>0</v>
      </c>
      <c r="N1559" s="78">
        <f>+IF(CONSOLIDADO[[#This Row],[Clave]]="710143893",1,IF(OR(CONSOLIDADO[[#This Row],[Casos Acumulados]]&gt;0,CONSOLIDADO[[#This Row],[Muertes]]&gt;0),N1558+1,I1559))</f>
        <v>0</v>
      </c>
      <c r="O1559" s="75">
        <f>+IFERROR(VLOOKUP($G1559,TDMuertes!$C$2:$E$534,3,0),0)</f>
        <v>0</v>
      </c>
      <c r="P1559" s="100" t="str">
        <f t="shared" ca="1" si="132"/>
        <v>OFF</v>
      </c>
      <c r="Q1559" s="84">
        <f>+IFERROR(VLOOKUP(CONSOLIDADO[[#This Row],[Codigo Municipio]],TDDia!$A$4:$B$394,2,0),0)</f>
        <v>0</v>
      </c>
    </row>
    <row r="1560" spans="2:17" ht="14.4" x14ac:dyDescent="0.3">
      <c r="B1560">
        <f t="shared" si="134"/>
        <v>9</v>
      </c>
      <c r="C1560" s="75" t="str" cm="1">
        <f t="array" ref="C1560">+INDEX(Table_4[[Departamento]:[Municipio]],FINAL!$B1560,1)</f>
        <v>Colón</v>
      </c>
      <c r="D1560" s="75" t="str" cm="1">
        <f t="array" ref="D1560">+INDEX(Table_4[[Departamento]:[Municipio]],FINAL!$B1560,4)</f>
        <v>Trujillo</v>
      </c>
      <c r="E1560" s="75" t="str" cm="1">
        <f t="array" ref="E1560">+INDEX(Table_4[[Departamento]:[Municipio]],FINAL!$B1560,3)</f>
        <v>0201</v>
      </c>
      <c r="F1560" s="102">
        <f t="shared" si="133"/>
        <v>43907</v>
      </c>
      <c r="G1560" s="77" t="str">
        <f>+CONSOLIDADO[[#This Row],[Codigo Municipio]]&amp;CONSOLIDADO[[#This Row],[Fecha]]</f>
        <v>020143907</v>
      </c>
      <c r="H1560" s="78">
        <f>+IFERROR(VLOOKUP($G1560,TDAcumula!$C$2:$E$2027,3,0),0)</f>
        <v>0</v>
      </c>
      <c r="I1560" s="79">
        <f t="shared" si="130"/>
        <v>0</v>
      </c>
      <c r="J1560" s="80">
        <f>+IF(CONSOLIDADO[[#This Row],[Codigo Municipio]]=E1559,CONSOLIDADO[[#This Row],[Fallecidos Diarios]]+J1559,CONSOLIDADO[[#This Row],[Fallecidos Diarios]])</f>
        <v>0</v>
      </c>
      <c r="K1560" s="81">
        <f t="shared" si="131"/>
        <v>0</v>
      </c>
      <c r="L1560" s="82">
        <f>+IF(CONSOLIDADO[[#This Row],[Codigo Municipio]]=E1559,CONSOLIDADO[[#This Row],[Recuperados Diarios]]+L1559,CONSOLIDADO[[#This Row],[Recuperados Diarios]])</f>
        <v>0</v>
      </c>
      <c r="M1560" s="83" cm="1">
        <f t="array" ref="M1560">+IFERROR(IF(CONSOLIDADO[[#This Row],[Día]]&lt;14,0,INDEX(CONSOLIDADO[Casos Diarios],ROW()-14,1)),0)</f>
        <v>0</v>
      </c>
      <c r="N1560" s="78">
        <f>+IF(CONSOLIDADO[[#This Row],[Clave]]="710143893",1,IF(OR(CONSOLIDADO[[#This Row],[Casos Acumulados]]&gt;0,CONSOLIDADO[[#This Row],[Muertes]]&gt;0),N1559+1,I1560))</f>
        <v>0</v>
      </c>
      <c r="O1560" s="75">
        <f>+IFERROR(VLOOKUP($G1560,TDMuertes!$C$2:$E$534,3,0),0)</f>
        <v>0</v>
      </c>
      <c r="P1560" s="100" t="str">
        <f t="shared" ca="1" si="132"/>
        <v>OFF</v>
      </c>
      <c r="Q1560" s="84">
        <f>+IFERROR(VLOOKUP(CONSOLIDADO[[#This Row],[Codigo Municipio]],TDDia!$A$4:$B$394,2,0),0)</f>
        <v>0</v>
      </c>
    </row>
    <row r="1561" spans="2:17" ht="14.4" x14ac:dyDescent="0.3">
      <c r="B1561">
        <f t="shared" si="134"/>
        <v>9</v>
      </c>
      <c r="C1561" s="75" t="str" cm="1">
        <f t="array" ref="C1561">+INDEX(Table_4[[Departamento]:[Municipio]],FINAL!$B1561,1)</f>
        <v>Colón</v>
      </c>
      <c r="D1561" s="75" t="str" cm="1">
        <f t="array" ref="D1561">+INDEX(Table_4[[Departamento]:[Municipio]],FINAL!$B1561,4)</f>
        <v>Trujillo</v>
      </c>
      <c r="E1561" s="75" t="str" cm="1">
        <f t="array" ref="E1561">+INDEX(Table_4[[Departamento]:[Municipio]],FINAL!$B1561,3)</f>
        <v>0201</v>
      </c>
      <c r="F1561" s="102">
        <f t="shared" si="133"/>
        <v>43908</v>
      </c>
      <c r="G1561" s="77" t="str">
        <f>+CONSOLIDADO[[#This Row],[Codigo Municipio]]&amp;CONSOLIDADO[[#This Row],[Fecha]]</f>
        <v>020143908</v>
      </c>
      <c r="H1561" s="78">
        <f>+IFERROR(VLOOKUP($G1561,TDAcumula!$C$2:$E$2027,3,0),0)</f>
        <v>0</v>
      </c>
      <c r="I1561" s="79">
        <f t="shared" si="130"/>
        <v>0</v>
      </c>
      <c r="J1561" s="80">
        <f>+IF(CONSOLIDADO[[#This Row],[Codigo Municipio]]=E1560,CONSOLIDADO[[#This Row],[Fallecidos Diarios]]+J1560,CONSOLIDADO[[#This Row],[Fallecidos Diarios]])</f>
        <v>0</v>
      </c>
      <c r="K1561" s="81">
        <f t="shared" si="131"/>
        <v>0</v>
      </c>
      <c r="L1561" s="82">
        <f>+IF(CONSOLIDADO[[#This Row],[Codigo Municipio]]=E1560,CONSOLIDADO[[#This Row],[Recuperados Diarios]]+L1560,CONSOLIDADO[[#This Row],[Recuperados Diarios]])</f>
        <v>0</v>
      </c>
      <c r="M1561" s="83" cm="1">
        <f t="array" ref="M1561">+IFERROR(IF(CONSOLIDADO[[#This Row],[Día]]&lt;14,0,INDEX(CONSOLIDADO[Casos Diarios],ROW()-14,1)),0)</f>
        <v>0</v>
      </c>
      <c r="N1561" s="78">
        <f>+IF(CONSOLIDADO[[#This Row],[Clave]]="710143893",1,IF(OR(CONSOLIDADO[[#This Row],[Casos Acumulados]]&gt;0,CONSOLIDADO[[#This Row],[Muertes]]&gt;0),N1560+1,I1561))</f>
        <v>0</v>
      </c>
      <c r="O1561" s="75">
        <f>+IFERROR(VLOOKUP($G1561,TDMuertes!$C$2:$E$534,3,0),0)</f>
        <v>0</v>
      </c>
      <c r="P1561" s="100" t="str">
        <f t="shared" ca="1" si="132"/>
        <v>OFF</v>
      </c>
      <c r="Q1561" s="84">
        <f>+IFERROR(VLOOKUP(CONSOLIDADO[[#This Row],[Codigo Municipio]],TDDia!$A$4:$B$394,2,0),0)</f>
        <v>0</v>
      </c>
    </row>
    <row r="1562" spans="2:17" ht="14.4" x14ac:dyDescent="0.3">
      <c r="B1562">
        <f t="shared" si="134"/>
        <v>9</v>
      </c>
      <c r="C1562" s="75" t="str" cm="1">
        <f t="array" ref="C1562">+INDEX(Table_4[[Departamento]:[Municipio]],FINAL!$B1562,1)</f>
        <v>Colón</v>
      </c>
      <c r="D1562" s="75" t="str" cm="1">
        <f t="array" ref="D1562">+INDEX(Table_4[[Departamento]:[Municipio]],FINAL!$B1562,4)</f>
        <v>Trujillo</v>
      </c>
      <c r="E1562" s="75" t="str" cm="1">
        <f t="array" ref="E1562">+INDEX(Table_4[[Departamento]:[Municipio]],FINAL!$B1562,3)</f>
        <v>0201</v>
      </c>
      <c r="F1562" s="102">
        <f t="shared" si="133"/>
        <v>43909</v>
      </c>
      <c r="G1562" s="77" t="str">
        <f>+CONSOLIDADO[[#This Row],[Codigo Municipio]]&amp;CONSOLIDADO[[#This Row],[Fecha]]</f>
        <v>020143909</v>
      </c>
      <c r="H1562" s="78">
        <f>+IFERROR(VLOOKUP($G1562,TDAcumula!$C$2:$E$2027,3,0),0)</f>
        <v>0</v>
      </c>
      <c r="I1562" s="79">
        <f t="shared" si="130"/>
        <v>0</v>
      </c>
      <c r="J1562" s="80">
        <f>+IF(CONSOLIDADO[[#This Row],[Codigo Municipio]]=E1561,CONSOLIDADO[[#This Row],[Fallecidos Diarios]]+J1561,CONSOLIDADO[[#This Row],[Fallecidos Diarios]])</f>
        <v>0</v>
      </c>
      <c r="K1562" s="81">
        <f t="shared" si="131"/>
        <v>0</v>
      </c>
      <c r="L1562" s="82">
        <f>+IF(CONSOLIDADO[[#This Row],[Codigo Municipio]]=E1561,CONSOLIDADO[[#This Row],[Recuperados Diarios]]+L1561,CONSOLIDADO[[#This Row],[Recuperados Diarios]])</f>
        <v>0</v>
      </c>
      <c r="M1562" s="83" cm="1">
        <f t="array" ref="M1562">+IFERROR(IF(CONSOLIDADO[[#This Row],[Día]]&lt;14,0,INDEX(CONSOLIDADO[Casos Diarios],ROW()-14,1)),0)</f>
        <v>0</v>
      </c>
      <c r="N1562" s="78">
        <f>+IF(CONSOLIDADO[[#This Row],[Clave]]="710143893",1,IF(OR(CONSOLIDADO[[#This Row],[Casos Acumulados]]&gt;0,CONSOLIDADO[[#This Row],[Muertes]]&gt;0),N1561+1,I1562))</f>
        <v>0</v>
      </c>
      <c r="O1562" s="75">
        <f>+IFERROR(VLOOKUP($G1562,TDMuertes!$C$2:$E$534,3,0),0)</f>
        <v>0</v>
      </c>
      <c r="P1562" s="100" t="str">
        <f t="shared" ca="1" si="132"/>
        <v>OFF</v>
      </c>
      <c r="Q1562" s="84">
        <f>+IFERROR(VLOOKUP(CONSOLIDADO[[#This Row],[Codigo Municipio]],TDDia!$A$4:$B$394,2,0),0)</f>
        <v>0</v>
      </c>
    </row>
    <row r="1563" spans="2:17" ht="14.4" x14ac:dyDescent="0.3">
      <c r="B1563">
        <f t="shared" si="134"/>
        <v>9</v>
      </c>
      <c r="C1563" s="75" t="str" cm="1">
        <f t="array" ref="C1563">+INDEX(Table_4[[Departamento]:[Municipio]],FINAL!$B1563,1)</f>
        <v>Colón</v>
      </c>
      <c r="D1563" s="75" t="str" cm="1">
        <f t="array" ref="D1563">+INDEX(Table_4[[Departamento]:[Municipio]],FINAL!$B1563,4)</f>
        <v>Trujillo</v>
      </c>
      <c r="E1563" s="75" t="str" cm="1">
        <f t="array" ref="E1563">+INDEX(Table_4[[Departamento]:[Municipio]],FINAL!$B1563,3)</f>
        <v>0201</v>
      </c>
      <c r="F1563" s="102">
        <f t="shared" si="133"/>
        <v>43910</v>
      </c>
      <c r="G1563" s="77" t="str">
        <f>+CONSOLIDADO[[#This Row],[Codigo Municipio]]&amp;CONSOLIDADO[[#This Row],[Fecha]]</f>
        <v>020143910</v>
      </c>
      <c r="H1563" s="78">
        <f>+IFERROR(VLOOKUP($G1563,TDAcumula!$C$2:$E$2027,3,0),0)</f>
        <v>0</v>
      </c>
      <c r="I1563" s="79">
        <f t="shared" si="130"/>
        <v>0</v>
      </c>
      <c r="J1563" s="80">
        <f>+IF(CONSOLIDADO[[#This Row],[Codigo Municipio]]=E1562,CONSOLIDADO[[#This Row],[Fallecidos Diarios]]+J1562,CONSOLIDADO[[#This Row],[Fallecidos Diarios]])</f>
        <v>0</v>
      </c>
      <c r="K1563" s="81">
        <f t="shared" si="131"/>
        <v>0</v>
      </c>
      <c r="L1563" s="82">
        <f>+IF(CONSOLIDADO[[#This Row],[Codigo Municipio]]=E1562,CONSOLIDADO[[#This Row],[Recuperados Diarios]]+L1562,CONSOLIDADO[[#This Row],[Recuperados Diarios]])</f>
        <v>0</v>
      </c>
      <c r="M1563" s="83" cm="1">
        <f t="array" ref="M1563">+IFERROR(IF(CONSOLIDADO[[#This Row],[Día]]&lt;14,0,INDEX(CONSOLIDADO[Casos Diarios],ROW()-14,1)),0)</f>
        <v>0</v>
      </c>
      <c r="N1563" s="78">
        <f>+IF(CONSOLIDADO[[#This Row],[Clave]]="710143893",1,IF(OR(CONSOLIDADO[[#This Row],[Casos Acumulados]]&gt;0,CONSOLIDADO[[#This Row],[Muertes]]&gt;0),N1562+1,I1563))</f>
        <v>0</v>
      </c>
      <c r="O1563" s="75">
        <f>+IFERROR(VLOOKUP($G1563,TDMuertes!$C$2:$E$534,3,0),0)</f>
        <v>0</v>
      </c>
      <c r="P1563" s="100" t="str">
        <f t="shared" ca="1" si="132"/>
        <v>OFF</v>
      </c>
      <c r="Q1563" s="84">
        <f>+IFERROR(VLOOKUP(CONSOLIDADO[[#This Row],[Codigo Municipio]],TDDia!$A$4:$B$394,2,0),0)</f>
        <v>0</v>
      </c>
    </row>
    <row r="1564" spans="2:17" ht="14.4" x14ac:dyDescent="0.3">
      <c r="B1564">
        <f t="shared" si="134"/>
        <v>9</v>
      </c>
      <c r="C1564" s="75" t="str" cm="1">
        <f t="array" ref="C1564">+INDEX(Table_4[[Departamento]:[Municipio]],FINAL!$B1564,1)</f>
        <v>Colón</v>
      </c>
      <c r="D1564" s="75" t="str" cm="1">
        <f t="array" ref="D1564">+INDEX(Table_4[[Departamento]:[Municipio]],FINAL!$B1564,4)</f>
        <v>Trujillo</v>
      </c>
      <c r="E1564" s="75" t="str" cm="1">
        <f t="array" ref="E1564">+INDEX(Table_4[[Departamento]:[Municipio]],FINAL!$B1564,3)</f>
        <v>0201</v>
      </c>
      <c r="F1564" s="102">
        <f t="shared" si="133"/>
        <v>43911</v>
      </c>
      <c r="G1564" s="77" t="str">
        <f>+CONSOLIDADO[[#This Row],[Codigo Municipio]]&amp;CONSOLIDADO[[#This Row],[Fecha]]</f>
        <v>020143911</v>
      </c>
      <c r="H1564" s="78">
        <f>+IFERROR(VLOOKUP($G1564,TDAcumula!$C$2:$E$2027,3,0),0)</f>
        <v>0</v>
      </c>
      <c r="I1564" s="79">
        <f t="shared" si="130"/>
        <v>0</v>
      </c>
      <c r="J1564" s="80">
        <f>+IF(CONSOLIDADO[[#This Row],[Codigo Municipio]]=E1563,CONSOLIDADO[[#This Row],[Fallecidos Diarios]]+J1563,CONSOLIDADO[[#This Row],[Fallecidos Diarios]])</f>
        <v>0</v>
      </c>
      <c r="K1564" s="81">
        <f t="shared" si="131"/>
        <v>0</v>
      </c>
      <c r="L1564" s="82">
        <f>+IF(CONSOLIDADO[[#This Row],[Codigo Municipio]]=E1563,CONSOLIDADO[[#This Row],[Recuperados Diarios]]+L1563,CONSOLIDADO[[#This Row],[Recuperados Diarios]])</f>
        <v>0</v>
      </c>
      <c r="M1564" s="83" cm="1">
        <f t="array" ref="M1564">+IFERROR(IF(CONSOLIDADO[[#This Row],[Día]]&lt;14,0,INDEX(CONSOLIDADO[Casos Diarios],ROW()-14,1)),0)</f>
        <v>0</v>
      </c>
      <c r="N1564" s="78">
        <f>+IF(CONSOLIDADO[[#This Row],[Clave]]="710143893",1,IF(OR(CONSOLIDADO[[#This Row],[Casos Acumulados]]&gt;0,CONSOLIDADO[[#This Row],[Muertes]]&gt;0),N1563+1,I1564))</f>
        <v>0</v>
      </c>
      <c r="O1564" s="75">
        <f>+IFERROR(VLOOKUP($G1564,TDMuertes!$C$2:$E$534,3,0),0)</f>
        <v>0</v>
      </c>
      <c r="P1564" s="100" t="str">
        <f t="shared" ca="1" si="132"/>
        <v>OFF</v>
      </c>
      <c r="Q1564" s="84">
        <f>+IFERROR(VLOOKUP(CONSOLIDADO[[#This Row],[Codigo Municipio]],TDDia!$A$4:$B$394,2,0),0)</f>
        <v>0</v>
      </c>
    </row>
    <row r="1565" spans="2:17" ht="14.4" x14ac:dyDescent="0.3">
      <c r="B1565">
        <f t="shared" si="134"/>
        <v>9</v>
      </c>
      <c r="C1565" s="75" t="str" cm="1">
        <f t="array" ref="C1565">+INDEX(Table_4[[Departamento]:[Municipio]],FINAL!$B1565,1)</f>
        <v>Colón</v>
      </c>
      <c r="D1565" s="75" t="str" cm="1">
        <f t="array" ref="D1565">+INDEX(Table_4[[Departamento]:[Municipio]],FINAL!$B1565,4)</f>
        <v>Trujillo</v>
      </c>
      <c r="E1565" s="75" t="str" cm="1">
        <f t="array" ref="E1565">+INDEX(Table_4[[Departamento]:[Municipio]],FINAL!$B1565,3)</f>
        <v>0201</v>
      </c>
      <c r="F1565" s="102">
        <f t="shared" si="133"/>
        <v>43912</v>
      </c>
      <c r="G1565" s="77" t="str">
        <f>+CONSOLIDADO[[#This Row],[Codigo Municipio]]&amp;CONSOLIDADO[[#This Row],[Fecha]]</f>
        <v>020143912</v>
      </c>
      <c r="H1565" s="78">
        <f>+IFERROR(VLOOKUP($G1565,TDAcumula!$C$2:$E$2027,3,0),0)</f>
        <v>0</v>
      </c>
      <c r="I1565" s="79">
        <f t="shared" si="130"/>
        <v>0</v>
      </c>
      <c r="J1565" s="80">
        <f>+IF(CONSOLIDADO[[#This Row],[Codigo Municipio]]=E1564,CONSOLIDADO[[#This Row],[Fallecidos Diarios]]+J1564,CONSOLIDADO[[#This Row],[Fallecidos Diarios]])</f>
        <v>0</v>
      </c>
      <c r="K1565" s="81">
        <f t="shared" si="131"/>
        <v>0</v>
      </c>
      <c r="L1565" s="82">
        <f>+IF(CONSOLIDADO[[#This Row],[Codigo Municipio]]=E1564,CONSOLIDADO[[#This Row],[Recuperados Diarios]]+L1564,CONSOLIDADO[[#This Row],[Recuperados Diarios]])</f>
        <v>0</v>
      </c>
      <c r="M1565" s="83" cm="1">
        <f t="array" ref="M1565">+IFERROR(IF(CONSOLIDADO[[#This Row],[Día]]&lt;14,0,INDEX(CONSOLIDADO[Casos Diarios],ROW()-14,1)),0)</f>
        <v>0</v>
      </c>
      <c r="N1565" s="78">
        <f>+IF(CONSOLIDADO[[#This Row],[Clave]]="710143893",1,IF(OR(CONSOLIDADO[[#This Row],[Casos Acumulados]]&gt;0,CONSOLIDADO[[#This Row],[Muertes]]&gt;0),N1564+1,I1565))</f>
        <v>0</v>
      </c>
      <c r="O1565" s="75">
        <f>+IFERROR(VLOOKUP($G1565,TDMuertes!$C$2:$E$534,3,0),0)</f>
        <v>0</v>
      </c>
      <c r="P1565" s="100" t="str">
        <f t="shared" ca="1" si="132"/>
        <v>OFF</v>
      </c>
      <c r="Q1565" s="84">
        <f>+IFERROR(VLOOKUP(CONSOLIDADO[[#This Row],[Codigo Municipio]],TDDia!$A$4:$B$394,2,0),0)</f>
        <v>0</v>
      </c>
    </row>
    <row r="1566" spans="2:17" ht="14.4" x14ac:dyDescent="0.3">
      <c r="B1566">
        <f t="shared" si="134"/>
        <v>9</v>
      </c>
      <c r="C1566" s="75" t="str" cm="1">
        <f t="array" ref="C1566">+INDEX(Table_4[[Departamento]:[Municipio]],FINAL!$B1566,1)</f>
        <v>Colón</v>
      </c>
      <c r="D1566" s="75" t="str" cm="1">
        <f t="array" ref="D1566">+INDEX(Table_4[[Departamento]:[Municipio]],FINAL!$B1566,4)</f>
        <v>Trujillo</v>
      </c>
      <c r="E1566" s="75" t="str" cm="1">
        <f t="array" ref="E1566">+INDEX(Table_4[[Departamento]:[Municipio]],FINAL!$B1566,3)</f>
        <v>0201</v>
      </c>
      <c r="F1566" s="102">
        <f t="shared" si="133"/>
        <v>43913</v>
      </c>
      <c r="G1566" s="77" t="str">
        <f>+CONSOLIDADO[[#This Row],[Codigo Municipio]]&amp;CONSOLIDADO[[#This Row],[Fecha]]</f>
        <v>020143913</v>
      </c>
      <c r="H1566" s="78">
        <f>+IFERROR(VLOOKUP($G1566,TDAcumula!$C$2:$E$2027,3,0),0)</f>
        <v>0</v>
      </c>
      <c r="I1566" s="79">
        <f t="shared" si="130"/>
        <v>0</v>
      </c>
      <c r="J1566" s="80">
        <f>+IF(CONSOLIDADO[[#This Row],[Codigo Municipio]]=E1565,CONSOLIDADO[[#This Row],[Fallecidos Diarios]]+J1565,CONSOLIDADO[[#This Row],[Fallecidos Diarios]])</f>
        <v>0</v>
      </c>
      <c r="K1566" s="81">
        <f t="shared" si="131"/>
        <v>0</v>
      </c>
      <c r="L1566" s="82">
        <f>+IF(CONSOLIDADO[[#This Row],[Codigo Municipio]]=E1565,CONSOLIDADO[[#This Row],[Recuperados Diarios]]+L1565,CONSOLIDADO[[#This Row],[Recuperados Diarios]])</f>
        <v>0</v>
      </c>
      <c r="M1566" s="83" cm="1">
        <f t="array" ref="M1566">+IFERROR(IF(CONSOLIDADO[[#This Row],[Día]]&lt;14,0,INDEX(CONSOLIDADO[Casos Diarios],ROW()-14,1)),0)</f>
        <v>0</v>
      </c>
      <c r="N1566" s="78">
        <f>+IF(CONSOLIDADO[[#This Row],[Clave]]="710143893",1,IF(OR(CONSOLIDADO[[#This Row],[Casos Acumulados]]&gt;0,CONSOLIDADO[[#This Row],[Muertes]]&gt;0),N1565+1,I1566))</f>
        <v>0</v>
      </c>
      <c r="O1566" s="75">
        <f>+IFERROR(VLOOKUP($G1566,TDMuertes!$C$2:$E$534,3,0),0)</f>
        <v>0</v>
      </c>
      <c r="P1566" s="100" t="str">
        <f t="shared" ca="1" si="132"/>
        <v>OFF</v>
      </c>
      <c r="Q1566" s="84">
        <f>+IFERROR(VLOOKUP(CONSOLIDADO[[#This Row],[Codigo Municipio]],TDDia!$A$4:$B$394,2,0),0)</f>
        <v>0</v>
      </c>
    </row>
    <row r="1567" spans="2:17" ht="14.4" x14ac:dyDescent="0.3">
      <c r="B1567">
        <f t="shared" si="134"/>
        <v>9</v>
      </c>
      <c r="C1567" s="75" t="str" cm="1">
        <f t="array" ref="C1567">+INDEX(Table_4[[Departamento]:[Municipio]],FINAL!$B1567,1)</f>
        <v>Colón</v>
      </c>
      <c r="D1567" s="75" t="str" cm="1">
        <f t="array" ref="D1567">+INDEX(Table_4[[Departamento]:[Municipio]],FINAL!$B1567,4)</f>
        <v>Trujillo</v>
      </c>
      <c r="E1567" s="75" t="str" cm="1">
        <f t="array" ref="E1567">+INDEX(Table_4[[Departamento]:[Municipio]],FINAL!$B1567,3)</f>
        <v>0201</v>
      </c>
      <c r="F1567" s="102">
        <f t="shared" si="133"/>
        <v>43914</v>
      </c>
      <c r="G1567" s="77" t="str">
        <f>+CONSOLIDADO[[#This Row],[Codigo Municipio]]&amp;CONSOLIDADO[[#This Row],[Fecha]]</f>
        <v>020143914</v>
      </c>
      <c r="H1567" s="78">
        <f>+IFERROR(VLOOKUP($G1567,TDAcumula!$C$2:$E$2027,3,0),0)</f>
        <v>0</v>
      </c>
      <c r="I1567" s="79">
        <f t="shared" si="130"/>
        <v>0</v>
      </c>
      <c r="J1567" s="80">
        <f>+IF(CONSOLIDADO[[#This Row],[Codigo Municipio]]=E1566,CONSOLIDADO[[#This Row],[Fallecidos Diarios]]+J1566,CONSOLIDADO[[#This Row],[Fallecidos Diarios]])</f>
        <v>0</v>
      </c>
      <c r="K1567" s="81">
        <f t="shared" si="131"/>
        <v>0</v>
      </c>
      <c r="L1567" s="82">
        <f>+IF(CONSOLIDADO[[#This Row],[Codigo Municipio]]=E1566,CONSOLIDADO[[#This Row],[Recuperados Diarios]]+L1566,CONSOLIDADO[[#This Row],[Recuperados Diarios]])</f>
        <v>0</v>
      </c>
      <c r="M1567" s="83" cm="1">
        <f t="array" ref="M1567">+IFERROR(IF(CONSOLIDADO[[#This Row],[Día]]&lt;14,0,INDEX(CONSOLIDADO[Casos Diarios],ROW()-14,1)),0)</f>
        <v>0</v>
      </c>
      <c r="N1567" s="78">
        <f>+IF(CONSOLIDADO[[#This Row],[Clave]]="710143893",1,IF(OR(CONSOLIDADO[[#This Row],[Casos Acumulados]]&gt;0,CONSOLIDADO[[#This Row],[Muertes]]&gt;0),N1566+1,I1567))</f>
        <v>0</v>
      </c>
      <c r="O1567" s="75">
        <f>+IFERROR(VLOOKUP($G1567,TDMuertes!$C$2:$E$534,3,0),0)</f>
        <v>0</v>
      </c>
      <c r="P1567" s="100" t="str">
        <f t="shared" ca="1" si="132"/>
        <v>OFF</v>
      </c>
      <c r="Q1567" s="84">
        <f>+IFERROR(VLOOKUP(CONSOLIDADO[[#This Row],[Codigo Municipio]],TDDia!$A$4:$B$394,2,0),0)</f>
        <v>0</v>
      </c>
    </row>
    <row r="1568" spans="2:17" ht="14.4" x14ac:dyDescent="0.3">
      <c r="B1568">
        <f t="shared" si="134"/>
        <v>9</v>
      </c>
      <c r="C1568" s="75" t="str" cm="1">
        <f t="array" ref="C1568">+INDEX(Table_4[[Departamento]:[Municipio]],FINAL!$B1568,1)</f>
        <v>Colón</v>
      </c>
      <c r="D1568" s="75" t="str" cm="1">
        <f t="array" ref="D1568">+INDEX(Table_4[[Departamento]:[Municipio]],FINAL!$B1568,4)</f>
        <v>Trujillo</v>
      </c>
      <c r="E1568" s="75" t="str" cm="1">
        <f t="array" ref="E1568">+INDEX(Table_4[[Departamento]:[Municipio]],FINAL!$B1568,3)</f>
        <v>0201</v>
      </c>
      <c r="F1568" s="102">
        <f t="shared" si="133"/>
        <v>43915</v>
      </c>
      <c r="G1568" s="77" t="str">
        <f>+CONSOLIDADO[[#This Row],[Codigo Municipio]]&amp;CONSOLIDADO[[#This Row],[Fecha]]</f>
        <v>020143915</v>
      </c>
      <c r="H1568" s="78">
        <f>+IFERROR(VLOOKUP($G1568,TDAcumula!$C$2:$E$2027,3,0),0)</f>
        <v>0</v>
      </c>
      <c r="I1568" s="79">
        <f t="shared" si="130"/>
        <v>0</v>
      </c>
      <c r="J1568" s="80">
        <f>+IF(CONSOLIDADO[[#This Row],[Codigo Municipio]]=E1567,CONSOLIDADO[[#This Row],[Fallecidos Diarios]]+J1567,CONSOLIDADO[[#This Row],[Fallecidos Diarios]])</f>
        <v>0</v>
      </c>
      <c r="K1568" s="81">
        <f t="shared" si="131"/>
        <v>0</v>
      </c>
      <c r="L1568" s="82">
        <f>+IF(CONSOLIDADO[[#This Row],[Codigo Municipio]]=E1567,CONSOLIDADO[[#This Row],[Recuperados Diarios]]+L1567,CONSOLIDADO[[#This Row],[Recuperados Diarios]])</f>
        <v>0</v>
      </c>
      <c r="M1568" s="83" cm="1">
        <f t="array" ref="M1568">+IFERROR(IF(CONSOLIDADO[[#This Row],[Día]]&lt;14,0,INDEX(CONSOLIDADO[Casos Diarios],ROW()-14,1)),0)</f>
        <v>0</v>
      </c>
      <c r="N1568" s="78">
        <f>+IF(CONSOLIDADO[[#This Row],[Clave]]="710143893",1,IF(OR(CONSOLIDADO[[#This Row],[Casos Acumulados]]&gt;0,CONSOLIDADO[[#This Row],[Muertes]]&gt;0),N1567+1,I1568))</f>
        <v>0</v>
      </c>
      <c r="O1568" s="75">
        <f>+IFERROR(VLOOKUP($G1568,TDMuertes!$C$2:$E$534,3,0),0)</f>
        <v>0</v>
      </c>
      <c r="P1568" s="100" t="str">
        <f t="shared" ca="1" si="132"/>
        <v>OFF</v>
      </c>
      <c r="Q1568" s="84">
        <f>+IFERROR(VLOOKUP(CONSOLIDADO[[#This Row],[Codigo Municipio]],TDDia!$A$4:$B$394,2,0),0)</f>
        <v>0</v>
      </c>
    </row>
    <row r="1569" spans="2:17" ht="14.4" x14ac:dyDescent="0.3">
      <c r="B1569">
        <f t="shared" si="134"/>
        <v>9</v>
      </c>
      <c r="C1569" s="75" t="str" cm="1">
        <f t="array" ref="C1569">+INDEX(Table_4[[Departamento]:[Municipio]],FINAL!$B1569,1)</f>
        <v>Colón</v>
      </c>
      <c r="D1569" s="75" t="str" cm="1">
        <f t="array" ref="D1569">+INDEX(Table_4[[Departamento]:[Municipio]],FINAL!$B1569,4)</f>
        <v>Trujillo</v>
      </c>
      <c r="E1569" s="75" t="str" cm="1">
        <f t="array" ref="E1569">+INDEX(Table_4[[Departamento]:[Municipio]],FINAL!$B1569,3)</f>
        <v>0201</v>
      </c>
      <c r="F1569" s="102">
        <f t="shared" si="133"/>
        <v>43916</v>
      </c>
      <c r="G1569" s="77" t="str">
        <f>+CONSOLIDADO[[#This Row],[Codigo Municipio]]&amp;CONSOLIDADO[[#This Row],[Fecha]]</f>
        <v>020143916</v>
      </c>
      <c r="H1569" s="78">
        <f>+IFERROR(VLOOKUP($G1569,TDAcumula!$C$2:$E$2027,3,0),0)</f>
        <v>0</v>
      </c>
      <c r="I1569" s="79">
        <f t="shared" si="130"/>
        <v>0</v>
      </c>
      <c r="J1569" s="80">
        <f>+IF(CONSOLIDADO[[#This Row],[Codigo Municipio]]=E1568,CONSOLIDADO[[#This Row],[Fallecidos Diarios]]+J1568,CONSOLIDADO[[#This Row],[Fallecidos Diarios]])</f>
        <v>0</v>
      </c>
      <c r="K1569" s="81">
        <f t="shared" si="131"/>
        <v>0</v>
      </c>
      <c r="L1569" s="82">
        <f>+IF(CONSOLIDADO[[#This Row],[Codigo Municipio]]=E1568,CONSOLIDADO[[#This Row],[Recuperados Diarios]]+L1568,CONSOLIDADO[[#This Row],[Recuperados Diarios]])</f>
        <v>0</v>
      </c>
      <c r="M1569" s="83" cm="1">
        <f t="array" ref="M1569">+IFERROR(IF(CONSOLIDADO[[#This Row],[Día]]&lt;14,0,INDEX(CONSOLIDADO[Casos Diarios],ROW()-14,1)),0)</f>
        <v>0</v>
      </c>
      <c r="N1569" s="78">
        <f>+IF(CONSOLIDADO[[#This Row],[Clave]]="710143893",1,IF(OR(CONSOLIDADO[[#This Row],[Casos Acumulados]]&gt;0,CONSOLIDADO[[#This Row],[Muertes]]&gt;0),N1568+1,I1569))</f>
        <v>0</v>
      </c>
      <c r="O1569" s="75">
        <f>+IFERROR(VLOOKUP($G1569,TDMuertes!$C$2:$E$534,3,0),0)</f>
        <v>0</v>
      </c>
      <c r="P1569" s="100" t="str">
        <f t="shared" ca="1" si="132"/>
        <v>OFF</v>
      </c>
      <c r="Q1569" s="84">
        <f>+IFERROR(VLOOKUP(CONSOLIDADO[[#This Row],[Codigo Municipio]],TDDia!$A$4:$B$394,2,0),0)</f>
        <v>0</v>
      </c>
    </row>
    <row r="1570" spans="2:17" ht="14.4" x14ac:dyDescent="0.3">
      <c r="B1570">
        <f t="shared" si="134"/>
        <v>9</v>
      </c>
      <c r="C1570" s="75" t="str" cm="1">
        <f t="array" ref="C1570">+INDEX(Table_4[[Departamento]:[Municipio]],FINAL!$B1570,1)</f>
        <v>Colón</v>
      </c>
      <c r="D1570" s="75" t="str" cm="1">
        <f t="array" ref="D1570">+INDEX(Table_4[[Departamento]:[Municipio]],FINAL!$B1570,4)</f>
        <v>Trujillo</v>
      </c>
      <c r="E1570" s="75" t="str" cm="1">
        <f t="array" ref="E1570">+INDEX(Table_4[[Departamento]:[Municipio]],FINAL!$B1570,3)</f>
        <v>0201</v>
      </c>
      <c r="F1570" s="102">
        <f t="shared" si="133"/>
        <v>43917</v>
      </c>
      <c r="G1570" s="77" t="str">
        <f>+CONSOLIDADO[[#This Row],[Codigo Municipio]]&amp;CONSOLIDADO[[#This Row],[Fecha]]</f>
        <v>020143917</v>
      </c>
      <c r="H1570" s="78">
        <f>+IFERROR(VLOOKUP($G1570,TDAcumula!$C$2:$E$2027,3,0),0)</f>
        <v>2</v>
      </c>
      <c r="I1570" s="79">
        <f t="shared" si="130"/>
        <v>2</v>
      </c>
      <c r="J1570" s="80">
        <f>+IF(CONSOLIDADO[[#This Row],[Codigo Municipio]]=E1569,CONSOLIDADO[[#This Row],[Fallecidos Diarios]]+J1569,CONSOLIDADO[[#This Row],[Fallecidos Diarios]])</f>
        <v>0</v>
      </c>
      <c r="K1570" s="81">
        <f t="shared" si="131"/>
        <v>2</v>
      </c>
      <c r="L1570" s="82">
        <f>+IF(CONSOLIDADO[[#This Row],[Codigo Municipio]]=E1569,CONSOLIDADO[[#This Row],[Recuperados Diarios]]+L1569,CONSOLIDADO[[#This Row],[Recuperados Diarios]])</f>
        <v>0</v>
      </c>
      <c r="M1570" s="83" cm="1">
        <f t="array" ref="M1570">+IFERROR(IF(CONSOLIDADO[[#This Row],[Día]]&lt;14,0,INDEX(CONSOLIDADO[Casos Diarios],ROW()-14,1)),0)</f>
        <v>0</v>
      </c>
      <c r="N1570" s="78">
        <f>+IF(CONSOLIDADO[[#This Row],[Clave]]="710143893",1,IF(OR(CONSOLIDADO[[#This Row],[Casos Acumulados]]&gt;0,CONSOLIDADO[[#This Row],[Muertes]]&gt;0),N1569+1,I1570))</f>
        <v>1</v>
      </c>
      <c r="O1570" s="75">
        <f>+IFERROR(VLOOKUP($G1570,TDMuertes!$C$2:$E$534,3,0),0)</f>
        <v>0</v>
      </c>
      <c r="P1570" s="100" t="str">
        <f t="shared" ca="1" si="132"/>
        <v>START</v>
      </c>
      <c r="Q1570" s="84">
        <f>+IFERROR(VLOOKUP(CONSOLIDADO[[#This Row],[Codigo Municipio]],TDDia!$A$4:$B$394,2,0),0)</f>
        <v>0</v>
      </c>
    </row>
    <row r="1571" spans="2:17" ht="14.4" x14ac:dyDescent="0.3">
      <c r="B1571">
        <f t="shared" si="134"/>
        <v>9</v>
      </c>
      <c r="C1571" s="75" t="str" cm="1">
        <f t="array" ref="C1571">+INDEX(Table_4[[Departamento]:[Municipio]],FINAL!$B1571,1)</f>
        <v>Colón</v>
      </c>
      <c r="D1571" s="75" t="str" cm="1">
        <f t="array" ref="D1571">+INDEX(Table_4[[Departamento]:[Municipio]],FINAL!$B1571,4)</f>
        <v>Trujillo</v>
      </c>
      <c r="E1571" s="75" t="str" cm="1">
        <f t="array" ref="E1571">+INDEX(Table_4[[Departamento]:[Municipio]],FINAL!$B1571,3)</f>
        <v>0201</v>
      </c>
      <c r="F1571" s="102">
        <f t="shared" si="133"/>
        <v>43918</v>
      </c>
      <c r="G1571" s="77" t="str">
        <f>+CONSOLIDADO[[#This Row],[Codigo Municipio]]&amp;CONSOLIDADO[[#This Row],[Fecha]]</f>
        <v>020143918</v>
      </c>
      <c r="H1571" s="78">
        <f>+IFERROR(VLOOKUP($G1571,TDAcumula!$C$2:$E$2027,3,0),0)</f>
        <v>2</v>
      </c>
      <c r="I1571" s="79">
        <f t="shared" si="130"/>
        <v>4</v>
      </c>
      <c r="J1571" s="80">
        <f>+IF(CONSOLIDADO[[#This Row],[Codigo Municipio]]=E1570,CONSOLIDADO[[#This Row],[Fallecidos Diarios]]+J1570,CONSOLIDADO[[#This Row],[Fallecidos Diarios]])</f>
        <v>0</v>
      </c>
      <c r="K1571" s="81">
        <f t="shared" si="131"/>
        <v>4</v>
      </c>
      <c r="L1571" s="82">
        <f>+IF(CONSOLIDADO[[#This Row],[Codigo Municipio]]=E1570,CONSOLIDADO[[#This Row],[Recuperados Diarios]]+L1570,CONSOLIDADO[[#This Row],[Recuperados Diarios]])</f>
        <v>0</v>
      </c>
      <c r="M1571" s="83" cm="1">
        <f t="array" ref="M1571">+IFERROR(IF(CONSOLIDADO[[#This Row],[Día]]&lt;14,0,INDEX(CONSOLIDADO[Casos Diarios],ROW()-14,1)),0)</f>
        <v>0</v>
      </c>
      <c r="N1571" s="78">
        <f>+IF(CONSOLIDADO[[#This Row],[Clave]]="710143893",1,IF(OR(CONSOLIDADO[[#This Row],[Casos Acumulados]]&gt;0,CONSOLIDADO[[#This Row],[Muertes]]&gt;0),N1570+1,I1571))</f>
        <v>2</v>
      </c>
      <c r="O1571" s="75">
        <f>+IFERROR(VLOOKUP($G1571,TDMuertes!$C$2:$E$534,3,0),0)</f>
        <v>0</v>
      </c>
      <c r="P1571" s="100" t="str">
        <f t="shared" ca="1" si="132"/>
        <v>ON</v>
      </c>
      <c r="Q1571" s="84">
        <f>+IFERROR(VLOOKUP(CONSOLIDADO[[#This Row],[Codigo Municipio]],TDDia!$A$4:$B$394,2,0),0)</f>
        <v>0</v>
      </c>
    </row>
    <row r="1572" spans="2:17" ht="14.4" x14ac:dyDescent="0.3">
      <c r="B1572">
        <f t="shared" si="134"/>
        <v>9</v>
      </c>
      <c r="C1572" s="75" t="str" cm="1">
        <f t="array" ref="C1572">+INDEX(Table_4[[Departamento]:[Municipio]],FINAL!$B1572,1)</f>
        <v>Colón</v>
      </c>
      <c r="D1572" s="75" t="str" cm="1">
        <f t="array" ref="D1572">+INDEX(Table_4[[Departamento]:[Municipio]],FINAL!$B1572,4)</f>
        <v>Trujillo</v>
      </c>
      <c r="E1572" s="75" t="str" cm="1">
        <f t="array" ref="E1572">+INDEX(Table_4[[Departamento]:[Municipio]],FINAL!$B1572,3)</f>
        <v>0201</v>
      </c>
      <c r="F1572" s="102">
        <f t="shared" si="133"/>
        <v>43919</v>
      </c>
      <c r="G1572" s="77" t="str">
        <f>+CONSOLIDADO[[#This Row],[Codigo Municipio]]&amp;CONSOLIDADO[[#This Row],[Fecha]]</f>
        <v>020143919</v>
      </c>
      <c r="H1572" s="78">
        <f>+IFERROR(VLOOKUP($G1572,TDAcumula!$C$2:$E$2027,3,0),0)</f>
        <v>0</v>
      </c>
      <c r="I1572" s="79">
        <f t="shared" si="130"/>
        <v>4</v>
      </c>
      <c r="J1572" s="80">
        <f>+IF(CONSOLIDADO[[#This Row],[Codigo Municipio]]=E1571,CONSOLIDADO[[#This Row],[Fallecidos Diarios]]+J1571,CONSOLIDADO[[#This Row],[Fallecidos Diarios]])</f>
        <v>0</v>
      </c>
      <c r="K1572" s="81">
        <f t="shared" si="131"/>
        <v>4</v>
      </c>
      <c r="L1572" s="82">
        <f>+IF(CONSOLIDADO[[#This Row],[Codigo Municipio]]=E1571,CONSOLIDADO[[#This Row],[Recuperados Diarios]]+L1571,CONSOLIDADO[[#This Row],[Recuperados Diarios]])</f>
        <v>0</v>
      </c>
      <c r="M1572" s="83" cm="1">
        <f t="array" ref="M1572">+IFERROR(IF(CONSOLIDADO[[#This Row],[Día]]&lt;14,0,INDEX(CONSOLIDADO[Casos Diarios],ROW()-14,1)),0)</f>
        <v>0</v>
      </c>
      <c r="N1572" s="78">
        <f>+IF(CONSOLIDADO[[#This Row],[Clave]]="710143893",1,IF(OR(CONSOLIDADO[[#This Row],[Casos Acumulados]]&gt;0,CONSOLIDADO[[#This Row],[Muertes]]&gt;0),N1571+1,I1572))</f>
        <v>3</v>
      </c>
      <c r="O1572" s="75">
        <f>+IFERROR(VLOOKUP($G1572,TDMuertes!$C$2:$E$534,3,0),0)</f>
        <v>0</v>
      </c>
      <c r="P1572" s="100" t="str">
        <f t="shared" ca="1" si="132"/>
        <v>ON</v>
      </c>
      <c r="Q1572" s="84">
        <f>+IFERROR(VLOOKUP(CONSOLIDADO[[#This Row],[Codigo Municipio]],TDDia!$A$4:$B$394,2,0),0)</f>
        <v>0</v>
      </c>
    </row>
    <row r="1573" spans="2:17" ht="14.4" x14ac:dyDescent="0.3">
      <c r="B1573">
        <f t="shared" si="134"/>
        <v>9</v>
      </c>
      <c r="C1573" s="75" t="str" cm="1">
        <f t="array" ref="C1573">+INDEX(Table_4[[Departamento]:[Municipio]],FINAL!$B1573,1)</f>
        <v>Colón</v>
      </c>
      <c r="D1573" s="75" t="str" cm="1">
        <f t="array" ref="D1573">+INDEX(Table_4[[Departamento]:[Municipio]],FINAL!$B1573,4)</f>
        <v>Trujillo</v>
      </c>
      <c r="E1573" s="75" t="str" cm="1">
        <f t="array" ref="E1573">+INDEX(Table_4[[Departamento]:[Municipio]],FINAL!$B1573,3)</f>
        <v>0201</v>
      </c>
      <c r="F1573" s="102">
        <f t="shared" si="133"/>
        <v>43920</v>
      </c>
      <c r="G1573" s="77" t="str">
        <f>+CONSOLIDADO[[#This Row],[Codigo Municipio]]&amp;CONSOLIDADO[[#This Row],[Fecha]]</f>
        <v>020143920</v>
      </c>
      <c r="H1573" s="78">
        <f>+IFERROR(VLOOKUP($G1573,TDAcumula!$C$2:$E$2027,3,0),0)</f>
        <v>0</v>
      </c>
      <c r="I1573" s="79">
        <f t="shared" si="130"/>
        <v>4</v>
      </c>
      <c r="J1573" s="80">
        <f>+IF(CONSOLIDADO[[#This Row],[Codigo Municipio]]=E1572,CONSOLIDADO[[#This Row],[Fallecidos Diarios]]+J1572,CONSOLIDADO[[#This Row],[Fallecidos Diarios]])</f>
        <v>0</v>
      </c>
      <c r="K1573" s="81">
        <f t="shared" si="131"/>
        <v>4</v>
      </c>
      <c r="L1573" s="82">
        <f>+IF(CONSOLIDADO[[#This Row],[Codigo Municipio]]=E1572,CONSOLIDADO[[#This Row],[Recuperados Diarios]]+L1572,CONSOLIDADO[[#This Row],[Recuperados Diarios]])</f>
        <v>0</v>
      </c>
      <c r="M1573" s="83" cm="1">
        <f t="array" ref="M1573">+IFERROR(IF(CONSOLIDADO[[#This Row],[Día]]&lt;14,0,INDEX(CONSOLIDADO[Casos Diarios],ROW()-14,1)),0)</f>
        <v>0</v>
      </c>
      <c r="N1573" s="78">
        <f>+IF(CONSOLIDADO[[#This Row],[Clave]]="710143893",1,IF(OR(CONSOLIDADO[[#This Row],[Casos Acumulados]]&gt;0,CONSOLIDADO[[#This Row],[Muertes]]&gt;0),N1572+1,I1573))</f>
        <v>4</v>
      </c>
      <c r="O1573" s="75">
        <f>+IFERROR(VLOOKUP($G1573,TDMuertes!$C$2:$E$534,3,0),0)</f>
        <v>0</v>
      </c>
      <c r="P1573" s="100" t="str">
        <f t="shared" ca="1" si="132"/>
        <v>ON</v>
      </c>
      <c r="Q1573" s="84">
        <f>+IFERROR(VLOOKUP(CONSOLIDADO[[#This Row],[Codigo Municipio]],TDDia!$A$4:$B$394,2,0),0)</f>
        <v>0</v>
      </c>
    </row>
    <row r="1574" spans="2:17" ht="14.4" x14ac:dyDescent="0.3">
      <c r="B1574">
        <f t="shared" si="134"/>
        <v>9</v>
      </c>
      <c r="C1574" s="75" t="str" cm="1">
        <f t="array" ref="C1574">+INDEX(Table_4[[Departamento]:[Municipio]],FINAL!$B1574,1)</f>
        <v>Colón</v>
      </c>
      <c r="D1574" s="75" t="str" cm="1">
        <f t="array" ref="D1574">+INDEX(Table_4[[Departamento]:[Municipio]],FINAL!$B1574,4)</f>
        <v>Trujillo</v>
      </c>
      <c r="E1574" s="75" t="str" cm="1">
        <f t="array" ref="E1574">+INDEX(Table_4[[Departamento]:[Municipio]],FINAL!$B1574,3)</f>
        <v>0201</v>
      </c>
      <c r="F1574" s="102">
        <f t="shared" si="133"/>
        <v>43921</v>
      </c>
      <c r="G1574" s="77" t="str">
        <f>+CONSOLIDADO[[#This Row],[Codigo Municipio]]&amp;CONSOLIDADO[[#This Row],[Fecha]]</f>
        <v>020143921</v>
      </c>
      <c r="H1574" s="78">
        <f>+IFERROR(VLOOKUP($G1574,TDAcumula!$C$2:$E$2027,3,0),0)</f>
        <v>0</v>
      </c>
      <c r="I1574" s="79">
        <f t="shared" si="130"/>
        <v>4</v>
      </c>
      <c r="J1574" s="80">
        <f>+IF(CONSOLIDADO[[#This Row],[Codigo Municipio]]=E1573,CONSOLIDADO[[#This Row],[Fallecidos Diarios]]+J1573,CONSOLIDADO[[#This Row],[Fallecidos Diarios]])</f>
        <v>0</v>
      </c>
      <c r="K1574" s="81">
        <f t="shared" si="131"/>
        <v>4</v>
      </c>
      <c r="L1574" s="82">
        <f>+IF(CONSOLIDADO[[#This Row],[Codigo Municipio]]=E1573,CONSOLIDADO[[#This Row],[Recuperados Diarios]]+L1573,CONSOLIDADO[[#This Row],[Recuperados Diarios]])</f>
        <v>0</v>
      </c>
      <c r="M1574" s="83" cm="1">
        <f t="array" ref="M1574">+IFERROR(IF(CONSOLIDADO[[#This Row],[Día]]&lt;14,0,INDEX(CONSOLIDADO[Casos Diarios],ROW()-14,1)),0)</f>
        <v>0</v>
      </c>
      <c r="N1574" s="78">
        <f>+IF(CONSOLIDADO[[#This Row],[Clave]]="710143893",1,IF(OR(CONSOLIDADO[[#This Row],[Casos Acumulados]]&gt;0,CONSOLIDADO[[#This Row],[Muertes]]&gt;0),N1573+1,I1574))</f>
        <v>5</v>
      </c>
      <c r="O1574" s="75">
        <f>+IFERROR(VLOOKUP($G1574,TDMuertes!$C$2:$E$534,3,0),0)</f>
        <v>0</v>
      </c>
      <c r="P1574" s="100" t="str">
        <f t="shared" ca="1" si="132"/>
        <v>ON</v>
      </c>
      <c r="Q1574" s="84">
        <f>+IFERROR(VLOOKUP(CONSOLIDADO[[#This Row],[Codigo Municipio]],TDDia!$A$4:$B$394,2,0),0)</f>
        <v>0</v>
      </c>
    </row>
    <row r="1575" spans="2:17" ht="14.4" x14ac:dyDescent="0.3">
      <c r="B1575">
        <f t="shared" si="134"/>
        <v>9</v>
      </c>
      <c r="C1575" s="75" t="str" cm="1">
        <f t="array" ref="C1575">+INDEX(Table_4[[Departamento]:[Municipio]],FINAL!$B1575,1)</f>
        <v>Colón</v>
      </c>
      <c r="D1575" s="75" t="str" cm="1">
        <f t="array" ref="D1575">+INDEX(Table_4[[Departamento]:[Municipio]],FINAL!$B1575,4)</f>
        <v>Trujillo</v>
      </c>
      <c r="E1575" s="75" t="str" cm="1">
        <f t="array" ref="E1575">+INDEX(Table_4[[Departamento]:[Municipio]],FINAL!$B1575,3)</f>
        <v>0201</v>
      </c>
      <c r="F1575" s="102">
        <f t="shared" si="133"/>
        <v>43922</v>
      </c>
      <c r="G1575" s="77" t="str">
        <f>+CONSOLIDADO[[#This Row],[Codigo Municipio]]&amp;CONSOLIDADO[[#This Row],[Fecha]]</f>
        <v>020143922</v>
      </c>
      <c r="H1575" s="78">
        <f>+IFERROR(VLOOKUP($G1575,TDAcumula!$C$2:$E$2027,3,0),0)</f>
        <v>0</v>
      </c>
      <c r="I1575" s="79">
        <f t="shared" si="130"/>
        <v>4</v>
      </c>
      <c r="J1575" s="80">
        <f>+IF(CONSOLIDADO[[#This Row],[Codigo Municipio]]=E1574,CONSOLIDADO[[#This Row],[Fallecidos Diarios]]+J1574,CONSOLIDADO[[#This Row],[Fallecidos Diarios]])</f>
        <v>0</v>
      </c>
      <c r="K1575" s="81">
        <f t="shared" si="131"/>
        <v>4</v>
      </c>
      <c r="L1575" s="82">
        <f>+IF(CONSOLIDADO[[#This Row],[Codigo Municipio]]=E1574,CONSOLIDADO[[#This Row],[Recuperados Diarios]]+L1574,CONSOLIDADO[[#This Row],[Recuperados Diarios]])</f>
        <v>0</v>
      </c>
      <c r="M1575" s="83" cm="1">
        <f t="array" ref="M1575">+IFERROR(IF(CONSOLIDADO[[#This Row],[Día]]&lt;14,0,INDEX(CONSOLIDADO[Casos Diarios],ROW()-14,1)),0)</f>
        <v>0</v>
      </c>
      <c r="N1575" s="78">
        <f>+IF(CONSOLIDADO[[#This Row],[Clave]]="710143893",1,IF(OR(CONSOLIDADO[[#This Row],[Casos Acumulados]]&gt;0,CONSOLIDADO[[#This Row],[Muertes]]&gt;0),N1574+1,I1575))</f>
        <v>6</v>
      </c>
      <c r="O1575" s="75">
        <f>+IFERROR(VLOOKUP($G1575,TDMuertes!$C$2:$E$534,3,0),0)</f>
        <v>0</v>
      </c>
      <c r="P1575" s="100" t="str">
        <f t="shared" ca="1" si="132"/>
        <v>ON</v>
      </c>
      <c r="Q1575" s="84">
        <f>+IFERROR(VLOOKUP(CONSOLIDADO[[#This Row],[Codigo Municipio]],TDDia!$A$4:$B$394,2,0),0)</f>
        <v>0</v>
      </c>
    </row>
    <row r="1576" spans="2:17" ht="14.4" x14ac:dyDescent="0.3">
      <c r="B1576">
        <f t="shared" si="134"/>
        <v>9</v>
      </c>
      <c r="C1576" s="75" t="str" cm="1">
        <f t="array" ref="C1576">+INDEX(Table_4[[Departamento]:[Municipio]],FINAL!$B1576,1)</f>
        <v>Colón</v>
      </c>
      <c r="D1576" s="75" t="str" cm="1">
        <f t="array" ref="D1576">+INDEX(Table_4[[Departamento]:[Municipio]],FINAL!$B1576,4)</f>
        <v>Trujillo</v>
      </c>
      <c r="E1576" s="75" t="str" cm="1">
        <f t="array" ref="E1576">+INDEX(Table_4[[Departamento]:[Municipio]],FINAL!$B1576,3)</f>
        <v>0201</v>
      </c>
      <c r="F1576" s="102">
        <f t="shared" si="133"/>
        <v>43923</v>
      </c>
      <c r="G1576" s="77" t="str">
        <f>+CONSOLIDADO[[#This Row],[Codigo Municipio]]&amp;CONSOLIDADO[[#This Row],[Fecha]]</f>
        <v>020143923</v>
      </c>
      <c r="H1576" s="78">
        <f>+IFERROR(VLOOKUP($G1576,TDAcumula!$C$2:$E$2027,3,0),0)</f>
        <v>0</v>
      </c>
      <c r="I1576" s="79">
        <f t="shared" ref="I1576:I1639" si="135">+IF(E1576=E1575,H1576+I1575,H1576)</f>
        <v>4</v>
      </c>
      <c r="J1576" s="80">
        <f>+IF(CONSOLIDADO[[#This Row],[Codigo Municipio]]=E1575,CONSOLIDADO[[#This Row],[Fallecidos Diarios]]+J1575,CONSOLIDADO[[#This Row],[Fallecidos Diarios]])</f>
        <v>0</v>
      </c>
      <c r="K1576" s="81">
        <f t="shared" ref="K1576:K1639" si="136">+IF(I1576-J1576-L1576&lt;0,0,I1576-J1576-L1576)</f>
        <v>4</v>
      </c>
      <c r="L1576" s="82">
        <f>+IF(CONSOLIDADO[[#This Row],[Codigo Municipio]]=E1575,CONSOLIDADO[[#This Row],[Recuperados Diarios]]+L1575,CONSOLIDADO[[#This Row],[Recuperados Diarios]])</f>
        <v>0</v>
      </c>
      <c r="M1576" s="83" cm="1">
        <f t="array" ref="M1576">+IFERROR(IF(CONSOLIDADO[[#This Row],[Día]]&lt;14,0,INDEX(CONSOLIDADO[Casos Diarios],ROW()-14,1)),0)</f>
        <v>0</v>
      </c>
      <c r="N1576" s="78">
        <f>+IF(CONSOLIDADO[[#This Row],[Clave]]="710143893",1,IF(OR(CONSOLIDADO[[#This Row],[Casos Acumulados]]&gt;0,CONSOLIDADO[[#This Row],[Muertes]]&gt;0),N1575+1,I1576))</f>
        <v>7</v>
      </c>
      <c r="O1576" s="75">
        <f>+IFERROR(VLOOKUP($G1576,TDMuertes!$C$2:$E$534,3,0),0)</f>
        <v>0</v>
      </c>
      <c r="P1576" s="100" t="str">
        <f t="shared" ref="P1576:P1639" ca="1" si="137">+IF(N1576=0,"OFF",IF(N1576=1,"START",IF(AND(N1576&gt;1,F1576&lt;TODAY()+1),"ON","OUT TIME")))</f>
        <v>ON</v>
      </c>
      <c r="Q1576" s="84">
        <f>+IFERROR(VLOOKUP(CONSOLIDADO[[#This Row],[Codigo Municipio]],TDDia!$A$4:$B$394,2,0),0)</f>
        <v>0</v>
      </c>
    </row>
    <row r="1577" spans="2:17" ht="14.4" x14ac:dyDescent="0.3">
      <c r="B1577">
        <f t="shared" si="134"/>
        <v>9</v>
      </c>
      <c r="C1577" s="75" t="str" cm="1">
        <f t="array" ref="C1577">+INDEX(Table_4[[Departamento]:[Municipio]],FINAL!$B1577,1)</f>
        <v>Colón</v>
      </c>
      <c r="D1577" s="75" t="str" cm="1">
        <f t="array" ref="D1577">+INDEX(Table_4[[Departamento]:[Municipio]],FINAL!$B1577,4)</f>
        <v>Trujillo</v>
      </c>
      <c r="E1577" s="75" t="str" cm="1">
        <f t="array" ref="E1577">+INDEX(Table_4[[Departamento]:[Municipio]],FINAL!$B1577,3)</f>
        <v>0201</v>
      </c>
      <c r="F1577" s="102">
        <f t="shared" si="133"/>
        <v>43924</v>
      </c>
      <c r="G1577" s="77" t="str">
        <f>+CONSOLIDADO[[#This Row],[Codigo Municipio]]&amp;CONSOLIDADO[[#This Row],[Fecha]]</f>
        <v>020143924</v>
      </c>
      <c r="H1577" s="78">
        <f>+IFERROR(VLOOKUP($G1577,TDAcumula!$C$2:$E$2027,3,0),0)</f>
        <v>0</v>
      </c>
      <c r="I1577" s="79">
        <f t="shared" si="135"/>
        <v>4</v>
      </c>
      <c r="J1577" s="80">
        <f>+IF(CONSOLIDADO[[#This Row],[Codigo Municipio]]=E1576,CONSOLIDADO[[#This Row],[Fallecidos Diarios]]+J1576,CONSOLIDADO[[#This Row],[Fallecidos Diarios]])</f>
        <v>0</v>
      </c>
      <c r="K1577" s="81">
        <f t="shared" si="136"/>
        <v>4</v>
      </c>
      <c r="L1577" s="82">
        <f>+IF(CONSOLIDADO[[#This Row],[Codigo Municipio]]=E1576,CONSOLIDADO[[#This Row],[Recuperados Diarios]]+L1576,CONSOLIDADO[[#This Row],[Recuperados Diarios]])</f>
        <v>0</v>
      </c>
      <c r="M1577" s="83" cm="1">
        <f t="array" ref="M1577">+IFERROR(IF(CONSOLIDADO[[#This Row],[Día]]&lt;14,0,INDEX(CONSOLIDADO[Casos Diarios],ROW()-14,1)),0)</f>
        <v>0</v>
      </c>
      <c r="N1577" s="78">
        <f>+IF(CONSOLIDADO[[#This Row],[Clave]]="710143893",1,IF(OR(CONSOLIDADO[[#This Row],[Casos Acumulados]]&gt;0,CONSOLIDADO[[#This Row],[Muertes]]&gt;0),N1576+1,I1577))</f>
        <v>8</v>
      </c>
      <c r="O1577" s="75">
        <f>+IFERROR(VLOOKUP($G1577,TDMuertes!$C$2:$E$534,3,0),0)</f>
        <v>0</v>
      </c>
      <c r="P1577" s="100" t="str">
        <f t="shared" ca="1" si="137"/>
        <v>ON</v>
      </c>
      <c r="Q1577" s="84">
        <f>+IFERROR(VLOOKUP(CONSOLIDADO[[#This Row],[Codigo Municipio]],TDDia!$A$4:$B$394,2,0),0)</f>
        <v>0</v>
      </c>
    </row>
    <row r="1578" spans="2:17" ht="14.4" x14ac:dyDescent="0.3">
      <c r="B1578">
        <f t="shared" si="134"/>
        <v>9</v>
      </c>
      <c r="C1578" s="75" t="str" cm="1">
        <f t="array" ref="C1578">+INDEX(Table_4[[Departamento]:[Municipio]],FINAL!$B1578,1)</f>
        <v>Colón</v>
      </c>
      <c r="D1578" s="75" t="str" cm="1">
        <f t="array" ref="D1578">+INDEX(Table_4[[Departamento]:[Municipio]],FINAL!$B1578,4)</f>
        <v>Trujillo</v>
      </c>
      <c r="E1578" s="75" t="str" cm="1">
        <f t="array" ref="E1578">+INDEX(Table_4[[Departamento]:[Municipio]],FINAL!$B1578,3)</f>
        <v>0201</v>
      </c>
      <c r="F1578" s="102">
        <f t="shared" si="133"/>
        <v>43925</v>
      </c>
      <c r="G1578" s="77" t="str">
        <f>+CONSOLIDADO[[#This Row],[Codigo Municipio]]&amp;CONSOLIDADO[[#This Row],[Fecha]]</f>
        <v>020143925</v>
      </c>
      <c r="H1578" s="78">
        <f>+IFERROR(VLOOKUP($G1578,TDAcumula!$C$2:$E$2027,3,0),0)</f>
        <v>0</v>
      </c>
      <c r="I1578" s="79">
        <f t="shared" si="135"/>
        <v>4</v>
      </c>
      <c r="J1578" s="80">
        <f>+IF(CONSOLIDADO[[#This Row],[Codigo Municipio]]=E1577,CONSOLIDADO[[#This Row],[Fallecidos Diarios]]+J1577,CONSOLIDADO[[#This Row],[Fallecidos Diarios]])</f>
        <v>0</v>
      </c>
      <c r="K1578" s="81">
        <f t="shared" si="136"/>
        <v>4</v>
      </c>
      <c r="L1578" s="82">
        <f>+IF(CONSOLIDADO[[#This Row],[Codigo Municipio]]=E1577,CONSOLIDADO[[#This Row],[Recuperados Diarios]]+L1577,CONSOLIDADO[[#This Row],[Recuperados Diarios]])</f>
        <v>0</v>
      </c>
      <c r="M1578" s="83" cm="1">
        <f t="array" ref="M1578">+IFERROR(IF(CONSOLIDADO[[#This Row],[Día]]&lt;14,0,INDEX(CONSOLIDADO[Casos Diarios],ROW()-14,1)),0)</f>
        <v>0</v>
      </c>
      <c r="N1578" s="78">
        <f>+IF(CONSOLIDADO[[#This Row],[Clave]]="710143893",1,IF(OR(CONSOLIDADO[[#This Row],[Casos Acumulados]]&gt;0,CONSOLIDADO[[#This Row],[Muertes]]&gt;0),N1577+1,I1578))</f>
        <v>9</v>
      </c>
      <c r="O1578" s="75">
        <f>+IFERROR(VLOOKUP($G1578,TDMuertes!$C$2:$E$534,3,0),0)</f>
        <v>0</v>
      </c>
      <c r="P1578" s="100" t="str">
        <f t="shared" ca="1" si="137"/>
        <v>ON</v>
      </c>
      <c r="Q1578" s="84">
        <f>+IFERROR(VLOOKUP(CONSOLIDADO[[#This Row],[Codigo Municipio]],TDDia!$A$4:$B$394,2,0),0)</f>
        <v>0</v>
      </c>
    </row>
    <row r="1579" spans="2:17" ht="14.4" x14ac:dyDescent="0.3">
      <c r="B1579">
        <f t="shared" si="134"/>
        <v>9</v>
      </c>
      <c r="C1579" s="75" t="str" cm="1">
        <f t="array" ref="C1579">+INDEX(Table_4[[Departamento]:[Municipio]],FINAL!$B1579,1)</f>
        <v>Colón</v>
      </c>
      <c r="D1579" s="75" t="str" cm="1">
        <f t="array" ref="D1579">+INDEX(Table_4[[Departamento]:[Municipio]],FINAL!$B1579,4)</f>
        <v>Trujillo</v>
      </c>
      <c r="E1579" s="75" t="str" cm="1">
        <f t="array" ref="E1579">+INDEX(Table_4[[Departamento]:[Municipio]],FINAL!$B1579,3)</f>
        <v>0201</v>
      </c>
      <c r="F1579" s="102">
        <f t="shared" si="133"/>
        <v>43926</v>
      </c>
      <c r="G1579" s="77" t="str">
        <f>+CONSOLIDADO[[#This Row],[Codigo Municipio]]&amp;CONSOLIDADO[[#This Row],[Fecha]]</f>
        <v>020143926</v>
      </c>
      <c r="H1579" s="78">
        <f>+IFERROR(VLOOKUP($G1579,TDAcumula!$C$2:$E$2027,3,0),0)</f>
        <v>2</v>
      </c>
      <c r="I1579" s="79">
        <f t="shared" si="135"/>
        <v>6</v>
      </c>
      <c r="J1579" s="80">
        <f>+IF(CONSOLIDADO[[#This Row],[Codigo Municipio]]=E1578,CONSOLIDADO[[#This Row],[Fallecidos Diarios]]+J1578,CONSOLIDADO[[#This Row],[Fallecidos Diarios]])</f>
        <v>0</v>
      </c>
      <c r="K1579" s="81">
        <f t="shared" si="136"/>
        <v>6</v>
      </c>
      <c r="L1579" s="82">
        <f>+IF(CONSOLIDADO[[#This Row],[Codigo Municipio]]=E1578,CONSOLIDADO[[#This Row],[Recuperados Diarios]]+L1578,CONSOLIDADO[[#This Row],[Recuperados Diarios]])</f>
        <v>0</v>
      </c>
      <c r="M1579" s="83" cm="1">
        <f t="array" ref="M1579">+IFERROR(IF(CONSOLIDADO[[#This Row],[Día]]&lt;14,0,INDEX(CONSOLIDADO[Casos Diarios],ROW()-14,1)),0)</f>
        <v>0</v>
      </c>
      <c r="N1579" s="78">
        <f>+IF(CONSOLIDADO[[#This Row],[Clave]]="710143893",1,IF(OR(CONSOLIDADO[[#This Row],[Casos Acumulados]]&gt;0,CONSOLIDADO[[#This Row],[Muertes]]&gt;0),N1578+1,I1579))</f>
        <v>10</v>
      </c>
      <c r="O1579" s="75">
        <f>+IFERROR(VLOOKUP($G1579,TDMuertes!$C$2:$E$534,3,0),0)</f>
        <v>0</v>
      </c>
      <c r="P1579" s="100" t="str">
        <f t="shared" ca="1" si="137"/>
        <v>ON</v>
      </c>
      <c r="Q1579" s="84">
        <f>+IFERROR(VLOOKUP(CONSOLIDADO[[#This Row],[Codigo Municipio]],TDDia!$A$4:$B$394,2,0),0)</f>
        <v>0</v>
      </c>
    </row>
    <row r="1580" spans="2:17" ht="14.4" x14ac:dyDescent="0.3">
      <c r="B1580">
        <f t="shared" si="134"/>
        <v>9</v>
      </c>
      <c r="C1580" s="75" t="str" cm="1">
        <f t="array" ref="C1580">+INDEX(Table_4[[Departamento]:[Municipio]],FINAL!$B1580,1)</f>
        <v>Colón</v>
      </c>
      <c r="D1580" s="75" t="str" cm="1">
        <f t="array" ref="D1580">+INDEX(Table_4[[Departamento]:[Municipio]],FINAL!$B1580,4)</f>
        <v>Trujillo</v>
      </c>
      <c r="E1580" s="75" t="str" cm="1">
        <f t="array" ref="E1580">+INDEX(Table_4[[Departamento]:[Municipio]],FINAL!$B1580,3)</f>
        <v>0201</v>
      </c>
      <c r="F1580" s="102">
        <f t="shared" si="133"/>
        <v>43927</v>
      </c>
      <c r="G1580" s="77" t="str">
        <f>+CONSOLIDADO[[#This Row],[Codigo Municipio]]&amp;CONSOLIDADO[[#This Row],[Fecha]]</f>
        <v>020143927</v>
      </c>
      <c r="H1580" s="78">
        <f>+IFERROR(VLOOKUP($G1580,TDAcumula!$C$2:$E$2027,3,0),0)</f>
        <v>0</v>
      </c>
      <c r="I1580" s="79">
        <f t="shared" si="135"/>
        <v>6</v>
      </c>
      <c r="J1580" s="80">
        <f>+IF(CONSOLIDADO[[#This Row],[Codigo Municipio]]=E1579,CONSOLIDADO[[#This Row],[Fallecidos Diarios]]+J1579,CONSOLIDADO[[#This Row],[Fallecidos Diarios]])</f>
        <v>0</v>
      </c>
      <c r="K1580" s="81">
        <f t="shared" si="136"/>
        <v>6</v>
      </c>
      <c r="L1580" s="82">
        <f>+IF(CONSOLIDADO[[#This Row],[Codigo Municipio]]=E1579,CONSOLIDADO[[#This Row],[Recuperados Diarios]]+L1579,CONSOLIDADO[[#This Row],[Recuperados Diarios]])</f>
        <v>0</v>
      </c>
      <c r="M1580" s="83" cm="1">
        <f t="array" ref="M1580">+IFERROR(IF(CONSOLIDADO[[#This Row],[Día]]&lt;14,0,INDEX(CONSOLIDADO[Casos Diarios],ROW()-14,1)),0)</f>
        <v>0</v>
      </c>
      <c r="N1580" s="78">
        <f>+IF(CONSOLIDADO[[#This Row],[Clave]]="710143893",1,IF(OR(CONSOLIDADO[[#This Row],[Casos Acumulados]]&gt;0,CONSOLIDADO[[#This Row],[Muertes]]&gt;0),N1579+1,I1580))</f>
        <v>11</v>
      </c>
      <c r="O1580" s="75">
        <f>+IFERROR(VLOOKUP($G1580,TDMuertes!$C$2:$E$534,3,0),0)</f>
        <v>0</v>
      </c>
      <c r="P1580" s="100" t="str">
        <f t="shared" ca="1" si="137"/>
        <v>ON</v>
      </c>
      <c r="Q1580" s="84">
        <f>+IFERROR(VLOOKUP(CONSOLIDADO[[#This Row],[Codigo Municipio]],TDDia!$A$4:$B$394,2,0),0)</f>
        <v>0</v>
      </c>
    </row>
    <row r="1581" spans="2:17" ht="14.4" x14ac:dyDescent="0.3">
      <c r="B1581">
        <f t="shared" si="134"/>
        <v>9</v>
      </c>
      <c r="C1581" s="75" t="str" cm="1">
        <f t="array" ref="C1581">+INDEX(Table_4[[Departamento]:[Municipio]],FINAL!$B1581,1)</f>
        <v>Colón</v>
      </c>
      <c r="D1581" s="75" t="str" cm="1">
        <f t="array" ref="D1581">+INDEX(Table_4[[Departamento]:[Municipio]],FINAL!$B1581,4)</f>
        <v>Trujillo</v>
      </c>
      <c r="E1581" s="75" t="str" cm="1">
        <f t="array" ref="E1581">+INDEX(Table_4[[Departamento]:[Municipio]],FINAL!$B1581,3)</f>
        <v>0201</v>
      </c>
      <c r="F1581" s="102">
        <f t="shared" si="133"/>
        <v>43928</v>
      </c>
      <c r="G1581" s="77" t="str">
        <f>+CONSOLIDADO[[#This Row],[Codigo Municipio]]&amp;CONSOLIDADO[[#This Row],[Fecha]]</f>
        <v>020143928</v>
      </c>
      <c r="H1581" s="78">
        <f>+IFERROR(VLOOKUP($G1581,TDAcumula!$C$2:$E$2027,3,0),0)</f>
        <v>0</v>
      </c>
      <c r="I1581" s="79">
        <f t="shared" si="135"/>
        <v>6</v>
      </c>
      <c r="J1581" s="80">
        <f>+IF(CONSOLIDADO[[#This Row],[Codigo Municipio]]=E1580,CONSOLIDADO[[#This Row],[Fallecidos Diarios]]+J1580,CONSOLIDADO[[#This Row],[Fallecidos Diarios]])</f>
        <v>0</v>
      </c>
      <c r="K1581" s="81">
        <f t="shared" si="136"/>
        <v>6</v>
      </c>
      <c r="L1581" s="82">
        <f>+IF(CONSOLIDADO[[#This Row],[Codigo Municipio]]=E1580,CONSOLIDADO[[#This Row],[Recuperados Diarios]]+L1580,CONSOLIDADO[[#This Row],[Recuperados Diarios]])</f>
        <v>0</v>
      </c>
      <c r="M1581" s="83" cm="1">
        <f t="array" ref="M1581">+IFERROR(IF(CONSOLIDADO[[#This Row],[Día]]&lt;14,0,INDEX(CONSOLIDADO[Casos Diarios],ROW()-14,1)),0)</f>
        <v>0</v>
      </c>
      <c r="N1581" s="78">
        <f>+IF(CONSOLIDADO[[#This Row],[Clave]]="710143893",1,IF(OR(CONSOLIDADO[[#This Row],[Casos Acumulados]]&gt;0,CONSOLIDADO[[#This Row],[Muertes]]&gt;0),N1580+1,I1581))</f>
        <v>12</v>
      </c>
      <c r="O1581" s="75">
        <f>+IFERROR(VLOOKUP($G1581,TDMuertes!$C$2:$E$534,3,0),0)</f>
        <v>0</v>
      </c>
      <c r="P1581" s="100" t="str">
        <f t="shared" ca="1" si="137"/>
        <v>ON</v>
      </c>
      <c r="Q1581" s="84">
        <f>+IFERROR(VLOOKUP(CONSOLIDADO[[#This Row],[Codigo Municipio]],TDDia!$A$4:$B$394,2,0),0)</f>
        <v>0</v>
      </c>
    </row>
    <row r="1582" spans="2:17" ht="14.4" x14ac:dyDescent="0.3">
      <c r="B1582">
        <f t="shared" si="134"/>
        <v>9</v>
      </c>
      <c r="C1582" s="75" t="str" cm="1">
        <f t="array" ref="C1582">+INDEX(Table_4[[Departamento]:[Municipio]],FINAL!$B1582,1)</f>
        <v>Colón</v>
      </c>
      <c r="D1582" s="75" t="str" cm="1">
        <f t="array" ref="D1582">+INDEX(Table_4[[Departamento]:[Municipio]],FINAL!$B1582,4)</f>
        <v>Trujillo</v>
      </c>
      <c r="E1582" s="75" t="str" cm="1">
        <f t="array" ref="E1582">+INDEX(Table_4[[Departamento]:[Municipio]],FINAL!$B1582,3)</f>
        <v>0201</v>
      </c>
      <c r="F1582" s="102">
        <f t="shared" si="133"/>
        <v>43929</v>
      </c>
      <c r="G1582" s="77" t="str">
        <f>+CONSOLIDADO[[#This Row],[Codigo Municipio]]&amp;CONSOLIDADO[[#This Row],[Fecha]]</f>
        <v>020143929</v>
      </c>
      <c r="H1582" s="78">
        <f>+IFERROR(VLOOKUP($G1582,TDAcumula!$C$2:$E$2027,3,0),0)</f>
        <v>0</v>
      </c>
      <c r="I1582" s="79">
        <f t="shared" si="135"/>
        <v>6</v>
      </c>
      <c r="J1582" s="80">
        <f>+IF(CONSOLIDADO[[#This Row],[Codigo Municipio]]=E1581,CONSOLIDADO[[#This Row],[Fallecidos Diarios]]+J1581,CONSOLIDADO[[#This Row],[Fallecidos Diarios]])</f>
        <v>0</v>
      </c>
      <c r="K1582" s="81">
        <f t="shared" si="136"/>
        <v>6</v>
      </c>
      <c r="L1582" s="82">
        <f>+IF(CONSOLIDADO[[#This Row],[Codigo Municipio]]=E1581,CONSOLIDADO[[#This Row],[Recuperados Diarios]]+L1581,CONSOLIDADO[[#This Row],[Recuperados Diarios]])</f>
        <v>0</v>
      </c>
      <c r="M1582" s="83" cm="1">
        <f t="array" ref="M1582">+IFERROR(IF(CONSOLIDADO[[#This Row],[Día]]&lt;14,0,INDEX(CONSOLIDADO[Casos Diarios],ROW()-14,1)),0)</f>
        <v>0</v>
      </c>
      <c r="N1582" s="78">
        <f>+IF(CONSOLIDADO[[#This Row],[Clave]]="710143893",1,IF(OR(CONSOLIDADO[[#This Row],[Casos Acumulados]]&gt;0,CONSOLIDADO[[#This Row],[Muertes]]&gt;0),N1581+1,I1582))</f>
        <v>13</v>
      </c>
      <c r="O1582" s="75">
        <f>+IFERROR(VLOOKUP($G1582,TDMuertes!$C$2:$E$534,3,0),0)</f>
        <v>0</v>
      </c>
      <c r="P1582" s="100" t="str">
        <f t="shared" ca="1" si="137"/>
        <v>ON</v>
      </c>
      <c r="Q1582" s="84">
        <f>+IFERROR(VLOOKUP(CONSOLIDADO[[#This Row],[Codigo Municipio]],TDDia!$A$4:$B$394,2,0),0)</f>
        <v>0</v>
      </c>
    </row>
    <row r="1583" spans="2:17" ht="14.4" x14ac:dyDescent="0.3">
      <c r="B1583">
        <f t="shared" si="134"/>
        <v>9</v>
      </c>
      <c r="C1583" s="75" t="str" cm="1">
        <f t="array" ref="C1583">+INDEX(Table_4[[Departamento]:[Municipio]],FINAL!$B1583,1)</f>
        <v>Colón</v>
      </c>
      <c r="D1583" s="75" t="str" cm="1">
        <f t="array" ref="D1583">+INDEX(Table_4[[Departamento]:[Municipio]],FINAL!$B1583,4)</f>
        <v>Trujillo</v>
      </c>
      <c r="E1583" s="75" t="str" cm="1">
        <f t="array" ref="E1583">+INDEX(Table_4[[Departamento]:[Municipio]],FINAL!$B1583,3)</f>
        <v>0201</v>
      </c>
      <c r="F1583" s="102">
        <f t="shared" si="133"/>
        <v>43930</v>
      </c>
      <c r="G1583" s="77" t="str">
        <f>+CONSOLIDADO[[#This Row],[Codigo Municipio]]&amp;CONSOLIDADO[[#This Row],[Fecha]]</f>
        <v>020143930</v>
      </c>
      <c r="H1583" s="78">
        <f>+IFERROR(VLOOKUP($G1583,TDAcumula!$C$2:$E$2027,3,0),0)</f>
        <v>0</v>
      </c>
      <c r="I1583" s="79">
        <f t="shared" si="135"/>
        <v>6</v>
      </c>
      <c r="J1583" s="80">
        <f>+IF(CONSOLIDADO[[#This Row],[Codigo Municipio]]=E1582,CONSOLIDADO[[#This Row],[Fallecidos Diarios]]+J1582,CONSOLIDADO[[#This Row],[Fallecidos Diarios]])</f>
        <v>0</v>
      </c>
      <c r="K1583" s="81">
        <f t="shared" si="136"/>
        <v>4</v>
      </c>
      <c r="L1583" s="82">
        <f>+IF(CONSOLIDADO[[#This Row],[Codigo Municipio]]=E1582,CONSOLIDADO[[#This Row],[Recuperados Diarios]]+L1582,CONSOLIDADO[[#This Row],[Recuperados Diarios]])</f>
        <v>2</v>
      </c>
      <c r="M1583" s="83" cm="1">
        <f t="array" ref="M1583">+IFERROR(IF(CONSOLIDADO[[#This Row],[Día]]&lt;14,0,INDEX(CONSOLIDADO[Casos Diarios],ROW()-14,1)),0)</f>
        <v>2</v>
      </c>
      <c r="N1583" s="78">
        <f>+IF(CONSOLIDADO[[#This Row],[Clave]]="710143893",1,IF(OR(CONSOLIDADO[[#This Row],[Casos Acumulados]]&gt;0,CONSOLIDADO[[#This Row],[Muertes]]&gt;0),N1582+1,I1583))</f>
        <v>14</v>
      </c>
      <c r="O1583" s="75">
        <f>+IFERROR(VLOOKUP($G1583,TDMuertes!$C$2:$E$534,3,0),0)</f>
        <v>0</v>
      </c>
      <c r="P1583" s="100" t="str">
        <f t="shared" ca="1" si="137"/>
        <v>ON</v>
      </c>
      <c r="Q1583" s="84">
        <f>+IFERROR(VLOOKUP(CONSOLIDADO[[#This Row],[Codigo Municipio]],TDDia!$A$4:$B$394,2,0),0)</f>
        <v>0</v>
      </c>
    </row>
    <row r="1584" spans="2:17" ht="14.4" x14ac:dyDescent="0.3">
      <c r="B1584">
        <f t="shared" si="134"/>
        <v>9</v>
      </c>
      <c r="C1584" s="75" t="str" cm="1">
        <f t="array" ref="C1584">+INDEX(Table_4[[Departamento]:[Municipio]],FINAL!$B1584,1)</f>
        <v>Colón</v>
      </c>
      <c r="D1584" s="75" t="str" cm="1">
        <f t="array" ref="D1584">+INDEX(Table_4[[Departamento]:[Municipio]],FINAL!$B1584,4)</f>
        <v>Trujillo</v>
      </c>
      <c r="E1584" s="75" t="str" cm="1">
        <f t="array" ref="E1584">+INDEX(Table_4[[Departamento]:[Municipio]],FINAL!$B1584,3)</f>
        <v>0201</v>
      </c>
      <c r="F1584" s="102">
        <f t="shared" si="133"/>
        <v>43931</v>
      </c>
      <c r="G1584" s="77" t="str">
        <f>+CONSOLIDADO[[#This Row],[Codigo Municipio]]&amp;CONSOLIDADO[[#This Row],[Fecha]]</f>
        <v>020143931</v>
      </c>
      <c r="H1584" s="78">
        <f>+IFERROR(VLOOKUP($G1584,TDAcumula!$C$2:$E$2027,3,0),0)</f>
        <v>0</v>
      </c>
      <c r="I1584" s="79">
        <f t="shared" si="135"/>
        <v>6</v>
      </c>
      <c r="J1584" s="80">
        <f>+IF(CONSOLIDADO[[#This Row],[Codigo Municipio]]=E1583,CONSOLIDADO[[#This Row],[Fallecidos Diarios]]+J1583,CONSOLIDADO[[#This Row],[Fallecidos Diarios]])</f>
        <v>0</v>
      </c>
      <c r="K1584" s="81">
        <f t="shared" si="136"/>
        <v>2</v>
      </c>
      <c r="L1584" s="82">
        <f>+IF(CONSOLIDADO[[#This Row],[Codigo Municipio]]=E1583,CONSOLIDADO[[#This Row],[Recuperados Diarios]]+L1583,CONSOLIDADO[[#This Row],[Recuperados Diarios]])</f>
        <v>4</v>
      </c>
      <c r="M1584" s="83" cm="1">
        <f t="array" ref="M1584">+IFERROR(IF(CONSOLIDADO[[#This Row],[Día]]&lt;14,0,INDEX(CONSOLIDADO[Casos Diarios],ROW()-14,1)),0)</f>
        <v>2</v>
      </c>
      <c r="N1584" s="78">
        <f>+IF(CONSOLIDADO[[#This Row],[Clave]]="710143893",1,IF(OR(CONSOLIDADO[[#This Row],[Casos Acumulados]]&gt;0,CONSOLIDADO[[#This Row],[Muertes]]&gt;0),N1583+1,I1584))</f>
        <v>15</v>
      </c>
      <c r="O1584" s="75">
        <f>+IFERROR(VLOOKUP($G1584,TDMuertes!$C$2:$E$534,3,0),0)</f>
        <v>0</v>
      </c>
      <c r="P1584" s="100" t="str">
        <f t="shared" ca="1" si="137"/>
        <v>ON</v>
      </c>
      <c r="Q1584" s="84">
        <f>+IFERROR(VLOOKUP(CONSOLIDADO[[#This Row],[Codigo Municipio]],TDDia!$A$4:$B$394,2,0),0)</f>
        <v>0</v>
      </c>
    </row>
    <row r="1585" spans="2:17" ht="14.4" x14ac:dyDescent="0.3">
      <c r="B1585">
        <f t="shared" si="134"/>
        <v>9</v>
      </c>
      <c r="C1585" s="75" t="str" cm="1">
        <f t="array" ref="C1585">+INDEX(Table_4[[Departamento]:[Municipio]],FINAL!$B1585,1)</f>
        <v>Colón</v>
      </c>
      <c r="D1585" s="75" t="str" cm="1">
        <f t="array" ref="D1585">+INDEX(Table_4[[Departamento]:[Municipio]],FINAL!$B1585,4)</f>
        <v>Trujillo</v>
      </c>
      <c r="E1585" s="75" t="str" cm="1">
        <f t="array" ref="E1585">+INDEX(Table_4[[Departamento]:[Municipio]],FINAL!$B1585,3)</f>
        <v>0201</v>
      </c>
      <c r="F1585" s="102">
        <f t="shared" si="133"/>
        <v>43932</v>
      </c>
      <c r="G1585" s="77" t="str">
        <f>+CONSOLIDADO[[#This Row],[Codigo Municipio]]&amp;CONSOLIDADO[[#This Row],[Fecha]]</f>
        <v>020143932</v>
      </c>
      <c r="H1585" s="78">
        <f>+IFERROR(VLOOKUP($G1585,TDAcumula!$C$2:$E$2027,3,0),0)</f>
        <v>1</v>
      </c>
      <c r="I1585" s="79">
        <f t="shared" si="135"/>
        <v>7</v>
      </c>
      <c r="J1585" s="80">
        <f>+IF(CONSOLIDADO[[#This Row],[Codigo Municipio]]=E1584,CONSOLIDADO[[#This Row],[Fallecidos Diarios]]+J1584,CONSOLIDADO[[#This Row],[Fallecidos Diarios]])</f>
        <v>0</v>
      </c>
      <c r="K1585" s="81">
        <f t="shared" si="136"/>
        <v>3</v>
      </c>
      <c r="L1585" s="82">
        <f>+IF(CONSOLIDADO[[#This Row],[Codigo Municipio]]=E1584,CONSOLIDADO[[#This Row],[Recuperados Diarios]]+L1584,CONSOLIDADO[[#This Row],[Recuperados Diarios]])</f>
        <v>4</v>
      </c>
      <c r="M1585" s="83" cm="1">
        <f t="array" ref="M1585">+IFERROR(IF(CONSOLIDADO[[#This Row],[Día]]&lt;14,0,INDEX(CONSOLIDADO[Casos Diarios],ROW()-14,1)),0)</f>
        <v>0</v>
      </c>
      <c r="N1585" s="78">
        <f>+IF(CONSOLIDADO[[#This Row],[Clave]]="710143893",1,IF(OR(CONSOLIDADO[[#This Row],[Casos Acumulados]]&gt;0,CONSOLIDADO[[#This Row],[Muertes]]&gt;0),N1584+1,I1585))</f>
        <v>16</v>
      </c>
      <c r="O1585" s="75">
        <f>+IFERROR(VLOOKUP($G1585,TDMuertes!$C$2:$E$534,3,0),0)</f>
        <v>0</v>
      </c>
      <c r="P1585" s="100" t="str">
        <f t="shared" ca="1" si="137"/>
        <v>ON</v>
      </c>
      <c r="Q1585" s="84">
        <f>+IFERROR(VLOOKUP(CONSOLIDADO[[#This Row],[Codigo Municipio]],TDDia!$A$4:$B$394,2,0),0)</f>
        <v>0</v>
      </c>
    </row>
    <row r="1586" spans="2:17" ht="14.4" x14ac:dyDescent="0.3">
      <c r="B1586">
        <f t="shared" si="134"/>
        <v>9</v>
      </c>
      <c r="C1586" s="75" t="str" cm="1">
        <f t="array" ref="C1586">+INDEX(Table_4[[Departamento]:[Municipio]],FINAL!$B1586,1)</f>
        <v>Colón</v>
      </c>
      <c r="D1586" s="75" t="str" cm="1">
        <f t="array" ref="D1586">+INDEX(Table_4[[Departamento]:[Municipio]],FINAL!$B1586,4)</f>
        <v>Trujillo</v>
      </c>
      <c r="E1586" s="75" t="str" cm="1">
        <f t="array" ref="E1586">+INDEX(Table_4[[Departamento]:[Municipio]],FINAL!$B1586,3)</f>
        <v>0201</v>
      </c>
      <c r="F1586" s="102">
        <f t="shared" si="133"/>
        <v>43933</v>
      </c>
      <c r="G1586" s="77" t="str">
        <f>+CONSOLIDADO[[#This Row],[Codigo Municipio]]&amp;CONSOLIDADO[[#This Row],[Fecha]]</f>
        <v>020143933</v>
      </c>
      <c r="H1586" s="78">
        <f>+IFERROR(VLOOKUP($G1586,TDAcumula!$C$2:$E$2027,3,0),0)</f>
        <v>0</v>
      </c>
      <c r="I1586" s="79">
        <f t="shared" si="135"/>
        <v>7</v>
      </c>
      <c r="J1586" s="80">
        <f>+IF(CONSOLIDADO[[#This Row],[Codigo Municipio]]=E1585,CONSOLIDADO[[#This Row],[Fallecidos Diarios]]+J1585,CONSOLIDADO[[#This Row],[Fallecidos Diarios]])</f>
        <v>0</v>
      </c>
      <c r="K1586" s="81">
        <f t="shared" si="136"/>
        <v>3</v>
      </c>
      <c r="L1586" s="82">
        <f>+IF(CONSOLIDADO[[#This Row],[Codigo Municipio]]=E1585,CONSOLIDADO[[#This Row],[Recuperados Diarios]]+L1585,CONSOLIDADO[[#This Row],[Recuperados Diarios]])</f>
        <v>4</v>
      </c>
      <c r="M1586" s="83" cm="1">
        <f t="array" ref="M1586">+IFERROR(IF(CONSOLIDADO[[#This Row],[Día]]&lt;14,0,INDEX(CONSOLIDADO[Casos Diarios],ROW()-14,1)),0)</f>
        <v>0</v>
      </c>
      <c r="N1586" s="78">
        <f>+IF(CONSOLIDADO[[#This Row],[Clave]]="710143893",1,IF(OR(CONSOLIDADO[[#This Row],[Casos Acumulados]]&gt;0,CONSOLIDADO[[#This Row],[Muertes]]&gt;0),N1585+1,I1586))</f>
        <v>17</v>
      </c>
      <c r="O1586" s="75">
        <f>+IFERROR(VLOOKUP($G1586,TDMuertes!$C$2:$E$534,3,0),0)</f>
        <v>0</v>
      </c>
      <c r="P1586" s="100" t="str">
        <f t="shared" ca="1" si="137"/>
        <v>ON</v>
      </c>
      <c r="Q1586" s="84">
        <f>+IFERROR(VLOOKUP(CONSOLIDADO[[#This Row],[Codigo Municipio]],TDDia!$A$4:$B$394,2,0),0)</f>
        <v>0</v>
      </c>
    </row>
    <row r="1587" spans="2:17" ht="14.4" x14ac:dyDescent="0.3">
      <c r="B1587">
        <f t="shared" si="134"/>
        <v>9</v>
      </c>
      <c r="C1587" s="75" t="str" cm="1">
        <f t="array" ref="C1587">+INDEX(Table_4[[Departamento]:[Municipio]],FINAL!$B1587,1)</f>
        <v>Colón</v>
      </c>
      <c r="D1587" s="75" t="str" cm="1">
        <f t="array" ref="D1587">+INDEX(Table_4[[Departamento]:[Municipio]],FINAL!$B1587,4)</f>
        <v>Trujillo</v>
      </c>
      <c r="E1587" s="75" t="str" cm="1">
        <f t="array" ref="E1587">+INDEX(Table_4[[Departamento]:[Municipio]],FINAL!$B1587,3)</f>
        <v>0201</v>
      </c>
      <c r="F1587" s="102">
        <f t="shared" si="133"/>
        <v>43934</v>
      </c>
      <c r="G1587" s="77" t="str">
        <f>+CONSOLIDADO[[#This Row],[Codigo Municipio]]&amp;CONSOLIDADO[[#This Row],[Fecha]]</f>
        <v>020143934</v>
      </c>
      <c r="H1587" s="78">
        <f>+IFERROR(VLOOKUP($G1587,TDAcumula!$C$2:$E$2027,3,0),0)</f>
        <v>0</v>
      </c>
      <c r="I1587" s="79">
        <f t="shared" si="135"/>
        <v>7</v>
      </c>
      <c r="J1587" s="80">
        <f>+IF(CONSOLIDADO[[#This Row],[Codigo Municipio]]=E1586,CONSOLIDADO[[#This Row],[Fallecidos Diarios]]+J1586,CONSOLIDADO[[#This Row],[Fallecidos Diarios]])</f>
        <v>0</v>
      </c>
      <c r="K1587" s="81">
        <f t="shared" si="136"/>
        <v>3</v>
      </c>
      <c r="L1587" s="82">
        <f>+IF(CONSOLIDADO[[#This Row],[Codigo Municipio]]=E1586,CONSOLIDADO[[#This Row],[Recuperados Diarios]]+L1586,CONSOLIDADO[[#This Row],[Recuperados Diarios]])</f>
        <v>4</v>
      </c>
      <c r="M1587" s="83" cm="1">
        <f t="array" ref="M1587">+IFERROR(IF(CONSOLIDADO[[#This Row],[Día]]&lt;14,0,INDEX(CONSOLIDADO[Casos Diarios],ROW()-14,1)),0)</f>
        <v>0</v>
      </c>
      <c r="N1587" s="78">
        <f>+IF(CONSOLIDADO[[#This Row],[Clave]]="710143893",1,IF(OR(CONSOLIDADO[[#This Row],[Casos Acumulados]]&gt;0,CONSOLIDADO[[#This Row],[Muertes]]&gt;0),N1586+1,I1587))</f>
        <v>18</v>
      </c>
      <c r="O1587" s="75">
        <f>+IFERROR(VLOOKUP($G1587,TDMuertes!$C$2:$E$534,3,0),0)</f>
        <v>0</v>
      </c>
      <c r="P1587" s="100" t="str">
        <f t="shared" ca="1" si="137"/>
        <v>ON</v>
      </c>
      <c r="Q1587" s="84">
        <f>+IFERROR(VLOOKUP(CONSOLIDADO[[#This Row],[Codigo Municipio]],TDDia!$A$4:$B$394,2,0),0)</f>
        <v>0</v>
      </c>
    </row>
    <row r="1588" spans="2:17" ht="14.4" x14ac:dyDescent="0.3">
      <c r="B1588">
        <f t="shared" si="134"/>
        <v>9</v>
      </c>
      <c r="C1588" s="75" t="str" cm="1">
        <f t="array" ref="C1588">+INDEX(Table_4[[Departamento]:[Municipio]],FINAL!$B1588,1)</f>
        <v>Colón</v>
      </c>
      <c r="D1588" s="75" t="str" cm="1">
        <f t="array" ref="D1588">+INDEX(Table_4[[Departamento]:[Municipio]],FINAL!$B1588,4)</f>
        <v>Trujillo</v>
      </c>
      <c r="E1588" s="75" t="str" cm="1">
        <f t="array" ref="E1588">+INDEX(Table_4[[Departamento]:[Municipio]],FINAL!$B1588,3)</f>
        <v>0201</v>
      </c>
      <c r="F1588" s="102">
        <f t="shared" si="133"/>
        <v>43935</v>
      </c>
      <c r="G1588" s="77" t="str">
        <f>+CONSOLIDADO[[#This Row],[Codigo Municipio]]&amp;CONSOLIDADO[[#This Row],[Fecha]]</f>
        <v>020143935</v>
      </c>
      <c r="H1588" s="78">
        <f>+IFERROR(VLOOKUP($G1588,TDAcumula!$C$2:$E$2027,3,0),0)</f>
        <v>0</v>
      </c>
      <c r="I1588" s="79">
        <f t="shared" si="135"/>
        <v>7</v>
      </c>
      <c r="J1588" s="80">
        <f>+IF(CONSOLIDADO[[#This Row],[Codigo Municipio]]=E1587,CONSOLIDADO[[#This Row],[Fallecidos Diarios]]+J1587,CONSOLIDADO[[#This Row],[Fallecidos Diarios]])</f>
        <v>0</v>
      </c>
      <c r="K1588" s="81">
        <f t="shared" si="136"/>
        <v>3</v>
      </c>
      <c r="L1588" s="82">
        <f>+IF(CONSOLIDADO[[#This Row],[Codigo Municipio]]=E1587,CONSOLIDADO[[#This Row],[Recuperados Diarios]]+L1587,CONSOLIDADO[[#This Row],[Recuperados Diarios]])</f>
        <v>4</v>
      </c>
      <c r="M1588" s="83" cm="1">
        <f t="array" ref="M1588">+IFERROR(IF(CONSOLIDADO[[#This Row],[Día]]&lt;14,0,INDEX(CONSOLIDADO[Casos Diarios],ROW()-14,1)),0)</f>
        <v>0</v>
      </c>
      <c r="N1588" s="78">
        <f>+IF(CONSOLIDADO[[#This Row],[Clave]]="710143893",1,IF(OR(CONSOLIDADO[[#This Row],[Casos Acumulados]]&gt;0,CONSOLIDADO[[#This Row],[Muertes]]&gt;0),N1587+1,I1588))</f>
        <v>19</v>
      </c>
      <c r="O1588" s="75">
        <f>+IFERROR(VLOOKUP($G1588,TDMuertes!$C$2:$E$534,3,0),0)</f>
        <v>0</v>
      </c>
      <c r="P1588" s="100" t="str">
        <f t="shared" ca="1" si="137"/>
        <v>ON</v>
      </c>
      <c r="Q1588" s="84">
        <f>+IFERROR(VLOOKUP(CONSOLIDADO[[#This Row],[Codigo Municipio]],TDDia!$A$4:$B$394,2,0),0)</f>
        <v>0</v>
      </c>
    </row>
    <row r="1589" spans="2:17" ht="14.4" x14ac:dyDescent="0.3">
      <c r="B1589">
        <f t="shared" si="134"/>
        <v>9</v>
      </c>
      <c r="C1589" s="75" t="str" cm="1">
        <f t="array" ref="C1589">+INDEX(Table_4[[Departamento]:[Municipio]],FINAL!$B1589,1)</f>
        <v>Colón</v>
      </c>
      <c r="D1589" s="75" t="str" cm="1">
        <f t="array" ref="D1589">+INDEX(Table_4[[Departamento]:[Municipio]],FINAL!$B1589,4)</f>
        <v>Trujillo</v>
      </c>
      <c r="E1589" s="75" t="str" cm="1">
        <f t="array" ref="E1589">+INDEX(Table_4[[Departamento]:[Municipio]],FINAL!$B1589,3)</f>
        <v>0201</v>
      </c>
      <c r="F1589" s="102">
        <f t="shared" si="133"/>
        <v>43936</v>
      </c>
      <c r="G1589" s="77" t="str">
        <f>+CONSOLIDADO[[#This Row],[Codigo Municipio]]&amp;CONSOLIDADO[[#This Row],[Fecha]]</f>
        <v>020143936</v>
      </c>
      <c r="H1589" s="78">
        <f>+IFERROR(VLOOKUP($G1589,TDAcumula!$C$2:$E$2027,3,0),0)</f>
        <v>0</v>
      </c>
      <c r="I1589" s="79">
        <f t="shared" si="135"/>
        <v>7</v>
      </c>
      <c r="J1589" s="80">
        <f>+IF(CONSOLIDADO[[#This Row],[Codigo Municipio]]=E1588,CONSOLIDADO[[#This Row],[Fallecidos Diarios]]+J1588,CONSOLIDADO[[#This Row],[Fallecidos Diarios]])</f>
        <v>0</v>
      </c>
      <c r="K1589" s="81">
        <f t="shared" si="136"/>
        <v>3</v>
      </c>
      <c r="L1589" s="82">
        <f>+IF(CONSOLIDADO[[#This Row],[Codigo Municipio]]=E1588,CONSOLIDADO[[#This Row],[Recuperados Diarios]]+L1588,CONSOLIDADO[[#This Row],[Recuperados Diarios]])</f>
        <v>4</v>
      </c>
      <c r="M1589" s="83" cm="1">
        <f t="array" ref="M1589">+IFERROR(IF(CONSOLIDADO[[#This Row],[Día]]&lt;14,0,INDEX(CONSOLIDADO[Casos Diarios],ROW()-14,1)),0)</f>
        <v>0</v>
      </c>
      <c r="N1589" s="78">
        <f>+IF(CONSOLIDADO[[#This Row],[Clave]]="710143893",1,IF(OR(CONSOLIDADO[[#This Row],[Casos Acumulados]]&gt;0,CONSOLIDADO[[#This Row],[Muertes]]&gt;0),N1588+1,I1589))</f>
        <v>20</v>
      </c>
      <c r="O1589" s="75">
        <f>+IFERROR(VLOOKUP($G1589,TDMuertes!$C$2:$E$534,3,0),0)</f>
        <v>0</v>
      </c>
      <c r="P1589" s="100" t="str">
        <f t="shared" ca="1" si="137"/>
        <v>ON</v>
      </c>
      <c r="Q1589" s="84">
        <f>+IFERROR(VLOOKUP(CONSOLIDADO[[#This Row],[Codigo Municipio]],TDDia!$A$4:$B$394,2,0),0)</f>
        <v>0</v>
      </c>
    </row>
    <row r="1590" spans="2:17" ht="14.4" x14ac:dyDescent="0.3">
      <c r="B1590">
        <f t="shared" si="134"/>
        <v>9</v>
      </c>
      <c r="C1590" s="75" t="str" cm="1">
        <f t="array" ref="C1590">+INDEX(Table_4[[Departamento]:[Municipio]],FINAL!$B1590,1)</f>
        <v>Colón</v>
      </c>
      <c r="D1590" s="75" t="str" cm="1">
        <f t="array" ref="D1590">+INDEX(Table_4[[Departamento]:[Municipio]],FINAL!$B1590,4)</f>
        <v>Trujillo</v>
      </c>
      <c r="E1590" s="75" t="str" cm="1">
        <f t="array" ref="E1590">+INDEX(Table_4[[Departamento]:[Municipio]],FINAL!$B1590,3)</f>
        <v>0201</v>
      </c>
      <c r="F1590" s="102">
        <f t="shared" si="133"/>
        <v>43937</v>
      </c>
      <c r="G1590" s="77" t="str">
        <f>+CONSOLIDADO[[#This Row],[Codigo Municipio]]&amp;CONSOLIDADO[[#This Row],[Fecha]]</f>
        <v>020143937</v>
      </c>
      <c r="H1590" s="78">
        <f>+IFERROR(VLOOKUP($G1590,TDAcumula!$C$2:$E$2027,3,0),0)</f>
        <v>0</v>
      </c>
      <c r="I1590" s="79">
        <f t="shared" si="135"/>
        <v>7</v>
      </c>
      <c r="J1590" s="80">
        <f>+IF(CONSOLIDADO[[#This Row],[Codigo Municipio]]=E1589,CONSOLIDADO[[#This Row],[Fallecidos Diarios]]+J1589,CONSOLIDADO[[#This Row],[Fallecidos Diarios]])</f>
        <v>0</v>
      </c>
      <c r="K1590" s="81">
        <f t="shared" si="136"/>
        <v>3</v>
      </c>
      <c r="L1590" s="82">
        <f>+IF(CONSOLIDADO[[#This Row],[Codigo Municipio]]=E1589,CONSOLIDADO[[#This Row],[Recuperados Diarios]]+L1589,CONSOLIDADO[[#This Row],[Recuperados Diarios]])</f>
        <v>4</v>
      </c>
      <c r="M1590" s="83" cm="1">
        <f t="array" ref="M1590">+IFERROR(IF(CONSOLIDADO[[#This Row],[Día]]&lt;14,0,INDEX(CONSOLIDADO[Casos Diarios],ROW()-14,1)),0)</f>
        <v>0</v>
      </c>
      <c r="N1590" s="78">
        <f>+IF(CONSOLIDADO[[#This Row],[Clave]]="710143893",1,IF(OR(CONSOLIDADO[[#This Row],[Casos Acumulados]]&gt;0,CONSOLIDADO[[#This Row],[Muertes]]&gt;0),N1589+1,I1590))</f>
        <v>21</v>
      </c>
      <c r="O1590" s="75">
        <f>+IFERROR(VLOOKUP($G1590,TDMuertes!$C$2:$E$534,3,0),0)</f>
        <v>0</v>
      </c>
      <c r="P1590" s="100" t="str">
        <f t="shared" ca="1" si="137"/>
        <v>ON</v>
      </c>
      <c r="Q1590" s="84">
        <f>+IFERROR(VLOOKUP(CONSOLIDADO[[#This Row],[Codigo Municipio]],TDDia!$A$4:$B$394,2,0),0)</f>
        <v>0</v>
      </c>
    </row>
    <row r="1591" spans="2:17" ht="14.4" x14ac:dyDescent="0.3">
      <c r="B1591">
        <f t="shared" si="134"/>
        <v>9</v>
      </c>
      <c r="C1591" s="75" t="str" cm="1">
        <f t="array" ref="C1591">+INDEX(Table_4[[Departamento]:[Municipio]],FINAL!$B1591,1)</f>
        <v>Colón</v>
      </c>
      <c r="D1591" s="75" t="str" cm="1">
        <f t="array" ref="D1591">+INDEX(Table_4[[Departamento]:[Municipio]],FINAL!$B1591,4)</f>
        <v>Trujillo</v>
      </c>
      <c r="E1591" s="75" t="str" cm="1">
        <f t="array" ref="E1591">+INDEX(Table_4[[Departamento]:[Municipio]],FINAL!$B1591,3)</f>
        <v>0201</v>
      </c>
      <c r="F1591" s="102">
        <f t="shared" si="133"/>
        <v>43938</v>
      </c>
      <c r="G1591" s="77" t="str">
        <f>+CONSOLIDADO[[#This Row],[Codigo Municipio]]&amp;CONSOLIDADO[[#This Row],[Fecha]]</f>
        <v>020143938</v>
      </c>
      <c r="H1591" s="78">
        <f>+IFERROR(VLOOKUP($G1591,TDAcumula!$C$2:$E$2027,3,0),0)</f>
        <v>0</v>
      </c>
      <c r="I1591" s="79">
        <f t="shared" si="135"/>
        <v>7</v>
      </c>
      <c r="J1591" s="80">
        <f>+IF(CONSOLIDADO[[#This Row],[Codigo Municipio]]=E1590,CONSOLIDADO[[#This Row],[Fallecidos Diarios]]+J1590,CONSOLIDADO[[#This Row],[Fallecidos Diarios]])</f>
        <v>0</v>
      </c>
      <c r="K1591" s="81">
        <f t="shared" si="136"/>
        <v>3</v>
      </c>
      <c r="L1591" s="82">
        <f>+IF(CONSOLIDADO[[#This Row],[Codigo Municipio]]=E1590,CONSOLIDADO[[#This Row],[Recuperados Diarios]]+L1590,CONSOLIDADO[[#This Row],[Recuperados Diarios]])</f>
        <v>4</v>
      </c>
      <c r="M1591" s="83" cm="1">
        <f t="array" ref="M1591">+IFERROR(IF(CONSOLIDADO[[#This Row],[Día]]&lt;14,0,INDEX(CONSOLIDADO[Casos Diarios],ROW()-14,1)),0)</f>
        <v>0</v>
      </c>
      <c r="N1591" s="78">
        <f>+IF(CONSOLIDADO[[#This Row],[Clave]]="710143893",1,IF(OR(CONSOLIDADO[[#This Row],[Casos Acumulados]]&gt;0,CONSOLIDADO[[#This Row],[Muertes]]&gt;0),N1590+1,I1591))</f>
        <v>22</v>
      </c>
      <c r="O1591" s="75">
        <f>+IFERROR(VLOOKUP($G1591,TDMuertes!$C$2:$E$534,3,0),0)</f>
        <v>0</v>
      </c>
      <c r="P1591" s="100" t="str">
        <f t="shared" ca="1" si="137"/>
        <v>ON</v>
      </c>
      <c r="Q1591" s="84">
        <f>+IFERROR(VLOOKUP(CONSOLIDADO[[#This Row],[Codigo Municipio]],TDDia!$A$4:$B$394,2,0),0)</f>
        <v>0</v>
      </c>
    </row>
    <row r="1592" spans="2:17" ht="14.4" x14ac:dyDescent="0.3">
      <c r="B1592">
        <f t="shared" si="134"/>
        <v>9</v>
      </c>
      <c r="C1592" s="75" t="str" cm="1">
        <f t="array" ref="C1592">+INDEX(Table_4[[Departamento]:[Municipio]],FINAL!$B1592,1)</f>
        <v>Colón</v>
      </c>
      <c r="D1592" s="75" t="str" cm="1">
        <f t="array" ref="D1592">+INDEX(Table_4[[Departamento]:[Municipio]],FINAL!$B1592,4)</f>
        <v>Trujillo</v>
      </c>
      <c r="E1592" s="75" t="str" cm="1">
        <f t="array" ref="E1592">+INDEX(Table_4[[Departamento]:[Municipio]],FINAL!$B1592,3)</f>
        <v>0201</v>
      </c>
      <c r="F1592" s="102">
        <f t="shared" si="133"/>
        <v>43939</v>
      </c>
      <c r="G1592" s="77" t="str">
        <f>+CONSOLIDADO[[#This Row],[Codigo Municipio]]&amp;CONSOLIDADO[[#This Row],[Fecha]]</f>
        <v>020143939</v>
      </c>
      <c r="H1592" s="78">
        <f>+IFERROR(VLOOKUP($G1592,TDAcumula!$C$2:$E$2027,3,0),0)</f>
        <v>0</v>
      </c>
      <c r="I1592" s="79">
        <f t="shared" si="135"/>
        <v>7</v>
      </c>
      <c r="J1592" s="80">
        <f>+IF(CONSOLIDADO[[#This Row],[Codigo Municipio]]=E1591,CONSOLIDADO[[#This Row],[Fallecidos Diarios]]+J1591,CONSOLIDADO[[#This Row],[Fallecidos Diarios]])</f>
        <v>0</v>
      </c>
      <c r="K1592" s="81">
        <f t="shared" si="136"/>
        <v>1</v>
      </c>
      <c r="L1592" s="82">
        <f>+IF(CONSOLIDADO[[#This Row],[Codigo Municipio]]=E1591,CONSOLIDADO[[#This Row],[Recuperados Diarios]]+L1591,CONSOLIDADO[[#This Row],[Recuperados Diarios]])</f>
        <v>6</v>
      </c>
      <c r="M1592" s="83" cm="1">
        <f t="array" ref="M1592">+IFERROR(IF(CONSOLIDADO[[#This Row],[Día]]&lt;14,0,INDEX(CONSOLIDADO[Casos Diarios],ROW()-14,1)),0)</f>
        <v>2</v>
      </c>
      <c r="N1592" s="78">
        <f>+IF(CONSOLIDADO[[#This Row],[Clave]]="710143893",1,IF(OR(CONSOLIDADO[[#This Row],[Casos Acumulados]]&gt;0,CONSOLIDADO[[#This Row],[Muertes]]&gt;0),N1591+1,I1592))</f>
        <v>23</v>
      </c>
      <c r="O1592" s="75">
        <f>+IFERROR(VLOOKUP($G1592,TDMuertes!$C$2:$E$534,3,0),0)</f>
        <v>0</v>
      </c>
      <c r="P1592" s="100" t="str">
        <f t="shared" ca="1" si="137"/>
        <v>ON</v>
      </c>
      <c r="Q1592" s="84">
        <f>+IFERROR(VLOOKUP(CONSOLIDADO[[#This Row],[Codigo Municipio]],TDDia!$A$4:$B$394,2,0),0)</f>
        <v>0</v>
      </c>
    </row>
    <row r="1593" spans="2:17" ht="14.4" x14ac:dyDescent="0.3">
      <c r="B1593">
        <f t="shared" si="134"/>
        <v>9</v>
      </c>
      <c r="C1593" s="75" t="str" cm="1">
        <f t="array" ref="C1593">+INDEX(Table_4[[Departamento]:[Municipio]],FINAL!$B1593,1)</f>
        <v>Colón</v>
      </c>
      <c r="D1593" s="75" t="str" cm="1">
        <f t="array" ref="D1593">+INDEX(Table_4[[Departamento]:[Municipio]],FINAL!$B1593,4)</f>
        <v>Trujillo</v>
      </c>
      <c r="E1593" s="75" t="str" cm="1">
        <f t="array" ref="E1593">+INDEX(Table_4[[Departamento]:[Municipio]],FINAL!$B1593,3)</f>
        <v>0201</v>
      </c>
      <c r="F1593" s="102">
        <f t="shared" si="133"/>
        <v>43940</v>
      </c>
      <c r="G1593" s="77" t="str">
        <f>+CONSOLIDADO[[#This Row],[Codigo Municipio]]&amp;CONSOLIDADO[[#This Row],[Fecha]]</f>
        <v>020143940</v>
      </c>
      <c r="H1593" s="78">
        <f>+IFERROR(VLOOKUP($G1593,TDAcumula!$C$2:$E$2027,3,0),0)</f>
        <v>0</v>
      </c>
      <c r="I1593" s="79">
        <f t="shared" si="135"/>
        <v>7</v>
      </c>
      <c r="J1593" s="80">
        <f>+IF(CONSOLIDADO[[#This Row],[Codigo Municipio]]=E1592,CONSOLIDADO[[#This Row],[Fallecidos Diarios]]+J1592,CONSOLIDADO[[#This Row],[Fallecidos Diarios]])</f>
        <v>0</v>
      </c>
      <c r="K1593" s="81">
        <f t="shared" si="136"/>
        <v>1</v>
      </c>
      <c r="L1593" s="82">
        <f>+IF(CONSOLIDADO[[#This Row],[Codigo Municipio]]=E1592,CONSOLIDADO[[#This Row],[Recuperados Diarios]]+L1592,CONSOLIDADO[[#This Row],[Recuperados Diarios]])</f>
        <v>6</v>
      </c>
      <c r="M1593" s="83" cm="1">
        <f t="array" ref="M1593">+IFERROR(IF(CONSOLIDADO[[#This Row],[Día]]&lt;14,0,INDEX(CONSOLIDADO[Casos Diarios],ROW()-14,1)),0)</f>
        <v>0</v>
      </c>
      <c r="N1593" s="78">
        <f>+IF(CONSOLIDADO[[#This Row],[Clave]]="710143893",1,IF(OR(CONSOLIDADO[[#This Row],[Casos Acumulados]]&gt;0,CONSOLIDADO[[#This Row],[Muertes]]&gt;0),N1592+1,I1593))</f>
        <v>24</v>
      </c>
      <c r="O1593" s="75">
        <f>+IFERROR(VLOOKUP($G1593,TDMuertes!$C$2:$E$534,3,0),0)</f>
        <v>0</v>
      </c>
      <c r="P1593" s="100" t="str">
        <f t="shared" ca="1" si="137"/>
        <v>ON</v>
      </c>
      <c r="Q1593" s="84">
        <f>+IFERROR(VLOOKUP(CONSOLIDADO[[#This Row],[Codigo Municipio]],TDDia!$A$4:$B$394,2,0),0)</f>
        <v>0</v>
      </c>
    </row>
    <row r="1594" spans="2:17" ht="14.4" x14ac:dyDescent="0.3">
      <c r="B1594">
        <f t="shared" si="134"/>
        <v>9</v>
      </c>
      <c r="C1594" s="75" t="str" cm="1">
        <f t="array" ref="C1594">+INDEX(Table_4[[Departamento]:[Municipio]],FINAL!$B1594,1)</f>
        <v>Colón</v>
      </c>
      <c r="D1594" s="75" t="str" cm="1">
        <f t="array" ref="D1594">+INDEX(Table_4[[Departamento]:[Municipio]],FINAL!$B1594,4)</f>
        <v>Trujillo</v>
      </c>
      <c r="E1594" s="75" t="str" cm="1">
        <f t="array" ref="E1594">+INDEX(Table_4[[Departamento]:[Municipio]],FINAL!$B1594,3)</f>
        <v>0201</v>
      </c>
      <c r="F1594" s="102">
        <f t="shared" si="133"/>
        <v>43941</v>
      </c>
      <c r="G1594" s="77" t="str">
        <f>+CONSOLIDADO[[#This Row],[Codigo Municipio]]&amp;CONSOLIDADO[[#This Row],[Fecha]]</f>
        <v>020143941</v>
      </c>
      <c r="H1594" s="78">
        <f>+IFERROR(VLOOKUP($G1594,TDAcumula!$C$2:$E$2027,3,0),0)</f>
        <v>0</v>
      </c>
      <c r="I1594" s="79">
        <f t="shared" si="135"/>
        <v>7</v>
      </c>
      <c r="J1594" s="80">
        <f>+IF(CONSOLIDADO[[#This Row],[Codigo Municipio]]=E1593,CONSOLIDADO[[#This Row],[Fallecidos Diarios]]+J1593,CONSOLIDADO[[#This Row],[Fallecidos Diarios]])</f>
        <v>0</v>
      </c>
      <c r="K1594" s="81">
        <f t="shared" si="136"/>
        <v>1</v>
      </c>
      <c r="L1594" s="82">
        <f>+IF(CONSOLIDADO[[#This Row],[Codigo Municipio]]=E1593,CONSOLIDADO[[#This Row],[Recuperados Diarios]]+L1593,CONSOLIDADO[[#This Row],[Recuperados Diarios]])</f>
        <v>6</v>
      </c>
      <c r="M1594" s="83" cm="1">
        <f t="array" ref="M1594">+IFERROR(IF(CONSOLIDADO[[#This Row],[Día]]&lt;14,0,INDEX(CONSOLIDADO[Casos Diarios],ROW()-14,1)),0)</f>
        <v>0</v>
      </c>
      <c r="N1594" s="78">
        <f>+IF(CONSOLIDADO[[#This Row],[Clave]]="710143893",1,IF(OR(CONSOLIDADO[[#This Row],[Casos Acumulados]]&gt;0,CONSOLIDADO[[#This Row],[Muertes]]&gt;0),N1593+1,I1594))</f>
        <v>25</v>
      </c>
      <c r="O1594" s="75">
        <f>+IFERROR(VLOOKUP($G1594,TDMuertes!$C$2:$E$534,3,0),0)</f>
        <v>0</v>
      </c>
      <c r="P1594" s="100" t="str">
        <f t="shared" ca="1" si="137"/>
        <v>ON</v>
      </c>
      <c r="Q1594" s="84">
        <f>+IFERROR(VLOOKUP(CONSOLIDADO[[#This Row],[Codigo Municipio]],TDDia!$A$4:$B$394,2,0),0)</f>
        <v>0</v>
      </c>
    </row>
    <row r="1595" spans="2:17" ht="14.4" x14ac:dyDescent="0.3">
      <c r="B1595">
        <f t="shared" si="134"/>
        <v>9</v>
      </c>
      <c r="C1595" s="75" t="str" cm="1">
        <f t="array" ref="C1595">+INDEX(Table_4[[Departamento]:[Municipio]],FINAL!$B1595,1)</f>
        <v>Colón</v>
      </c>
      <c r="D1595" s="75" t="str" cm="1">
        <f t="array" ref="D1595">+INDEX(Table_4[[Departamento]:[Municipio]],FINAL!$B1595,4)</f>
        <v>Trujillo</v>
      </c>
      <c r="E1595" s="75" t="str" cm="1">
        <f t="array" ref="E1595">+INDEX(Table_4[[Departamento]:[Municipio]],FINAL!$B1595,3)</f>
        <v>0201</v>
      </c>
      <c r="F1595" s="102">
        <f t="shared" si="133"/>
        <v>43942</v>
      </c>
      <c r="G1595" s="77" t="str">
        <f>+CONSOLIDADO[[#This Row],[Codigo Municipio]]&amp;CONSOLIDADO[[#This Row],[Fecha]]</f>
        <v>020143942</v>
      </c>
      <c r="H1595" s="78">
        <f>+IFERROR(VLOOKUP($G1595,TDAcumula!$C$2:$E$2027,3,0),0)</f>
        <v>0</v>
      </c>
      <c r="I1595" s="79">
        <f t="shared" si="135"/>
        <v>7</v>
      </c>
      <c r="J1595" s="80">
        <f>+IF(CONSOLIDADO[[#This Row],[Codigo Municipio]]=E1594,CONSOLIDADO[[#This Row],[Fallecidos Diarios]]+J1594,CONSOLIDADO[[#This Row],[Fallecidos Diarios]])</f>
        <v>0</v>
      </c>
      <c r="K1595" s="81">
        <f t="shared" si="136"/>
        <v>1</v>
      </c>
      <c r="L1595" s="82">
        <f>+IF(CONSOLIDADO[[#This Row],[Codigo Municipio]]=E1594,CONSOLIDADO[[#This Row],[Recuperados Diarios]]+L1594,CONSOLIDADO[[#This Row],[Recuperados Diarios]])</f>
        <v>6</v>
      </c>
      <c r="M1595" s="83" cm="1">
        <f t="array" ref="M1595">+IFERROR(IF(CONSOLIDADO[[#This Row],[Día]]&lt;14,0,INDEX(CONSOLIDADO[Casos Diarios],ROW()-14,1)),0)</f>
        <v>0</v>
      </c>
      <c r="N1595" s="78">
        <f>+IF(CONSOLIDADO[[#This Row],[Clave]]="710143893",1,IF(OR(CONSOLIDADO[[#This Row],[Casos Acumulados]]&gt;0,CONSOLIDADO[[#This Row],[Muertes]]&gt;0),N1594+1,I1595))</f>
        <v>26</v>
      </c>
      <c r="O1595" s="75">
        <f>+IFERROR(VLOOKUP($G1595,TDMuertes!$C$2:$E$534,3,0),0)</f>
        <v>0</v>
      </c>
      <c r="P1595" s="100" t="str">
        <f t="shared" ca="1" si="137"/>
        <v>ON</v>
      </c>
      <c r="Q1595" s="84">
        <f>+IFERROR(VLOOKUP(CONSOLIDADO[[#This Row],[Codigo Municipio]],TDDia!$A$4:$B$394,2,0),0)</f>
        <v>0</v>
      </c>
    </row>
    <row r="1596" spans="2:17" ht="14.4" x14ac:dyDescent="0.3">
      <c r="B1596">
        <f t="shared" si="134"/>
        <v>9</v>
      </c>
      <c r="C1596" s="75" t="str" cm="1">
        <f t="array" ref="C1596">+INDEX(Table_4[[Departamento]:[Municipio]],FINAL!$B1596,1)</f>
        <v>Colón</v>
      </c>
      <c r="D1596" s="75" t="str" cm="1">
        <f t="array" ref="D1596">+INDEX(Table_4[[Departamento]:[Municipio]],FINAL!$B1596,4)</f>
        <v>Trujillo</v>
      </c>
      <c r="E1596" s="75" t="str" cm="1">
        <f t="array" ref="E1596">+INDEX(Table_4[[Departamento]:[Municipio]],FINAL!$B1596,3)</f>
        <v>0201</v>
      </c>
      <c r="F1596" s="102">
        <f t="shared" si="133"/>
        <v>43943</v>
      </c>
      <c r="G1596" s="77" t="str">
        <f>+CONSOLIDADO[[#This Row],[Codigo Municipio]]&amp;CONSOLIDADO[[#This Row],[Fecha]]</f>
        <v>020143943</v>
      </c>
      <c r="H1596" s="78">
        <f>+IFERROR(VLOOKUP($G1596,TDAcumula!$C$2:$E$2027,3,0),0)</f>
        <v>0</v>
      </c>
      <c r="I1596" s="79">
        <f t="shared" si="135"/>
        <v>7</v>
      </c>
      <c r="J1596" s="80">
        <f>+IF(CONSOLIDADO[[#This Row],[Codigo Municipio]]=E1595,CONSOLIDADO[[#This Row],[Fallecidos Diarios]]+J1595,CONSOLIDADO[[#This Row],[Fallecidos Diarios]])</f>
        <v>0</v>
      </c>
      <c r="K1596" s="81">
        <f t="shared" si="136"/>
        <v>1</v>
      </c>
      <c r="L1596" s="82">
        <f>+IF(CONSOLIDADO[[#This Row],[Codigo Municipio]]=E1595,CONSOLIDADO[[#This Row],[Recuperados Diarios]]+L1595,CONSOLIDADO[[#This Row],[Recuperados Diarios]])</f>
        <v>6</v>
      </c>
      <c r="M1596" s="83" cm="1">
        <f t="array" ref="M1596">+IFERROR(IF(CONSOLIDADO[[#This Row],[Día]]&lt;14,0,INDEX(CONSOLIDADO[Casos Diarios],ROW()-14,1)),0)</f>
        <v>0</v>
      </c>
      <c r="N1596" s="78">
        <f>+IF(CONSOLIDADO[[#This Row],[Clave]]="710143893",1,IF(OR(CONSOLIDADO[[#This Row],[Casos Acumulados]]&gt;0,CONSOLIDADO[[#This Row],[Muertes]]&gt;0),N1595+1,I1596))</f>
        <v>27</v>
      </c>
      <c r="O1596" s="75">
        <f>+IFERROR(VLOOKUP($G1596,TDMuertes!$C$2:$E$534,3,0),0)</f>
        <v>0</v>
      </c>
      <c r="P1596" s="100" t="str">
        <f t="shared" ca="1" si="137"/>
        <v>ON</v>
      </c>
      <c r="Q1596" s="84">
        <f>+IFERROR(VLOOKUP(CONSOLIDADO[[#This Row],[Codigo Municipio]],TDDia!$A$4:$B$394,2,0),0)</f>
        <v>0</v>
      </c>
    </row>
    <row r="1597" spans="2:17" ht="14.4" x14ac:dyDescent="0.3">
      <c r="B1597">
        <f t="shared" si="134"/>
        <v>9</v>
      </c>
      <c r="C1597" s="75" t="str" cm="1">
        <f t="array" ref="C1597">+INDEX(Table_4[[Departamento]:[Municipio]],FINAL!$B1597,1)</f>
        <v>Colón</v>
      </c>
      <c r="D1597" s="75" t="str" cm="1">
        <f t="array" ref="D1597">+INDEX(Table_4[[Departamento]:[Municipio]],FINAL!$B1597,4)</f>
        <v>Trujillo</v>
      </c>
      <c r="E1597" s="75" t="str" cm="1">
        <f t="array" ref="E1597">+INDEX(Table_4[[Departamento]:[Municipio]],FINAL!$B1597,3)</f>
        <v>0201</v>
      </c>
      <c r="F1597" s="102">
        <f t="shared" si="133"/>
        <v>43944</v>
      </c>
      <c r="G1597" s="77" t="str">
        <f>+CONSOLIDADO[[#This Row],[Codigo Municipio]]&amp;CONSOLIDADO[[#This Row],[Fecha]]</f>
        <v>020143944</v>
      </c>
      <c r="H1597" s="78">
        <f>+IFERROR(VLOOKUP($G1597,TDAcumula!$C$2:$E$2027,3,0),0)</f>
        <v>0</v>
      </c>
      <c r="I1597" s="79">
        <f t="shared" si="135"/>
        <v>7</v>
      </c>
      <c r="J1597" s="80">
        <f>+IF(CONSOLIDADO[[#This Row],[Codigo Municipio]]=E1596,CONSOLIDADO[[#This Row],[Fallecidos Diarios]]+J1596,CONSOLIDADO[[#This Row],[Fallecidos Diarios]])</f>
        <v>0</v>
      </c>
      <c r="K1597" s="81">
        <f t="shared" si="136"/>
        <v>1</v>
      </c>
      <c r="L1597" s="82">
        <f>+IF(CONSOLIDADO[[#This Row],[Codigo Municipio]]=E1596,CONSOLIDADO[[#This Row],[Recuperados Diarios]]+L1596,CONSOLIDADO[[#This Row],[Recuperados Diarios]])</f>
        <v>6</v>
      </c>
      <c r="M1597" s="83" cm="1">
        <f t="array" ref="M1597">+IFERROR(IF(CONSOLIDADO[[#This Row],[Día]]&lt;14,0,INDEX(CONSOLIDADO[Casos Diarios],ROW()-14,1)),0)</f>
        <v>0</v>
      </c>
      <c r="N1597" s="78">
        <f>+IF(CONSOLIDADO[[#This Row],[Clave]]="710143893",1,IF(OR(CONSOLIDADO[[#This Row],[Casos Acumulados]]&gt;0,CONSOLIDADO[[#This Row],[Muertes]]&gt;0),N1596+1,I1597))</f>
        <v>28</v>
      </c>
      <c r="O1597" s="75">
        <f>+IFERROR(VLOOKUP($G1597,TDMuertes!$C$2:$E$534,3,0),0)</f>
        <v>0</v>
      </c>
      <c r="P1597" s="100" t="str">
        <f t="shared" ca="1" si="137"/>
        <v>ON</v>
      </c>
      <c r="Q1597" s="84">
        <f>+IFERROR(VLOOKUP(CONSOLIDADO[[#This Row],[Codigo Municipio]],TDDia!$A$4:$B$394,2,0),0)</f>
        <v>0</v>
      </c>
    </row>
    <row r="1598" spans="2:17" ht="14.4" x14ac:dyDescent="0.3">
      <c r="B1598">
        <f t="shared" si="134"/>
        <v>9</v>
      </c>
      <c r="C1598" s="75" t="str" cm="1">
        <f t="array" ref="C1598">+INDEX(Table_4[[Departamento]:[Municipio]],FINAL!$B1598,1)</f>
        <v>Colón</v>
      </c>
      <c r="D1598" s="75" t="str" cm="1">
        <f t="array" ref="D1598">+INDEX(Table_4[[Departamento]:[Municipio]],FINAL!$B1598,4)</f>
        <v>Trujillo</v>
      </c>
      <c r="E1598" s="75" t="str" cm="1">
        <f t="array" ref="E1598">+INDEX(Table_4[[Departamento]:[Municipio]],FINAL!$B1598,3)</f>
        <v>0201</v>
      </c>
      <c r="F1598" s="102">
        <f t="shared" si="133"/>
        <v>43945</v>
      </c>
      <c r="G1598" s="77" t="str">
        <f>+CONSOLIDADO[[#This Row],[Codigo Municipio]]&amp;CONSOLIDADO[[#This Row],[Fecha]]</f>
        <v>020143945</v>
      </c>
      <c r="H1598" s="78">
        <f>+IFERROR(VLOOKUP($G1598,TDAcumula!$C$2:$E$2027,3,0),0)</f>
        <v>0</v>
      </c>
      <c r="I1598" s="79">
        <f t="shared" si="135"/>
        <v>7</v>
      </c>
      <c r="J1598" s="80">
        <f>+IF(CONSOLIDADO[[#This Row],[Codigo Municipio]]=E1597,CONSOLIDADO[[#This Row],[Fallecidos Diarios]]+J1597,CONSOLIDADO[[#This Row],[Fallecidos Diarios]])</f>
        <v>0</v>
      </c>
      <c r="K1598" s="81">
        <f t="shared" si="136"/>
        <v>0</v>
      </c>
      <c r="L1598" s="82">
        <f>+IF(CONSOLIDADO[[#This Row],[Codigo Municipio]]=E1597,CONSOLIDADO[[#This Row],[Recuperados Diarios]]+L1597,CONSOLIDADO[[#This Row],[Recuperados Diarios]])</f>
        <v>7</v>
      </c>
      <c r="M1598" s="83" cm="1">
        <f t="array" ref="M1598">+IFERROR(IF(CONSOLIDADO[[#This Row],[Día]]&lt;14,0,INDEX(CONSOLIDADO[Casos Diarios],ROW()-14,1)),0)</f>
        <v>1</v>
      </c>
      <c r="N1598" s="78">
        <f>+IF(CONSOLIDADO[[#This Row],[Clave]]="710143893",1,IF(OR(CONSOLIDADO[[#This Row],[Casos Acumulados]]&gt;0,CONSOLIDADO[[#This Row],[Muertes]]&gt;0),N1597+1,I1598))</f>
        <v>29</v>
      </c>
      <c r="O1598" s="75">
        <f>+IFERROR(VLOOKUP($G1598,TDMuertes!$C$2:$E$534,3,0),0)</f>
        <v>0</v>
      </c>
      <c r="P1598" s="100" t="str">
        <f t="shared" ca="1" si="137"/>
        <v>ON</v>
      </c>
      <c r="Q1598" s="84">
        <f>+IFERROR(VLOOKUP(CONSOLIDADO[[#This Row],[Codigo Municipio]],TDDia!$A$4:$B$394,2,0),0)</f>
        <v>0</v>
      </c>
    </row>
    <row r="1599" spans="2:17" ht="14.4" x14ac:dyDescent="0.3">
      <c r="B1599">
        <f t="shared" si="134"/>
        <v>9</v>
      </c>
      <c r="C1599" s="75" t="str" cm="1">
        <f t="array" ref="C1599">+INDEX(Table_4[[Departamento]:[Municipio]],FINAL!$B1599,1)</f>
        <v>Colón</v>
      </c>
      <c r="D1599" s="75" t="str" cm="1">
        <f t="array" ref="D1599">+INDEX(Table_4[[Departamento]:[Municipio]],FINAL!$B1599,4)</f>
        <v>Trujillo</v>
      </c>
      <c r="E1599" s="75" t="str" cm="1">
        <f t="array" ref="E1599">+INDEX(Table_4[[Departamento]:[Municipio]],FINAL!$B1599,3)</f>
        <v>0201</v>
      </c>
      <c r="F1599" s="102">
        <f t="shared" si="133"/>
        <v>43946</v>
      </c>
      <c r="G1599" s="77" t="str">
        <f>+CONSOLIDADO[[#This Row],[Codigo Municipio]]&amp;CONSOLIDADO[[#This Row],[Fecha]]</f>
        <v>020143946</v>
      </c>
      <c r="H1599" s="78">
        <f>+IFERROR(VLOOKUP($G1599,TDAcumula!$C$2:$E$2027,3,0),0)</f>
        <v>0</v>
      </c>
      <c r="I1599" s="79">
        <f t="shared" si="135"/>
        <v>7</v>
      </c>
      <c r="J1599" s="80">
        <f>+IF(CONSOLIDADO[[#This Row],[Codigo Municipio]]=E1598,CONSOLIDADO[[#This Row],[Fallecidos Diarios]]+J1598,CONSOLIDADO[[#This Row],[Fallecidos Diarios]])</f>
        <v>0</v>
      </c>
      <c r="K1599" s="81">
        <f t="shared" si="136"/>
        <v>0</v>
      </c>
      <c r="L1599" s="82">
        <f>+IF(CONSOLIDADO[[#This Row],[Codigo Municipio]]=E1598,CONSOLIDADO[[#This Row],[Recuperados Diarios]]+L1598,CONSOLIDADO[[#This Row],[Recuperados Diarios]])</f>
        <v>7</v>
      </c>
      <c r="M1599" s="83" cm="1">
        <f t="array" ref="M1599">+IFERROR(IF(CONSOLIDADO[[#This Row],[Día]]&lt;14,0,INDEX(CONSOLIDADO[Casos Diarios],ROW()-14,1)),0)</f>
        <v>0</v>
      </c>
      <c r="N1599" s="78">
        <f>+IF(CONSOLIDADO[[#This Row],[Clave]]="710143893",1,IF(OR(CONSOLIDADO[[#This Row],[Casos Acumulados]]&gt;0,CONSOLIDADO[[#This Row],[Muertes]]&gt;0),N1598+1,I1599))</f>
        <v>30</v>
      </c>
      <c r="O1599" s="75">
        <f>+IFERROR(VLOOKUP($G1599,TDMuertes!$C$2:$E$534,3,0),0)</f>
        <v>0</v>
      </c>
      <c r="P1599" s="100" t="str">
        <f t="shared" ca="1" si="137"/>
        <v>ON</v>
      </c>
      <c r="Q1599" s="84">
        <f>+IFERROR(VLOOKUP(CONSOLIDADO[[#This Row],[Codigo Municipio]],TDDia!$A$4:$B$394,2,0),0)</f>
        <v>0</v>
      </c>
    </row>
    <row r="1600" spans="2:17" ht="14.4" x14ac:dyDescent="0.3">
      <c r="B1600">
        <f t="shared" si="134"/>
        <v>9</v>
      </c>
      <c r="C1600" s="75" t="str" cm="1">
        <f t="array" ref="C1600">+INDEX(Table_4[[Departamento]:[Municipio]],FINAL!$B1600,1)</f>
        <v>Colón</v>
      </c>
      <c r="D1600" s="75" t="str" cm="1">
        <f t="array" ref="D1600">+INDEX(Table_4[[Departamento]:[Municipio]],FINAL!$B1600,4)</f>
        <v>Trujillo</v>
      </c>
      <c r="E1600" s="75" t="str" cm="1">
        <f t="array" ref="E1600">+INDEX(Table_4[[Departamento]:[Municipio]],FINAL!$B1600,3)</f>
        <v>0201</v>
      </c>
      <c r="F1600" s="102">
        <f t="shared" si="133"/>
        <v>43947</v>
      </c>
      <c r="G1600" s="77" t="str">
        <f>+CONSOLIDADO[[#This Row],[Codigo Municipio]]&amp;CONSOLIDADO[[#This Row],[Fecha]]</f>
        <v>020143947</v>
      </c>
      <c r="H1600" s="78">
        <f>+IFERROR(VLOOKUP($G1600,TDAcumula!$C$2:$E$2027,3,0),0)</f>
        <v>0</v>
      </c>
      <c r="I1600" s="79">
        <f t="shared" si="135"/>
        <v>7</v>
      </c>
      <c r="J1600" s="80">
        <f>+IF(CONSOLIDADO[[#This Row],[Codigo Municipio]]=E1599,CONSOLIDADO[[#This Row],[Fallecidos Diarios]]+J1599,CONSOLIDADO[[#This Row],[Fallecidos Diarios]])</f>
        <v>0</v>
      </c>
      <c r="K1600" s="81">
        <f t="shared" si="136"/>
        <v>0</v>
      </c>
      <c r="L1600" s="82">
        <f>+IF(CONSOLIDADO[[#This Row],[Codigo Municipio]]=E1599,CONSOLIDADO[[#This Row],[Recuperados Diarios]]+L1599,CONSOLIDADO[[#This Row],[Recuperados Diarios]])</f>
        <v>7</v>
      </c>
      <c r="M1600" s="83" cm="1">
        <f t="array" ref="M1600">+IFERROR(IF(CONSOLIDADO[[#This Row],[Día]]&lt;14,0,INDEX(CONSOLIDADO[Casos Diarios],ROW()-14,1)),0)</f>
        <v>0</v>
      </c>
      <c r="N1600" s="78">
        <f>+IF(CONSOLIDADO[[#This Row],[Clave]]="710143893",1,IF(OR(CONSOLIDADO[[#This Row],[Casos Acumulados]]&gt;0,CONSOLIDADO[[#This Row],[Muertes]]&gt;0),N1599+1,I1600))</f>
        <v>31</v>
      </c>
      <c r="O1600" s="75">
        <f>+IFERROR(VLOOKUP($G1600,TDMuertes!$C$2:$E$534,3,0),0)</f>
        <v>0</v>
      </c>
      <c r="P1600" s="100" t="str">
        <f t="shared" ca="1" si="137"/>
        <v>ON</v>
      </c>
      <c r="Q1600" s="84">
        <f>+IFERROR(VLOOKUP(CONSOLIDADO[[#This Row],[Codigo Municipio]],TDDia!$A$4:$B$394,2,0),0)</f>
        <v>0</v>
      </c>
    </row>
    <row r="1601" spans="2:17" ht="14.4" x14ac:dyDescent="0.3">
      <c r="B1601">
        <f t="shared" si="134"/>
        <v>9</v>
      </c>
      <c r="C1601" s="75" t="str" cm="1">
        <f t="array" ref="C1601">+INDEX(Table_4[[Departamento]:[Municipio]],FINAL!$B1601,1)</f>
        <v>Colón</v>
      </c>
      <c r="D1601" s="75" t="str" cm="1">
        <f t="array" ref="D1601">+INDEX(Table_4[[Departamento]:[Municipio]],FINAL!$B1601,4)</f>
        <v>Trujillo</v>
      </c>
      <c r="E1601" s="75" t="str" cm="1">
        <f t="array" ref="E1601">+INDEX(Table_4[[Departamento]:[Municipio]],FINAL!$B1601,3)</f>
        <v>0201</v>
      </c>
      <c r="F1601" s="102">
        <f t="shared" si="133"/>
        <v>43948</v>
      </c>
      <c r="G1601" s="77" t="str">
        <f>+CONSOLIDADO[[#This Row],[Codigo Municipio]]&amp;CONSOLIDADO[[#This Row],[Fecha]]</f>
        <v>020143948</v>
      </c>
      <c r="H1601" s="78">
        <f>+IFERROR(VLOOKUP($G1601,TDAcumula!$C$2:$E$2027,3,0),0)</f>
        <v>0</v>
      </c>
      <c r="I1601" s="79">
        <f t="shared" si="135"/>
        <v>7</v>
      </c>
      <c r="J1601" s="80">
        <f>+IF(CONSOLIDADO[[#This Row],[Codigo Municipio]]=E1600,CONSOLIDADO[[#This Row],[Fallecidos Diarios]]+J1600,CONSOLIDADO[[#This Row],[Fallecidos Diarios]])</f>
        <v>0</v>
      </c>
      <c r="K1601" s="81">
        <f t="shared" si="136"/>
        <v>0</v>
      </c>
      <c r="L1601" s="82">
        <f>+IF(CONSOLIDADO[[#This Row],[Codigo Municipio]]=E1600,CONSOLIDADO[[#This Row],[Recuperados Diarios]]+L1600,CONSOLIDADO[[#This Row],[Recuperados Diarios]])</f>
        <v>7</v>
      </c>
      <c r="M1601" s="83" cm="1">
        <f t="array" ref="M1601">+IFERROR(IF(CONSOLIDADO[[#This Row],[Día]]&lt;14,0,INDEX(CONSOLIDADO[Casos Diarios],ROW()-14,1)),0)</f>
        <v>0</v>
      </c>
      <c r="N1601" s="78">
        <f>+IF(CONSOLIDADO[[#This Row],[Clave]]="710143893",1,IF(OR(CONSOLIDADO[[#This Row],[Casos Acumulados]]&gt;0,CONSOLIDADO[[#This Row],[Muertes]]&gt;0),N1600+1,I1601))</f>
        <v>32</v>
      </c>
      <c r="O1601" s="75">
        <f>+IFERROR(VLOOKUP($G1601,TDMuertes!$C$2:$E$534,3,0),0)</f>
        <v>0</v>
      </c>
      <c r="P1601" s="100" t="str">
        <f t="shared" ca="1" si="137"/>
        <v>ON</v>
      </c>
      <c r="Q1601" s="84">
        <f>+IFERROR(VLOOKUP(CONSOLIDADO[[#This Row],[Codigo Municipio]],TDDia!$A$4:$B$394,2,0),0)</f>
        <v>0</v>
      </c>
    </row>
    <row r="1602" spans="2:17" ht="14.4" x14ac:dyDescent="0.3">
      <c r="B1602">
        <f t="shared" si="134"/>
        <v>9</v>
      </c>
      <c r="C1602" s="75" t="str" cm="1">
        <f t="array" ref="C1602">+INDEX(Table_4[[Departamento]:[Municipio]],FINAL!$B1602,1)</f>
        <v>Colón</v>
      </c>
      <c r="D1602" s="75" t="str" cm="1">
        <f t="array" ref="D1602">+INDEX(Table_4[[Departamento]:[Municipio]],FINAL!$B1602,4)</f>
        <v>Trujillo</v>
      </c>
      <c r="E1602" s="75" t="str" cm="1">
        <f t="array" ref="E1602">+INDEX(Table_4[[Departamento]:[Municipio]],FINAL!$B1602,3)</f>
        <v>0201</v>
      </c>
      <c r="F1602" s="102">
        <f t="shared" ref="F1602:F1665" si="138">+F1409</f>
        <v>43949</v>
      </c>
      <c r="G1602" s="77" t="str">
        <f>+CONSOLIDADO[[#This Row],[Codigo Municipio]]&amp;CONSOLIDADO[[#This Row],[Fecha]]</f>
        <v>020143949</v>
      </c>
      <c r="H1602" s="78">
        <f>+IFERROR(VLOOKUP($G1602,TDAcumula!$C$2:$E$2027,3,0),0)</f>
        <v>0</v>
      </c>
      <c r="I1602" s="79">
        <f t="shared" si="135"/>
        <v>7</v>
      </c>
      <c r="J1602" s="80">
        <f>+IF(CONSOLIDADO[[#This Row],[Codigo Municipio]]=E1601,CONSOLIDADO[[#This Row],[Fallecidos Diarios]]+J1601,CONSOLIDADO[[#This Row],[Fallecidos Diarios]])</f>
        <v>0</v>
      </c>
      <c r="K1602" s="81">
        <f t="shared" si="136"/>
        <v>0</v>
      </c>
      <c r="L1602" s="82">
        <f>+IF(CONSOLIDADO[[#This Row],[Codigo Municipio]]=E1601,CONSOLIDADO[[#This Row],[Recuperados Diarios]]+L1601,CONSOLIDADO[[#This Row],[Recuperados Diarios]])</f>
        <v>7</v>
      </c>
      <c r="M1602" s="83" cm="1">
        <f t="array" ref="M1602">+IFERROR(IF(CONSOLIDADO[[#This Row],[Día]]&lt;14,0,INDEX(CONSOLIDADO[Casos Diarios],ROW()-14,1)),0)</f>
        <v>0</v>
      </c>
      <c r="N1602" s="78">
        <f>+IF(CONSOLIDADO[[#This Row],[Clave]]="710143893",1,IF(OR(CONSOLIDADO[[#This Row],[Casos Acumulados]]&gt;0,CONSOLIDADO[[#This Row],[Muertes]]&gt;0),N1601+1,I1602))</f>
        <v>33</v>
      </c>
      <c r="O1602" s="75">
        <f>+IFERROR(VLOOKUP($G1602,TDMuertes!$C$2:$E$534,3,0),0)</f>
        <v>0</v>
      </c>
      <c r="P1602" s="100" t="str">
        <f t="shared" ca="1" si="137"/>
        <v>ON</v>
      </c>
      <c r="Q1602" s="84">
        <f>+IFERROR(VLOOKUP(CONSOLIDADO[[#This Row],[Codigo Municipio]],TDDia!$A$4:$B$394,2,0),0)</f>
        <v>0</v>
      </c>
    </row>
    <row r="1603" spans="2:17" ht="14.4" x14ac:dyDescent="0.3">
      <c r="B1603">
        <f t="shared" si="134"/>
        <v>9</v>
      </c>
      <c r="C1603" s="75" t="str" cm="1">
        <f t="array" ref="C1603">+INDEX(Table_4[[Departamento]:[Municipio]],FINAL!$B1603,1)</f>
        <v>Colón</v>
      </c>
      <c r="D1603" s="75" t="str" cm="1">
        <f t="array" ref="D1603">+INDEX(Table_4[[Departamento]:[Municipio]],FINAL!$B1603,4)</f>
        <v>Trujillo</v>
      </c>
      <c r="E1603" s="75" t="str" cm="1">
        <f t="array" ref="E1603">+INDEX(Table_4[[Departamento]:[Municipio]],FINAL!$B1603,3)</f>
        <v>0201</v>
      </c>
      <c r="F1603" s="102">
        <f t="shared" si="138"/>
        <v>43950</v>
      </c>
      <c r="G1603" s="77" t="str">
        <f>+CONSOLIDADO[[#This Row],[Codigo Municipio]]&amp;CONSOLIDADO[[#This Row],[Fecha]]</f>
        <v>020143950</v>
      </c>
      <c r="H1603" s="78">
        <f>+IFERROR(VLOOKUP($G1603,TDAcumula!$C$2:$E$2027,3,0),0)</f>
        <v>0</v>
      </c>
      <c r="I1603" s="79">
        <f t="shared" si="135"/>
        <v>7</v>
      </c>
      <c r="J1603" s="80">
        <f>+IF(CONSOLIDADO[[#This Row],[Codigo Municipio]]=E1602,CONSOLIDADO[[#This Row],[Fallecidos Diarios]]+J1602,CONSOLIDADO[[#This Row],[Fallecidos Diarios]])</f>
        <v>0</v>
      </c>
      <c r="K1603" s="81">
        <f t="shared" si="136"/>
        <v>0</v>
      </c>
      <c r="L1603" s="82">
        <f>+IF(CONSOLIDADO[[#This Row],[Codigo Municipio]]=E1602,CONSOLIDADO[[#This Row],[Recuperados Diarios]]+L1602,CONSOLIDADO[[#This Row],[Recuperados Diarios]])</f>
        <v>7</v>
      </c>
      <c r="M1603" s="83" cm="1">
        <f t="array" ref="M1603">+IFERROR(IF(CONSOLIDADO[[#This Row],[Día]]&lt;14,0,INDEX(CONSOLIDADO[Casos Diarios],ROW()-14,1)),0)</f>
        <v>0</v>
      </c>
      <c r="N1603" s="78">
        <f>+IF(CONSOLIDADO[[#This Row],[Clave]]="710143893",1,IF(OR(CONSOLIDADO[[#This Row],[Casos Acumulados]]&gt;0,CONSOLIDADO[[#This Row],[Muertes]]&gt;0),N1602+1,I1603))</f>
        <v>34</v>
      </c>
      <c r="O1603" s="75">
        <f>+IFERROR(VLOOKUP($G1603,TDMuertes!$C$2:$E$534,3,0),0)</f>
        <v>0</v>
      </c>
      <c r="P1603" s="100" t="str">
        <f t="shared" ca="1" si="137"/>
        <v>ON</v>
      </c>
      <c r="Q1603" s="84">
        <f>+IFERROR(VLOOKUP(CONSOLIDADO[[#This Row],[Codigo Municipio]],TDDia!$A$4:$B$394,2,0),0)</f>
        <v>0</v>
      </c>
    </row>
    <row r="1604" spans="2:17" ht="14.4" x14ac:dyDescent="0.3">
      <c r="B1604">
        <f t="shared" si="134"/>
        <v>9</v>
      </c>
      <c r="C1604" s="75" t="str" cm="1">
        <f t="array" ref="C1604">+INDEX(Table_4[[Departamento]:[Municipio]],FINAL!$B1604,1)</f>
        <v>Colón</v>
      </c>
      <c r="D1604" s="75" t="str" cm="1">
        <f t="array" ref="D1604">+INDEX(Table_4[[Departamento]:[Municipio]],FINAL!$B1604,4)</f>
        <v>Trujillo</v>
      </c>
      <c r="E1604" s="75" t="str" cm="1">
        <f t="array" ref="E1604">+INDEX(Table_4[[Departamento]:[Municipio]],FINAL!$B1604,3)</f>
        <v>0201</v>
      </c>
      <c r="F1604" s="102">
        <f t="shared" si="138"/>
        <v>43951</v>
      </c>
      <c r="G1604" s="77" t="str">
        <f>+CONSOLIDADO[[#This Row],[Codigo Municipio]]&amp;CONSOLIDADO[[#This Row],[Fecha]]</f>
        <v>020143951</v>
      </c>
      <c r="H1604" s="78">
        <f>+IFERROR(VLOOKUP($G1604,TDAcumula!$C$2:$E$2027,3,0),0)</f>
        <v>0</v>
      </c>
      <c r="I1604" s="79">
        <f t="shared" si="135"/>
        <v>7</v>
      </c>
      <c r="J1604" s="80">
        <f>+IF(CONSOLIDADO[[#This Row],[Codigo Municipio]]=E1603,CONSOLIDADO[[#This Row],[Fallecidos Diarios]]+J1603,CONSOLIDADO[[#This Row],[Fallecidos Diarios]])</f>
        <v>0</v>
      </c>
      <c r="K1604" s="81">
        <f t="shared" si="136"/>
        <v>0</v>
      </c>
      <c r="L1604" s="82">
        <f>+IF(CONSOLIDADO[[#This Row],[Codigo Municipio]]=E1603,CONSOLIDADO[[#This Row],[Recuperados Diarios]]+L1603,CONSOLIDADO[[#This Row],[Recuperados Diarios]])</f>
        <v>7</v>
      </c>
      <c r="M1604" s="83" cm="1">
        <f t="array" ref="M1604">+IFERROR(IF(CONSOLIDADO[[#This Row],[Día]]&lt;14,0,INDEX(CONSOLIDADO[Casos Diarios],ROW()-14,1)),0)</f>
        <v>0</v>
      </c>
      <c r="N1604" s="78">
        <f>+IF(CONSOLIDADO[[#This Row],[Clave]]="710143893",1,IF(OR(CONSOLIDADO[[#This Row],[Casos Acumulados]]&gt;0,CONSOLIDADO[[#This Row],[Muertes]]&gt;0),N1603+1,I1604))</f>
        <v>35</v>
      </c>
      <c r="O1604" s="75">
        <f>+IFERROR(VLOOKUP($G1604,TDMuertes!$C$2:$E$534,3,0),0)</f>
        <v>0</v>
      </c>
      <c r="P1604" s="100" t="str">
        <f t="shared" ca="1" si="137"/>
        <v>ON</v>
      </c>
      <c r="Q1604" s="84">
        <f>+IFERROR(VLOOKUP(CONSOLIDADO[[#This Row],[Codigo Municipio]],TDDia!$A$4:$B$394,2,0),0)</f>
        <v>0</v>
      </c>
    </row>
    <row r="1605" spans="2:17" ht="14.4" x14ac:dyDescent="0.3">
      <c r="B1605">
        <f t="shared" ref="B1605:B1668" si="139">+IF(F1604=44085,B1604+1,B1604)</f>
        <v>9</v>
      </c>
      <c r="C1605" s="75" t="str" cm="1">
        <f t="array" ref="C1605">+INDEX(Table_4[[Departamento]:[Municipio]],FINAL!$B1605,1)</f>
        <v>Colón</v>
      </c>
      <c r="D1605" s="75" t="str" cm="1">
        <f t="array" ref="D1605">+INDEX(Table_4[[Departamento]:[Municipio]],FINAL!$B1605,4)</f>
        <v>Trujillo</v>
      </c>
      <c r="E1605" s="75" t="str" cm="1">
        <f t="array" ref="E1605">+INDEX(Table_4[[Departamento]:[Municipio]],FINAL!$B1605,3)</f>
        <v>0201</v>
      </c>
      <c r="F1605" s="102">
        <f t="shared" si="138"/>
        <v>43952</v>
      </c>
      <c r="G1605" s="77" t="str">
        <f>+CONSOLIDADO[[#This Row],[Codigo Municipio]]&amp;CONSOLIDADO[[#This Row],[Fecha]]</f>
        <v>020143952</v>
      </c>
      <c r="H1605" s="78">
        <f>+IFERROR(VLOOKUP($G1605,TDAcumula!$C$2:$E$2027,3,0),0)</f>
        <v>0</v>
      </c>
      <c r="I1605" s="79">
        <f t="shared" si="135"/>
        <v>7</v>
      </c>
      <c r="J1605" s="80">
        <f>+IF(CONSOLIDADO[[#This Row],[Codigo Municipio]]=E1604,CONSOLIDADO[[#This Row],[Fallecidos Diarios]]+J1604,CONSOLIDADO[[#This Row],[Fallecidos Diarios]])</f>
        <v>0</v>
      </c>
      <c r="K1605" s="81">
        <f t="shared" si="136"/>
        <v>0</v>
      </c>
      <c r="L1605" s="82">
        <f>+IF(CONSOLIDADO[[#This Row],[Codigo Municipio]]=E1604,CONSOLIDADO[[#This Row],[Recuperados Diarios]]+L1604,CONSOLIDADO[[#This Row],[Recuperados Diarios]])</f>
        <v>7</v>
      </c>
      <c r="M1605" s="83" cm="1">
        <f t="array" ref="M1605">+IFERROR(IF(CONSOLIDADO[[#This Row],[Día]]&lt;14,0,INDEX(CONSOLIDADO[Casos Diarios],ROW()-14,1)),0)</f>
        <v>0</v>
      </c>
      <c r="N1605" s="78">
        <f>+IF(CONSOLIDADO[[#This Row],[Clave]]="710143893",1,IF(OR(CONSOLIDADO[[#This Row],[Casos Acumulados]]&gt;0,CONSOLIDADO[[#This Row],[Muertes]]&gt;0),N1604+1,I1605))</f>
        <v>36</v>
      </c>
      <c r="O1605" s="75">
        <f>+IFERROR(VLOOKUP($G1605,TDMuertes!$C$2:$E$534,3,0),0)</f>
        <v>0</v>
      </c>
      <c r="P1605" s="100" t="str">
        <f t="shared" ca="1" si="137"/>
        <v>ON</v>
      </c>
      <c r="Q1605" s="84">
        <f>+IFERROR(VLOOKUP(CONSOLIDADO[[#This Row],[Codigo Municipio]],TDDia!$A$4:$B$394,2,0),0)</f>
        <v>0</v>
      </c>
    </row>
    <row r="1606" spans="2:17" ht="14.4" x14ac:dyDescent="0.3">
      <c r="B1606">
        <f t="shared" si="139"/>
        <v>9</v>
      </c>
      <c r="C1606" s="75" t="str" cm="1">
        <f t="array" ref="C1606">+INDEX(Table_4[[Departamento]:[Municipio]],FINAL!$B1606,1)</f>
        <v>Colón</v>
      </c>
      <c r="D1606" s="75" t="str" cm="1">
        <f t="array" ref="D1606">+INDEX(Table_4[[Departamento]:[Municipio]],FINAL!$B1606,4)</f>
        <v>Trujillo</v>
      </c>
      <c r="E1606" s="75" t="str" cm="1">
        <f t="array" ref="E1606">+INDEX(Table_4[[Departamento]:[Municipio]],FINAL!$B1606,3)</f>
        <v>0201</v>
      </c>
      <c r="F1606" s="102">
        <f t="shared" si="138"/>
        <v>43953</v>
      </c>
      <c r="G1606" s="77" t="str">
        <f>+CONSOLIDADO[[#This Row],[Codigo Municipio]]&amp;CONSOLIDADO[[#This Row],[Fecha]]</f>
        <v>020143953</v>
      </c>
      <c r="H1606" s="78">
        <f>+IFERROR(VLOOKUP($G1606,TDAcumula!$C$2:$E$2027,3,0),0)</f>
        <v>0</v>
      </c>
      <c r="I1606" s="79">
        <f t="shared" si="135"/>
        <v>7</v>
      </c>
      <c r="J1606" s="80">
        <f>+IF(CONSOLIDADO[[#This Row],[Codigo Municipio]]=E1605,CONSOLIDADO[[#This Row],[Fallecidos Diarios]]+J1605,CONSOLIDADO[[#This Row],[Fallecidos Diarios]])</f>
        <v>0</v>
      </c>
      <c r="K1606" s="81">
        <f t="shared" si="136"/>
        <v>0</v>
      </c>
      <c r="L1606" s="82">
        <f>+IF(CONSOLIDADO[[#This Row],[Codigo Municipio]]=E1605,CONSOLIDADO[[#This Row],[Recuperados Diarios]]+L1605,CONSOLIDADO[[#This Row],[Recuperados Diarios]])</f>
        <v>7</v>
      </c>
      <c r="M1606" s="83" cm="1">
        <f t="array" ref="M1606">+IFERROR(IF(CONSOLIDADO[[#This Row],[Día]]&lt;14,0,INDEX(CONSOLIDADO[Casos Diarios],ROW()-14,1)),0)</f>
        <v>0</v>
      </c>
      <c r="N1606" s="78">
        <f>+IF(CONSOLIDADO[[#This Row],[Clave]]="710143893",1,IF(OR(CONSOLIDADO[[#This Row],[Casos Acumulados]]&gt;0,CONSOLIDADO[[#This Row],[Muertes]]&gt;0),N1605+1,I1606))</f>
        <v>37</v>
      </c>
      <c r="O1606" s="75">
        <f>+IFERROR(VLOOKUP($G1606,TDMuertes!$C$2:$E$534,3,0),0)</f>
        <v>0</v>
      </c>
      <c r="P1606" s="100" t="str">
        <f t="shared" ca="1" si="137"/>
        <v>ON</v>
      </c>
      <c r="Q1606" s="84">
        <f>+IFERROR(VLOOKUP(CONSOLIDADO[[#This Row],[Codigo Municipio]],TDDia!$A$4:$B$394,2,0),0)</f>
        <v>0</v>
      </c>
    </row>
    <row r="1607" spans="2:17" ht="14.4" x14ac:dyDescent="0.3">
      <c r="B1607">
        <f t="shared" si="139"/>
        <v>9</v>
      </c>
      <c r="C1607" s="75" t="str" cm="1">
        <f t="array" ref="C1607">+INDEX(Table_4[[Departamento]:[Municipio]],FINAL!$B1607,1)</f>
        <v>Colón</v>
      </c>
      <c r="D1607" s="75" t="str" cm="1">
        <f t="array" ref="D1607">+INDEX(Table_4[[Departamento]:[Municipio]],FINAL!$B1607,4)</f>
        <v>Trujillo</v>
      </c>
      <c r="E1607" s="75" t="str" cm="1">
        <f t="array" ref="E1607">+INDEX(Table_4[[Departamento]:[Municipio]],FINAL!$B1607,3)</f>
        <v>0201</v>
      </c>
      <c r="F1607" s="102">
        <f t="shared" si="138"/>
        <v>43954</v>
      </c>
      <c r="G1607" s="77" t="str">
        <f>+CONSOLIDADO[[#This Row],[Codigo Municipio]]&amp;CONSOLIDADO[[#This Row],[Fecha]]</f>
        <v>020143954</v>
      </c>
      <c r="H1607" s="78">
        <f>+IFERROR(VLOOKUP($G1607,TDAcumula!$C$2:$E$2027,3,0),0)</f>
        <v>0</v>
      </c>
      <c r="I1607" s="79">
        <f t="shared" si="135"/>
        <v>7</v>
      </c>
      <c r="J1607" s="80">
        <f>+IF(CONSOLIDADO[[#This Row],[Codigo Municipio]]=E1606,CONSOLIDADO[[#This Row],[Fallecidos Diarios]]+J1606,CONSOLIDADO[[#This Row],[Fallecidos Diarios]])</f>
        <v>0</v>
      </c>
      <c r="K1607" s="81">
        <f t="shared" si="136"/>
        <v>0</v>
      </c>
      <c r="L1607" s="82">
        <f>+IF(CONSOLIDADO[[#This Row],[Codigo Municipio]]=E1606,CONSOLIDADO[[#This Row],[Recuperados Diarios]]+L1606,CONSOLIDADO[[#This Row],[Recuperados Diarios]])</f>
        <v>7</v>
      </c>
      <c r="M1607" s="83" cm="1">
        <f t="array" ref="M1607">+IFERROR(IF(CONSOLIDADO[[#This Row],[Día]]&lt;14,0,INDEX(CONSOLIDADO[Casos Diarios],ROW()-14,1)),0)</f>
        <v>0</v>
      </c>
      <c r="N1607" s="78">
        <f>+IF(CONSOLIDADO[[#This Row],[Clave]]="710143893",1,IF(OR(CONSOLIDADO[[#This Row],[Casos Acumulados]]&gt;0,CONSOLIDADO[[#This Row],[Muertes]]&gt;0),N1606+1,I1607))</f>
        <v>38</v>
      </c>
      <c r="O1607" s="75">
        <f>+IFERROR(VLOOKUP($G1607,TDMuertes!$C$2:$E$534,3,0),0)</f>
        <v>0</v>
      </c>
      <c r="P1607" s="100" t="str">
        <f t="shared" ca="1" si="137"/>
        <v>ON</v>
      </c>
      <c r="Q1607" s="84">
        <f>+IFERROR(VLOOKUP(CONSOLIDADO[[#This Row],[Codigo Municipio]],TDDia!$A$4:$B$394,2,0),0)</f>
        <v>0</v>
      </c>
    </row>
    <row r="1608" spans="2:17" ht="14.4" x14ac:dyDescent="0.3">
      <c r="B1608">
        <f t="shared" si="139"/>
        <v>9</v>
      </c>
      <c r="C1608" s="75" t="str" cm="1">
        <f t="array" ref="C1608">+INDEX(Table_4[[Departamento]:[Municipio]],FINAL!$B1608,1)</f>
        <v>Colón</v>
      </c>
      <c r="D1608" s="75" t="str" cm="1">
        <f t="array" ref="D1608">+INDEX(Table_4[[Departamento]:[Municipio]],FINAL!$B1608,4)</f>
        <v>Trujillo</v>
      </c>
      <c r="E1608" s="75" t="str" cm="1">
        <f t="array" ref="E1608">+INDEX(Table_4[[Departamento]:[Municipio]],FINAL!$B1608,3)</f>
        <v>0201</v>
      </c>
      <c r="F1608" s="102">
        <f t="shared" si="138"/>
        <v>43955</v>
      </c>
      <c r="G1608" s="77" t="str">
        <f>+CONSOLIDADO[[#This Row],[Codigo Municipio]]&amp;CONSOLIDADO[[#This Row],[Fecha]]</f>
        <v>020143955</v>
      </c>
      <c r="H1608" s="78">
        <f>+IFERROR(VLOOKUP($G1608,TDAcumula!$C$2:$E$2027,3,0),0)</f>
        <v>0</v>
      </c>
      <c r="I1608" s="79">
        <f t="shared" si="135"/>
        <v>7</v>
      </c>
      <c r="J1608" s="80">
        <f>+IF(CONSOLIDADO[[#This Row],[Codigo Municipio]]=E1607,CONSOLIDADO[[#This Row],[Fallecidos Diarios]]+J1607,CONSOLIDADO[[#This Row],[Fallecidos Diarios]])</f>
        <v>0</v>
      </c>
      <c r="K1608" s="81">
        <f t="shared" si="136"/>
        <v>0</v>
      </c>
      <c r="L1608" s="82">
        <f>+IF(CONSOLIDADO[[#This Row],[Codigo Municipio]]=E1607,CONSOLIDADO[[#This Row],[Recuperados Diarios]]+L1607,CONSOLIDADO[[#This Row],[Recuperados Diarios]])</f>
        <v>7</v>
      </c>
      <c r="M1608" s="83" cm="1">
        <f t="array" ref="M1608">+IFERROR(IF(CONSOLIDADO[[#This Row],[Día]]&lt;14,0,INDEX(CONSOLIDADO[Casos Diarios],ROW()-14,1)),0)</f>
        <v>0</v>
      </c>
      <c r="N1608" s="78">
        <f>+IF(CONSOLIDADO[[#This Row],[Clave]]="710143893",1,IF(OR(CONSOLIDADO[[#This Row],[Casos Acumulados]]&gt;0,CONSOLIDADO[[#This Row],[Muertes]]&gt;0),N1607+1,I1608))</f>
        <v>39</v>
      </c>
      <c r="O1608" s="75">
        <f>+IFERROR(VLOOKUP($G1608,TDMuertes!$C$2:$E$534,3,0),0)</f>
        <v>0</v>
      </c>
      <c r="P1608" s="100" t="str">
        <f t="shared" ca="1" si="137"/>
        <v>ON</v>
      </c>
      <c r="Q1608" s="84">
        <f>+IFERROR(VLOOKUP(CONSOLIDADO[[#This Row],[Codigo Municipio]],TDDia!$A$4:$B$394,2,0),0)</f>
        <v>0</v>
      </c>
    </row>
    <row r="1609" spans="2:17" ht="14.4" x14ac:dyDescent="0.3">
      <c r="B1609">
        <f t="shared" si="139"/>
        <v>9</v>
      </c>
      <c r="C1609" s="75" t="str" cm="1">
        <f t="array" ref="C1609">+INDEX(Table_4[[Departamento]:[Municipio]],FINAL!$B1609,1)</f>
        <v>Colón</v>
      </c>
      <c r="D1609" s="75" t="str" cm="1">
        <f t="array" ref="D1609">+INDEX(Table_4[[Departamento]:[Municipio]],FINAL!$B1609,4)</f>
        <v>Trujillo</v>
      </c>
      <c r="E1609" s="75" t="str" cm="1">
        <f t="array" ref="E1609">+INDEX(Table_4[[Departamento]:[Municipio]],FINAL!$B1609,3)</f>
        <v>0201</v>
      </c>
      <c r="F1609" s="102">
        <f t="shared" si="138"/>
        <v>43956</v>
      </c>
      <c r="G1609" s="77" t="str">
        <f>+CONSOLIDADO[[#This Row],[Codigo Municipio]]&amp;CONSOLIDADO[[#This Row],[Fecha]]</f>
        <v>020143956</v>
      </c>
      <c r="H1609" s="78">
        <f>+IFERROR(VLOOKUP($G1609,TDAcumula!$C$2:$E$2027,3,0),0)</f>
        <v>0</v>
      </c>
      <c r="I1609" s="79">
        <f t="shared" si="135"/>
        <v>7</v>
      </c>
      <c r="J1609" s="80">
        <f>+IF(CONSOLIDADO[[#This Row],[Codigo Municipio]]=E1608,CONSOLIDADO[[#This Row],[Fallecidos Diarios]]+J1608,CONSOLIDADO[[#This Row],[Fallecidos Diarios]])</f>
        <v>0</v>
      </c>
      <c r="K1609" s="81">
        <f t="shared" si="136"/>
        <v>0</v>
      </c>
      <c r="L1609" s="82">
        <f>+IF(CONSOLIDADO[[#This Row],[Codigo Municipio]]=E1608,CONSOLIDADO[[#This Row],[Recuperados Diarios]]+L1608,CONSOLIDADO[[#This Row],[Recuperados Diarios]])</f>
        <v>7</v>
      </c>
      <c r="M1609" s="83" cm="1">
        <f t="array" ref="M1609">+IFERROR(IF(CONSOLIDADO[[#This Row],[Día]]&lt;14,0,INDEX(CONSOLIDADO[Casos Diarios],ROW()-14,1)),0)</f>
        <v>0</v>
      </c>
      <c r="N1609" s="78">
        <f>+IF(CONSOLIDADO[[#This Row],[Clave]]="710143893",1,IF(OR(CONSOLIDADO[[#This Row],[Casos Acumulados]]&gt;0,CONSOLIDADO[[#This Row],[Muertes]]&gt;0),N1608+1,I1609))</f>
        <v>40</v>
      </c>
      <c r="O1609" s="75">
        <f>+IFERROR(VLOOKUP($G1609,TDMuertes!$C$2:$E$534,3,0),0)</f>
        <v>0</v>
      </c>
      <c r="P1609" s="100" t="str">
        <f t="shared" ca="1" si="137"/>
        <v>ON</v>
      </c>
      <c r="Q1609" s="84">
        <f>+IFERROR(VLOOKUP(CONSOLIDADO[[#This Row],[Codigo Municipio]],TDDia!$A$4:$B$394,2,0),0)</f>
        <v>0</v>
      </c>
    </row>
    <row r="1610" spans="2:17" ht="14.4" x14ac:dyDescent="0.3">
      <c r="B1610">
        <f t="shared" si="139"/>
        <v>9</v>
      </c>
      <c r="C1610" s="75" t="str" cm="1">
        <f t="array" ref="C1610">+INDEX(Table_4[[Departamento]:[Municipio]],FINAL!$B1610,1)</f>
        <v>Colón</v>
      </c>
      <c r="D1610" s="75" t="str" cm="1">
        <f t="array" ref="D1610">+INDEX(Table_4[[Departamento]:[Municipio]],FINAL!$B1610,4)</f>
        <v>Trujillo</v>
      </c>
      <c r="E1610" s="75" t="str" cm="1">
        <f t="array" ref="E1610">+INDEX(Table_4[[Departamento]:[Municipio]],FINAL!$B1610,3)</f>
        <v>0201</v>
      </c>
      <c r="F1610" s="102">
        <f t="shared" si="138"/>
        <v>43957</v>
      </c>
      <c r="G1610" s="77" t="str">
        <f>+CONSOLIDADO[[#This Row],[Codigo Municipio]]&amp;CONSOLIDADO[[#This Row],[Fecha]]</f>
        <v>020143957</v>
      </c>
      <c r="H1610" s="78">
        <f>+IFERROR(VLOOKUP($G1610,TDAcumula!$C$2:$E$2027,3,0),0)</f>
        <v>0</v>
      </c>
      <c r="I1610" s="79">
        <f t="shared" si="135"/>
        <v>7</v>
      </c>
      <c r="J1610" s="80">
        <f>+IF(CONSOLIDADO[[#This Row],[Codigo Municipio]]=E1609,CONSOLIDADO[[#This Row],[Fallecidos Diarios]]+J1609,CONSOLIDADO[[#This Row],[Fallecidos Diarios]])</f>
        <v>0</v>
      </c>
      <c r="K1610" s="81">
        <f t="shared" si="136"/>
        <v>0</v>
      </c>
      <c r="L1610" s="82">
        <f>+IF(CONSOLIDADO[[#This Row],[Codigo Municipio]]=E1609,CONSOLIDADO[[#This Row],[Recuperados Diarios]]+L1609,CONSOLIDADO[[#This Row],[Recuperados Diarios]])</f>
        <v>7</v>
      </c>
      <c r="M1610" s="83" cm="1">
        <f t="array" ref="M1610">+IFERROR(IF(CONSOLIDADO[[#This Row],[Día]]&lt;14,0,INDEX(CONSOLIDADO[Casos Diarios],ROW()-14,1)),0)</f>
        <v>0</v>
      </c>
      <c r="N1610" s="78">
        <f>+IF(CONSOLIDADO[[#This Row],[Clave]]="710143893",1,IF(OR(CONSOLIDADO[[#This Row],[Casos Acumulados]]&gt;0,CONSOLIDADO[[#This Row],[Muertes]]&gt;0),N1609+1,I1610))</f>
        <v>41</v>
      </c>
      <c r="O1610" s="75">
        <f>+IFERROR(VLOOKUP($G1610,TDMuertes!$C$2:$E$534,3,0),0)</f>
        <v>0</v>
      </c>
      <c r="P1610" s="100" t="str">
        <f t="shared" ca="1" si="137"/>
        <v>ON</v>
      </c>
      <c r="Q1610" s="84">
        <f>+IFERROR(VLOOKUP(CONSOLIDADO[[#This Row],[Codigo Municipio]],TDDia!$A$4:$B$394,2,0),0)</f>
        <v>0</v>
      </c>
    </row>
    <row r="1611" spans="2:17" ht="14.4" x14ac:dyDescent="0.3">
      <c r="B1611">
        <f t="shared" si="139"/>
        <v>9</v>
      </c>
      <c r="C1611" s="75" t="str" cm="1">
        <f t="array" ref="C1611">+INDEX(Table_4[[Departamento]:[Municipio]],FINAL!$B1611,1)</f>
        <v>Colón</v>
      </c>
      <c r="D1611" s="75" t="str" cm="1">
        <f t="array" ref="D1611">+INDEX(Table_4[[Departamento]:[Municipio]],FINAL!$B1611,4)</f>
        <v>Trujillo</v>
      </c>
      <c r="E1611" s="75" t="str" cm="1">
        <f t="array" ref="E1611">+INDEX(Table_4[[Departamento]:[Municipio]],FINAL!$B1611,3)</f>
        <v>0201</v>
      </c>
      <c r="F1611" s="102">
        <f t="shared" si="138"/>
        <v>43958</v>
      </c>
      <c r="G1611" s="77" t="str">
        <f>+CONSOLIDADO[[#This Row],[Codigo Municipio]]&amp;CONSOLIDADO[[#This Row],[Fecha]]</f>
        <v>020143958</v>
      </c>
      <c r="H1611" s="78">
        <f>+IFERROR(VLOOKUP($G1611,TDAcumula!$C$2:$E$2027,3,0),0)</f>
        <v>0</v>
      </c>
      <c r="I1611" s="79">
        <f t="shared" si="135"/>
        <v>7</v>
      </c>
      <c r="J1611" s="80">
        <f>+IF(CONSOLIDADO[[#This Row],[Codigo Municipio]]=E1610,CONSOLIDADO[[#This Row],[Fallecidos Diarios]]+J1610,CONSOLIDADO[[#This Row],[Fallecidos Diarios]])</f>
        <v>0</v>
      </c>
      <c r="K1611" s="81">
        <f t="shared" si="136"/>
        <v>0</v>
      </c>
      <c r="L1611" s="82">
        <f>+IF(CONSOLIDADO[[#This Row],[Codigo Municipio]]=E1610,CONSOLIDADO[[#This Row],[Recuperados Diarios]]+L1610,CONSOLIDADO[[#This Row],[Recuperados Diarios]])</f>
        <v>7</v>
      </c>
      <c r="M1611" s="83" cm="1">
        <f t="array" ref="M1611">+IFERROR(IF(CONSOLIDADO[[#This Row],[Día]]&lt;14,0,INDEX(CONSOLIDADO[Casos Diarios],ROW()-14,1)),0)</f>
        <v>0</v>
      </c>
      <c r="N1611" s="78">
        <f>+IF(CONSOLIDADO[[#This Row],[Clave]]="710143893",1,IF(OR(CONSOLIDADO[[#This Row],[Casos Acumulados]]&gt;0,CONSOLIDADO[[#This Row],[Muertes]]&gt;0),N1610+1,I1611))</f>
        <v>42</v>
      </c>
      <c r="O1611" s="75">
        <f>+IFERROR(VLOOKUP($G1611,TDMuertes!$C$2:$E$534,3,0),0)</f>
        <v>0</v>
      </c>
      <c r="P1611" s="100" t="str">
        <f t="shared" ca="1" si="137"/>
        <v>ON</v>
      </c>
      <c r="Q1611" s="84">
        <f>+IFERROR(VLOOKUP(CONSOLIDADO[[#This Row],[Codigo Municipio]],TDDia!$A$4:$B$394,2,0),0)</f>
        <v>0</v>
      </c>
    </row>
    <row r="1612" spans="2:17" ht="14.4" x14ac:dyDescent="0.3">
      <c r="B1612">
        <f t="shared" si="139"/>
        <v>9</v>
      </c>
      <c r="C1612" s="75" t="str" cm="1">
        <f t="array" ref="C1612">+INDEX(Table_4[[Departamento]:[Municipio]],FINAL!$B1612,1)</f>
        <v>Colón</v>
      </c>
      <c r="D1612" s="75" t="str" cm="1">
        <f t="array" ref="D1612">+INDEX(Table_4[[Departamento]:[Municipio]],FINAL!$B1612,4)</f>
        <v>Trujillo</v>
      </c>
      <c r="E1612" s="75" t="str" cm="1">
        <f t="array" ref="E1612">+INDEX(Table_4[[Departamento]:[Municipio]],FINAL!$B1612,3)</f>
        <v>0201</v>
      </c>
      <c r="F1612" s="102">
        <f t="shared" si="138"/>
        <v>43959</v>
      </c>
      <c r="G1612" s="77" t="str">
        <f>+CONSOLIDADO[[#This Row],[Codigo Municipio]]&amp;CONSOLIDADO[[#This Row],[Fecha]]</f>
        <v>020143959</v>
      </c>
      <c r="H1612" s="78">
        <f>+IFERROR(VLOOKUP($G1612,TDAcumula!$C$2:$E$2027,3,0),0)</f>
        <v>0</v>
      </c>
      <c r="I1612" s="79">
        <f t="shared" si="135"/>
        <v>7</v>
      </c>
      <c r="J1612" s="80">
        <f>+IF(CONSOLIDADO[[#This Row],[Codigo Municipio]]=E1611,CONSOLIDADO[[#This Row],[Fallecidos Diarios]]+J1611,CONSOLIDADO[[#This Row],[Fallecidos Diarios]])</f>
        <v>0</v>
      </c>
      <c r="K1612" s="81">
        <f t="shared" si="136"/>
        <v>0</v>
      </c>
      <c r="L1612" s="82">
        <f>+IF(CONSOLIDADO[[#This Row],[Codigo Municipio]]=E1611,CONSOLIDADO[[#This Row],[Recuperados Diarios]]+L1611,CONSOLIDADO[[#This Row],[Recuperados Diarios]])</f>
        <v>7</v>
      </c>
      <c r="M1612" s="83" cm="1">
        <f t="array" ref="M1612">+IFERROR(IF(CONSOLIDADO[[#This Row],[Día]]&lt;14,0,INDEX(CONSOLIDADO[Casos Diarios],ROW()-14,1)),0)</f>
        <v>0</v>
      </c>
      <c r="N1612" s="78">
        <f>+IF(CONSOLIDADO[[#This Row],[Clave]]="710143893",1,IF(OR(CONSOLIDADO[[#This Row],[Casos Acumulados]]&gt;0,CONSOLIDADO[[#This Row],[Muertes]]&gt;0),N1611+1,I1612))</f>
        <v>43</v>
      </c>
      <c r="O1612" s="75">
        <f>+IFERROR(VLOOKUP($G1612,TDMuertes!$C$2:$E$534,3,0),0)</f>
        <v>0</v>
      </c>
      <c r="P1612" s="100" t="str">
        <f t="shared" ca="1" si="137"/>
        <v>OUT TIME</v>
      </c>
      <c r="Q1612" s="84">
        <f>+IFERROR(VLOOKUP(CONSOLIDADO[[#This Row],[Codigo Municipio]],TDDia!$A$4:$B$394,2,0),0)</f>
        <v>0</v>
      </c>
    </row>
    <row r="1613" spans="2:17" ht="14.4" x14ac:dyDescent="0.3">
      <c r="B1613">
        <f t="shared" si="139"/>
        <v>9</v>
      </c>
      <c r="C1613" s="75" t="str" cm="1">
        <f t="array" ref="C1613">+INDEX(Table_4[[Departamento]:[Municipio]],FINAL!$B1613,1)</f>
        <v>Colón</v>
      </c>
      <c r="D1613" s="75" t="str" cm="1">
        <f t="array" ref="D1613">+INDEX(Table_4[[Departamento]:[Municipio]],FINAL!$B1613,4)</f>
        <v>Trujillo</v>
      </c>
      <c r="E1613" s="75" t="str" cm="1">
        <f t="array" ref="E1613">+INDEX(Table_4[[Departamento]:[Municipio]],FINAL!$B1613,3)</f>
        <v>0201</v>
      </c>
      <c r="F1613" s="102">
        <f t="shared" si="138"/>
        <v>43960</v>
      </c>
      <c r="G1613" s="77" t="str">
        <f>+CONSOLIDADO[[#This Row],[Codigo Municipio]]&amp;CONSOLIDADO[[#This Row],[Fecha]]</f>
        <v>020143960</v>
      </c>
      <c r="H1613" s="78">
        <f>+IFERROR(VLOOKUP($G1613,TDAcumula!$C$2:$E$2027,3,0),0)</f>
        <v>0</v>
      </c>
      <c r="I1613" s="79">
        <f t="shared" si="135"/>
        <v>7</v>
      </c>
      <c r="J1613" s="80">
        <f>+IF(CONSOLIDADO[[#This Row],[Codigo Municipio]]=E1612,CONSOLIDADO[[#This Row],[Fallecidos Diarios]]+J1612,CONSOLIDADO[[#This Row],[Fallecidos Diarios]])</f>
        <v>0</v>
      </c>
      <c r="K1613" s="81">
        <f t="shared" si="136"/>
        <v>0</v>
      </c>
      <c r="L1613" s="82">
        <f>+IF(CONSOLIDADO[[#This Row],[Codigo Municipio]]=E1612,CONSOLIDADO[[#This Row],[Recuperados Diarios]]+L1612,CONSOLIDADO[[#This Row],[Recuperados Diarios]])</f>
        <v>7</v>
      </c>
      <c r="M1613" s="83" cm="1">
        <f t="array" ref="M1613">+IFERROR(IF(CONSOLIDADO[[#This Row],[Día]]&lt;14,0,INDEX(CONSOLIDADO[Casos Diarios],ROW()-14,1)),0)</f>
        <v>0</v>
      </c>
      <c r="N1613" s="78">
        <f>+IF(CONSOLIDADO[[#This Row],[Clave]]="710143893",1,IF(OR(CONSOLIDADO[[#This Row],[Casos Acumulados]]&gt;0,CONSOLIDADO[[#This Row],[Muertes]]&gt;0),N1612+1,I1613))</f>
        <v>44</v>
      </c>
      <c r="O1613" s="75">
        <f>+IFERROR(VLOOKUP($G1613,TDMuertes!$C$2:$E$534,3,0),0)</f>
        <v>0</v>
      </c>
      <c r="P1613" s="100" t="str">
        <f t="shared" ca="1" si="137"/>
        <v>OUT TIME</v>
      </c>
      <c r="Q1613" s="84">
        <f>+IFERROR(VLOOKUP(CONSOLIDADO[[#This Row],[Codigo Municipio]],TDDia!$A$4:$B$394,2,0),0)</f>
        <v>0</v>
      </c>
    </row>
    <row r="1614" spans="2:17" ht="14.4" x14ac:dyDescent="0.3">
      <c r="B1614">
        <f t="shared" si="139"/>
        <v>9</v>
      </c>
      <c r="C1614" s="75" t="str" cm="1">
        <f t="array" ref="C1614">+INDEX(Table_4[[Departamento]:[Municipio]],FINAL!$B1614,1)</f>
        <v>Colón</v>
      </c>
      <c r="D1614" s="75" t="str" cm="1">
        <f t="array" ref="D1614">+INDEX(Table_4[[Departamento]:[Municipio]],FINAL!$B1614,4)</f>
        <v>Trujillo</v>
      </c>
      <c r="E1614" s="75" t="str" cm="1">
        <f t="array" ref="E1614">+INDEX(Table_4[[Departamento]:[Municipio]],FINAL!$B1614,3)</f>
        <v>0201</v>
      </c>
      <c r="F1614" s="102">
        <f t="shared" si="138"/>
        <v>43961</v>
      </c>
      <c r="G1614" s="77" t="str">
        <f>+CONSOLIDADO[[#This Row],[Codigo Municipio]]&amp;CONSOLIDADO[[#This Row],[Fecha]]</f>
        <v>020143961</v>
      </c>
      <c r="H1614" s="78">
        <f>+IFERROR(VLOOKUP($G1614,TDAcumula!$C$2:$E$2027,3,0),0)</f>
        <v>0</v>
      </c>
      <c r="I1614" s="79">
        <f t="shared" si="135"/>
        <v>7</v>
      </c>
      <c r="J1614" s="80">
        <f>+IF(CONSOLIDADO[[#This Row],[Codigo Municipio]]=E1613,CONSOLIDADO[[#This Row],[Fallecidos Diarios]]+J1613,CONSOLIDADO[[#This Row],[Fallecidos Diarios]])</f>
        <v>0</v>
      </c>
      <c r="K1614" s="81">
        <f t="shared" si="136"/>
        <v>0</v>
      </c>
      <c r="L1614" s="82">
        <f>+IF(CONSOLIDADO[[#This Row],[Codigo Municipio]]=E1613,CONSOLIDADO[[#This Row],[Recuperados Diarios]]+L1613,CONSOLIDADO[[#This Row],[Recuperados Diarios]])</f>
        <v>7</v>
      </c>
      <c r="M1614" s="83" cm="1">
        <f t="array" ref="M1614">+IFERROR(IF(CONSOLIDADO[[#This Row],[Día]]&lt;14,0,INDEX(CONSOLIDADO[Casos Diarios],ROW()-14,1)),0)</f>
        <v>0</v>
      </c>
      <c r="N1614" s="78">
        <f>+IF(CONSOLIDADO[[#This Row],[Clave]]="710143893",1,IF(OR(CONSOLIDADO[[#This Row],[Casos Acumulados]]&gt;0,CONSOLIDADO[[#This Row],[Muertes]]&gt;0),N1613+1,I1614))</f>
        <v>45</v>
      </c>
      <c r="O1614" s="75">
        <f>+IFERROR(VLOOKUP($G1614,TDMuertes!$C$2:$E$534,3,0),0)</f>
        <v>0</v>
      </c>
      <c r="P1614" s="100" t="str">
        <f t="shared" ca="1" si="137"/>
        <v>OUT TIME</v>
      </c>
      <c r="Q1614" s="84">
        <f>+IFERROR(VLOOKUP(CONSOLIDADO[[#This Row],[Codigo Municipio]],TDDia!$A$4:$B$394,2,0),0)</f>
        <v>0</v>
      </c>
    </row>
    <row r="1615" spans="2:17" ht="14.4" x14ac:dyDescent="0.3">
      <c r="B1615">
        <f t="shared" si="139"/>
        <v>9</v>
      </c>
      <c r="C1615" s="75" t="str" cm="1">
        <f t="array" ref="C1615">+INDEX(Table_4[[Departamento]:[Municipio]],FINAL!$B1615,1)</f>
        <v>Colón</v>
      </c>
      <c r="D1615" s="75" t="str" cm="1">
        <f t="array" ref="D1615">+INDEX(Table_4[[Departamento]:[Municipio]],FINAL!$B1615,4)</f>
        <v>Trujillo</v>
      </c>
      <c r="E1615" s="75" t="str" cm="1">
        <f t="array" ref="E1615">+INDEX(Table_4[[Departamento]:[Municipio]],FINAL!$B1615,3)</f>
        <v>0201</v>
      </c>
      <c r="F1615" s="102">
        <f t="shared" si="138"/>
        <v>43962</v>
      </c>
      <c r="G1615" s="77" t="str">
        <f>+CONSOLIDADO[[#This Row],[Codigo Municipio]]&amp;CONSOLIDADO[[#This Row],[Fecha]]</f>
        <v>020143962</v>
      </c>
      <c r="H1615" s="78">
        <f>+IFERROR(VLOOKUP($G1615,TDAcumula!$C$2:$E$2027,3,0),0)</f>
        <v>0</v>
      </c>
      <c r="I1615" s="79">
        <f t="shared" si="135"/>
        <v>7</v>
      </c>
      <c r="J1615" s="80">
        <f>+IF(CONSOLIDADO[[#This Row],[Codigo Municipio]]=E1614,CONSOLIDADO[[#This Row],[Fallecidos Diarios]]+J1614,CONSOLIDADO[[#This Row],[Fallecidos Diarios]])</f>
        <v>0</v>
      </c>
      <c r="K1615" s="81">
        <f t="shared" si="136"/>
        <v>0</v>
      </c>
      <c r="L1615" s="82">
        <f>+IF(CONSOLIDADO[[#This Row],[Codigo Municipio]]=E1614,CONSOLIDADO[[#This Row],[Recuperados Diarios]]+L1614,CONSOLIDADO[[#This Row],[Recuperados Diarios]])</f>
        <v>7</v>
      </c>
      <c r="M1615" s="83" cm="1">
        <f t="array" ref="M1615">+IFERROR(IF(CONSOLIDADO[[#This Row],[Día]]&lt;14,0,INDEX(CONSOLIDADO[Casos Diarios],ROW()-14,1)),0)</f>
        <v>0</v>
      </c>
      <c r="N1615" s="78">
        <f>+IF(CONSOLIDADO[[#This Row],[Clave]]="710143893",1,IF(OR(CONSOLIDADO[[#This Row],[Casos Acumulados]]&gt;0,CONSOLIDADO[[#This Row],[Muertes]]&gt;0),N1614+1,I1615))</f>
        <v>46</v>
      </c>
      <c r="O1615" s="75">
        <f>+IFERROR(VLOOKUP($G1615,TDMuertes!$C$2:$E$534,3,0),0)</f>
        <v>0</v>
      </c>
      <c r="P1615" s="100" t="str">
        <f t="shared" ca="1" si="137"/>
        <v>OUT TIME</v>
      </c>
      <c r="Q1615" s="84">
        <f>+IFERROR(VLOOKUP(CONSOLIDADO[[#This Row],[Codigo Municipio]],TDDia!$A$4:$B$394,2,0),0)</f>
        <v>0</v>
      </c>
    </row>
    <row r="1616" spans="2:17" ht="14.4" x14ac:dyDescent="0.3">
      <c r="B1616">
        <f t="shared" si="139"/>
        <v>9</v>
      </c>
      <c r="C1616" s="75" t="str" cm="1">
        <f t="array" ref="C1616">+INDEX(Table_4[[Departamento]:[Municipio]],FINAL!$B1616,1)</f>
        <v>Colón</v>
      </c>
      <c r="D1616" s="75" t="str" cm="1">
        <f t="array" ref="D1616">+INDEX(Table_4[[Departamento]:[Municipio]],FINAL!$B1616,4)</f>
        <v>Trujillo</v>
      </c>
      <c r="E1616" s="75" t="str" cm="1">
        <f t="array" ref="E1616">+INDEX(Table_4[[Departamento]:[Municipio]],FINAL!$B1616,3)</f>
        <v>0201</v>
      </c>
      <c r="F1616" s="102">
        <f t="shared" si="138"/>
        <v>43963</v>
      </c>
      <c r="G1616" s="77" t="str">
        <f>+CONSOLIDADO[[#This Row],[Codigo Municipio]]&amp;CONSOLIDADO[[#This Row],[Fecha]]</f>
        <v>020143963</v>
      </c>
      <c r="H1616" s="78">
        <f>+IFERROR(VLOOKUP($G1616,TDAcumula!$C$2:$E$2027,3,0),0)</f>
        <v>0</v>
      </c>
      <c r="I1616" s="79">
        <f t="shared" si="135"/>
        <v>7</v>
      </c>
      <c r="J1616" s="80">
        <f>+IF(CONSOLIDADO[[#This Row],[Codigo Municipio]]=E1615,CONSOLIDADO[[#This Row],[Fallecidos Diarios]]+J1615,CONSOLIDADO[[#This Row],[Fallecidos Diarios]])</f>
        <v>0</v>
      </c>
      <c r="K1616" s="81">
        <f t="shared" si="136"/>
        <v>0</v>
      </c>
      <c r="L1616" s="82">
        <f>+IF(CONSOLIDADO[[#This Row],[Codigo Municipio]]=E1615,CONSOLIDADO[[#This Row],[Recuperados Diarios]]+L1615,CONSOLIDADO[[#This Row],[Recuperados Diarios]])</f>
        <v>7</v>
      </c>
      <c r="M1616" s="83" cm="1">
        <f t="array" ref="M1616">+IFERROR(IF(CONSOLIDADO[[#This Row],[Día]]&lt;14,0,INDEX(CONSOLIDADO[Casos Diarios],ROW()-14,1)),0)</f>
        <v>0</v>
      </c>
      <c r="N1616" s="78">
        <f>+IF(CONSOLIDADO[[#This Row],[Clave]]="710143893",1,IF(OR(CONSOLIDADO[[#This Row],[Casos Acumulados]]&gt;0,CONSOLIDADO[[#This Row],[Muertes]]&gt;0),N1615+1,I1616))</f>
        <v>47</v>
      </c>
      <c r="O1616" s="75">
        <f>+IFERROR(VLOOKUP($G1616,TDMuertes!$C$2:$E$534,3,0),0)</f>
        <v>0</v>
      </c>
      <c r="P1616" s="100" t="str">
        <f t="shared" ca="1" si="137"/>
        <v>OUT TIME</v>
      </c>
      <c r="Q1616" s="84">
        <f>+IFERROR(VLOOKUP(CONSOLIDADO[[#This Row],[Codigo Municipio]],TDDia!$A$4:$B$394,2,0),0)</f>
        <v>0</v>
      </c>
    </row>
    <row r="1617" spans="2:17" ht="14.4" x14ac:dyDescent="0.3">
      <c r="B1617">
        <f t="shared" si="139"/>
        <v>9</v>
      </c>
      <c r="C1617" s="75" t="str" cm="1">
        <f t="array" ref="C1617">+INDEX(Table_4[[Departamento]:[Municipio]],FINAL!$B1617,1)</f>
        <v>Colón</v>
      </c>
      <c r="D1617" s="75" t="str" cm="1">
        <f t="array" ref="D1617">+INDEX(Table_4[[Departamento]:[Municipio]],FINAL!$B1617,4)</f>
        <v>Trujillo</v>
      </c>
      <c r="E1617" s="75" t="str" cm="1">
        <f t="array" ref="E1617">+INDEX(Table_4[[Departamento]:[Municipio]],FINAL!$B1617,3)</f>
        <v>0201</v>
      </c>
      <c r="F1617" s="102">
        <f t="shared" si="138"/>
        <v>43964</v>
      </c>
      <c r="G1617" s="77" t="str">
        <f>+CONSOLIDADO[[#This Row],[Codigo Municipio]]&amp;CONSOLIDADO[[#This Row],[Fecha]]</f>
        <v>020143964</v>
      </c>
      <c r="H1617" s="78">
        <f>+IFERROR(VLOOKUP($G1617,TDAcumula!$C$2:$E$2027,3,0),0)</f>
        <v>0</v>
      </c>
      <c r="I1617" s="79">
        <f t="shared" si="135"/>
        <v>7</v>
      </c>
      <c r="J1617" s="80">
        <f>+IF(CONSOLIDADO[[#This Row],[Codigo Municipio]]=E1616,CONSOLIDADO[[#This Row],[Fallecidos Diarios]]+J1616,CONSOLIDADO[[#This Row],[Fallecidos Diarios]])</f>
        <v>0</v>
      </c>
      <c r="K1617" s="81">
        <f t="shared" si="136"/>
        <v>0</v>
      </c>
      <c r="L1617" s="82">
        <f>+IF(CONSOLIDADO[[#This Row],[Codigo Municipio]]=E1616,CONSOLIDADO[[#This Row],[Recuperados Diarios]]+L1616,CONSOLIDADO[[#This Row],[Recuperados Diarios]])</f>
        <v>7</v>
      </c>
      <c r="M1617" s="83" cm="1">
        <f t="array" ref="M1617">+IFERROR(IF(CONSOLIDADO[[#This Row],[Día]]&lt;14,0,INDEX(CONSOLIDADO[Casos Diarios],ROW()-14,1)),0)</f>
        <v>0</v>
      </c>
      <c r="N1617" s="78">
        <f>+IF(CONSOLIDADO[[#This Row],[Clave]]="710143893",1,IF(OR(CONSOLIDADO[[#This Row],[Casos Acumulados]]&gt;0,CONSOLIDADO[[#This Row],[Muertes]]&gt;0),N1616+1,I1617))</f>
        <v>48</v>
      </c>
      <c r="O1617" s="75">
        <f>+IFERROR(VLOOKUP($G1617,TDMuertes!$C$2:$E$534,3,0),0)</f>
        <v>0</v>
      </c>
      <c r="P1617" s="100" t="str">
        <f t="shared" ca="1" si="137"/>
        <v>OUT TIME</v>
      </c>
      <c r="Q1617" s="84">
        <f>+IFERROR(VLOOKUP(CONSOLIDADO[[#This Row],[Codigo Municipio]],TDDia!$A$4:$B$394,2,0),0)</f>
        <v>0</v>
      </c>
    </row>
    <row r="1618" spans="2:17" ht="14.4" x14ac:dyDescent="0.3">
      <c r="B1618">
        <f t="shared" si="139"/>
        <v>9</v>
      </c>
      <c r="C1618" s="75" t="str" cm="1">
        <f t="array" ref="C1618">+INDEX(Table_4[[Departamento]:[Municipio]],FINAL!$B1618,1)</f>
        <v>Colón</v>
      </c>
      <c r="D1618" s="75" t="str" cm="1">
        <f t="array" ref="D1618">+INDEX(Table_4[[Departamento]:[Municipio]],FINAL!$B1618,4)</f>
        <v>Trujillo</v>
      </c>
      <c r="E1618" s="75" t="str" cm="1">
        <f t="array" ref="E1618">+INDEX(Table_4[[Departamento]:[Municipio]],FINAL!$B1618,3)</f>
        <v>0201</v>
      </c>
      <c r="F1618" s="102">
        <f t="shared" si="138"/>
        <v>43965</v>
      </c>
      <c r="G1618" s="77" t="str">
        <f>+CONSOLIDADO[[#This Row],[Codigo Municipio]]&amp;CONSOLIDADO[[#This Row],[Fecha]]</f>
        <v>020143965</v>
      </c>
      <c r="H1618" s="78">
        <f>+IFERROR(VLOOKUP($G1618,TDAcumula!$C$2:$E$2027,3,0),0)</f>
        <v>0</v>
      </c>
      <c r="I1618" s="79">
        <f t="shared" si="135"/>
        <v>7</v>
      </c>
      <c r="J1618" s="80">
        <f>+IF(CONSOLIDADO[[#This Row],[Codigo Municipio]]=E1617,CONSOLIDADO[[#This Row],[Fallecidos Diarios]]+J1617,CONSOLIDADO[[#This Row],[Fallecidos Diarios]])</f>
        <v>0</v>
      </c>
      <c r="K1618" s="81">
        <f t="shared" si="136"/>
        <v>0</v>
      </c>
      <c r="L1618" s="82">
        <f>+IF(CONSOLIDADO[[#This Row],[Codigo Municipio]]=E1617,CONSOLIDADO[[#This Row],[Recuperados Diarios]]+L1617,CONSOLIDADO[[#This Row],[Recuperados Diarios]])</f>
        <v>7</v>
      </c>
      <c r="M1618" s="83" cm="1">
        <f t="array" ref="M1618">+IFERROR(IF(CONSOLIDADO[[#This Row],[Día]]&lt;14,0,INDEX(CONSOLIDADO[Casos Diarios],ROW()-14,1)),0)</f>
        <v>0</v>
      </c>
      <c r="N1618" s="78">
        <f>+IF(CONSOLIDADO[[#This Row],[Clave]]="710143893",1,IF(OR(CONSOLIDADO[[#This Row],[Casos Acumulados]]&gt;0,CONSOLIDADO[[#This Row],[Muertes]]&gt;0),N1617+1,I1618))</f>
        <v>49</v>
      </c>
      <c r="O1618" s="75">
        <f>+IFERROR(VLOOKUP($G1618,TDMuertes!$C$2:$E$534,3,0),0)</f>
        <v>0</v>
      </c>
      <c r="P1618" s="100" t="str">
        <f t="shared" ca="1" si="137"/>
        <v>OUT TIME</v>
      </c>
      <c r="Q1618" s="84">
        <f>+IFERROR(VLOOKUP(CONSOLIDADO[[#This Row],[Codigo Municipio]],TDDia!$A$4:$B$394,2,0),0)</f>
        <v>0</v>
      </c>
    </row>
    <row r="1619" spans="2:17" ht="14.4" x14ac:dyDescent="0.3">
      <c r="B1619">
        <f t="shared" si="139"/>
        <v>9</v>
      </c>
      <c r="C1619" s="75" t="str" cm="1">
        <f t="array" ref="C1619">+INDEX(Table_4[[Departamento]:[Municipio]],FINAL!$B1619,1)</f>
        <v>Colón</v>
      </c>
      <c r="D1619" s="75" t="str" cm="1">
        <f t="array" ref="D1619">+INDEX(Table_4[[Departamento]:[Municipio]],FINAL!$B1619,4)</f>
        <v>Trujillo</v>
      </c>
      <c r="E1619" s="75" t="str" cm="1">
        <f t="array" ref="E1619">+INDEX(Table_4[[Departamento]:[Municipio]],FINAL!$B1619,3)</f>
        <v>0201</v>
      </c>
      <c r="F1619" s="102">
        <f t="shared" si="138"/>
        <v>43966</v>
      </c>
      <c r="G1619" s="77" t="str">
        <f>+CONSOLIDADO[[#This Row],[Codigo Municipio]]&amp;CONSOLIDADO[[#This Row],[Fecha]]</f>
        <v>020143966</v>
      </c>
      <c r="H1619" s="78">
        <f>+IFERROR(VLOOKUP($G1619,TDAcumula!$C$2:$E$2027,3,0),0)</f>
        <v>0</v>
      </c>
      <c r="I1619" s="79">
        <f t="shared" si="135"/>
        <v>7</v>
      </c>
      <c r="J1619" s="80">
        <f>+IF(CONSOLIDADO[[#This Row],[Codigo Municipio]]=E1618,CONSOLIDADO[[#This Row],[Fallecidos Diarios]]+J1618,CONSOLIDADO[[#This Row],[Fallecidos Diarios]])</f>
        <v>0</v>
      </c>
      <c r="K1619" s="81">
        <f t="shared" si="136"/>
        <v>0</v>
      </c>
      <c r="L1619" s="82">
        <f>+IF(CONSOLIDADO[[#This Row],[Codigo Municipio]]=E1618,CONSOLIDADO[[#This Row],[Recuperados Diarios]]+L1618,CONSOLIDADO[[#This Row],[Recuperados Diarios]])</f>
        <v>7</v>
      </c>
      <c r="M1619" s="83" cm="1">
        <f t="array" ref="M1619">+IFERROR(IF(CONSOLIDADO[[#This Row],[Día]]&lt;14,0,INDEX(CONSOLIDADO[Casos Diarios],ROW()-14,1)),0)</f>
        <v>0</v>
      </c>
      <c r="N1619" s="78">
        <f>+IF(CONSOLIDADO[[#This Row],[Clave]]="710143893",1,IF(OR(CONSOLIDADO[[#This Row],[Casos Acumulados]]&gt;0,CONSOLIDADO[[#This Row],[Muertes]]&gt;0),N1618+1,I1619))</f>
        <v>50</v>
      </c>
      <c r="O1619" s="75">
        <f>+IFERROR(VLOOKUP($G1619,TDMuertes!$C$2:$E$534,3,0),0)</f>
        <v>0</v>
      </c>
      <c r="P1619" s="100" t="str">
        <f t="shared" ca="1" si="137"/>
        <v>OUT TIME</v>
      </c>
      <c r="Q1619" s="84">
        <f>+IFERROR(VLOOKUP(CONSOLIDADO[[#This Row],[Codigo Municipio]],TDDia!$A$4:$B$394,2,0),0)</f>
        <v>0</v>
      </c>
    </row>
    <row r="1620" spans="2:17" ht="14.4" x14ac:dyDescent="0.3">
      <c r="B1620">
        <f t="shared" si="139"/>
        <v>9</v>
      </c>
      <c r="C1620" s="75" t="str" cm="1">
        <f t="array" ref="C1620">+INDEX(Table_4[[Departamento]:[Municipio]],FINAL!$B1620,1)</f>
        <v>Colón</v>
      </c>
      <c r="D1620" s="75" t="str" cm="1">
        <f t="array" ref="D1620">+INDEX(Table_4[[Departamento]:[Municipio]],FINAL!$B1620,4)</f>
        <v>Trujillo</v>
      </c>
      <c r="E1620" s="75" t="str" cm="1">
        <f t="array" ref="E1620">+INDEX(Table_4[[Departamento]:[Municipio]],FINAL!$B1620,3)</f>
        <v>0201</v>
      </c>
      <c r="F1620" s="102">
        <f t="shared" si="138"/>
        <v>43967</v>
      </c>
      <c r="G1620" s="77" t="str">
        <f>+CONSOLIDADO[[#This Row],[Codigo Municipio]]&amp;CONSOLIDADO[[#This Row],[Fecha]]</f>
        <v>020143967</v>
      </c>
      <c r="H1620" s="78">
        <f>+IFERROR(VLOOKUP($G1620,TDAcumula!$C$2:$E$2027,3,0),0)</f>
        <v>0</v>
      </c>
      <c r="I1620" s="79">
        <f t="shared" si="135"/>
        <v>7</v>
      </c>
      <c r="J1620" s="80">
        <f>+IF(CONSOLIDADO[[#This Row],[Codigo Municipio]]=E1619,CONSOLIDADO[[#This Row],[Fallecidos Diarios]]+J1619,CONSOLIDADO[[#This Row],[Fallecidos Diarios]])</f>
        <v>0</v>
      </c>
      <c r="K1620" s="81">
        <f t="shared" si="136"/>
        <v>0</v>
      </c>
      <c r="L1620" s="82">
        <f>+IF(CONSOLIDADO[[#This Row],[Codigo Municipio]]=E1619,CONSOLIDADO[[#This Row],[Recuperados Diarios]]+L1619,CONSOLIDADO[[#This Row],[Recuperados Diarios]])</f>
        <v>7</v>
      </c>
      <c r="M1620" s="83" cm="1">
        <f t="array" ref="M1620">+IFERROR(IF(CONSOLIDADO[[#This Row],[Día]]&lt;14,0,INDEX(CONSOLIDADO[Casos Diarios],ROW()-14,1)),0)</f>
        <v>0</v>
      </c>
      <c r="N1620" s="78">
        <f>+IF(CONSOLIDADO[[#This Row],[Clave]]="710143893",1,IF(OR(CONSOLIDADO[[#This Row],[Casos Acumulados]]&gt;0,CONSOLIDADO[[#This Row],[Muertes]]&gt;0),N1619+1,I1620))</f>
        <v>51</v>
      </c>
      <c r="O1620" s="75">
        <f>+IFERROR(VLOOKUP($G1620,TDMuertes!$C$2:$E$534,3,0),0)</f>
        <v>0</v>
      </c>
      <c r="P1620" s="100" t="str">
        <f t="shared" ca="1" si="137"/>
        <v>OUT TIME</v>
      </c>
      <c r="Q1620" s="84">
        <f>+IFERROR(VLOOKUP(CONSOLIDADO[[#This Row],[Codigo Municipio]],TDDia!$A$4:$B$394,2,0),0)</f>
        <v>0</v>
      </c>
    </row>
    <row r="1621" spans="2:17" ht="14.4" x14ac:dyDescent="0.3">
      <c r="B1621">
        <f t="shared" si="139"/>
        <v>9</v>
      </c>
      <c r="C1621" s="75" t="str" cm="1">
        <f t="array" ref="C1621">+INDEX(Table_4[[Departamento]:[Municipio]],FINAL!$B1621,1)</f>
        <v>Colón</v>
      </c>
      <c r="D1621" s="75" t="str" cm="1">
        <f t="array" ref="D1621">+INDEX(Table_4[[Departamento]:[Municipio]],FINAL!$B1621,4)</f>
        <v>Trujillo</v>
      </c>
      <c r="E1621" s="75" t="str" cm="1">
        <f t="array" ref="E1621">+INDEX(Table_4[[Departamento]:[Municipio]],FINAL!$B1621,3)</f>
        <v>0201</v>
      </c>
      <c r="F1621" s="102">
        <f t="shared" si="138"/>
        <v>43968</v>
      </c>
      <c r="G1621" s="77" t="str">
        <f>+CONSOLIDADO[[#This Row],[Codigo Municipio]]&amp;CONSOLIDADO[[#This Row],[Fecha]]</f>
        <v>020143968</v>
      </c>
      <c r="H1621" s="78">
        <f>+IFERROR(VLOOKUP($G1621,TDAcumula!$C$2:$E$2027,3,0),0)</f>
        <v>0</v>
      </c>
      <c r="I1621" s="79">
        <f t="shared" si="135"/>
        <v>7</v>
      </c>
      <c r="J1621" s="80">
        <f>+IF(CONSOLIDADO[[#This Row],[Codigo Municipio]]=E1620,CONSOLIDADO[[#This Row],[Fallecidos Diarios]]+J1620,CONSOLIDADO[[#This Row],[Fallecidos Diarios]])</f>
        <v>0</v>
      </c>
      <c r="K1621" s="81">
        <f t="shared" si="136"/>
        <v>0</v>
      </c>
      <c r="L1621" s="82">
        <f>+IF(CONSOLIDADO[[#This Row],[Codigo Municipio]]=E1620,CONSOLIDADO[[#This Row],[Recuperados Diarios]]+L1620,CONSOLIDADO[[#This Row],[Recuperados Diarios]])</f>
        <v>7</v>
      </c>
      <c r="M1621" s="83" cm="1">
        <f t="array" ref="M1621">+IFERROR(IF(CONSOLIDADO[[#This Row],[Día]]&lt;14,0,INDEX(CONSOLIDADO[Casos Diarios],ROW()-14,1)),0)</f>
        <v>0</v>
      </c>
      <c r="N1621" s="78">
        <f>+IF(CONSOLIDADO[[#This Row],[Clave]]="710143893",1,IF(OR(CONSOLIDADO[[#This Row],[Casos Acumulados]]&gt;0,CONSOLIDADO[[#This Row],[Muertes]]&gt;0),N1620+1,I1621))</f>
        <v>52</v>
      </c>
      <c r="O1621" s="75">
        <f>+IFERROR(VLOOKUP($G1621,TDMuertes!$C$2:$E$534,3,0),0)</f>
        <v>0</v>
      </c>
      <c r="P1621" s="100" t="str">
        <f t="shared" ca="1" si="137"/>
        <v>OUT TIME</v>
      </c>
      <c r="Q1621" s="84">
        <f>+IFERROR(VLOOKUP(CONSOLIDADO[[#This Row],[Codigo Municipio]],TDDia!$A$4:$B$394,2,0),0)</f>
        <v>0</v>
      </c>
    </row>
    <row r="1622" spans="2:17" ht="14.4" x14ac:dyDescent="0.3">
      <c r="B1622">
        <f t="shared" si="139"/>
        <v>9</v>
      </c>
      <c r="C1622" s="75" t="str" cm="1">
        <f t="array" ref="C1622">+INDEX(Table_4[[Departamento]:[Municipio]],FINAL!$B1622,1)</f>
        <v>Colón</v>
      </c>
      <c r="D1622" s="75" t="str" cm="1">
        <f t="array" ref="D1622">+INDEX(Table_4[[Departamento]:[Municipio]],FINAL!$B1622,4)</f>
        <v>Trujillo</v>
      </c>
      <c r="E1622" s="75" t="str" cm="1">
        <f t="array" ref="E1622">+INDEX(Table_4[[Departamento]:[Municipio]],FINAL!$B1622,3)</f>
        <v>0201</v>
      </c>
      <c r="F1622" s="102">
        <f t="shared" si="138"/>
        <v>43969</v>
      </c>
      <c r="G1622" s="77" t="str">
        <f>+CONSOLIDADO[[#This Row],[Codigo Municipio]]&amp;CONSOLIDADO[[#This Row],[Fecha]]</f>
        <v>020143969</v>
      </c>
      <c r="H1622" s="78">
        <f>+IFERROR(VLOOKUP($G1622,TDAcumula!$C$2:$E$2027,3,0),0)</f>
        <v>0</v>
      </c>
      <c r="I1622" s="79">
        <f t="shared" si="135"/>
        <v>7</v>
      </c>
      <c r="J1622" s="80">
        <f>+IF(CONSOLIDADO[[#This Row],[Codigo Municipio]]=E1621,CONSOLIDADO[[#This Row],[Fallecidos Diarios]]+J1621,CONSOLIDADO[[#This Row],[Fallecidos Diarios]])</f>
        <v>0</v>
      </c>
      <c r="K1622" s="81">
        <f t="shared" si="136"/>
        <v>0</v>
      </c>
      <c r="L1622" s="82">
        <f>+IF(CONSOLIDADO[[#This Row],[Codigo Municipio]]=E1621,CONSOLIDADO[[#This Row],[Recuperados Diarios]]+L1621,CONSOLIDADO[[#This Row],[Recuperados Diarios]])</f>
        <v>7</v>
      </c>
      <c r="M1622" s="83" cm="1">
        <f t="array" ref="M1622">+IFERROR(IF(CONSOLIDADO[[#This Row],[Día]]&lt;14,0,INDEX(CONSOLIDADO[Casos Diarios],ROW()-14,1)),0)</f>
        <v>0</v>
      </c>
      <c r="N1622" s="78">
        <f>+IF(CONSOLIDADO[[#This Row],[Clave]]="710143893",1,IF(OR(CONSOLIDADO[[#This Row],[Casos Acumulados]]&gt;0,CONSOLIDADO[[#This Row],[Muertes]]&gt;0),N1621+1,I1622))</f>
        <v>53</v>
      </c>
      <c r="O1622" s="75">
        <f>+IFERROR(VLOOKUP($G1622,TDMuertes!$C$2:$E$534,3,0),0)</f>
        <v>0</v>
      </c>
      <c r="P1622" s="100" t="str">
        <f t="shared" ca="1" si="137"/>
        <v>OUT TIME</v>
      </c>
      <c r="Q1622" s="84">
        <f>+IFERROR(VLOOKUP(CONSOLIDADO[[#This Row],[Codigo Municipio]],TDDia!$A$4:$B$394,2,0),0)</f>
        <v>0</v>
      </c>
    </row>
    <row r="1623" spans="2:17" ht="14.4" x14ac:dyDescent="0.3">
      <c r="B1623">
        <f t="shared" si="139"/>
        <v>9</v>
      </c>
      <c r="C1623" s="75" t="str" cm="1">
        <f t="array" ref="C1623">+INDEX(Table_4[[Departamento]:[Municipio]],FINAL!$B1623,1)</f>
        <v>Colón</v>
      </c>
      <c r="D1623" s="75" t="str" cm="1">
        <f t="array" ref="D1623">+INDEX(Table_4[[Departamento]:[Municipio]],FINAL!$B1623,4)</f>
        <v>Trujillo</v>
      </c>
      <c r="E1623" s="75" t="str" cm="1">
        <f t="array" ref="E1623">+INDEX(Table_4[[Departamento]:[Municipio]],FINAL!$B1623,3)</f>
        <v>0201</v>
      </c>
      <c r="F1623" s="102">
        <f t="shared" si="138"/>
        <v>43970</v>
      </c>
      <c r="G1623" s="77" t="str">
        <f>+CONSOLIDADO[[#This Row],[Codigo Municipio]]&amp;CONSOLIDADO[[#This Row],[Fecha]]</f>
        <v>020143970</v>
      </c>
      <c r="H1623" s="78">
        <f>+IFERROR(VLOOKUP($G1623,TDAcumula!$C$2:$E$2027,3,0),0)</f>
        <v>0</v>
      </c>
      <c r="I1623" s="79">
        <f t="shared" si="135"/>
        <v>7</v>
      </c>
      <c r="J1623" s="80">
        <f>+IF(CONSOLIDADO[[#This Row],[Codigo Municipio]]=E1622,CONSOLIDADO[[#This Row],[Fallecidos Diarios]]+J1622,CONSOLIDADO[[#This Row],[Fallecidos Diarios]])</f>
        <v>0</v>
      </c>
      <c r="K1623" s="81">
        <f t="shared" si="136"/>
        <v>0</v>
      </c>
      <c r="L1623" s="82">
        <f>+IF(CONSOLIDADO[[#This Row],[Codigo Municipio]]=E1622,CONSOLIDADO[[#This Row],[Recuperados Diarios]]+L1622,CONSOLIDADO[[#This Row],[Recuperados Diarios]])</f>
        <v>7</v>
      </c>
      <c r="M1623" s="83" cm="1">
        <f t="array" ref="M1623">+IFERROR(IF(CONSOLIDADO[[#This Row],[Día]]&lt;14,0,INDEX(CONSOLIDADO[Casos Diarios],ROW()-14,1)),0)</f>
        <v>0</v>
      </c>
      <c r="N1623" s="78">
        <f>+IF(CONSOLIDADO[[#This Row],[Clave]]="710143893",1,IF(OR(CONSOLIDADO[[#This Row],[Casos Acumulados]]&gt;0,CONSOLIDADO[[#This Row],[Muertes]]&gt;0),N1622+1,I1623))</f>
        <v>54</v>
      </c>
      <c r="O1623" s="75">
        <f>+IFERROR(VLOOKUP($G1623,TDMuertes!$C$2:$E$534,3,0),0)</f>
        <v>0</v>
      </c>
      <c r="P1623" s="100" t="str">
        <f t="shared" ca="1" si="137"/>
        <v>OUT TIME</v>
      </c>
      <c r="Q1623" s="84">
        <f>+IFERROR(VLOOKUP(CONSOLIDADO[[#This Row],[Codigo Municipio]],TDDia!$A$4:$B$394,2,0),0)</f>
        <v>0</v>
      </c>
    </row>
    <row r="1624" spans="2:17" ht="14.4" x14ac:dyDescent="0.3">
      <c r="B1624">
        <f t="shared" si="139"/>
        <v>9</v>
      </c>
      <c r="C1624" s="75" t="str" cm="1">
        <f t="array" ref="C1624">+INDEX(Table_4[[Departamento]:[Municipio]],FINAL!$B1624,1)</f>
        <v>Colón</v>
      </c>
      <c r="D1624" s="75" t="str" cm="1">
        <f t="array" ref="D1624">+INDEX(Table_4[[Departamento]:[Municipio]],FINAL!$B1624,4)</f>
        <v>Trujillo</v>
      </c>
      <c r="E1624" s="75" t="str" cm="1">
        <f t="array" ref="E1624">+INDEX(Table_4[[Departamento]:[Municipio]],FINAL!$B1624,3)</f>
        <v>0201</v>
      </c>
      <c r="F1624" s="102">
        <f t="shared" si="138"/>
        <v>43971</v>
      </c>
      <c r="G1624" s="77" t="str">
        <f>+CONSOLIDADO[[#This Row],[Codigo Municipio]]&amp;CONSOLIDADO[[#This Row],[Fecha]]</f>
        <v>020143971</v>
      </c>
      <c r="H1624" s="78">
        <f>+IFERROR(VLOOKUP($G1624,TDAcumula!$C$2:$E$2027,3,0),0)</f>
        <v>0</v>
      </c>
      <c r="I1624" s="79">
        <f t="shared" si="135"/>
        <v>7</v>
      </c>
      <c r="J1624" s="80">
        <f>+IF(CONSOLIDADO[[#This Row],[Codigo Municipio]]=E1623,CONSOLIDADO[[#This Row],[Fallecidos Diarios]]+J1623,CONSOLIDADO[[#This Row],[Fallecidos Diarios]])</f>
        <v>0</v>
      </c>
      <c r="K1624" s="81">
        <f t="shared" si="136"/>
        <v>0</v>
      </c>
      <c r="L1624" s="82">
        <f>+IF(CONSOLIDADO[[#This Row],[Codigo Municipio]]=E1623,CONSOLIDADO[[#This Row],[Recuperados Diarios]]+L1623,CONSOLIDADO[[#This Row],[Recuperados Diarios]])</f>
        <v>7</v>
      </c>
      <c r="M1624" s="83" cm="1">
        <f t="array" ref="M1624">+IFERROR(IF(CONSOLIDADO[[#This Row],[Día]]&lt;14,0,INDEX(CONSOLIDADO[Casos Diarios],ROW()-14,1)),0)</f>
        <v>0</v>
      </c>
      <c r="N1624" s="78">
        <f>+IF(CONSOLIDADO[[#This Row],[Clave]]="710143893",1,IF(OR(CONSOLIDADO[[#This Row],[Casos Acumulados]]&gt;0,CONSOLIDADO[[#This Row],[Muertes]]&gt;0),N1623+1,I1624))</f>
        <v>55</v>
      </c>
      <c r="O1624" s="75">
        <f>+IFERROR(VLOOKUP($G1624,TDMuertes!$C$2:$E$534,3,0),0)</f>
        <v>0</v>
      </c>
      <c r="P1624" s="100" t="str">
        <f t="shared" ca="1" si="137"/>
        <v>OUT TIME</v>
      </c>
      <c r="Q1624" s="84">
        <f>+IFERROR(VLOOKUP(CONSOLIDADO[[#This Row],[Codigo Municipio]],TDDia!$A$4:$B$394,2,0),0)</f>
        <v>0</v>
      </c>
    </row>
    <row r="1625" spans="2:17" ht="14.4" x14ac:dyDescent="0.3">
      <c r="B1625">
        <f t="shared" si="139"/>
        <v>9</v>
      </c>
      <c r="C1625" s="75" t="str" cm="1">
        <f t="array" ref="C1625">+INDEX(Table_4[[Departamento]:[Municipio]],FINAL!$B1625,1)</f>
        <v>Colón</v>
      </c>
      <c r="D1625" s="75" t="str" cm="1">
        <f t="array" ref="D1625">+INDEX(Table_4[[Departamento]:[Municipio]],FINAL!$B1625,4)</f>
        <v>Trujillo</v>
      </c>
      <c r="E1625" s="75" t="str" cm="1">
        <f t="array" ref="E1625">+INDEX(Table_4[[Departamento]:[Municipio]],FINAL!$B1625,3)</f>
        <v>0201</v>
      </c>
      <c r="F1625" s="102">
        <f t="shared" si="138"/>
        <v>43972</v>
      </c>
      <c r="G1625" s="77" t="str">
        <f>+CONSOLIDADO[[#This Row],[Codigo Municipio]]&amp;CONSOLIDADO[[#This Row],[Fecha]]</f>
        <v>020143972</v>
      </c>
      <c r="H1625" s="78">
        <f>+IFERROR(VLOOKUP($G1625,TDAcumula!$C$2:$E$2027,3,0),0)</f>
        <v>0</v>
      </c>
      <c r="I1625" s="79">
        <f t="shared" si="135"/>
        <v>7</v>
      </c>
      <c r="J1625" s="80">
        <f>+IF(CONSOLIDADO[[#This Row],[Codigo Municipio]]=E1624,CONSOLIDADO[[#This Row],[Fallecidos Diarios]]+J1624,CONSOLIDADO[[#This Row],[Fallecidos Diarios]])</f>
        <v>0</v>
      </c>
      <c r="K1625" s="81">
        <f t="shared" si="136"/>
        <v>0</v>
      </c>
      <c r="L1625" s="82">
        <f>+IF(CONSOLIDADO[[#This Row],[Codigo Municipio]]=E1624,CONSOLIDADO[[#This Row],[Recuperados Diarios]]+L1624,CONSOLIDADO[[#This Row],[Recuperados Diarios]])</f>
        <v>7</v>
      </c>
      <c r="M1625" s="83" cm="1">
        <f t="array" ref="M1625">+IFERROR(IF(CONSOLIDADO[[#This Row],[Día]]&lt;14,0,INDEX(CONSOLIDADO[Casos Diarios],ROW()-14,1)),0)</f>
        <v>0</v>
      </c>
      <c r="N1625" s="78">
        <f>+IF(CONSOLIDADO[[#This Row],[Clave]]="710143893",1,IF(OR(CONSOLIDADO[[#This Row],[Casos Acumulados]]&gt;0,CONSOLIDADO[[#This Row],[Muertes]]&gt;0),N1624+1,I1625))</f>
        <v>56</v>
      </c>
      <c r="O1625" s="75">
        <f>+IFERROR(VLOOKUP($G1625,TDMuertes!$C$2:$E$534,3,0),0)</f>
        <v>0</v>
      </c>
      <c r="P1625" s="100" t="str">
        <f t="shared" ca="1" si="137"/>
        <v>OUT TIME</v>
      </c>
      <c r="Q1625" s="84">
        <f>+IFERROR(VLOOKUP(CONSOLIDADO[[#This Row],[Codigo Municipio]],TDDia!$A$4:$B$394,2,0),0)</f>
        <v>0</v>
      </c>
    </row>
    <row r="1626" spans="2:17" ht="14.4" x14ac:dyDescent="0.3">
      <c r="B1626">
        <f t="shared" si="139"/>
        <v>9</v>
      </c>
      <c r="C1626" s="75" t="str" cm="1">
        <f t="array" ref="C1626">+INDEX(Table_4[[Departamento]:[Municipio]],FINAL!$B1626,1)</f>
        <v>Colón</v>
      </c>
      <c r="D1626" s="75" t="str" cm="1">
        <f t="array" ref="D1626">+INDEX(Table_4[[Departamento]:[Municipio]],FINAL!$B1626,4)</f>
        <v>Trujillo</v>
      </c>
      <c r="E1626" s="75" t="str" cm="1">
        <f t="array" ref="E1626">+INDEX(Table_4[[Departamento]:[Municipio]],FINAL!$B1626,3)</f>
        <v>0201</v>
      </c>
      <c r="F1626" s="102">
        <f t="shared" si="138"/>
        <v>43973</v>
      </c>
      <c r="G1626" s="77" t="str">
        <f>+CONSOLIDADO[[#This Row],[Codigo Municipio]]&amp;CONSOLIDADO[[#This Row],[Fecha]]</f>
        <v>020143973</v>
      </c>
      <c r="H1626" s="78">
        <f>+IFERROR(VLOOKUP($G1626,TDAcumula!$C$2:$E$2027,3,0),0)</f>
        <v>0</v>
      </c>
      <c r="I1626" s="79">
        <f t="shared" si="135"/>
        <v>7</v>
      </c>
      <c r="J1626" s="80">
        <f>+IF(CONSOLIDADO[[#This Row],[Codigo Municipio]]=E1625,CONSOLIDADO[[#This Row],[Fallecidos Diarios]]+J1625,CONSOLIDADO[[#This Row],[Fallecidos Diarios]])</f>
        <v>0</v>
      </c>
      <c r="K1626" s="81">
        <f t="shared" si="136"/>
        <v>0</v>
      </c>
      <c r="L1626" s="82">
        <f>+IF(CONSOLIDADO[[#This Row],[Codigo Municipio]]=E1625,CONSOLIDADO[[#This Row],[Recuperados Diarios]]+L1625,CONSOLIDADO[[#This Row],[Recuperados Diarios]])</f>
        <v>7</v>
      </c>
      <c r="M1626" s="83" cm="1">
        <f t="array" ref="M1626">+IFERROR(IF(CONSOLIDADO[[#This Row],[Día]]&lt;14,0,INDEX(CONSOLIDADO[Casos Diarios],ROW()-14,1)),0)</f>
        <v>0</v>
      </c>
      <c r="N1626" s="78">
        <f>+IF(CONSOLIDADO[[#This Row],[Clave]]="710143893",1,IF(OR(CONSOLIDADO[[#This Row],[Casos Acumulados]]&gt;0,CONSOLIDADO[[#This Row],[Muertes]]&gt;0),N1625+1,I1626))</f>
        <v>57</v>
      </c>
      <c r="O1626" s="75">
        <f>+IFERROR(VLOOKUP($G1626,TDMuertes!$C$2:$E$534,3,0),0)</f>
        <v>0</v>
      </c>
      <c r="P1626" s="100" t="str">
        <f t="shared" ca="1" si="137"/>
        <v>OUT TIME</v>
      </c>
      <c r="Q1626" s="84">
        <f>+IFERROR(VLOOKUP(CONSOLIDADO[[#This Row],[Codigo Municipio]],TDDia!$A$4:$B$394,2,0),0)</f>
        <v>0</v>
      </c>
    </row>
    <row r="1627" spans="2:17" ht="14.4" x14ac:dyDescent="0.3">
      <c r="B1627">
        <f t="shared" si="139"/>
        <v>9</v>
      </c>
      <c r="C1627" s="75" t="str" cm="1">
        <f t="array" ref="C1627">+INDEX(Table_4[[Departamento]:[Municipio]],FINAL!$B1627,1)</f>
        <v>Colón</v>
      </c>
      <c r="D1627" s="75" t="str" cm="1">
        <f t="array" ref="D1627">+INDEX(Table_4[[Departamento]:[Municipio]],FINAL!$B1627,4)</f>
        <v>Trujillo</v>
      </c>
      <c r="E1627" s="75" t="str" cm="1">
        <f t="array" ref="E1627">+INDEX(Table_4[[Departamento]:[Municipio]],FINAL!$B1627,3)</f>
        <v>0201</v>
      </c>
      <c r="F1627" s="102">
        <f t="shared" si="138"/>
        <v>43974</v>
      </c>
      <c r="G1627" s="77" t="str">
        <f>+CONSOLIDADO[[#This Row],[Codigo Municipio]]&amp;CONSOLIDADO[[#This Row],[Fecha]]</f>
        <v>020143974</v>
      </c>
      <c r="H1627" s="78">
        <f>+IFERROR(VLOOKUP($G1627,TDAcumula!$C$2:$E$2027,3,0),0)</f>
        <v>0</v>
      </c>
      <c r="I1627" s="79">
        <f t="shared" si="135"/>
        <v>7</v>
      </c>
      <c r="J1627" s="80">
        <f>+IF(CONSOLIDADO[[#This Row],[Codigo Municipio]]=E1626,CONSOLIDADO[[#This Row],[Fallecidos Diarios]]+J1626,CONSOLIDADO[[#This Row],[Fallecidos Diarios]])</f>
        <v>0</v>
      </c>
      <c r="K1627" s="81">
        <f t="shared" si="136"/>
        <v>0</v>
      </c>
      <c r="L1627" s="82">
        <f>+IF(CONSOLIDADO[[#This Row],[Codigo Municipio]]=E1626,CONSOLIDADO[[#This Row],[Recuperados Diarios]]+L1626,CONSOLIDADO[[#This Row],[Recuperados Diarios]])</f>
        <v>7</v>
      </c>
      <c r="M1627" s="83" cm="1">
        <f t="array" ref="M1627">+IFERROR(IF(CONSOLIDADO[[#This Row],[Día]]&lt;14,0,INDEX(CONSOLIDADO[Casos Diarios],ROW()-14,1)),0)</f>
        <v>0</v>
      </c>
      <c r="N1627" s="78">
        <f>+IF(CONSOLIDADO[[#This Row],[Clave]]="710143893",1,IF(OR(CONSOLIDADO[[#This Row],[Casos Acumulados]]&gt;0,CONSOLIDADO[[#This Row],[Muertes]]&gt;0),N1626+1,I1627))</f>
        <v>58</v>
      </c>
      <c r="O1627" s="75">
        <f>+IFERROR(VLOOKUP($G1627,TDMuertes!$C$2:$E$534,3,0),0)</f>
        <v>0</v>
      </c>
      <c r="P1627" s="100" t="str">
        <f t="shared" ca="1" si="137"/>
        <v>OUT TIME</v>
      </c>
      <c r="Q1627" s="84">
        <f>+IFERROR(VLOOKUP(CONSOLIDADO[[#This Row],[Codigo Municipio]],TDDia!$A$4:$B$394,2,0),0)</f>
        <v>0</v>
      </c>
    </row>
    <row r="1628" spans="2:17" ht="14.4" x14ac:dyDescent="0.3">
      <c r="B1628">
        <f t="shared" si="139"/>
        <v>9</v>
      </c>
      <c r="C1628" s="75" t="str" cm="1">
        <f t="array" ref="C1628">+INDEX(Table_4[[Departamento]:[Municipio]],FINAL!$B1628,1)</f>
        <v>Colón</v>
      </c>
      <c r="D1628" s="75" t="str" cm="1">
        <f t="array" ref="D1628">+INDEX(Table_4[[Departamento]:[Municipio]],FINAL!$B1628,4)</f>
        <v>Trujillo</v>
      </c>
      <c r="E1628" s="75" t="str" cm="1">
        <f t="array" ref="E1628">+INDEX(Table_4[[Departamento]:[Municipio]],FINAL!$B1628,3)</f>
        <v>0201</v>
      </c>
      <c r="F1628" s="102">
        <f t="shared" si="138"/>
        <v>43975</v>
      </c>
      <c r="G1628" s="77" t="str">
        <f>+CONSOLIDADO[[#This Row],[Codigo Municipio]]&amp;CONSOLIDADO[[#This Row],[Fecha]]</f>
        <v>020143975</v>
      </c>
      <c r="H1628" s="78">
        <f>+IFERROR(VLOOKUP($G1628,TDAcumula!$C$2:$E$2027,3,0),0)</f>
        <v>0</v>
      </c>
      <c r="I1628" s="79">
        <f t="shared" si="135"/>
        <v>7</v>
      </c>
      <c r="J1628" s="80">
        <f>+IF(CONSOLIDADO[[#This Row],[Codigo Municipio]]=E1627,CONSOLIDADO[[#This Row],[Fallecidos Diarios]]+J1627,CONSOLIDADO[[#This Row],[Fallecidos Diarios]])</f>
        <v>0</v>
      </c>
      <c r="K1628" s="81">
        <f t="shared" si="136"/>
        <v>0</v>
      </c>
      <c r="L1628" s="82">
        <f>+IF(CONSOLIDADO[[#This Row],[Codigo Municipio]]=E1627,CONSOLIDADO[[#This Row],[Recuperados Diarios]]+L1627,CONSOLIDADO[[#This Row],[Recuperados Diarios]])</f>
        <v>7</v>
      </c>
      <c r="M1628" s="83" cm="1">
        <f t="array" ref="M1628">+IFERROR(IF(CONSOLIDADO[[#This Row],[Día]]&lt;14,0,INDEX(CONSOLIDADO[Casos Diarios],ROW()-14,1)),0)</f>
        <v>0</v>
      </c>
      <c r="N1628" s="78">
        <f>+IF(CONSOLIDADO[[#This Row],[Clave]]="710143893",1,IF(OR(CONSOLIDADO[[#This Row],[Casos Acumulados]]&gt;0,CONSOLIDADO[[#This Row],[Muertes]]&gt;0),N1627+1,I1628))</f>
        <v>59</v>
      </c>
      <c r="O1628" s="75">
        <f>+IFERROR(VLOOKUP($G1628,TDMuertes!$C$2:$E$534,3,0),0)</f>
        <v>0</v>
      </c>
      <c r="P1628" s="100" t="str">
        <f t="shared" ca="1" si="137"/>
        <v>OUT TIME</v>
      </c>
      <c r="Q1628" s="84">
        <f>+IFERROR(VLOOKUP(CONSOLIDADO[[#This Row],[Codigo Municipio]],TDDia!$A$4:$B$394,2,0),0)</f>
        <v>0</v>
      </c>
    </row>
    <row r="1629" spans="2:17" ht="14.4" x14ac:dyDescent="0.3">
      <c r="B1629">
        <f t="shared" si="139"/>
        <v>9</v>
      </c>
      <c r="C1629" s="75" t="str" cm="1">
        <f t="array" ref="C1629">+INDEX(Table_4[[Departamento]:[Municipio]],FINAL!$B1629,1)</f>
        <v>Colón</v>
      </c>
      <c r="D1629" s="75" t="str" cm="1">
        <f t="array" ref="D1629">+INDEX(Table_4[[Departamento]:[Municipio]],FINAL!$B1629,4)</f>
        <v>Trujillo</v>
      </c>
      <c r="E1629" s="75" t="str" cm="1">
        <f t="array" ref="E1629">+INDEX(Table_4[[Departamento]:[Municipio]],FINAL!$B1629,3)</f>
        <v>0201</v>
      </c>
      <c r="F1629" s="102">
        <f t="shared" si="138"/>
        <v>43976</v>
      </c>
      <c r="G1629" s="77" t="str">
        <f>+CONSOLIDADO[[#This Row],[Codigo Municipio]]&amp;CONSOLIDADO[[#This Row],[Fecha]]</f>
        <v>020143976</v>
      </c>
      <c r="H1629" s="78">
        <f>+IFERROR(VLOOKUP($G1629,TDAcumula!$C$2:$E$2027,3,0),0)</f>
        <v>0</v>
      </c>
      <c r="I1629" s="79">
        <f t="shared" si="135"/>
        <v>7</v>
      </c>
      <c r="J1629" s="80">
        <f>+IF(CONSOLIDADO[[#This Row],[Codigo Municipio]]=E1628,CONSOLIDADO[[#This Row],[Fallecidos Diarios]]+J1628,CONSOLIDADO[[#This Row],[Fallecidos Diarios]])</f>
        <v>0</v>
      </c>
      <c r="K1629" s="81">
        <f t="shared" si="136"/>
        <v>0</v>
      </c>
      <c r="L1629" s="82">
        <f>+IF(CONSOLIDADO[[#This Row],[Codigo Municipio]]=E1628,CONSOLIDADO[[#This Row],[Recuperados Diarios]]+L1628,CONSOLIDADO[[#This Row],[Recuperados Diarios]])</f>
        <v>7</v>
      </c>
      <c r="M1629" s="83" cm="1">
        <f t="array" ref="M1629">+IFERROR(IF(CONSOLIDADO[[#This Row],[Día]]&lt;14,0,INDEX(CONSOLIDADO[Casos Diarios],ROW()-14,1)),0)</f>
        <v>0</v>
      </c>
      <c r="N1629" s="78">
        <f>+IF(CONSOLIDADO[[#This Row],[Clave]]="710143893",1,IF(OR(CONSOLIDADO[[#This Row],[Casos Acumulados]]&gt;0,CONSOLIDADO[[#This Row],[Muertes]]&gt;0),N1628+1,I1629))</f>
        <v>60</v>
      </c>
      <c r="O1629" s="75">
        <f>+IFERROR(VLOOKUP($G1629,TDMuertes!$C$2:$E$534,3,0),0)</f>
        <v>0</v>
      </c>
      <c r="P1629" s="100" t="str">
        <f t="shared" ca="1" si="137"/>
        <v>OUT TIME</v>
      </c>
      <c r="Q1629" s="84">
        <f>+IFERROR(VLOOKUP(CONSOLIDADO[[#This Row],[Codigo Municipio]],TDDia!$A$4:$B$394,2,0),0)</f>
        <v>0</v>
      </c>
    </row>
    <row r="1630" spans="2:17" ht="14.4" x14ac:dyDescent="0.3">
      <c r="B1630">
        <f t="shared" si="139"/>
        <v>9</v>
      </c>
      <c r="C1630" s="75" t="str" cm="1">
        <f t="array" ref="C1630">+INDEX(Table_4[[Departamento]:[Municipio]],FINAL!$B1630,1)</f>
        <v>Colón</v>
      </c>
      <c r="D1630" s="75" t="str" cm="1">
        <f t="array" ref="D1630">+INDEX(Table_4[[Departamento]:[Municipio]],FINAL!$B1630,4)</f>
        <v>Trujillo</v>
      </c>
      <c r="E1630" s="75" t="str" cm="1">
        <f t="array" ref="E1630">+INDEX(Table_4[[Departamento]:[Municipio]],FINAL!$B1630,3)</f>
        <v>0201</v>
      </c>
      <c r="F1630" s="102">
        <f t="shared" si="138"/>
        <v>43977</v>
      </c>
      <c r="G1630" s="77" t="str">
        <f>+CONSOLIDADO[[#This Row],[Codigo Municipio]]&amp;CONSOLIDADO[[#This Row],[Fecha]]</f>
        <v>020143977</v>
      </c>
      <c r="H1630" s="78">
        <f>+IFERROR(VLOOKUP($G1630,TDAcumula!$C$2:$E$2027,3,0),0)</f>
        <v>0</v>
      </c>
      <c r="I1630" s="79">
        <f t="shared" si="135"/>
        <v>7</v>
      </c>
      <c r="J1630" s="80">
        <f>+IF(CONSOLIDADO[[#This Row],[Codigo Municipio]]=E1629,CONSOLIDADO[[#This Row],[Fallecidos Diarios]]+J1629,CONSOLIDADO[[#This Row],[Fallecidos Diarios]])</f>
        <v>0</v>
      </c>
      <c r="K1630" s="81">
        <f t="shared" si="136"/>
        <v>0</v>
      </c>
      <c r="L1630" s="82">
        <f>+IF(CONSOLIDADO[[#This Row],[Codigo Municipio]]=E1629,CONSOLIDADO[[#This Row],[Recuperados Diarios]]+L1629,CONSOLIDADO[[#This Row],[Recuperados Diarios]])</f>
        <v>7</v>
      </c>
      <c r="M1630" s="83" cm="1">
        <f t="array" ref="M1630">+IFERROR(IF(CONSOLIDADO[[#This Row],[Día]]&lt;14,0,INDEX(CONSOLIDADO[Casos Diarios],ROW()-14,1)),0)</f>
        <v>0</v>
      </c>
      <c r="N1630" s="78">
        <f>+IF(CONSOLIDADO[[#This Row],[Clave]]="710143893",1,IF(OR(CONSOLIDADO[[#This Row],[Casos Acumulados]]&gt;0,CONSOLIDADO[[#This Row],[Muertes]]&gt;0),N1629+1,I1630))</f>
        <v>61</v>
      </c>
      <c r="O1630" s="75">
        <f>+IFERROR(VLOOKUP($G1630,TDMuertes!$C$2:$E$534,3,0),0)</f>
        <v>0</v>
      </c>
      <c r="P1630" s="100" t="str">
        <f t="shared" ca="1" si="137"/>
        <v>OUT TIME</v>
      </c>
      <c r="Q1630" s="84">
        <f>+IFERROR(VLOOKUP(CONSOLIDADO[[#This Row],[Codigo Municipio]],TDDia!$A$4:$B$394,2,0),0)</f>
        <v>0</v>
      </c>
    </row>
    <row r="1631" spans="2:17" ht="14.4" x14ac:dyDescent="0.3">
      <c r="B1631">
        <f t="shared" si="139"/>
        <v>9</v>
      </c>
      <c r="C1631" s="75" t="str" cm="1">
        <f t="array" ref="C1631">+INDEX(Table_4[[Departamento]:[Municipio]],FINAL!$B1631,1)</f>
        <v>Colón</v>
      </c>
      <c r="D1631" s="75" t="str" cm="1">
        <f t="array" ref="D1631">+INDEX(Table_4[[Departamento]:[Municipio]],FINAL!$B1631,4)</f>
        <v>Trujillo</v>
      </c>
      <c r="E1631" s="75" t="str" cm="1">
        <f t="array" ref="E1631">+INDEX(Table_4[[Departamento]:[Municipio]],FINAL!$B1631,3)</f>
        <v>0201</v>
      </c>
      <c r="F1631" s="102">
        <f t="shared" si="138"/>
        <v>43978</v>
      </c>
      <c r="G1631" s="77" t="str">
        <f>+CONSOLIDADO[[#This Row],[Codigo Municipio]]&amp;CONSOLIDADO[[#This Row],[Fecha]]</f>
        <v>020143978</v>
      </c>
      <c r="H1631" s="78">
        <f>+IFERROR(VLOOKUP($G1631,TDAcumula!$C$2:$E$2027,3,0),0)</f>
        <v>0</v>
      </c>
      <c r="I1631" s="79">
        <f t="shared" si="135"/>
        <v>7</v>
      </c>
      <c r="J1631" s="80">
        <f>+IF(CONSOLIDADO[[#This Row],[Codigo Municipio]]=E1630,CONSOLIDADO[[#This Row],[Fallecidos Diarios]]+J1630,CONSOLIDADO[[#This Row],[Fallecidos Diarios]])</f>
        <v>0</v>
      </c>
      <c r="K1631" s="81">
        <f t="shared" si="136"/>
        <v>0</v>
      </c>
      <c r="L1631" s="82">
        <f>+IF(CONSOLIDADO[[#This Row],[Codigo Municipio]]=E1630,CONSOLIDADO[[#This Row],[Recuperados Diarios]]+L1630,CONSOLIDADO[[#This Row],[Recuperados Diarios]])</f>
        <v>7</v>
      </c>
      <c r="M1631" s="83" cm="1">
        <f t="array" ref="M1631">+IFERROR(IF(CONSOLIDADO[[#This Row],[Día]]&lt;14,0,INDEX(CONSOLIDADO[Casos Diarios],ROW()-14,1)),0)</f>
        <v>0</v>
      </c>
      <c r="N1631" s="78">
        <f>+IF(CONSOLIDADO[[#This Row],[Clave]]="710143893",1,IF(OR(CONSOLIDADO[[#This Row],[Casos Acumulados]]&gt;0,CONSOLIDADO[[#This Row],[Muertes]]&gt;0),N1630+1,I1631))</f>
        <v>62</v>
      </c>
      <c r="O1631" s="75">
        <f>+IFERROR(VLOOKUP($G1631,TDMuertes!$C$2:$E$534,3,0),0)</f>
        <v>0</v>
      </c>
      <c r="P1631" s="100" t="str">
        <f t="shared" ca="1" si="137"/>
        <v>OUT TIME</v>
      </c>
      <c r="Q1631" s="84">
        <f>+IFERROR(VLOOKUP(CONSOLIDADO[[#This Row],[Codigo Municipio]],TDDia!$A$4:$B$394,2,0),0)</f>
        <v>0</v>
      </c>
    </row>
    <row r="1632" spans="2:17" ht="14.4" x14ac:dyDescent="0.3">
      <c r="B1632">
        <f t="shared" si="139"/>
        <v>9</v>
      </c>
      <c r="C1632" s="75" t="str" cm="1">
        <f t="array" ref="C1632">+INDEX(Table_4[[Departamento]:[Municipio]],FINAL!$B1632,1)</f>
        <v>Colón</v>
      </c>
      <c r="D1632" s="75" t="str" cm="1">
        <f t="array" ref="D1632">+INDEX(Table_4[[Departamento]:[Municipio]],FINAL!$B1632,4)</f>
        <v>Trujillo</v>
      </c>
      <c r="E1632" s="75" t="str" cm="1">
        <f t="array" ref="E1632">+INDEX(Table_4[[Departamento]:[Municipio]],FINAL!$B1632,3)</f>
        <v>0201</v>
      </c>
      <c r="F1632" s="102">
        <f t="shared" si="138"/>
        <v>43979</v>
      </c>
      <c r="G1632" s="77" t="str">
        <f>+CONSOLIDADO[[#This Row],[Codigo Municipio]]&amp;CONSOLIDADO[[#This Row],[Fecha]]</f>
        <v>020143979</v>
      </c>
      <c r="H1632" s="78">
        <f>+IFERROR(VLOOKUP($G1632,TDAcumula!$C$2:$E$2027,3,0),0)</f>
        <v>0</v>
      </c>
      <c r="I1632" s="79">
        <f t="shared" si="135"/>
        <v>7</v>
      </c>
      <c r="J1632" s="80">
        <f>+IF(CONSOLIDADO[[#This Row],[Codigo Municipio]]=E1631,CONSOLIDADO[[#This Row],[Fallecidos Diarios]]+J1631,CONSOLIDADO[[#This Row],[Fallecidos Diarios]])</f>
        <v>0</v>
      </c>
      <c r="K1632" s="81">
        <f t="shared" si="136"/>
        <v>0</v>
      </c>
      <c r="L1632" s="82">
        <f>+IF(CONSOLIDADO[[#This Row],[Codigo Municipio]]=E1631,CONSOLIDADO[[#This Row],[Recuperados Diarios]]+L1631,CONSOLIDADO[[#This Row],[Recuperados Diarios]])</f>
        <v>7</v>
      </c>
      <c r="M1632" s="83" cm="1">
        <f t="array" ref="M1632">+IFERROR(IF(CONSOLIDADO[[#This Row],[Día]]&lt;14,0,INDEX(CONSOLIDADO[Casos Diarios],ROW()-14,1)),0)</f>
        <v>0</v>
      </c>
      <c r="N1632" s="78">
        <f>+IF(CONSOLIDADO[[#This Row],[Clave]]="710143893",1,IF(OR(CONSOLIDADO[[#This Row],[Casos Acumulados]]&gt;0,CONSOLIDADO[[#This Row],[Muertes]]&gt;0),N1631+1,I1632))</f>
        <v>63</v>
      </c>
      <c r="O1632" s="75">
        <f>+IFERROR(VLOOKUP($G1632,TDMuertes!$C$2:$E$534,3,0),0)</f>
        <v>0</v>
      </c>
      <c r="P1632" s="100" t="str">
        <f t="shared" ca="1" si="137"/>
        <v>OUT TIME</v>
      </c>
      <c r="Q1632" s="84">
        <f>+IFERROR(VLOOKUP(CONSOLIDADO[[#This Row],[Codigo Municipio]],TDDia!$A$4:$B$394,2,0),0)</f>
        <v>0</v>
      </c>
    </row>
    <row r="1633" spans="2:17" ht="14.4" x14ac:dyDescent="0.3">
      <c r="B1633">
        <f t="shared" si="139"/>
        <v>9</v>
      </c>
      <c r="C1633" s="75" t="str" cm="1">
        <f t="array" ref="C1633">+INDEX(Table_4[[Departamento]:[Municipio]],FINAL!$B1633,1)</f>
        <v>Colón</v>
      </c>
      <c r="D1633" s="75" t="str" cm="1">
        <f t="array" ref="D1633">+INDEX(Table_4[[Departamento]:[Municipio]],FINAL!$B1633,4)</f>
        <v>Trujillo</v>
      </c>
      <c r="E1633" s="75" t="str" cm="1">
        <f t="array" ref="E1633">+INDEX(Table_4[[Departamento]:[Municipio]],FINAL!$B1633,3)</f>
        <v>0201</v>
      </c>
      <c r="F1633" s="102">
        <f t="shared" si="138"/>
        <v>43980</v>
      </c>
      <c r="G1633" s="77" t="str">
        <f>+CONSOLIDADO[[#This Row],[Codigo Municipio]]&amp;CONSOLIDADO[[#This Row],[Fecha]]</f>
        <v>020143980</v>
      </c>
      <c r="H1633" s="78">
        <f>+IFERROR(VLOOKUP($G1633,TDAcumula!$C$2:$E$2027,3,0),0)</f>
        <v>0</v>
      </c>
      <c r="I1633" s="79">
        <f t="shared" si="135"/>
        <v>7</v>
      </c>
      <c r="J1633" s="80">
        <f>+IF(CONSOLIDADO[[#This Row],[Codigo Municipio]]=E1632,CONSOLIDADO[[#This Row],[Fallecidos Diarios]]+J1632,CONSOLIDADO[[#This Row],[Fallecidos Diarios]])</f>
        <v>0</v>
      </c>
      <c r="K1633" s="81">
        <f t="shared" si="136"/>
        <v>0</v>
      </c>
      <c r="L1633" s="82">
        <f>+IF(CONSOLIDADO[[#This Row],[Codigo Municipio]]=E1632,CONSOLIDADO[[#This Row],[Recuperados Diarios]]+L1632,CONSOLIDADO[[#This Row],[Recuperados Diarios]])</f>
        <v>7</v>
      </c>
      <c r="M1633" s="83" cm="1">
        <f t="array" ref="M1633">+IFERROR(IF(CONSOLIDADO[[#This Row],[Día]]&lt;14,0,INDEX(CONSOLIDADO[Casos Diarios],ROW()-14,1)),0)</f>
        <v>0</v>
      </c>
      <c r="N1633" s="78">
        <f>+IF(CONSOLIDADO[[#This Row],[Clave]]="710143893",1,IF(OR(CONSOLIDADO[[#This Row],[Casos Acumulados]]&gt;0,CONSOLIDADO[[#This Row],[Muertes]]&gt;0),N1632+1,I1633))</f>
        <v>64</v>
      </c>
      <c r="O1633" s="75">
        <f>+IFERROR(VLOOKUP($G1633,TDMuertes!$C$2:$E$534,3,0),0)</f>
        <v>0</v>
      </c>
      <c r="P1633" s="100" t="str">
        <f t="shared" ca="1" si="137"/>
        <v>OUT TIME</v>
      </c>
      <c r="Q1633" s="84">
        <f>+IFERROR(VLOOKUP(CONSOLIDADO[[#This Row],[Codigo Municipio]],TDDia!$A$4:$B$394,2,0),0)</f>
        <v>0</v>
      </c>
    </row>
    <row r="1634" spans="2:17" ht="14.4" x14ac:dyDescent="0.3">
      <c r="B1634">
        <f t="shared" si="139"/>
        <v>9</v>
      </c>
      <c r="C1634" s="75" t="str" cm="1">
        <f t="array" ref="C1634">+INDEX(Table_4[[Departamento]:[Municipio]],FINAL!$B1634,1)</f>
        <v>Colón</v>
      </c>
      <c r="D1634" s="75" t="str" cm="1">
        <f t="array" ref="D1634">+INDEX(Table_4[[Departamento]:[Municipio]],FINAL!$B1634,4)</f>
        <v>Trujillo</v>
      </c>
      <c r="E1634" s="75" t="str" cm="1">
        <f t="array" ref="E1634">+INDEX(Table_4[[Departamento]:[Municipio]],FINAL!$B1634,3)</f>
        <v>0201</v>
      </c>
      <c r="F1634" s="102">
        <f t="shared" si="138"/>
        <v>43981</v>
      </c>
      <c r="G1634" s="77" t="str">
        <f>+CONSOLIDADO[[#This Row],[Codigo Municipio]]&amp;CONSOLIDADO[[#This Row],[Fecha]]</f>
        <v>020143981</v>
      </c>
      <c r="H1634" s="78">
        <f>+IFERROR(VLOOKUP($G1634,TDAcumula!$C$2:$E$2027,3,0),0)</f>
        <v>0</v>
      </c>
      <c r="I1634" s="79">
        <f t="shared" si="135"/>
        <v>7</v>
      </c>
      <c r="J1634" s="80">
        <f>+IF(CONSOLIDADO[[#This Row],[Codigo Municipio]]=E1633,CONSOLIDADO[[#This Row],[Fallecidos Diarios]]+J1633,CONSOLIDADO[[#This Row],[Fallecidos Diarios]])</f>
        <v>0</v>
      </c>
      <c r="K1634" s="81">
        <f t="shared" si="136"/>
        <v>0</v>
      </c>
      <c r="L1634" s="82">
        <f>+IF(CONSOLIDADO[[#This Row],[Codigo Municipio]]=E1633,CONSOLIDADO[[#This Row],[Recuperados Diarios]]+L1633,CONSOLIDADO[[#This Row],[Recuperados Diarios]])</f>
        <v>7</v>
      </c>
      <c r="M1634" s="83" cm="1">
        <f t="array" ref="M1634">+IFERROR(IF(CONSOLIDADO[[#This Row],[Día]]&lt;14,0,INDEX(CONSOLIDADO[Casos Diarios],ROW()-14,1)),0)</f>
        <v>0</v>
      </c>
      <c r="N1634" s="78">
        <f>+IF(CONSOLIDADO[[#This Row],[Clave]]="710143893",1,IF(OR(CONSOLIDADO[[#This Row],[Casos Acumulados]]&gt;0,CONSOLIDADO[[#This Row],[Muertes]]&gt;0),N1633+1,I1634))</f>
        <v>65</v>
      </c>
      <c r="O1634" s="75">
        <f>+IFERROR(VLOOKUP($G1634,TDMuertes!$C$2:$E$534,3,0),0)</f>
        <v>0</v>
      </c>
      <c r="P1634" s="100" t="str">
        <f t="shared" ca="1" si="137"/>
        <v>OUT TIME</v>
      </c>
      <c r="Q1634" s="84">
        <f>+IFERROR(VLOOKUP(CONSOLIDADO[[#This Row],[Codigo Municipio]],TDDia!$A$4:$B$394,2,0),0)</f>
        <v>0</v>
      </c>
    </row>
    <row r="1635" spans="2:17" ht="14.4" x14ac:dyDescent="0.3">
      <c r="B1635">
        <f t="shared" si="139"/>
        <v>9</v>
      </c>
      <c r="C1635" s="75" t="str" cm="1">
        <f t="array" ref="C1635">+INDEX(Table_4[[Departamento]:[Municipio]],FINAL!$B1635,1)</f>
        <v>Colón</v>
      </c>
      <c r="D1635" s="75" t="str" cm="1">
        <f t="array" ref="D1635">+INDEX(Table_4[[Departamento]:[Municipio]],FINAL!$B1635,4)</f>
        <v>Trujillo</v>
      </c>
      <c r="E1635" s="75" t="str" cm="1">
        <f t="array" ref="E1635">+INDEX(Table_4[[Departamento]:[Municipio]],FINAL!$B1635,3)</f>
        <v>0201</v>
      </c>
      <c r="F1635" s="102">
        <f t="shared" si="138"/>
        <v>43982</v>
      </c>
      <c r="G1635" s="77" t="str">
        <f>+CONSOLIDADO[[#This Row],[Codigo Municipio]]&amp;CONSOLIDADO[[#This Row],[Fecha]]</f>
        <v>020143982</v>
      </c>
      <c r="H1635" s="78">
        <f>+IFERROR(VLOOKUP($G1635,TDAcumula!$C$2:$E$2027,3,0),0)</f>
        <v>0</v>
      </c>
      <c r="I1635" s="79">
        <f t="shared" si="135"/>
        <v>7</v>
      </c>
      <c r="J1635" s="80">
        <f>+IF(CONSOLIDADO[[#This Row],[Codigo Municipio]]=E1634,CONSOLIDADO[[#This Row],[Fallecidos Diarios]]+J1634,CONSOLIDADO[[#This Row],[Fallecidos Diarios]])</f>
        <v>0</v>
      </c>
      <c r="K1635" s="81">
        <f t="shared" si="136"/>
        <v>0</v>
      </c>
      <c r="L1635" s="82">
        <f>+IF(CONSOLIDADO[[#This Row],[Codigo Municipio]]=E1634,CONSOLIDADO[[#This Row],[Recuperados Diarios]]+L1634,CONSOLIDADO[[#This Row],[Recuperados Diarios]])</f>
        <v>7</v>
      </c>
      <c r="M1635" s="83" cm="1">
        <f t="array" ref="M1635">+IFERROR(IF(CONSOLIDADO[[#This Row],[Día]]&lt;14,0,INDEX(CONSOLIDADO[Casos Diarios],ROW()-14,1)),0)</f>
        <v>0</v>
      </c>
      <c r="N1635" s="78">
        <f>+IF(CONSOLIDADO[[#This Row],[Clave]]="710143893",1,IF(OR(CONSOLIDADO[[#This Row],[Casos Acumulados]]&gt;0,CONSOLIDADO[[#This Row],[Muertes]]&gt;0),N1634+1,I1635))</f>
        <v>66</v>
      </c>
      <c r="O1635" s="75">
        <f>+IFERROR(VLOOKUP($G1635,TDMuertes!$C$2:$E$534,3,0),0)</f>
        <v>0</v>
      </c>
      <c r="P1635" s="100" t="str">
        <f t="shared" ca="1" si="137"/>
        <v>OUT TIME</v>
      </c>
      <c r="Q1635" s="84">
        <f>+IFERROR(VLOOKUP(CONSOLIDADO[[#This Row],[Codigo Municipio]],TDDia!$A$4:$B$394,2,0),0)</f>
        <v>0</v>
      </c>
    </row>
    <row r="1636" spans="2:17" ht="14.4" x14ac:dyDescent="0.3">
      <c r="B1636">
        <f t="shared" si="139"/>
        <v>9</v>
      </c>
      <c r="C1636" s="75" t="str" cm="1">
        <f t="array" ref="C1636">+INDEX(Table_4[[Departamento]:[Municipio]],FINAL!$B1636,1)</f>
        <v>Colón</v>
      </c>
      <c r="D1636" s="75" t="str" cm="1">
        <f t="array" ref="D1636">+INDEX(Table_4[[Departamento]:[Municipio]],FINAL!$B1636,4)</f>
        <v>Trujillo</v>
      </c>
      <c r="E1636" s="75" t="str" cm="1">
        <f t="array" ref="E1636">+INDEX(Table_4[[Departamento]:[Municipio]],FINAL!$B1636,3)</f>
        <v>0201</v>
      </c>
      <c r="F1636" s="102">
        <f t="shared" si="138"/>
        <v>43983</v>
      </c>
      <c r="G1636" s="77" t="str">
        <f>+CONSOLIDADO[[#This Row],[Codigo Municipio]]&amp;CONSOLIDADO[[#This Row],[Fecha]]</f>
        <v>020143983</v>
      </c>
      <c r="H1636" s="78">
        <f>+IFERROR(VLOOKUP($G1636,TDAcumula!$C$2:$E$2027,3,0),0)</f>
        <v>0</v>
      </c>
      <c r="I1636" s="79">
        <f t="shared" si="135"/>
        <v>7</v>
      </c>
      <c r="J1636" s="80">
        <f>+IF(CONSOLIDADO[[#This Row],[Codigo Municipio]]=E1635,CONSOLIDADO[[#This Row],[Fallecidos Diarios]]+J1635,CONSOLIDADO[[#This Row],[Fallecidos Diarios]])</f>
        <v>0</v>
      </c>
      <c r="K1636" s="81">
        <f t="shared" si="136"/>
        <v>0</v>
      </c>
      <c r="L1636" s="82">
        <f>+IF(CONSOLIDADO[[#This Row],[Codigo Municipio]]=E1635,CONSOLIDADO[[#This Row],[Recuperados Diarios]]+L1635,CONSOLIDADO[[#This Row],[Recuperados Diarios]])</f>
        <v>7</v>
      </c>
      <c r="M1636" s="83" cm="1">
        <f t="array" ref="M1636">+IFERROR(IF(CONSOLIDADO[[#This Row],[Día]]&lt;14,0,INDEX(CONSOLIDADO[Casos Diarios],ROW()-14,1)),0)</f>
        <v>0</v>
      </c>
      <c r="N1636" s="78">
        <f>+IF(CONSOLIDADO[[#This Row],[Clave]]="710143893",1,IF(OR(CONSOLIDADO[[#This Row],[Casos Acumulados]]&gt;0,CONSOLIDADO[[#This Row],[Muertes]]&gt;0),N1635+1,I1636))</f>
        <v>67</v>
      </c>
      <c r="O1636" s="75">
        <f>+IFERROR(VLOOKUP($G1636,TDMuertes!$C$2:$E$534,3,0),0)</f>
        <v>0</v>
      </c>
      <c r="P1636" s="100" t="str">
        <f t="shared" ca="1" si="137"/>
        <v>OUT TIME</v>
      </c>
      <c r="Q1636" s="84">
        <f>+IFERROR(VLOOKUP(CONSOLIDADO[[#This Row],[Codigo Municipio]],TDDia!$A$4:$B$394,2,0),0)</f>
        <v>0</v>
      </c>
    </row>
    <row r="1637" spans="2:17" ht="14.4" x14ac:dyDescent="0.3">
      <c r="B1637">
        <f t="shared" si="139"/>
        <v>9</v>
      </c>
      <c r="C1637" s="75" t="str" cm="1">
        <f t="array" ref="C1637">+INDEX(Table_4[[Departamento]:[Municipio]],FINAL!$B1637,1)</f>
        <v>Colón</v>
      </c>
      <c r="D1637" s="75" t="str" cm="1">
        <f t="array" ref="D1637">+INDEX(Table_4[[Departamento]:[Municipio]],FINAL!$B1637,4)</f>
        <v>Trujillo</v>
      </c>
      <c r="E1637" s="75" t="str" cm="1">
        <f t="array" ref="E1637">+INDEX(Table_4[[Departamento]:[Municipio]],FINAL!$B1637,3)</f>
        <v>0201</v>
      </c>
      <c r="F1637" s="102">
        <f t="shared" si="138"/>
        <v>43984</v>
      </c>
      <c r="G1637" s="77" t="str">
        <f>+CONSOLIDADO[[#This Row],[Codigo Municipio]]&amp;CONSOLIDADO[[#This Row],[Fecha]]</f>
        <v>020143984</v>
      </c>
      <c r="H1637" s="78">
        <f>+IFERROR(VLOOKUP($G1637,TDAcumula!$C$2:$E$2027,3,0),0)</f>
        <v>0</v>
      </c>
      <c r="I1637" s="79">
        <f t="shared" si="135"/>
        <v>7</v>
      </c>
      <c r="J1637" s="80">
        <f>+IF(CONSOLIDADO[[#This Row],[Codigo Municipio]]=E1636,CONSOLIDADO[[#This Row],[Fallecidos Diarios]]+J1636,CONSOLIDADO[[#This Row],[Fallecidos Diarios]])</f>
        <v>0</v>
      </c>
      <c r="K1637" s="81">
        <f t="shared" si="136"/>
        <v>0</v>
      </c>
      <c r="L1637" s="82">
        <f>+IF(CONSOLIDADO[[#This Row],[Codigo Municipio]]=E1636,CONSOLIDADO[[#This Row],[Recuperados Diarios]]+L1636,CONSOLIDADO[[#This Row],[Recuperados Diarios]])</f>
        <v>7</v>
      </c>
      <c r="M1637" s="83" cm="1">
        <f t="array" ref="M1637">+IFERROR(IF(CONSOLIDADO[[#This Row],[Día]]&lt;14,0,INDEX(CONSOLIDADO[Casos Diarios],ROW()-14,1)),0)</f>
        <v>0</v>
      </c>
      <c r="N1637" s="78">
        <f>+IF(CONSOLIDADO[[#This Row],[Clave]]="710143893",1,IF(OR(CONSOLIDADO[[#This Row],[Casos Acumulados]]&gt;0,CONSOLIDADO[[#This Row],[Muertes]]&gt;0),N1636+1,I1637))</f>
        <v>68</v>
      </c>
      <c r="O1637" s="75">
        <f>+IFERROR(VLOOKUP($G1637,TDMuertes!$C$2:$E$534,3,0),0)</f>
        <v>0</v>
      </c>
      <c r="P1637" s="100" t="str">
        <f t="shared" ca="1" si="137"/>
        <v>OUT TIME</v>
      </c>
      <c r="Q1637" s="84">
        <f>+IFERROR(VLOOKUP(CONSOLIDADO[[#This Row],[Codigo Municipio]],TDDia!$A$4:$B$394,2,0),0)</f>
        <v>0</v>
      </c>
    </row>
    <row r="1638" spans="2:17" ht="14.4" x14ac:dyDescent="0.3">
      <c r="B1638">
        <f t="shared" si="139"/>
        <v>9</v>
      </c>
      <c r="C1638" s="75" t="str" cm="1">
        <f t="array" ref="C1638">+INDEX(Table_4[[Departamento]:[Municipio]],FINAL!$B1638,1)</f>
        <v>Colón</v>
      </c>
      <c r="D1638" s="75" t="str" cm="1">
        <f t="array" ref="D1638">+INDEX(Table_4[[Departamento]:[Municipio]],FINAL!$B1638,4)</f>
        <v>Trujillo</v>
      </c>
      <c r="E1638" s="75" t="str" cm="1">
        <f t="array" ref="E1638">+INDEX(Table_4[[Departamento]:[Municipio]],FINAL!$B1638,3)</f>
        <v>0201</v>
      </c>
      <c r="F1638" s="102">
        <f t="shared" si="138"/>
        <v>43985</v>
      </c>
      <c r="G1638" s="77" t="str">
        <f>+CONSOLIDADO[[#This Row],[Codigo Municipio]]&amp;CONSOLIDADO[[#This Row],[Fecha]]</f>
        <v>020143985</v>
      </c>
      <c r="H1638" s="78">
        <f>+IFERROR(VLOOKUP($G1638,TDAcumula!$C$2:$E$2027,3,0),0)</f>
        <v>0</v>
      </c>
      <c r="I1638" s="79">
        <f t="shared" si="135"/>
        <v>7</v>
      </c>
      <c r="J1638" s="80">
        <f>+IF(CONSOLIDADO[[#This Row],[Codigo Municipio]]=E1637,CONSOLIDADO[[#This Row],[Fallecidos Diarios]]+J1637,CONSOLIDADO[[#This Row],[Fallecidos Diarios]])</f>
        <v>0</v>
      </c>
      <c r="K1638" s="81">
        <f t="shared" si="136"/>
        <v>0</v>
      </c>
      <c r="L1638" s="82">
        <f>+IF(CONSOLIDADO[[#This Row],[Codigo Municipio]]=E1637,CONSOLIDADO[[#This Row],[Recuperados Diarios]]+L1637,CONSOLIDADO[[#This Row],[Recuperados Diarios]])</f>
        <v>7</v>
      </c>
      <c r="M1638" s="83" cm="1">
        <f t="array" ref="M1638">+IFERROR(IF(CONSOLIDADO[[#This Row],[Día]]&lt;14,0,INDEX(CONSOLIDADO[Casos Diarios],ROW()-14,1)),0)</f>
        <v>0</v>
      </c>
      <c r="N1638" s="78">
        <f>+IF(CONSOLIDADO[[#This Row],[Clave]]="710143893",1,IF(OR(CONSOLIDADO[[#This Row],[Casos Acumulados]]&gt;0,CONSOLIDADO[[#This Row],[Muertes]]&gt;0),N1637+1,I1638))</f>
        <v>69</v>
      </c>
      <c r="O1638" s="75">
        <f>+IFERROR(VLOOKUP($G1638,TDMuertes!$C$2:$E$534,3,0),0)</f>
        <v>0</v>
      </c>
      <c r="P1638" s="100" t="str">
        <f t="shared" ca="1" si="137"/>
        <v>OUT TIME</v>
      </c>
      <c r="Q1638" s="84">
        <f>+IFERROR(VLOOKUP(CONSOLIDADO[[#This Row],[Codigo Municipio]],TDDia!$A$4:$B$394,2,0),0)</f>
        <v>0</v>
      </c>
    </row>
    <row r="1639" spans="2:17" ht="14.4" x14ac:dyDescent="0.3">
      <c r="B1639">
        <f t="shared" si="139"/>
        <v>9</v>
      </c>
      <c r="C1639" s="75" t="str" cm="1">
        <f t="array" ref="C1639">+INDEX(Table_4[[Departamento]:[Municipio]],FINAL!$B1639,1)</f>
        <v>Colón</v>
      </c>
      <c r="D1639" s="75" t="str" cm="1">
        <f t="array" ref="D1639">+INDEX(Table_4[[Departamento]:[Municipio]],FINAL!$B1639,4)</f>
        <v>Trujillo</v>
      </c>
      <c r="E1639" s="75" t="str" cm="1">
        <f t="array" ref="E1639">+INDEX(Table_4[[Departamento]:[Municipio]],FINAL!$B1639,3)</f>
        <v>0201</v>
      </c>
      <c r="F1639" s="102">
        <f t="shared" si="138"/>
        <v>43986</v>
      </c>
      <c r="G1639" s="77" t="str">
        <f>+CONSOLIDADO[[#This Row],[Codigo Municipio]]&amp;CONSOLIDADO[[#This Row],[Fecha]]</f>
        <v>020143986</v>
      </c>
      <c r="H1639" s="78">
        <f>+IFERROR(VLOOKUP($G1639,TDAcumula!$C$2:$E$2027,3,0),0)</f>
        <v>0</v>
      </c>
      <c r="I1639" s="79">
        <f t="shared" si="135"/>
        <v>7</v>
      </c>
      <c r="J1639" s="80">
        <f>+IF(CONSOLIDADO[[#This Row],[Codigo Municipio]]=E1638,CONSOLIDADO[[#This Row],[Fallecidos Diarios]]+J1638,CONSOLIDADO[[#This Row],[Fallecidos Diarios]])</f>
        <v>0</v>
      </c>
      <c r="K1639" s="81">
        <f t="shared" si="136"/>
        <v>0</v>
      </c>
      <c r="L1639" s="82">
        <f>+IF(CONSOLIDADO[[#This Row],[Codigo Municipio]]=E1638,CONSOLIDADO[[#This Row],[Recuperados Diarios]]+L1638,CONSOLIDADO[[#This Row],[Recuperados Diarios]])</f>
        <v>7</v>
      </c>
      <c r="M1639" s="83" cm="1">
        <f t="array" ref="M1639">+IFERROR(IF(CONSOLIDADO[[#This Row],[Día]]&lt;14,0,INDEX(CONSOLIDADO[Casos Diarios],ROW()-14,1)),0)</f>
        <v>0</v>
      </c>
      <c r="N1639" s="78">
        <f>+IF(CONSOLIDADO[[#This Row],[Clave]]="710143893",1,IF(OR(CONSOLIDADO[[#This Row],[Casos Acumulados]]&gt;0,CONSOLIDADO[[#This Row],[Muertes]]&gt;0),N1638+1,I1639))</f>
        <v>70</v>
      </c>
      <c r="O1639" s="75">
        <f>+IFERROR(VLOOKUP($G1639,TDMuertes!$C$2:$E$534,3,0),0)</f>
        <v>0</v>
      </c>
      <c r="P1639" s="100" t="str">
        <f t="shared" ca="1" si="137"/>
        <v>OUT TIME</v>
      </c>
      <c r="Q1639" s="84">
        <f>+IFERROR(VLOOKUP(CONSOLIDADO[[#This Row],[Codigo Municipio]],TDDia!$A$4:$B$394,2,0),0)</f>
        <v>0</v>
      </c>
    </row>
    <row r="1640" spans="2:17" ht="14.4" x14ac:dyDescent="0.3">
      <c r="B1640">
        <f t="shared" si="139"/>
        <v>9</v>
      </c>
      <c r="C1640" s="75" t="str" cm="1">
        <f t="array" ref="C1640">+INDEX(Table_4[[Departamento]:[Municipio]],FINAL!$B1640,1)</f>
        <v>Colón</v>
      </c>
      <c r="D1640" s="75" t="str" cm="1">
        <f t="array" ref="D1640">+INDEX(Table_4[[Departamento]:[Municipio]],FINAL!$B1640,4)</f>
        <v>Trujillo</v>
      </c>
      <c r="E1640" s="75" t="str" cm="1">
        <f t="array" ref="E1640">+INDEX(Table_4[[Departamento]:[Municipio]],FINAL!$B1640,3)</f>
        <v>0201</v>
      </c>
      <c r="F1640" s="102">
        <f t="shared" si="138"/>
        <v>43987</v>
      </c>
      <c r="G1640" s="77" t="str">
        <f>+CONSOLIDADO[[#This Row],[Codigo Municipio]]&amp;CONSOLIDADO[[#This Row],[Fecha]]</f>
        <v>020143987</v>
      </c>
      <c r="H1640" s="78">
        <f>+IFERROR(VLOOKUP($G1640,TDAcumula!$C$2:$E$2027,3,0),0)</f>
        <v>0</v>
      </c>
      <c r="I1640" s="79">
        <f t="shared" ref="I1640:I1703" si="140">+IF(E1640=E1639,H1640+I1639,H1640)</f>
        <v>7</v>
      </c>
      <c r="J1640" s="80">
        <f>+IF(CONSOLIDADO[[#This Row],[Codigo Municipio]]=E1639,CONSOLIDADO[[#This Row],[Fallecidos Diarios]]+J1639,CONSOLIDADO[[#This Row],[Fallecidos Diarios]])</f>
        <v>0</v>
      </c>
      <c r="K1640" s="81">
        <f t="shared" ref="K1640:K1703" si="141">+IF(I1640-J1640-L1640&lt;0,0,I1640-J1640-L1640)</f>
        <v>0</v>
      </c>
      <c r="L1640" s="82">
        <f>+IF(CONSOLIDADO[[#This Row],[Codigo Municipio]]=E1639,CONSOLIDADO[[#This Row],[Recuperados Diarios]]+L1639,CONSOLIDADO[[#This Row],[Recuperados Diarios]])</f>
        <v>7</v>
      </c>
      <c r="M1640" s="83" cm="1">
        <f t="array" ref="M1640">+IFERROR(IF(CONSOLIDADO[[#This Row],[Día]]&lt;14,0,INDEX(CONSOLIDADO[Casos Diarios],ROW()-14,1)),0)</f>
        <v>0</v>
      </c>
      <c r="N1640" s="78">
        <f>+IF(CONSOLIDADO[[#This Row],[Clave]]="710143893",1,IF(OR(CONSOLIDADO[[#This Row],[Casos Acumulados]]&gt;0,CONSOLIDADO[[#This Row],[Muertes]]&gt;0),N1639+1,I1640))</f>
        <v>71</v>
      </c>
      <c r="O1640" s="75">
        <f>+IFERROR(VLOOKUP($G1640,TDMuertes!$C$2:$E$534,3,0),0)</f>
        <v>0</v>
      </c>
      <c r="P1640" s="100" t="str">
        <f t="shared" ref="P1640:P1703" ca="1" si="142">+IF(N1640=0,"OFF",IF(N1640=1,"START",IF(AND(N1640&gt;1,F1640&lt;TODAY()+1),"ON","OUT TIME")))</f>
        <v>OUT TIME</v>
      </c>
      <c r="Q1640" s="84">
        <f>+IFERROR(VLOOKUP(CONSOLIDADO[[#This Row],[Codigo Municipio]],TDDia!$A$4:$B$394,2,0),0)</f>
        <v>0</v>
      </c>
    </row>
    <row r="1641" spans="2:17" ht="14.4" x14ac:dyDescent="0.3">
      <c r="B1641">
        <f t="shared" si="139"/>
        <v>9</v>
      </c>
      <c r="C1641" s="75" t="str" cm="1">
        <f t="array" ref="C1641">+INDEX(Table_4[[Departamento]:[Municipio]],FINAL!$B1641,1)</f>
        <v>Colón</v>
      </c>
      <c r="D1641" s="75" t="str" cm="1">
        <f t="array" ref="D1641">+INDEX(Table_4[[Departamento]:[Municipio]],FINAL!$B1641,4)</f>
        <v>Trujillo</v>
      </c>
      <c r="E1641" s="75" t="str" cm="1">
        <f t="array" ref="E1641">+INDEX(Table_4[[Departamento]:[Municipio]],FINAL!$B1641,3)</f>
        <v>0201</v>
      </c>
      <c r="F1641" s="102">
        <f t="shared" si="138"/>
        <v>43988</v>
      </c>
      <c r="G1641" s="77" t="str">
        <f>+CONSOLIDADO[[#This Row],[Codigo Municipio]]&amp;CONSOLIDADO[[#This Row],[Fecha]]</f>
        <v>020143988</v>
      </c>
      <c r="H1641" s="78">
        <f>+IFERROR(VLOOKUP($G1641,TDAcumula!$C$2:$E$2027,3,0),0)</f>
        <v>0</v>
      </c>
      <c r="I1641" s="79">
        <f t="shared" si="140"/>
        <v>7</v>
      </c>
      <c r="J1641" s="80">
        <f>+IF(CONSOLIDADO[[#This Row],[Codigo Municipio]]=E1640,CONSOLIDADO[[#This Row],[Fallecidos Diarios]]+J1640,CONSOLIDADO[[#This Row],[Fallecidos Diarios]])</f>
        <v>0</v>
      </c>
      <c r="K1641" s="81">
        <f t="shared" si="141"/>
        <v>0</v>
      </c>
      <c r="L1641" s="82">
        <f>+IF(CONSOLIDADO[[#This Row],[Codigo Municipio]]=E1640,CONSOLIDADO[[#This Row],[Recuperados Diarios]]+L1640,CONSOLIDADO[[#This Row],[Recuperados Diarios]])</f>
        <v>7</v>
      </c>
      <c r="M1641" s="83" cm="1">
        <f t="array" ref="M1641">+IFERROR(IF(CONSOLIDADO[[#This Row],[Día]]&lt;14,0,INDEX(CONSOLIDADO[Casos Diarios],ROW()-14,1)),0)</f>
        <v>0</v>
      </c>
      <c r="N1641" s="78">
        <f>+IF(CONSOLIDADO[[#This Row],[Clave]]="710143893",1,IF(OR(CONSOLIDADO[[#This Row],[Casos Acumulados]]&gt;0,CONSOLIDADO[[#This Row],[Muertes]]&gt;0),N1640+1,I1641))</f>
        <v>72</v>
      </c>
      <c r="O1641" s="75">
        <f>+IFERROR(VLOOKUP($G1641,TDMuertes!$C$2:$E$534,3,0),0)</f>
        <v>0</v>
      </c>
      <c r="P1641" s="100" t="str">
        <f t="shared" ca="1" si="142"/>
        <v>OUT TIME</v>
      </c>
      <c r="Q1641" s="84">
        <f>+IFERROR(VLOOKUP(CONSOLIDADO[[#This Row],[Codigo Municipio]],TDDia!$A$4:$B$394,2,0),0)</f>
        <v>0</v>
      </c>
    </row>
    <row r="1642" spans="2:17" ht="14.4" x14ac:dyDescent="0.3">
      <c r="B1642">
        <f t="shared" si="139"/>
        <v>9</v>
      </c>
      <c r="C1642" s="75" t="str" cm="1">
        <f t="array" ref="C1642">+INDEX(Table_4[[Departamento]:[Municipio]],FINAL!$B1642,1)</f>
        <v>Colón</v>
      </c>
      <c r="D1642" s="75" t="str" cm="1">
        <f t="array" ref="D1642">+INDEX(Table_4[[Departamento]:[Municipio]],FINAL!$B1642,4)</f>
        <v>Trujillo</v>
      </c>
      <c r="E1642" s="75" t="str" cm="1">
        <f t="array" ref="E1642">+INDEX(Table_4[[Departamento]:[Municipio]],FINAL!$B1642,3)</f>
        <v>0201</v>
      </c>
      <c r="F1642" s="102">
        <f t="shared" si="138"/>
        <v>43989</v>
      </c>
      <c r="G1642" s="77" t="str">
        <f>+CONSOLIDADO[[#This Row],[Codigo Municipio]]&amp;CONSOLIDADO[[#This Row],[Fecha]]</f>
        <v>020143989</v>
      </c>
      <c r="H1642" s="78">
        <f>+IFERROR(VLOOKUP($G1642,TDAcumula!$C$2:$E$2027,3,0),0)</f>
        <v>0</v>
      </c>
      <c r="I1642" s="79">
        <f t="shared" si="140"/>
        <v>7</v>
      </c>
      <c r="J1642" s="80">
        <f>+IF(CONSOLIDADO[[#This Row],[Codigo Municipio]]=E1641,CONSOLIDADO[[#This Row],[Fallecidos Diarios]]+J1641,CONSOLIDADO[[#This Row],[Fallecidos Diarios]])</f>
        <v>0</v>
      </c>
      <c r="K1642" s="81">
        <f t="shared" si="141"/>
        <v>0</v>
      </c>
      <c r="L1642" s="82">
        <f>+IF(CONSOLIDADO[[#This Row],[Codigo Municipio]]=E1641,CONSOLIDADO[[#This Row],[Recuperados Diarios]]+L1641,CONSOLIDADO[[#This Row],[Recuperados Diarios]])</f>
        <v>7</v>
      </c>
      <c r="M1642" s="83" cm="1">
        <f t="array" ref="M1642">+IFERROR(IF(CONSOLIDADO[[#This Row],[Día]]&lt;14,0,INDEX(CONSOLIDADO[Casos Diarios],ROW()-14,1)),0)</f>
        <v>0</v>
      </c>
      <c r="N1642" s="78">
        <f>+IF(CONSOLIDADO[[#This Row],[Clave]]="710143893",1,IF(OR(CONSOLIDADO[[#This Row],[Casos Acumulados]]&gt;0,CONSOLIDADO[[#This Row],[Muertes]]&gt;0),N1641+1,I1642))</f>
        <v>73</v>
      </c>
      <c r="O1642" s="75">
        <f>+IFERROR(VLOOKUP($G1642,TDMuertes!$C$2:$E$534,3,0),0)</f>
        <v>0</v>
      </c>
      <c r="P1642" s="100" t="str">
        <f t="shared" ca="1" si="142"/>
        <v>OUT TIME</v>
      </c>
      <c r="Q1642" s="84">
        <f>+IFERROR(VLOOKUP(CONSOLIDADO[[#This Row],[Codigo Municipio]],TDDia!$A$4:$B$394,2,0),0)</f>
        <v>0</v>
      </c>
    </row>
    <row r="1643" spans="2:17" ht="14.4" x14ac:dyDescent="0.3">
      <c r="B1643">
        <f t="shared" si="139"/>
        <v>9</v>
      </c>
      <c r="C1643" s="75" t="str" cm="1">
        <f t="array" ref="C1643">+INDEX(Table_4[[Departamento]:[Municipio]],FINAL!$B1643,1)</f>
        <v>Colón</v>
      </c>
      <c r="D1643" s="75" t="str" cm="1">
        <f t="array" ref="D1643">+INDEX(Table_4[[Departamento]:[Municipio]],FINAL!$B1643,4)</f>
        <v>Trujillo</v>
      </c>
      <c r="E1643" s="75" t="str" cm="1">
        <f t="array" ref="E1643">+INDEX(Table_4[[Departamento]:[Municipio]],FINAL!$B1643,3)</f>
        <v>0201</v>
      </c>
      <c r="F1643" s="102">
        <f t="shared" si="138"/>
        <v>43990</v>
      </c>
      <c r="G1643" s="77" t="str">
        <f>+CONSOLIDADO[[#This Row],[Codigo Municipio]]&amp;CONSOLIDADO[[#This Row],[Fecha]]</f>
        <v>020143990</v>
      </c>
      <c r="H1643" s="78">
        <f>+IFERROR(VLOOKUP($G1643,TDAcumula!$C$2:$E$2027,3,0),0)</f>
        <v>0</v>
      </c>
      <c r="I1643" s="79">
        <f t="shared" si="140"/>
        <v>7</v>
      </c>
      <c r="J1643" s="80">
        <f>+IF(CONSOLIDADO[[#This Row],[Codigo Municipio]]=E1642,CONSOLIDADO[[#This Row],[Fallecidos Diarios]]+J1642,CONSOLIDADO[[#This Row],[Fallecidos Diarios]])</f>
        <v>0</v>
      </c>
      <c r="K1643" s="81">
        <f t="shared" si="141"/>
        <v>0</v>
      </c>
      <c r="L1643" s="82">
        <f>+IF(CONSOLIDADO[[#This Row],[Codigo Municipio]]=E1642,CONSOLIDADO[[#This Row],[Recuperados Diarios]]+L1642,CONSOLIDADO[[#This Row],[Recuperados Diarios]])</f>
        <v>7</v>
      </c>
      <c r="M1643" s="83" cm="1">
        <f t="array" ref="M1643">+IFERROR(IF(CONSOLIDADO[[#This Row],[Día]]&lt;14,0,INDEX(CONSOLIDADO[Casos Diarios],ROW()-14,1)),0)</f>
        <v>0</v>
      </c>
      <c r="N1643" s="78">
        <f>+IF(CONSOLIDADO[[#This Row],[Clave]]="710143893",1,IF(OR(CONSOLIDADO[[#This Row],[Casos Acumulados]]&gt;0,CONSOLIDADO[[#This Row],[Muertes]]&gt;0),N1642+1,I1643))</f>
        <v>74</v>
      </c>
      <c r="O1643" s="75">
        <f>+IFERROR(VLOOKUP($G1643,TDMuertes!$C$2:$E$534,3,0),0)</f>
        <v>0</v>
      </c>
      <c r="P1643" s="100" t="str">
        <f t="shared" ca="1" si="142"/>
        <v>OUT TIME</v>
      </c>
      <c r="Q1643" s="84">
        <f>+IFERROR(VLOOKUP(CONSOLIDADO[[#This Row],[Codigo Municipio]],TDDia!$A$4:$B$394,2,0),0)</f>
        <v>0</v>
      </c>
    </row>
    <row r="1644" spans="2:17" ht="14.4" x14ac:dyDescent="0.3">
      <c r="B1644">
        <f t="shared" si="139"/>
        <v>9</v>
      </c>
      <c r="C1644" s="75" t="str" cm="1">
        <f t="array" ref="C1644">+INDEX(Table_4[[Departamento]:[Municipio]],FINAL!$B1644,1)</f>
        <v>Colón</v>
      </c>
      <c r="D1644" s="75" t="str" cm="1">
        <f t="array" ref="D1644">+INDEX(Table_4[[Departamento]:[Municipio]],FINAL!$B1644,4)</f>
        <v>Trujillo</v>
      </c>
      <c r="E1644" s="75" t="str" cm="1">
        <f t="array" ref="E1644">+INDEX(Table_4[[Departamento]:[Municipio]],FINAL!$B1644,3)</f>
        <v>0201</v>
      </c>
      <c r="F1644" s="102">
        <f t="shared" si="138"/>
        <v>43991</v>
      </c>
      <c r="G1644" s="77" t="str">
        <f>+CONSOLIDADO[[#This Row],[Codigo Municipio]]&amp;CONSOLIDADO[[#This Row],[Fecha]]</f>
        <v>020143991</v>
      </c>
      <c r="H1644" s="78">
        <f>+IFERROR(VLOOKUP($G1644,TDAcumula!$C$2:$E$2027,3,0),0)</f>
        <v>0</v>
      </c>
      <c r="I1644" s="79">
        <f t="shared" si="140"/>
        <v>7</v>
      </c>
      <c r="J1644" s="80">
        <f>+IF(CONSOLIDADO[[#This Row],[Codigo Municipio]]=E1643,CONSOLIDADO[[#This Row],[Fallecidos Diarios]]+J1643,CONSOLIDADO[[#This Row],[Fallecidos Diarios]])</f>
        <v>0</v>
      </c>
      <c r="K1644" s="81">
        <f t="shared" si="141"/>
        <v>0</v>
      </c>
      <c r="L1644" s="82">
        <f>+IF(CONSOLIDADO[[#This Row],[Codigo Municipio]]=E1643,CONSOLIDADO[[#This Row],[Recuperados Diarios]]+L1643,CONSOLIDADO[[#This Row],[Recuperados Diarios]])</f>
        <v>7</v>
      </c>
      <c r="M1644" s="83" cm="1">
        <f t="array" ref="M1644">+IFERROR(IF(CONSOLIDADO[[#This Row],[Día]]&lt;14,0,INDEX(CONSOLIDADO[Casos Diarios],ROW()-14,1)),0)</f>
        <v>0</v>
      </c>
      <c r="N1644" s="78">
        <f>+IF(CONSOLIDADO[[#This Row],[Clave]]="710143893",1,IF(OR(CONSOLIDADO[[#This Row],[Casos Acumulados]]&gt;0,CONSOLIDADO[[#This Row],[Muertes]]&gt;0),N1643+1,I1644))</f>
        <v>75</v>
      </c>
      <c r="O1644" s="75">
        <f>+IFERROR(VLOOKUP($G1644,TDMuertes!$C$2:$E$534,3,0),0)</f>
        <v>0</v>
      </c>
      <c r="P1644" s="100" t="str">
        <f t="shared" ca="1" si="142"/>
        <v>OUT TIME</v>
      </c>
      <c r="Q1644" s="84">
        <f>+IFERROR(VLOOKUP(CONSOLIDADO[[#This Row],[Codigo Municipio]],TDDia!$A$4:$B$394,2,0),0)</f>
        <v>0</v>
      </c>
    </row>
    <row r="1645" spans="2:17" ht="14.4" x14ac:dyDescent="0.3">
      <c r="B1645">
        <f t="shared" si="139"/>
        <v>9</v>
      </c>
      <c r="C1645" s="75" t="str" cm="1">
        <f t="array" ref="C1645">+INDEX(Table_4[[Departamento]:[Municipio]],FINAL!$B1645,1)</f>
        <v>Colón</v>
      </c>
      <c r="D1645" s="75" t="str" cm="1">
        <f t="array" ref="D1645">+INDEX(Table_4[[Departamento]:[Municipio]],FINAL!$B1645,4)</f>
        <v>Trujillo</v>
      </c>
      <c r="E1645" s="75" t="str" cm="1">
        <f t="array" ref="E1645">+INDEX(Table_4[[Departamento]:[Municipio]],FINAL!$B1645,3)</f>
        <v>0201</v>
      </c>
      <c r="F1645" s="102">
        <f t="shared" si="138"/>
        <v>43992</v>
      </c>
      <c r="G1645" s="77" t="str">
        <f>+CONSOLIDADO[[#This Row],[Codigo Municipio]]&amp;CONSOLIDADO[[#This Row],[Fecha]]</f>
        <v>020143992</v>
      </c>
      <c r="H1645" s="78">
        <f>+IFERROR(VLOOKUP($G1645,TDAcumula!$C$2:$E$2027,3,0),0)</f>
        <v>0</v>
      </c>
      <c r="I1645" s="79">
        <f t="shared" si="140"/>
        <v>7</v>
      </c>
      <c r="J1645" s="80">
        <f>+IF(CONSOLIDADO[[#This Row],[Codigo Municipio]]=E1644,CONSOLIDADO[[#This Row],[Fallecidos Diarios]]+J1644,CONSOLIDADO[[#This Row],[Fallecidos Diarios]])</f>
        <v>0</v>
      </c>
      <c r="K1645" s="81">
        <f t="shared" si="141"/>
        <v>0</v>
      </c>
      <c r="L1645" s="82">
        <f>+IF(CONSOLIDADO[[#This Row],[Codigo Municipio]]=E1644,CONSOLIDADO[[#This Row],[Recuperados Diarios]]+L1644,CONSOLIDADO[[#This Row],[Recuperados Diarios]])</f>
        <v>7</v>
      </c>
      <c r="M1645" s="83" cm="1">
        <f t="array" ref="M1645">+IFERROR(IF(CONSOLIDADO[[#This Row],[Día]]&lt;14,0,INDEX(CONSOLIDADO[Casos Diarios],ROW()-14,1)),0)</f>
        <v>0</v>
      </c>
      <c r="N1645" s="78">
        <f>+IF(CONSOLIDADO[[#This Row],[Clave]]="710143893",1,IF(OR(CONSOLIDADO[[#This Row],[Casos Acumulados]]&gt;0,CONSOLIDADO[[#This Row],[Muertes]]&gt;0),N1644+1,I1645))</f>
        <v>76</v>
      </c>
      <c r="O1645" s="75">
        <f>+IFERROR(VLOOKUP($G1645,TDMuertes!$C$2:$E$534,3,0),0)</f>
        <v>0</v>
      </c>
      <c r="P1645" s="100" t="str">
        <f t="shared" ca="1" si="142"/>
        <v>OUT TIME</v>
      </c>
      <c r="Q1645" s="84">
        <f>+IFERROR(VLOOKUP(CONSOLIDADO[[#This Row],[Codigo Municipio]],TDDia!$A$4:$B$394,2,0),0)</f>
        <v>0</v>
      </c>
    </row>
    <row r="1646" spans="2:17" ht="14.4" x14ac:dyDescent="0.3">
      <c r="B1646">
        <f t="shared" si="139"/>
        <v>9</v>
      </c>
      <c r="C1646" s="75" t="str" cm="1">
        <f t="array" ref="C1646">+INDEX(Table_4[[Departamento]:[Municipio]],FINAL!$B1646,1)</f>
        <v>Colón</v>
      </c>
      <c r="D1646" s="75" t="str" cm="1">
        <f t="array" ref="D1646">+INDEX(Table_4[[Departamento]:[Municipio]],FINAL!$B1646,4)</f>
        <v>Trujillo</v>
      </c>
      <c r="E1646" s="75" t="str" cm="1">
        <f t="array" ref="E1646">+INDEX(Table_4[[Departamento]:[Municipio]],FINAL!$B1646,3)</f>
        <v>0201</v>
      </c>
      <c r="F1646" s="102">
        <f t="shared" si="138"/>
        <v>43993</v>
      </c>
      <c r="G1646" s="77" t="str">
        <f>+CONSOLIDADO[[#This Row],[Codigo Municipio]]&amp;CONSOLIDADO[[#This Row],[Fecha]]</f>
        <v>020143993</v>
      </c>
      <c r="H1646" s="78">
        <f>+IFERROR(VLOOKUP($G1646,TDAcumula!$C$2:$E$2027,3,0),0)</f>
        <v>0</v>
      </c>
      <c r="I1646" s="79">
        <f t="shared" si="140"/>
        <v>7</v>
      </c>
      <c r="J1646" s="80">
        <f>+IF(CONSOLIDADO[[#This Row],[Codigo Municipio]]=E1645,CONSOLIDADO[[#This Row],[Fallecidos Diarios]]+J1645,CONSOLIDADO[[#This Row],[Fallecidos Diarios]])</f>
        <v>0</v>
      </c>
      <c r="K1646" s="81">
        <f t="shared" si="141"/>
        <v>0</v>
      </c>
      <c r="L1646" s="82">
        <f>+IF(CONSOLIDADO[[#This Row],[Codigo Municipio]]=E1645,CONSOLIDADO[[#This Row],[Recuperados Diarios]]+L1645,CONSOLIDADO[[#This Row],[Recuperados Diarios]])</f>
        <v>7</v>
      </c>
      <c r="M1646" s="83" cm="1">
        <f t="array" ref="M1646">+IFERROR(IF(CONSOLIDADO[[#This Row],[Día]]&lt;14,0,INDEX(CONSOLIDADO[Casos Diarios],ROW()-14,1)),0)</f>
        <v>0</v>
      </c>
      <c r="N1646" s="78">
        <f>+IF(CONSOLIDADO[[#This Row],[Clave]]="710143893",1,IF(OR(CONSOLIDADO[[#This Row],[Casos Acumulados]]&gt;0,CONSOLIDADO[[#This Row],[Muertes]]&gt;0),N1645+1,I1646))</f>
        <v>77</v>
      </c>
      <c r="O1646" s="75">
        <f>+IFERROR(VLOOKUP($G1646,TDMuertes!$C$2:$E$534,3,0),0)</f>
        <v>0</v>
      </c>
      <c r="P1646" s="100" t="str">
        <f t="shared" ca="1" si="142"/>
        <v>OUT TIME</v>
      </c>
      <c r="Q1646" s="84">
        <f>+IFERROR(VLOOKUP(CONSOLIDADO[[#This Row],[Codigo Municipio]],TDDia!$A$4:$B$394,2,0),0)</f>
        <v>0</v>
      </c>
    </row>
    <row r="1647" spans="2:17" ht="14.4" x14ac:dyDescent="0.3">
      <c r="B1647">
        <f t="shared" si="139"/>
        <v>9</v>
      </c>
      <c r="C1647" s="75" t="str" cm="1">
        <f t="array" ref="C1647">+INDEX(Table_4[[Departamento]:[Municipio]],FINAL!$B1647,1)</f>
        <v>Colón</v>
      </c>
      <c r="D1647" s="75" t="str" cm="1">
        <f t="array" ref="D1647">+INDEX(Table_4[[Departamento]:[Municipio]],FINAL!$B1647,4)</f>
        <v>Trujillo</v>
      </c>
      <c r="E1647" s="75" t="str" cm="1">
        <f t="array" ref="E1647">+INDEX(Table_4[[Departamento]:[Municipio]],FINAL!$B1647,3)</f>
        <v>0201</v>
      </c>
      <c r="F1647" s="102">
        <f t="shared" si="138"/>
        <v>43994</v>
      </c>
      <c r="G1647" s="77" t="str">
        <f>+CONSOLIDADO[[#This Row],[Codigo Municipio]]&amp;CONSOLIDADO[[#This Row],[Fecha]]</f>
        <v>020143994</v>
      </c>
      <c r="H1647" s="78">
        <f>+IFERROR(VLOOKUP($G1647,TDAcumula!$C$2:$E$2027,3,0),0)</f>
        <v>0</v>
      </c>
      <c r="I1647" s="79">
        <f t="shared" si="140"/>
        <v>7</v>
      </c>
      <c r="J1647" s="80">
        <f>+IF(CONSOLIDADO[[#This Row],[Codigo Municipio]]=E1646,CONSOLIDADO[[#This Row],[Fallecidos Diarios]]+J1646,CONSOLIDADO[[#This Row],[Fallecidos Diarios]])</f>
        <v>0</v>
      </c>
      <c r="K1647" s="81">
        <f t="shared" si="141"/>
        <v>0</v>
      </c>
      <c r="L1647" s="82">
        <f>+IF(CONSOLIDADO[[#This Row],[Codigo Municipio]]=E1646,CONSOLIDADO[[#This Row],[Recuperados Diarios]]+L1646,CONSOLIDADO[[#This Row],[Recuperados Diarios]])</f>
        <v>7</v>
      </c>
      <c r="M1647" s="83" cm="1">
        <f t="array" ref="M1647">+IFERROR(IF(CONSOLIDADO[[#This Row],[Día]]&lt;14,0,INDEX(CONSOLIDADO[Casos Diarios],ROW()-14,1)),0)</f>
        <v>0</v>
      </c>
      <c r="N1647" s="78">
        <f>+IF(CONSOLIDADO[[#This Row],[Clave]]="710143893",1,IF(OR(CONSOLIDADO[[#This Row],[Casos Acumulados]]&gt;0,CONSOLIDADO[[#This Row],[Muertes]]&gt;0),N1646+1,I1647))</f>
        <v>78</v>
      </c>
      <c r="O1647" s="75">
        <f>+IFERROR(VLOOKUP($G1647,TDMuertes!$C$2:$E$534,3,0),0)</f>
        <v>0</v>
      </c>
      <c r="P1647" s="100" t="str">
        <f t="shared" ca="1" si="142"/>
        <v>OUT TIME</v>
      </c>
      <c r="Q1647" s="84">
        <f>+IFERROR(VLOOKUP(CONSOLIDADO[[#This Row],[Codigo Municipio]],TDDia!$A$4:$B$394,2,0),0)</f>
        <v>0</v>
      </c>
    </row>
    <row r="1648" spans="2:17" ht="14.4" x14ac:dyDescent="0.3">
      <c r="B1648">
        <f t="shared" si="139"/>
        <v>9</v>
      </c>
      <c r="C1648" s="75" t="str" cm="1">
        <f t="array" ref="C1648">+INDEX(Table_4[[Departamento]:[Municipio]],FINAL!$B1648,1)</f>
        <v>Colón</v>
      </c>
      <c r="D1648" s="75" t="str" cm="1">
        <f t="array" ref="D1648">+INDEX(Table_4[[Departamento]:[Municipio]],FINAL!$B1648,4)</f>
        <v>Trujillo</v>
      </c>
      <c r="E1648" s="75" t="str" cm="1">
        <f t="array" ref="E1648">+INDEX(Table_4[[Departamento]:[Municipio]],FINAL!$B1648,3)</f>
        <v>0201</v>
      </c>
      <c r="F1648" s="102">
        <f t="shared" si="138"/>
        <v>43995</v>
      </c>
      <c r="G1648" s="77" t="str">
        <f>+CONSOLIDADO[[#This Row],[Codigo Municipio]]&amp;CONSOLIDADO[[#This Row],[Fecha]]</f>
        <v>020143995</v>
      </c>
      <c r="H1648" s="78">
        <f>+IFERROR(VLOOKUP($G1648,TDAcumula!$C$2:$E$2027,3,0),0)</f>
        <v>0</v>
      </c>
      <c r="I1648" s="79">
        <f t="shared" si="140"/>
        <v>7</v>
      </c>
      <c r="J1648" s="80">
        <f>+IF(CONSOLIDADO[[#This Row],[Codigo Municipio]]=E1647,CONSOLIDADO[[#This Row],[Fallecidos Diarios]]+J1647,CONSOLIDADO[[#This Row],[Fallecidos Diarios]])</f>
        <v>0</v>
      </c>
      <c r="K1648" s="81">
        <f t="shared" si="141"/>
        <v>0</v>
      </c>
      <c r="L1648" s="82">
        <f>+IF(CONSOLIDADO[[#This Row],[Codigo Municipio]]=E1647,CONSOLIDADO[[#This Row],[Recuperados Diarios]]+L1647,CONSOLIDADO[[#This Row],[Recuperados Diarios]])</f>
        <v>7</v>
      </c>
      <c r="M1648" s="83" cm="1">
        <f t="array" ref="M1648">+IFERROR(IF(CONSOLIDADO[[#This Row],[Día]]&lt;14,0,INDEX(CONSOLIDADO[Casos Diarios],ROW()-14,1)),0)</f>
        <v>0</v>
      </c>
      <c r="N1648" s="78">
        <f>+IF(CONSOLIDADO[[#This Row],[Clave]]="710143893",1,IF(OR(CONSOLIDADO[[#This Row],[Casos Acumulados]]&gt;0,CONSOLIDADO[[#This Row],[Muertes]]&gt;0),N1647+1,I1648))</f>
        <v>79</v>
      </c>
      <c r="O1648" s="75">
        <f>+IFERROR(VLOOKUP($G1648,TDMuertes!$C$2:$E$534,3,0),0)</f>
        <v>0</v>
      </c>
      <c r="P1648" s="100" t="str">
        <f t="shared" ca="1" si="142"/>
        <v>OUT TIME</v>
      </c>
      <c r="Q1648" s="84">
        <f>+IFERROR(VLOOKUP(CONSOLIDADO[[#This Row],[Codigo Municipio]],TDDia!$A$4:$B$394,2,0),0)</f>
        <v>0</v>
      </c>
    </row>
    <row r="1649" spans="2:17" ht="14.4" x14ac:dyDescent="0.3">
      <c r="B1649">
        <f t="shared" si="139"/>
        <v>9</v>
      </c>
      <c r="C1649" s="75" t="str" cm="1">
        <f t="array" ref="C1649">+INDEX(Table_4[[Departamento]:[Municipio]],FINAL!$B1649,1)</f>
        <v>Colón</v>
      </c>
      <c r="D1649" s="75" t="str" cm="1">
        <f t="array" ref="D1649">+INDEX(Table_4[[Departamento]:[Municipio]],FINAL!$B1649,4)</f>
        <v>Trujillo</v>
      </c>
      <c r="E1649" s="75" t="str" cm="1">
        <f t="array" ref="E1649">+INDEX(Table_4[[Departamento]:[Municipio]],FINAL!$B1649,3)</f>
        <v>0201</v>
      </c>
      <c r="F1649" s="102">
        <f t="shared" si="138"/>
        <v>43996</v>
      </c>
      <c r="G1649" s="77" t="str">
        <f>+CONSOLIDADO[[#This Row],[Codigo Municipio]]&amp;CONSOLIDADO[[#This Row],[Fecha]]</f>
        <v>020143996</v>
      </c>
      <c r="H1649" s="78">
        <f>+IFERROR(VLOOKUP($G1649,TDAcumula!$C$2:$E$2027,3,0),0)</f>
        <v>0</v>
      </c>
      <c r="I1649" s="79">
        <f t="shared" si="140"/>
        <v>7</v>
      </c>
      <c r="J1649" s="80">
        <f>+IF(CONSOLIDADO[[#This Row],[Codigo Municipio]]=E1648,CONSOLIDADO[[#This Row],[Fallecidos Diarios]]+J1648,CONSOLIDADO[[#This Row],[Fallecidos Diarios]])</f>
        <v>0</v>
      </c>
      <c r="K1649" s="81">
        <f t="shared" si="141"/>
        <v>0</v>
      </c>
      <c r="L1649" s="82">
        <f>+IF(CONSOLIDADO[[#This Row],[Codigo Municipio]]=E1648,CONSOLIDADO[[#This Row],[Recuperados Diarios]]+L1648,CONSOLIDADO[[#This Row],[Recuperados Diarios]])</f>
        <v>7</v>
      </c>
      <c r="M1649" s="83" cm="1">
        <f t="array" ref="M1649">+IFERROR(IF(CONSOLIDADO[[#This Row],[Día]]&lt;14,0,INDEX(CONSOLIDADO[Casos Diarios],ROW()-14,1)),0)</f>
        <v>0</v>
      </c>
      <c r="N1649" s="78">
        <f>+IF(CONSOLIDADO[[#This Row],[Clave]]="710143893",1,IF(OR(CONSOLIDADO[[#This Row],[Casos Acumulados]]&gt;0,CONSOLIDADO[[#This Row],[Muertes]]&gt;0),N1648+1,I1649))</f>
        <v>80</v>
      </c>
      <c r="O1649" s="75">
        <f>+IFERROR(VLOOKUP($G1649,TDMuertes!$C$2:$E$534,3,0),0)</f>
        <v>0</v>
      </c>
      <c r="P1649" s="100" t="str">
        <f t="shared" ca="1" si="142"/>
        <v>OUT TIME</v>
      </c>
      <c r="Q1649" s="84">
        <f>+IFERROR(VLOOKUP(CONSOLIDADO[[#This Row],[Codigo Municipio]],TDDia!$A$4:$B$394,2,0),0)</f>
        <v>0</v>
      </c>
    </row>
    <row r="1650" spans="2:17" ht="14.4" x14ac:dyDescent="0.3">
      <c r="B1650">
        <f t="shared" si="139"/>
        <v>9</v>
      </c>
      <c r="C1650" s="75" t="str" cm="1">
        <f t="array" ref="C1650">+INDEX(Table_4[[Departamento]:[Municipio]],FINAL!$B1650,1)</f>
        <v>Colón</v>
      </c>
      <c r="D1650" s="75" t="str" cm="1">
        <f t="array" ref="D1650">+INDEX(Table_4[[Departamento]:[Municipio]],FINAL!$B1650,4)</f>
        <v>Trujillo</v>
      </c>
      <c r="E1650" s="75" t="str" cm="1">
        <f t="array" ref="E1650">+INDEX(Table_4[[Departamento]:[Municipio]],FINAL!$B1650,3)</f>
        <v>0201</v>
      </c>
      <c r="F1650" s="102">
        <f t="shared" si="138"/>
        <v>43997</v>
      </c>
      <c r="G1650" s="77" t="str">
        <f>+CONSOLIDADO[[#This Row],[Codigo Municipio]]&amp;CONSOLIDADO[[#This Row],[Fecha]]</f>
        <v>020143997</v>
      </c>
      <c r="H1650" s="78">
        <f>+IFERROR(VLOOKUP($G1650,TDAcumula!$C$2:$E$2027,3,0),0)</f>
        <v>0</v>
      </c>
      <c r="I1650" s="79">
        <f t="shared" si="140"/>
        <v>7</v>
      </c>
      <c r="J1650" s="80">
        <f>+IF(CONSOLIDADO[[#This Row],[Codigo Municipio]]=E1649,CONSOLIDADO[[#This Row],[Fallecidos Diarios]]+J1649,CONSOLIDADO[[#This Row],[Fallecidos Diarios]])</f>
        <v>0</v>
      </c>
      <c r="K1650" s="81">
        <f t="shared" si="141"/>
        <v>0</v>
      </c>
      <c r="L1650" s="82">
        <f>+IF(CONSOLIDADO[[#This Row],[Codigo Municipio]]=E1649,CONSOLIDADO[[#This Row],[Recuperados Diarios]]+L1649,CONSOLIDADO[[#This Row],[Recuperados Diarios]])</f>
        <v>7</v>
      </c>
      <c r="M1650" s="83" cm="1">
        <f t="array" ref="M1650">+IFERROR(IF(CONSOLIDADO[[#This Row],[Día]]&lt;14,0,INDEX(CONSOLIDADO[Casos Diarios],ROW()-14,1)),0)</f>
        <v>0</v>
      </c>
      <c r="N1650" s="78">
        <f>+IF(CONSOLIDADO[[#This Row],[Clave]]="710143893",1,IF(OR(CONSOLIDADO[[#This Row],[Casos Acumulados]]&gt;0,CONSOLIDADO[[#This Row],[Muertes]]&gt;0),N1649+1,I1650))</f>
        <v>81</v>
      </c>
      <c r="O1650" s="75">
        <f>+IFERROR(VLOOKUP($G1650,TDMuertes!$C$2:$E$534,3,0),0)</f>
        <v>0</v>
      </c>
      <c r="P1650" s="100" t="str">
        <f t="shared" ca="1" si="142"/>
        <v>OUT TIME</v>
      </c>
      <c r="Q1650" s="84">
        <f>+IFERROR(VLOOKUP(CONSOLIDADO[[#This Row],[Codigo Municipio]],TDDia!$A$4:$B$394,2,0),0)</f>
        <v>0</v>
      </c>
    </row>
    <row r="1651" spans="2:17" ht="14.4" x14ac:dyDescent="0.3">
      <c r="B1651">
        <f t="shared" si="139"/>
        <v>9</v>
      </c>
      <c r="C1651" s="75" t="str" cm="1">
        <f t="array" ref="C1651">+INDEX(Table_4[[Departamento]:[Municipio]],FINAL!$B1651,1)</f>
        <v>Colón</v>
      </c>
      <c r="D1651" s="75" t="str" cm="1">
        <f t="array" ref="D1651">+INDEX(Table_4[[Departamento]:[Municipio]],FINAL!$B1651,4)</f>
        <v>Trujillo</v>
      </c>
      <c r="E1651" s="75" t="str" cm="1">
        <f t="array" ref="E1651">+INDEX(Table_4[[Departamento]:[Municipio]],FINAL!$B1651,3)</f>
        <v>0201</v>
      </c>
      <c r="F1651" s="102">
        <f t="shared" si="138"/>
        <v>43998</v>
      </c>
      <c r="G1651" s="77" t="str">
        <f>+CONSOLIDADO[[#This Row],[Codigo Municipio]]&amp;CONSOLIDADO[[#This Row],[Fecha]]</f>
        <v>020143998</v>
      </c>
      <c r="H1651" s="78">
        <f>+IFERROR(VLOOKUP($G1651,TDAcumula!$C$2:$E$2027,3,0),0)</f>
        <v>0</v>
      </c>
      <c r="I1651" s="79">
        <f t="shared" si="140"/>
        <v>7</v>
      </c>
      <c r="J1651" s="80">
        <f>+IF(CONSOLIDADO[[#This Row],[Codigo Municipio]]=E1650,CONSOLIDADO[[#This Row],[Fallecidos Diarios]]+J1650,CONSOLIDADO[[#This Row],[Fallecidos Diarios]])</f>
        <v>0</v>
      </c>
      <c r="K1651" s="81">
        <f t="shared" si="141"/>
        <v>0</v>
      </c>
      <c r="L1651" s="82">
        <f>+IF(CONSOLIDADO[[#This Row],[Codigo Municipio]]=E1650,CONSOLIDADO[[#This Row],[Recuperados Diarios]]+L1650,CONSOLIDADO[[#This Row],[Recuperados Diarios]])</f>
        <v>7</v>
      </c>
      <c r="M1651" s="83" cm="1">
        <f t="array" ref="M1651">+IFERROR(IF(CONSOLIDADO[[#This Row],[Día]]&lt;14,0,INDEX(CONSOLIDADO[Casos Diarios],ROW()-14,1)),0)</f>
        <v>0</v>
      </c>
      <c r="N1651" s="78">
        <f>+IF(CONSOLIDADO[[#This Row],[Clave]]="710143893",1,IF(OR(CONSOLIDADO[[#This Row],[Casos Acumulados]]&gt;0,CONSOLIDADO[[#This Row],[Muertes]]&gt;0),N1650+1,I1651))</f>
        <v>82</v>
      </c>
      <c r="O1651" s="75">
        <f>+IFERROR(VLOOKUP($G1651,TDMuertes!$C$2:$E$534,3,0),0)</f>
        <v>0</v>
      </c>
      <c r="P1651" s="100" t="str">
        <f t="shared" ca="1" si="142"/>
        <v>OUT TIME</v>
      </c>
      <c r="Q1651" s="84">
        <f>+IFERROR(VLOOKUP(CONSOLIDADO[[#This Row],[Codigo Municipio]],TDDia!$A$4:$B$394,2,0),0)</f>
        <v>0</v>
      </c>
    </row>
    <row r="1652" spans="2:17" ht="14.4" x14ac:dyDescent="0.3">
      <c r="B1652">
        <f t="shared" si="139"/>
        <v>9</v>
      </c>
      <c r="C1652" s="75" t="str" cm="1">
        <f t="array" ref="C1652">+INDEX(Table_4[[Departamento]:[Municipio]],FINAL!$B1652,1)</f>
        <v>Colón</v>
      </c>
      <c r="D1652" s="75" t="str" cm="1">
        <f t="array" ref="D1652">+INDEX(Table_4[[Departamento]:[Municipio]],FINAL!$B1652,4)</f>
        <v>Trujillo</v>
      </c>
      <c r="E1652" s="75" t="str" cm="1">
        <f t="array" ref="E1652">+INDEX(Table_4[[Departamento]:[Municipio]],FINAL!$B1652,3)</f>
        <v>0201</v>
      </c>
      <c r="F1652" s="102">
        <f t="shared" si="138"/>
        <v>43999</v>
      </c>
      <c r="G1652" s="77" t="str">
        <f>+CONSOLIDADO[[#This Row],[Codigo Municipio]]&amp;CONSOLIDADO[[#This Row],[Fecha]]</f>
        <v>020143999</v>
      </c>
      <c r="H1652" s="78">
        <f>+IFERROR(VLOOKUP($G1652,TDAcumula!$C$2:$E$2027,3,0),0)</f>
        <v>0</v>
      </c>
      <c r="I1652" s="79">
        <f t="shared" si="140"/>
        <v>7</v>
      </c>
      <c r="J1652" s="80">
        <f>+IF(CONSOLIDADO[[#This Row],[Codigo Municipio]]=E1651,CONSOLIDADO[[#This Row],[Fallecidos Diarios]]+J1651,CONSOLIDADO[[#This Row],[Fallecidos Diarios]])</f>
        <v>0</v>
      </c>
      <c r="K1652" s="81">
        <f t="shared" si="141"/>
        <v>0</v>
      </c>
      <c r="L1652" s="82">
        <f>+IF(CONSOLIDADO[[#This Row],[Codigo Municipio]]=E1651,CONSOLIDADO[[#This Row],[Recuperados Diarios]]+L1651,CONSOLIDADO[[#This Row],[Recuperados Diarios]])</f>
        <v>7</v>
      </c>
      <c r="M1652" s="83" cm="1">
        <f t="array" ref="M1652">+IFERROR(IF(CONSOLIDADO[[#This Row],[Día]]&lt;14,0,INDEX(CONSOLIDADO[Casos Diarios],ROW()-14,1)),0)</f>
        <v>0</v>
      </c>
      <c r="N1652" s="78">
        <f>+IF(CONSOLIDADO[[#This Row],[Clave]]="710143893",1,IF(OR(CONSOLIDADO[[#This Row],[Casos Acumulados]]&gt;0,CONSOLIDADO[[#This Row],[Muertes]]&gt;0),N1651+1,I1652))</f>
        <v>83</v>
      </c>
      <c r="O1652" s="75">
        <f>+IFERROR(VLOOKUP($G1652,TDMuertes!$C$2:$E$534,3,0),0)</f>
        <v>0</v>
      </c>
      <c r="P1652" s="100" t="str">
        <f t="shared" ca="1" si="142"/>
        <v>OUT TIME</v>
      </c>
      <c r="Q1652" s="84">
        <f>+IFERROR(VLOOKUP(CONSOLIDADO[[#This Row],[Codigo Municipio]],TDDia!$A$4:$B$394,2,0),0)</f>
        <v>0</v>
      </c>
    </row>
    <row r="1653" spans="2:17" ht="14.4" x14ac:dyDescent="0.3">
      <c r="B1653">
        <f t="shared" si="139"/>
        <v>9</v>
      </c>
      <c r="C1653" s="75" t="str" cm="1">
        <f t="array" ref="C1653">+INDEX(Table_4[[Departamento]:[Municipio]],FINAL!$B1653,1)</f>
        <v>Colón</v>
      </c>
      <c r="D1653" s="75" t="str" cm="1">
        <f t="array" ref="D1653">+INDEX(Table_4[[Departamento]:[Municipio]],FINAL!$B1653,4)</f>
        <v>Trujillo</v>
      </c>
      <c r="E1653" s="75" t="str" cm="1">
        <f t="array" ref="E1653">+INDEX(Table_4[[Departamento]:[Municipio]],FINAL!$B1653,3)</f>
        <v>0201</v>
      </c>
      <c r="F1653" s="102">
        <f t="shared" si="138"/>
        <v>44000</v>
      </c>
      <c r="G1653" s="77" t="str">
        <f>+CONSOLIDADO[[#This Row],[Codigo Municipio]]&amp;CONSOLIDADO[[#This Row],[Fecha]]</f>
        <v>020144000</v>
      </c>
      <c r="H1653" s="78">
        <f>+IFERROR(VLOOKUP($G1653,TDAcumula!$C$2:$E$2027,3,0),0)</f>
        <v>0</v>
      </c>
      <c r="I1653" s="79">
        <f t="shared" si="140"/>
        <v>7</v>
      </c>
      <c r="J1653" s="80">
        <f>+IF(CONSOLIDADO[[#This Row],[Codigo Municipio]]=E1652,CONSOLIDADO[[#This Row],[Fallecidos Diarios]]+J1652,CONSOLIDADO[[#This Row],[Fallecidos Diarios]])</f>
        <v>0</v>
      </c>
      <c r="K1653" s="81">
        <f t="shared" si="141"/>
        <v>0</v>
      </c>
      <c r="L1653" s="82">
        <f>+IF(CONSOLIDADO[[#This Row],[Codigo Municipio]]=E1652,CONSOLIDADO[[#This Row],[Recuperados Diarios]]+L1652,CONSOLIDADO[[#This Row],[Recuperados Diarios]])</f>
        <v>7</v>
      </c>
      <c r="M1653" s="83" cm="1">
        <f t="array" ref="M1653">+IFERROR(IF(CONSOLIDADO[[#This Row],[Día]]&lt;14,0,INDEX(CONSOLIDADO[Casos Diarios],ROW()-14,1)),0)</f>
        <v>0</v>
      </c>
      <c r="N1653" s="78">
        <f>+IF(CONSOLIDADO[[#This Row],[Clave]]="710143893",1,IF(OR(CONSOLIDADO[[#This Row],[Casos Acumulados]]&gt;0,CONSOLIDADO[[#This Row],[Muertes]]&gt;0),N1652+1,I1653))</f>
        <v>84</v>
      </c>
      <c r="O1653" s="75">
        <f>+IFERROR(VLOOKUP($G1653,TDMuertes!$C$2:$E$534,3,0),0)</f>
        <v>0</v>
      </c>
      <c r="P1653" s="100" t="str">
        <f t="shared" ca="1" si="142"/>
        <v>OUT TIME</v>
      </c>
      <c r="Q1653" s="84">
        <f>+IFERROR(VLOOKUP(CONSOLIDADO[[#This Row],[Codigo Municipio]],TDDia!$A$4:$B$394,2,0),0)</f>
        <v>0</v>
      </c>
    </row>
    <row r="1654" spans="2:17" ht="14.4" x14ac:dyDescent="0.3">
      <c r="B1654">
        <f t="shared" si="139"/>
        <v>9</v>
      </c>
      <c r="C1654" s="75" t="str" cm="1">
        <f t="array" ref="C1654">+INDEX(Table_4[[Departamento]:[Municipio]],FINAL!$B1654,1)</f>
        <v>Colón</v>
      </c>
      <c r="D1654" s="75" t="str" cm="1">
        <f t="array" ref="D1654">+INDEX(Table_4[[Departamento]:[Municipio]],FINAL!$B1654,4)</f>
        <v>Trujillo</v>
      </c>
      <c r="E1654" s="75" t="str" cm="1">
        <f t="array" ref="E1654">+INDEX(Table_4[[Departamento]:[Municipio]],FINAL!$B1654,3)</f>
        <v>0201</v>
      </c>
      <c r="F1654" s="102">
        <f t="shared" si="138"/>
        <v>44001</v>
      </c>
      <c r="G1654" s="77" t="str">
        <f>+CONSOLIDADO[[#This Row],[Codigo Municipio]]&amp;CONSOLIDADO[[#This Row],[Fecha]]</f>
        <v>020144001</v>
      </c>
      <c r="H1654" s="78">
        <f>+IFERROR(VLOOKUP($G1654,TDAcumula!$C$2:$E$2027,3,0),0)</f>
        <v>0</v>
      </c>
      <c r="I1654" s="79">
        <f t="shared" si="140"/>
        <v>7</v>
      </c>
      <c r="J1654" s="80">
        <f>+IF(CONSOLIDADO[[#This Row],[Codigo Municipio]]=E1653,CONSOLIDADO[[#This Row],[Fallecidos Diarios]]+J1653,CONSOLIDADO[[#This Row],[Fallecidos Diarios]])</f>
        <v>0</v>
      </c>
      <c r="K1654" s="81">
        <f t="shared" si="141"/>
        <v>0</v>
      </c>
      <c r="L1654" s="82">
        <f>+IF(CONSOLIDADO[[#This Row],[Codigo Municipio]]=E1653,CONSOLIDADO[[#This Row],[Recuperados Diarios]]+L1653,CONSOLIDADO[[#This Row],[Recuperados Diarios]])</f>
        <v>7</v>
      </c>
      <c r="M1654" s="83" cm="1">
        <f t="array" ref="M1654">+IFERROR(IF(CONSOLIDADO[[#This Row],[Día]]&lt;14,0,INDEX(CONSOLIDADO[Casos Diarios],ROW()-14,1)),0)</f>
        <v>0</v>
      </c>
      <c r="N1654" s="78">
        <f>+IF(CONSOLIDADO[[#This Row],[Clave]]="710143893",1,IF(OR(CONSOLIDADO[[#This Row],[Casos Acumulados]]&gt;0,CONSOLIDADO[[#This Row],[Muertes]]&gt;0),N1653+1,I1654))</f>
        <v>85</v>
      </c>
      <c r="O1654" s="75">
        <f>+IFERROR(VLOOKUP($G1654,TDMuertes!$C$2:$E$534,3,0),0)</f>
        <v>0</v>
      </c>
      <c r="P1654" s="100" t="str">
        <f t="shared" ca="1" si="142"/>
        <v>OUT TIME</v>
      </c>
      <c r="Q1654" s="84">
        <f>+IFERROR(VLOOKUP(CONSOLIDADO[[#This Row],[Codigo Municipio]],TDDia!$A$4:$B$394,2,0),0)</f>
        <v>0</v>
      </c>
    </row>
    <row r="1655" spans="2:17" ht="14.4" x14ac:dyDescent="0.3">
      <c r="B1655">
        <f t="shared" si="139"/>
        <v>9</v>
      </c>
      <c r="C1655" s="75" t="str" cm="1">
        <f t="array" ref="C1655">+INDEX(Table_4[[Departamento]:[Municipio]],FINAL!$B1655,1)</f>
        <v>Colón</v>
      </c>
      <c r="D1655" s="75" t="str" cm="1">
        <f t="array" ref="D1655">+INDEX(Table_4[[Departamento]:[Municipio]],FINAL!$B1655,4)</f>
        <v>Trujillo</v>
      </c>
      <c r="E1655" s="75" t="str" cm="1">
        <f t="array" ref="E1655">+INDEX(Table_4[[Departamento]:[Municipio]],FINAL!$B1655,3)</f>
        <v>0201</v>
      </c>
      <c r="F1655" s="102">
        <f t="shared" si="138"/>
        <v>44002</v>
      </c>
      <c r="G1655" s="77" t="str">
        <f>+CONSOLIDADO[[#This Row],[Codigo Municipio]]&amp;CONSOLIDADO[[#This Row],[Fecha]]</f>
        <v>020144002</v>
      </c>
      <c r="H1655" s="78">
        <f>+IFERROR(VLOOKUP($G1655,TDAcumula!$C$2:$E$2027,3,0),0)</f>
        <v>0</v>
      </c>
      <c r="I1655" s="79">
        <f t="shared" si="140"/>
        <v>7</v>
      </c>
      <c r="J1655" s="80">
        <f>+IF(CONSOLIDADO[[#This Row],[Codigo Municipio]]=E1654,CONSOLIDADO[[#This Row],[Fallecidos Diarios]]+J1654,CONSOLIDADO[[#This Row],[Fallecidos Diarios]])</f>
        <v>0</v>
      </c>
      <c r="K1655" s="81">
        <f t="shared" si="141"/>
        <v>0</v>
      </c>
      <c r="L1655" s="82">
        <f>+IF(CONSOLIDADO[[#This Row],[Codigo Municipio]]=E1654,CONSOLIDADO[[#This Row],[Recuperados Diarios]]+L1654,CONSOLIDADO[[#This Row],[Recuperados Diarios]])</f>
        <v>7</v>
      </c>
      <c r="M1655" s="83" cm="1">
        <f t="array" ref="M1655">+IFERROR(IF(CONSOLIDADO[[#This Row],[Día]]&lt;14,0,INDEX(CONSOLIDADO[Casos Diarios],ROW()-14,1)),0)</f>
        <v>0</v>
      </c>
      <c r="N1655" s="78">
        <f>+IF(CONSOLIDADO[[#This Row],[Clave]]="710143893",1,IF(OR(CONSOLIDADO[[#This Row],[Casos Acumulados]]&gt;0,CONSOLIDADO[[#This Row],[Muertes]]&gt;0),N1654+1,I1655))</f>
        <v>86</v>
      </c>
      <c r="O1655" s="75">
        <f>+IFERROR(VLOOKUP($G1655,TDMuertes!$C$2:$E$534,3,0),0)</f>
        <v>0</v>
      </c>
      <c r="P1655" s="100" t="str">
        <f t="shared" ca="1" si="142"/>
        <v>OUT TIME</v>
      </c>
      <c r="Q1655" s="84">
        <f>+IFERROR(VLOOKUP(CONSOLIDADO[[#This Row],[Codigo Municipio]],TDDia!$A$4:$B$394,2,0),0)</f>
        <v>0</v>
      </c>
    </row>
    <row r="1656" spans="2:17" ht="14.4" x14ac:dyDescent="0.3">
      <c r="B1656">
        <f t="shared" si="139"/>
        <v>9</v>
      </c>
      <c r="C1656" s="75" t="str" cm="1">
        <f t="array" ref="C1656">+INDEX(Table_4[[Departamento]:[Municipio]],FINAL!$B1656,1)</f>
        <v>Colón</v>
      </c>
      <c r="D1656" s="75" t="str" cm="1">
        <f t="array" ref="D1656">+INDEX(Table_4[[Departamento]:[Municipio]],FINAL!$B1656,4)</f>
        <v>Trujillo</v>
      </c>
      <c r="E1656" s="75" t="str" cm="1">
        <f t="array" ref="E1656">+INDEX(Table_4[[Departamento]:[Municipio]],FINAL!$B1656,3)</f>
        <v>0201</v>
      </c>
      <c r="F1656" s="102">
        <f t="shared" si="138"/>
        <v>44003</v>
      </c>
      <c r="G1656" s="77" t="str">
        <f>+CONSOLIDADO[[#This Row],[Codigo Municipio]]&amp;CONSOLIDADO[[#This Row],[Fecha]]</f>
        <v>020144003</v>
      </c>
      <c r="H1656" s="78">
        <f>+IFERROR(VLOOKUP($G1656,TDAcumula!$C$2:$E$2027,3,0),0)</f>
        <v>0</v>
      </c>
      <c r="I1656" s="79">
        <f t="shared" si="140"/>
        <v>7</v>
      </c>
      <c r="J1656" s="80">
        <f>+IF(CONSOLIDADO[[#This Row],[Codigo Municipio]]=E1655,CONSOLIDADO[[#This Row],[Fallecidos Diarios]]+J1655,CONSOLIDADO[[#This Row],[Fallecidos Diarios]])</f>
        <v>0</v>
      </c>
      <c r="K1656" s="81">
        <f t="shared" si="141"/>
        <v>0</v>
      </c>
      <c r="L1656" s="82">
        <f>+IF(CONSOLIDADO[[#This Row],[Codigo Municipio]]=E1655,CONSOLIDADO[[#This Row],[Recuperados Diarios]]+L1655,CONSOLIDADO[[#This Row],[Recuperados Diarios]])</f>
        <v>7</v>
      </c>
      <c r="M1656" s="83" cm="1">
        <f t="array" ref="M1656">+IFERROR(IF(CONSOLIDADO[[#This Row],[Día]]&lt;14,0,INDEX(CONSOLIDADO[Casos Diarios],ROW()-14,1)),0)</f>
        <v>0</v>
      </c>
      <c r="N1656" s="78">
        <f>+IF(CONSOLIDADO[[#This Row],[Clave]]="710143893",1,IF(OR(CONSOLIDADO[[#This Row],[Casos Acumulados]]&gt;0,CONSOLIDADO[[#This Row],[Muertes]]&gt;0),N1655+1,I1656))</f>
        <v>87</v>
      </c>
      <c r="O1656" s="75">
        <f>+IFERROR(VLOOKUP($G1656,TDMuertes!$C$2:$E$534,3,0),0)</f>
        <v>0</v>
      </c>
      <c r="P1656" s="100" t="str">
        <f t="shared" ca="1" si="142"/>
        <v>OUT TIME</v>
      </c>
      <c r="Q1656" s="84">
        <f>+IFERROR(VLOOKUP(CONSOLIDADO[[#This Row],[Codigo Municipio]],TDDia!$A$4:$B$394,2,0),0)</f>
        <v>0</v>
      </c>
    </row>
    <row r="1657" spans="2:17" ht="14.4" x14ac:dyDescent="0.3">
      <c r="B1657">
        <f t="shared" si="139"/>
        <v>9</v>
      </c>
      <c r="C1657" s="75" t="str" cm="1">
        <f t="array" ref="C1657">+INDEX(Table_4[[Departamento]:[Municipio]],FINAL!$B1657,1)</f>
        <v>Colón</v>
      </c>
      <c r="D1657" s="75" t="str" cm="1">
        <f t="array" ref="D1657">+INDEX(Table_4[[Departamento]:[Municipio]],FINAL!$B1657,4)</f>
        <v>Trujillo</v>
      </c>
      <c r="E1657" s="75" t="str" cm="1">
        <f t="array" ref="E1657">+INDEX(Table_4[[Departamento]:[Municipio]],FINAL!$B1657,3)</f>
        <v>0201</v>
      </c>
      <c r="F1657" s="102">
        <f t="shared" si="138"/>
        <v>44004</v>
      </c>
      <c r="G1657" s="77" t="str">
        <f>+CONSOLIDADO[[#This Row],[Codigo Municipio]]&amp;CONSOLIDADO[[#This Row],[Fecha]]</f>
        <v>020144004</v>
      </c>
      <c r="H1657" s="78">
        <f>+IFERROR(VLOOKUP($G1657,TDAcumula!$C$2:$E$2027,3,0),0)</f>
        <v>0</v>
      </c>
      <c r="I1657" s="79">
        <f t="shared" si="140"/>
        <v>7</v>
      </c>
      <c r="J1657" s="80">
        <f>+IF(CONSOLIDADO[[#This Row],[Codigo Municipio]]=E1656,CONSOLIDADO[[#This Row],[Fallecidos Diarios]]+J1656,CONSOLIDADO[[#This Row],[Fallecidos Diarios]])</f>
        <v>0</v>
      </c>
      <c r="K1657" s="81">
        <f t="shared" si="141"/>
        <v>0</v>
      </c>
      <c r="L1657" s="82">
        <f>+IF(CONSOLIDADO[[#This Row],[Codigo Municipio]]=E1656,CONSOLIDADO[[#This Row],[Recuperados Diarios]]+L1656,CONSOLIDADO[[#This Row],[Recuperados Diarios]])</f>
        <v>7</v>
      </c>
      <c r="M1657" s="83" cm="1">
        <f t="array" ref="M1657">+IFERROR(IF(CONSOLIDADO[[#This Row],[Día]]&lt;14,0,INDEX(CONSOLIDADO[Casos Diarios],ROW()-14,1)),0)</f>
        <v>0</v>
      </c>
      <c r="N1657" s="78">
        <f>+IF(CONSOLIDADO[[#This Row],[Clave]]="710143893",1,IF(OR(CONSOLIDADO[[#This Row],[Casos Acumulados]]&gt;0,CONSOLIDADO[[#This Row],[Muertes]]&gt;0),N1656+1,I1657))</f>
        <v>88</v>
      </c>
      <c r="O1657" s="75">
        <f>+IFERROR(VLOOKUP($G1657,TDMuertes!$C$2:$E$534,3,0),0)</f>
        <v>0</v>
      </c>
      <c r="P1657" s="100" t="str">
        <f t="shared" ca="1" si="142"/>
        <v>OUT TIME</v>
      </c>
      <c r="Q1657" s="84">
        <f>+IFERROR(VLOOKUP(CONSOLIDADO[[#This Row],[Codigo Municipio]],TDDia!$A$4:$B$394,2,0),0)</f>
        <v>0</v>
      </c>
    </row>
    <row r="1658" spans="2:17" ht="14.4" x14ac:dyDescent="0.3">
      <c r="B1658">
        <f t="shared" si="139"/>
        <v>9</v>
      </c>
      <c r="C1658" s="75" t="str" cm="1">
        <f t="array" ref="C1658">+INDEX(Table_4[[Departamento]:[Municipio]],FINAL!$B1658,1)</f>
        <v>Colón</v>
      </c>
      <c r="D1658" s="75" t="str" cm="1">
        <f t="array" ref="D1658">+INDEX(Table_4[[Departamento]:[Municipio]],FINAL!$B1658,4)</f>
        <v>Trujillo</v>
      </c>
      <c r="E1658" s="75" t="str" cm="1">
        <f t="array" ref="E1658">+INDEX(Table_4[[Departamento]:[Municipio]],FINAL!$B1658,3)</f>
        <v>0201</v>
      </c>
      <c r="F1658" s="102">
        <f t="shared" si="138"/>
        <v>44005</v>
      </c>
      <c r="G1658" s="77" t="str">
        <f>+CONSOLIDADO[[#This Row],[Codigo Municipio]]&amp;CONSOLIDADO[[#This Row],[Fecha]]</f>
        <v>020144005</v>
      </c>
      <c r="H1658" s="78">
        <f>+IFERROR(VLOOKUP($G1658,TDAcumula!$C$2:$E$2027,3,0),0)</f>
        <v>0</v>
      </c>
      <c r="I1658" s="79">
        <f t="shared" si="140"/>
        <v>7</v>
      </c>
      <c r="J1658" s="80">
        <f>+IF(CONSOLIDADO[[#This Row],[Codigo Municipio]]=E1657,CONSOLIDADO[[#This Row],[Fallecidos Diarios]]+J1657,CONSOLIDADO[[#This Row],[Fallecidos Diarios]])</f>
        <v>0</v>
      </c>
      <c r="K1658" s="81">
        <f t="shared" si="141"/>
        <v>0</v>
      </c>
      <c r="L1658" s="82">
        <f>+IF(CONSOLIDADO[[#This Row],[Codigo Municipio]]=E1657,CONSOLIDADO[[#This Row],[Recuperados Diarios]]+L1657,CONSOLIDADO[[#This Row],[Recuperados Diarios]])</f>
        <v>7</v>
      </c>
      <c r="M1658" s="83" cm="1">
        <f t="array" ref="M1658">+IFERROR(IF(CONSOLIDADO[[#This Row],[Día]]&lt;14,0,INDEX(CONSOLIDADO[Casos Diarios],ROW()-14,1)),0)</f>
        <v>0</v>
      </c>
      <c r="N1658" s="78">
        <f>+IF(CONSOLIDADO[[#This Row],[Clave]]="710143893",1,IF(OR(CONSOLIDADO[[#This Row],[Casos Acumulados]]&gt;0,CONSOLIDADO[[#This Row],[Muertes]]&gt;0),N1657+1,I1658))</f>
        <v>89</v>
      </c>
      <c r="O1658" s="75">
        <f>+IFERROR(VLOOKUP($G1658,TDMuertes!$C$2:$E$534,3,0),0)</f>
        <v>0</v>
      </c>
      <c r="P1658" s="100" t="str">
        <f t="shared" ca="1" si="142"/>
        <v>OUT TIME</v>
      </c>
      <c r="Q1658" s="84">
        <f>+IFERROR(VLOOKUP(CONSOLIDADO[[#This Row],[Codigo Municipio]],TDDia!$A$4:$B$394,2,0),0)</f>
        <v>0</v>
      </c>
    </row>
    <row r="1659" spans="2:17" ht="14.4" x14ac:dyDescent="0.3">
      <c r="B1659">
        <f t="shared" si="139"/>
        <v>9</v>
      </c>
      <c r="C1659" s="75" t="str" cm="1">
        <f t="array" ref="C1659">+INDEX(Table_4[[Departamento]:[Municipio]],FINAL!$B1659,1)</f>
        <v>Colón</v>
      </c>
      <c r="D1659" s="75" t="str" cm="1">
        <f t="array" ref="D1659">+INDEX(Table_4[[Departamento]:[Municipio]],FINAL!$B1659,4)</f>
        <v>Trujillo</v>
      </c>
      <c r="E1659" s="75" t="str" cm="1">
        <f t="array" ref="E1659">+INDEX(Table_4[[Departamento]:[Municipio]],FINAL!$B1659,3)</f>
        <v>0201</v>
      </c>
      <c r="F1659" s="102">
        <f t="shared" si="138"/>
        <v>44006</v>
      </c>
      <c r="G1659" s="77" t="str">
        <f>+CONSOLIDADO[[#This Row],[Codigo Municipio]]&amp;CONSOLIDADO[[#This Row],[Fecha]]</f>
        <v>020144006</v>
      </c>
      <c r="H1659" s="78">
        <f>+IFERROR(VLOOKUP($G1659,TDAcumula!$C$2:$E$2027,3,0),0)</f>
        <v>0</v>
      </c>
      <c r="I1659" s="79">
        <f t="shared" si="140"/>
        <v>7</v>
      </c>
      <c r="J1659" s="80">
        <f>+IF(CONSOLIDADO[[#This Row],[Codigo Municipio]]=E1658,CONSOLIDADO[[#This Row],[Fallecidos Diarios]]+J1658,CONSOLIDADO[[#This Row],[Fallecidos Diarios]])</f>
        <v>0</v>
      </c>
      <c r="K1659" s="81">
        <f t="shared" si="141"/>
        <v>0</v>
      </c>
      <c r="L1659" s="82">
        <f>+IF(CONSOLIDADO[[#This Row],[Codigo Municipio]]=E1658,CONSOLIDADO[[#This Row],[Recuperados Diarios]]+L1658,CONSOLIDADO[[#This Row],[Recuperados Diarios]])</f>
        <v>7</v>
      </c>
      <c r="M1659" s="83" cm="1">
        <f t="array" ref="M1659">+IFERROR(IF(CONSOLIDADO[[#This Row],[Día]]&lt;14,0,INDEX(CONSOLIDADO[Casos Diarios],ROW()-14,1)),0)</f>
        <v>0</v>
      </c>
      <c r="N1659" s="78">
        <f>+IF(CONSOLIDADO[[#This Row],[Clave]]="710143893",1,IF(OR(CONSOLIDADO[[#This Row],[Casos Acumulados]]&gt;0,CONSOLIDADO[[#This Row],[Muertes]]&gt;0),N1658+1,I1659))</f>
        <v>90</v>
      </c>
      <c r="O1659" s="75">
        <f>+IFERROR(VLOOKUP($G1659,TDMuertes!$C$2:$E$534,3,0),0)</f>
        <v>0</v>
      </c>
      <c r="P1659" s="100" t="str">
        <f t="shared" ca="1" si="142"/>
        <v>OUT TIME</v>
      </c>
      <c r="Q1659" s="84">
        <f>+IFERROR(VLOOKUP(CONSOLIDADO[[#This Row],[Codigo Municipio]],TDDia!$A$4:$B$394,2,0),0)</f>
        <v>0</v>
      </c>
    </row>
    <row r="1660" spans="2:17" ht="14.4" x14ac:dyDescent="0.3">
      <c r="B1660">
        <f t="shared" si="139"/>
        <v>9</v>
      </c>
      <c r="C1660" s="75" t="str" cm="1">
        <f t="array" ref="C1660">+INDEX(Table_4[[Departamento]:[Municipio]],FINAL!$B1660,1)</f>
        <v>Colón</v>
      </c>
      <c r="D1660" s="75" t="str" cm="1">
        <f t="array" ref="D1660">+INDEX(Table_4[[Departamento]:[Municipio]],FINAL!$B1660,4)</f>
        <v>Trujillo</v>
      </c>
      <c r="E1660" s="75" t="str" cm="1">
        <f t="array" ref="E1660">+INDEX(Table_4[[Departamento]:[Municipio]],FINAL!$B1660,3)</f>
        <v>0201</v>
      </c>
      <c r="F1660" s="102">
        <f t="shared" si="138"/>
        <v>44007</v>
      </c>
      <c r="G1660" s="77" t="str">
        <f>+CONSOLIDADO[[#This Row],[Codigo Municipio]]&amp;CONSOLIDADO[[#This Row],[Fecha]]</f>
        <v>020144007</v>
      </c>
      <c r="H1660" s="78">
        <f>+IFERROR(VLOOKUP($G1660,TDAcumula!$C$2:$E$2027,3,0),0)</f>
        <v>0</v>
      </c>
      <c r="I1660" s="79">
        <f t="shared" si="140"/>
        <v>7</v>
      </c>
      <c r="J1660" s="80">
        <f>+IF(CONSOLIDADO[[#This Row],[Codigo Municipio]]=E1659,CONSOLIDADO[[#This Row],[Fallecidos Diarios]]+J1659,CONSOLIDADO[[#This Row],[Fallecidos Diarios]])</f>
        <v>0</v>
      </c>
      <c r="K1660" s="81">
        <f t="shared" si="141"/>
        <v>0</v>
      </c>
      <c r="L1660" s="82">
        <f>+IF(CONSOLIDADO[[#This Row],[Codigo Municipio]]=E1659,CONSOLIDADO[[#This Row],[Recuperados Diarios]]+L1659,CONSOLIDADO[[#This Row],[Recuperados Diarios]])</f>
        <v>7</v>
      </c>
      <c r="M1660" s="83" cm="1">
        <f t="array" ref="M1660">+IFERROR(IF(CONSOLIDADO[[#This Row],[Día]]&lt;14,0,INDEX(CONSOLIDADO[Casos Diarios],ROW()-14,1)),0)</f>
        <v>0</v>
      </c>
      <c r="N1660" s="78">
        <f>+IF(CONSOLIDADO[[#This Row],[Clave]]="710143893",1,IF(OR(CONSOLIDADO[[#This Row],[Casos Acumulados]]&gt;0,CONSOLIDADO[[#This Row],[Muertes]]&gt;0),N1659+1,I1660))</f>
        <v>91</v>
      </c>
      <c r="O1660" s="75">
        <f>+IFERROR(VLOOKUP($G1660,TDMuertes!$C$2:$E$534,3,0),0)</f>
        <v>0</v>
      </c>
      <c r="P1660" s="100" t="str">
        <f t="shared" ca="1" si="142"/>
        <v>OUT TIME</v>
      </c>
      <c r="Q1660" s="84">
        <f>+IFERROR(VLOOKUP(CONSOLIDADO[[#This Row],[Codigo Municipio]],TDDia!$A$4:$B$394,2,0),0)</f>
        <v>0</v>
      </c>
    </row>
    <row r="1661" spans="2:17" ht="14.4" x14ac:dyDescent="0.3">
      <c r="B1661">
        <f t="shared" si="139"/>
        <v>9</v>
      </c>
      <c r="C1661" s="75" t="str" cm="1">
        <f t="array" ref="C1661">+INDEX(Table_4[[Departamento]:[Municipio]],FINAL!$B1661,1)</f>
        <v>Colón</v>
      </c>
      <c r="D1661" s="75" t="str" cm="1">
        <f t="array" ref="D1661">+INDEX(Table_4[[Departamento]:[Municipio]],FINAL!$B1661,4)</f>
        <v>Trujillo</v>
      </c>
      <c r="E1661" s="75" t="str" cm="1">
        <f t="array" ref="E1661">+INDEX(Table_4[[Departamento]:[Municipio]],FINAL!$B1661,3)</f>
        <v>0201</v>
      </c>
      <c r="F1661" s="102">
        <f t="shared" si="138"/>
        <v>44008</v>
      </c>
      <c r="G1661" s="77" t="str">
        <f>+CONSOLIDADO[[#This Row],[Codigo Municipio]]&amp;CONSOLIDADO[[#This Row],[Fecha]]</f>
        <v>020144008</v>
      </c>
      <c r="H1661" s="78">
        <f>+IFERROR(VLOOKUP($G1661,TDAcumula!$C$2:$E$2027,3,0),0)</f>
        <v>0</v>
      </c>
      <c r="I1661" s="79">
        <f t="shared" si="140"/>
        <v>7</v>
      </c>
      <c r="J1661" s="80">
        <f>+IF(CONSOLIDADO[[#This Row],[Codigo Municipio]]=E1660,CONSOLIDADO[[#This Row],[Fallecidos Diarios]]+J1660,CONSOLIDADO[[#This Row],[Fallecidos Diarios]])</f>
        <v>0</v>
      </c>
      <c r="K1661" s="81">
        <f t="shared" si="141"/>
        <v>0</v>
      </c>
      <c r="L1661" s="82">
        <f>+IF(CONSOLIDADO[[#This Row],[Codigo Municipio]]=E1660,CONSOLIDADO[[#This Row],[Recuperados Diarios]]+L1660,CONSOLIDADO[[#This Row],[Recuperados Diarios]])</f>
        <v>7</v>
      </c>
      <c r="M1661" s="83" cm="1">
        <f t="array" ref="M1661">+IFERROR(IF(CONSOLIDADO[[#This Row],[Día]]&lt;14,0,INDEX(CONSOLIDADO[Casos Diarios],ROW()-14,1)),0)</f>
        <v>0</v>
      </c>
      <c r="N1661" s="78">
        <f>+IF(CONSOLIDADO[[#This Row],[Clave]]="710143893",1,IF(OR(CONSOLIDADO[[#This Row],[Casos Acumulados]]&gt;0,CONSOLIDADO[[#This Row],[Muertes]]&gt;0),N1660+1,I1661))</f>
        <v>92</v>
      </c>
      <c r="O1661" s="75">
        <f>+IFERROR(VLOOKUP($G1661,TDMuertes!$C$2:$E$534,3,0),0)</f>
        <v>0</v>
      </c>
      <c r="P1661" s="100" t="str">
        <f t="shared" ca="1" si="142"/>
        <v>OUT TIME</v>
      </c>
      <c r="Q1661" s="84">
        <f>+IFERROR(VLOOKUP(CONSOLIDADO[[#This Row],[Codigo Municipio]],TDDia!$A$4:$B$394,2,0),0)</f>
        <v>0</v>
      </c>
    </row>
    <row r="1662" spans="2:17" ht="14.4" x14ac:dyDescent="0.3">
      <c r="B1662">
        <f t="shared" si="139"/>
        <v>9</v>
      </c>
      <c r="C1662" s="75" t="str" cm="1">
        <f t="array" ref="C1662">+INDEX(Table_4[[Departamento]:[Municipio]],FINAL!$B1662,1)</f>
        <v>Colón</v>
      </c>
      <c r="D1662" s="75" t="str" cm="1">
        <f t="array" ref="D1662">+INDEX(Table_4[[Departamento]:[Municipio]],FINAL!$B1662,4)</f>
        <v>Trujillo</v>
      </c>
      <c r="E1662" s="75" t="str" cm="1">
        <f t="array" ref="E1662">+INDEX(Table_4[[Departamento]:[Municipio]],FINAL!$B1662,3)</f>
        <v>0201</v>
      </c>
      <c r="F1662" s="102">
        <f t="shared" si="138"/>
        <v>44009</v>
      </c>
      <c r="G1662" s="77" t="str">
        <f>+CONSOLIDADO[[#This Row],[Codigo Municipio]]&amp;CONSOLIDADO[[#This Row],[Fecha]]</f>
        <v>020144009</v>
      </c>
      <c r="H1662" s="78">
        <f>+IFERROR(VLOOKUP($G1662,TDAcumula!$C$2:$E$2027,3,0),0)</f>
        <v>0</v>
      </c>
      <c r="I1662" s="79">
        <f t="shared" si="140"/>
        <v>7</v>
      </c>
      <c r="J1662" s="80">
        <f>+IF(CONSOLIDADO[[#This Row],[Codigo Municipio]]=E1661,CONSOLIDADO[[#This Row],[Fallecidos Diarios]]+J1661,CONSOLIDADO[[#This Row],[Fallecidos Diarios]])</f>
        <v>0</v>
      </c>
      <c r="K1662" s="81">
        <f t="shared" si="141"/>
        <v>0</v>
      </c>
      <c r="L1662" s="82">
        <f>+IF(CONSOLIDADO[[#This Row],[Codigo Municipio]]=E1661,CONSOLIDADO[[#This Row],[Recuperados Diarios]]+L1661,CONSOLIDADO[[#This Row],[Recuperados Diarios]])</f>
        <v>7</v>
      </c>
      <c r="M1662" s="83" cm="1">
        <f t="array" ref="M1662">+IFERROR(IF(CONSOLIDADO[[#This Row],[Día]]&lt;14,0,INDEX(CONSOLIDADO[Casos Diarios],ROW()-14,1)),0)</f>
        <v>0</v>
      </c>
      <c r="N1662" s="78">
        <f>+IF(CONSOLIDADO[[#This Row],[Clave]]="710143893",1,IF(OR(CONSOLIDADO[[#This Row],[Casos Acumulados]]&gt;0,CONSOLIDADO[[#This Row],[Muertes]]&gt;0),N1661+1,I1662))</f>
        <v>93</v>
      </c>
      <c r="O1662" s="75">
        <f>+IFERROR(VLOOKUP($G1662,TDMuertes!$C$2:$E$534,3,0),0)</f>
        <v>0</v>
      </c>
      <c r="P1662" s="100" t="str">
        <f t="shared" ca="1" si="142"/>
        <v>OUT TIME</v>
      </c>
      <c r="Q1662" s="84">
        <f>+IFERROR(VLOOKUP(CONSOLIDADO[[#This Row],[Codigo Municipio]],TDDia!$A$4:$B$394,2,0),0)</f>
        <v>0</v>
      </c>
    </row>
    <row r="1663" spans="2:17" ht="14.4" x14ac:dyDescent="0.3">
      <c r="B1663">
        <f t="shared" si="139"/>
        <v>9</v>
      </c>
      <c r="C1663" s="75" t="str" cm="1">
        <f t="array" ref="C1663">+INDEX(Table_4[[Departamento]:[Municipio]],FINAL!$B1663,1)</f>
        <v>Colón</v>
      </c>
      <c r="D1663" s="75" t="str" cm="1">
        <f t="array" ref="D1663">+INDEX(Table_4[[Departamento]:[Municipio]],FINAL!$B1663,4)</f>
        <v>Trujillo</v>
      </c>
      <c r="E1663" s="75" t="str" cm="1">
        <f t="array" ref="E1663">+INDEX(Table_4[[Departamento]:[Municipio]],FINAL!$B1663,3)</f>
        <v>0201</v>
      </c>
      <c r="F1663" s="102">
        <f t="shared" si="138"/>
        <v>44010</v>
      </c>
      <c r="G1663" s="77" t="str">
        <f>+CONSOLIDADO[[#This Row],[Codigo Municipio]]&amp;CONSOLIDADO[[#This Row],[Fecha]]</f>
        <v>020144010</v>
      </c>
      <c r="H1663" s="78">
        <f>+IFERROR(VLOOKUP($G1663,TDAcumula!$C$2:$E$2027,3,0),0)</f>
        <v>0</v>
      </c>
      <c r="I1663" s="79">
        <f t="shared" si="140"/>
        <v>7</v>
      </c>
      <c r="J1663" s="80">
        <f>+IF(CONSOLIDADO[[#This Row],[Codigo Municipio]]=E1662,CONSOLIDADO[[#This Row],[Fallecidos Diarios]]+J1662,CONSOLIDADO[[#This Row],[Fallecidos Diarios]])</f>
        <v>0</v>
      </c>
      <c r="K1663" s="81">
        <f t="shared" si="141"/>
        <v>0</v>
      </c>
      <c r="L1663" s="82">
        <f>+IF(CONSOLIDADO[[#This Row],[Codigo Municipio]]=E1662,CONSOLIDADO[[#This Row],[Recuperados Diarios]]+L1662,CONSOLIDADO[[#This Row],[Recuperados Diarios]])</f>
        <v>7</v>
      </c>
      <c r="M1663" s="83" cm="1">
        <f t="array" ref="M1663">+IFERROR(IF(CONSOLIDADO[[#This Row],[Día]]&lt;14,0,INDEX(CONSOLIDADO[Casos Diarios],ROW()-14,1)),0)</f>
        <v>0</v>
      </c>
      <c r="N1663" s="78">
        <f>+IF(CONSOLIDADO[[#This Row],[Clave]]="710143893",1,IF(OR(CONSOLIDADO[[#This Row],[Casos Acumulados]]&gt;0,CONSOLIDADO[[#This Row],[Muertes]]&gt;0),N1662+1,I1663))</f>
        <v>94</v>
      </c>
      <c r="O1663" s="75">
        <f>+IFERROR(VLOOKUP($G1663,TDMuertes!$C$2:$E$534,3,0),0)</f>
        <v>0</v>
      </c>
      <c r="P1663" s="100" t="str">
        <f t="shared" ca="1" si="142"/>
        <v>OUT TIME</v>
      </c>
      <c r="Q1663" s="84">
        <f>+IFERROR(VLOOKUP(CONSOLIDADO[[#This Row],[Codigo Municipio]],TDDia!$A$4:$B$394,2,0),0)</f>
        <v>0</v>
      </c>
    </row>
    <row r="1664" spans="2:17" ht="14.4" x14ac:dyDescent="0.3">
      <c r="B1664">
        <f t="shared" si="139"/>
        <v>9</v>
      </c>
      <c r="C1664" s="75" t="str" cm="1">
        <f t="array" ref="C1664">+INDEX(Table_4[[Departamento]:[Municipio]],FINAL!$B1664,1)</f>
        <v>Colón</v>
      </c>
      <c r="D1664" s="75" t="str" cm="1">
        <f t="array" ref="D1664">+INDEX(Table_4[[Departamento]:[Municipio]],FINAL!$B1664,4)</f>
        <v>Trujillo</v>
      </c>
      <c r="E1664" s="75" t="str" cm="1">
        <f t="array" ref="E1664">+INDEX(Table_4[[Departamento]:[Municipio]],FINAL!$B1664,3)</f>
        <v>0201</v>
      </c>
      <c r="F1664" s="102">
        <f t="shared" si="138"/>
        <v>44011</v>
      </c>
      <c r="G1664" s="77" t="str">
        <f>+CONSOLIDADO[[#This Row],[Codigo Municipio]]&amp;CONSOLIDADO[[#This Row],[Fecha]]</f>
        <v>020144011</v>
      </c>
      <c r="H1664" s="78">
        <f>+IFERROR(VLOOKUP($G1664,TDAcumula!$C$2:$E$2027,3,0),0)</f>
        <v>0</v>
      </c>
      <c r="I1664" s="79">
        <f t="shared" si="140"/>
        <v>7</v>
      </c>
      <c r="J1664" s="80">
        <f>+IF(CONSOLIDADO[[#This Row],[Codigo Municipio]]=E1663,CONSOLIDADO[[#This Row],[Fallecidos Diarios]]+J1663,CONSOLIDADO[[#This Row],[Fallecidos Diarios]])</f>
        <v>0</v>
      </c>
      <c r="K1664" s="81">
        <f t="shared" si="141"/>
        <v>0</v>
      </c>
      <c r="L1664" s="82">
        <f>+IF(CONSOLIDADO[[#This Row],[Codigo Municipio]]=E1663,CONSOLIDADO[[#This Row],[Recuperados Diarios]]+L1663,CONSOLIDADO[[#This Row],[Recuperados Diarios]])</f>
        <v>7</v>
      </c>
      <c r="M1664" s="83" cm="1">
        <f t="array" ref="M1664">+IFERROR(IF(CONSOLIDADO[[#This Row],[Día]]&lt;14,0,INDEX(CONSOLIDADO[Casos Diarios],ROW()-14,1)),0)</f>
        <v>0</v>
      </c>
      <c r="N1664" s="78">
        <f>+IF(CONSOLIDADO[[#This Row],[Clave]]="710143893",1,IF(OR(CONSOLIDADO[[#This Row],[Casos Acumulados]]&gt;0,CONSOLIDADO[[#This Row],[Muertes]]&gt;0),N1663+1,I1664))</f>
        <v>95</v>
      </c>
      <c r="O1664" s="75">
        <f>+IFERROR(VLOOKUP($G1664,TDMuertes!$C$2:$E$534,3,0),0)</f>
        <v>0</v>
      </c>
      <c r="P1664" s="100" t="str">
        <f t="shared" ca="1" si="142"/>
        <v>OUT TIME</v>
      </c>
      <c r="Q1664" s="84">
        <f>+IFERROR(VLOOKUP(CONSOLIDADO[[#This Row],[Codigo Municipio]],TDDia!$A$4:$B$394,2,0),0)</f>
        <v>0</v>
      </c>
    </row>
    <row r="1665" spans="2:17" ht="14.4" x14ac:dyDescent="0.3">
      <c r="B1665">
        <f t="shared" si="139"/>
        <v>9</v>
      </c>
      <c r="C1665" s="75" t="str" cm="1">
        <f t="array" ref="C1665">+INDEX(Table_4[[Departamento]:[Municipio]],FINAL!$B1665,1)</f>
        <v>Colón</v>
      </c>
      <c r="D1665" s="75" t="str" cm="1">
        <f t="array" ref="D1665">+INDEX(Table_4[[Departamento]:[Municipio]],FINAL!$B1665,4)</f>
        <v>Trujillo</v>
      </c>
      <c r="E1665" s="75" t="str" cm="1">
        <f t="array" ref="E1665">+INDEX(Table_4[[Departamento]:[Municipio]],FINAL!$B1665,3)</f>
        <v>0201</v>
      </c>
      <c r="F1665" s="102">
        <f t="shared" si="138"/>
        <v>44012</v>
      </c>
      <c r="G1665" s="77" t="str">
        <f>+CONSOLIDADO[[#This Row],[Codigo Municipio]]&amp;CONSOLIDADO[[#This Row],[Fecha]]</f>
        <v>020144012</v>
      </c>
      <c r="H1665" s="78">
        <f>+IFERROR(VLOOKUP($G1665,TDAcumula!$C$2:$E$2027,3,0),0)</f>
        <v>0</v>
      </c>
      <c r="I1665" s="79">
        <f t="shared" si="140"/>
        <v>7</v>
      </c>
      <c r="J1665" s="80">
        <f>+IF(CONSOLIDADO[[#This Row],[Codigo Municipio]]=E1664,CONSOLIDADO[[#This Row],[Fallecidos Diarios]]+J1664,CONSOLIDADO[[#This Row],[Fallecidos Diarios]])</f>
        <v>0</v>
      </c>
      <c r="K1665" s="81">
        <f t="shared" si="141"/>
        <v>0</v>
      </c>
      <c r="L1665" s="82">
        <f>+IF(CONSOLIDADO[[#This Row],[Codigo Municipio]]=E1664,CONSOLIDADO[[#This Row],[Recuperados Diarios]]+L1664,CONSOLIDADO[[#This Row],[Recuperados Diarios]])</f>
        <v>7</v>
      </c>
      <c r="M1665" s="83" cm="1">
        <f t="array" ref="M1665">+IFERROR(IF(CONSOLIDADO[[#This Row],[Día]]&lt;14,0,INDEX(CONSOLIDADO[Casos Diarios],ROW()-14,1)),0)</f>
        <v>0</v>
      </c>
      <c r="N1665" s="78">
        <f>+IF(CONSOLIDADO[[#This Row],[Clave]]="710143893",1,IF(OR(CONSOLIDADO[[#This Row],[Casos Acumulados]]&gt;0,CONSOLIDADO[[#This Row],[Muertes]]&gt;0),N1664+1,I1665))</f>
        <v>96</v>
      </c>
      <c r="O1665" s="75">
        <f>+IFERROR(VLOOKUP($G1665,TDMuertes!$C$2:$E$534,3,0),0)</f>
        <v>0</v>
      </c>
      <c r="P1665" s="100" t="str">
        <f t="shared" ca="1" si="142"/>
        <v>OUT TIME</v>
      </c>
      <c r="Q1665" s="84">
        <f>+IFERROR(VLOOKUP(CONSOLIDADO[[#This Row],[Codigo Municipio]],TDDia!$A$4:$B$394,2,0),0)</f>
        <v>0</v>
      </c>
    </row>
    <row r="1666" spans="2:17" ht="14.4" x14ac:dyDescent="0.3">
      <c r="B1666">
        <f t="shared" si="139"/>
        <v>9</v>
      </c>
      <c r="C1666" s="75" t="str" cm="1">
        <f t="array" ref="C1666">+INDEX(Table_4[[Departamento]:[Municipio]],FINAL!$B1666,1)</f>
        <v>Colón</v>
      </c>
      <c r="D1666" s="75" t="str" cm="1">
        <f t="array" ref="D1666">+INDEX(Table_4[[Departamento]:[Municipio]],FINAL!$B1666,4)</f>
        <v>Trujillo</v>
      </c>
      <c r="E1666" s="75" t="str" cm="1">
        <f t="array" ref="E1666">+INDEX(Table_4[[Departamento]:[Municipio]],FINAL!$B1666,3)</f>
        <v>0201</v>
      </c>
      <c r="F1666" s="102">
        <f t="shared" ref="F1666:F1729" si="143">+F1473</f>
        <v>44013</v>
      </c>
      <c r="G1666" s="77" t="str">
        <f>+CONSOLIDADO[[#This Row],[Codigo Municipio]]&amp;CONSOLIDADO[[#This Row],[Fecha]]</f>
        <v>020144013</v>
      </c>
      <c r="H1666" s="78">
        <f>+IFERROR(VLOOKUP($G1666,TDAcumula!$C$2:$E$2027,3,0),0)</f>
        <v>0</v>
      </c>
      <c r="I1666" s="79">
        <f t="shared" si="140"/>
        <v>7</v>
      </c>
      <c r="J1666" s="80">
        <f>+IF(CONSOLIDADO[[#This Row],[Codigo Municipio]]=E1665,CONSOLIDADO[[#This Row],[Fallecidos Diarios]]+J1665,CONSOLIDADO[[#This Row],[Fallecidos Diarios]])</f>
        <v>0</v>
      </c>
      <c r="K1666" s="81">
        <f t="shared" si="141"/>
        <v>0</v>
      </c>
      <c r="L1666" s="82">
        <f>+IF(CONSOLIDADO[[#This Row],[Codigo Municipio]]=E1665,CONSOLIDADO[[#This Row],[Recuperados Diarios]]+L1665,CONSOLIDADO[[#This Row],[Recuperados Diarios]])</f>
        <v>7</v>
      </c>
      <c r="M1666" s="83" cm="1">
        <f t="array" ref="M1666">+IFERROR(IF(CONSOLIDADO[[#This Row],[Día]]&lt;14,0,INDEX(CONSOLIDADO[Casos Diarios],ROW()-14,1)),0)</f>
        <v>0</v>
      </c>
      <c r="N1666" s="78">
        <f>+IF(CONSOLIDADO[[#This Row],[Clave]]="710143893",1,IF(OR(CONSOLIDADO[[#This Row],[Casos Acumulados]]&gt;0,CONSOLIDADO[[#This Row],[Muertes]]&gt;0),N1665+1,I1666))</f>
        <v>97</v>
      </c>
      <c r="O1666" s="75">
        <f>+IFERROR(VLOOKUP($G1666,TDMuertes!$C$2:$E$534,3,0),0)</f>
        <v>0</v>
      </c>
      <c r="P1666" s="100" t="str">
        <f t="shared" ca="1" si="142"/>
        <v>OUT TIME</v>
      </c>
      <c r="Q1666" s="84">
        <f>+IFERROR(VLOOKUP(CONSOLIDADO[[#This Row],[Codigo Municipio]],TDDia!$A$4:$B$394,2,0),0)</f>
        <v>0</v>
      </c>
    </row>
    <row r="1667" spans="2:17" ht="14.4" x14ac:dyDescent="0.3">
      <c r="B1667">
        <f t="shared" si="139"/>
        <v>9</v>
      </c>
      <c r="C1667" s="75" t="str" cm="1">
        <f t="array" ref="C1667">+INDEX(Table_4[[Departamento]:[Municipio]],FINAL!$B1667,1)</f>
        <v>Colón</v>
      </c>
      <c r="D1667" s="75" t="str" cm="1">
        <f t="array" ref="D1667">+INDEX(Table_4[[Departamento]:[Municipio]],FINAL!$B1667,4)</f>
        <v>Trujillo</v>
      </c>
      <c r="E1667" s="75" t="str" cm="1">
        <f t="array" ref="E1667">+INDEX(Table_4[[Departamento]:[Municipio]],FINAL!$B1667,3)</f>
        <v>0201</v>
      </c>
      <c r="F1667" s="102">
        <f t="shared" si="143"/>
        <v>44014</v>
      </c>
      <c r="G1667" s="77" t="str">
        <f>+CONSOLIDADO[[#This Row],[Codigo Municipio]]&amp;CONSOLIDADO[[#This Row],[Fecha]]</f>
        <v>020144014</v>
      </c>
      <c r="H1667" s="78">
        <f>+IFERROR(VLOOKUP($G1667,TDAcumula!$C$2:$E$2027,3,0),0)</f>
        <v>0</v>
      </c>
      <c r="I1667" s="79">
        <f t="shared" si="140"/>
        <v>7</v>
      </c>
      <c r="J1667" s="80">
        <f>+IF(CONSOLIDADO[[#This Row],[Codigo Municipio]]=E1666,CONSOLIDADO[[#This Row],[Fallecidos Diarios]]+J1666,CONSOLIDADO[[#This Row],[Fallecidos Diarios]])</f>
        <v>0</v>
      </c>
      <c r="K1667" s="81">
        <f t="shared" si="141"/>
        <v>0</v>
      </c>
      <c r="L1667" s="82">
        <f>+IF(CONSOLIDADO[[#This Row],[Codigo Municipio]]=E1666,CONSOLIDADO[[#This Row],[Recuperados Diarios]]+L1666,CONSOLIDADO[[#This Row],[Recuperados Diarios]])</f>
        <v>7</v>
      </c>
      <c r="M1667" s="83" cm="1">
        <f t="array" ref="M1667">+IFERROR(IF(CONSOLIDADO[[#This Row],[Día]]&lt;14,0,INDEX(CONSOLIDADO[Casos Diarios],ROW()-14,1)),0)</f>
        <v>0</v>
      </c>
      <c r="N1667" s="78">
        <f>+IF(CONSOLIDADO[[#This Row],[Clave]]="710143893",1,IF(OR(CONSOLIDADO[[#This Row],[Casos Acumulados]]&gt;0,CONSOLIDADO[[#This Row],[Muertes]]&gt;0),N1666+1,I1667))</f>
        <v>98</v>
      </c>
      <c r="O1667" s="75">
        <f>+IFERROR(VLOOKUP($G1667,TDMuertes!$C$2:$E$534,3,0),0)</f>
        <v>0</v>
      </c>
      <c r="P1667" s="100" t="str">
        <f t="shared" ca="1" si="142"/>
        <v>OUT TIME</v>
      </c>
      <c r="Q1667" s="84">
        <f>+IFERROR(VLOOKUP(CONSOLIDADO[[#This Row],[Codigo Municipio]],TDDia!$A$4:$B$394,2,0),0)</f>
        <v>0</v>
      </c>
    </row>
    <row r="1668" spans="2:17" ht="14.4" x14ac:dyDescent="0.3">
      <c r="B1668">
        <f t="shared" si="139"/>
        <v>9</v>
      </c>
      <c r="C1668" s="75" t="str" cm="1">
        <f t="array" ref="C1668">+INDEX(Table_4[[Departamento]:[Municipio]],FINAL!$B1668,1)</f>
        <v>Colón</v>
      </c>
      <c r="D1668" s="75" t="str" cm="1">
        <f t="array" ref="D1668">+INDEX(Table_4[[Departamento]:[Municipio]],FINAL!$B1668,4)</f>
        <v>Trujillo</v>
      </c>
      <c r="E1668" s="75" t="str" cm="1">
        <f t="array" ref="E1668">+INDEX(Table_4[[Departamento]:[Municipio]],FINAL!$B1668,3)</f>
        <v>0201</v>
      </c>
      <c r="F1668" s="102">
        <f t="shared" si="143"/>
        <v>44015</v>
      </c>
      <c r="G1668" s="77" t="str">
        <f>+CONSOLIDADO[[#This Row],[Codigo Municipio]]&amp;CONSOLIDADO[[#This Row],[Fecha]]</f>
        <v>020144015</v>
      </c>
      <c r="H1668" s="78">
        <f>+IFERROR(VLOOKUP($G1668,TDAcumula!$C$2:$E$2027,3,0),0)</f>
        <v>0</v>
      </c>
      <c r="I1668" s="79">
        <f t="shared" si="140"/>
        <v>7</v>
      </c>
      <c r="J1668" s="80">
        <f>+IF(CONSOLIDADO[[#This Row],[Codigo Municipio]]=E1667,CONSOLIDADO[[#This Row],[Fallecidos Diarios]]+J1667,CONSOLIDADO[[#This Row],[Fallecidos Diarios]])</f>
        <v>0</v>
      </c>
      <c r="K1668" s="81">
        <f t="shared" si="141"/>
        <v>0</v>
      </c>
      <c r="L1668" s="82">
        <f>+IF(CONSOLIDADO[[#This Row],[Codigo Municipio]]=E1667,CONSOLIDADO[[#This Row],[Recuperados Diarios]]+L1667,CONSOLIDADO[[#This Row],[Recuperados Diarios]])</f>
        <v>7</v>
      </c>
      <c r="M1668" s="83" cm="1">
        <f t="array" ref="M1668">+IFERROR(IF(CONSOLIDADO[[#This Row],[Día]]&lt;14,0,INDEX(CONSOLIDADO[Casos Diarios],ROW()-14,1)),0)</f>
        <v>0</v>
      </c>
      <c r="N1668" s="78">
        <f>+IF(CONSOLIDADO[[#This Row],[Clave]]="710143893",1,IF(OR(CONSOLIDADO[[#This Row],[Casos Acumulados]]&gt;0,CONSOLIDADO[[#This Row],[Muertes]]&gt;0),N1667+1,I1668))</f>
        <v>99</v>
      </c>
      <c r="O1668" s="75">
        <f>+IFERROR(VLOOKUP($G1668,TDMuertes!$C$2:$E$534,3,0),0)</f>
        <v>0</v>
      </c>
      <c r="P1668" s="100" t="str">
        <f t="shared" ca="1" si="142"/>
        <v>OUT TIME</v>
      </c>
      <c r="Q1668" s="84">
        <f>+IFERROR(VLOOKUP(CONSOLIDADO[[#This Row],[Codigo Municipio]],TDDia!$A$4:$B$394,2,0),0)</f>
        <v>0</v>
      </c>
    </row>
    <row r="1669" spans="2:17" ht="14.4" x14ac:dyDescent="0.3">
      <c r="B1669">
        <f t="shared" ref="B1669:B1732" si="144">+IF(F1668=44085,B1668+1,B1668)</f>
        <v>9</v>
      </c>
      <c r="C1669" s="75" t="str" cm="1">
        <f t="array" ref="C1669">+INDEX(Table_4[[Departamento]:[Municipio]],FINAL!$B1669,1)</f>
        <v>Colón</v>
      </c>
      <c r="D1669" s="75" t="str" cm="1">
        <f t="array" ref="D1669">+INDEX(Table_4[[Departamento]:[Municipio]],FINAL!$B1669,4)</f>
        <v>Trujillo</v>
      </c>
      <c r="E1669" s="75" t="str" cm="1">
        <f t="array" ref="E1669">+INDEX(Table_4[[Departamento]:[Municipio]],FINAL!$B1669,3)</f>
        <v>0201</v>
      </c>
      <c r="F1669" s="102">
        <f t="shared" si="143"/>
        <v>44016</v>
      </c>
      <c r="G1669" s="77" t="str">
        <f>+CONSOLIDADO[[#This Row],[Codigo Municipio]]&amp;CONSOLIDADO[[#This Row],[Fecha]]</f>
        <v>020144016</v>
      </c>
      <c r="H1669" s="78">
        <f>+IFERROR(VLOOKUP($G1669,TDAcumula!$C$2:$E$2027,3,0),0)</f>
        <v>0</v>
      </c>
      <c r="I1669" s="79">
        <f t="shared" si="140"/>
        <v>7</v>
      </c>
      <c r="J1669" s="80">
        <f>+IF(CONSOLIDADO[[#This Row],[Codigo Municipio]]=E1668,CONSOLIDADO[[#This Row],[Fallecidos Diarios]]+J1668,CONSOLIDADO[[#This Row],[Fallecidos Diarios]])</f>
        <v>0</v>
      </c>
      <c r="K1669" s="81">
        <f t="shared" si="141"/>
        <v>0</v>
      </c>
      <c r="L1669" s="82">
        <f>+IF(CONSOLIDADO[[#This Row],[Codigo Municipio]]=E1668,CONSOLIDADO[[#This Row],[Recuperados Diarios]]+L1668,CONSOLIDADO[[#This Row],[Recuperados Diarios]])</f>
        <v>7</v>
      </c>
      <c r="M1669" s="83" cm="1">
        <f t="array" ref="M1669">+IFERROR(IF(CONSOLIDADO[[#This Row],[Día]]&lt;14,0,INDEX(CONSOLIDADO[Casos Diarios],ROW()-14,1)),0)</f>
        <v>0</v>
      </c>
      <c r="N1669" s="78">
        <f>+IF(CONSOLIDADO[[#This Row],[Clave]]="710143893",1,IF(OR(CONSOLIDADO[[#This Row],[Casos Acumulados]]&gt;0,CONSOLIDADO[[#This Row],[Muertes]]&gt;0),N1668+1,I1669))</f>
        <v>100</v>
      </c>
      <c r="O1669" s="75">
        <f>+IFERROR(VLOOKUP($G1669,TDMuertes!$C$2:$E$534,3,0),0)</f>
        <v>0</v>
      </c>
      <c r="P1669" s="100" t="str">
        <f t="shared" ca="1" si="142"/>
        <v>OUT TIME</v>
      </c>
      <c r="Q1669" s="84">
        <f>+IFERROR(VLOOKUP(CONSOLIDADO[[#This Row],[Codigo Municipio]],TDDia!$A$4:$B$394,2,0),0)</f>
        <v>0</v>
      </c>
    </row>
    <row r="1670" spans="2:17" ht="14.4" x14ac:dyDescent="0.3">
      <c r="B1670">
        <f t="shared" si="144"/>
        <v>9</v>
      </c>
      <c r="C1670" s="75" t="str" cm="1">
        <f t="array" ref="C1670">+INDEX(Table_4[[Departamento]:[Municipio]],FINAL!$B1670,1)</f>
        <v>Colón</v>
      </c>
      <c r="D1670" s="75" t="str" cm="1">
        <f t="array" ref="D1670">+INDEX(Table_4[[Departamento]:[Municipio]],FINAL!$B1670,4)</f>
        <v>Trujillo</v>
      </c>
      <c r="E1670" s="75" t="str" cm="1">
        <f t="array" ref="E1670">+INDEX(Table_4[[Departamento]:[Municipio]],FINAL!$B1670,3)</f>
        <v>0201</v>
      </c>
      <c r="F1670" s="102">
        <f t="shared" si="143"/>
        <v>44017</v>
      </c>
      <c r="G1670" s="77" t="str">
        <f>+CONSOLIDADO[[#This Row],[Codigo Municipio]]&amp;CONSOLIDADO[[#This Row],[Fecha]]</f>
        <v>020144017</v>
      </c>
      <c r="H1670" s="78">
        <f>+IFERROR(VLOOKUP($G1670,TDAcumula!$C$2:$E$2027,3,0),0)</f>
        <v>0</v>
      </c>
      <c r="I1670" s="79">
        <f t="shared" si="140"/>
        <v>7</v>
      </c>
      <c r="J1670" s="80">
        <f>+IF(CONSOLIDADO[[#This Row],[Codigo Municipio]]=E1669,CONSOLIDADO[[#This Row],[Fallecidos Diarios]]+J1669,CONSOLIDADO[[#This Row],[Fallecidos Diarios]])</f>
        <v>0</v>
      </c>
      <c r="K1670" s="81">
        <f t="shared" si="141"/>
        <v>0</v>
      </c>
      <c r="L1670" s="82">
        <f>+IF(CONSOLIDADO[[#This Row],[Codigo Municipio]]=E1669,CONSOLIDADO[[#This Row],[Recuperados Diarios]]+L1669,CONSOLIDADO[[#This Row],[Recuperados Diarios]])</f>
        <v>7</v>
      </c>
      <c r="M1670" s="83" cm="1">
        <f t="array" ref="M1670">+IFERROR(IF(CONSOLIDADO[[#This Row],[Día]]&lt;14,0,INDEX(CONSOLIDADO[Casos Diarios],ROW()-14,1)),0)</f>
        <v>0</v>
      </c>
      <c r="N1670" s="78">
        <f>+IF(CONSOLIDADO[[#This Row],[Clave]]="710143893",1,IF(OR(CONSOLIDADO[[#This Row],[Casos Acumulados]]&gt;0,CONSOLIDADO[[#This Row],[Muertes]]&gt;0),N1669+1,I1670))</f>
        <v>101</v>
      </c>
      <c r="O1670" s="75">
        <f>+IFERROR(VLOOKUP($G1670,TDMuertes!$C$2:$E$534,3,0),0)</f>
        <v>0</v>
      </c>
      <c r="P1670" s="100" t="str">
        <f t="shared" ca="1" si="142"/>
        <v>OUT TIME</v>
      </c>
      <c r="Q1670" s="84">
        <f>+IFERROR(VLOOKUP(CONSOLIDADO[[#This Row],[Codigo Municipio]],TDDia!$A$4:$B$394,2,0),0)</f>
        <v>0</v>
      </c>
    </row>
    <row r="1671" spans="2:17" ht="14.4" x14ac:dyDescent="0.3">
      <c r="B1671">
        <f t="shared" si="144"/>
        <v>9</v>
      </c>
      <c r="C1671" s="75" t="str" cm="1">
        <f t="array" ref="C1671">+INDEX(Table_4[[Departamento]:[Municipio]],FINAL!$B1671,1)</f>
        <v>Colón</v>
      </c>
      <c r="D1671" s="75" t="str" cm="1">
        <f t="array" ref="D1671">+INDEX(Table_4[[Departamento]:[Municipio]],FINAL!$B1671,4)</f>
        <v>Trujillo</v>
      </c>
      <c r="E1671" s="75" t="str" cm="1">
        <f t="array" ref="E1671">+INDEX(Table_4[[Departamento]:[Municipio]],FINAL!$B1671,3)</f>
        <v>0201</v>
      </c>
      <c r="F1671" s="102">
        <f t="shared" si="143"/>
        <v>44018</v>
      </c>
      <c r="G1671" s="77" t="str">
        <f>+CONSOLIDADO[[#This Row],[Codigo Municipio]]&amp;CONSOLIDADO[[#This Row],[Fecha]]</f>
        <v>020144018</v>
      </c>
      <c r="H1671" s="78">
        <f>+IFERROR(VLOOKUP($G1671,TDAcumula!$C$2:$E$2027,3,0),0)</f>
        <v>0</v>
      </c>
      <c r="I1671" s="79">
        <f t="shared" si="140"/>
        <v>7</v>
      </c>
      <c r="J1671" s="80">
        <f>+IF(CONSOLIDADO[[#This Row],[Codigo Municipio]]=E1670,CONSOLIDADO[[#This Row],[Fallecidos Diarios]]+J1670,CONSOLIDADO[[#This Row],[Fallecidos Diarios]])</f>
        <v>0</v>
      </c>
      <c r="K1671" s="81">
        <f t="shared" si="141"/>
        <v>0</v>
      </c>
      <c r="L1671" s="82">
        <f>+IF(CONSOLIDADO[[#This Row],[Codigo Municipio]]=E1670,CONSOLIDADO[[#This Row],[Recuperados Diarios]]+L1670,CONSOLIDADO[[#This Row],[Recuperados Diarios]])</f>
        <v>7</v>
      </c>
      <c r="M1671" s="83" cm="1">
        <f t="array" ref="M1671">+IFERROR(IF(CONSOLIDADO[[#This Row],[Día]]&lt;14,0,INDEX(CONSOLIDADO[Casos Diarios],ROW()-14,1)),0)</f>
        <v>0</v>
      </c>
      <c r="N1671" s="78">
        <f>+IF(CONSOLIDADO[[#This Row],[Clave]]="710143893",1,IF(OR(CONSOLIDADO[[#This Row],[Casos Acumulados]]&gt;0,CONSOLIDADO[[#This Row],[Muertes]]&gt;0),N1670+1,I1671))</f>
        <v>102</v>
      </c>
      <c r="O1671" s="75">
        <f>+IFERROR(VLOOKUP($G1671,TDMuertes!$C$2:$E$534,3,0),0)</f>
        <v>0</v>
      </c>
      <c r="P1671" s="100" t="str">
        <f t="shared" ca="1" si="142"/>
        <v>OUT TIME</v>
      </c>
      <c r="Q1671" s="84">
        <f>+IFERROR(VLOOKUP(CONSOLIDADO[[#This Row],[Codigo Municipio]],TDDia!$A$4:$B$394,2,0),0)</f>
        <v>0</v>
      </c>
    </row>
    <row r="1672" spans="2:17" ht="14.4" x14ac:dyDescent="0.3">
      <c r="B1672">
        <f t="shared" si="144"/>
        <v>9</v>
      </c>
      <c r="C1672" s="75" t="str" cm="1">
        <f t="array" ref="C1672">+INDEX(Table_4[[Departamento]:[Municipio]],FINAL!$B1672,1)</f>
        <v>Colón</v>
      </c>
      <c r="D1672" s="75" t="str" cm="1">
        <f t="array" ref="D1672">+INDEX(Table_4[[Departamento]:[Municipio]],FINAL!$B1672,4)</f>
        <v>Trujillo</v>
      </c>
      <c r="E1672" s="75" t="str" cm="1">
        <f t="array" ref="E1672">+INDEX(Table_4[[Departamento]:[Municipio]],FINAL!$B1672,3)</f>
        <v>0201</v>
      </c>
      <c r="F1672" s="102">
        <f t="shared" si="143"/>
        <v>44019</v>
      </c>
      <c r="G1672" s="77" t="str">
        <f>+CONSOLIDADO[[#This Row],[Codigo Municipio]]&amp;CONSOLIDADO[[#This Row],[Fecha]]</f>
        <v>020144019</v>
      </c>
      <c r="H1672" s="78">
        <f>+IFERROR(VLOOKUP($G1672,TDAcumula!$C$2:$E$2027,3,0),0)</f>
        <v>0</v>
      </c>
      <c r="I1672" s="79">
        <f t="shared" si="140"/>
        <v>7</v>
      </c>
      <c r="J1672" s="80">
        <f>+IF(CONSOLIDADO[[#This Row],[Codigo Municipio]]=E1671,CONSOLIDADO[[#This Row],[Fallecidos Diarios]]+J1671,CONSOLIDADO[[#This Row],[Fallecidos Diarios]])</f>
        <v>0</v>
      </c>
      <c r="K1672" s="81">
        <f t="shared" si="141"/>
        <v>0</v>
      </c>
      <c r="L1672" s="82">
        <f>+IF(CONSOLIDADO[[#This Row],[Codigo Municipio]]=E1671,CONSOLIDADO[[#This Row],[Recuperados Diarios]]+L1671,CONSOLIDADO[[#This Row],[Recuperados Diarios]])</f>
        <v>7</v>
      </c>
      <c r="M1672" s="83" cm="1">
        <f t="array" ref="M1672">+IFERROR(IF(CONSOLIDADO[[#This Row],[Día]]&lt;14,0,INDEX(CONSOLIDADO[Casos Diarios],ROW()-14,1)),0)</f>
        <v>0</v>
      </c>
      <c r="N1672" s="78">
        <f>+IF(CONSOLIDADO[[#This Row],[Clave]]="710143893",1,IF(OR(CONSOLIDADO[[#This Row],[Casos Acumulados]]&gt;0,CONSOLIDADO[[#This Row],[Muertes]]&gt;0),N1671+1,I1672))</f>
        <v>103</v>
      </c>
      <c r="O1672" s="75">
        <f>+IFERROR(VLOOKUP($G1672,TDMuertes!$C$2:$E$534,3,0),0)</f>
        <v>0</v>
      </c>
      <c r="P1672" s="100" t="str">
        <f t="shared" ca="1" si="142"/>
        <v>OUT TIME</v>
      </c>
      <c r="Q1672" s="84">
        <f>+IFERROR(VLOOKUP(CONSOLIDADO[[#This Row],[Codigo Municipio]],TDDia!$A$4:$B$394,2,0),0)</f>
        <v>0</v>
      </c>
    </row>
    <row r="1673" spans="2:17" ht="14.4" x14ac:dyDescent="0.3">
      <c r="B1673">
        <f t="shared" si="144"/>
        <v>9</v>
      </c>
      <c r="C1673" s="75" t="str" cm="1">
        <f t="array" ref="C1673">+INDEX(Table_4[[Departamento]:[Municipio]],FINAL!$B1673,1)</f>
        <v>Colón</v>
      </c>
      <c r="D1673" s="75" t="str" cm="1">
        <f t="array" ref="D1673">+INDEX(Table_4[[Departamento]:[Municipio]],FINAL!$B1673,4)</f>
        <v>Trujillo</v>
      </c>
      <c r="E1673" s="75" t="str" cm="1">
        <f t="array" ref="E1673">+INDEX(Table_4[[Departamento]:[Municipio]],FINAL!$B1673,3)</f>
        <v>0201</v>
      </c>
      <c r="F1673" s="102">
        <f t="shared" si="143"/>
        <v>44020</v>
      </c>
      <c r="G1673" s="77" t="str">
        <f>+CONSOLIDADO[[#This Row],[Codigo Municipio]]&amp;CONSOLIDADO[[#This Row],[Fecha]]</f>
        <v>020144020</v>
      </c>
      <c r="H1673" s="78">
        <f>+IFERROR(VLOOKUP($G1673,TDAcumula!$C$2:$E$2027,3,0),0)</f>
        <v>0</v>
      </c>
      <c r="I1673" s="79">
        <f t="shared" si="140"/>
        <v>7</v>
      </c>
      <c r="J1673" s="80">
        <f>+IF(CONSOLIDADO[[#This Row],[Codigo Municipio]]=E1672,CONSOLIDADO[[#This Row],[Fallecidos Diarios]]+J1672,CONSOLIDADO[[#This Row],[Fallecidos Diarios]])</f>
        <v>0</v>
      </c>
      <c r="K1673" s="81">
        <f t="shared" si="141"/>
        <v>0</v>
      </c>
      <c r="L1673" s="82">
        <f>+IF(CONSOLIDADO[[#This Row],[Codigo Municipio]]=E1672,CONSOLIDADO[[#This Row],[Recuperados Diarios]]+L1672,CONSOLIDADO[[#This Row],[Recuperados Diarios]])</f>
        <v>7</v>
      </c>
      <c r="M1673" s="83" cm="1">
        <f t="array" ref="M1673">+IFERROR(IF(CONSOLIDADO[[#This Row],[Día]]&lt;14,0,INDEX(CONSOLIDADO[Casos Diarios],ROW()-14,1)),0)</f>
        <v>0</v>
      </c>
      <c r="N1673" s="78">
        <f>+IF(CONSOLIDADO[[#This Row],[Clave]]="710143893",1,IF(OR(CONSOLIDADO[[#This Row],[Casos Acumulados]]&gt;0,CONSOLIDADO[[#This Row],[Muertes]]&gt;0),N1672+1,I1673))</f>
        <v>104</v>
      </c>
      <c r="O1673" s="75">
        <f>+IFERROR(VLOOKUP($G1673,TDMuertes!$C$2:$E$534,3,0),0)</f>
        <v>0</v>
      </c>
      <c r="P1673" s="100" t="str">
        <f t="shared" ca="1" si="142"/>
        <v>OUT TIME</v>
      </c>
      <c r="Q1673" s="84">
        <f>+IFERROR(VLOOKUP(CONSOLIDADO[[#This Row],[Codigo Municipio]],TDDia!$A$4:$B$394,2,0),0)</f>
        <v>0</v>
      </c>
    </row>
    <row r="1674" spans="2:17" ht="14.4" x14ac:dyDescent="0.3">
      <c r="B1674">
        <f t="shared" si="144"/>
        <v>9</v>
      </c>
      <c r="C1674" s="75" t="str" cm="1">
        <f t="array" ref="C1674">+INDEX(Table_4[[Departamento]:[Municipio]],FINAL!$B1674,1)</f>
        <v>Colón</v>
      </c>
      <c r="D1674" s="75" t="str" cm="1">
        <f t="array" ref="D1674">+INDEX(Table_4[[Departamento]:[Municipio]],FINAL!$B1674,4)</f>
        <v>Trujillo</v>
      </c>
      <c r="E1674" s="75" t="str" cm="1">
        <f t="array" ref="E1674">+INDEX(Table_4[[Departamento]:[Municipio]],FINAL!$B1674,3)</f>
        <v>0201</v>
      </c>
      <c r="F1674" s="102">
        <f t="shared" si="143"/>
        <v>44021</v>
      </c>
      <c r="G1674" s="77" t="str">
        <f>+CONSOLIDADO[[#This Row],[Codigo Municipio]]&amp;CONSOLIDADO[[#This Row],[Fecha]]</f>
        <v>020144021</v>
      </c>
      <c r="H1674" s="78">
        <f>+IFERROR(VLOOKUP($G1674,TDAcumula!$C$2:$E$2027,3,0),0)</f>
        <v>0</v>
      </c>
      <c r="I1674" s="79">
        <f t="shared" si="140"/>
        <v>7</v>
      </c>
      <c r="J1674" s="80">
        <f>+IF(CONSOLIDADO[[#This Row],[Codigo Municipio]]=E1673,CONSOLIDADO[[#This Row],[Fallecidos Diarios]]+J1673,CONSOLIDADO[[#This Row],[Fallecidos Diarios]])</f>
        <v>0</v>
      </c>
      <c r="K1674" s="81">
        <f t="shared" si="141"/>
        <v>0</v>
      </c>
      <c r="L1674" s="82">
        <f>+IF(CONSOLIDADO[[#This Row],[Codigo Municipio]]=E1673,CONSOLIDADO[[#This Row],[Recuperados Diarios]]+L1673,CONSOLIDADO[[#This Row],[Recuperados Diarios]])</f>
        <v>7</v>
      </c>
      <c r="M1674" s="83" cm="1">
        <f t="array" ref="M1674">+IFERROR(IF(CONSOLIDADO[[#This Row],[Día]]&lt;14,0,INDEX(CONSOLIDADO[Casos Diarios],ROW()-14,1)),0)</f>
        <v>0</v>
      </c>
      <c r="N1674" s="78">
        <f>+IF(CONSOLIDADO[[#This Row],[Clave]]="710143893",1,IF(OR(CONSOLIDADO[[#This Row],[Casos Acumulados]]&gt;0,CONSOLIDADO[[#This Row],[Muertes]]&gt;0),N1673+1,I1674))</f>
        <v>105</v>
      </c>
      <c r="O1674" s="75">
        <f>+IFERROR(VLOOKUP($G1674,TDMuertes!$C$2:$E$534,3,0),0)</f>
        <v>0</v>
      </c>
      <c r="P1674" s="100" t="str">
        <f t="shared" ca="1" si="142"/>
        <v>OUT TIME</v>
      </c>
      <c r="Q1674" s="84">
        <f>+IFERROR(VLOOKUP(CONSOLIDADO[[#This Row],[Codigo Municipio]],TDDia!$A$4:$B$394,2,0),0)</f>
        <v>0</v>
      </c>
    </row>
    <row r="1675" spans="2:17" ht="14.4" x14ac:dyDescent="0.3">
      <c r="B1675">
        <f t="shared" si="144"/>
        <v>9</v>
      </c>
      <c r="C1675" s="75" t="str" cm="1">
        <f t="array" ref="C1675">+INDEX(Table_4[[Departamento]:[Municipio]],FINAL!$B1675,1)</f>
        <v>Colón</v>
      </c>
      <c r="D1675" s="75" t="str" cm="1">
        <f t="array" ref="D1675">+INDEX(Table_4[[Departamento]:[Municipio]],FINAL!$B1675,4)</f>
        <v>Trujillo</v>
      </c>
      <c r="E1675" s="75" t="str" cm="1">
        <f t="array" ref="E1675">+INDEX(Table_4[[Departamento]:[Municipio]],FINAL!$B1675,3)</f>
        <v>0201</v>
      </c>
      <c r="F1675" s="102">
        <f t="shared" si="143"/>
        <v>44022</v>
      </c>
      <c r="G1675" s="77" t="str">
        <f>+CONSOLIDADO[[#This Row],[Codigo Municipio]]&amp;CONSOLIDADO[[#This Row],[Fecha]]</f>
        <v>020144022</v>
      </c>
      <c r="H1675" s="78">
        <f>+IFERROR(VLOOKUP($G1675,TDAcumula!$C$2:$E$2027,3,0),0)</f>
        <v>0</v>
      </c>
      <c r="I1675" s="79">
        <f t="shared" si="140"/>
        <v>7</v>
      </c>
      <c r="J1675" s="80">
        <f>+IF(CONSOLIDADO[[#This Row],[Codigo Municipio]]=E1674,CONSOLIDADO[[#This Row],[Fallecidos Diarios]]+J1674,CONSOLIDADO[[#This Row],[Fallecidos Diarios]])</f>
        <v>0</v>
      </c>
      <c r="K1675" s="81">
        <f t="shared" si="141"/>
        <v>0</v>
      </c>
      <c r="L1675" s="82">
        <f>+IF(CONSOLIDADO[[#This Row],[Codigo Municipio]]=E1674,CONSOLIDADO[[#This Row],[Recuperados Diarios]]+L1674,CONSOLIDADO[[#This Row],[Recuperados Diarios]])</f>
        <v>7</v>
      </c>
      <c r="M1675" s="83" cm="1">
        <f t="array" ref="M1675">+IFERROR(IF(CONSOLIDADO[[#This Row],[Día]]&lt;14,0,INDEX(CONSOLIDADO[Casos Diarios],ROW()-14,1)),0)</f>
        <v>0</v>
      </c>
      <c r="N1675" s="78">
        <f>+IF(CONSOLIDADO[[#This Row],[Clave]]="710143893",1,IF(OR(CONSOLIDADO[[#This Row],[Casos Acumulados]]&gt;0,CONSOLIDADO[[#This Row],[Muertes]]&gt;0),N1674+1,I1675))</f>
        <v>106</v>
      </c>
      <c r="O1675" s="75">
        <f>+IFERROR(VLOOKUP($G1675,TDMuertes!$C$2:$E$534,3,0),0)</f>
        <v>0</v>
      </c>
      <c r="P1675" s="100" t="str">
        <f t="shared" ca="1" si="142"/>
        <v>OUT TIME</v>
      </c>
      <c r="Q1675" s="84">
        <f>+IFERROR(VLOOKUP(CONSOLIDADO[[#This Row],[Codigo Municipio]],TDDia!$A$4:$B$394,2,0),0)</f>
        <v>0</v>
      </c>
    </row>
    <row r="1676" spans="2:17" ht="14.4" x14ac:dyDescent="0.3">
      <c r="B1676">
        <f t="shared" si="144"/>
        <v>9</v>
      </c>
      <c r="C1676" s="75" t="str" cm="1">
        <f t="array" ref="C1676">+INDEX(Table_4[[Departamento]:[Municipio]],FINAL!$B1676,1)</f>
        <v>Colón</v>
      </c>
      <c r="D1676" s="75" t="str" cm="1">
        <f t="array" ref="D1676">+INDEX(Table_4[[Departamento]:[Municipio]],FINAL!$B1676,4)</f>
        <v>Trujillo</v>
      </c>
      <c r="E1676" s="75" t="str" cm="1">
        <f t="array" ref="E1676">+INDEX(Table_4[[Departamento]:[Municipio]],FINAL!$B1676,3)</f>
        <v>0201</v>
      </c>
      <c r="F1676" s="102">
        <f t="shared" si="143"/>
        <v>44023</v>
      </c>
      <c r="G1676" s="77" t="str">
        <f>+CONSOLIDADO[[#This Row],[Codigo Municipio]]&amp;CONSOLIDADO[[#This Row],[Fecha]]</f>
        <v>020144023</v>
      </c>
      <c r="H1676" s="78">
        <f>+IFERROR(VLOOKUP($G1676,TDAcumula!$C$2:$E$2027,3,0),0)</f>
        <v>0</v>
      </c>
      <c r="I1676" s="79">
        <f t="shared" si="140"/>
        <v>7</v>
      </c>
      <c r="J1676" s="80">
        <f>+IF(CONSOLIDADO[[#This Row],[Codigo Municipio]]=E1675,CONSOLIDADO[[#This Row],[Fallecidos Diarios]]+J1675,CONSOLIDADO[[#This Row],[Fallecidos Diarios]])</f>
        <v>0</v>
      </c>
      <c r="K1676" s="81">
        <f t="shared" si="141"/>
        <v>0</v>
      </c>
      <c r="L1676" s="82">
        <f>+IF(CONSOLIDADO[[#This Row],[Codigo Municipio]]=E1675,CONSOLIDADO[[#This Row],[Recuperados Diarios]]+L1675,CONSOLIDADO[[#This Row],[Recuperados Diarios]])</f>
        <v>7</v>
      </c>
      <c r="M1676" s="83" cm="1">
        <f t="array" ref="M1676">+IFERROR(IF(CONSOLIDADO[[#This Row],[Día]]&lt;14,0,INDEX(CONSOLIDADO[Casos Diarios],ROW()-14,1)),0)</f>
        <v>0</v>
      </c>
      <c r="N1676" s="78">
        <f>+IF(CONSOLIDADO[[#This Row],[Clave]]="710143893",1,IF(OR(CONSOLIDADO[[#This Row],[Casos Acumulados]]&gt;0,CONSOLIDADO[[#This Row],[Muertes]]&gt;0),N1675+1,I1676))</f>
        <v>107</v>
      </c>
      <c r="O1676" s="75">
        <f>+IFERROR(VLOOKUP($G1676,TDMuertes!$C$2:$E$534,3,0),0)</f>
        <v>0</v>
      </c>
      <c r="P1676" s="100" t="str">
        <f t="shared" ca="1" si="142"/>
        <v>OUT TIME</v>
      </c>
      <c r="Q1676" s="84">
        <f>+IFERROR(VLOOKUP(CONSOLIDADO[[#This Row],[Codigo Municipio]],TDDia!$A$4:$B$394,2,0),0)</f>
        <v>0</v>
      </c>
    </row>
    <row r="1677" spans="2:17" ht="14.4" x14ac:dyDescent="0.3">
      <c r="B1677">
        <f t="shared" si="144"/>
        <v>9</v>
      </c>
      <c r="C1677" s="75" t="str" cm="1">
        <f t="array" ref="C1677">+INDEX(Table_4[[Departamento]:[Municipio]],FINAL!$B1677,1)</f>
        <v>Colón</v>
      </c>
      <c r="D1677" s="75" t="str" cm="1">
        <f t="array" ref="D1677">+INDEX(Table_4[[Departamento]:[Municipio]],FINAL!$B1677,4)</f>
        <v>Trujillo</v>
      </c>
      <c r="E1677" s="75" t="str" cm="1">
        <f t="array" ref="E1677">+INDEX(Table_4[[Departamento]:[Municipio]],FINAL!$B1677,3)</f>
        <v>0201</v>
      </c>
      <c r="F1677" s="102">
        <f t="shared" si="143"/>
        <v>44024</v>
      </c>
      <c r="G1677" s="77" t="str">
        <f>+CONSOLIDADO[[#This Row],[Codigo Municipio]]&amp;CONSOLIDADO[[#This Row],[Fecha]]</f>
        <v>020144024</v>
      </c>
      <c r="H1677" s="78">
        <f>+IFERROR(VLOOKUP($G1677,TDAcumula!$C$2:$E$2027,3,0),0)</f>
        <v>0</v>
      </c>
      <c r="I1677" s="79">
        <f t="shared" si="140"/>
        <v>7</v>
      </c>
      <c r="J1677" s="80">
        <f>+IF(CONSOLIDADO[[#This Row],[Codigo Municipio]]=E1676,CONSOLIDADO[[#This Row],[Fallecidos Diarios]]+J1676,CONSOLIDADO[[#This Row],[Fallecidos Diarios]])</f>
        <v>0</v>
      </c>
      <c r="K1677" s="81">
        <f t="shared" si="141"/>
        <v>0</v>
      </c>
      <c r="L1677" s="82">
        <f>+IF(CONSOLIDADO[[#This Row],[Codigo Municipio]]=E1676,CONSOLIDADO[[#This Row],[Recuperados Diarios]]+L1676,CONSOLIDADO[[#This Row],[Recuperados Diarios]])</f>
        <v>7</v>
      </c>
      <c r="M1677" s="83" cm="1">
        <f t="array" ref="M1677">+IFERROR(IF(CONSOLIDADO[[#This Row],[Día]]&lt;14,0,INDEX(CONSOLIDADO[Casos Diarios],ROW()-14,1)),0)</f>
        <v>0</v>
      </c>
      <c r="N1677" s="78">
        <f>+IF(CONSOLIDADO[[#This Row],[Clave]]="710143893",1,IF(OR(CONSOLIDADO[[#This Row],[Casos Acumulados]]&gt;0,CONSOLIDADO[[#This Row],[Muertes]]&gt;0),N1676+1,I1677))</f>
        <v>108</v>
      </c>
      <c r="O1677" s="75">
        <f>+IFERROR(VLOOKUP($G1677,TDMuertes!$C$2:$E$534,3,0),0)</f>
        <v>0</v>
      </c>
      <c r="P1677" s="100" t="str">
        <f t="shared" ca="1" si="142"/>
        <v>OUT TIME</v>
      </c>
      <c r="Q1677" s="84">
        <f>+IFERROR(VLOOKUP(CONSOLIDADO[[#This Row],[Codigo Municipio]],TDDia!$A$4:$B$394,2,0),0)</f>
        <v>0</v>
      </c>
    </row>
    <row r="1678" spans="2:17" ht="14.4" x14ac:dyDescent="0.3">
      <c r="B1678">
        <f t="shared" si="144"/>
        <v>9</v>
      </c>
      <c r="C1678" s="75" t="str" cm="1">
        <f t="array" ref="C1678">+INDEX(Table_4[[Departamento]:[Municipio]],FINAL!$B1678,1)</f>
        <v>Colón</v>
      </c>
      <c r="D1678" s="75" t="str" cm="1">
        <f t="array" ref="D1678">+INDEX(Table_4[[Departamento]:[Municipio]],FINAL!$B1678,4)</f>
        <v>Trujillo</v>
      </c>
      <c r="E1678" s="75" t="str" cm="1">
        <f t="array" ref="E1678">+INDEX(Table_4[[Departamento]:[Municipio]],FINAL!$B1678,3)</f>
        <v>0201</v>
      </c>
      <c r="F1678" s="102">
        <f t="shared" si="143"/>
        <v>44025</v>
      </c>
      <c r="G1678" s="77" t="str">
        <f>+CONSOLIDADO[[#This Row],[Codigo Municipio]]&amp;CONSOLIDADO[[#This Row],[Fecha]]</f>
        <v>020144025</v>
      </c>
      <c r="H1678" s="78">
        <f>+IFERROR(VLOOKUP($G1678,TDAcumula!$C$2:$E$2027,3,0),0)</f>
        <v>0</v>
      </c>
      <c r="I1678" s="79">
        <f t="shared" si="140"/>
        <v>7</v>
      </c>
      <c r="J1678" s="80">
        <f>+IF(CONSOLIDADO[[#This Row],[Codigo Municipio]]=E1677,CONSOLIDADO[[#This Row],[Fallecidos Diarios]]+J1677,CONSOLIDADO[[#This Row],[Fallecidos Diarios]])</f>
        <v>0</v>
      </c>
      <c r="K1678" s="81">
        <f t="shared" si="141"/>
        <v>0</v>
      </c>
      <c r="L1678" s="82">
        <f>+IF(CONSOLIDADO[[#This Row],[Codigo Municipio]]=E1677,CONSOLIDADO[[#This Row],[Recuperados Diarios]]+L1677,CONSOLIDADO[[#This Row],[Recuperados Diarios]])</f>
        <v>7</v>
      </c>
      <c r="M1678" s="83" cm="1">
        <f t="array" ref="M1678">+IFERROR(IF(CONSOLIDADO[[#This Row],[Día]]&lt;14,0,INDEX(CONSOLIDADO[Casos Diarios],ROW()-14,1)),0)</f>
        <v>0</v>
      </c>
      <c r="N1678" s="78">
        <f>+IF(CONSOLIDADO[[#This Row],[Clave]]="710143893",1,IF(OR(CONSOLIDADO[[#This Row],[Casos Acumulados]]&gt;0,CONSOLIDADO[[#This Row],[Muertes]]&gt;0),N1677+1,I1678))</f>
        <v>109</v>
      </c>
      <c r="O1678" s="75">
        <f>+IFERROR(VLOOKUP($G1678,TDMuertes!$C$2:$E$534,3,0),0)</f>
        <v>0</v>
      </c>
      <c r="P1678" s="100" t="str">
        <f t="shared" ca="1" si="142"/>
        <v>OUT TIME</v>
      </c>
      <c r="Q1678" s="84">
        <f>+IFERROR(VLOOKUP(CONSOLIDADO[[#This Row],[Codigo Municipio]],TDDia!$A$4:$B$394,2,0),0)</f>
        <v>0</v>
      </c>
    </row>
    <row r="1679" spans="2:17" ht="14.4" x14ac:dyDescent="0.3">
      <c r="B1679">
        <f t="shared" si="144"/>
        <v>9</v>
      </c>
      <c r="C1679" s="75" t="str" cm="1">
        <f t="array" ref="C1679">+INDEX(Table_4[[Departamento]:[Municipio]],FINAL!$B1679,1)</f>
        <v>Colón</v>
      </c>
      <c r="D1679" s="75" t="str" cm="1">
        <f t="array" ref="D1679">+INDEX(Table_4[[Departamento]:[Municipio]],FINAL!$B1679,4)</f>
        <v>Trujillo</v>
      </c>
      <c r="E1679" s="75" t="str" cm="1">
        <f t="array" ref="E1679">+INDEX(Table_4[[Departamento]:[Municipio]],FINAL!$B1679,3)</f>
        <v>0201</v>
      </c>
      <c r="F1679" s="102">
        <f t="shared" si="143"/>
        <v>44026</v>
      </c>
      <c r="G1679" s="77" t="str">
        <f>+CONSOLIDADO[[#This Row],[Codigo Municipio]]&amp;CONSOLIDADO[[#This Row],[Fecha]]</f>
        <v>020144026</v>
      </c>
      <c r="H1679" s="78">
        <f>+IFERROR(VLOOKUP($G1679,TDAcumula!$C$2:$E$2027,3,0),0)</f>
        <v>0</v>
      </c>
      <c r="I1679" s="79">
        <f t="shared" si="140"/>
        <v>7</v>
      </c>
      <c r="J1679" s="80">
        <f>+IF(CONSOLIDADO[[#This Row],[Codigo Municipio]]=E1678,CONSOLIDADO[[#This Row],[Fallecidos Diarios]]+J1678,CONSOLIDADO[[#This Row],[Fallecidos Diarios]])</f>
        <v>0</v>
      </c>
      <c r="K1679" s="81">
        <f t="shared" si="141"/>
        <v>0</v>
      </c>
      <c r="L1679" s="82">
        <f>+IF(CONSOLIDADO[[#This Row],[Codigo Municipio]]=E1678,CONSOLIDADO[[#This Row],[Recuperados Diarios]]+L1678,CONSOLIDADO[[#This Row],[Recuperados Diarios]])</f>
        <v>7</v>
      </c>
      <c r="M1679" s="83" cm="1">
        <f t="array" ref="M1679">+IFERROR(IF(CONSOLIDADO[[#This Row],[Día]]&lt;14,0,INDEX(CONSOLIDADO[Casos Diarios],ROW()-14,1)),0)</f>
        <v>0</v>
      </c>
      <c r="N1679" s="78">
        <f>+IF(CONSOLIDADO[[#This Row],[Clave]]="710143893",1,IF(OR(CONSOLIDADO[[#This Row],[Casos Acumulados]]&gt;0,CONSOLIDADO[[#This Row],[Muertes]]&gt;0),N1678+1,I1679))</f>
        <v>110</v>
      </c>
      <c r="O1679" s="75">
        <f>+IFERROR(VLOOKUP($G1679,TDMuertes!$C$2:$E$534,3,0),0)</f>
        <v>0</v>
      </c>
      <c r="P1679" s="100" t="str">
        <f t="shared" ca="1" si="142"/>
        <v>OUT TIME</v>
      </c>
      <c r="Q1679" s="84">
        <f>+IFERROR(VLOOKUP(CONSOLIDADO[[#This Row],[Codigo Municipio]],TDDia!$A$4:$B$394,2,0),0)</f>
        <v>0</v>
      </c>
    </row>
    <row r="1680" spans="2:17" ht="14.4" x14ac:dyDescent="0.3">
      <c r="B1680">
        <f t="shared" si="144"/>
        <v>9</v>
      </c>
      <c r="C1680" s="75" t="str" cm="1">
        <f t="array" ref="C1680">+INDEX(Table_4[[Departamento]:[Municipio]],FINAL!$B1680,1)</f>
        <v>Colón</v>
      </c>
      <c r="D1680" s="75" t="str" cm="1">
        <f t="array" ref="D1680">+INDEX(Table_4[[Departamento]:[Municipio]],FINAL!$B1680,4)</f>
        <v>Trujillo</v>
      </c>
      <c r="E1680" s="75" t="str" cm="1">
        <f t="array" ref="E1680">+INDEX(Table_4[[Departamento]:[Municipio]],FINAL!$B1680,3)</f>
        <v>0201</v>
      </c>
      <c r="F1680" s="102">
        <f t="shared" si="143"/>
        <v>44027</v>
      </c>
      <c r="G1680" s="77" t="str">
        <f>+CONSOLIDADO[[#This Row],[Codigo Municipio]]&amp;CONSOLIDADO[[#This Row],[Fecha]]</f>
        <v>020144027</v>
      </c>
      <c r="H1680" s="78">
        <f>+IFERROR(VLOOKUP($G1680,TDAcumula!$C$2:$E$2027,3,0),0)</f>
        <v>0</v>
      </c>
      <c r="I1680" s="79">
        <f t="shared" si="140"/>
        <v>7</v>
      </c>
      <c r="J1680" s="80">
        <f>+IF(CONSOLIDADO[[#This Row],[Codigo Municipio]]=E1679,CONSOLIDADO[[#This Row],[Fallecidos Diarios]]+J1679,CONSOLIDADO[[#This Row],[Fallecidos Diarios]])</f>
        <v>0</v>
      </c>
      <c r="K1680" s="81">
        <f t="shared" si="141"/>
        <v>0</v>
      </c>
      <c r="L1680" s="82">
        <f>+IF(CONSOLIDADO[[#This Row],[Codigo Municipio]]=E1679,CONSOLIDADO[[#This Row],[Recuperados Diarios]]+L1679,CONSOLIDADO[[#This Row],[Recuperados Diarios]])</f>
        <v>7</v>
      </c>
      <c r="M1680" s="83" cm="1">
        <f t="array" ref="M1680">+IFERROR(IF(CONSOLIDADO[[#This Row],[Día]]&lt;14,0,INDEX(CONSOLIDADO[Casos Diarios],ROW()-14,1)),0)</f>
        <v>0</v>
      </c>
      <c r="N1680" s="78">
        <f>+IF(CONSOLIDADO[[#This Row],[Clave]]="710143893",1,IF(OR(CONSOLIDADO[[#This Row],[Casos Acumulados]]&gt;0,CONSOLIDADO[[#This Row],[Muertes]]&gt;0),N1679+1,I1680))</f>
        <v>111</v>
      </c>
      <c r="O1680" s="75">
        <f>+IFERROR(VLOOKUP($G1680,TDMuertes!$C$2:$E$534,3,0),0)</f>
        <v>0</v>
      </c>
      <c r="P1680" s="100" t="str">
        <f t="shared" ca="1" si="142"/>
        <v>OUT TIME</v>
      </c>
      <c r="Q1680" s="84">
        <f>+IFERROR(VLOOKUP(CONSOLIDADO[[#This Row],[Codigo Municipio]],TDDia!$A$4:$B$394,2,0),0)</f>
        <v>0</v>
      </c>
    </row>
    <row r="1681" spans="2:17" ht="14.4" x14ac:dyDescent="0.3">
      <c r="B1681">
        <f t="shared" si="144"/>
        <v>9</v>
      </c>
      <c r="C1681" s="75" t="str" cm="1">
        <f t="array" ref="C1681">+INDEX(Table_4[[Departamento]:[Municipio]],FINAL!$B1681,1)</f>
        <v>Colón</v>
      </c>
      <c r="D1681" s="75" t="str" cm="1">
        <f t="array" ref="D1681">+INDEX(Table_4[[Departamento]:[Municipio]],FINAL!$B1681,4)</f>
        <v>Trujillo</v>
      </c>
      <c r="E1681" s="75" t="str" cm="1">
        <f t="array" ref="E1681">+INDEX(Table_4[[Departamento]:[Municipio]],FINAL!$B1681,3)</f>
        <v>0201</v>
      </c>
      <c r="F1681" s="102">
        <f t="shared" si="143"/>
        <v>44028</v>
      </c>
      <c r="G1681" s="77" t="str">
        <f>+CONSOLIDADO[[#This Row],[Codigo Municipio]]&amp;CONSOLIDADO[[#This Row],[Fecha]]</f>
        <v>020144028</v>
      </c>
      <c r="H1681" s="78">
        <f>+IFERROR(VLOOKUP($G1681,TDAcumula!$C$2:$E$2027,3,0),0)</f>
        <v>0</v>
      </c>
      <c r="I1681" s="79">
        <f t="shared" si="140"/>
        <v>7</v>
      </c>
      <c r="J1681" s="80">
        <f>+IF(CONSOLIDADO[[#This Row],[Codigo Municipio]]=E1680,CONSOLIDADO[[#This Row],[Fallecidos Diarios]]+J1680,CONSOLIDADO[[#This Row],[Fallecidos Diarios]])</f>
        <v>0</v>
      </c>
      <c r="K1681" s="81">
        <f t="shared" si="141"/>
        <v>0</v>
      </c>
      <c r="L1681" s="82">
        <f>+IF(CONSOLIDADO[[#This Row],[Codigo Municipio]]=E1680,CONSOLIDADO[[#This Row],[Recuperados Diarios]]+L1680,CONSOLIDADO[[#This Row],[Recuperados Diarios]])</f>
        <v>7</v>
      </c>
      <c r="M1681" s="83" cm="1">
        <f t="array" ref="M1681">+IFERROR(IF(CONSOLIDADO[[#This Row],[Día]]&lt;14,0,INDEX(CONSOLIDADO[Casos Diarios],ROW()-14,1)),0)</f>
        <v>0</v>
      </c>
      <c r="N1681" s="78">
        <f>+IF(CONSOLIDADO[[#This Row],[Clave]]="710143893",1,IF(OR(CONSOLIDADO[[#This Row],[Casos Acumulados]]&gt;0,CONSOLIDADO[[#This Row],[Muertes]]&gt;0),N1680+1,I1681))</f>
        <v>112</v>
      </c>
      <c r="O1681" s="75">
        <f>+IFERROR(VLOOKUP($G1681,TDMuertes!$C$2:$E$534,3,0),0)</f>
        <v>0</v>
      </c>
      <c r="P1681" s="100" t="str">
        <f t="shared" ca="1" si="142"/>
        <v>OUT TIME</v>
      </c>
      <c r="Q1681" s="84">
        <f>+IFERROR(VLOOKUP(CONSOLIDADO[[#This Row],[Codigo Municipio]],TDDia!$A$4:$B$394,2,0),0)</f>
        <v>0</v>
      </c>
    </row>
    <row r="1682" spans="2:17" ht="14.4" x14ac:dyDescent="0.3">
      <c r="B1682">
        <f t="shared" si="144"/>
        <v>9</v>
      </c>
      <c r="C1682" s="75" t="str" cm="1">
        <f t="array" ref="C1682">+INDEX(Table_4[[Departamento]:[Municipio]],FINAL!$B1682,1)</f>
        <v>Colón</v>
      </c>
      <c r="D1682" s="75" t="str" cm="1">
        <f t="array" ref="D1682">+INDEX(Table_4[[Departamento]:[Municipio]],FINAL!$B1682,4)</f>
        <v>Trujillo</v>
      </c>
      <c r="E1682" s="75" t="str" cm="1">
        <f t="array" ref="E1682">+INDEX(Table_4[[Departamento]:[Municipio]],FINAL!$B1682,3)</f>
        <v>0201</v>
      </c>
      <c r="F1682" s="102">
        <f t="shared" si="143"/>
        <v>44029</v>
      </c>
      <c r="G1682" s="77" t="str">
        <f>+CONSOLIDADO[[#This Row],[Codigo Municipio]]&amp;CONSOLIDADO[[#This Row],[Fecha]]</f>
        <v>020144029</v>
      </c>
      <c r="H1682" s="78">
        <f>+IFERROR(VLOOKUP($G1682,TDAcumula!$C$2:$E$2027,3,0),0)</f>
        <v>0</v>
      </c>
      <c r="I1682" s="79">
        <f t="shared" si="140"/>
        <v>7</v>
      </c>
      <c r="J1682" s="80">
        <f>+IF(CONSOLIDADO[[#This Row],[Codigo Municipio]]=E1681,CONSOLIDADO[[#This Row],[Fallecidos Diarios]]+J1681,CONSOLIDADO[[#This Row],[Fallecidos Diarios]])</f>
        <v>0</v>
      </c>
      <c r="K1682" s="81">
        <f t="shared" si="141"/>
        <v>0</v>
      </c>
      <c r="L1682" s="82">
        <f>+IF(CONSOLIDADO[[#This Row],[Codigo Municipio]]=E1681,CONSOLIDADO[[#This Row],[Recuperados Diarios]]+L1681,CONSOLIDADO[[#This Row],[Recuperados Diarios]])</f>
        <v>7</v>
      </c>
      <c r="M1682" s="83" cm="1">
        <f t="array" ref="M1682">+IFERROR(IF(CONSOLIDADO[[#This Row],[Día]]&lt;14,0,INDEX(CONSOLIDADO[Casos Diarios],ROW()-14,1)),0)</f>
        <v>0</v>
      </c>
      <c r="N1682" s="78">
        <f>+IF(CONSOLIDADO[[#This Row],[Clave]]="710143893",1,IF(OR(CONSOLIDADO[[#This Row],[Casos Acumulados]]&gt;0,CONSOLIDADO[[#This Row],[Muertes]]&gt;0),N1681+1,I1682))</f>
        <v>113</v>
      </c>
      <c r="O1682" s="75">
        <f>+IFERROR(VLOOKUP($G1682,TDMuertes!$C$2:$E$534,3,0),0)</f>
        <v>0</v>
      </c>
      <c r="P1682" s="100" t="str">
        <f t="shared" ca="1" si="142"/>
        <v>OUT TIME</v>
      </c>
      <c r="Q1682" s="84">
        <f>+IFERROR(VLOOKUP(CONSOLIDADO[[#This Row],[Codigo Municipio]],TDDia!$A$4:$B$394,2,0),0)</f>
        <v>0</v>
      </c>
    </row>
    <row r="1683" spans="2:17" ht="14.4" x14ac:dyDescent="0.3">
      <c r="B1683">
        <f t="shared" si="144"/>
        <v>9</v>
      </c>
      <c r="C1683" s="75" t="str" cm="1">
        <f t="array" ref="C1683">+INDEX(Table_4[[Departamento]:[Municipio]],FINAL!$B1683,1)</f>
        <v>Colón</v>
      </c>
      <c r="D1683" s="75" t="str" cm="1">
        <f t="array" ref="D1683">+INDEX(Table_4[[Departamento]:[Municipio]],FINAL!$B1683,4)</f>
        <v>Trujillo</v>
      </c>
      <c r="E1683" s="75" t="str" cm="1">
        <f t="array" ref="E1683">+INDEX(Table_4[[Departamento]:[Municipio]],FINAL!$B1683,3)</f>
        <v>0201</v>
      </c>
      <c r="F1683" s="102">
        <f t="shared" si="143"/>
        <v>44030</v>
      </c>
      <c r="G1683" s="77" t="str">
        <f>+CONSOLIDADO[[#This Row],[Codigo Municipio]]&amp;CONSOLIDADO[[#This Row],[Fecha]]</f>
        <v>020144030</v>
      </c>
      <c r="H1683" s="78">
        <f>+IFERROR(VLOOKUP($G1683,TDAcumula!$C$2:$E$2027,3,0),0)</f>
        <v>0</v>
      </c>
      <c r="I1683" s="79">
        <f t="shared" si="140"/>
        <v>7</v>
      </c>
      <c r="J1683" s="80">
        <f>+IF(CONSOLIDADO[[#This Row],[Codigo Municipio]]=E1682,CONSOLIDADO[[#This Row],[Fallecidos Diarios]]+J1682,CONSOLIDADO[[#This Row],[Fallecidos Diarios]])</f>
        <v>0</v>
      </c>
      <c r="K1683" s="81">
        <f t="shared" si="141"/>
        <v>0</v>
      </c>
      <c r="L1683" s="82">
        <f>+IF(CONSOLIDADO[[#This Row],[Codigo Municipio]]=E1682,CONSOLIDADO[[#This Row],[Recuperados Diarios]]+L1682,CONSOLIDADO[[#This Row],[Recuperados Diarios]])</f>
        <v>7</v>
      </c>
      <c r="M1683" s="83" cm="1">
        <f t="array" ref="M1683">+IFERROR(IF(CONSOLIDADO[[#This Row],[Día]]&lt;14,0,INDEX(CONSOLIDADO[Casos Diarios],ROW()-14,1)),0)</f>
        <v>0</v>
      </c>
      <c r="N1683" s="78">
        <f>+IF(CONSOLIDADO[[#This Row],[Clave]]="710143893",1,IF(OR(CONSOLIDADO[[#This Row],[Casos Acumulados]]&gt;0,CONSOLIDADO[[#This Row],[Muertes]]&gt;0),N1682+1,I1683))</f>
        <v>114</v>
      </c>
      <c r="O1683" s="75">
        <f>+IFERROR(VLOOKUP($G1683,TDMuertes!$C$2:$E$534,3,0),0)</f>
        <v>0</v>
      </c>
      <c r="P1683" s="100" t="str">
        <f t="shared" ca="1" si="142"/>
        <v>OUT TIME</v>
      </c>
      <c r="Q1683" s="84">
        <f>+IFERROR(VLOOKUP(CONSOLIDADO[[#This Row],[Codigo Municipio]],TDDia!$A$4:$B$394,2,0),0)</f>
        <v>0</v>
      </c>
    </row>
    <row r="1684" spans="2:17" ht="14.4" x14ac:dyDescent="0.3">
      <c r="B1684">
        <f t="shared" si="144"/>
        <v>9</v>
      </c>
      <c r="C1684" s="75" t="str" cm="1">
        <f t="array" ref="C1684">+INDEX(Table_4[[Departamento]:[Municipio]],FINAL!$B1684,1)</f>
        <v>Colón</v>
      </c>
      <c r="D1684" s="75" t="str" cm="1">
        <f t="array" ref="D1684">+INDEX(Table_4[[Departamento]:[Municipio]],FINAL!$B1684,4)</f>
        <v>Trujillo</v>
      </c>
      <c r="E1684" s="75" t="str" cm="1">
        <f t="array" ref="E1684">+INDEX(Table_4[[Departamento]:[Municipio]],FINAL!$B1684,3)</f>
        <v>0201</v>
      </c>
      <c r="F1684" s="102">
        <f t="shared" si="143"/>
        <v>44031</v>
      </c>
      <c r="G1684" s="77" t="str">
        <f>+CONSOLIDADO[[#This Row],[Codigo Municipio]]&amp;CONSOLIDADO[[#This Row],[Fecha]]</f>
        <v>020144031</v>
      </c>
      <c r="H1684" s="78">
        <f>+IFERROR(VLOOKUP($G1684,TDAcumula!$C$2:$E$2027,3,0),0)</f>
        <v>0</v>
      </c>
      <c r="I1684" s="79">
        <f t="shared" si="140"/>
        <v>7</v>
      </c>
      <c r="J1684" s="80">
        <f>+IF(CONSOLIDADO[[#This Row],[Codigo Municipio]]=E1683,CONSOLIDADO[[#This Row],[Fallecidos Diarios]]+J1683,CONSOLIDADO[[#This Row],[Fallecidos Diarios]])</f>
        <v>0</v>
      </c>
      <c r="K1684" s="81">
        <f t="shared" si="141"/>
        <v>0</v>
      </c>
      <c r="L1684" s="82">
        <f>+IF(CONSOLIDADO[[#This Row],[Codigo Municipio]]=E1683,CONSOLIDADO[[#This Row],[Recuperados Diarios]]+L1683,CONSOLIDADO[[#This Row],[Recuperados Diarios]])</f>
        <v>7</v>
      </c>
      <c r="M1684" s="83" cm="1">
        <f t="array" ref="M1684">+IFERROR(IF(CONSOLIDADO[[#This Row],[Día]]&lt;14,0,INDEX(CONSOLIDADO[Casos Diarios],ROW()-14,1)),0)</f>
        <v>0</v>
      </c>
      <c r="N1684" s="78">
        <f>+IF(CONSOLIDADO[[#This Row],[Clave]]="710143893",1,IF(OR(CONSOLIDADO[[#This Row],[Casos Acumulados]]&gt;0,CONSOLIDADO[[#This Row],[Muertes]]&gt;0),N1683+1,I1684))</f>
        <v>115</v>
      </c>
      <c r="O1684" s="75">
        <f>+IFERROR(VLOOKUP($G1684,TDMuertes!$C$2:$E$534,3,0),0)</f>
        <v>0</v>
      </c>
      <c r="P1684" s="100" t="str">
        <f t="shared" ca="1" si="142"/>
        <v>OUT TIME</v>
      </c>
      <c r="Q1684" s="84">
        <f>+IFERROR(VLOOKUP(CONSOLIDADO[[#This Row],[Codigo Municipio]],TDDia!$A$4:$B$394,2,0),0)</f>
        <v>0</v>
      </c>
    </row>
    <row r="1685" spans="2:17" ht="14.4" x14ac:dyDescent="0.3">
      <c r="B1685">
        <f t="shared" si="144"/>
        <v>9</v>
      </c>
      <c r="C1685" s="75" t="str" cm="1">
        <f t="array" ref="C1685">+INDEX(Table_4[[Departamento]:[Municipio]],FINAL!$B1685,1)</f>
        <v>Colón</v>
      </c>
      <c r="D1685" s="75" t="str" cm="1">
        <f t="array" ref="D1685">+INDEX(Table_4[[Departamento]:[Municipio]],FINAL!$B1685,4)</f>
        <v>Trujillo</v>
      </c>
      <c r="E1685" s="75" t="str" cm="1">
        <f t="array" ref="E1685">+INDEX(Table_4[[Departamento]:[Municipio]],FINAL!$B1685,3)</f>
        <v>0201</v>
      </c>
      <c r="F1685" s="102">
        <f t="shared" si="143"/>
        <v>44032</v>
      </c>
      <c r="G1685" s="77" t="str">
        <f>+CONSOLIDADO[[#This Row],[Codigo Municipio]]&amp;CONSOLIDADO[[#This Row],[Fecha]]</f>
        <v>020144032</v>
      </c>
      <c r="H1685" s="78">
        <f>+IFERROR(VLOOKUP($G1685,TDAcumula!$C$2:$E$2027,3,0),0)</f>
        <v>0</v>
      </c>
      <c r="I1685" s="79">
        <f t="shared" si="140"/>
        <v>7</v>
      </c>
      <c r="J1685" s="80">
        <f>+IF(CONSOLIDADO[[#This Row],[Codigo Municipio]]=E1684,CONSOLIDADO[[#This Row],[Fallecidos Diarios]]+J1684,CONSOLIDADO[[#This Row],[Fallecidos Diarios]])</f>
        <v>0</v>
      </c>
      <c r="K1685" s="81">
        <f t="shared" si="141"/>
        <v>0</v>
      </c>
      <c r="L1685" s="82">
        <f>+IF(CONSOLIDADO[[#This Row],[Codigo Municipio]]=E1684,CONSOLIDADO[[#This Row],[Recuperados Diarios]]+L1684,CONSOLIDADO[[#This Row],[Recuperados Diarios]])</f>
        <v>7</v>
      </c>
      <c r="M1685" s="83" cm="1">
        <f t="array" ref="M1685">+IFERROR(IF(CONSOLIDADO[[#This Row],[Día]]&lt;14,0,INDEX(CONSOLIDADO[Casos Diarios],ROW()-14,1)),0)</f>
        <v>0</v>
      </c>
      <c r="N1685" s="78">
        <f>+IF(CONSOLIDADO[[#This Row],[Clave]]="710143893",1,IF(OR(CONSOLIDADO[[#This Row],[Casos Acumulados]]&gt;0,CONSOLIDADO[[#This Row],[Muertes]]&gt;0),N1684+1,I1685))</f>
        <v>116</v>
      </c>
      <c r="O1685" s="75">
        <f>+IFERROR(VLOOKUP($G1685,TDMuertes!$C$2:$E$534,3,0),0)</f>
        <v>0</v>
      </c>
      <c r="P1685" s="100" t="str">
        <f t="shared" ca="1" si="142"/>
        <v>OUT TIME</v>
      </c>
      <c r="Q1685" s="84">
        <f>+IFERROR(VLOOKUP(CONSOLIDADO[[#This Row],[Codigo Municipio]],TDDia!$A$4:$B$394,2,0),0)</f>
        <v>0</v>
      </c>
    </row>
    <row r="1686" spans="2:17" ht="14.4" x14ac:dyDescent="0.3">
      <c r="B1686">
        <f t="shared" si="144"/>
        <v>9</v>
      </c>
      <c r="C1686" s="75" t="str" cm="1">
        <f t="array" ref="C1686">+INDEX(Table_4[[Departamento]:[Municipio]],FINAL!$B1686,1)</f>
        <v>Colón</v>
      </c>
      <c r="D1686" s="75" t="str" cm="1">
        <f t="array" ref="D1686">+INDEX(Table_4[[Departamento]:[Municipio]],FINAL!$B1686,4)</f>
        <v>Trujillo</v>
      </c>
      <c r="E1686" s="75" t="str" cm="1">
        <f t="array" ref="E1686">+INDEX(Table_4[[Departamento]:[Municipio]],FINAL!$B1686,3)</f>
        <v>0201</v>
      </c>
      <c r="F1686" s="102">
        <f t="shared" si="143"/>
        <v>44033</v>
      </c>
      <c r="G1686" s="77" t="str">
        <f>+CONSOLIDADO[[#This Row],[Codigo Municipio]]&amp;CONSOLIDADO[[#This Row],[Fecha]]</f>
        <v>020144033</v>
      </c>
      <c r="H1686" s="78">
        <f>+IFERROR(VLOOKUP($G1686,TDAcumula!$C$2:$E$2027,3,0),0)</f>
        <v>0</v>
      </c>
      <c r="I1686" s="79">
        <f t="shared" si="140"/>
        <v>7</v>
      </c>
      <c r="J1686" s="80">
        <f>+IF(CONSOLIDADO[[#This Row],[Codigo Municipio]]=E1685,CONSOLIDADO[[#This Row],[Fallecidos Diarios]]+J1685,CONSOLIDADO[[#This Row],[Fallecidos Diarios]])</f>
        <v>0</v>
      </c>
      <c r="K1686" s="81">
        <f t="shared" si="141"/>
        <v>0</v>
      </c>
      <c r="L1686" s="82">
        <f>+IF(CONSOLIDADO[[#This Row],[Codigo Municipio]]=E1685,CONSOLIDADO[[#This Row],[Recuperados Diarios]]+L1685,CONSOLIDADO[[#This Row],[Recuperados Diarios]])</f>
        <v>7</v>
      </c>
      <c r="M1686" s="83" cm="1">
        <f t="array" ref="M1686">+IFERROR(IF(CONSOLIDADO[[#This Row],[Día]]&lt;14,0,INDEX(CONSOLIDADO[Casos Diarios],ROW()-14,1)),0)</f>
        <v>0</v>
      </c>
      <c r="N1686" s="78">
        <f>+IF(CONSOLIDADO[[#This Row],[Clave]]="710143893",1,IF(OR(CONSOLIDADO[[#This Row],[Casos Acumulados]]&gt;0,CONSOLIDADO[[#This Row],[Muertes]]&gt;0),N1685+1,I1686))</f>
        <v>117</v>
      </c>
      <c r="O1686" s="75">
        <f>+IFERROR(VLOOKUP($G1686,TDMuertes!$C$2:$E$534,3,0),0)</f>
        <v>0</v>
      </c>
      <c r="P1686" s="100" t="str">
        <f t="shared" ca="1" si="142"/>
        <v>OUT TIME</v>
      </c>
      <c r="Q1686" s="84">
        <f>+IFERROR(VLOOKUP(CONSOLIDADO[[#This Row],[Codigo Municipio]],TDDia!$A$4:$B$394,2,0),0)</f>
        <v>0</v>
      </c>
    </row>
    <row r="1687" spans="2:17" ht="14.4" x14ac:dyDescent="0.3">
      <c r="B1687">
        <f t="shared" si="144"/>
        <v>9</v>
      </c>
      <c r="C1687" s="75" t="str" cm="1">
        <f t="array" ref="C1687">+INDEX(Table_4[[Departamento]:[Municipio]],FINAL!$B1687,1)</f>
        <v>Colón</v>
      </c>
      <c r="D1687" s="75" t="str" cm="1">
        <f t="array" ref="D1687">+INDEX(Table_4[[Departamento]:[Municipio]],FINAL!$B1687,4)</f>
        <v>Trujillo</v>
      </c>
      <c r="E1687" s="75" t="str" cm="1">
        <f t="array" ref="E1687">+INDEX(Table_4[[Departamento]:[Municipio]],FINAL!$B1687,3)</f>
        <v>0201</v>
      </c>
      <c r="F1687" s="102">
        <f t="shared" si="143"/>
        <v>44034</v>
      </c>
      <c r="G1687" s="77" t="str">
        <f>+CONSOLIDADO[[#This Row],[Codigo Municipio]]&amp;CONSOLIDADO[[#This Row],[Fecha]]</f>
        <v>020144034</v>
      </c>
      <c r="H1687" s="78">
        <f>+IFERROR(VLOOKUP($G1687,TDAcumula!$C$2:$E$2027,3,0),0)</f>
        <v>0</v>
      </c>
      <c r="I1687" s="79">
        <f t="shared" si="140"/>
        <v>7</v>
      </c>
      <c r="J1687" s="80">
        <f>+IF(CONSOLIDADO[[#This Row],[Codigo Municipio]]=E1686,CONSOLIDADO[[#This Row],[Fallecidos Diarios]]+J1686,CONSOLIDADO[[#This Row],[Fallecidos Diarios]])</f>
        <v>0</v>
      </c>
      <c r="K1687" s="81">
        <f t="shared" si="141"/>
        <v>0</v>
      </c>
      <c r="L1687" s="82">
        <f>+IF(CONSOLIDADO[[#This Row],[Codigo Municipio]]=E1686,CONSOLIDADO[[#This Row],[Recuperados Diarios]]+L1686,CONSOLIDADO[[#This Row],[Recuperados Diarios]])</f>
        <v>7</v>
      </c>
      <c r="M1687" s="83" cm="1">
        <f t="array" ref="M1687">+IFERROR(IF(CONSOLIDADO[[#This Row],[Día]]&lt;14,0,INDEX(CONSOLIDADO[Casos Diarios],ROW()-14,1)),0)</f>
        <v>0</v>
      </c>
      <c r="N1687" s="78">
        <f>+IF(CONSOLIDADO[[#This Row],[Clave]]="710143893",1,IF(OR(CONSOLIDADO[[#This Row],[Casos Acumulados]]&gt;0,CONSOLIDADO[[#This Row],[Muertes]]&gt;0),N1686+1,I1687))</f>
        <v>118</v>
      </c>
      <c r="O1687" s="75">
        <f>+IFERROR(VLOOKUP($G1687,TDMuertes!$C$2:$E$534,3,0),0)</f>
        <v>0</v>
      </c>
      <c r="P1687" s="100" t="str">
        <f t="shared" ca="1" si="142"/>
        <v>OUT TIME</v>
      </c>
      <c r="Q1687" s="84">
        <f>+IFERROR(VLOOKUP(CONSOLIDADO[[#This Row],[Codigo Municipio]],TDDia!$A$4:$B$394,2,0),0)</f>
        <v>0</v>
      </c>
    </row>
    <row r="1688" spans="2:17" ht="14.4" x14ac:dyDescent="0.3">
      <c r="B1688">
        <f t="shared" si="144"/>
        <v>9</v>
      </c>
      <c r="C1688" s="75" t="str" cm="1">
        <f t="array" ref="C1688">+INDEX(Table_4[[Departamento]:[Municipio]],FINAL!$B1688,1)</f>
        <v>Colón</v>
      </c>
      <c r="D1688" s="75" t="str" cm="1">
        <f t="array" ref="D1688">+INDEX(Table_4[[Departamento]:[Municipio]],FINAL!$B1688,4)</f>
        <v>Trujillo</v>
      </c>
      <c r="E1688" s="75" t="str" cm="1">
        <f t="array" ref="E1688">+INDEX(Table_4[[Departamento]:[Municipio]],FINAL!$B1688,3)</f>
        <v>0201</v>
      </c>
      <c r="F1688" s="102">
        <f t="shared" si="143"/>
        <v>44035</v>
      </c>
      <c r="G1688" s="77" t="str">
        <f>+CONSOLIDADO[[#This Row],[Codigo Municipio]]&amp;CONSOLIDADO[[#This Row],[Fecha]]</f>
        <v>020144035</v>
      </c>
      <c r="H1688" s="78">
        <f>+IFERROR(VLOOKUP($G1688,TDAcumula!$C$2:$E$2027,3,0),0)</f>
        <v>0</v>
      </c>
      <c r="I1688" s="79">
        <f t="shared" si="140"/>
        <v>7</v>
      </c>
      <c r="J1688" s="80">
        <f>+IF(CONSOLIDADO[[#This Row],[Codigo Municipio]]=E1687,CONSOLIDADO[[#This Row],[Fallecidos Diarios]]+J1687,CONSOLIDADO[[#This Row],[Fallecidos Diarios]])</f>
        <v>0</v>
      </c>
      <c r="K1688" s="81">
        <f t="shared" si="141"/>
        <v>0</v>
      </c>
      <c r="L1688" s="82">
        <f>+IF(CONSOLIDADO[[#This Row],[Codigo Municipio]]=E1687,CONSOLIDADO[[#This Row],[Recuperados Diarios]]+L1687,CONSOLIDADO[[#This Row],[Recuperados Diarios]])</f>
        <v>7</v>
      </c>
      <c r="M1688" s="83" cm="1">
        <f t="array" ref="M1688">+IFERROR(IF(CONSOLIDADO[[#This Row],[Día]]&lt;14,0,INDEX(CONSOLIDADO[Casos Diarios],ROW()-14,1)),0)</f>
        <v>0</v>
      </c>
      <c r="N1688" s="78">
        <f>+IF(CONSOLIDADO[[#This Row],[Clave]]="710143893",1,IF(OR(CONSOLIDADO[[#This Row],[Casos Acumulados]]&gt;0,CONSOLIDADO[[#This Row],[Muertes]]&gt;0),N1687+1,I1688))</f>
        <v>119</v>
      </c>
      <c r="O1688" s="75">
        <f>+IFERROR(VLOOKUP($G1688,TDMuertes!$C$2:$E$534,3,0),0)</f>
        <v>0</v>
      </c>
      <c r="P1688" s="100" t="str">
        <f t="shared" ca="1" si="142"/>
        <v>OUT TIME</v>
      </c>
      <c r="Q1688" s="84">
        <f>+IFERROR(VLOOKUP(CONSOLIDADO[[#This Row],[Codigo Municipio]],TDDia!$A$4:$B$394,2,0),0)</f>
        <v>0</v>
      </c>
    </row>
    <row r="1689" spans="2:17" ht="14.4" x14ac:dyDescent="0.3">
      <c r="B1689">
        <f t="shared" si="144"/>
        <v>9</v>
      </c>
      <c r="C1689" s="75" t="str" cm="1">
        <f t="array" ref="C1689">+INDEX(Table_4[[Departamento]:[Municipio]],FINAL!$B1689,1)</f>
        <v>Colón</v>
      </c>
      <c r="D1689" s="75" t="str" cm="1">
        <f t="array" ref="D1689">+INDEX(Table_4[[Departamento]:[Municipio]],FINAL!$B1689,4)</f>
        <v>Trujillo</v>
      </c>
      <c r="E1689" s="75" t="str" cm="1">
        <f t="array" ref="E1689">+INDEX(Table_4[[Departamento]:[Municipio]],FINAL!$B1689,3)</f>
        <v>0201</v>
      </c>
      <c r="F1689" s="102">
        <f t="shared" si="143"/>
        <v>44036</v>
      </c>
      <c r="G1689" s="77" t="str">
        <f>+CONSOLIDADO[[#This Row],[Codigo Municipio]]&amp;CONSOLIDADO[[#This Row],[Fecha]]</f>
        <v>020144036</v>
      </c>
      <c r="H1689" s="78">
        <f>+IFERROR(VLOOKUP($G1689,TDAcumula!$C$2:$E$2027,3,0),0)</f>
        <v>0</v>
      </c>
      <c r="I1689" s="79">
        <f t="shared" si="140"/>
        <v>7</v>
      </c>
      <c r="J1689" s="80">
        <f>+IF(CONSOLIDADO[[#This Row],[Codigo Municipio]]=E1688,CONSOLIDADO[[#This Row],[Fallecidos Diarios]]+J1688,CONSOLIDADO[[#This Row],[Fallecidos Diarios]])</f>
        <v>0</v>
      </c>
      <c r="K1689" s="81">
        <f t="shared" si="141"/>
        <v>0</v>
      </c>
      <c r="L1689" s="82">
        <f>+IF(CONSOLIDADO[[#This Row],[Codigo Municipio]]=E1688,CONSOLIDADO[[#This Row],[Recuperados Diarios]]+L1688,CONSOLIDADO[[#This Row],[Recuperados Diarios]])</f>
        <v>7</v>
      </c>
      <c r="M1689" s="83" cm="1">
        <f t="array" ref="M1689">+IFERROR(IF(CONSOLIDADO[[#This Row],[Día]]&lt;14,0,INDEX(CONSOLIDADO[Casos Diarios],ROW()-14,1)),0)</f>
        <v>0</v>
      </c>
      <c r="N1689" s="78">
        <f>+IF(CONSOLIDADO[[#This Row],[Clave]]="710143893",1,IF(OR(CONSOLIDADO[[#This Row],[Casos Acumulados]]&gt;0,CONSOLIDADO[[#This Row],[Muertes]]&gt;0),N1688+1,I1689))</f>
        <v>120</v>
      </c>
      <c r="O1689" s="75">
        <f>+IFERROR(VLOOKUP($G1689,TDMuertes!$C$2:$E$534,3,0),0)</f>
        <v>0</v>
      </c>
      <c r="P1689" s="100" t="str">
        <f t="shared" ca="1" si="142"/>
        <v>OUT TIME</v>
      </c>
      <c r="Q1689" s="84">
        <f>+IFERROR(VLOOKUP(CONSOLIDADO[[#This Row],[Codigo Municipio]],TDDia!$A$4:$B$394,2,0),0)</f>
        <v>0</v>
      </c>
    </row>
    <row r="1690" spans="2:17" ht="14.4" x14ac:dyDescent="0.3">
      <c r="B1690">
        <f t="shared" si="144"/>
        <v>9</v>
      </c>
      <c r="C1690" s="75" t="str" cm="1">
        <f t="array" ref="C1690">+INDEX(Table_4[[Departamento]:[Municipio]],FINAL!$B1690,1)</f>
        <v>Colón</v>
      </c>
      <c r="D1690" s="75" t="str" cm="1">
        <f t="array" ref="D1690">+INDEX(Table_4[[Departamento]:[Municipio]],FINAL!$B1690,4)</f>
        <v>Trujillo</v>
      </c>
      <c r="E1690" s="75" t="str" cm="1">
        <f t="array" ref="E1690">+INDEX(Table_4[[Departamento]:[Municipio]],FINAL!$B1690,3)</f>
        <v>0201</v>
      </c>
      <c r="F1690" s="102">
        <f t="shared" si="143"/>
        <v>44037</v>
      </c>
      <c r="G1690" s="77" t="str">
        <f>+CONSOLIDADO[[#This Row],[Codigo Municipio]]&amp;CONSOLIDADO[[#This Row],[Fecha]]</f>
        <v>020144037</v>
      </c>
      <c r="H1690" s="78">
        <f>+IFERROR(VLOOKUP($G1690,TDAcumula!$C$2:$E$2027,3,0),0)</f>
        <v>0</v>
      </c>
      <c r="I1690" s="79">
        <f t="shared" si="140"/>
        <v>7</v>
      </c>
      <c r="J1690" s="80">
        <f>+IF(CONSOLIDADO[[#This Row],[Codigo Municipio]]=E1689,CONSOLIDADO[[#This Row],[Fallecidos Diarios]]+J1689,CONSOLIDADO[[#This Row],[Fallecidos Diarios]])</f>
        <v>0</v>
      </c>
      <c r="K1690" s="81">
        <f t="shared" si="141"/>
        <v>0</v>
      </c>
      <c r="L1690" s="82">
        <f>+IF(CONSOLIDADO[[#This Row],[Codigo Municipio]]=E1689,CONSOLIDADO[[#This Row],[Recuperados Diarios]]+L1689,CONSOLIDADO[[#This Row],[Recuperados Diarios]])</f>
        <v>7</v>
      </c>
      <c r="M1690" s="83" cm="1">
        <f t="array" ref="M1690">+IFERROR(IF(CONSOLIDADO[[#This Row],[Día]]&lt;14,0,INDEX(CONSOLIDADO[Casos Diarios],ROW()-14,1)),0)</f>
        <v>0</v>
      </c>
      <c r="N1690" s="78">
        <f>+IF(CONSOLIDADO[[#This Row],[Clave]]="710143893",1,IF(OR(CONSOLIDADO[[#This Row],[Casos Acumulados]]&gt;0,CONSOLIDADO[[#This Row],[Muertes]]&gt;0),N1689+1,I1690))</f>
        <v>121</v>
      </c>
      <c r="O1690" s="75">
        <f>+IFERROR(VLOOKUP($G1690,TDMuertes!$C$2:$E$534,3,0),0)</f>
        <v>0</v>
      </c>
      <c r="P1690" s="100" t="str">
        <f t="shared" ca="1" si="142"/>
        <v>OUT TIME</v>
      </c>
      <c r="Q1690" s="84">
        <f>+IFERROR(VLOOKUP(CONSOLIDADO[[#This Row],[Codigo Municipio]],TDDia!$A$4:$B$394,2,0),0)</f>
        <v>0</v>
      </c>
    </row>
    <row r="1691" spans="2:17" ht="14.4" x14ac:dyDescent="0.3">
      <c r="B1691">
        <f t="shared" si="144"/>
        <v>9</v>
      </c>
      <c r="C1691" s="75" t="str" cm="1">
        <f t="array" ref="C1691">+INDEX(Table_4[[Departamento]:[Municipio]],FINAL!$B1691,1)</f>
        <v>Colón</v>
      </c>
      <c r="D1691" s="75" t="str" cm="1">
        <f t="array" ref="D1691">+INDEX(Table_4[[Departamento]:[Municipio]],FINAL!$B1691,4)</f>
        <v>Trujillo</v>
      </c>
      <c r="E1691" s="75" t="str" cm="1">
        <f t="array" ref="E1691">+INDEX(Table_4[[Departamento]:[Municipio]],FINAL!$B1691,3)</f>
        <v>0201</v>
      </c>
      <c r="F1691" s="102">
        <f t="shared" si="143"/>
        <v>44038</v>
      </c>
      <c r="G1691" s="77" t="str">
        <f>+CONSOLIDADO[[#This Row],[Codigo Municipio]]&amp;CONSOLIDADO[[#This Row],[Fecha]]</f>
        <v>020144038</v>
      </c>
      <c r="H1691" s="78">
        <f>+IFERROR(VLOOKUP($G1691,TDAcumula!$C$2:$E$2027,3,0),0)</f>
        <v>0</v>
      </c>
      <c r="I1691" s="79">
        <f t="shared" si="140"/>
        <v>7</v>
      </c>
      <c r="J1691" s="80">
        <f>+IF(CONSOLIDADO[[#This Row],[Codigo Municipio]]=E1690,CONSOLIDADO[[#This Row],[Fallecidos Diarios]]+J1690,CONSOLIDADO[[#This Row],[Fallecidos Diarios]])</f>
        <v>0</v>
      </c>
      <c r="K1691" s="81">
        <f t="shared" si="141"/>
        <v>0</v>
      </c>
      <c r="L1691" s="82">
        <f>+IF(CONSOLIDADO[[#This Row],[Codigo Municipio]]=E1690,CONSOLIDADO[[#This Row],[Recuperados Diarios]]+L1690,CONSOLIDADO[[#This Row],[Recuperados Diarios]])</f>
        <v>7</v>
      </c>
      <c r="M1691" s="83" cm="1">
        <f t="array" ref="M1691">+IFERROR(IF(CONSOLIDADO[[#This Row],[Día]]&lt;14,0,INDEX(CONSOLIDADO[Casos Diarios],ROW()-14,1)),0)</f>
        <v>0</v>
      </c>
      <c r="N1691" s="78">
        <f>+IF(CONSOLIDADO[[#This Row],[Clave]]="710143893",1,IF(OR(CONSOLIDADO[[#This Row],[Casos Acumulados]]&gt;0,CONSOLIDADO[[#This Row],[Muertes]]&gt;0),N1690+1,I1691))</f>
        <v>122</v>
      </c>
      <c r="O1691" s="75">
        <f>+IFERROR(VLOOKUP($G1691,TDMuertes!$C$2:$E$534,3,0),0)</f>
        <v>0</v>
      </c>
      <c r="P1691" s="100" t="str">
        <f t="shared" ca="1" si="142"/>
        <v>OUT TIME</v>
      </c>
      <c r="Q1691" s="84">
        <f>+IFERROR(VLOOKUP(CONSOLIDADO[[#This Row],[Codigo Municipio]],TDDia!$A$4:$B$394,2,0),0)</f>
        <v>0</v>
      </c>
    </row>
    <row r="1692" spans="2:17" ht="14.4" x14ac:dyDescent="0.3">
      <c r="B1692">
        <f t="shared" si="144"/>
        <v>9</v>
      </c>
      <c r="C1692" s="75" t="str" cm="1">
        <f t="array" ref="C1692">+INDEX(Table_4[[Departamento]:[Municipio]],FINAL!$B1692,1)</f>
        <v>Colón</v>
      </c>
      <c r="D1692" s="75" t="str" cm="1">
        <f t="array" ref="D1692">+INDEX(Table_4[[Departamento]:[Municipio]],FINAL!$B1692,4)</f>
        <v>Trujillo</v>
      </c>
      <c r="E1692" s="75" t="str" cm="1">
        <f t="array" ref="E1692">+INDEX(Table_4[[Departamento]:[Municipio]],FINAL!$B1692,3)</f>
        <v>0201</v>
      </c>
      <c r="F1692" s="102">
        <f t="shared" si="143"/>
        <v>44039</v>
      </c>
      <c r="G1692" s="77" t="str">
        <f>+CONSOLIDADO[[#This Row],[Codigo Municipio]]&amp;CONSOLIDADO[[#This Row],[Fecha]]</f>
        <v>020144039</v>
      </c>
      <c r="H1692" s="78">
        <f>+IFERROR(VLOOKUP($G1692,TDAcumula!$C$2:$E$2027,3,0),0)</f>
        <v>0</v>
      </c>
      <c r="I1692" s="79">
        <f t="shared" si="140"/>
        <v>7</v>
      </c>
      <c r="J1692" s="80">
        <f>+IF(CONSOLIDADO[[#This Row],[Codigo Municipio]]=E1691,CONSOLIDADO[[#This Row],[Fallecidos Diarios]]+J1691,CONSOLIDADO[[#This Row],[Fallecidos Diarios]])</f>
        <v>0</v>
      </c>
      <c r="K1692" s="81">
        <f t="shared" si="141"/>
        <v>0</v>
      </c>
      <c r="L1692" s="82">
        <f>+IF(CONSOLIDADO[[#This Row],[Codigo Municipio]]=E1691,CONSOLIDADO[[#This Row],[Recuperados Diarios]]+L1691,CONSOLIDADO[[#This Row],[Recuperados Diarios]])</f>
        <v>7</v>
      </c>
      <c r="M1692" s="83" cm="1">
        <f t="array" ref="M1692">+IFERROR(IF(CONSOLIDADO[[#This Row],[Día]]&lt;14,0,INDEX(CONSOLIDADO[Casos Diarios],ROW()-14,1)),0)</f>
        <v>0</v>
      </c>
      <c r="N1692" s="78">
        <f>+IF(CONSOLIDADO[[#This Row],[Clave]]="710143893",1,IF(OR(CONSOLIDADO[[#This Row],[Casos Acumulados]]&gt;0,CONSOLIDADO[[#This Row],[Muertes]]&gt;0),N1691+1,I1692))</f>
        <v>123</v>
      </c>
      <c r="O1692" s="75">
        <f>+IFERROR(VLOOKUP($G1692,TDMuertes!$C$2:$E$534,3,0),0)</f>
        <v>0</v>
      </c>
      <c r="P1692" s="100" t="str">
        <f t="shared" ca="1" si="142"/>
        <v>OUT TIME</v>
      </c>
      <c r="Q1692" s="84">
        <f>+IFERROR(VLOOKUP(CONSOLIDADO[[#This Row],[Codigo Municipio]],TDDia!$A$4:$B$394,2,0),0)</f>
        <v>0</v>
      </c>
    </row>
    <row r="1693" spans="2:17" ht="14.4" x14ac:dyDescent="0.3">
      <c r="B1693">
        <f t="shared" si="144"/>
        <v>9</v>
      </c>
      <c r="C1693" s="75" t="str" cm="1">
        <f t="array" ref="C1693">+INDEX(Table_4[[Departamento]:[Municipio]],FINAL!$B1693,1)</f>
        <v>Colón</v>
      </c>
      <c r="D1693" s="75" t="str" cm="1">
        <f t="array" ref="D1693">+INDEX(Table_4[[Departamento]:[Municipio]],FINAL!$B1693,4)</f>
        <v>Trujillo</v>
      </c>
      <c r="E1693" s="75" t="str" cm="1">
        <f t="array" ref="E1693">+INDEX(Table_4[[Departamento]:[Municipio]],FINAL!$B1693,3)</f>
        <v>0201</v>
      </c>
      <c r="F1693" s="102">
        <f t="shared" si="143"/>
        <v>44040</v>
      </c>
      <c r="G1693" s="77" t="str">
        <f>+CONSOLIDADO[[#This Row],[Codigo Municipio]]&amp;CONSOLIDADO[[#This Row],[Fecha]]</f>
        <v>020144040</v>
      </c>
      <c r="H1693" s="78">
        <f>+IFERROR(VLOOKUP($G1693,TDAcumula!$C$2:$E$2027,3,0),0)</f>
        <v>0</v>
      </c>
      <c r="I1693" s="79">
        <f t="shared" si="140"/>
        <v>7</v>
      </c>
      <c r="J1693" s="80">
        <f>+IF(CONSOLIDADO[[#This Row],[Codigo Municipio]]=E1692,CONSOLIDADO[[#This Row],[Fallecidos Diarios]]+J1692,CONSOLIDADO[[#This Row],[Fallecidos Diarios]])</f>
        <v>0</v>
      </c>
      <c r="K1693" s="81">
        <f t="shared" si="141"/>
        <v>0</v>
      </c>
      <c r="L1693" s="82">
        <f>+IF(CONSOLIDADO[[#This Row],[Codigo Municipio]]=E1692,CONSOLIDADO[[#This Row],[Recuperados Diarios]]+L1692,CONSOLIDADO[[#This Row],[Recuperados Diarios]])</f>
        <v>7</v>
      </c>
      <c r="M1693" s="83" cm="1">
        <f t="array" ref="M1693">+IFERROR(IF(CONSOLIDADO[[#This Row],[Día]]&lt;14,0,INDEX(CONSOLIDADO[Casos Diarios],ROW()-14,1)),0)</f>
        <v>0</v>
      </c>
      <c r="N1693" s="78">
        <f>+IF(CONSOLIDADO[[#This Row],[Clave]]="710143893",1,IF(OR(CONSOLIDADO[[#This Row],[Casos Acumulados]]&gt;0,CONSOLIDADO[[#This Row],[Muertes]]&gt;0),N1692+1,I1693))</f>
        <v>124</v>
      </c>
      <c r="O1693" s="75">
        <f>+IFERROR(VLOOKUP($G1693,TDMuertes!$C$2:$E$534,3,0),0)</f>
        <v>0</v>
      </c>
      <c r="P1693" s="100" t="str">
        <f t="shared" ca="1" si="142"/>
        <v>OUT TIME</v>
      </c>
      <c r="Q1693" s="84">
        <f>+IFERROR(VLOOKUP(CONSOLIDADO[[#This Row],[Codigo Municipio]],TDDia!$A$4:$B$394,2,0),0)</f>
        <v>0</v>
      </c>
    </row>
    <row r="1694" spans="2:17" ht="14.4" x14ac:dyDescent="0.3">
      <c r="B1694">
        <f t="shared" si="144"/>
        <v>9</v>
      </c>
      <c r="C1694" s="75" t="str" cm="1">
        <f t="array" ref="C1694">+INDEX(Table_4[[Departamento]:[Municipio]],FINAL!$B1694,1)</f>
        <v>Colón</v>
      </c>
      <c r="D1694" s="75" t="str" cm="1">
        <f t="array" ref="D1694">+INDEX(Table_4[[Departamento]:[Municipio]],FINAL!$B1694,4)</f>
        <v>Trujillo</v>
      </c>
      <c r="E1694" s="75" t="str" cm="1">
        <f t="array" ref="E1694">+INDEX(Table_4[[Departamento]:[Municipio]],FINAL!$B1694,3)</f>
        <v>0201</v>
      </c>
      <c r="F1694" s="102">
        <f t="shared" si="143"/>
        <v>44041</v>
      </c>
      <c r="G1694" s="77" t="str">
        <f>+CONSOLIDADO[[#This Row],[Codigo Municipio]]&amp;CONSOLIDADO[[#This Row],[Fecha]]</f>
        <v>020144041</v>
      </c>
      <c r="H1694" s="78">
        <f>+IFERROR(VLOOKUP($G1694,TDAcumula!$C$2:$E$2027,3,0),0)</f>
        <v>0</v>
      </c>
      <c r="I1694" s="79">
        <f t="shared" si="140"/>
        <v>7</v>
      </c>
      <c r="J1694" s="80">
        <f>+IF(CONSOLIDADO[[#This Row],[Codigo Municipio]]=E1693,CONSOLIDADO[[#This Row],[Fallecidos Diarios]]+J1693,CONSOLIDADO[[#This Row],[Fallecidos Diarios]])</f>
        <v>0</v>
      </c>
      <c r="K1694" s="81">
        <f t="shared" si="141"/>
        <v>0</v>
      </c>
      <c r="L1694" s="82">
        <f>+IF(CONSOLIDADO[[#This Row],[Codigo Municipio]]=E1693,CONSOLIDADO[[#This Row],[Recuperados Diarios]]+L1693,CONSOLIDADO[[#This Row],[Recuperados Diarios]])</f>
        <v>7</v>
      </c>
      <c r="M1694" s="83" cm="1">
        <f t="array" ref="M1694">+IFERROR(IF(CONSOLIDADO[[#This Row],[Día]]&lt;14,0,INDEX(CONSOLIDADO[Casos Diarios],ROW()-14,1)),0)</f>
        <v>0</v>
      </c>
      <c r="N1694" s="78">
        <f>+IF(CONSOLIDADO[[#This Row],[Clave]]="710143893",1,IF(OR(CONSOLIDADO[[#This Row],[Casos Acumulados]]&gt;0,CONSOLIDADO[[#This Row],[Muertes]]&gt;0),N1693+1,I1694))</f>
        <v>125</v>
      </c>
      <c r="O1694" s="75">
        <f>+IFERROR(VLOOKUP($G1694,TDMuertes!$C$2:$E$534,3,0),0)</f>
        <v>0</v>
      </c>
      <c r="P1694" s="100" t="str">
        <f t="shared" ca="1" si="142"/>
        <v>OUT TIME</v>
      </c>
      <c r="Q1694" s="84">
        <f>+IFERROR(VLOOKUP(CONSOLIDADO[[#This Row],[Codigo Municipio]],TDDia!$A$4:$B$394,2,0),0)</f>
        <v>0</v>
      </c>
    </row>
    <row r="1695" spans="2:17" ht="14.4" x14ac:dyDescent="0.3">
      <c r="B1695">
        <f t="shared" si="144"/>
        <v>9</v>
      </c>
      <c r="C1695" s="75" t="str" cm="1">
        <f t="array" ref="C1695">+INDEX(Table_4[[Departamento]:[Municipio]],FINAL!$B1695,1)</f>
        <v>Colón</v>
      </c>
      <c r="D1695" s="75" t="str" cm="1">
        <f t="array" ref="D1695">+INDEX(Table_4[[Departamento]:[Municipio]],FINAL!$B1695,4)</f>
        <v>Trujillo</v>
      </c>
      <c r="E1695" s="75" t="str" cm="1">
        <f t="array" ref="E1695">+INDEX(Table_4[[Departamento]:[Municipio]],FINAL!$B1695,3)</f>
        <v>0201</v>
      </c>
      <c r="F1695" s="102">
        <f t="shared" si="143"/>
        <v>44042</v>
      </c>
      <c r="G1695" s="77" t="str">
        <f>+CONSOLIDADO[[#This Row],[Codigo Municipio]]&amp;CONSOLIDADO[[#This Row],[Fecha]]</f>
        <v>020144042</v>
      </c>
      <c r="H1695" s="78">
        <f>+IFERROR(VLOOKUP($G1695,TDAcumula!$C$2:$E$2027,3,0),0)</f>
        <v>0</v>
      </c>
      <c r="I1695" s="79">
        <f t="shared" si="140"/>
        <v>7</v>
      </c>
      <c r="J1695" s="80">
        <f>+IF(CONSOLIDADO[[#This Row],[Codigo Municipio]]=E1694,CONSOLIDADO[[#This Row],[Fallecidos Diarios]]+J1694,CONSOLIDADO[[#This Row],[Fallecidos Diarios]])</f>
        <v>0</v>
      </c>
      <c r="K1695" s="81">
        <f t="shared" si="141"/>
        <v>0</v>
      </c>
      <c r="L1695" s="82">
        <f>+IF(CONSOLIDADO[[#This Row],[Codigo Municipio]]=E1694,CONSOLIDADO[[#This Row],[Recuperados Diarios]]+L1694,CONSOLIDADO[[#This Row],[Recuperados Diarios]])</f>
        <v>7</v>
      </c>
      <c r="M1695" s="83" cm="1">
        <f t="array" ref="M1695">+IFERROR(IF(CONSOLIDADO[[#This Row],[Día]]&lt;14,0,INDEX(CONSOLIDADO[Casos Diarios],ROW()-14,1)),0)</f>
        <v>0</v>
      </c>
      <c r="N1695" s="78">
        <f>+IF(CONSOLIDADO[[#This Row],[Clave]]="710143893",1,IF(OR(CONSOLIDADO[[#This Row],[Casos Acumulados]]&gt;0,CONSOLIDADO[[#This Row],[Muertes]]&gt;0),N1694+1,I1695))</f>
        <v>126</v>
      </c>
      <c r="O1695" s="75">
        <f>+IFERROR(VLOOKUP($G1695,TDMuertes!$C$2:$E$534,3,0),0)</f>
        <v>0</v>
      </c>
      <c r="P1695" s="100" t="str">
        <f t="shared" ca="1" si="142"/>
        <v>OUT TIME</v>
      </c>
      <c r="Q1695" s="84">
        <f>+IFERROR(VLOOKUP(CONSOLIDADO[[#This Row],[Codigo Municipio]],TDDia!$A$4:$B$394,2,0),0)</f>
        <v>0</v>
      </c>
    </row>
    <row r="1696" spans="2:17" ht="14.4" x14ac:dyDescent="0.3">
      <c r="B1696">
        <f t="shared" si="144"/>
        <v>9</v>
      </c>
      <c r="C1696" s="75" t="str" cm="1">
        <f t="array" ref="C1696">+INDEX(Table_4[[Departamento]:[Municipio]],FINAL!$B1696,1)</f>
        <v>Colón</v>
      </c>
      <c r="D1696" s="75" t="str" cm="1">
        <f t="array" ref="D1696">+INDEX(Table_4[[Departamento]:[Municipio]],FINAL!$B1696,4)</f>
        <v>Trujillo</v>
      </c>
      <c r="E1696" s="75" t="str" cm="1">
        <f t="array" ref="E1696">+INDEX(Table_4[[Departamento]:[Municipio]],FINAL!$B1696,3)</f>
        <v>0201</v>
      </c>
      <c r="F1696" s="102">
        <f t="shared" si="143"/>
        <v>44043</v>
      </c>
      <c r="G1696" s="77" t="str">
        <f>+CONSOLIDADO[[#This Row],[Codigo Municipio]]&amp;CONSOLIDADO[[#This Row],[Fecha]]</f>
        <v>020144043</v>
      </c>
      <c r="H1696" s="78">
        <f>+IFERROR(VLOOKUP($G1696,TDAcumula!$C$2:$E$2027,3,0),0)</f>
        <v>0</v>
      </c>
      <c r="I1696" s="79">
        <f t="shared" si="140"/>
        <v>7</v>
      </c>
      <c r="J1696" s="80">
        <f>+IF(CONSOLIDADO[[#This Row],[Codigo Municipio]]=E1695,CONSOLIDADO[[#This Row],[Fallecidos Diarios]]+J1695,CONSOLIDADO[[#This Row],[Fallecidos Diarios]])</f>
        <v>0</v>
      </c>
      <c r="K1696" s="81">
        <f t="shared" si="141"/>
        <v>0</v>
      </c>
      <c r="L1696" s="82">
        <f>+IF(CONSOLIDADO[[#This Row],[Codigo Municipio]]=E1695,CONSOLIDADO[[#This Row],[Recuperados Diarios]]+L1695,CONSOLIDADO[[#This Row],[Recuperados Diarios]])</f>
        <v>7</v>
      </c>
      <c r="M1696" s="83" cm="1">
        <f t="array" ref="M1696">+IFERROR(IF(CONSOLIDADO[[#This Row],[Día]]&lt;14,0,INDEX(CONSOLIDADO[Casos Diarios],ROW()-14,1)),0)</f>
        <v>0</v>
      </c>
      <c r="N1696" s="78">
        <f>+IF(CONSOLIDADO[[#This Row],[Clave]]="710143893",1,IF(OR(CONSOLIDADO[[#This Row],[Casos Acumulados]]&gt;0,CONSOLIDADO[[#This Row],[Muertes]]&gt;0),N1695+1,I1696))</f>
        <v>127</v>
      </c>
      <c r="O1696" s="75">
        <f>+IFERROR(VLOOKUP($G1696,TDMuertes!$C$2:$E$534,3,0),0)</f>
        <v>0</v>
      </c>
      <c r="P1696" s="100" t="str">
        <f t="shared" ca="1" si="142"/>
        <v>OUT TIME</v>
      </c>
      <c r="Q1696" s="84">
        <f>+IFERROR(VLOOKUP(CONSOLIDADO[[#This Row],[Codigo Municipio]],TDDia!$A$4:$B$394,2,0),0)</f>
        <v>0</v>
      </c>
    </row>
    <row r="1697" spans="2:17" ht="14.4" x14ac:dyDescent="0.3">
      <c r="B1697">
        <f t="shared" si="144"/>
        <v>9</v>
      </c>
      <c r="C1697" s="75" t="str" cm="1">
        <f t="array" ref="C1697">+INDEX(Table_4[[Departamento]:[Municipio]],FINAL!$B1697,1)</f>
        <v>Colón</v>
      </c>
      <c r="D1697" s="75" t="str" cm="1">
        <f t="array" ref="D1697">+INDEX(Table_4[[Departamento]:[Municipio]],FINAL!$B1697,4)</f>
        <v>Trujillo</v>
      </c>
      <c r="E1697" s="75" t="str" cm="1">
        <f t="array" ref="E1697">+INDEX(Table_4[[Departamento]:[Municipio]],FINAL!$B1697,3)</f>
        <v>0201</v>
      </c>
      <c r="F1697" s="102">
        <f t="shared" si="143"/>
        <v>44044</v>
      </c>
      <c r="G1697" s="77" t="str">
        <f>+CONSOLIDADO[[#This Row],[Codigo Municipio]]&amp;CONSOLIDADO[[#This Row],[Fecha]]</f>
        <v>020144044</v>
      </c>
      <c r="H1697" s="78">
        <f>+IFERROR(VLOOKUP($G1697,TDAcumula!$C$2:$E$2027,3,0),0)</f>
        <v>0</v>
      </c>
      <c r="I1697" s="79">
        <f t="shared" si="140"/>
        <v>7</v>
      </c>
      <c r="J1697" s="80">
        <f>+IF(CONSOLIDADO[[#This Row],[Codigo Municipio]]=E1696,CONSOLIDADO[[#This Row],[Fallecidos Diarios]]+J1696,CONSOLIDADO[[#This Row],[Fallecidos Diarios]])</f>
        <v>0</v>
      </c>
      <c r="K1697" s="81">
        <f t="shared" si="141"/>
        <v>0</v>
      </c>
      <c r="L1697" s="82">
        <f>+IF(CONSOLIDADO[[#This Row],[Codigo Municipio]]=E1696,CONSOLIDADO[[#This Row],[Recuperados Diarios]]+L1696,CONSOLIDADO[[#This Row],[Recuperados Diarios]])</f>
        <v>7</v>
      </c>
      <c r="M1697" s="83" cm="1">
        <f t="array" ref="M1697">+IFERROR(IF(CONSOLIDADO[[#This Row],[Día]]&lt;14,0,INDEX(CONSOLIDADO[Casos Diarios],ROW()-14,1)),0)</f>
        <v>0</v>
      </c>
      <c r="N1697" s="78">
        <f>+IF(CONSOLIDADO[[#This Row],[Clave]]="710143893",1,IF(OR(CONSOLIDADO[[#This Row],[Casos Acumulados]]&gt;0,CONSOLIDADO[[#This Row],[Muertes]]&gt;0),N1696+1,I1697))</f>
        <v>128</v>
      </c>
      <c r="O1697" s="75">
        <f>+IFERROR(VLOOKUP($G1697,TDMuertes!$C$2:$E$534,3,0),0)</f>
        <v>0</v>
      </c>
      <c r="P1697" s="100" t="str">
        <f t="shared" ca="1" si="142"/>
        <v>OUT TIME</v>
      </c>
      <c r="Q1697" s="84">
        <f>+IFERROR(VLOOKUP(CONSOLIDADO[[#This Row],[Codigo Municipio]],TDDia!$A$4:$B$394,2,0),0)</f>
        <v>0</v>
      </c>
    </row>
    <row r="1698" spans="2:17" ht="14.4" x14ac:dyDescent="0.3">
      <c r="B1698">
        <f t="shared" si="144"/>
        <v>9</v>
      </c>
      <c r="C1698" s="75" t="str" cm="1">
        <f t="array" ref="C1698">+INDEX(Table_4[[Departamento]:[Municipio]],FINAL!$B1698,1)</f>
        <v>Colón</v>
      </c>
      <c r="D1698" s="75" t="str" cm="1">
        <f t="array" ref="D1698">+INDEX(Table_4[[Departamento]:[Municipio]],FINAL!$B1698,4)</f>
        <v>Trujillo</v>
      </c>
      <c r="E1698" s="75" t="str" cm="1">
        <f t="array" ref="E1698">+INDEX(Table_4[[Departamento]:[Municipio]],FINAL!$B1698,3)</f>
        <v>0201</v>
      </c>
      <c r="F1698" s="102">
        <f t="shared" si="143"/>
        <v>44045</v>
      </c>
      <c r="G1698" s="77" t="str">
        <f>+CONSOLIDADO[[#This Row],[Codigo Municipio]]&amp;CONSOLIDADO[[#This Row],[Fecha]]</f>
        <v>020144045</v>
      </c>
      <c r="H1698" s="78">
        <f>+IFERROR(VLOOKUP($G1698,TDAcumula!$C$2:$E$2027,3,0),0)</f>
        <v>0</v>
      </c>
      <c r="I1698" s="79">
        <f t="shared" si="140"/>
        <v>7</v>
      </c>
      <c r="J1698" s="80">
        <f>+IF(CONSOLIDADO[[#This Row],[Codigo Municipio]]=E1697,CONSOLIDADO[[#This Row],[Fallecidos Diarios]]+J1697,CONSOLIDADO[[#This Row],[Fallecidos Diarios]])</f>
        <v>0</v>
      </c>
      <c r="K1698" s="81">
        <f t="shared" si="141"/>
        <v>0</v>
      </c>
      <c r="L1698" s="82">
        <f>+IF(CONSOLIDADO[[#This Row],[Codigo Municipio]]=E1697,CONSOLIDADO[[#This Row],[Recuperados Diarios]]+L1697,CONSOLIDADO[[#This Row],[Recuperados Diarios]])</f>
        <v>7</v>
      </c>
      <c r="M1698" s="83" cm="1">
        <f t="array" ref="M1698">+IFERROR(IF(CONSOLIDADO[[#This Row],[Día]]&lt;14,0,INDEX(CONSOLIDADO[Casos Diarios],ROW()-14,1)),0)</f>
        <v>0</v>
      </c>
      <c r="N1698" s="78">
        <f>+IF(CONSOLIDADO[[#This Row],[Clave]]="710143893",1,IF(OR(CONSOLIDADO[[#This Row],[Casos Acumulados]]&gt;0,CONSOLIDADO[[#This Row],[Muertes]]&gt;0),N1697+1,I1698))</f>
        <v>129</v>
      </c>
      <c r="O1698" s="75">
        <f>+IFERROR(VLOOKUP($G1698,TDMuertes!$C$2:$E$534,3,0),0)</f>
        <v>0</v>
      </c>
      <c r="P1698" s="100" t="str">
        <f t="shared" ca="1" si="142"/>
        <v>OUT TIME</v>
      </c>
      <c r="Q1698" s="84">
        <f>+IFERROR(VLOOKUP(CONSOLIDADO[[#This Row],[Codigo Municipio]],TDDia!$A$4:$B$394,2,0),0)</f>
        <v>0</v>
      </c>
    </row>
    <row r="1699" spans="2:17" ht="14.4" x14ac:dyDescent="0.3">
      <c r="B1699">
        <f t="shared" si="144"/>
        <v>9</v>
      </c>
      <c r="C1699" s="75" t="str" cm="1">
        <f t="array" ref="C1699">+INDEX(Table_4[[Departamento]:[Municipio]],FINAL!$B1699,1)</f>
        <v>Colón</v>
      </c>
      <c r="D1699" s="75" t="str" cm="1">
        <f t="array" ref="D1699">+INDEX(Table_4[[Departamento]:[Municipio]],FINAL!$B1699,4)</f>
        <v>Trujillo</v>
      </c>
      <c r="E1699" s="75" t="str" cm="1">
        <f t="array" ref="E1699">+INDEX(Table_4[[Departamento]:[Municipio]],FINAL!$B1699,3)</f>
        <v>0201</v>
      </c>
      <c r="F1699" s="102">
        <f t="shared" si="143"/>
        <v>44046</v>
      </c>
      <c r="G1699" s="77" t="str">
        <f>+CONSOLIDADO[[#This Row],[Codigo Municipio]]&amp;CONSOLIDADO[[#This Row],[Fecha]]</f>
        <v>020144046</v>
      </c>
      <c r="H1699" s="78">
        <f>+IFERROR(VLOOKUP($G1699,TDAcumula!$C$2:$E$2027,3,0),0)</f>
        <v>0</v>
      </c>
      <c r="I1699" s="79">
        <f t="shared" si="140"/>
        <v>7</v>
      </c>
      <c r="J1699" s="80">
        <f>+IF(CONSOLIDADO[[#This Row],[Codigo Municipio]]=E1698,CONSOLIDADO[[#This Row],[Fallecidos Diarios]]+J1698,CONSOLIDADO[[#This Row],[Fallecidos Diarios]])</f>
        <v>0</v>
      </c>
      <c r="K1699" s="81">
        <f t="shared" si="141"/>
        <v>0</v>
      </c>
      <c r="L1699" s="82">
        <f>+IF(CONSOLIDADO[[#This Row],[Codigo Municipio]]=E1698,CONSOLIDADO[[#This Row],[Recuperados Diarios]]+L1698,CONSOLIDADO[[#This Row],[Recuperados Diarios]])</f>
        <v>7</v>
      </c>
      <c r="M1699" s="83" cm="1">
        <f t="array" ref="M1699">+IFERROR(IF(CONSOLIDADO[[#This Row],[Día]]&lt;14,0,INDEX(CONSOLIDADO[Casos Diarios],ROW()-14,1)),0)</f>
        <v>0</v>
      </c>
      <c r="N1699" s="78">
        <f>+IF(CONSOLIDADO[[#This Row],[Clave]]="710143893",1,IF(OR(CONSOLIDADO[[#This Row],[Casos Acumulados]]&gt;0,CONSOLIDADO[[#This Row],[Muertes]]&gt;0),N1698+1,I1699))</f>
        <v>130</v>
      </c>
      <c r="O1699" s="75">
        <f>+IFERROR(VLOOKUP($G1699,TDMuertes!$C$2:$E$534,3,0),0)</f>
        <v>0</v>
      </c>
      <c r="P1699" s="100" t="str">
        <f t="shared" ca="1" si="142"/>
        <v>OUT TIME</v>
      </c>
      <c r="Q1699" s="84">
        <f>+IFERROR(VLOOKUP(CONSOLIDADO[[#This Row],[Codigo Municipio]],TDDia!$A$4:$B$394,2,0),0)</f>
        <v>0</v>
      </c>
    </row>
    <row r="1700" spans="2:17" ht="14.4" x14ac:dyDescent="0.3">
      <c r="B1700">
        <f t="shared" si="144"/>
        <v>9</v>
      </c>
      <c r="C1700" s="75" t="str" cm="1">
        <f t="array" ref="C1700">+INDEX(Table_4[[Departamento]:[Municipio]],FINAL!$B1700,1)</f>
        <v>Colón</v>
      </c>
      <c r="D1700" s="75" t="str" cm="1">
        <f t="array" ref="D1700">+INDEX(Table_4[[Departamento]:[Municipio]],FINAL!$B1700,4)</f>
        <v>Trujillo</v>
      </c>
      <c r="E1700" s="75" t="str" cm="1">
        <f t="array" ref="E1700">+INDEX(Table_4[[Departamento]:[Municipio]],FINAL!$B1700,3)</f>
        <v>0201</v>
      </c>
      <c r="F1700" s="102">
        <f t="shared" si="143"/>
        <v>44047</v>
      </c>
      <c r="G1700" s="77" t="str">
        <f>+CONSOLIDADO[[#This Row],[Codigo Municipio]]&amp;CONSOLIDADO[[#This Row],[Fecha]]</f>
        <v>020144047</v>
      </c>
      <c r="H1700" s="78">
        <f>+IFERROR(VLOOKUP($G1700,TDAcumula!$C$2:$E$2027,3,0),0)</f>
        <v>0</v>
      </c>
      <c r="I1700" s="79">
        <f t="shared" si="140"/>
        <v>7</v>
      </c>
      <c r="J1700" s="80">
        <f>+IF(CONSOLIDADO[[#This Row],[Codigo Municipio]]=E1699,CONSOLIDADO[[#This Row],[Fallecidos Diarios]]+J1699,CONSOLIDADO[[#This Row],[Fallecidos Diarios]])</f>
        <v>0</v>
      </c>
      <c r="K1700" s="81">
        <f t="shared" si="141"/>
        <v>0</v>
      </c>
      <c r="L1700" s="82">
        <f>+IF(CONSOLIDADO[[#This Row],[Codigo Municipio]]=E1699,CONSOLIDADO[[#This Row],[Recuperados Diarios]]+L1699,CONSOLIDADO[[#This Row],[Recuperados Diarios]])</f>
        <v>7</v>
      </c>
      <c r="M1700" s="83" cm="1">
        <f t="array" ref="M1700">+IFERROR(IF(CONSOLIDADO[[#This Row],[Día]]&lt;14,0,INDEX(CONSOLIDADO[Casos Diarios],ROW()-14,1)),0)</f>
        <v>0</v>
      </c>
      <c r="N1700" s="78">
        <f>+IF(CONSOLIDADO[[#This Row],[Clave]]="710143893",1,IF(OR(CONSOLIDADO[[#This Row],[Casos Acumulados]]&gt;0,CONSOLIDADO[[#This Row],[Muertes]]&gt;0),N1699+1,I1700))</f>
        <v>131</v>
      </c>
      <c r="O1700" s="75">
        <f>+IFERROR(VLOOKUP($G1700,TDMuertes!$C$2:$E$534,3,0),0)</f>
        <v>0</v>
      </c>
      <c r="P1700" s="100" t="str">
        <f t="shared" ca="1" si="142"/>
        <v>OUT TIME</v>
      </c>
      <c r="Q1700" s="84">
        <f>+IFERROR(VLOOKUP(CONSOLIDADO[[#This Row],[Codigo Municipio]],TDDia!$A$4:$B$394,2,0),0)</f>
        <v>0</v>
      </c>
    </row>
    <row r="1701" spans="2:17" ht="14.4" x14ac:dyDescent="0.3">
      <c r="B1701">
        <f t="shared" si="144"/>
        <v>9</v>
      </c>
      <c r="C1701" s="75" t="str" cm="1">
        <f t="array" ref="C1701">+INDEX(Table_4[[Departamento]:[Municipio]],FINAL!$B1701,1)</f>
        <v>Colón</v>
      </c>
      <c r="D1701" s="75" t="str" cm="1">
        <f t="array" ref="D1701">+INDEX(Table_4[[Departamento]:[Municipio]],FINAL!$B1701,4)</f>
        <v>Trujillo</v>
      </c>
      <c r="E1701" s="75" t="str" cm="1">
        <f t="array" ref="E1701">+INDEX(Table_4[[Departamento]:[Municipio]],FINAL!$B1701,3)</f>
        <v>0201</v>
      </c>
      <c r="F1701" s="102">
        <f t="shared" si="143"/>
        <v>44048</v>
      </c>
      <c r="G1701" s="77" t="str">
        <f>+CONSOLIDADO[[#This Row],[Codigo Municipio]]&amp;CONSOLIDADO[[#This Row],[Fecha]]</f>
        <v>020144048</v>
      </c>
      <c r="H1701" s="78">
        <f>+IFERROR(VLOOKUP($G1701,TDAcumula!$C$2:$E$2027,3,0),0)</f>
        <v>0</v>
      </c>
      <c r="I1701" s="79">
        <f t="shared" si="140"/>
        <v>7</v>
      </c>
      <c r="J1701" s="80">
        <f>+IF(CONSOLIDADO[[#This Row],[Codigo Municipio]]=E1700,CONSOLIDADO[[#This Row],[Fallecidos Diarios]]+J1700,CONSOLIDADO[[#This Row],[Fallecidos Diarios]])</f>
        <v>0</v>
      </c>
      <c r="K1701" s="81">
        <f t="shared" si="141"/>
        <v>0</v>
      </c>
      <c r="L1701" s="82">
        <f>+IF(CONSOLIDADO[[#This Row],[Codigo Municipio]]=E1700,CONSOLIDADO[[#This Row],[Recuperados Diarios]]+L1700,CONSOLIDADO[[#This Row],[Recuperados Diarios]])</f>
        <v>7</v>
      </c>
      <c r="M1701" s="83" cm="1">
        <f t="array" ref="M1701">+IFERROR(IF(CONSOLIDADO[[#This Row],[Día]]&lt;14,0,INDEX(CONSOLIDADO[Casos Diarios],ROW()-14,1)),0)</f>
        <v>0</v>
      </c>
      <c r="N1701" s="78">
        <f>+IF(CONSOLIDADO[[#This Row],[Clave]]="710143893",1,IF(OR(CONSOLIDADO[[#This Row],[Casos Acumulados]]&gt;0,CONSOLIDADO[[#This Row],[Muertes]]&gt;0),N1700+1,I1701))</f>
        <v>132</v>
      </c>
      <c r="O1701" s="75">
        <f>+IFERROR(VLOOKUP($G1701,TDMuertes!$C$2:$E$534,3,0),0)</f>
        <v>0</v>
      </c>
      <c r="P1701" s="100" t="str">
        <f t="shared" ca="1" si="142"/>
        <v>OUT TIME</v>
      </c>
      <c r="Q1701" s="84">
        <f>+IFERROR(VLOOKUP(CONSOLIDADO[[#This Row],[Codigo Municipio]],TDDia!$A$4:$B$394,2,0),0)</f>
        <v>0</v>
      </c>
    </row>
    <row r="1702" spans="2:17" ht="14.4" x14ac:dyDescent="0.3">
      <c r="B1702">
        <f t="shared" si="144"/>
        <v>9</v>
      </c>
      <c r="C1702" s="75" t="str" cm="1">
        <f t="array" ref="C1702">+INDEX(Table_4[[Departamento]:[Municipio]],FINAL!$B1702,1)</f>
        <v>Colón</v>
      </c>
      <c r="D1702" s="75" t="str" cm="1">
        <f t="array" ref="D1702">+INDEX(Table_4[[Departamento]:[Municipio]],FINAL!$B1702,4)</f>
        <v>Trujillo</v>
      </c>
      <c r="E1702" s="75" t="str" cm="1">
        <f t="array" ref="E1702">+INDEX(Table_4[[Departamento]:[Municipio]],FINAL!$B1702,3)</f>
        <v>0201</v>
      </c>
      <c r="F1702" s="102">
        <f t="shared" si="143"/>
        <v>44049</v>
      </c>
      <c r="G1702" s="77" t="str">
        <f>+CONSOLIDADO[[#This Row],[Codigo Municipio]]&amp;CONSOLIDADO[[#This Row],[Fecha]]</f>
        <v>020144049</v>
      </c>
      <c r="H1702" s="78">
        <f>+IFERROR(VLOOKUP($G1702,TDAcumula!$C$2:$E$2027,3,0),0)</f>
        <v>0</v>
      </c>
      <c r="I1702" s="79">
        <f t="shared" si="140"/>
        <v>7</v>
      </c>
      <c r="J1702" s="80">
        <f>+IF(CONSOLIDADO[[#This Row],[Codigo Municipio]]=E1701,CONSOLIDADO[[#This Row],[Fallecidos Diarios]]+J1701,CONSOLIDADO[[#This Row],[Fallecidos Diarios]])</f>
        <v>0</v>
      </c>
      <c r="K1702" s="81">
        <f t="shared" si="141"/>
        <v>0</v>
      </c>
      <c r="L1702" s="82">
        <f>+IF(CONSOLIDADO[[#This Row],[Codigo Municipio]]=E1701,CONSOLIDADO[[#This Row],[Recuperados Diarios]]+L1701,CONSOLIDADO[[#This Row],[Recuperados Diarios]])</f>
        <v>7</v>
      </c>
      <c r="M1702" s="83" cm="1">
        <f t="array" ref="M1702">+IFERROR(IF(CONSOLIDADO[[#This Row],[Día]]&lt;14,0,INDEX(CONSOLIDADO[Casos Diarios],ROW()-14,1)),0)</f>
        <v>0</v>
      </c>
      <c r="N1702" s="78">
        <f>+IF(CONSOLIDADO[[#This Row],[Clave]]="710143893",1,IF(OR(CONSOLIDADO[[#This Row],[Casos Acumulados]]&gt;0,CONSOLIDADO[[#This Row],[Muertes]]&gt;0),N1701+1,I1702))</f>
        <v>133</v>
      </c>
      <c r="O1702" s="75">
        <f>+IFERROR(VLOOKUP($G1702,TDMuertes!$C$2:$E$534,3,0),0)</f>
        <v>0</v>
      </c>
      <c r="P1702" s="100" t="str">
        <f t="shared" ca="1" si="142"/>
        <v>OUT TIME</v>
      </c>
      <c r="Q1702" s="84">
        <f>+IFERROR(VLOOKUP(CONSOLIDADO[[#This Row],[Codigo Municipio]],TDDia!$A$4:$B$394,2,0),0)</f>
        <v>0</v>
      </c>
    </row>
    <row r="1703" spans="2:17" ht="14.4" x14ac:dyDescent="0.3">
      <c r="B1703">
        <f t="shared" si="144"/>
        <v>9</v>
      </c>
      <c r="C1703" s="75" t="str" cm="1">
        <f t="array" ref="C1703">+INDEX(Table_4[[Departamento]:[Municipio]],FINAL!$B1703,1)</f>
        <v>Colón</v>
      </c>
      <c r="D1703" s="75" t="str" cm="1">
        <f t="array" ref="D1703">+INDEX(Table_4[[Departamento]:[Municipio]],FINAL!$B1703,4)</f>
        <v>Trujillo</v>
      </c>
      <c r="E1703" s="75" t="str" cm="1">
        <f t="array" ref="E1703">+INDEX(Table_4[[Departamento]:[Municipio]],FINAL!$B1703,3)</f>
        <v>0201</v>
      </c>
      <c r="F1703" s="102">
        <f t="shared" si="143"/>
        <v>44050</v>
      </c>
      <c r="G1703" s="77" t="str">
        <f>+CONSOLIDADO[[#This Row],[Codigo Municipio]]&amp;CONSOLIDADO[[#This Row],[Fecha]]</f>
        <v>020144050</v>
      </c>
      <c r="H1703" s="78">
        <f>+IFERROR(VLOOKUP($G1703,TDAcumula!$C$2:$E$2027,3,0),0)</f>
        <v>0</v>
      </c>
      <c r="I1703" s="79">
        <f t="shared" si="140"/>
        <v>7</v>
      </c>
      <c r="J1703" s="80">
        <f>+IF(CONSOLIDADO[[#This Row],[Codigo Municipio]]=E1702,CONSOLIDADO[[#This Row],[Fallecidos Diarios]]+J1702,CONSOLIDADO[[#This Row],[Fallecidos Diarios]])</f>
        <v>0</v>
      </c>
      <c r="K1703" s="81">
        <f t="shared" si="141"/>
        <v>0</v>
      </c>
      <c r="L1703" s="82">
        <f>+IF(CONSOLIDADO[[#This Row],[Codigo Municipio]]=E1702,CONSOLIDADO[[#This Row],[Recuperados Diarios]]+L1702,CONSOLIDADO[[#This Row],[Recuperados Diarios]])</f>
        <v>7</v>
      </c>
      <c r="M1703" s="83" cm="1">
        <f t="array" ref="M1703">+IFERROR(IF(CONSOLIDADO[[#This Row],[Día]]&lt;14,0,INDEX(CONSOLIDADO[Casos Diarios],ROW()-14,1)),0)</f>
        <v>0</v>
      </c>
      <c r="N1703" s="78">
        <f>+IF(CONSOLIDADO[[#This Row],[Clave]]="710143893",1,IF(OR(CONSOLIDADO[[#This Row],[Casos Acumulados]]&gt;0,CONSOLIDADO[[#This Row],[Muertes]]&gt;0),N1702+1,I1703))</f>
        <v>134</v>
      </c>
      <c r="O1703" s="75">
        <f>+IFERROR(VLOOKUP($G1703,TDMuertes!$C$2:$E$534,3,0),0)</f>
        <v>0</v>
      </c>
      <c r="P1703" s="100" t="str">
        <f t="shared" ca="1" si="142"/>
        <v>OUT TIME</v>
      </c>
      <c r="Q1703" s="84">
        <f>+IFERROR(VLOOKUP(CONSOLIDADO[[#This Row],[Codigo Municipio]],TDDia!$A$4:$B$394,2,0),0)</f>
        <v>0</v>
      </c>
    </row>
    <row r="1704" spans="2:17" ht="14.4" x14ac:dyDescent="0.3">
      <c r="B1704">
        <f t="shared" si="144"/>
        <v>9</v>
      </c>
      <c r="C1704" s="75" t="str" cm="1">
        <f t="array" ref="C1704">+INDEX(Table_4[[Departamento]:[Municipio]],FINAL!$B1704,1)</f>
        <v>Colón</v>
      </c>
      <c r="D1704" s="75" t="str" cm="1">
        <f t="array" ref="D1704">+INDEX(Table_4[[Departamento]:[Municipio]],FINAL!$B1704,4)</f>
        <v>Trujillo</v>
      </c>
      <c r="E1704" s="75" t="str" cm="1">
        <f t="array" ref="E1704">+INDEX(Table_4[[Departamento]:[Municipio]],FINAL!$B1704,3)</f>
        <v>0201</v>
      </c>
      <c r="F1704" s="102">
        <f t="shared" si="143"/>
        <v>44051</v>
      </c>
      <c r="G1704" s="77" t="str">
        <f>+CONSOLIDADO[[#This Row],[Codigo Municipio]]&amp;CONSOLIDADO[[#This Row],[Fecha]]</f>
        <v>020144051</v>
      </c>
      <c r="H1704" s="78">
        <f>+IFERROR(VLOOKUP($G1704,TDAcumula!$C$2:$E$2027,3,0),0)</f>
        <v>0</v>
      </c>
      <c r="I1704" s="79">
        <f t="shared" ref="I1704:I1767" si="145">+IF(E1704=E1703,H1704+I1703,H1704)</f>
        <v>7</v>
      </c>
      <c r="J1704" s="80">
        <f>+IF(CONSOLIDADO[[#This Row],[Codigo Municipio]]=E1703,CONSOLIDADO[[#This Row],[Fallecidos Diarios]]+J1703,CONSOLIDADO[[#This Row],[Fallecidos Diarios]])</f>
        <v>0</v>
      </c>
      <c r="K1704" s="81">
        <f t="shared" ref="K1704:K1767" si="146">+IF(I1704-J1704-L1704&lt;0,0,I1704-J1704-L1704)</f>
        <v>0</v>
      </c>
      <c r="L1704" s="82">
        <f>+IF(CONSOLIDADO[[#This Row],[Codigo Municipio]]=E1703,CONSOLIDADO[[#This Row],[Recuperados Diarios]]+L1703,CONSOLIDADO[[#This Row],[Recuperados Diarios]])</f>
        <v>7</v>
      </c>
      <c r="M1704" s="83" cm="1">
        <f t="array" ref="M1704">+IFERROR(IF(CONSOLIDADO[[#This Row],[Día]]&lt;14,0,INDEX(CONSOLIDADO[Casos Diarios],ROW()-14,1)),0)</f>
        <v>0</v>
      </c>
      <c r="N1704" s="78">
        <f>+IF(CONSOLIDADO[[#This Row],[Clave]]="710143893",1,IF(OR(CONSOLIDADO[[#This Row],[Casos Acumulados]]&gt;0,CONSOLIDADO[[#This Row],[Muertes]]&gt;0),N1703+1,I1704))</f>
        <v>135</v>
      </c>
      <c r="O1704" s="75">
        <f>+IFERROR(VLOOKUP($G1704,TDMuertes!$C$2:$E$534,3,0),0)</f>
        <v>0</v>
      </c>
      <c r="P1704" s="100" t="str">
        <f t="shared" ref="P1704:P1767" ca="1" si="147">+IF(N1704=0,"OFF",IF(N1704=1,"START",IF(AND(N1704&gt;1,F1704&lt;TODAY()+1),"ON","OUT TIME")))</f>
        <v>OUT TIME</v>
      </c>
      <c r="Q1704" s="84">
        <f>+IFERROR(VLOOKUP(CONSOLIDADO[[#This Row],[Codigo Municipio]],TDDia!$A$4:$B$394,2,0),0)</f>
        <v>0</v>
      </c>
    </row>
    <row r="1705" spans="2:17" ht="14.4" x14ac:dyDescent="0.3">
      <c r="B1705">
        <f t="shared" si="144"/>
        <v>9</v>
      </c>
      <c r="C1705" s="75" t="str" cm="1">
        <f t="array" ref="C1705">+INDEX(Table_4[[Departamento]:[Municipio]],FINAL!$B1705,1)</f>
        <v>Colón</v>
      </c>
      <c r="D1705" s="75" t="str" cm="1">
        <f t="array" ref="D1705">+INDEX(Table_4[[Departamento]:[Municipio]],FINAL!$B1705,4)</f>
        <v>Trujillo</v>
      </c>
      <c r="E1705" s="75" t="str" cm="1">
        <f t="array" ref="E1705">+INDEX(Table_4[[Departamento]:[Municipio]],FINAL!$B1705,3)</f>
        <v>0201</v>
      </c>
      <c r="F1705" s="102">
        <f t="shared" si="143"/>
        <v>44052</v>
      </c>
      <c r="G1705" s="77" t="str">
        <f>+CONSOLIDADO[[#This Row],[Codigo Municipio]]&amp;CONSOLIDADO[[#This Row],[Fecha]]</f>
        <v>020144052</v>
      </c>
      <c r="H1705" s="78">
        <f>+IFERROR(VLOOKUP($G1705,TDAcumula!$C$2:$E$2027,3,0),0)</f>
        <v>0</v>
      </c>
      <c r="I1705" s="79">
        <f t="shared" si="145"/>
        <v>7</v>
      </c>
      <c r="J1705" s="80">
        <f>+IF(CONSOLIDADO[[#This Row],[Codigo Municipio]]=E1704,CONSOLIDADO[[#This Row],[Fallecidos Diarios]]+J1704,CONSOLIDADO[[#This Row],[Fallecidos Diarios]])</f>
        <v>0</v>
      </c>
      <c r="K1705" s="81">
        <f t="shared" si="146"/>
        <v>0</v>
      </c>
      <c r="L1705" s="82">
        <f>+IF(CONSOLIDADO[[#This Row],[Codigo Municipio]]=E1704,CONSOLIDADO[[#This Row],[Recuperados Diarios]]+L1704,CONSOLIDADO[[#This Row],[Recuperados Diarios]])</f>
        <v>7</v>
      </c>
      <c r="M1705" s="83" cm="1">
        <f t="array" ref="M1705">+IFERROR(IF(CONSOLIDADO[[#This Row],[Día]]&lt;14,0,INDEX(CONSOLIDADO[Casos Diarios],ROW()-14,1)),0)</f>
        <v>0</v>
      </c>
      <c r="N1705" s="78">
        <f>+IF(CONSOLIDADO[[#This Row],[Clave]]="710143893",1,IF(OR(CONSOLIDADO[[#This Row],[Casos Acumulados]]&gt;0,CONSOLIDADO[[#This Row],[Muertes]]&gt;0),N1704+1,I1705))</f>
        <v>136</v>
      </c>
      <c r="O1705" s="75">
        <f>+IFERROR(VLOOKUP($G1705,TDMuertes!$C$2:$E$534,3,0),0)</f>
        <v>0</v>
      </c>
      <c r="P1705" s="100" t="str">
        <f t="shared" ca="1" si="147"/>
        <v>OUT TIME</v>
      </c>
      <c r="Q1705" s="84">
        <f>+IFERROR(VLOOKUP(CONSOLIDADO[[#This Row],[Codigo Municipio]],TDDia!$A$4:$B$394,2,0),0)</f>
        <v>0</v>
      </c>
    </row>
    <row r="1706" spans="2:17" ht="14.4" x14ac:dyDescent="0.3">
      <c r="B1706">
        <f t="shared" si="144"/>
        <v>9</v>
      </c>
      <c r="C1706" s="75" t="str" cm="1">
        <f t="array" ref="C1706">+INDEX(Table_4[[Departamento]:[Municipio]],FINAL!$B1706,1)</f>
        <v>Colón</v>
      </c>
      <c r="D1706" s="75" t="str" cm="1">
        <f t="array" ref="D1706">+INDEX(Table_4[[Departamento]:[Municipio]],FINAL!$B1706,4)</f>
        <v>Trujillo</v>
      </c>
      <c r="E1706" s="75" t="str" cm="1">
        <f t="array" ref="E1706">+INDEX(Table_4[[Departamento]:[Municipio]],FINAL!$B1706,3)</f>
        <v>0201</v>
      </c>
      <c r="F1706" s="102">
        <f t="shared" si="143"/>
        <v>44053</v>
      </c>
      <c r="G1706" s="77" t="str">
        <f>+CONSOLIDADO[[#This Row],[Codigo Municipio]]&amp;CONSOLIDADO[[#This Row],[Fecha]]</f>
        <v>020144053</v>
      </c>
      <c r="H1706" s="78">
        <f>+IFERROR(VLOOKUP($G1706,TDAcumula!$C$2:$E$2027,3,0),0)</f>
        <v>0</v>
      </c>
      <c r="I1706" s="79">
        <f t="shared" si="145"/>
        <v>7</v>
      </c>
      <c r="J1706" s="80">
        <f>+IF(CONSOLIDADO[[#This Row],[Codigo Municipio]]=E1705,CONSOLIDADO[[#This Row],[Fallecidos Diarios]]+J1705,CONSOLIDADO[[#This Row],[Fallecidos Diarios]])</f>
        <v>0</v>
      </c>
      <c r="K1706" s="81">
        <f t="shared" si="146"/>
        <v>0</v>
      </c>
      <c r="L1706" s="82">
        <f>+IF(CONSOLIDADO[[#This Row],[Codigo Municipio]]=E1705,CONSOLIDADO[[#This Row],[Recuperados Diarios]]+L1705,CONSOLIDADO[[#This Row],[Recuperados Diarios]])</f>
        <v>7</v>
      </c>
      <c r="M1706" s="83" cm="1">
        <f t="array" ref="M1706">+IFERROR(IF(CONSOLIDADO[[#This Row],[Día]]&lt;14,0,INDEX(CONSOLIDADO[Casos Diarios],ROW()-14,1)),0)</f>
        <v>0</v>
      </c>
      <c r="N1706" s="78">
        <f>+IF(CONSOLIDADO[[#This Row],[Clave]]="710143893",1,IF(OR(CONSOLIDADO[[#This Row],[Casos Acumulados]]&gt;0,CONSOLIDADO[[#This Row],[Muertes]]&gt;0),N1705+1,I1706))</f>
        <v>137</v>
      </c>
      <c r="O1706" s="75">
        <f>+IFERROR(VLOOKUP($G1706,TDMuertes!$C$2:$E$534,3,0),0)</f>
        <v>0</v>
      </c>
      <c r="P1706" s="100" t="str">
        <f t="shared" ca="1" si="147"/>
        <v>OUT TIME</v>
      </c>
      <c r="Q1706" s="84">
        <f>+IFERROR(VLOOKUP(CONSOLIDADO[[#This Row],[Codigo Municipio]],TDDia!$A$4:$B$394,2,0),0)</f>
        <v>0</v>
      </c>
    </row>
    <row r="1707" spans="2:17" ht="14.4" x14ac:dyDescent="0.3">
      <c r="B1707">
        <f t="shared" si="144"/>
        <v>9</v>
      </c>
      <c r="C1707" s="75" t="str" cm="1">
        <f t="array" ref="C1707">+INDEX(Table_4[[Departamento]:[Municipio]],FINAL!$B1707,1)</f>
        <v>Colón</v>
      </c>
      <c r="D1707" s="75" t="str" cm="1">
        <f t="array" ref="D1707">+INDEX(Table_4[[Departamento]:[Municipio]],FINAL!$B1707,4)</f>
        <v>Trujillo</v>
      </c>
      <c r="E1707" s="75" t="str" cm="1">
        <f t="array" ref="E1707">+INDEX(Table_4[[Departamento]:[Municipio]],FINAL!$B1707,3)</f>
        <v>0201</v>
      </c>
      <c r="F1707" s="102">
        <f t="shared" si="143"/>
        <v>44054</v>
      </c>
      <c r="G1707" s="77" t="str">
        <f>+CONSOLIDADO[[#This Row],[Codigo Municipio]]&amp;CONSOLIDADO[[#This Row],[Fecha]]</f>
        <v>020144054</v>
      </c>
      <c r="H1707" s="78">
        <f>+IFERROR(VLOOKUP($G1707,TDAcumula!$C$2:$E$2027,3,0),0)</f>
        <v>0</v>
      </c>
      <c r="I1707" s="79">
        <f t="shared" si="145"/>
        <v>7</v>
      </c>
      <c r="J1707" s="80">
        <f>+IF(CONSOLIDADO[[#This Row],[Codigo Municipio]]=E1706,CONSOLIDADO[[#This Row],[Fallecidos Diarios]]+J1706,CONSOLIDADO[[#This Row],[Fallecidos Diarios]])</f>
        <v>0</v>
      </c>
      <c r="K1707" s="81">
        <f t="shared" si="146"/>
        <v>0</v>
      </c>
      <c r="L1707" s="82">
        <f>+IF(CONSOLIDADO[[#This Row],[Codigo Municipio]]=E1706,CONSOLIDADO[[#This Row],[Recuperados Diarios]]+L1706,CONSOLIDADO[[#This Row],[Recuperados Diarios]])</f>
        <v>7</v>
      </c>
      <c r="M1707" s="83" cm="1">
        <f t="array" ref="M1707">+IFERROR(IF(CONSOLIDADO[[#This Row],[Día]]&lt;14,0,INDEX(CONSOLIDADO[Casos Diarios],ROW()-14,1)),0)</f>
        <v>0</v>
      </c>
      <c r="N1707" s="78">
        <f>+IF(CONSOLIDADO[[#This Row],[Clave]]="710143893",1,IF(OR(CONSOLIDADO[[#This Row],[Casos Acumulados]]&gt;0,CONSOLIDADO[[#This Row],[Muertes]]&gt;0),N1706+1,I1707))</f>
        <v>138</v>
      </c>
      <c r="O1707" s="75">
        <f>+IFERROR(VLOOKUP($G1707,TDMuertes!$C$2:$E$534,3,0),0)</f>
        <v>0</v>
      </c>
      <c r="P1707" s="100" t="str">
        <f t="shared" ca="1" si="147"/>
        <v>OUT TIME</v>
      </c>
      <c r="Q1707" s="84">
        <f>+IFERROR(VLOOKUP(CONSOLIDADO[[#This Row],[Codigo Municipio]],TDDia!$A$4:$B$394,2,0),0)</f>
        <v>0</v>
      </c>
    </row>
    <row r="1708" spans="2:17" ht="14.4" x14ac:dyDescent="0.3">
      <c r="B1708">
        <f t="shared" si="144"/>
        <v>9</v>
      </c>
      <c r="C1708" s="75" t="str" cm="1">
        <f t="array" ref="C1708">+INDEX(Table_4[[Departamento]:[Municipio]],FINAL!$B1708,1)</f>
        <v>Colón</v>
      </c>
      <c r="D1708" s="75" t="str" cm="1">
        <f t="array" ref="D1708">+INDEX(Table_4[[Departamento]:[Municipio]],FINAL!$B1708,4)</f>
        <v>Trujillo</v>
      </c>
      <c r="E1708" s="75" t="str" cm="1">
        <f t="array" ref="E1708">+INDEX(Table_4[[Departamento]:[Municipio]],FINAL!$B1708,3)</f>
        <v>0201</v>
      </c>
      <c r="F1708" s="102">
        <f t="shared" si="143"/>
        <v>44055</v>
      </c>
      <c r="G1708" s="77" t="str">
        <f>+CONSOLIDADO[[#This Row],[Codigo Municipio]]&amp;CONSOLIDADO[[#This Row],[Fecha]]</f>
        <v>020144055</v>
      </c>
      <c r="H1708" s="78">
        <f>+IFERROR(VLOOKUP($G1708,TDAcumula!$C$2:$E$2027,3,0),0)</f>
        <v>0</v>
      </c>
      <c r="I1708" s="79">
        <f t="shared" si="145"/>
        <v>7</v>
      </c>
      <c r="J1708" s="80">
        <f>+IF(CONSOLIDADO[[#This Row],[Codigo Municipio]]=E1707,CONSOLIDADO[[#This Row],[Fallecidos Diarios]]+J1707,CONSOLIDADO[[#This Row],[Fallecidos Diarios]])</f>
        <v>0</v>
      </c>
      <c r="K1708" s="81">
        <f t="shared" si="146"/>
        <v>0</v>
      </c>
      <c r="L1708" s="82">
        <f>+IF(CONSOLIDADO[[#This Row],[Codigo Municipio]]=E1707,CONSOLIDADO[[#This Row],[Recuperados Diarios]]+L1707,CONSOLIDADO[[#This Row],[Recuperados Diarios]])</f>
        <v>7</v>
      </c>
      <c r="M1708" s="83" cm="1">
        <f t="array" ref="M1708">+IFERROR(IF(CONSOLIDADO[[#This Row],[Día]]&lt;14,0,INDEX(CONSOLIDADO[Casos Diarios],ROW()-14,1)),0)</f>
        <v>0</v>
      </c>
      <c r="N1708" s="78">
        <f>+IF(CONSOLIDADO[[#This Row],[Clave]]="710143893",1,IF(OR(CONSOLIDADO[[#This Row],[Casos Acumulados]]&gt;0,CONSOLIDADO[[#This Row],[Muertes]]&gt;0),N1707+1,I1708))</f>
        <v>139</v>
      </c>
      <c r="O1708" s="75">
        <f>+IFERROR(VLOOKUP($G1708,TDMuertes!$C$2:$E$534,3,0),0)</f>
        <v>0</v>
      </c>
      <c r="P1708" s="100" t="str">
        <f t="shared" ca="1" si="147"/>
        <v>OUT TIME</v>
      </c>
      <c r="Q1708" s="84">
        <f>+IFERROR(VLOOKUP(CONSOLIDADO[[#This Row],[Codigo Municipio]],TDDia!$A$4:$B$394,2,0),0)</f>
        <v>0</v>
      </c>
    </row>
    <row r="1709" spans="2:17" ht="14.4" x14ac:dyDescent="0.3">
      <c r="B1709">
        <f t="shared" si="144"/>
        <v>9</v>
      </c>
      <c r="C1709" s="75" t="str" cm="1">
        <f t="array" ref="C1709">+INDEX(Table_4[[Departamento]:[Municipio]],FINAL!$B1709,1)</f>
        <v>Colón</v>
      </c>
      <c r="D1709" s="75" t="str" cm="1">
        <f t="array" ref="D1709">+INDEX(Table_4[[Departamento]:[Municipio]],FINAL!$B1709,4)</f>
        <v>Trujillo</v>
      </c>
      <c r="E1709" s="75" t="str" cm="1">
        <f t="array" ref="E1709">+INDEX(Table_4[[Departamento]:[Municipio]],FINAL!$B1709,3)</f>
        <v>0201</v>
      </c>
      <c r="F1709" s="102">
        <f t="shared" si="143"/>
        <v>44056</v>
      </c>
      <c r="G1709" s="77" t="str">
        <f>+CONSOLIDADO[[#This Row],[Codigo Municipio]]&amp;CONSOLIDADO[[#This Row],[Fecha]]</f>
        <v>020144056</v>
      </c>
      <c r="H1709" s="78">
        <f>+IFERROR(VLOOKUP($G1709,TDAcumula!$C$2:$E$2027,3,0),0)</f>
        <v>0</v>
      </c>
      <c r="I1709" s="79">
        <f t="shared" si="145"/>
        <v>7</v>
      </c>
      <c r="J1709" s="80">
        <f>+IF(CONSOLIDADO[[#This Row],[Codigo Municipio]]=E1708,CONSOLIDADO[[#This Row],[Fallecidos Diarios]]+J1708,CONSOLIDADO[[#This Row],[Fallecidos Diarios]])</f>
        <v>0</v>
      </c>
      <c r="K1709" s="81">
        <f t="shared" si="146"/>
        <v>0</v>
      </c>
      <c r="L1709" s="82">
        <f>+IF(CONSOLIDADO[[#This Row],[Codigo Municipio]]=E1708,CONSOLIDADO[[#This Row],[Recuperados Diarios]]+L1708,CONSOLIDADO[[#This Row],[Recuperados Diarios]])</f>
        <v>7</v>
      </c>
      <c r="M1709" s="83" cm="1">
        <f t="array" ref="M1709">+IFERROR(IF(CONSOLIDADO[[#This Row],[Día]]&lt;14,0,INDEX(CONSOLIDADO[Casos Diarios],ROW()-14,1)),0)</f>
        <v>0</v>
      </c>
      <c r="N1709" s="78">
        <f>+IF(CONSOLIDADO[[#This Row],[Clave]]="710143893",1,IF(OR(CONSOLIDADO[[#This Row],[Casos Acumulados]]&gt;0,CONSOLIDADO[[#This Row],[Muertes]]&gt;0),N1708+1,I1709))</f>
        <v>140</v>
      </c>
      <c r="O1709" s="75">
        <f>+IFERROR(VLOOKUP($G1709,TDMuertes!$C$2:$E$534,3,0),0)</f>
        <v>0</v>
      </c>
      <c r="P1709" s="100" t="str">
        <f t="shared" ca="1" si="147"/>
        <v>OUT TIME</v>
      </c>
      <c r="Q1709" s="84">
        <f>+IFERROR(VLOOKUP(CONSOLIDADO[[#This Row],[Codigo Municipio]],TDDia!$A$4:$B$394,2,0),0)</f>
        <v>0</v>
      </c>
    </row>
    <row r="1710" spans="2:17" ht="14.4" x14ac:dyDescent="0.3">
      <c r="B1710">
        <f t="shared" si="144"/>
        <v>9</v>
      </c>
      <c r="C1710" s="75" t="str" cm="1">
        <f t="array" ref="C1710">+INDEX(Table_4[[Departamento]:[Municipio]],FINAL!$B1710,1)</f>
        <v>Colón</v>
      </c>
      <c r="D1710" s="75" t="str" cm="1">
        <f t="array" ref="D1710">+INDEX(Table_4[[Departamento]:[Municipio]],FINAL!$B1710,4)</f>
        <v>Trujillo</v>
      </c>
      <c r="E1710" s="75" t="str" cm="1">
        <f t="array" ref="E1710">+INDEX(Table_4[[Departamento]:[Municipio]],FINAL!$B1710,3)</f>
        <v>0201</v>
      </c>
      <c r="F1710" s="102">
        <f t="shared" si="143"/>
        <v>44057</v>
      </c>
      <c r="G1710" s="77" t="str">
        <f>+CONSOLIDADO[[#This Row],[Codigo Municipio]]&amp;CONSOLIDADO[[#This Row],[Fecha]]</f>
        <v>020144057</v>
      </c>
      <c r="H1710" s="78">
        <f>+IFERROR(VLOOKUP($G1710,TDAcumula!$C$2:$E$2027,3,0),0)</f>
        <v>0</v>
      </c>
      <c r="I1710" s="79">
        <f t="shared" si="145"/>
        <v>7</v>
      </c>
      <c r="J1710" s="80">
        <f>+IF(CONSOLIDADO[[#This Row],[Codigo Municipio]]=E1709,CONSOLIDADO[[#This Row],[Fallecidos Diarios]]+J1709,CONSOLIDADO[[#This Row],[Fallecidos Diarios]])</f>
        <v>0</v>
      </c>
      <c r="K1710" s="81">
        <f t="shared" si="146"/>
        <v>0</v>
      </c>
      <c r="L1710" s="82">
        <f>+IF(CONSOLIDADO[[#This Row],[Codigo Municipio]]=E1709,CONSOLIDADO[[#This Row],[Recuperados Diarios]]+L1709,CONSOLIDADO[[#This Row],[Recuperados Diarios]])</f>
        <v>7</v>
      </c>
      <c r="M1710" s="83" cm="1">
        <f t="array" ref="M1710">+IFERROR(IF(CONSOLIDADO[[#This Row],[Día]]&lt;14,0,INDEX(CONSOLIDADO[Casos Diarios],ROW()-14,1)),0)</f>
        <v>0</v>
      </c>
      <c r="N1710" s="78">
        <f>+IF(CONSOLIDADO[[#This Row],[Clave]]="710143893",1,IF(OR(CONSOLIDADO[[#This Row],[Casos Acumulados]]&gt;0,CONSOLIDADO[[#This Row],[Muertes]]&gt;0),N1709+1,I1710))</f>
        <v>141</v>
      </c>
      <c r="O1710" s="75">
        <f>+IFERROR(VLOOKUP($G1710,TDMuertes!$C$2:$E$534,3,0),0)</f>
        <v>0</v>
      </c>
      <c r="P1710" s="100" t="str">
        <f t="shared" ca="1" si="147"/>
        <v>OUT TIME</v>
      </c>
      <c r="Q1710" s="84">
        <f>+IFERROR(VLOOKUP(CONSOLIDADO[[#This Row],[Codigo Municipio]],TDDia!$A$4:$B$394,2,0),0)</f>
        <v>0</v>
      </c>
    </row>
    <row r="1711" spans="2:17" ht="14.4" x14ac:dyDescent="0.3">
      <c r="B1711">
        <f t="shared" si="144"/>
        <v>9</v>
      </c>
      <c r="C1711" s="75" t="str" cm="1">
        <f t="array" ref="C1711">+INDEX(Table_4[[Departamento]:[Municipio]],FINAL!$B1711,1)</f>
        <v>Colón</v>
      </c>
      <c r="D1711" s="75" t="str" cm="1">
        <f t="array" ref="D1711">+INDEX(Table_4[[Departamento]:[Municipio]],FINAL!$B1711,4)</f>
        <v>Trujillo</v>
      </c>
      <c r="E1711" s="75" t="str" cm="1">
        <f t="array" ref="E1711">+INDEX(Table_4[[Departamento]:[Municipio]],FINAL!$B1711,3)</f>
        <v>0201</v>
      </c>
      <c r="F1711" s="102">
        <f t="shared" si="143"/>
        <v>44058</v>
      </c>
      <c r="G1711" s="77" t="str">
        <f>+CONSOLIDADO[[#This Row],[Codigo Municipio]]&amp;CONSOLIDADO[[#This Row],[Fecha]]</f>
        <v>020144058</v>
      </c>
      <c r="H1711" s="78">
        <f>+IFERROR(VLOOKUP($G1711,TDAcumula!$C$2:$E$2027,3,0),0)</f>
        <v>0</v>
      </c>
      <c r="I1711" s="79">
        <f t="shared" si="145"/>
        <v>7</v>
      </c>
      <c r="J1711" s="80">
        <f>+IF(CONSOLIDADO[[#This Row],[Codigo Municipio]]=E1710,CONSOLIDADO[[#This Row],[Fallecidos Diarios]]+J1710,CONSOLIDADO[[#This Row],[Fallecidos Diarios]])</f>
        <v>0</v>
      </c>
      <c r="K1711" s="81">
        <f t="shared" si="146"/>
        <v>0</v>
      </c>
      <c r="L1711" s="82">
        <f>+IF(CONSOLIDADO[[#This Row],[Codigo Municipio]]=E1710,CONSOLIDADO[[#This Row],[Recuperados Diarios]]+L1710,CONSOLIDADO[[#This Row],[Recuperados Diarios]])</f>
        <v>7</v>
      </c>
      <c r="M1711" s="83" cm="1">
        <f t="array" ref="M1711">+IFERROR(IF(CONSOLIDADO[[#This Row],[Día]]&lt;14,0,INDEX(CONSOLIDADO[Casos Diarios],ROW()-14,1)),0)</f>
        <v>0</v>
      </c>
      <c r="N1711" s="78">
        <f>+IF(CONSOLIDADO[[#This Row],[Clave]]="710143893",1,IF(OR(CONSOLIDADO[[#This Row],[Casos Acumulados]]&gt;0,CONSOLIDADO[[#This Row],[Muertes]]&gt;0),N1710+1,I1711))</f>
        <v>142</v>
      </c>
      <c r="O1711" s="75">
        <f>+IFERROR(VLOOKUP($G1711,TDMuertes!$C$2:$E$534,3,0),0)</f>
        <v>0</v>
      </c>
      <c r="P1711" s="100" t="str">
        <f t="shared" ca="1" si="147"/>
        <v>OUT TIME</v>
      </c>
      <c r="Q1711" s="84">
        <f>+IFERROR(VLOOKUP(CONSOLIDADO[[#This Row],[Codigo Municipio]],TDDia!$A$4:$B$394,2,0),0)</f>
        <v>0</v>
      </c>
    </row>
    <row r="1712" spans="2:17" ht="14.4" x14ac:dyDescent="0.3">
      <c r="B1712">
        <f t="shared" si="144"/>
        <v>9</v>
      </c>
      <c r="C1712" s="75" t="str" cm="1">
        <f t="array" ref="C1712">+INDEX(Table_4[[Departamento]:[Municipio]],FINAL!$B1712,1)</f>
        <v>Colón</v>
      </c>
      <c r="D1712" s="75" t="str" cm="1">
        <f t="array" ref="D1712">+INDEX(Table_4[[Departamento]:[Municipio]],FINAL!$B1712,4)</f>
        <v>Trujillo</v>
      </c>
      <c r="E1712" s="75" t="str" cm="1">
        <f t="array" ref="E1712">+INDEX(Table_4[[Departamento]:[Municipio]],FINAL!$B1712,3)</f>
        <v>0201</v>
      </c>
      <c r="F1712" s="102">
        <f t="shared" si="143"/>
        <v>44059</v>
      </c>
      <c r="G1712" s="77" t="str">
        <f>+CONSOLIDADO[[#This Row],[Codigo Municipio]]&amp;CONSOLIDADO[[#This Row],[Fecha]]</f>
        <v>020144059</v>
      </c>
      <c r="H1712" s="78">
        <f>+IFERROR(VLOOKUP($G1712,TDAcumula!$C$2:$E$2027,3,0),0)</f>
        <v>0</v>
      </c>
      <c r="I1712" s="79">
        <f t="shared" si="145"/>
        <v>7</v>
      </c>
      <c r="J1712" s="80">
        <f>+IF(CONSOLIDADO[[#This Row],[Codigo Municipio]]=E1711,CONSOLIDADO[[#This Row],[Fallecidos Diarios]]+J1711,CONSOLIDADO[[#This Row],[Fallecidos Diarios]])</f>
        <v>0</v>
      </c>
      <c r="K1712" s="81">
        <f t="shared" si="146"/>
        <v>0</v>
      </c>
      <c r="L1712" s="82">
        <f>+IF(CONSOLIDADO[[#This Row],[Codigo Municipio]]=E1711,CONSOLIDADO[[#This Row],[Recuperados Diarios]]+L1711,CONSOLIDADO[[#This Row],[Recuperados Diarios]])</f>
        <v>7</v>
      </c>
      <c r="M1712" s="83" cm="1">
        <f t="array" ref="M1712">+IFERROR(IF(CONSOLIDADO[[#This Row],[Día]]&lt;14,0,INDEX(CONSOLIDADO[Casos Diarios],ROW()-14,1)),0)</f>
        <v>0</v>
      </c>
      <c r="N1712" s="78">
        <f>+IF(CONSOLIDADO[[#This Row],[Clave]]="710143893",1,IF(OR(CONSOLIDADO[[#This Row],[Casos Acumulados]]&gt;0,CONSOLIDADO[[#This Row],[Muertes]]&gt;0),N1711+1,I1712))</f>
        <v>143</v>
      </c>
      <c r="O1712" s="75">
        <f>+IFERROR(VLOOKUP($G1712,TDMuertes!$C$2:$E$534,3,0),0)</f>
        <v>0</v>
      </c>
      <c r="P1712" s="100" t="str">
        <f t="shared" ca="1" si="147"/>
        <v>OUT TIME</v>
      </c>
      <c r="Q1712" s="84">
        <f>+IFERROR(VLOOKUP(CONSOLIDADO[[#This Row],[Codigo Municipio]],TDDia!$A$4:$B$394,2,0),0)</f>
        <v>0</v>
      </c>
    </row>
    <row r="1713" spans="2:17" ht="14.4" x14ac:dyDescent="0.3">
      <c r="B1713">
        <f t="shared" si="144"/>
        <v>9</v>
      </c>
      <c r="C1713" s="75" t="str" cm="1">
        <f t="array" ref="C1713">+INDEX(Table_4[[Departamento]:[Municipio]],FINAL!$B1713,1)</f>
        <v>Colón</v>
      </c>
      <c r="D1713" s="75" t="str" cm="1">
        <f t="array" ref="D1713">+INDEX(Table_4[[Departamento]:[Municipio]],FINAL!$B1713,4)</f>
        <v>Trujillo</v>
      </c>
      <c r="E1713" s="75" t="str" cm="1">
        <f t="array" ref="E1713">+INDEX(Table_4[[Departamento]:[Municipio]],FINAL!$B1713,3)</f>
        <v>0201</v>
      </c>
      <c r="F1713" s="102">
        <f t="shared" si="143"/>
        <v>44060</v>
      </c>
      <c r="G1713" s="77" t="str">
        <f>+CONSOLIDADO[[#This Row],[Codigo Municipio]]&amp;CONSOLIDADO[[#This Row],[Fecha]]</f>
        <v>020144060</v>
      </c>
      <c r="H1713" s="78">
        <f>+IFERROR(VLOOKUP($G1713,TDAcumula!$C$2:$E$2027,3,0),0)</f>
        <v>0</v>
      </c>
      <c r="I1713" s="79">
        <f t="shared" si="145"/>
        <v>7</v>
      </c>
      <c r="J1713" s="80">
        <f>+IF(CONSOLIDADO[[#This Row],[Codigo Municipio]]=E1712,CONSOLIDADO[[#This Row],[Fallecidos Diarios]]+J1712,CONSOLIDADO[[#This Row],[Fallecidos Diarios]])</f>
        <v>0</v>
      </c>
      <c r="K1713" s="81">
        <f t="shared" si="146"/>
        <v>0</v>
      </c>
      <c r="L1713" s="82">
        <f>+IF(CONSOLIDADO[[#This Row],[Codigo Municipio]]=E1712,CONSOLIDADO[[#This Row],[Recuperados Diarios]]+L1712,CONSOLIDADO[[#This Row],[Recuperados Diarios]])</f>
        <v>7</v>
      </c>
      <c r="M1713" s="83" cm="1">
        <f t="array" ref="M1713">+IFERROR(IF(CONSOLIDADO[[#This Row],[Día]]&lt;14,0,INDEX(CONSOLIDADO[Casos Diarios],ROW()-14,1)),0)</f>
        <v>0</v>
      </c>
      <c r="N1713" s="78">
        <f>+IF(CONSOLIDADO[[#This Row],[Clave]]="710143893",1,IF(OR(CONSOLIDADO[[#This Row],[Casos Acumulados]]&gt;0,CONSOLIDADO[[#This Row],[Muertes]]&gt;0),N1712+1,I1713))</f>
        <v>144</v>
      </c>
      <c r="O1713" s="75">
        <f>+IFERROR(VLOOKUP($G1713,TDMuertes!$C$2:$E$534,3,0),0)</f>
        <v>0</v>
      </c>
      <c r="P1713" s="100" t="str">
        <f t="shared" ca="1" si="147"/>
        <v>OUT TIME</v>
      </c>
      <c r="Q1713" s="84">
        <f>+IFERROR(VLOOKUP(CONSOLIDADO[[#This Row],[Codigo Municipio]],TDDia!$A$4:$B$394,2,0),0)</f>
        <v>0</v>
      </c>
    </row>
    <row r="1714" spans="2:17" ht="14.4" x14ac:dyDescent="0.3">
      <c r="B1714">
        <f t="shared" si="144"/>
        <v>9</v>
      </c>
      <c r="C1714" s="75" t="str" cm="1">
        <f t="array" ref="C1714">+INDEX(Table_4[[Departamento]:[Municipio]],FINAL!$B1714,1)</f>
        <v>Colón</v>
      </c>
      <c r="D1714" s="75" t="str" cm="1">
        <f t="array" ref="D1714">+INDEX(Table_4[[Departamento]:[Municipio]],FINAL!$B1714,4)</f>
        <v>Trujillo</v>
      </c>
      <c r="E1714" s="75" t="str" cm="1">
        <f t="array" ref="E1714">+INDEX(Table_4[[Departamento]:[Municipio]],FINAL!$B1714,3)</f>
        <v>0201</v>
      </c>
      <c r="F1714" s="102">
        <f t="shared" si="143"/>
        <v>44061</v>
      </c>
      <c r="G1714" s="77" t="str">
        <f>+CONSOLIDADO[[#This Row],[Codigo Municipio]]&amp;CONSOLIDADO[[#This Row],[Fecha]]</f>
        <v>020144061</v>
      </c>
      <c r="H1714" s="78">
        <f>+IFERROR(VLOOKUP($G1714,TDAcumula!$C$2:$E$2027,3,0),0)</f>
        <v>0</v>
      </c>
      <c r="I1714" s="79">
        <f t="shared" si="145"/>
        <v>7</v>
      </c>
      <c r="J1714" s="80">
        <f>+IF(CONSOLIDADO[[#This Row],[Codigo Municipio]]=E1713,CONSOLIDADO[[#This Row],[Fallecidos Diarios]]+J1713,CONSOLIDADO[[#This Row],[Fallecidos Diarios]])</f>
        <v>0</v>
      </c>
      <c r="K1714" s="81">
        <f t="shared" si="146"/>
        <v>0</v>
      </c>
      <c r="L1714" s="82">
        <f>+IF(CONSOLIDADO[[#This Row],[Codigo Municipio]]=E1713,CONSOLIDADO[[#This Row],[Recuperados Diarios]]+L1713,CONSOLIDADO[[#This Row],[Recuperados Diarios]])</f>
        <v>7</v>
      </c>
      <c r="M1714" s="83" cm="1">
        <f t="array" ref="M1714">+IFERROR(IF(CONSOLIDADO[[#This Row],[Día]]&lt;14,0,INDEX(CONSOLIDADO[Casos Diarios],ROW()-14,1)),0)</f>
        <v>0</v>
      </c>
      <c r="N1714" s="78">
        <f>+IF(CONSOLIDADO[[#This Row],[Clave]]="710143893",1,IF(OR(CONSOLIDADO[[#This Row],[Casos Acumulados]]&gt;0,CONSOLIDADO[[#This Row],[Muertes]]&gt;0),N1713+1,I1714))</f>
        <v>145</v>
      </c>
      <c r="O1714" s="75">
        <f>+IFERROR(VLOOKUP($G1714,TDMuertes!$C$2:$E$534,3,0),0)</f>
        <v>0</v>
      </c>
      <c r="P1714" s="100" t="str">
        <f t="shared" ca="1" si="147"/>
        <v>OUT TIME</v>
      </c>
      <c r="Q1714" s="84">
        <f>+IFERROR(VLOOKUP(CONSOLIDADO[[#This Row],[Codigo Municipio]],TDDia!$A$4:$B$394,2,0),0)</f>
        <v>0</v>
      </c>
    </row>
    <row r="1715" spans="2:17" ht="14.4" x14ac:dyDescent="0.3">
      <c r="B1715">
        <f t="shared" si="144"/>
        <v>9</v>
      </c>
      <c r="C1715" s="75" t="str" cm="1">
        <f t="array" ref="C1715">+INDEX(Table_4[[Departamento]:[Municipio]],FINAL!$B1715,1)</f>
        <v>Colón</v>
      </c>
      <c r="D1715" s="75" t="str" cm="1">
        <f t="array" ref="D1715">+INDEX(Table_4[[Departamento]:[Municipio]],FINAL!$B1715,4)</f>
        <v>Trujillo</v>
      </c>
      <c r="E1715" s="75" t="str" cm="1">
        <f t="array" ref="E1715">+INDEX(Table_4[[Departamento]:[Municipio]],FINAL!$B1715,3)</f>
        <v>0201</v>
      </c>
      <c r="F1715" s="102">
        <f t="shared" si="143"/>
        <v>44062</v>
      </c>
      <c r="G1715" s="77" t="str">
        <f>+CONSOLIDADO[[#This Row],[Codigo Municipio]]&amp;CONSOLIDADO[[#This Row],[Fecha]]</f>
        <v>020144062</v>
      </c>
      <c r="H1715" s="78">
        <f>+IFERROR(VLOOKUP($G1715,TDAcumula!$C$2:$E$2027,3,0),0)</f>
        <v>0</v>
      </c>
      <c r="I1715" s="79">
        <f t="shared" si="145"/>
        <v>7</v>
      </c>
      <c r="J1715" s="80">
        <f>+IF(CONSOLIDADO[[#This Row],[Codigo Municipio]]=E1714,CONSOLIDADO[[#This Row],[Fallecidos Diarios]]+J1714,CONSOLIDADO[[#This Row],[Fallecidos Diarios]])</f>
        <v>0</v>
      </c>
      <c r="K1715" s="81">
        <f t="shared" si="146"/>
        <v>0</v>
      </c>
      <c r="L1715" s="82">
        <f>+IF(CONSOLIDADO[[#This Row],[Codigo Municipio]]=E1714,CONSOLIDADO[[#This Row],[Recuperados Diarios]]+L1714,CONSOLIDADO[[#This Row],[Recuperados Diarios]])</f>
        <v>7</v>
      </c>
      <c r="M1715" s="83" cm="1">
        <f t="array" ref="M1715">+IFERROR(IF(CONSOLIDADO[[#This Row],[Día]]&lt;14,0,INDEX(CONSOLIDADO[Casos Diarios],ROW()-14,1)),0)</f>
        <v>0</v>
      </c>
      <c r="N1715" s="78">
        <f>+IF(CONSOLIDADO[[#This Row],[Clave]]="710143893",1,IF(OR(CONSOLIDADO[[#This Row],[Casos Acumulados]]&gt;0,CONSOLIDADO[[#This Row],[Muertes]]&gt;0),N1714+1,I1715))</f>
        <v>146</v>
      </c>
      <c r="O1715" s="75">
        <f>+IFERROR(VLOOKUP($G1715,TDMuertes!$C$2:$E$534,3,0),0)</f>
        <v>0</v>
      </c>
      <c r="P1715" s="100" t="str">
        <f t="shared" ca="1" si="147"/>
        <v>OUT TIME</v>
      </c>
      <c r="Q1715" s="84">
        <f>+IFERROR(VLOOKUP(CONSOLIDADO[[#This Row],[Codigo Municipio]],TDDia!$A$4:$B$394,2,0),0)</f>
        <v>0</v>
      </c>
    </row>
    <row r="1716" spans="2:17" ht="14.4" x14ac:dyDescent="0.3">
      <c r="B1716">
        <f t="shared" si="144"/>
        <v>9</v>
      </c>
      <c r="C1716" s="75" t="str" cm="1">
        <f t="array" ref="C1716">+INDEX(Table_4[[Departamento]:[Municipio]],FINAL!$B1716,1)</f>
        <v>Colón</v>
      </c>
      <c r="D1716" s="75" t="str" cm="1">
        <f t="array" ref="D1716">+INDEX(Table_4[[Departamento]:[Municipio]],FINAL!$B1716,4)</f>
        <v>Trujillo</v>
      </c>
      <c r="E1716" s="75" t="str" cm="1">
        <f t="array" ref="E1716">+INDEX(Table_4[[Departamento]:[Municipio]],FINAL!$B1716,3)</f>
        <v>0201</v>
      </c>
      <c r="F1716" s="102">
        <f t="shared" si="143"/>
        <v>44063</v>
      </c>
      <c r="G1716" s="77" t="str">
        <f>+CONSOLIDADO[[#This Row],[Codigo Municipio]]&amp;CONSOLIDADO[[#This Row],[Fecha]]</f>
        <v>020144063</v>
      </c>
      <c r="H1716" s="78">
        <f>+IFERROR(VLOOKUP($G1716,TDAcumula!$C$2:$E$2027,3,0),0)</f>
        <v>0</v>
      </c>
      <c r="I1716" s="79">
        <f t="shared" si="145"/>
        <v>7</v>
      </c>
      <c r="J1716" s="80">
        <f>+IF(CONSOLIDADO[[#This Row],[Codigo Municipio]]=E1715,CONSOLIDADO[[#This Row],[Fallecidos Diarios]]+J1715,CONSOLIDADO[[#This Row],[Fallecidos Diarios]])</f>
        <v>0</v>
      </c>
      <c r="K1716" s="81">
        <f t="shared" si="146"/>
        <v>0</v>
      </c>
      <c r="L1716" s="82">
        <f>+IF(CONSOLIDADO[[#This Row],[Codigo Municipio]]=E1715,CONSOLIDADO[[#This Row],[Recuperados Diarios]]+L1715,CONSOLIDADO[[#This Row],[Recuperados Diarios]])</f>
        <v>7</v>
      </c>
      <c r="M1716" s="83" cm="1">
        <f t="array" ref="M1716">+IFERROR(IF(CONSOLIDADO[[#This Row],[Día]]&lt;14,0,INDEX(CONSOLIDADO[Casos Diarios],ROW()-14,1)),0)</f>
        <v>0</v>
      </c>
      <c r="N1716" s="78">
        <f>+IF(CONSOLIDADO[[#This Row],[Clave]]="710143893",1,IF(OR(CONSOLIDADO[[#This Row],[Casos Acumulados]]&gt;0,CONSOLIDADO[[#This Row],[Muertes]]&gt;0),N1715+1,I1716))</f>
        <v>147</v>
      </c>
      <c r="O1716" s="75">
        <f>+IFERROR(VLOOKUP($G1716,TDMuertes!$C$2:$E$534,3,0),0)</f>
        <v>0</v>
      </c>
      <c r="P1716" s="100" t="str">
        <f t="shared" ca="1" si="147"/>
        <v>OUT TIME</v>
      </c>
      <c r="Q1716" s="84">
        <f>+IFERROR(VLOOKUP(CONSOLIDADO[[#This Row],[Codigo Municipio]],TDDia!$A$4:$B$394,2,0),0)</f>
        <v>0</v>
      </c>
    </row>
    <row r="1717" spans="2:17" ht="14.4" x14ac:dyDescent="0.3">
      <c r="B1717">
        <f t="shared" si="144"/>
        <v>9</v>
      </c>
      <c r="C1717" s="75" t="str" cm="1">
        <f t="array" ref="C1717">+INDEX(Table_4[[Departamento]:[Municipio]],FINAL!$B1717,1)</f>
        <v>Colón</v>
      </c>
      <c r="D1717" s="75" t="str" cm="1">
        <f t="array" ref="D1717">+INDEX(Table_4[[Departamento]:[Municipio]],FINAL!$B1717,4)</f>
        <v>Trujillo</v>
      </c>
      <c r="E1717" s="75" t="str" cm="1">
        <f t="array" ref="E1717">+INDEX(Table_4[[Departamento]:[Municipio]],FINAL!$B1717,3)</f>
        <v>0201</v>
      </c>
      <c r="F1717" s="102">
        <f t="shared" si="143"/>
        <v>44064</v>
      </c>
      <c r="G1717" s="77" t="str">
        <f>+CONSOLIDADO[[#This Row],[Codigo Municipio]]&amp;CONSOLIDADO[[#This Row],[Fecha]]</f>
        <v>020144064</v>
      </c>
      <c r="H1717" s="78">
        <f>+IFERROR(VLOOKUP($G1717,TDAcumula!$C$2:$E$2027,3,0),0)</f>
        <v>0</v>
      </c>
      <c r="I1717" s="79">
        <f t="shared" si="145"/>
        <v>7</v>
      </c>
      <c r="J1717" s="80">
        <f>+IF(CONSOLIDADO[[#This Row],[Codigo Municipio]]=E1716,CONSOLIDADO[[#This Row],[Fallecidos Diarios]]+J1716,CONSOLIDADO[[#This Row],[Fallecidos Diarios]])</f>
        <v>0</v>
      </c>
      <c r="K1717" s="81">
        <f t="shared" si="146"/>
        <v>0</v>
      </c>
      <c r="L1717" s="82">
        <f>+IF(CONSOLIDADO[[#This Row],[Codigo Municipio]]=E1716,CONSOLIDADO[[#This Row],[Recuperados Diarios]]+L1716,CONSOLIDADO[[#This Row],[Recuperados Diarios]])</f>
        <v>7</v>
      </c>
      <c r="M1717" s="83" cm="1">
        <f t="array" ref="M1717">+IFERROR(IF(CONSOLIDADO[[#This Row],[Día]]&lt;14,0,INDEX(CONSOLIDADO[Casos Diarios],ROW()-14,1)),0)</f>
        <v>0</v>
      </c>
      <c r="N1717" s="78">
        <f>+IF(CONSOLIDADO[[#This Row],[Clave]]="710143893",1,IF(OR(CONSOLIDADO[[#This Row],[Casos Acumulados]]&gt;0,CONSOLIDADO[[#This Row],[Muertes]]&gt;0),N1716+1,I1717))</f>
        <v>148</v>
      </c>
      <c r="O1717" s="75">
        <f>+IFERROR(VLOOKUP($G1717,TDMuertes!$C$2:$E$534,3,0),0)</f>
        <v>0</v>
      </c>
      <c r="P1717" s="100" t="str">
        <f t="shared" ca="1" si="147"/>
        <v>OUT TIME</v>
      </c>
      <c r="Q1717" s="84">
        <f>+IFERROR(VLOOKUP(CONSOLIDADO[[#This Row],[Codigo Municipio]],TDDia!$A$4:$B$394,2,0),0)</f>
        <v>0</v>
      </c>
    </row>
    <row r="1718" spans="2:17" ht="14.4" x14ac:dyDescent="0.3">
      <c r="B1718">
        <f t="shared" si="144"/>
        <v>9</v>
      </c>
      <c r="C1718" s="75" t="str" cm="1">
        <f t="array" ref="C1718">+INDEX(Table_4[[Departamento]:[Municipio]],FINAL!$B1718,1)</f>
        <v>Colón</v>
      </c>
      <c r="D1718" s="75" t="str" cm="1">
        <f t="array" ref="D1718">+INDEX(Table_4[[Departamento]:[Municipio]],FINAL!$B1718,4)</f>
        <v>Trujillo</v>
      </c>
      <c r="E1718" s="75" t="str" cm="1">
        <f t="array" ref="E1718">+INDEX(Table_4[[Departamento]:[Municipio]],FINAL!$B1718,3)</f>
        <v>0201</v>
      </c>
      <c r="F1718" s="102">
        <f t="shared" si="143"/>
        <v>44065</v>
      </c>
      <c r="G1718" s="77" t="str">
        <f>+CONSOLIDADO[[#This Row],[Codigo Municipio]]&amp;CONSOLIDADO[[#This Row],[Fecha]]</f>
        <v>020144065</v>
      </c>
      <c r="H1718" s="78">
        <f>+IFERROR(VLOOKUP($G1718,TDAcumula!$C$2:$E$2027,3,0),0)</f>
        <v>0</v>
      </c>
      <c r="I1718" s="79">
        <f t="shared" si="145"/>
        <v>7</v>
      </c>
      <c r="J1718" s="80">
        <f>+IF(CONSOLIDADO[[#This Row],[Codigo Municipio]]=E1717,CONSOLIDADO[[#This Row],[Fallecidos Diarios]]+J1717,CONSOLIDADO[[#This Row],[Fallecidos Diarios]])</f>
        <v>0</v>
      </c>
      <c r="K1718" s="81">
        <f t="shared" si="146"/>
        <v>0</v>
      </c>
      <c r="L1718" s="82">
        <f>+IF(CONSOLIDADO[[#This Row],[Codigo Municipio]]=E1717,CONSOLIDADO[[#This Row],[Recuperados Diarios]]+L1717,CONSOLIDADO[[#This Row],[Recuperados Diarios]])</f>
        <v>7</v>
      </c>
      <c r="M1718" s="83" cm="1">
        <f t="array" ref="M1718">+IFERROR(IF(CONSOLIDADO[[#This Row],[Día]]&lt;14,0,INDEX(CONSOLIDADO[Casos Diarios],ROW()-14,1)),0)</f>
        <v>0</v>
      </c>
      <c r="N1718" s="78">
        <f>+IF(CONSOLIDADO[[#This Row],[Clave]]="710143893",1,IF(OR(CONSOLIDADO[[#This Row],[Casos Acumulados]]&gt;0,CONSOLIDADO[[#This Row],[Muertes]]&gt;0),N1717+1,I1718))</f>
        <v>149</v>
      </c>
      <c r="O1718" s="75">
        <f>+IFERROR(VLOOKUP($G1718,TDMuertes!$C$2:$E$534,3,0),0)</f>
        <v>0</v>
      </c>
      <c r="P1718" s="100" t="str">
        <f t="shared" ca="1" si="147"/>
        <v>OUT TIME</v>
      </c>
      <c r="Q1718" s="84">
        <f>+IFERROR(VLOOKUP(CONSOLIDADO[[#This Row],[Codigo Municipio]],TDDia!$A$4:$B$394,2,0),0)</f>
        <v>0</v>
      </c>
    </row>
    <row r="1719" spans="2:17" ht="14.4" x14ac:dyDescent="0.3">
      <c r="B1719">
        <f t="shared" si="144"/>
        <v>9</v>
      </c>
      <c r="C1719" s="75" t="str" cm="1">
        <f t="array" ref="C1719">+INDEX(Table_4[[Departamento]:[Municipio]],FINAL!$B1719,1)</f>
        <v>Colón</v>
      </c>
      <c r="D1719" s="75" t="str" cm="1">
        <f t="array" ref="D1719">+INDEX(Table_4[[Departamento]:[Municipio]],FINAL!$B1719,4)</f>
        <v>Trujillo</v>
      </c>
      <c r="E1719" s="75" t="str" cm="1">
        <f t="array" ref="E1719">+INDEX(Table_4[[Departamento]:[Municipio]],FINAL!$B1719,3)</f>
        <v>0201</v>
      </c>
      <c r="F1719" s="102">
        <f t="shared" si="143"/>
        <v>44066</v>
      </c>
      <c r="G1719" s="77" t="str">
        <f>+CONSOLIDADO[[#This Row],[Codigo Municipio]]&amp;CONSOLIDADO[[#This Row],[Fecha]]</f>
        <v>020144066</v>
      </c>
      <c r="H1719" s="78">
        <f>+IFERROR(VLOOKUP($G1719,TDAcumula!$C$2:$E$2027,3,0),0)</f>
        <v>0</v>
      </c>
      <c r="I1719" s="79">
        <f t="shared" si="145"/>
        <v>7</v>
      </c>
      <c r="J1719" s="80">
        <f>+IF(CONSOLIDADO[[#This Row],[Codigo Municipio]]=E1718,CONSOLIDADO[[#This Row],[Fallecidos Diarios]]+J1718,CONSOLIDADO[[#This Row],[Fallecidos Diarios]])</f>
        <v>0</v>
      </c>
      <c r="K1719" s="81">
        <f t="shared" si="146"/>
        <v>0</v>
      </c>
      <c r="L1719" s="82">
        <f>+IF(CONSOLIDADO[[#This Row],[Codigo Municipio]]=E1718,CONSOLIDADO[[#This Row],[Recuperados Diarios]]+L1718,CONSOLIDADO[[#This Row],[Recuperados Diarios]])</f>
        <v>7</v>
      </c>
      <c r="M1719" s="83" cm="1">
        <f t="array" ref="M1719">+IFERROR(IF(CONSOLIDADO[[#This Row],[Día]]&lt;14,0,INDEX(CONSOLIDADO[Casos Diarios],ROW()-14,1)),0)</f>
        <v>0</v>
      </c>
      <c r="N1719" s="78">
        <f>+IF(CONSOLIDADO[[#This Row],[Clave]]="710143893",1,IF(OR(CONSOLIDADO[[#This Row],[Casos Acumulados]]&gt;0,CONSOLIDADO[[#This Row],[Muertes]]&gt;0),N1718+1,I1719))</f>
        <v>150</v>
      </c>
      <c r="O1719" s="75">
        <f>+IFERROR(VLOOKUP($G1719,TDMuertes!$C$2:$E$534,3,0),0)</f>
        <v>0</v>
      </c>
      <c r="P1719" s="100" t="str">
        <f t="shared" ca="1" si="147"/>
        <v>OUT TIME</v>
      </c>
      <c r="Q1719" s="84">
        <f>+IFERROR(VLOOKUP(CONSOLIDADO[[#This Row],[Codigo Municipio]],TDDia!$A$4:$B$394,2,0),0)</f>
        <v>0</v>
      </c>
    </row>
    <row r="1720" spans="2:17" ht="14.4" x14ac:dyDescent="0.3">
      <c r="B1720">
        <f t="shared" si="144"/>
        <v>9</v>
      </c>
      <c r="C1720" s="75" t="str" cm="1">
        <f t="array" ref="C1720">+INDEX(Table_4[[Departamento]:[Municipio]],FINAL!$B1720,1)</f>
        <v>Colón</v>
      </c>
      <c r="D1720" s="75" t="str" cm="1">
        <f t="array" ref="D1720">+INDEX(Table_4[[Departamento]:[Municipio]],FINAL!$B1720,4)</f>
        <v>Trujillo</v>
      </c>
      <c r="E1720" s="75" t="str" cm="1">
        <f t="array" ref="E1720">+INDEX(Table_4[[Departamento]:[Municipio]],FINAL!$B1720,3)</f>
        <v>0201</v>
      </c>
      <c r="F1720" s="102">
        <f t="shared" si="143"/>
        <v>44067</v>
      </c>
      <c r="G1720" s="77" t="str">
        <f>+CONSOLIDADO[[#This Row],[Codigo Municipio]]&amp;CONSOLIDADO[[#This Row],[Fecha]]</f>
        <v>020144067</v>
      </c>
      <c r="H1720" s="78">
        <f>+IFERROR(VLOOKUP($G1720,TDAcumula!$C$2:$E$2027,3,0),0)</f>
        <v>0</v>
      </c>
      <c r="I1720" s="79">
        <f t="shared" si="145"/>
        <v>7</v>
      </c>
      <c r="J1720" s="80">
        <f>+IF(CONSOLIDADO[[#This Row],[Codigo Municipio]]=E1719,CONSOLIDADO[[#This Row],[Fallecidos Diarios]]+J1719,CONSOLIDADO[[#This Row],[Fallecidos Diarios]])</f>
        <v>0</v>
      </c>
      <c r="K1720" s="81">
        <f t="shared" si="146"/>
        <v>0</v>
      </c>
      <c r="L1720" s="82">
        <f>+IF(CONSOLIDADO[[#This Row],[Codigo Municipio]]=E1719,CONSOLIDADO[[#This Row],[Recuperados Diarios]]+L1719,CONSOLIDADO[[#This Row],[Recuperados Diarios]])</f>
        <v>7</v>
      </c>
      <c r="M1720" s="83" cm="1">
        <f t="array" ref="M1720">+IFERROR(IF(CONSOLIDADO[[#This Row],[Día]]&lt;14,0,INDEX(CONSOLIDADO[Casos Diarios],ROW()-14,1)),0)</f>
        <v>0</v>
      </c>
      <c r="N1720" s="78">
        <f>+IF(CONSOLIDADO[[#This Row],[Clave]]="710143893",1,IF(OR(CONSOLIDADO[[#This Row],[Casos Acumulados]]&gt;0,CONSOLIDADO[[#This Row],[Muertes]]&gt;0),N1719+1,I1720))</f>
        <v>151</v>
      </c>
      <c r="O1720" s="75">
        <f>+IFERROR(VLOOKUP($G1720,TDMuertes!$C$2:$E$534,3,0),0)</f>
        <v>0</v>
      </c>
      <c r="P1720" s="100" t="str">
        <f t="shared" ca="1" si="147"/>
        <v>OUT TIME</v>
      </c>
      <c r="Q1720" s="84">
        <f>+IFERROR(VLOOKUP(CONSOLIDADO[[#This Row],[Codigo Municipio]],TDDia!$A$4:$B$394,2,0),0)</f>
        <v>0</v>
      </c>
    </row>
    <row r="1721" spans="2:17" ht="14.4" x14ac:dyDescent="0.3">
      <c r="B1721">
        <f t="shared" si="144"/>
        <v>9</v>
      </c>
      <c r="C1721" s="75" t="str" cm="1">
        <f t="array" ref="C1721">+INDEX(Table_4[[Departamento]:[Municipio]],FINAL!$B1721,1)</f>
        <v>Colón</v>
      </c>
      <c r="D1721" s="75" t="str" cm="1">
        <f t="array" ref="D1721">+INDEX(Table_4[[Departamento]:[Municipio]],FINAL!$B1721,4)</f>
        <v>Trujillo</v>
      </c>
      <c r="E1721" s="75" t="str" cm="1">
        <f t="array" ref="E1721">+INDEX(Table_4[[Departamento]:[Municipio]],FINAL!$B1721,3)</f>
        <v>0201</v>
      </c>
      <c r="F1721" s="102">
        <f t="shared" si="143"/>
        <v>44068</v>
      </c>
      <c r="G1721" s="77" t="str">
        <f>+CONSOLIDADO[[#This Row],[Codigo Municipio]]&amp;CONSOLIDADO[[#This Row],[Fecha]]</f>
        <v>020144068</v>
      </c>
      <c r="H1721" s="78">
        <f>+IFERROR(VLOOKUP($G1721,TDAcumula!$C$2:$E$2027,3,0),0)</f>
        <v>0</v>
      </c>
      <c r="I1721" s="79">
        <f t="shared" si="145"/>
        <v>7</v>
      </c>
      <c r="J1721" s="80">
        <f>+IF(CONSOLIDADO[[#This Row],[Codigo Municipio]]=E1720,CONSOLIDADO[[#This Row],[Fallecidos Diarios]]+J1720,CONSOLIDADO[[#This Row],[Fallecidos Diarios]])</f>
        <v>0</v>
      </c>
      <c r="K1721" s="81">
        <f t="shared" si="146"/>
        <v>0</v>
      </c>
      <c r="L1721" s="82">
        <f>+IF(CONSOLIDADO[[#This Row],[Codigo Municipio]]=E1720,CONSOLIDADO[[#This Row],[Recuperados Diarios]]+L1720,CONSOLIDADO[[#This Row],[Recuperados Diarios]])</f>
        <v>7</v>
      </c>
      <c r="M1721" s="83" cm="1">
        <f t="array" ref="M1721">+IFERROR(IF(CONSOLIDADO[[#This Row],[Día]]&lt;14,0,INDEX(CONSOLIDADO[Casos Diarios],ROW()-14,1)),0)</f>
        <v>0</v>
      </c>
      <c r="N1721" s="78">
        <f>+IF(CONSOLIDADO[[#This Row],[Clave]]="710143893",1,IF(OR(CONSOLIDADO[[#This Row],[Casos Acumulados]]&gt;0,CONSOLIDADO[[#This Row],[Muertes]]&gt;0),N1720+1,I1721))</f>
        <v>152</v>
      </c>
      <c r="O1721" s="75">
        <f>+IFERROR(VLOOKUP($G1721,TDMuertes!$C$2:$E$534,3,0),0)</f>
        <v>0</v>
      </c>
      <c r="P1721" s="100" t="str">
        <f t="shared" ca="1" si="147"/>
        <v>OUT TIME</v>
      </c>
      <c r="Q1721" s="84">
        <f>+IFERROR(VLOOKUP(CONSOLIDADO[[#This Row],[Codigo Municipio]],TDDia!$A$4:$B$394,2,0),0)</f>
        <v>0</v>
      </c>
    </row>
    <row r="1722" spans="2:17" ht="14.4" x14ac:dyDescent="0.3">
      <c r="B1722">
        <f t="shared" si="144"/>
        <v>9</v>
      </c>
      <c r="C1722" s="75" t="str" cm="1">
        <f t="array" ref="C1722">+INDEX(Table_4[[Departamento]:[Municipio]],FINAL!$B1722,1)</f>
        <v>Colón</v>
      </c>
      <c r="D1722" s="75" t="str" cm="1">
        <f t="array" ref="D1722">+INDEX(Table_4[[Departamento]:[Municipio]],FINAL!$B1722,4)</f>
        <v>Trujillo</v>
      </c>
      <c r="E1722" s="75" t="str" cm="1">
        <f t="array" ref="E1722">+INDEX(Table_4[[Departamento]:[Municipio]],FINAL!$B1722,3)</f>
        <v>0201</v>
      </c>
      <c r="F1722" s="102">
        <f t="shared" si="143"/>
        <v>44069</v>
      </c>
      <c r="G1722" s="77" t="str">
        <f>+CONSOLIDADO[[#This Row],[Codigo Municipio]]&amp;CONSOLIDADO[[#This Row],[Fecha]]</f>
        <v>020144069</v>
      </c>
      <c r="H1722" s="78">
        <f>+IFERROR(VLOOKUP($G1722,TDAcumula!$C$2:$E$2027,3,0),0)</f>
        <v>0</v>
      </c>
      <c r="I1722" s="79">
        <f t="shared" si="145"/>
        <v>7</v>
      </c>
      <c r="J1722" s="80">
        <f>+IF(CONSOLIDADO[[#This Row],[Codigo Municipio]]=E1721,CONSOLIDADO[[#This Row],[Fallecidos Diarios]]+J1721,CONSOLIDADO[[#This Row],[Fallecidos Diarios]])</f>
        <v>0</v>
      </c>
      <c r="K1722" s="81">
        <f t="shared" si="146"/>
        <v>0</v>
      </c>
      <c r="L1722" s="82">
        <f>+IF(CONSOLIDADO[[#This Row],[Codigo Municipio]]=E1721,CONSOLIDADO[[#This Row],[Recuperados Diarios]]+L1721,CONSOLIDADO[[#This Row],[Recuperados Diarios]])</f>
        <v>7</v>
      </c>
      <c r="M1722" s="83" cm="1">
        <f t="array" ref="M1722">+IFERROR(IF(CONSOLIDADO[[#This Row],[Día]]&lt;14,0,INDEX(CONSOLIDADO[Casos Diarios],ROW()-14,1)),0)</f>
        <v>0</v>
      </c>
      <c r="N1722" s="78">
        <f>+IF(CONSOLIDADO[[#This Row],[Clave]]="710143893",1,IF(OR(CONSOLIDADO[[#This Row],[Casos Acumulados]]&gt;0,CONSOLIDADO[[#This Row],[Muertes]]&gt;0),N1721+1,I1722))</f>
        <v>153</v>
      </c>
      <c r="O1722" s="75">
        <f>+IFERROR(VLOOKUP($G1722,TDMuertes!$C$2:$E$534,3,0),0)</f>
        <v>0</v>
      </c>
      <c r="P1722" s="100" t="str">
        <f t="shared" ca="1" si="147"/>
        <v>OUT TIME</v>
      </c>
      <c r="Q1722" s="84">
        <f>+IFERROR(VLOOKUP(CONSOLIDADO[[#This Row],[Codigo Municipio]],TDDia!$A$4:$B$394,2,0),0)</f>
        <v>0</v>
      </c>
    </row>
    <row r="1723" spans="2:17" ht="14.4" x14ac:dyDescent="0.3">
      <c r="B1723">
        <f t="shared" si="144"/>
        <v>9</v>
      </c>
      <c r="C1723" s="75" t="str" cm="1">
        <f t="array" ref="C1723">+INDEX(Table_4[[Departamento]:[Municipio]],FINAL!$B1723,1)</f>
        <v>Colón</v>
      </c>
      <c r="D1723" s="75" t="str" cm="1">
        <f t="array" ref="D1723">+INDEX(Table_4[[Departamento]:[Municipio]],FINAL!$B1723,4)</f>
        <v>Trujillo</v>
      </c>
      <c r="E1723" s="75" t="str" cm="1">
        <f t="array" ref="E1723">+INDEX(Table_4[[Departamento]:[Municipio]],FINAL!$B1723,3)</f>
        <v>0201</v>
      </c>
      <c r="F1723" s="102">
        <f t="shared" si="143"/>
        <v>44070</v>
      </c>
      <c r="G1723" s="77" t="str">
        <f>+CONSOLIDADO[[#This Row],[Codigo Municipio]]&amp;CONSOLIDADO[[#This Row],[Fecha]]</f>
        <v>020144070</v>
      </c>
      <c r="H1723" s="78">
        <f>+IFERROR(VLOOKUP($G1723,TDAcumula!$C$2:$E$2027,3,0),0)</f>
        <v>0</v>
      </c>
      <c r="I1723" s="79">
        <f t="shared" si="145"/>
        <v>7</v>
      </c>
      <c r="J1723" s="80">
        <f>+IF(CONSOLIDADO[[#This Row],[Codigo Municipio]]=E1722,CONSOLIDADO[[#This Row],[Fallecidos Diarios]]+J1722,CONSOLIDADO[[#This Row],[Fallecidos Diarios]])</f>
        <v>0</v>
      </c>
      <c r="K1723" s="81">
        <f t="shared" si="146"/>
        <v>0</v>
      </c>
      <c r="L1723" s="82">
        <f>+IF(CONSOLIDADO[[#This Row],[Codigo Municipio]]=E1722,CONSOLIDADO[[#This Row],[Recuperados Diarios]]+L1722,CONSOLIDADO[[#This Row],[Recuperados Diarios]])</f>
        <v>7</v>
      </c>
      <c r="M1723" s="83" cm="1">
        <f t="array" ref="M1723">+IFERROR(IF(CONSOLIDADO[[#This Row],[Día]]&lt;14,0,INDEX(CONSOLIDADO[Casos Diarios],ROW()-14,1)),0)</f>
        <v>0</v>
      </c>
      <c r="N1723" s="78">
        <f>+IF(CONSOLIDADO[[#This Row],[Clave]]="710143893",1,IF(OR(CONSOLIDADO[[#This Row],[Casos Acumulados]]&gt;0,CONSOLIDADO[[#This Row],[Muertes]]&gt;0),N1722+1,I1723))</f>
        <v>154</v>
      </c>
      <c r="O1723" s="75">
        <f>+IFERROR(VLOOKUP($G1723,TDMuertes!$C$2:$E$534,3,0),0)</f>
        <v>0</v>
      </c>
      <c r="P1723" s="100" t="str">
        <f t="shared" ca="1" si="147"/>
        <v>OUT TIME</v>
      </c>
      <c r="Q1723" s="84">
        <f>+IFERROR(VLOOKUP(CONSOLIDADO[[#This Row],[Codigo Municipio]],TDDia!$A$4:$B$394,2,0),0)</f>
        <v>0</v>
      </c>
    </row>
    <row r="1724" spans="2:17" ht="14.4" x14ac:dyDescent="0.3">
      <c r="B1724">
        <f t="shared" si="144"/>
        <v>9</v>
      </c>
      <c r="C1724" s="75" t="str" cm="1">
        <f t="array" ref="C1724">+INDEX(Table_4[[Departamento]:[Municipio]],FINAL!$B1724,1)</f>
        <v>Colón</v>
      </c>
      <c r="D1724" s="75" t="str" cm="1">
        <f t="array" ref="D1724">+INDEX(Table_4[[Departamento]:[Municipio]],FINAL!$B1724,4)</f>
        <v>Trujillo</v>
      </c>
      <c r="E1724" s="75" t="str" cm="1">
        <f t="array" ref="E1724">+INDEX(Table_4[[Departamento]:[Municipio]],FINAL!$B1724,3)</f>
        <v>0201</v>
      </c>
      <c r="F1724" s="102">
        <f t="shared" si="143"/>
        <v>44071</v>
      </c>
      <c r="G1724" s="77" t="str">
        <f>+CONSOLIDADO[[#This Row],[Codigo Municipio]]&amp;CONSOLIDADO[[#This Row],[Fecha]]</f>
        <v>020144071</v>
      </c>
      <c r="H1724" s="78">
        <f>+IFERROR(VLOOKUP($G1724,TDAcumula!$C$2:$E$2027,3,0),0)</f>
        <v>0</v>
      </c>
      <c r="I1724" s="79">
        <f t="shared" si="145"/>
        <v>7</v>
      </c>
      <c r="J1724" s="80">
        <f>+IF(CONSOLIDADO[[#This Row],[Codigo Municipio]]=E1723,CONSOLIDADO[[#This Row],[Fallecidos Diarios]]+J1723,CONSOLIDADO[[#This Row],[Fallecidos Diarios]])</f>
        <v>0</v>
      </c>
      <c r="K1724" s="81">
        <f t="shared" si="146"/>
        <v>0</v>
      </c>
      <c r="L1724" s="82">
        <f>+IF(CONSOLIDADO[[#This Row],[Codigo Municipio]]=E1723,CONSOLIDADO[[#This Row],[Recuperados Diarios]]+L1723,CONSOLIDADO[[#This Row],[Recuperados Diarios]])</f>
        <v>7</v>
      </c>
      <c r="M1724" s="83" cm="1">
        <f t="array" ref="M1724">+IFERROR(IF(CONSOLIDADO[[#This Row],[Día]]&lt;14,0,INDEX(CONSOLIDADO[Casos Diarios],ROW()-14,1)),0)</f>
        <v>0</v>
      </c>
      <c r="N1724" s="78">
        <f>+IF(CONSOLIDADO[[#This Row],[Clave]]="710143893",1,IF(OR(CONSOLIDADO[[#This Row],[Casos Acumulados]]&gt;0,CONSOLIDADO[[#This Row],[Muertes]]&gt;0),N1723+1,I1724))</f>
        <v>155</v>
      </c>
      <c r="O1724" s="75">
        <f>+IFERROR(VLOOKUP($G1724,TDMuertes!$C$2:$E$534,3,0),0)</f>
        <v>0</v>
      </c>
      <c r="P1724" s="100" t="str">
        <f t="shared" ca="1" si="147"/>
        <v>OUT TIME</v>
      </c>
      <c r="Q1724" s="84">
        <f>+IFERROR(VLOOKUP(CONSOLIDADO[[#This Row],[Codigo Municipio]],TDDia!$A$4:$B$394,2,0),0)</f>
        <v>0</v>
      </c>
    </row>
    <row r="1725" spans="2:17" ht="14.4" x14ac:dyDescent="0.3">
      <c r="B1725">
        <f t="shared" si="144"/>
        <v>9</v>
      </c>
      <c r="C1725" s="75" t="str" cm="1">
        <f t="array" ref="C1725">+INDEX(Table_4[[Departamento]:[Municipio]],FINAL!$B1725,1)</f>
        <v>Colón</v>
      </c>
      <c r="D1725" s="75" t="str" cm="1">
        <f t="array" ref="D1725">+INDEX(Table_4[[Departamento]:[Municipio]],FINAL!$B1725,4)</f>
        <v>Trujillo</v>
      </c>
      <c r="E1725" s="75" t="str" cm="1">
        <f t="array" ref="E1725">+INDEX(Table_4[[Departamento]:[Municipio]],FINAL!$B1725,3)</f>
        <v>0201</v>
      </c>
      <c r="F1725" s="102">
        <f t="shared" si="143"/>
        <v>44072</v>
      </c>
      <c r="G1725" s="77" t="str">
        <f>+CONSOLIDADO[[#This Row],[Codigo Municipio]]&amp;CONSOLIDADO[[#This Row],[Fecha]]</f>
        <v>020144072</v>
      </c>
      <c r="H1725" s="78">
        <f>+IFERROR(VLOOKUP($G1725,TDAcumula!$C$2:$E$2027,3,0),0)</f>
        <v>0</v>
      </c>
      <c r="I1725" s="79">
        <f t="shared" si="145"/>
        <v>7</v>
      </c>
      <c r="J1725" s="80">
        <f>+IF(CONSOLIDADO[[#This Row],[Codigo Municipio]]=E1724,CONSOLIDADO[[#This Row],[Fallecidos Diarios]]+J1724,CONSOLIDADO[[#This Row],[Fallecidos Diarios]])</f>
        <v>0</v>
      </c>
      <c r="K1725" s="81">
        <f t="shared" si="146"/>
        <v>0</v>
      </c>
      <c r="L1725" s="82">
        <f>+IF(CONSOLIDADO[[#This Row],[Codigo Municipio]]=E1724,CONSOLIDADO[[#This Row],[Recuperados Diarios]]+L1724,CONSOLIDADO[[#This Row],[Recuperados Diarios]])</f>
        <v>7</v>
      </c>
      <c r="M1725" s="83" cm="1">
        <f t="array" ref="M1725">+IFERROR(IF(CONSOLIDADO[[#This Row],[Día]]&lt;14,0,INDEX(CONSOLIDADO[Casos Diarios],ROW()-14,1)),0)</f>
        <v>0</v>
      </c>
      <c r="N1725" s="78">
        <f>+IF(CONSOLIDADO[[#This Row],[Clave]]="710143893",1,IF(OR(CONSOLIDADO[[#This Row],[Casos Acumulados]]&gt;0,CONSOLIDADO[[#This Row],[Muertes]]&gt;0),N1724+1,I1725))</f>
        <v>156</v>
      </c>
      <c r="O1725" s="75">
        <f>+IFERROR(VLOOKUP($G1725,TDMuertes!$C$2:$E$534,3,0),0)</f>
        <v>0</v>
      </c>
      <c r="P1725" s="100" t="str">
        <f t="shared" ca="1" si="147"/>
        <v>OUT TIME</v>
      </c>
      <c r="Q1725" s="84">
        <f>+IFERROR(VLOOKUP(CONSOLIDADO[[#This Row],[Codigo Municipio]],TDDia!$A$4:$B$394,2,0),0)</f>
        <v>0</v>
      </c>
    </row>
    <row r="1726" spans="2:17" ht="14.4" x14ac:dyDescent="0.3">
      <c r="B1726">
        <f t="shared" si="144"/>
        <v>9</v>
      </c>
      <c r="C1726" s="75" t="str" cm="1">
        <f t="array" ref="C1726">+INDEX(Table_4[[Departamento]:[Municipio]],FINAL!$B1726,1)</f>
        <v>Colón</v>
      </c>
      <c r="D1726" s="75" t="str" cm="1">
        <f t="array" ref="D1726">+INDEX(Table_4[[Departamento]:[Municipio]],FINAL!$B1726,4)</f>
        <v>Trujillo</v>
      </c>
      <c r="E1726" s="75" t="str" cm="1">
        <f t="array" ref="E1726">+INDEX(Table_4[[Departamento]:[Municipio]],FINAL!$B1726,3)</f>
        <v>0201</v>
      </c>
      <c r="F1726" s="102">
        <f t="shared" si="143"/>
        <v>44073</v>
      </c>
      <c r="G1726" s="77" t="str">
        <f>+CONSOLIDADO[[#This Row],[Codigo Municipio]]&amp;CONSOLIDADO[[#This Row],[Fecha]]</f>
        <v>020144073</v>
      </c>
      <c r="H1726" s="78">
        <f>+IFERROR(VLOOKUP($G1726,TDAcumula!$C$2:$E$2027,3,0),0)</f>
        <v>0</v>
      </c>
      <c r="I1726" s="79">
        <f t="shared" si="145"/>
        <v>7</v>
      </c>
      <c r="J1726" s="80">
        <f>+IF(CONSOLIDADO[[#This Row],[Codigo Municipio]]=E1725,CONSOLIDADO[[#This Row],[Fallecidos Diarios]]+J1725,CONSOLIDADO[[#This Row],[Fallecidos Diarios]])</f>
        <v>0</v>
      </c>
      <c r="K1726" s="81">
        <f t="shared" si="146"/>
        <v>0</v>
      </c>
      <c r="L1726" s="82">
        <f>+IF(CONSOLIDADO[[#This Row],[Codigo Municipio]]=E1725,CONSOLIDADO[[#This Row],[Recuperados Diarios]]+L1725,CONSOLIDADO[[#This Row],[Recuperados Diarios]])</f>
        <v>7</v>
      </c>
      <c r="M1726" s="83" cm="1">
        <f t="array" ref="M1726">+IFERROR(IF(CONSOLIDADO[[#This Row],[Día]]&lt;14,0,INDEX(CONSOLIDADO[Casos Diarios],ROW()-14,1)),0)</f>
        <v>0</v>
      </c>
      <c r="N1726" s="78">
        <f>+IF(CONSOLIDADO[[#This Row],[Clave]]="710143893",1,IF(OR(CONSOLIDADO[[#This Row],[Casos Acumulados]]&gt;0,CONSOLIDADO[[#This Row],[Muertes]]&gt;0),N1725+1,I1726))</f>
        <v>157</v>
      </c>
      <c r="O1726" s="75">
        <f>+IFERROR(VLOOKUP($G1726,TDMuertes!$C$2:$E$534,3,0),0)</f>
        <v>0</v>
      </c>
      <c r="P1726" s="100" t="str">
        <f t="shared" ca="1" si="147"/>
        <v>OUT TIME</v>
      </c>
      <c r="Q1726" s="84">
        <f>+IFERROR(VLOOKUP(CONSOLIDADO[[#This Row],[Codigo Municipio]],TDDia!$A$4:$B$394,2,0),0)</f>
        <v>0</v>
      </c>
    </row>
    <row r="1727" spans="2:17" ht="14.4" x14ac:dyDescent="0.3">
      <c r="B1727">
        <f t="shared" si="144"/>
        <v>9</v>
      </c>
      <c r="C1727" s="75" t="str" cm="1">
        <f t="array" ref="C1727">+INDEX(Table_4[[Departamento]:[Municipio]],FINAL!$B1727,1)</f>
        <v>Colón</v>
      </c>
      <c r="D1727" s="75" t="str" cm="1">
        <f t="array" ref="D1727">+INDEX(Table_4[[Departamento]:[Municipio]],FINAL!$B1727,4)</f>
        <v>Trujillo</v>
      </c>
      <c r="E1727" s="75" t="str" cm="1">
        <f t="array" ref="E1727">+INDEX(Table_4[[Departamento]:[Municipio]],FINAL!$B1727,3)</f>
        <v>0201</v>
      </c>
      <c r="F1727" s="102">
        <f t="shared" si="143"/>
        <v>44074</v>
      </c>
      <c r="G1727" s="77" t="str">
        <f>+CONSOLIDADO[[#This Row],[Codigo Municipio]]&amp;CONSOLIDADO[[#This Row],[Fecha]]</f>
        <v>020144074</v>
      </c>
      <c r="H1727" s="78">
        <f>+IFERROR(VLOOKUP($G1727,TDAcumula!$C$2:$E$2027,3,0),0)</f>
        <v>0</v>
      </c>
      <c r="I1727" s="79">
        <f t="shared" si="145"/>
        <v>7</v>
      </c>
      <c r="J1727" s="80">
        <f>+IF(CONSOLIDADO[[#This Row],[Codigo Municipio]]=E1726,CONSOLIDADO[[#This Row],[Fallecidos Diarios]]+J1726,CONSOLIDADO[[#This Row],[Fallecidos Diarios]])</f>
        <v>0</v>
      </c>
      <c r="K1727" s="81">
        <f t="shared" si="146"/>
        <v>0</v>
      </c>
      <c r="L1727" s="82">
        <f>+IF(CONSOLIDADO[[#This Row],[Codigo Municipio]]=E1726,CONSOLIDADO[[#This Row],[Recuperados Diarios]]+L1726,CONSOLIDADO[[#This Row],[Recuperados Diarios]])</f>
        <v>7</v>
      </c>
      <c r="M1727" s="83" cm="1">
        <f t="array" ref="M1727">+IFERROR(IF(CONSOLIDADO[[#This Row],[Día]]&lt;14,0,INDEX(CONSOLIDADO[Casos Diarios],ROW()-14,1)),0)</f>
        <v>0</v>
      </c>
      <c r="N1727" s="78">
        <f>+IF(CONSOLIDADO[[#This Row],[Clave]]="710143893",1,IF(OR(CONSOLIDADO[[#This Row],[Casos Acumulados]]&gt;0,CONSOLIDADO[[#This Row],[Muertes]]&gt;0),N1726+1,I1727))</f>
        <v>158</v>
      </c>
      <c r="O1727" s="75">
        <f>+IFERROR(VLOOKUP($G1727,TDMuertes!$C$2:$E$534,3,0),0)</f>
        <v>0</v>
      </c>
      <c r="P1727" s="100" t="str">
        <f t="shared" ca="1" si="147"/>
        <v>OUT TIME</v>
      </c>
      <c r="Q1727" s="84">
        <f>+IFERROR(VLOOKUP(CONSOLIDADO[[#This Row],[Codigo Municipio]],TDDia!$A$4:$B$394,2,0),0)</f>
        <v>0</v>
      </c>
    </row>
    <row r="1728" spans="2:17" ht="14.4" x14ac:dyDescent="0.3">
      <c r="B1728">
        <f t="shared" si="144"/>
        <v>9</v>
      </c>
      <c r="C1728" s="75" t="str" cm="1">
        <f t="array" ref="C1728">+INDEX(Table_4[[Departamento]:[Municipio]],FINAL!$B1728,1)</f>
        <v>Colón</v>
      </c>
      <c r="D1728" s="75" t="str" cm="1">
        <f t="array" ref="D1728">+INDEX(Table_4[[Departamento]:[Municipio]],FINAL!$B1728,4)</f>
        <v>Trujillo</v>
      </c>
      <c r="E1728" s="75" t="str" cm="1">
        <f t="array" ref="E1728">+INDEX(Table_4[[Departamento]:[Municipio]],FINAL!$B1728,3)</f>
        <v>0201</v>
      </c>
      <c r="F1728" s="102">
        <f t="shared" si="143"/>
        <v>44075</v>
      </c>
      <c r="G1728" s="77" t="str">
        <f>+CONSOLIDADO[[#This Row],[Codigo Municipio]]&amp;CONSOLIDADO[[#This Row],[Fecha]]</f>
        <v>020144075</v>
      </c>
      <c r="H1728" s="78">
        <f>+IFERROR(VLOOKUP($G1728,TDAcumula!$C$2:$E$2027,3,0),0)</f>
        <v>0</v>
      </c>
      <c r="I1728" s="79">
        <f t="shared" si="145"/>
        <v>7</v>
      </c>
      <c r="J1728" s="80">
        <f>+IF(CONSOLIDADO[[#This Row],[Codigo Municipio]]=E1727,CONSOLIDADO[[#This Row],[Fallecidos Diarios]]+J1727,CONSOLIDADO[[#This Row],[Fallecidos Diarios]])</f>
        <v>0</v>
      </c>
      <c r="K1728" s="81">
        <f t="shared" si="146"/>
        <v>0</v>
      </c>
      <c r="L1728" s="82">
        <f>+IF(CONSOLIDADO[[#This Row],[Codigo Municipio]]=E1727,CONSOLIDADO[[#This Row],[Recuperados Diarios]]+L1727,CONSOLIDADO[[#This Row],[Recuperados Diarios]])</f>
        <v>7</v>
      </c>
      <c r="M1728" s="83" cm="1">
        <f t="array" ref="M1728">+IFERROR(IF(CONSOLIDADO[[#This Row],[Día]]&lt;14,0,INDEX(CONSOLIDADO[Casos Diarios],ROW()-14,1)),0)</f>
        <v>0</v>
      </c>
      <c r="N1728" s="78">
        <f>+IF(CONSOLIDADO[[#This Row],[Clave]]="710143893",1,IF(OR(CONSOLIDADO[[#This Row],[Casos Acumulados]]&gt;0,CONSOLIDADO[[#This Row],[Muertes]]&gt;0),N1727+1,I1728))</f>
        <v>159</v>
      </c>
      <c r="O1728" s="75">
        <f>+IFERROR(VLOOKUP($G1728,TDMuertes!$C$2:$E$534,3,0),0)</f>
        <v>0</v>
      </c>
      <c r="P1728" s="100" t="str">
        <f t="shared" ca="1" si="147"/>
        <v>OUT TIME</v>
      </c>
      <c r="Q1728" s="84">
        <f>+IFERROR(VLOOKUP(CONSOLIDADO[[#This Row],[Codigo Municipio]],TDDia!$A$4:$B$394,2,0),0)</f>
        <v>0</v>
      </c>
    </row>
    <row r="1729" spans="2:17" ht="14.4" x14ac:dyDescent="0.3">
      <c r="B1729">
        <f t="shared" si="144"/>
        <v>9</v>
      </c>
      <c r="C1729" s="75" t="str" cm="1">
        <f t="array" ref="C1729">+INDEX(Table_4[[Departamento]:[Municipio]],FINAL!$B1729,1)</f>
        <v>Colón</v>
      </c>
      <c r="D1729" s="75" t="str" cm="1">
        <f t="array" ref="D1729">+INDEX(Table_4[[Departamento]:[Municipio]],FINAL!$B1729,4)</f>
        <v>Trujillo</v>
      </c>
      <c r="E1729" s="75" t="str" cm="1">
        <f t="array" ref="E1729">+INDEX(Table_4[[Departamento]:[Municipio]],FINAL!$B1729,3)</f>
        <v>0201</v>
      </c>
      <c r="F1729" s="102">
        <f t="shared" si="143"/>
        <v>44076</v>
      </c>
      <c r="G1729" s="77" t="str">
        <f>+CONSOLIDADO[[#This Row],[Codigo Municipio]]&amp;CONSOLIDADO[[#This Row],[Fecha]]</f>
        <v>020144076</v>
      </c>
      <c r="H1729" s="78">
        <f>+IFERROR(VLOOKUP($G1729,TDAcumula!$C$2:$E$2027,3,0),0)</f>
        <v>0</v>
      </c>
      <c r="I1729" s="79">
        <f t="shared" si="145"/>
        <v>7</v>
      </c>
      <c r="J1729" s="80">
        <f>+IF(CONSOLIDADO[[#This Row],[Codigo Municipio]]=E1728,CONSOLIDADO[[#This Row],[Fallecidos Diarios]]+J1728,CONSOLIDADO[[#This Row],[Fallecidos Diarios]])</f>
        <v>0</v>
      </c>
      <c r="K1729" s="81">
        <f t="shared" si="146"/>
        <v>0</v>
      </c>
      <c r="L1729" s="82">
        <f>+IF(CONSOLIDADO[[#This Row],[Codigo Municipio]]=E1728,CONSOLIDADO[[#This Row],[Recuperados Diarios]]+L1728,CONSOLIDADO[[#This Row],[Recuperados Diarios]])</f>
        <v>7</v>
      </c>
      <c r="M1729" s="83" cm="1">
        <f t="array" ref="M1729">+IFERROR(IF(CONSOLIDADO[[#This Row],[Día]]&lt;14,0,INDEX(CONSOLIDADO[Casos Diarios],ROW()-14,1)),0)</f>
        <v>0</v>
      </c>
      <c r="N1729" s="78">
        <f>+IF(CONSOLIDADO[[#This Row],[Clave]]="710143893",1,IF(OR(CONSOLIDADO[[#This Row],[Casos Acumulados]]&gt;0,CONSOLIDADO[[#This Row],[Muertes]]&gt;0),N1728+1,I1729))</f>
        <v>160</v>
      </c>
      <c r="O1729" s="75">
        <f>+IFERROR(VLOOKUP($G1729,TDMuertes!$C$2:$E$534,3,0),0)</f>
        <v>0</v>
      </c>
      <c r="P1729" s="100" t="str">
        <f t="shared" ca="1" si="147"/>
        <v>OUT TIME</v>
      </c>
      <c r="Q1729" s="84">
        <f>+IFERROR(VLOOKUP(CONSOLIDADO[[#This Row],[Codigo Municipio]],TDDia!$A$4:$B$394,2,0),0)</f>
        <v>0</v>
      </c>
    </row>
    <row r="1730" spans="2:17" ht="14.4" x14ac:dyDescent="0.3">
      <c r="B1730">
        <f t="shared" si="144"/>
        <v>9</v>
      </c>
      <c r="C1730" s="75" t="str" cm="1">
        <f t="array" ref="C1730">+INDEX(Table_4[[Departamento]:[Municipio]],FINAL!$B1730,1)</f>
        <v>Colón</v>
      </c>
      <c r="D1730" s="75" t="str" cm="1">
        <f t="array" ref="D1730">+INDEX(Table_4[[Departamento]:[Municipio]],FINAL!$B1730,4)</f>
        <v>Trujillo</v>
      </c>
      <c r="E1730" s="75" t="str" cm="1">
        <f t="array" ref="E1730">+INDEX(Table_4[[Departamento]:[Municipio]],FINAL!$B1730,3)</f>
        <v>0201</v>
      </c>
      <c r="F1730" s="102">
        <f t="shared" ref="F1730:F1793" si="148">+F1537</f>
        <v>44077</v>
      </c>
      <c r="G1730" s="77" t="str">
        <f>+CONSOLIDADO[[#This Row],[Codigo Municipio]]&amp;CONSOLIDADO[[#This Row],[Fecha]]</f>
        <v>020144077</v>
      </c>
      <c r="H1730" s="78">
        <f>+IFERROR(VLOOKUP($G1730,TDAcumula!$C$2:$E$2027,3,0),0)</f>
        <v>0</v>
      </c>
      <c r="I1730" s="79">
        <f t="shared" si="145"/>
        <v>7</v>
      </c>
      <c r="J1730" s="80">
        <f>+IF(CONSOLIDADO[[#This Row],[Codigo Municipio]]=E1729,CONSOLIDADO[[#This Row],[Fallecidos Diarios]]+J1729,CONSOLIDADO[[#This Row],[Fallecidos Diarios]])</f>
        <v>0</v>
      </c>
      <c r="K1730" s="81">
        <f t="shared" si="146"/>
        <v>0</v>
      </c>
      <c r="L1730" s="82">
        <f>+IF(CONSOLIDADO[[#This Row],[Codigo Municipio]]=E1729,CONSOLIDADO[[#This Row],[Recuperados Diarios]]+L1729,CONSOLIDADO[[#This Row],[Recuperados Diarios]])</f>
        <v>7</v>
      </c>
      <c r="M1730" s="83" cm="1">
        <f t="array" ref="M1730">+IFERROR(IF(CONSOLIDADO[[#This Row],[Día]]&lt;14,0,INDEX(CONSOLIDADO[Casos Diarios],ROW()-14,1)),0)</f>
        <v>0</v>
      </c>
      <c r="N1730" s="78">
        <f>+IF(CONSOLIDADO[[#This Row],[Clave]]="710143893",1,IF(OR(CONSOLIDADO[[#This Row],[Casos Acumulados]]&gt;0,CONSOLIDADO[[#This Row],[Muertes]]&gt;0),N1729+1,I1730))</f>
        <v>161</v>
      </c>
      <c r="O1730" s="75">
        <f>+IFERROR(VLOOKUP($G1730,TDMuertes!$C$2:$E$534,3,0),0)</f>
        <v>0</v>
      </c>
      <c r="P1730" s="100" t="str">
        <f t="shared" ca="1" si="147"/>
        <v>OUT TIME</v>
      </c>
      <c r="Q1730" s="84">
        <f>+IFERROR(VLOOKUP(CONSOLIDADO[[#This Row],[Codigo Municipio]],TDDia!$A$4:$B$394,2,0),0)</f>
        <v>0</v>
      </c>
    </row>
    <row r="1731" spans="2:17" ht="14.4" x14ac:dyDescent="0.3">
      <c r="B1731">
        <f t="shared" si="144"/>
        <v>9</v>
      </c>
      <c r="C1731" s="75" t="str" cm="1">
        <f t="array" ref="C1731">+INDEX(Table_4[[Departamento]:[Municipio]],FINAL!$B1731,1)</f>
        <v>Colón</v>
      </c>
      <c r="D1731" s="75" t="str" cm="1">
        <f t="array" ref="D1731">+INDEX(Table_4[[Departamento]:[Municipio]],FINAL!$B1731,4)</f>
        <v>Trujillo</v>
      </c>
      <c r="E1731" s="75" t="str" cm="1">
        <f t="array" ref="E1731">+INDEX(Table_4[[Departamento]:[Municipio]],FINAL!$B1731,3)</f>
        <v>0201</v>
      </c>
      <c r="F1731" s="102">
        <f t="shared" si="148"/>
        <v>44078</v>
      </c>
      <c r="G1731" s="77" t="str">
        <f>+CONSOLIDADO[[#This Row],[Codigo Municipio]]&amp;CONSOLIDADO[[#This Row],[Fecha]]</f>
        <v>020144078</v>
      </c>
      <c r="H1731" s="78">
        <f>+IFERROR(VLOOKUP($G1731,TDAcumula!$C$2:$E$2027,3,0),0)</f>
        <v>0</v>
      </c>
      <c r="I1731" s="79">
        <f t="shared" si="145"/>
        <v>7</v>
      </c>
      <c r="J1731" s="80">
        <f>+IF(CONSOLIDADO[[#This Row],[Codigo Municipio]]=E1730,CONSOLIDADO[[#This Row],[Fallecidos Diarios]]+J1730,CONSOLIDADO[[#This Row],[Fallecidos Diarios]])</f>
        <v>0</v>
      </c>
      <c r="K1731" s="81">
        <f t="shared" si="146"/>
        <v>0</v>
      </c>
      <c r="L1731" s="82">
        <f>+IF(CONSOLIDADO[[#This Row],[Codigo Municipio]]=E1730,CONSOLIDADO[[#This Row],[Recuperados Diarios]]+L1730,CONSOLIDADO[[#This Row],[Recuperados Diarios]])</f>
        <v>7</v>
      </c>
      <c r="M1731" s="83" cm="1">
        <f t="array" ref="M1731">+IFERROR(IF(CONSOLIDADO[[#This Row],[Día]]&lt;14,0,INDEX(CONSOLIDADO[Casos Diarios],ROW()-14,1)),0)</f>
        <v>0</v>
      </c>
      <c r="N1731" s="78">
        <f>+IF(CONSOLIDADO[[#This Row],[Clave]]="710143893",1,IF(OR(CONSOLIDADO[[#This Row],[Casos Acumulados]]&gt;0,CONSOLIDADO[[#This Row],[Muertes]]&gt;0),N1730+1,I1731))</f>
        <v>162</v>
      </c>
      <c r="O1731" s="75">
        <f>+IFERROR(VLOOKUP($G1731,TDMuertes!$C$2:$E$534,3,0),0)</f>
        <v>0</v>
      </c>
      <c r="P1731" s="100" t="str">
        <f t="shared" ca="1" si="147"/>
        <v>OUT TIME</v>
      </c>
      <c r="Q1731" s="84">
        <f>+IFERROR(VLOOKUP(CONSOLIDADO[[#This Row],[Codigo Municipio]],TDDia!$A$4:$B$394,2,0),0)</f>
        <v>0</v>
      </c>
    </row>
    <row r="1732" spans="2:17" ht="14.4" x14ac:dyDescent="0.3">
      <c r="B1732">
        <f t="shared" si="144"/>
        <v>9</v>
      </c>
      <c r="C1732" s="75" t="str" cm="1">
        <f t="array" ref="C1732">+INDEX(Table_4[[Departamento]:[Municipio]],FINAL!$B1732,1)</f>
        <v>Colón</v>
      </c>
      <c r="D1732" s="75" t="str" cm="1">
        <f t="array" ref="D1732">+INDEX(Table_4[[Departamento]:[Municipio]],FINAL!$B1732,4)</f>
        <v>Trujillo</v>
      </c>
      <c r="E1732" s="75" t="str" cm="1">
        <f t="array" ref="E1732">+INDEX(Table_4[[Departamento]:[Municipio]],FINAL!$B1732,3)</f>
        <v>0201</v>
      </c>
      <c r="F1732" s="102">
        <f t="shared" si="148"/>
        <v>44079</v>
      </c>
      <c r="G1732" s="77" t="str">
        <f>+CONSOLIDADO[[#This Row],[Codigo Municipio]]&amp;CONSOLIDADO[[#This Row],[Fecha]]</f>
        <v>020144079</v>
      </c>
      <c r="H1732" s="78">
        <f>+IFERROR(VLOOKUP($G1732,TDAcumula!$C$2:$E$2027,3,0),0)</f>
        <v>0</v>
      </c>
      <c r="I1732" s="79">
        <f t="shared" si="145"/>
        <v>7</v>
      </c>
      <c r="J1732" s="80">
        <f>+IF(CONSOLIDADO[[#This Row],[Codigo Municipio]]=E1731,CONSOLIDADO[[#This Row],[Fallecidos Diarios]]+J1731,CONSOLIDADO[[#This Row],[Fallecidos Diarios]])</f>
        <v>0</v>
      </c>
      <c r="K1732" s="81">
        <f t="shared" si="146"/>
        <v>0</v>
      </c>
      <c r="L1732" s="82">
        <f>+IF(CONSOLIDADO[[#This Row],[Codigo Municipio]]=E1731,CONSOLIDADO[[#This Row],[Recuperados Diarios]]+L1731,CONSOLIDADO[[#This Row],[Recuperados Diarios]])</f>
        <v>7</v>
      </c>
      <c r="M1732" s="83" cm="1">
        <f t="array" ref="M1732">+IFERROR(IF(CONSOLIDADO[[#This Row],[Día]]&lt;14,0,INDEX(CONSOLIDADO[Casos Diarios],ROW()-14,1)),0)</f>
        <v>0</v>
      </c>
      <c r="N1732" s="78">
        <f>+IF(CONSOLIDADO[[#This Row],[Clave]]="710143893",1,IF(OR(CONSOLIDADO[[#This Row],[Casos Acumulados]]&gt;0,CONSOLIDADO[[#This Row],[Muertes]]&gt;0),N1731+1,I1732))</f>
        <v>163</v>
      </c>
      <c r="O1732" s="75">
        <f>+IFERROR(VLOOKUP($G1732,TDMuertes!$C$2:$E$534,3,0),0)</f>
        <v>0</v>
      </c>
      <c r="P1732" s="100" t="str">
        <f t="shared" ca="1" si="147"/>
        <v>OUT TIME</v>
      </c>
      <c r="Q1732" s="84">
        <f>+IFERROR(VLOOKUP(CONSOLIDADO[[#This Row],[Codigo Municipio]],TDDia!$A$4:$B$394,2,0),0)</f>
        <v>0</v>
      </c>
    </row>
    <row r="1733" spans="2:17" ht="14.4" x14ac:dyDescent="0.3">
      <c r="B1733">
        <f t="shared" ref="B1733:B1796" si="149">+IF(F1732=44085,B1732+1,B1732)</f>
        <v>9</v>
      </c>
      <c r="C1733" s="75" t="str" cm="1">
        <f t="array" ref="C1733">+INDEX(Table_4[[Departamento]:[Municipio]],FINAL!$B1733,1)</f>
        <v>Colón</v>
      </c>
      <c r="D1733" s="75" t="str" cm="1">
        <f t="array" ref="D1733">+INDEX(Table_4[[Departamento]:[Municipio]],FINAL!$B1733,4)</f>
        <v>Trujillo</v>
      </c>
      <c r="E1733" s="75" t="str" cm="1">
        <f t="array" ref="E1733">+INDEX(Table_4[[Departamento]:[Municipio]],FINAL!$B1733,3)</f>
        <v>0201</v>
      </c>
      <c r="F1733" s="102">
        <f t="shared" si="148"/>
        <v>44080</v>
      </c>
      <c r="G1733" s="77" t="str">
        <f>+CONSOLIDADO[[#This Row],[Codigo Municipio]]&amp;CONSOLIDADO[[#This Row],[Fecha]]</f>
        <v>020144080</v>
      </c>
      <c r="H1733" s="78">
        <f>+IFERROR(VLOOKUP($G1733,TDAcumula!$C$2:$E$2027,3,0),0)</f>
        <v>0</v>
      </c>
      <c r="I1733" s="79">
        <f t="shared" si="145"/>
        <v>7</v>
      </c>
      <c r="J1733" s="80">
        <f>+IF(CONSOLIDADO[[#This Row],[Codigo Municipio]]=E1732,CONSOLIDADO[[#This Row],[Fallecidos Diarios]]+J1732,CONSOLIDADO[[#This Row],[Fallecidos Diarios]])</f>
        <v>0</v>
      </c>
      <c r="K1733" s="81">
        <f t="shared" si="146"/>
        <v>0</v>
      </c>
      <c r="L1733" s="82">
        <f>+IF(CONSOLIDADO[[#This Row],[Codigo Municipio]]=E1732,CONSOLIDADO[[#This Row],[Recuperados Diarios]]+L1732,CONSOLIDADO[[#This Row],[Recuperados Diarios]])</f>
        <v>7</v>
      </c>
      <c r="M1733" s="83" cm="1">
        <f t="array" ref="M1733">+IFERROR(IF(CONSOLIDADO[[#This Row],[Día]]&lt;14,0,INDEX(CONSOLIDADO[Casos Diarios],ROW()-14,1)),0)</f>
        <v>0</v>
      </c>
      <c r="N1733" s="78">
        <f>+IF(CONSOLIDADO[[#This Row],[Clave]]="710143893",1,IF(OR(CONSOLIDADO[[#This Row],[Casos Acumulados]]&gt;0,CONSOLIDADO[[#This Row],[Muertes]]&gt;0),N1732+1,I1733))</f>
        <v>164</v>
      </c>
      <c r="O1733" s="75">
        <f>+IFERROR(VLOOKUP($G1733,TDMuertes!$C$2:$E$534,3,0),0)</f>
        <v>0</v>
      </c>
      <c r="P1733" s="100" t="str">
        <f t="shared" ca="1" si="147"/>
        <v>OUT TIME</v>
      </c>
      <c r="Q1733" s="84">
        <f>+IFERROR(VLOOKUP(CONSOLIDADO[[#This Row],[Codigo Municipio]],TDDia!$A$4:$B$394,2,0),0)</f>
        <v>0</v>
      </c>
    </row>
    <row r="1734" spans="2:17" ht="14.4" x14ac:dyDescent="0.3">
      <c r="B1734">
        <f t="shared" si="149"/>
        <v>9</v>
      </c>
      <c r="C1734" s="75" t="str" cm="1">
        <f t="array" ref="C1734">+INDEX(Table_4[[Departamento]:[Municipio]],FINAL!$B1734,1)</f>
        <v>Colón</v>
      </c>
      <c r="D1734" s="75" t="str" cm="1">
        <f t="array" ref="D1734">+INDEX(Table_4[[Departamento]:[Municipio]],FINAL!$B1734,4)</f>
        <v>Trujillo</v>
      </c>
      <c r="E1734" s="75" t="str" cm="1">
        <f t="array" ref="E1734">+INDEX(Table_4[[Departamento]:[Municipio]],FINAL!$B1734,3)</f>
        <v>0201</v>
      </c>
      <c r="F1734" s="102">
        <f t="shared" si="148"/>
        <v>44081</v>
      </c>
      <c r="G1734" s="77" t="str">
        <f>+CONSOLIDADO[[#This Row],[Codigo Municipio]]&amp;CONSOLIDADO[[#This Row],[Fecha]]</f>
        <v>020144081</v>
      </c>
      <c r="H1734" s="78">
        <f>+IFERROR(VLOOKUP($G1734,TDAcumula!$C$2:$E$2027,3,0),0)</f>
        <v>0</v>
      </c>
      <c r="I1734" s="79">
        <f t="shared" si="145"/>
        <v>7</v>
      </c>
      <c r="J1734" s="80">
        <f>+IF(CONSOLIDADO[[#This Row],[Codigo Municipio]]=E1733,CONSOLIDADO[[#This Row],[Fallecidos Diarios]]+J1733,CONSOLIDADO[[#This Row],[Fallecidos Diarios]])</f>
        <v>0</v>
      </c>
      <c r="K1734" s="81">
        <f t="shared" si="146"/>
        <v>0</v>
      </c>
      <c r="L1734" s="82">
        <f>+IF(CONSOLIDADO[[#This Row],[Codigo Municipio]]=E1733,CONSOLIDADO[[#This Row],[Recuperados Diarios]]+L1733,CONSOLIDADO[[#This Row],[Recuperados Diarios]])</f>
        <v>7</v>
      </c>
      <c r="M1734" s="83" cm="1">
        <f t="array" ref="M1734">+IFERROR(IF(CONSOLIDADO[[#This Row],[Día]]&lt;14,0,INDEX(CONSOLIDADO[Casos Diarios],ROW()-14,1)),0)</f>
        <v>0</v>
      </c>
      <c r="N1734" s="78">
        <f>+IF(CONSOLIDADO[[#This Row],[Clave]]="710143893",1,IF(OR(CONSOLIDADO[[#This Row],[Casos Acumulados]]&gt;0,CONSOLIDADO[[#This Row],[Muertes]]&gt;0),N1733+1,I1734))</f>
        <v>165</v>
      </c>
      <c r="O1734" s="75">
        <f>+IFERROR(VLOOKUP($G1734,TDMuertes!$C$2:$E$534,3,0),0)</f>
        <v>0</v>
      </c>
      <c r="P1734" s="100" t="str">
        <f t="shared" ca="1" si="147"/>
        <v>OUT TIME</v>
      </c>
      <c r="Q1734" s="84">
        <f>+IFERROR(VLOOKUP(CONSOLIDADO[[#This Row],[Codigo Municipio]],TDDia!$A$4:$B$394,2,0),0)</f>
        <v>0</v>
      </c>
    </row>
    <row r="1735" spans="2:17" ht="14.4" x14ac:dyDescent="0.3">
      <c r="B1735">
        <f t="shared" si="149"/>
        <v>9</v>
      </c>
      <c r="C1735" s="75" t="str" cm="1">
        <f t="array" ref="C1735">+INDEX(Table_4[[Departamento]:[Municipio]],FINAL!$B1735,1)</f>
        <v>Colón</v>
      </c>
      <c r="D1735" s="75" t="str" cm="1">
        <f t="array" ref="D1735">+INDEX(Table_4[[Departamento]:[Municipio]],FINAL!$B1735,4)</f>
        <v>Trujillo</v>
      </c>
      <c r="E1735" s="75" t="str" cm="1">
        <f t="array" ref="E1735">+INDEX(Table_4[[Departamento]:[Municipio]],FINAL!$B1735,3)</f>
        <v>0201</v>
      </c>
      <c r="F1735" s="102">
        <f t="shared" si="148"/>
        <v>44082</v>
      </c>
      <c r="G1735" s="77" t="str">
        <f>+CONSOLIDADO[[#This Row],[Codigo Municipio]]&amp;CONSOLIDADO[[#This Row],[Fecha]]</f>
        <v>020144082</v>
      </c>
      <c r="H1735" s="78">
        <f>+IFERROR(VLOOKUP($G1735,TDAcumula!$C$2:$E$2027,3,0),0)</f>
        <v>0</v>
      </c>
      <c r="I1735" s="79">
        <f t="shared" si="145"/>
        <v>7</v>
      </c>
      <c r="J1735" s="80">
        <f>+IF(CONSOLIDADO[[#This Row],[Codigo Municipio]]=E1734,CONSOLIDADO[[#This Row],[Fallecidos Diarios]]+J1734,CONSOLIDADO[[#This Row],[Fallecidos Diarios]])</f>
        <v>0</v>
      </c>
      <c r="K1735" s="81">
        <f t="shared" si="146"/>
        <v>0</v>
      </c>
      <c r="L1735" s="82">
        <f>+IF(CONSOLIDADO[[#This Row],[Codigo Municipio]]=E1734,CONSOLIDADO[[#This Row],[Recuperados Diarios]]+L1734,CONSOLIDADO[[#This Row],[Recuperados Diarios]])</f>
        <v>7</v>
      </c>
      <c r="M1735" s="83" cm="1">
        <f t="array" ref="M1735">+IFERROR(IF(CONSOLIDADO[[#This Row],[Día]]&lt;14,0,INDEX(CONSOLIDADO[Casos Diarios],ROW()-14,1)),0)</f>
        <v>0</v>
      </c>
      <c r="N1735" s="78">
        <f>+IF(CONSOLIDADO[[#This Row],[Clave]]="710143893",1,IF(OR(CONSOLIDADO[[#This Row],[Casos Acumulados]]&gt;0,CONSOLIDADO[[#This Row],[Muertes]]&gt;0),N1734+1,I1735))</f>
        <v>166</v>
      </c>
      <c r="O1735" s="75">
        <f>+IFERROR(VLOOKUP($G1735,TDMuertes!$C$2:$E$534,3,0),0)</f>
        <v>0</v>
      </c>
      <c r="P1735" s="100" t="str">
        <f t="shared" ca="1" si="147"/>
        <v>OUT TIME</v>
      </c>
      <c r="Q1735" s="84">
        <f>+IFERROR(VLOOKUP(CONSOLIDADO[[#This Row],[Codigo Municipio]],TDDia!$A$4:$B$394,2,0),0)</f>
        <v>0</v>
      </c>
    </row>
    <row r="1736" spans="2:17" ht="14.4" x14ac:dyDescent="0.3">
      <c r="B1736">
        <f t="shared" si="149"/>
        <v>9</v>
      </c>
      <c r="C1736" s="75" t="str" cm="1">
        <f t="array" ref="C1736">+INDEX(Table_4[[Departamento]:[Municipio]],FINAL!$B1736,1)</f>
        <v>Colón</v>
      </c>
      <c r="D1736" s="75" t="str" cm="1">
        <f t="array" ref="D1736">+INDEX(Table_4[[Departamento]:[Municipio]],FINAL!$B1736,4)</f>
        <v>Trujillo</v>
      </c>
      <c r="E1736" s="75" t="str" cm="1">
        <f t="array" ref="E1736">+INDEX(Table_4[[Departamento]:[Municipio]],FINAL!$B1736,3)</f>
        <v>0201</v>
      </c>
      <c r="F1736" s="102">
        <f t="shared" si="148"/>
        <v>44083</v>
      </c>
      <c r="G1736" s="77" t="str">
        <f>+CONSOLIDADO[[#This Row],[Codigo Municipio]]&amp;CONSOLIDADO[[#This Row],[Fecha]]</f>
        <v>020144083</v>
      </c>
      <c r="H1736" s="78">
        <f>+IFERROR(VLOOKUP($G1736,TDAcumula!$C$2:$E$2027,3,0),0)</f>
        <v>0</v>
      </c>
      <c r="I1736" s="79">
        <f t="shared" si="145"/>
        <v>7</v>
      </c>
      <c r="J1736" s="80">
        <f>+IF(CONSOLIDADO[[#This Row],[Codigo Municipio]]=E1735,CONSOLIDADO[[#This Row],[Fallecidos Diarios]]+J1735,CONSOLIDADO[[#This Row],[Fallecidos Diarios]])</f>
        <v>0</v>
      </c>
      <c r="K1736" s="81">
        <f t="shared" si="146"/>
        <v>0</v>
      </c>
      <c r="L1736" s="82">
        <f>+IF(CONSOLIDADO[[#This Row],[Codigo Municipio]]=E1735,CONSOLIDADO[[#This Row],[Recuperados Diarios]]+L1735,CONSOLIDADO[[#This Row],[Recuperados Diarios]])</f>
        <v>7</v>
      </c>
      <c r="M1736" s="83" cm="1">
        <f t="array" ref="M1736">+IFERROR(IF(CONSOLIDADO[[#This Row],[Día]]&lt;14,0,INDEX(CONSOLIDADO[Casos Diarios],ROW()-14,1)),0)</f>
        <v>0</v>
      </c>
      <c r="N1736" s="78">
        <f>+IF(CONSOLIDADO[[#This Row],[Clave]]="710143893",1,IF(OR(CONSOLIDADO[[#This Row],[Casos Acumulados]]&gt;0,CONSOLIDADO[[#This Row],[Muertes]]&gt;0),N1735+1,I1736))</f>
        <v>167</v>
      </c>
      <c r="O1736" s="75">
        <f>+IFERROR(VLOOKUP($G1736,TDMuertes!$C$2:$E$534,3,0),0)</f>
        <v>0</v>
      </c>
      <c r="P1736" s="100" t="str">
        <f t="shared" ca="1" si="147"/>
        <v>OUT TIME</v>
      </c>
      <c r="Q1736" s="84">
        <f>+IFERROR(VLOOKUP(CONSOLIDADO[[#This Row],[Codigo Municipio]],TDDia!$A$4:$B$394,2,0),0)</f>
        <v>0</v>
      </c>
    </row>
    <row r="1737" spans="2:17" ht="14.4" x14ac:dyDescent="0.3">
      <c r="B1737">
        <f t="shared" si="149"/>
        <v>9</v>
      </c>
      <c r="C1737" s="75" t="str" cm="1">
        <f t="array" ref="C1737">+INDEX(Table_4[[Departamento]:[Municipio]],FINAL!$B1737,1)</f>
        <v>Colón</v>
      </c>
      <c r="D1737" s="75" t="str" cm="1">
        <f t="array" ref="D1737">+INDEX(Table_4[[Departamento]:[Municipio]],FINAL!$B1737,4)</f>
        <v>Trujillo</v>
      </c>
      <c r="E1737" s="75" t="str" cm="1">
        <f t="array" ref="E1737">+INDEX(Table_4[[Departamento]:[Municipio]],FINAL!$B1737,3)</f>
        <v>0201</v>
      </c>
      <c r="F1737" s="102">
        <f t="shared" si="148"/>
        <v>44084</v>
      </c>
      <c r="G1737" s="77" t="str">
        <f>+CONSOLIDADO[[#This Row],[Codigo Municipio]]&amp;CONSOLIDADO[[#This Row],[Fecha]]</f>
        <v>020144084</v>
      </c>
      <c r="H1737" s="78">
        <f>+IFERROR(VLOOKUP($G1737,TDAcumula!$C$2:$E$2027,3,0),0)</f>
        <v>0</v>
      </c>
      <c r="I1737" s="79">
        <f t="shared" si="145"/>
        <v>7</v>
      </c>
      <c r="J1737" s="80">
        <f>+IF(CONSOLIDADO[[#This Row],[Codigo Municipio]]=E1736,CONSOLIDADO[[#This Row],[Fallecidos Diarios]]+J1736,CONSOLIDADO[[#This Row],[Fallecidos Diarios]])</f>
        <v>0</v>
      </c>
      <c r="K1737" s="81">
        <f t="shared" si="146"/>
        <v>0</v>
      </c>
      <c r="L1737" s="82">
        <f>+IF(CONSOLIDADO[[#This Row],[Codigo Municipio]]=E1736,CONSOLIDADO[[#This Row],[Recuperados Diarios]]+L1736,CONSOLIDADO[[#This Row],[Recuperados Diarios]])</f>
        <v>7</v>
      </c>
      <c r="M1737" s="83" cm="1">
        <f t="array" ref="M1737">+IFERROR(IF(CONSOLIDADO[[#This Row],[Día]]&lt;14,0,INDEX(CONSOLIDADO[Casos Diarios],ROW()-14,1)),0)</f>
        <v>0</v>
      </c>
      <c r="N1737" s="78">
        <f>+IF(CONSOLIDADO[[#This Row],[Clave]]="710143893",1,IF(OR(CONSOLIDADO[[#This Row],[Casos Acumulados]]&gt;0,CONSOLIDADO[[#This Row],[Muertes]]&gt;0),N1736+1,I1737))</f>
        <v>168</v>
      </c>
      <c r="O1737" s="75">
        <f>+IFERROR(VLOOKUP($G1737,TDMuertes!$C$2:$E$534,3,0),0)</f>
        <v>0</v>
      </c>
      <c r="P1737" s="100" t="str">
        <f t="shared" ca="1" si="147"/>
        <v>OUT TIME</v>
      </c>
      <c r="Q1737" s="84">
        <f>+IFERROR(VLOOKUP(CONSOLIDADO[[#This Row],[Codigo Municipio]],TDDia!$A$4:$B$394,2,0),0)</f>
        <v>0</v>
      </c>
    </row>
    <row r="1738" spans="2:17" ht="14.4" x14ac:dyDescent="0.3">
      <c r="B1738">
        <f t="shared" si="149"/>
        <v>9</v>
      </c>
      <c r="C1738" s="75" t="str" cm="1">
        <f t="array" ref="C1738">+INDEX(Table_4[[Departamento]:[Municipio]],FINAL!$B1738,1)</f>
        <v>Colón</v>
      </c>
      <c r="D1738" s="75" t="str" cm="1">
        <f t="array" ref="D1738">+INDEX(Table_4[[Departamento]:[Municipio]],FINAL!$B1738,4)</f>
        <v>Trujillo</v>
      </c>
      <c r="E1738" s="75" t="str" cm="1">
        <f t="array" ref="E1738">+INDEX(Table_4[[Departamento]:[Municipio]],FINAL!$B1738,3)</f>
        <v>0201</v>
      </c>
      <c r="F1738" s="102">
        <f t="shared" si="148"/>
        <v>44085</v>
      </c>
      <c r="G1738" s="77" t="str">
        <f>+CONSOLIDADO[[#This Row],[Codigo Municipio]]&amp;CONSOLIDADO[[#This Row],[Fecha]]</f>
        <v>020144085</v>
      </c>
      <c r="H1738" s="78">
        <f>+IFERROR(VLOOKUP($G1738,TDAcumula!$C$2:$E$2027,3,0),0)</f>
        <v>0</v>
      </c>
      <c r="I1738" s="79">
        <f t="shared" si="145"/>
        <v>7</v>
      </c>
      <c r="J1738" s="80">
        <f>+IF(CONSOLIDADO[[#This Row],[Codigo Municipio]]=E1737,CONSOLIDADO[[#This Row],[Fallecidos Diarios]]+J1737,CONSOLIDADO[[#This Row],[Fallecidos Diarios]])</f>
        <v>0</v>
      </c>
      <c r="K1738" s="81">
        <f t="shared" si="146"/>
        <v>0</v>
      </c>
      <c r="L1738" s="82">
        <f>+IF(CONSOLIDADO[[#This Row],[Codigo Municipio]]=E1737,CONSOLIDADO[[#This Row],[Recuperados Diarios]]+L1737,CONSOLIDADO[[#This Row],[Recuperados Diarios]])</f>
        <v>7</v>
      </c>
      <c r="M1738" s="83" cm="1">
        <f t="array" ref="M1738">+IFERROR(IF(CONSOLIDADO[[#This Row],[Día]]&lt;14,0,INDEX(CONSOLIDADO[Casos Diarios],ROW()-14,1)),0)</f>
        <v>0</v>
      </c>
      <c r="N1738" s="78">
        <f>+IF(CONSOLIDADO[[#This Row],[Clave]]="710143893",1,IF(OR(CONSOLIDADO[[#This Row],[Casos Acumulados]]&gt;0,CONSOLIDADO[[#This Row],[Muertes]]&gt;0),N1737+1,I1738))</f>
        <v>169</v>
      </c>
      <c r="O1738" s="75">
        <f>+IFERROR(VLOOKUP($G1738,TDMuertes!$C$2:$E$534,3,0),0)</f>
        <v>0</v>
      </c>
      <c r="P1738" s="100" t="str">
        <f t="shared" ca="1" si="147"/>
        <v>OUT TIME</v>
      </c>
      <c r="Q1738" s="84">
        <f>+IFERROR(VLOOKUP(CONSOLIDADO[[#This Row],[Codigo Municipio]],TDDia!$A$4:$B$394,2,0),0)</f>
        <v>0</v>
      </c>
    </row>
    <row r="1739" spans="2:17" ht="14.4" x14ac:dyDescent="0.3">
      <c r="B1739">
        <f t="shared" si="149"/>
        <v>10</v>
      </c>
      <c r="C1739" s="75" t="str" cm="1">
        <f t="array" ref="C1739">+INDEX(Table_4[[Departamento]:[Municipio]],FINAL!$B1739,1)</f>
        <v>Colón</v>
      </c>
      <c r="D1739" s="75" t="str" cm="1">
        <f t="array" ref="D1739">+INDEX(Table_4[[Departamento]:[Municipio]],FINAL!$B1739,4)</f>
        <v>Balfate</v>
      </c>
      <c r="E1739" s="75" t="str" cm="1">
        <f t="array" ref="E1739">+INDEX(Table_4[[Departamento]:[Municipio]],FINAL!$B1739,3)</f>
        <v>0202</v>
      </c>
      <c r="F1739" s="102">
        <f t="shared" si="148"/>
        <v>43893</v>
      </c>
      <c r="G1739" s="77" t="str">
        <f>+CONSOLIDADO[[#This Row],[Codigo Municipio]]&amp;CONSOLIDADO[[#This Row],[Fecha]]</f>
        <v>020243893</v>
      </c>
      <c r="H1739" s="78">
        <f>+IFERROR(VLOOKUP($G1739,TDAcumula!$C$2:$E$2027,3,0),0)</f>
        <v>0</v>
      </c>
      <c r="I1739" s="79">
        <f t="shared" si="145"/>
        <v>0</v>
      </c>
      <c r="J1739" s="80">
        <f>+IF(CONSOLIDADO[[#This Row],[Codigo Municipio]]=E1738,CONSOLIDADO[[#This Row],[Fallecidos Diarios]]+J1738,CONSOLIDADO[[#This Row],[Fallecidos Diarios]])</f>
        <v>0</v>
      </c>
      <c r="K1739" s="81">
        <f t="shared" si="146"/>
        <v>0</v>
      </c>
      <c r="L1739" s="82">
        <f>+IF(CONSOLIDADO[[#This Row],[Codigo Municipio]]=E1738,CONSOLIDADO[[#This Row],[Recuperados Diarios]]+L1738,CONSOLIDADO[[#This Row],[Recuperados Diarios]])</f>
        <v>0</v>
      </c>
      <c r="M1739" s="83" cm="1">
        <f t="array" ref="M1739">+IFERROR(IF(CONSOLIDADO[[#This Row],[Día]]&lt;14,0,INDEX(CONSOLIDADO[Casos Diarios],ROW()-14,1)),0)</f>
        <v>0</v>
      </c>
      <c r="N1739" s="78">
        <f>+IF(CONSOLIDADO[[#This Row],[Clave]]="710143893",1,IF(OR(CONSOLIDADO[[#This Row],[Casos Acumulados]]&gt;0,CONSOLIDADO[[#This Row],[Muertes]]&gt;0),N1738+1,I1739))</f>
        <v>0</v>
      </c>
      <c r="O1739" s="75">
        <f>+IFERROR(VLOOKUP($G1739,TDMuertes!$C$2:$E$534,3,0),0)</f>
        <v>0</v>
      </c>
      <c r="P1739" s="100" t="str">
        <f t="shared" ca="1" si="147"/>
        <v>OFF</v>
      </c>
      <c r="Q1739" s="84">
        <f>+IFERROR(VLOOKUP(CONSOLIDADO[[#This Row],[Codigo Municipio]],TDDia!$A$4:$B$394,2,0),0)</f>
        <v>0</v>
      </c>
    </row>
    <row r="1740" spans="2:17" ht="14.4" x14ac:dyDescent="0.3">
      <c r="B1740">
        <f t="shared" si="149"/>
        <v>10</v>
      </c>
      <c r="C1740" s="75" t="str" cm="1">
        <f t="array" ref="C1740">+INDEX(Table_4[[Departamento]:[Municipio]],FINAL!$B1740,1)</f>
        <v>Colón</v>
      </c>
      <c r="D1740" s="75" t="str" cm="1">
        <f t="array" ref="D1740">+INDEX(Table_4[[Departamento]:[Municipio]],FINAL!$B1740,4)</f>
        <v>Balfate</v>
      </c>
      <c r="E1740" s="75" t="str" cm="1">
        <f t="array" ref="E1740">+INDEX(Table_4[[Departamento]:[Municipio]],FINAL!$B1740,3)</f>
        <v>0202</v>
      </c>
      <c r="F1740" s="102">
        <f t="shared" si="148"/>
        <v>43894</v>
      </c>
      <c r="G1740" s="77" t="str">
        <f>+CONSOLIDADO[[#This Row],[Codigo Municipio]]&amp;CONSOLIDADO[[#This Row],[Fecha]]</f>
        <v>020243894</v>
      </c>
      <c r="H1740" s="78">
        <f>+IFERROR(VLOOKUP($G1740,TDAcumula!$C$2:$E$2027,3,0),0)</f>
        <v>0</v>
      </c>
      <c r="I1740" s="79">
        <f t="shared" si="145"/>
        <v>0</v>
      </c>
      <c r="J1740" s="80">
        <f>+IF(CONSOLIDADO[[#This Row],[Codigo Municipio]]=E1739,CONSOLIDADO[[#This Row],[Fallecidos Diarios]]+J1739,CONSOLIDADO[[#This Row],[Fallecidos Diarios]])</f>
        <v>0</v>
      </c>
      <c r="K1740" s="81">
        <f t="shared" si="146"/>
        <v>0</v>
      </c>
      <c r="L1740" s="82">
        <f>+IF(CONSOLIDADO[[#This Row],[Codigo Municipio]]=E1739,CONSOLIDADO[[#This Row],[Recuperados Diarios]]+L1739,CONSOLIDADO[[#This Row],[Recuperados Diarios]])</f>
        <v>0</v>
      </c>
      <c r="M1740" s="83" cm="1">
        <f t="array" ref="M1740">+IFERROR(IF(CONSOLIDADO[[#This Row],[Día]]&lt;14,0,INDEX(CONSOLIDADO[Casos Diarios],ROW()-14,1)),0)</f>
        <v>0</v>
      </c>
      <c r="N1740" s="78">
        <f>+IF(CONSOLIDADO[[#This Row],[Clave]]="710143893",1,IF(OR(CONSOLIDADO[[#This Row],[Casos Acumulados]]&gt;0,CONSOLIDADO[[#This Row],[Muertes]]&gt;0),N1739+1,I1740))</f>
        <v>0</v>
      </c>
      <c r="O1740" s="75">
        <f>+IFERROR(VLOOKUP($G1740,TDMuertes!$C$2:$E$534,3,0),0)</f>
        <v>0</v>
      </c>
      <c r="P1740" s="100" t="str">
        <f t="shared" ca="1" si="147"/>
        <v>OFF</v>
      </c>
      <c r="Q1740" s="84">
        <f>+IFERROR(VLOOKUP(CONSOLIDADO[[#This Row],[Codigo Municipio]],TDDia!$A$4:$B$394,2,0),0)</f>
        <v>0</v>
      </c>
    </row>
    <row r="1741" spans="2:17" ht="14.4" x14ac:dyDescent="0.3">
      <c r="B1741">
        <f t="shared" si="149"/>
        <v>10</v>
      </c>
      <c r="C1741" s="75" t="str" cm="1">
        <f t="array" ref="C1741">+INDEX(Table_4[[Departamento]:[Municipio]],FINAL!$B1741,1)</f>
        <v>Colón</v>
      </c>
      <c r="D1741" s="75" t="str" cm="1">
        <f t="array" ref="D1741">+INDEX(Table_4[[Departamento]:[Municipio]],FINAL!$B1741,4)</f>
        <v>Balfate</v>
      </c>
      <c r="E1741" s="75" t="str" cm="1">
        <f t="array" ref="E1741">+INDEX(Table_4[[Departamento]:[Municipio]],FINAL!$B1741,3)</f>
        <v>0202</v>
      </c>
      <c r="F1741" s="102">
        <f t="shared" si="148"/>
        <v>43895</v>
      </c>
      <c r="G1741" s="77" t="str">
        <f>+CONSOLIDADO[[#This Row],[Codigo Municipio]]&amp;CONSOLIDADO[[#This Row],[Fecha]]</f>
        <v>020243895</v>
      </c>
      <c r="H1741" s="78">
        <f>+IFERROR(VLOOKUP($G1741,TDAcumula!$C$2:$E$2027,3,0),0)</f>
        <v>0</v>
      </c>
      <c r="I1741" s="79">
        <f t="shared" si="145"/>
        <v>0</v>
      </c>
      <c r="J1741" s="80">
        <f>+IF(CONSOLIDADO[[#This Row],[Codigo Municipio]]=E1740,CONSOLIDADO[[#This Row],[Fallecidos Diarios]]+J1740,CONSOLIDADO[[#This Row],[Fallecidos Diarios]])</f>
        <v>0</v>
      </c>
      <c r="K1741" s="81">
        <f t="shared" si="146"/>
        <v>0</v>
      </c>
      <c r="L1741" s="82">
        <f>+IF(CONSOLIDADO[[#This Row],[Codigo Municipio]]=E1740,CONSOLIDADO[[#This Row],[Recuperados Diarios]]+L1740,CONSOLIDADO[[#This Row],[Recuperados Diarios]])</f>
        <v>0</v>
      </c>
      <c r="M1741" s="83" cm="1">
        <f t="array" ref="M1741">+IFERROR(IF(CONSOLIDADO[[#This Row],[Día]]&lt;14,0,INDEX(CONSOLIDADO[Casos Diarios],ROW()-14,1)),0)</f>
        <v>0</v>
      </c>
      <c r="N1741" s="78">
        <f>+IF(CONSOLIDADO[[#This Row],[Clave]]="710143893",1,IF(OR(CONSOLIDADO[[#This Row],[Casos Acumulados]]&gt;0,CONSOLIDADO[[#This Row],[Muertes]]&gt;0),N1740+1,I1741))</f>
        <v>0</v>
      </c>
      <c r="O1741" s="75">
        <f>+IFERROR(VLOOKUP($G1741,TDMuertes!$C$2:$E$534,3,0),0)</f>
        <v>0</v>
      </c>
      <c r="P1741" s="100" t="str">
        <f t="shared" ca="1" si="147"/>
        <v>OFF</v>
      </c>
      <c r="Q1741" s="84">
        <f>+IFERROR(VLOOKUP(CONSOLIDADO[[#This Row],[Codigo Municipio]],TDDia!$A$4:$B$394,2,0),0)</f>
        <v>0</v>
      </c>
    </row>
    <row r="1742" spans="2:17" ht="14.4" x14ac:dyDescent="0.3">
      <c r="B1742">
        <f t="shared" si="149"/>
        <v>10</v>
      </c>
      <c r="C1742" s="75" t="str" cm="1">
        <f t="array" ref="C1742">+INDEX(Table_4[[Departamento]:[Municipio]],FINAL!$B1742,1)</f>
        <v>Colón</v>
      </c>
      <c r="D1742" s="75" t="str" cm="1">
        <f t="array" ref="D1742">+INDEX(Table_4[[Departamento]:[Municipio]],FINAL!$B1742,4)</f>
        <v>Balfate</v>
      </c>
      <c r="E1742" s="75" t="str" cm="1">
        <f t="array" ref="E1742">+INDEX(Table_4[[Departamento]:[Municipio]],FINAL!$B1742,3)</f>
        <v>0202</v>
      </c>
      <c r="F1742" s="102">
        <f t="shared" si="148"/>
        <v>43896</v>
      </c>
      <c r="G1742" s="77" t="str">
        <f>+CONSOLIDADO[[#This Row],[Codigo Municipio]]&amp;CONSOLIDADO[[#This Row],[Fecha]]</f>
        <v>020243896</v>
      </c>
      <c r="H1742" s="78">
        <f>+IFERROR(VLOOKUP($G1742,TDAcumula!$C$2:$E$2027,3,0),0)</f>
        <v>0</v>
      </c>
      <c r="I1742" s="79">
        <f t="shared" si="145"/>
        <v>0</v>
      </c>
      <c r="J1742" s="80">
        <f>+IF(CONSOLIDADO[[#This Row],[Codigo Municipio]]=E1741,CONSOLIDADO[[#This Row],[Fallecidos Diarios]]+J1741,CONSOLIDADO[[#This Row],[Fallecidos Diarios]])</f>
        <v>0</v>
      </c>
      <c r="K1742" s="81">
        <f t="shared" si="146"/>
        <v>0</v>
      </c>
      <c r="L1742" s="82">
        <f>+IF(CONSOLIDADO[[#This Row],[Codigo Municipio]]=E1741,CONSOLIDADO[[#This Row],[Recuperados Diarios]]+L1741,CONSOLIDADO[[#This Row],[Recuperados Diarios]])</f>
        <v>0</v>
      </c>
      <c r="M1742" s="83" cm="1">
        <f t="array" ref="M1742">+IFERROR(IF(CONSOLIDADO[[#This Row],[Día]]&lt;14,0,INDEX(CONSOLIDADO[Casos Diarios],ROW()-14,1)),0)</f>
        <v>0</v>
      </c>
      <c r="N1742" s="78">
        <f>+IF(CONSOLIDADO[[#This Row],[Clave]]="710143893",1,IF(OR(CONSOLIDADO[[#This Row],[Casos Acumulados]]&gt;0,CONSOLIDADO[[#This Row],[Muertes]]&gt;0),N1741+1,I1742))</f>
        <v>0</v>
      </c>
      <c r="O1742" s="75">
        <f>+IFERROR(VLOOKUP($G1742,TDMuertes!$C$2:$E$534,3,0),0)</f>
        <v>0</v>
      </c>
      <c r="P1742" s="100" t="str">
        <f t="shared" ca="1" si="147"/>
        <v>OFF</v>
      </c>
      <c r="Q1742" s="84">
        <f>+IFERROR(VLOOKUP(CONSOLIDADO[[#This Row],[Codigo Municipio]],TDDia!$A$4:$B$394,2,0),0)</f>
        <v>0</v>
      </c>
    </row>
    <row r="1743" spans="2:17" ht="14.4" x14ac:dyDescent="0.3">
      <c r="B1743">
        <f t="shared" si="149"/>
        <v>10</v>
      </c>
      <c r="C1743" s="75" t="str" cm="1">
        <f t="array" ref="C1743">+INDEX(Table_4[[Departamento]:[Municipio]],FINAL!$B1743,1)</f>
        <v>Colón</v>
      </c>
      <c r="D1743" s="75" t="str" cm="1">
        <f t="array" ref="D1743">+INDEX(Table_4[[Departamento]:[Municipio]],FINAL!$B1743,4)</f>
        <v>Balfate</v>
      </c>
      <c r="E1743" s="75" t="str" cm="1">
        <f t="array" ref="E1743">+INDEX(Table_4[[Departamento]:[Municipio]],FINAL!$B1743,3)</f>
        <v>0202</v>
      </c>
      <c r="F1743" s="102">
        <f t="shared" si="148"/>
        <v>43897</v>
      </c>
      <c r="G1743" s="77" t="str">
        <f>+CONSOLIDADO[[#This Row],[Codigo Municipio]]&amp;CONSOLIDADO[[#This Row],[Fecha]]</f>
        <v>020243897</v>
      </c>
      <c r="H1743" s="78">
        <f>+IFERROR(VLOOKUP($G1743,TDAcumula!$C$2:$E$2027,3,0),0)</f>
        <v>0</v>
      </c>
      <c r="I1743" s="79">
        <f t="shared" si="145"/>
        <v>0</v>
      </c>
      <c r="J1743" s="80">
        <f>+IF(CONSOLIDADO[[#This Row],[Codigo Municipio]]=E1742,CONSOLIDADO[[#This Row],[Fallecidos Diarios]]+J1742,CONSOLIDADO[[#This Row],[Fallecidos Diarios]])</f>
        <v>0</v>
      </c>
      <c r="K1743" s="81">
        <f t="shared" si="146"/>
        <v>0</v>
      </c>
      <c r="L1743" s="82">
        <f>+IF(CONSOLIDADO[[#This Row],[Codigo Municipio]]=E1742,CONSOLIDADO[[#This Row],[Recuperados Diarios]]+L1742,CONSOLIDADO[[#This Row],[Recuperados Diarios]])</f>
        <v>0</v>
      </c>
      <c r="M1743" s="83" cm="1">
        <f t="array" ref="M1743">+IFERROR(IF(CONSOLIDADO[[#This Row],[Día]]&lt;14,0,INDEX(CONSOLIDADO[Casos Diarios],ROW()-14,1)),0)</f>
        <v>0</v>
      </c>
      <c r="N1743" s="78">
        <f>+IF(CONSOLIDADO[[#This Row],[Clave]]="710143893",1,IF(OR(CONSOLIDADO[[#This Row],[Casos Acumulados]]&gt;0,CONSOLIDADO[[#This Row],[Muertes]]&gt;0),N1742+1,I1743))</f>
        <v>0</v>
      </c>
      <c r="O1743" s="75">
        <f>+IFERROR(VLOOKUP($G1743,TDMuertes!$C$2:$E$534,3,0),0)</f>
        <v>0</v>
      </c>
      <c r="P1743" s="100" t="str">
        <f t="shared" ca="1" si="147"/>
        <v>OFF</v>
      </c>
      <c r="Q1743" s="84">
        <f>+IFERROR(VLOOKUP(CONSOLIDADO[[#This Row],[Codigo Municipio]],TDDia!$A$4:$B$394,2,0),0)</f>
        <v>0</v>
      </c>
    </row>
    <row r="1744" spans="2:17" ht="14.4" x14ac:dyDescent="0.3">
      <c r="B1744">
        <f t="shared" si="149"/>
        <v>10</v>
      </c>
      <c r="C1744" s="75" t="str" cm="1">
        <f t="array" ref="C1744">+INDEX(Table_4[[Departamento]:[Municipio]],FINAL!$B1744,1)</f>
        <v>Colón</v>
      </c>
      <c r="D1744" s="75" t="str" cm="1">
        <f t="array" ref="D1744">+INDEX(Table_4[[Departamento]:[Municipio]],FINAL!$B1744,4)</f>
        <v>Balfate</v>
      </c>
      <c r="E1744" s="75" t="str" cm="1">
        <f t="array" ref="E1744">+INDEX(Table_4[[Departamento]:[Municipio]],FINAL!$B1744,3)</f>
        <v>0202</v>
      </c>
      <c r="F1744" s="102">
        <f t="shared" si="148"/>
        <v>43898</v>
      </c>
      <c r="G1744" s="77" t="str">
        <f>+CONSOLIDADO[[#This Row],[Codigo Municipio]]&amp;CONSOLIDADO[[#This Row],[Fecha]]</f>
        <v>020243898</v>
      </c>
      <c r="H1744" s="78">
        <f>+IFERROR(VLOOKUP($G1744,TDAcumula!$C$2:$E$2027,3,0),0)</f>
        <v>0</v>
      </c>
      <c r="I1744" s="79">
        <f t="shared" si="145"/>
        <v>0</v>
      </c>
      <c r="J1744" s="80">
        <f>+IF(CONSOLIDADO[[#This Row],[Codigo Municipio]]=E1743,CONSOLIDADO[[#This Row],[Fallecidos Diarios]]+J1743,CONSOLIDADO[[#This Row],[Fallecidos Diarios]])</f>
        <v>0</v>
      </c>
      <c r="K1744" s="81">
        <f t="shared" si="146"/>
        <v>0</v>
      </c>
      <c r="L1744" s="82">
        <f>+IF(CONSOLIDADO[[#This Row],[Codigo Municipio]]=E1743,CONSOLIDADO[[#This Row],[Recuperados Diarios]]+L1743,CONSOLIDADO[[#This Row],[Recuperados Diarios]])</f>
        <v>0</v>
      </c>
      <c r="M1744" s="83" cm="1">
        <f t="array" ref="M1744">+IFERROR(IF(CONSOLIDADO[[#This Row],[Día]]&lt;14,0,INDEX(CONSOLIDADO[Casos Diarios],ROW()-14,1)),0)</f>
        <v>0</v>
      </c>
      <c r="N1744" s="78">
        <f>+IF(CONSOLIDADO[[#This Row],[Clave]]="710143893",1,IF(OR(CONSOLIDADO[[#This Row],[Casos Acumulados]]&gt;0,CONSOLIDADO[[#This Row],[Muertes]]&gt;0),N1743+1,I1744))</f>
        <v>0</v>
      </c>
      <c r="O1744" s="75">
        <f>+IFERROR(VLOOKUP($G1744,TDMuertes!$C$2:$E$534,3,0),0)</f>
        <v>0</v>
      </c>
      <c r="P1744" s="100" t="str">
        <f t="shared" ca="1" si="147"/>
        <v>OFF</v>
      </c>
      <c r="Q1744" s="84">
        <f>+IFERROR(VLOOKUP(CONSOLIDADO[[#This Row],[Codigo Municipio]],TDDia!$A$4:$B$394,2,0),0)</f>
        <v>0</v>
      </c>
    </row>
    <row r="1745" spans="2:17" ht="14.4" x14ac:dyDescent="0.3">
      <c r="B1745">
        <f t="shared" si="149"/>
        <v>10</v>
      </c>
      <c r="C1745" s="75" t="str" cm="1">
        <f t="array" ref="C1745">+INDEX(Table_4[[Departamento]:[Municipio]],FINAL!$B1745,1)</f>
        <v>Colón</v>
      </c>
      <c r="D1745" s="75" t="str" cm="1">
        <f t="array" ref="D1745">+INDEX(Table_4[[Departamento]:[Municipio]],FINAL!$B1745,4)</f>
        <v>Balfate</v>
      </c>
      <c r="E1745" s="75" t="str" cm="1">
        <f t="array" ref="E1745">+INDEX(Table_4[[Departamento]:[Municipio]],FINAL!$B1745,3)</f>
        <v>0202</v>
      </c>
      <c r="F1745" s="102">
        <f t="shared" si="148"/>
        <v>43899</v>
      </c>
      <c r="G1745" s="77" t="str">
        <f>+CONSOLIDADO[[#This Row],[Codigo Municipio]]&amp;CONSOLIDADO[[#This Row],[Fecha]]</f>
        <v>020243899</v>
      </c>
      <c r="H1745" s="78">
        <f>+IFERROR(VLOOKUP($G1745,TDAcumula!$C$2:$E$2027,3,0),0)</f>
        <v>0</v>
      </c>
      <c r="I1745" s="79">
        <f t="shared" si="145"/>
        <v>0</v>
      </c>
      <c r="J1745" s="80">
        <f>+IF(CONSOLIDADO[[#This Row],[Codigo Municipio]]=E1744,CONSOLIDADO[[#This Row],[Fallecidos Diarios]]+J1744,CONSOLIDADO[[#This Row],[Fallecidos Diarios]])</f>
        <v>0</v>
      </c>
      <c r="K1745" s="81">
        <f t="shared" si="146"/>
        <v>0</v>
      </c>
      <c r="L1745" s="82">
        <f>+IF(CONSOLIDADO[[#This Row],[Codigo Municipio]]=E1744,CONSOLIDADO[[#This Row],[Recuperados Diarios]]+L1744,CONSOLIDADO[[#This Row],[Recuperados Diarios]])</f>
        <v>0</v>
      </c>
      <c r="M1745" s="83" cm="1">
        <f t="array" ref="M1745">+IFERROR(IF(CONSOLIDADO[[#This Row],[Día]]&lt;14,0,INDEX(CONSOLIDADO[Casos Diarios],ROW()-14,1)),0)</f>
        <v>0</v>
      </c>
      <c r="N1745" s="78">
        <f>+IF(CONSOLIDADO[[#This Row],[Clave]]="710143893",1,IF(OR(CONSOLIDADO[[#This Row],[Casos Acumulados]]&gt;0,CONSOLIDADO[[#This Row],[Muertes]]&gt;0),N1744+1,I1745))</f>
        <v>0</v>
      </c>
      <c r="O1745" s="75">
        <f>+IFERROR(VLOOKUP($G1745,TDMuertes!$C$2:$E$534,3,0),0)</f>
        <v>0</v>
      </c>
      <c r="P1745" s="100" t="str">
        <f t="shared" ca="1" si="147"/>
        <v>OFF</v>
      </c>
      <c r="Q1745" s="84">
        <f>+IFERROR(VLOOKUP(CONSOLIDADO[[#This Row],[Codigo Municipio]],TDDia!$A$4:$B$394,2,0),0)</f>
        <v>0</v>
      </c>
    </row>
    <row r="1746" spans="2:17" ht="14.4" x14ac:dyDescent="0.3">
      <c r="B1746">
        <f t="shared" si="149"/>
        <v>10</v>
      </c>
      <c r="C1746" s="75" t="str" cm="1">
        <f t="array" ref="C1746">+INDEX(Table_4[[Departamento]:[Municipio]],FINAL!$B1746,1)</f>
        <v>Colón</v>
      </c>
      <c r="D1746" s="75" t="str" cm="1">
        <f t="array" ref="D1746">+INDEX(Table_4[[Departamento]:[Municipio]],FINAL!$B1746,4)</f>
        <v>Balfate</v>
      </c>
      <c r="E1746" s="75" t="str" cm="1">
        <f t="array" ref="E1746">+INDEX(Table_4[[Departamento]:[Municipio]],FINAL!$B1746,3)</f>
        <v>0202</v>
      </c>
      <c r="F1746" s="102">
        <f t="shared" si="148"/>
        <v>43900</v>
      </c>
      <c r="G1746" s="77" t="str">
        <f>+CONSOLIDADO[[#This Row],[Codigo Municipio]]&amp;CONSOLIDADO[[#This Row],[Fecha]]</f>
        <v>020243900</v>
      </c>
      <c r="H1746" s="78">
        <f>+IFERROR(VLOOKUP($G1746,TDAcumula!$C$2:$E$2027,3,0),0)</f>
        <v>0</v>
      </c>
      <c r="I1746" s="79">
        <f t="shared" si="145"/>
        <v>0</v>
      </c>
      <c r="J1746" s="80">
        <f>+IF(CONSOLIDADO[[#This Row],[Codigo Municipio]]=E1745,CONSOLIDADO[[#This Row],[Fallecidos Diarios]]+J1745,CONSOLIDADO[[#This Row],[Fallecidos Diarios]])</f>
        <v>0</v>
      </c>
      <c r="K1746" s="81">
        <f t="shared" si="146"/>
        <v>0</v>
      </c>
      <c r="L1746" s="82">
        <f>+IF(CONSOLIDADO[[#This Row],[Codigo Municipio]]=E1745,CONSOLIDADO[[#This Row],[Recuperados Diarios]]+L1745,CONSOLIDADO[[#This Row],[Recuperados Diarios]])</f>
        <v>0</v>
      </c>
      <c r="M1746" s="83" cm="1">
        <f t="array" ref="M1746">+IFERROR(IF(CONSOLIDADO[[#This Row],[Día]]&lt;14,0,INDEX(CONSOLIDADO[Casos Diarios],ROW()-14,1)),0)</f>
        <v>0</v>
      </c>
      <c r="N1746" s="78">
        <f>+IF(CONSOLIDADO[[#This Row],[Clave]]="710143893",1,IF(OR(CONSOLIDADO[[#This Row],[Casos Acumulados]]&gt;0,CONSOLIDADO[[#This Row],[Muertes]]&gt;0),N1745+1,I1746))</f>
        <v>0</v>
      </c>
      <c r="O1746" s="75">
        <f>+IFERROR(VLOOKUP($G1746,TDMuertes!$C$2:$E$534,3,0),0)</f>
        <v>0</v>
      </c>
      <c r="P1746" s="100" t="str">
        <f t="shared" ca="1" si="147"/>
        <v>OFF</v>
      </c>
      <c r="Q1746" s="84">
        <f>+IFERROR(VLOOKUP(CONSOLIDADO[[#This Row],[Codigo Municipio]],TDDia!$A$4:$B$394,2,0),0)</f>
        <v>0</v>
      </c>
    </row>
    <row r="1747" spans="2:17" ht="14.4" x14ac:dyDescent="0.3">
      <c r="B1747">
        <f t="shared" si="149"/>
        <v>10</v>
      </c>
      <c r="C1747" s="75" t="str" cm="1">
        <f t="array" ref="C1747">+INDEX(Table_4[[Departamento]:[Municipio]],FINAL!$B1747,1)</f>
        <v>Colón</v>
      </c>
      <c r="D1747" s="75" t="str" cm="1">
        <f t="array" ref="D1747">+INDEX(Table_4[[Departamento]:[Municipio]],FINAL!$B1747,4)</f>
        <v>Balfate</v>
      </c>
      <c r="E1747" s="75" t="str" cm="1">
        <f t="array" ref="E1747">+INDEX(Table_4[[Departamento]:[Municipio]],FINAL!$B1747,3)</f>
        <v>0202</v>
      </c>
      <c r="F1747" s="102">
        <f t="shared" si="148"/>
        <v>43901</v>
      </c>
      <c r="G1747" s="77" t="str">
        <f>+CONSOLIDADO[[#This Row],[Codigo Municipio]]&amp;CONSOLIDADO[[#This Row],[Fecha]]</f>
        <v>020243901</v>
      </c>
      <c r="H1747" s="78">
        <f>+IFERROR(VLOOKUP($G1747,TDAcumula!$C$2:$E$2027,3,0),0)</f>
        <v>0</v>
      </c>
      <c r="I1747" s="79">
        <f t="shared" si="145"/>
        <v>0</v>
      </c>
      <c r="J1747" s="80">
        <f>+IF(CONSOLIDADO[[#This Row],[Codigo Municipio]]=E1746,CONSOLIDADO[[#This Row],[Fallecidos Diarios]]+J1746,CONSOLIDADO[[#This Row],[Fallecidos Diarios]])</f>
        <v>0</v>
      </c>
      <c r="K1747" s="81">
        <f t="shared" si="146"/>
        <v>0</v>
      </c>
      <c r="L1747" s="82">
        <f>+IF(CONSOLIDADO[[#This Row],[Codigo Municipio]]=E1746,CONSOLIDADO[[#This Row],[Recuperados Diarios]]+L1746,CONSOLIDADO[[#This Row],[Recuperados Diarios]])</f>
        <v>0</v>
      </c>
      <c r="M1747" s="83" cm="1">
        <f t="array" ref="M1747">+IFERROR(IF(CONSOLIDADO[[#This Row],[Día]]&lt;14,0,INDEX(CONSOLIDADO[Casos Diarios],ROW()-14,1)),0)</f>
        <v>0</v>
      </c>
      <c r="N1747" s="78">
        <f>+IF(CONSOLIDADO[[#This Row],[Clave]]="710143893",1,IF(OR(CONSOLIDADO[[#This Row],[Casos Acumulados]]&gt;0,CONSOLIDADO[[#This Row],[Muertes]]&gt;0),N1746+1,I1747))</f>
        <v>0</v>
      </c>
      <c r="O1747" s="75">
        <f>+IFERROR(VLOOKUP($G1747,TDMuertes!$C$2:$E$534,3,0),0)</f>
        <v>0</v>
      </c>
      <c r="P1747" s="100" t="str">
        <f t="shared" ca="1" si="147"/>
        <v>OFF</v>
      </c>
      <c r="Q1747" s="84">
        <f>+IFERROR(VLOOKUP(CONSOLIDADO[[#This Row],[Codigo Municipio]],TDDia!$A$4:$B$394,2,0),0)</f>
        <v>0</v>
      </c>
    </row>
    <row r="1748" spans="2:17" ht="14.4" x14ac:dyDescent="0.3">
      <c r="B1748">
        <f t="shared" si="149"/>
        <v>10</v>
      </c>
      <c r="C1748" s="75" t="str" cm="1">
        <f t="array" ref="C1748">+INDEX(Table_4[[Departamento]:[Municipio]],FINAL!$B1748,1)</f>
        <v>Colón</v>
      </c>
      <c r="D1748" s="75" t="str" cm="1">
        <f t="array" ref="D1748">+INDEX(Table_4[[Departamento]:[Municipio]],FINAL!$B1748,4)</f>
        <v>Balfate</v>
      </c>
      <c r="E1748" s="75" t="str" cm="1">
        <f t="array" ref="E1748">+INDEX(Table_4[[Departamento]:[Municipio]],FINAL!$B1748,3)</f>
        <v>0202</v>
      </c>
      <c r="F1748" s="102">
        <f t="shared" si="148"/>
        <v>43902</v>
      </c>
      <c r="G1748" s="77" t="str">
        <f>+CONSOLIDADO[[#This Row],[Codigo Municipio]]&amp;CONSOLIDADO[[#This Row],[Fecha]]</f>
        <v>020243902</v>
      </c>
      <c r="H1748" s="78">
        <f>+IFERROR(VLOOKUP($G1748,TDAcumula!$C$2:$E$2027,3,0),0)</f>
        <v>0</v>
      </c>
      <c r="I1748" s="79">
        <f t="shared" si="145"/>
        <v>0</v>
      </c>
      <c r="J1748" s="80">
        <f>+IF(CONSOLIDADO[[#This Row],[Codigo Municipio]]=E1747,CONSOLIDADO[[#This Row],[Fallecidos Diarios]]+J1747,CONSOLIDADO[[#This Row],[Fallecidos Diarios]])</f>
        <v>0</v>
      </c>
      <c r="K1748" s="81">
        <f t="shared" si="146"/>
        <v>0</v>
      </c>
      <c r="L1748" s="82">
        <f>+IF(CONSOLIDADO[[#This Row],[Codigo Municipio]]=E1747,CONSOLIDADO[[#This Row],[Recuperados Diarios]]+L1747,CONSOLIDADO[[#This Row],[Recuperados Diarios]])</f>
        <v>0</v>
      </c>
      <c r="M1748" s="83" cm="1">
        <f t="array" ref="M1748">+IFERROR(IF(CONSOLIDADO[[#This Row],[Día]]&lt;14,0,INDEX(CONSOLIDADO[Casos Diarios],ROW()-14,1)),0)</f>
        <v>0</v>
      </c>
      <c r="N1748" s="78">
        <f>+IF(CONSOLIDADO[[#This Row],[Clave]]="710143893",1,IF(OR(CONSOLIDADO[[#This Row],[Casos Acumulados]]&gt;0,CONSOLIDADO[[#This Row],[Muertes]]&gt;0),N1747+1,I1748))</f>
        <v>0</v>
      </c>
      <c r="O1748" s="75">
        <f>+IFERROR(VLOOKUP($G1748,TDMuertes!$C$2:$E$534,3,0),0)</f>
        <v>0</v>
      </c>
      <c r="P1748" s="100" t="str">
        <f t="shared" ca="1" si="147"/>
        <v>OFF</v>
      </c>
      <c r="Q1748" s="84">
        <f>+IFERROR(VLOOKUP(CONSOLIDADO[[#This Row],[Codigo Municipio]],TDDia!$A$4:$B$394,2,0),0)</f>
        <v>0</v>
      </c>
    </row>
    <row r="1749" spans="2:17" ht="14.4" x14ac:dyDescent="0.3">
      <c r="B1749">
        <f t="shared" si="149"/>
        <v>10</v>
      </c>
      <c r="C1749" s="75" t="str" cm="1">
        <f t="array" ref="C1749">+INDEX(Table_4[[Departamento]:[Municipio]],FINAL!$B1749,1)</f>
        <v>Colón</v>
      </c>
      <c r="D1749" s="75" t="str" cm="1">
        <f t="array" ref="D1749">+INDEX(Table_4[[Departamento]:[Municipio]],FINAL!$B1749,4)</f>
        <v>Balfate</v>
      </c>
      <c r="E1749" s="75" t="str" cm="1">
        <f t="array" ref="E1749">+INDEX(Table_4[[Departamento]:[Municipio]],FINAL!$B1749,3)</f>
        <v>0202</v>
      </c>
      <c r="F1749" s="102">
        <f t="shared" si="148"/>
        <v>43903</v>
      </c>
      <c r="G1749" s="77" t="str">
        <f>+CONSOLIDADO[[#This Row],[Codigo Municipio]]&amp;CONSOLIDADO[[#This Row],[Fecha]]</f>
        <v>020243903</v>
      </c>
      <c r="H1749" s="78">
        <f>+IFERROR(VLOOKUP($G1749,TDAcumula!$C$2:$E$2027,3,0),0)</f>
        <v>0</v>
      </c>
      <c r="I1749" s="79">
        <f t="shared" si="145"/>
        <v>0</v>
      </c>
      <c r="J1749" s="80">
        <f>+IF(CONSOLIDADO[[#This Row],[Codigo Municipio]]=E1748,CONSOLIDADO[[#This Row],[Fallecidos Diarios]]+J1748,CONSOLIDADO[[#This Row],[Fallecidos Diarios]])</f>
        <v>0</v>
      </c>
      <c r="K1749" s="81">
        <f t="shared" si="146"/>
        <v>0</v>
      </c>
      <c r="L1749" s="82">
        <f>+IF(CONSOLIDADO[[#This Row],[Codigo Municipio]]=E1748,CONSOLIDADO[[#This Row],[Recuperados Diarios]]+L1748,CONSOLIDADO[[#This Row],[Recuperados Diarios]])</f>
        <v>0</v>
      </c>
      <c r="M1749" s="83" cm="1">
        <f t="array" ref="M1749">+IFERROR(IF(CONSOLIDADO[[#This Row],[Día]]&lt;14,0,INDEX(CONSOLIDADO[Casos Diarios],ROW()-14,1)),0)</f>
        <v>0</v>
      </c>
      <c r="N1749" s="78">
        <f>+IF(CONSOLIDADO[[#This Row],[Clave]]="710143893",1,IF(OR(CONSOLIDADO[[#This Row],[Casos Acumulados]]&gt;0,CONSOLIDADO[[#This Row],[Muertes]]&gt;0),N1748+1,I1749))</f>
        <v>0</v>
      </c>
      <c r="O1749" s="75">
        <f>+IFERROR(VLOOKUP($G1749,TDMuertes!$C$2:$E$534,3,0),0)</f>
        <v>0</v>
      </c>
      <c r="P1749" s="100" t="str">
        <f t="shared" ca="1" si="147"/>
        <v>OFF</v>
      </c>
      <c r="Q1749" s="84">
        <f>+IFERROR(VLOOKUP(CONSOLIDADO[[#This Row],[Codigo Municipio]],TDDia!$A$4:$B$394,2,0),0)</f>
        <v>0</v>
      </c>
    </row>
    <row r="1750" spans="2:17" ht="14.4" x14ac:dyDescent="0.3">
      <c r="B1750">
        <f t="shared" si="149"/>
        <v>10</v>
      </c>
      <c r="C1750" s="75" t="str" cm="1">
        <f t="array" ref="C1750">+INDEX(Table_4[[Departamento]:[Municipio]],FINAL!$B1750,1)</f>
        <v>Colón</v>
      </c>
      <c r="D1750" s="75" t="str" cm="1">
        <f t="array" ref="D1750">+INDEX(Table_4[[Departamento]:[Municipio]],FINAL!$B1750,4)</f>
        <v>Balfate</v>
      </c>
      <c r="E1750" s="75" t="str" cm="1">
        <f t="array" ref="E1750">+INDEX(Table_4[[Departamento]:[Municipio]],FINAL!$B1750,3)</f>
        <v>0202</v>
      </c>
      <c r="F1750" s="102">
        <f t="shared" si="148"/>
        <v>43904</v>
      </c>
      <c r="G1750" s="77" t="str">
        <f>+CONSOLIDADO[[#This Row],[Codigo Municipio]]&amp;CONSOLIDADO[[#This Row],[Fecha]]</f>
        <v>020243904</v>
      </c>
      <c r="H1750" s="78">
        <f>+IFERROR(VLOOKUP($G1750,TDAcumula!$C$2:$E$2027,3,0),0)</f>
        <v>0</v>
      </c>
      <c r="I1750" s="79">
        <f t="shared" si="145"/>
        <v>0</v>
      </c>
      <c r="J1750" s="80">
        <f>+IF(CONSOLIDADO[[#This Row],[Codigo Municipio]]=E1749,CONSOLIDADO[[#This Row],[Fallecidos Diarios]]+J1749,CONSOLIDADO[[#This Row],[Fallecidos Diarios]])</f>
        <v>0</v>
      </c>
      <c r="K1750" s="81">
        <f t="shared" si="146"/>
        <v>0</v>
      </c>
      <c r="L1750" s="82">
        <f>+IF(CONSOLIDADO[[#This Row],[Codigo Municipio]]=E1749,CONSOLIDADO[[#This Row],[Recuperados Diarios]]+L1749,CONSOLIDADO[[#This Row],[Recuperados Diarios]])</f>
        <v>0</v>
      </c>
      <c r="M1750" s="83" cm="1">
        <f t="array" ref="M1750">+IFERROR(IF(CONSOLIDADO[[#This Row],[Día]]&lt;14,0,INDEX(CONSOLIDADO[Casos Diarios],ROW()-14,1)),0)</f>
        <v>0</v>
      </c>
      <c r="N1750" s="78">
        <f>+IF(CONSOLIDADO[[#This Row],[Clave]]="710143893",1,IF(OR(CONSOLIDADO[[#This Row],[Casos Acumulados]]&gt;0,CONSOLIDADO[[#This Row],[Muertes]]&gt;0),N1749+1,I1750))</f>
        <v>0</v>
      </c>
      <c r="O1750" s="75">
        <f>+IFERROR(VLOOKUP($G1750,TDMuertes!$C$2:$E$534,3,0),0)</f>
        <v>0</v>
      </c>
      <c r="P1750" s="100" t="str">
        <f t="shared" ca="1" si="147"/>
        <v>OFF</v>
      </c>
      <c r="Q1750" s="84">
        <f>+IFERROR(VLOOKUP(CONSOLIDADO[[#This Row],[Codigo Municipio]],TDDia!$A$4:$B$394,2,0),0)</f>
        <v>0</v>
      </c>
    </row>
    <row r="1751" spans="2:17" ht="14.4" x14ac:dyDescent="0.3">
      <c r="B1751">
        <f t="shared" si="149"/>
        <v>10</v>
      </c>
      <c r="C1751" s="75" t="str" cm="1">
        <f t="array" ref="C1751">+INDEX(Table_4[[Departamento]:[Municipio]],FINAL!$B1751,1)</f>
        <v>Colón</v>
      </c>
      <c r="D1751" s="75" t="str" cm="1">
        <f t="array" ref="D1751">+INDEX(Table_4[[Departamento]:[Municipio]],FINAL!$B1751,4)</f>
        <v>Balfate</v>
      </c>
      <c r="E1751" s="75" t="str" cm="1">
        <f t="array" ref="E1751">+INDEX(Table_4[[Departamento]:[Municipio]],FINAL!$B1751,3)</f>
        <v>0202</v>
      </c>
      <c r="F1751" s="102">
        <f t="shared" si="148"/>
        <v>43905</v>
      </c>
      <c r="G1751" s="77" t="str">
        <f>+CONSOLIDADO[[#This Row],[Codigo Municipio]]&amp;CONSOLIDADO[[#This Row],[Fecha]]</f>
        <v>020243905</v>
      </c>
      <c r="H1751" s="78">
        <f>+IFERROR(VLOOKUP($G1751,TDAcumula!$C$2:$E$2027,3,0),0)</f>
        <v>0</v>
      </c>
      <c r="I1751" s="79">
        <f t="shared" si="145"/>
        <v>0</v>
      </c>
      <c r="J1751" s="80">
        <f>+IF(CONSOLIDADO[[#This Row],[Codigo Municipio]]=E1750,CONSOLIDADO[[#This Row],[Fallecidos Diarios]]+J1750,CONSOLIDADO[[#This Row],[Fallecidos Diarios]])</f>
        <v>0</v>
      </c>
      <c r="K1751" s="81">
        <f t="shared" si="146"/>
        <v>0</v>
      </c>
      <c r="L1751" s="82">
        <f>+IF(CONSOLIDADO[[#This Row],[Codigo Municipio]]=E1750,CONSOLIDADO[[#This Row],[Recuperados Diarios]]+L1750,CONSOLIDADO[[#This Row],[Recuperados Diarios]])</f>
        <v>0</v>
      </c>
      <c r="M1751" s="83" cm="1">
        <f t="array" ref="M1751">+IFERROR(IF(CONSOLIDADO[[#This Row],[Día]]&lt;14,0,INDEX(CONSOLIDADO[Casos Diarios],ROW()-14,1)),0)</f>
        <v>0</v>
      </c>
      <c r="N1751" s="78">
        <f>+IF(CONSOLIDADO[[#This Row],[Clave]]="710143893",1,IF(OR(CONSOLIDADO[[#This Row],[Casos Acumulados]]&gt;0,CONSOLIDADO[[#This Row],[Muertes]]&gt;0),N1750+1,I1751))</f>
        <v>0</v>
      </c>
      <c r="O1751" s="75">
        <f>+IFERROR(VLOOKUP($G1751,TDMuertes!$C$2:$E$534,3,0),0)</f>
        <v>0</v>
      </c>
      <c r="P1751" s="100" t="str">
        <f t="shared" ca="1" si="147"/>
        <v>OFF</v>
      </c>
      <c r="Q1751" s="84">
        <f>+IFERROR(VLOOKUP(CONSOLIDADO[[#This Row],[Codigo Municipio]],TDDia!$A$4:$B$394,2,0),0)</f>
        <v>0</v>
      </c>
    </row>
    <row r="1752" spans="2:17" ht="14.4" x14ac:dyDescent="0.3">
      <c r="B1752">
        <f t="shared" si="149"/>
        <v>10</v>
      </c>
      <c r="C1752" s="75" t="str" cm="1">
        <f t="array" ref="C1752">+INDEX(Table_4[[Departamento]:[Municipio]],FINAL!$B1752,1)</f>
        <v>Colón</v>
      </c>
      <c r="D1752" s="75" t="str" cm="1">
        <f t="array" ref="D1752">+INDEX(Table_4[[Departamento]:[Municipio]],FINAL!$B1752,4)</f>
        <v>Balfate</v>
      </c>
      <c r="E1752" s="75" t="str" cm="1">
        <f t="array" ref="E1752">+INDEX(Table_4[[Departamento]:[Municipio]],FINAL!$B1752,3)</f>
        <v>0202</v>
      </c>
      <c r="F1752" s="102">
        <f t="shared" si="148"/>
        <v>43906</v>
      </c>
      <c r="G1752" s="77" t="str">
        <f>+CONSOLIDADO[[#This Row],[Codigo Municipio]]&amp;CONSOLIDADO[[#This Row],[Fecha]]</f>
        <v>020243906</v>
      </c>
      <c r="H1752" s="78">
        <f>+IFERROR(VLOOKUP($G1752,TDAcumula!$C$2:$E$2027,3,0),0)</f>
        <v>0</v>
      </c>
      <c r="I1752" s="79">
        <f t="shared" si="145"/>
        <v>0</v>
      </c>
      <c r="J1752" s="80">
        <f>+IF(CONSOLIDADO[[#This Row],[Codigo Municipio]]=E1751,CONSOLIDADO[[#This Row],[Fallecidos Diarios]]+J1751,CONSOLIDADO[[#This Row],[Fallecidos Diarios]])</f>
        <v>0</v>
      </c>
      <c r="K1752" s="81">
        <f t="shared" si="146"/>
        <v>0</v>
      </c>
      <c r="L1752" s="82">
        <f>+IF(CONSOLIDADO[[#This Row],[Codigo Municipio]]=E1751,CONSOLIDADO[[#This Row],[Recuperados Diarios]]+L1751,CONSOLIDADO[[#This Row],[Recuperados Diarios]])</f>
        <v>0</v>
      </c>
      <c r="M1752" s="83" cm="1">
        <f t="array" ref="M1752">+IFERROR(IF(CONSOLIDADO[[#This Row],[Día]]&lt;14,0,INDEX(CONSOLIDADO[Casos Diarios],ROW()-14,1)),0)</f>
        <v>0</v>
      </c>
      <c r="N1752" s="78">
        <f>+IF(CONSOLIDADO[[#This Row],[Clave]]="710143893",1,IF(OR(CONSOLIDADO[[#This Row],[Casos Acumulados]]&gt;0,CONSOLIDADO[[#This Row],[Muertes]]&gt;0),N1751+1,I1752))</f>
        <v>0</v>
      </c>
      <c r="O1752" s="75">
        <f>+IFERROR(VLOOKUP($G1752,TDMuertes!$C$2:$E$534,3,0),0)</f>
        <v>0</v>
      </c>
      <c r="P1752" s="100" t="str">
        <f t="shared" ca="1" si="147"/>
        <v>OFF</v>
      </c>
      <c r="Q1752" s="84">
        <f>+IFERROR(VLOOKUP(CONSOLIDADO[[#This Row],[Codigo Municipio]],TDDia!$A$4:$B$394,2,0),0)</f>
        <v>0</v>
      </c>
    </row>
    <row r="1753" spans="2:17" ht="14.4" x14ac:dyDescent="0.3">
      <c r="B1753">
        <f t="shared" si="149"/>
        <v>10</v>
      </c>
      <c r="C1753" s="75" t="str" cm="1">
        <f t="array" ref="C1753">+INDEX(Table_4[[Departamento]:[Municipio]],FINAL!$B1753,1)</f>
        <v>Colón</v>
      </c>
      <c r="D1753" s="75" t="str" cm="1">
        <f t="array" ref="D1753">+INDEX(Table_4[[Departamento]:[Municipio]],FINAL!$B1753,4)</f>
        <v>Balfate</v>
      </c>
      <c r="E1753" s="75" t="str" cm="1">
        <f t="array" ref="E1753">+INDEX(Table_4[[Departamento]:[Municipio]],FINAL!$B1753,3)</f>
        <v>0202</v>
      </c>
      <c r="F1753" s="102">
        <f t="shared" si="148"/>
        <v>43907</v>
      </c>
      <c r="G1753" s="77" t="str">
        <f>+CONSOLIDADO[[#This Row],[Codigo Municipio]]&amp;CONSOLIDADO[[#This Row],[Fecha]]</f>
        <v>020243907</v>
      </c>
      <c r="H1753" s="78">
        <f>+IFERROR(VLOOKUP($G1753,TDAcumula!$C$2:$E$2027,3,0),0)</f>
        <v>0</v>
      </c>
      <c r="I1753" s="79">
        <f t="shared" si="145"/>
        <v>0</v>
      </c>
      <c r="J1753" s="80">
        <f>+IF(CONSOLIDADO[[#This Row],[Codigo Municipio]]=E1752,CONSOLIDADO[[#This Row],[Fallecidos Diarios]]+J1752,CONSOLIDADO[[#This Row],[Fallecidos Diarios]])</f>
        <v>0</v>
      </c>
      <c r="K1753" s="81">
        <f t="shared" si="146"/>
        <v>0</v>
      </c>
      <c r="L1753" s="82">
        <f>+IF(CONSOLIDADO[[#This Row],[Codigo Municipio]]=E1752,CONSOLIDADO[[#This Row],[Recuperados Diarios]]+L1752,CONSOLIDADO[[#This Row],[Recuperados Diarios]])</f>
        <v>0</v>
      </c>
      <c r="M1753" s="83" cm="1">
        <f t="array" ref="M1753">+IFERROR(IF(CONSOLIDADO[[#This Row],[Día]]&lt;14,0,INDEX(CONSOLIDADO[Casos Diarios],ROW()-14,1)),0)</f>
        <v>0</v>
      </c>
      <c r="N1753" s="78">
        <f>+IF(CONSOLIDADO[[#This Row],[Clave]]="710143893",1,IF(OR(CONSOLIDADO[[#This Row],[Casos Acumulados]]&gt;0,CONSOLIDADO[[#This Row],[Muertes]]&gt;0),N1752+1,I1753))</f>
        <v>0</v>
      </c>
      <c r="O1753" s="75">
        <f>+IFERROR(VLOOKUP($G1753,TDMuertes!$C$2:$E$534,3,0),0)</f>
        <v>0</v>
      </c>
      <c r="P1753" s="100" t="str">
        <f t="shared" ca="1" si="147"/>
        <v>OFF</v>
      </c>
      <c r="Q1753" s="84">
        <f>+IFERROR(VLOOKUP(CONSOLIDADO[[#This Row],[Codigo Municipio]],TDDia!$A$4:$B$394,2,0),0)</f>
        <v>0</v>
      </c>
    </row>
    <row r="1754" spans="2:17" ht="14.4" x14ac:dyDescent="0.3">
      <c r="B1754">
        <f t="shared" si="149"/>
        <v>10</v>
      </c>
      <c r="C1754" s="75" t="str" cm="1">
        <f t="array" ref="C1754">+INDEX(Table_4[[Departamento]:[Municipio]],FINAL!$B1754,1)</f>
        <v>Colón</v>
      </c>
      <c r="D1754" s="75" t="str" cm="1">
        <f t="array" ref="D1754">+INDEX(Table_4[[Departamento]:[Municipio]],FINAL!$B1754,4)</f>
        <v>Balfate</v>
      </c>
      <c r="E1754" s="75" t="str" cm="1">
        <f t="array" ref="E1754">+INDEX(Table_4[[Departamento]:[Municipio]],FINAL!$B1754,3)</f>
        <v>0202</v>
      </c>
      <c r="F1754" s="102">
        <f t="shared" si="148"/>
        <v>43908</v>
      </c>
      <c r="G1754" s="77" t="str">
        <f>+CONSOLIDADO[[#This Row],[Codigo Municipio]]&amp;CONSOLIDADO[[#This Row],[Fecha]]</f>
        <v>020243908</v>
      </c>
      <c r="H1754" s="78">
        <f>+IFERROR(VLOOKUP($G1754,TDAcumula!$C$2:$E$2027,3,0),0)</f>
        <v>0</v>
      </c>
      <c r="I1754" s="79">
        <f t="shared" si="145"/>
        <v>0</v>
      </c>
      <c r="J1754" s="80">
        <f>+IF(CONSOLIDADO[[#This Row],[Codigo Municipio]]=E1753,CONSOLIDADO[[#This Row],[Fallecidos Diarios]]+J1753,CONSOLIDADO[[#This Row],[Fallecidos Diarios]])</f>
        <v>0</v>
      </c>
      <c r="K1754" s="81">
        <f t="shared" si="146"/>
        <v>0</v>
      </c>
      <c r="L1754" s="82">
        <f>+IF(CONSOLIDADO[[#This Row],[Codigo Municipio]]=E1753,CONSOLIDADO[[#This Row],[Recuperados Diarios]]+L1753,CONSOLIDADO[[#This Row],[Recuperados Diarios]])</f>
        <v>0</v>
      </c>
      <c r="M1754" s="83" cm="1">
        <f t="array" ref="M1754">+IFERROR(IF(CONSOLIDADO[[#This Row],[Día]]&lt;14,0,INDEX(CONSOLIDADO[Casos Diarios],ROW()-14,1)),0)</f>
        <v>0</v>
      </c>
      <c r="N1754" s="78">
        <f>+IF(CONSOLIDADO[[#This Row],[Clave]]="710143893",1,IF(OR(CONSOLIDADO[[#This Row],[Casos Acumulados]]&gt;0,CONSOLIDADO[[#This Row],[Muertes]]&gt;0),N1753+1,I1754))</f>
        <v>0</v>
      </c>
      <c r="O1754" s="75">
        <f>+IFERROR(VLOOKUP($G1754,TDMuertes!$C$2:$E$534,3,0),0)</f>
        <v>0</v>
      </c>
      <c r="P1754" s="100" t="str">
        <f t="shared" ca="1" si="147"/>
        <v>OFF</v>
      </c>
      <c r="Q1754" s="84">
        <f>+IFERROR(VLOOKUP(CONSOLIDADO[[#This Row],[Codigo Municipio]],TDDia!$A$4:$B$394,2,0),0)</f>
        <v>0</v>
      </c>
    </row>
    <row r="1755" spans="2:17" ht="14.4" x14ac:dyDescent="0.3">
      <c r="B1755">
        <f t="shared" si="149"/>
        <v>10</v>
      </c>
      <c r="C1755" s="75" t="str" cm="1">
        <f t="array" ref="C1755">+INDEX(Table_4[[Departamento]:[Municipio]],FINAL!$B1755,1)</f>
        <v>Colón</v>
      </c>
      <c r="D1755" s="75" t="str" cm="1">
        <f t="array" ref="D1755">+INDEX(Table_4[[Departamento]:[Municipio]],FINAL!$B1755,4)</f>
        <v>Balfate</v>
      </c>
      <c r="E1755" s="75" t="str" cm="1">
        <f t="array" ref="E1755">+INDEX(Table_4[[Departamento]:[Municipio]],FINAL!$B1755,3)</f>
        <v>0202</v>
      </c>
      <c r="F1755" s="102">
        <f t="shared" si="148"/>
        <v>43909</v>
      </c>
      <c r="G1755" s="77" t="str">
        <f>+CONSOLIDADO[[#This Row],[Codigo Municipio]]&amp;CONSOLIDADO[[#This Row],[Fecha]]</f>
        <v>020243909</v>
      </c>
      <c r="H1755" s="78">
        <f>+IFERROR(VLOOKUP($G1755,TDAcumula!$C$2:$E$2027,3,0),0)</f>
        <v>0</v>
      </c>
      <c r="I1755" s="79">
        <f t="shared" si="145"/>
        <v>0</v>
      </c>
      <c r="J1755" s="80">
        <f>+IF(CONSOLIDADO[[#This Row],[Codigo Municipio]]=E1754,CONSOLIDADO[[#This Row],[Fallecidos Diarios]]+J1754,CONSOLIDADO[[#This Row],[Fallecidos Diarios]])</f>
        <v>0</v>
      </c>
      <c r="K1755" s="81">
        <f t="shared" si="146"/>
        <v>0</v>
      </c>
      <c r="L1755" s="82">
        <f>+IF(CONSOLIDADO[[#This Row],[Codigo Municipio]]=E1754,CONSOLIDADO[[#This Row],[Recuperados Diarios]]+L1754,CONSOLIDADO[[#This Row],[Recuperados Diarios]])</f>
        <v>0</v>
      </c>
      <c r="M1755" s="83" cm="1">
        <f t="array" ref="M1755">+IFERROR(IF(CONSOLIDADO[[#This Row],[Día]]&lt;14,0,INDEX(CONSOLIDADO[Casos Diarios],ROW()-14,1)),0)</f>
        <v>0</v>
      </c>
      <c r="N1755" s="78">
        <f>+IF(CONSOLIDADO[[#This Row],[Clave]]="710143893",1,IF(OR(CONSOLIDADO[[#This Row],[Casos Acumulados]]&gt;0,CONSOLIDADO[[#This Row],[Muertes]]&gt;0),N1754+1,I1755))</f>
        <v>0</v>
      </c>
      <c r="O1755" s="75">
        <f>+IFERROR(VLOOKUP($G1755,TDMuertes!$C$2:$E$534,3,0),0)</f>
        <v>0</v>
      </c>
      <c r="P1755" s="100" t="str">
        <f t="shared" ca="1" si="147"/>
        <v>OFF</v>
      </c>
      <c r="Q1755" s="84">
        <f>+IFERROR(VLOOKUP(CONSOLIDADO[[#This Row],[Codigo Municipio]],TDDia!$A$4:$B$394,2,0),0)</f>
        <v>0</v>
      </c>
    </row>
    <row r="1756" spans="2:17" ht="14.4" x14ac:dyDescent="0.3">
      <c r="B1756">
        <f t="shared" si="149"/>
        <v>10</v>
      </c>
      <c r="C1756" s="75" t="str" cm="1">
        <f t="array" ref="C1756">+INDEX(Table_4[[Departamento]:[Municipio]],FINAL!$B1756,1)</f>
        <v>Colón</v>
      </c>
      <c r="D1756" s="75" t="str" cm="1">
        <f t="array" ref="D1756">+INDEX(Table_4[[Departamento]:[Municipio]],FINAL!$B1756,4)</f>
        <v>Balfate</v>
      </c>
      <c r="E1756" s="75" t="str" cm="1">
        <f t="array" ref="E1756">+INDEX(Table_4[[Departamento]:[Municipio]],FINAL!$B1756,3)</f>
        <v>0202</v>
      </c>
      <c r="F1756" s="102">
        <f t="shared" si="148"/>
        <v>43910</v>
      </c>
      <c r="G1756" s="77" t="str">
        <f>+CONSOLIDADO[[#This Row],[Codigo Municipio]]&amp;CONSOLIDADO[[#This Row],[Fecha]]</f>
        <v>020243910</v>
      </c>
      <c r="H1756" s="78">
        <f>+IFERROR(VLOOKUP($G1756,TDAcumula!$C$2:$E$2027,3,0),0)</f>
        <v>0</v>
      </c>
      <c r="I1756" s="79">
        <f t="shared" si="145"/>
        <v>0</v>
      </c>
      <c r="J1756" s="80">
        <f>+IF(CONSOLIDADO[[#This Row],[Codigo Municipio]]=E1755,CONSOLIDADO[[#This Row],[Fallecidos Diarios]]+J1755,CONSOLIDADO[[#This Row],[Fallecidos Diarios]])</f>
        <v>0</v>
      </c>
      <c r="K1756" s="81">
        <f t="shared" si="146"/>
        <v>0</v>
      </c>
      <c r="L1756" s="82">
        <f>+IF(CONSOLIDADO[[#This Row],[Codigo Municipio]]=E1755,CONSOLIDADO[[#This Row],[Recuperados Diarios]]+L1755,CONSOLIDADO[[#This Row],[Recuperados Diarios]])</f>
        <v>0</v>
      </c>
      <c r="M1756" s="83" cm="1">
        <f t="array" ref="M1756">+IFERROR(IF(CONSOLIDADO[[#This Row],[Día]]&lt;14,0,INDEX(CONSOLIDADO[Casos Diarios],ROW()-14,1)),0)</f>
        <v>0</v>
      </c>
      <c r="N1756" s="78">
        <f>+IF(CONSOLIDADO[[#This Row],[Clave]]="710143893",1,IF(OR(CONSOLIDADO[[#This Row],[Casos Acumulados]]&gt;0,CONSOLIDADO[[#This Row],[Muertes]]&gt;0),N1755+1,I1756))</f>
        <v>0</v>
      </c>
      <c r="O1756" s="75">
        <f>+IFERROR(VLOOKUP($G1756,TDMuertes!$C$2:$E$534,3,0),0)</f>
        <v>0</v>
      </c>
      <c r="P1756" s="100" t="str">
        <f t="shared" ca="1" si="147"/>
        <v>OFF</v>
      </c>
      <c r="Q1756" s="84">
        <f>+IFERROR(VLOOKUP(CONSOLIDADO[[#This Row],[Codigo Municipio]],TDDia!$A$4:$B$394,2,0),0)</f>
        <v>0</v>
      </c>
    </row>
    <row r="1757" spans="2:17" ht="14.4" x14ac:dyDescent="0.3">
      <c r="B1757">
        <f t="shared" si="149"/>
        <v>10</v>
      </c>
      <c r="C1757" s="75" t="str" cm="1">
        <f t="array" ref="C1757">+INDEX(Table_4[[Departamento]:[Municipio]],FINAL!$B1757,1)</f>
        <v>Colón</v>
      </c>
      <c r="D1757" s="75" t="str" cm="1">
        <f t="array" ref="D1757">+INDEX(Table_4[[Departamento]:[Municipio]],FINAL!$B1757,4)</f>
        <v>Balfate</v>
      </c>
      <c r="E1757" s="75" t="str" cm="1">
        <f t="array" ref="E1757">+INDEX(Table_4[[Departamento]:[Municipio]],FINAL!$B1757,3)</f>
        <v>0202</v>
      </c>
      <c r="F1757" s="102">
        <f t="shared" si="148"/>
        <v>43911</v>
      </c>
      <c r="G1757" s="77" t="str">
        <f>+CONSOLIDADO[[#This Row],[Codigo Municipio]]&amp;CONSOLIDADO[[#This Row],[Fecha]]</f>
        <v>020243911</v>
      </c>
      <c r="H1757" s="78">
        <f>+IFERROR(VLOOKUP($G1757,TDAcumula!$C$2:$E$2027,3,0),0)</f>
        <v>0</v>
      </c>
      <c r="I1757" s="79">
        <f t="shared" si="145"/>
        <v>0</v>
      </c>
      <c r="J1757" s="80">
        <f>+IF(CONSOLIDADO[[#This Row],[Codigo Municipio]]=E1756,CONSOLIDADO[[#This Row],[Fallecidos Diarios]]+J1756,CONSOLIDADO[[#This Row],[Fallecidos Diarios]])</f>
        <v>0</v>
      </c>
      <c r="K1757" s="81">
        <f t="shared" si="146"/>
        <v>0</v>
      </c>
      <c r="L1757" s="82">
        <f>+IF(CONSOLIDADO[[#This Row],[Codigo Municipio]]=E1756,CONSOLIDADO[[#This Row],[Recuperados Diarios]]+L1756,CONSOLIDADO[[#This Row],[Recuperados Diarios]])</f>
        <v>0</v>
      </c>
      <c r="M1757" s="83" cm="1">
        <f t="array" ref="M1757">+IFERROR(IF(CONSOLIDADO[[#This Row],[Día]]&lt;14,0,INDEX(CONSOLIDADO[Casos Diarios],ROW()-14,1)),0)</f>
        <v>0</v>
      </c>
      <c r="N1757" s="78">
        <f>+IF(CONSOLIDADO[[#This Row],[Clave]]="710143893",1,IF(OR(CONSOLIDADO[[#This Row],[Casos Acumulados]]&gt;0,CONSOLIDADO[[#This Row],[Muertes]]&gt;0),N1756+1,I1757))</f>
        <v>0</v>
      </c>
      <c r="O1757" s="75">
        <f>+IFERROR(VLOOKUP($G1757,TDMuertes!$C$2:$E$534,3,0),0)</f>
        <v>0</v>
      </c>
      <c r="P1757" s="100" t="str">
        <f t="shared" ca="1" si="147"/>
        <v>OFF</v>
      </c>
      <c r="Q1757" s="84">
        <f>+IFERROR(VLOOKUP(CONSOLIDADO[[#This Row],[Codigo Municipio]],TDDia!$A$4:$B$394,2,0),0)</f>
        <v>0</v>
      </c>
    </row>
    <row r="1758" spans="2:17" ht="14.4" x14ac:dyDescent="0.3">
      <c r="B1758">
        <f t="shared" si="149"/>
        <v>10</v>
      </c>
      <c r="C1758" s="75" t="str" cm="1">
        <f t="array" ref="C1758">+INDEX(Table_4[[Departamento]:[Municipio]],FINAL!$B1758,1)</f>
        <v>Colón</v>
      </c>
      <c r="D1758" s="75" t="str" cm="1">
        <f t="array" ref="D1758">+INDEX(Table_4[[Departamento]:[Municipio]],FINAL!$B1758,4)</f>
        <v>Balfate</v>
      </c>
      <c r="E1758" s="75" t="str" cm="1">
        <f t="array" ref="E1758">+INDEX(Table_4[[Departamento]:[Municipio]],FINAL!$B1758,3)</f>
        <v>0202</v>
      </c>
      <c r="F1758" s="102">
        <f t="shared" si="148"/>
        <v>43912</v>
      </c>
      <c r="G1758" s="77" t="str">
        <f>+CONSOLIDADO[[#This Row],[Codigo Municipio]]&amp;CONSOLIDADO[[#This Row],[Fecha]]</f>
        <v>020243912</v>
      </c>
      <c r="H1758" s="78">
        <f>+IFERROR(VLOOKUP($G1758,TDAcumula!$C$2:$E$2027,3,0),0)</f>
        <v>0</v>
      </c>
      <c r="I1758" s="79">
        <f t="shared" si="145"/>
        <v>0</v>
      </c>
      <c r="J1758" s="80">
        <f>+IF(CONSOLIDADO[[#This Row],[Codigo Municipio]]=E1757,CONSOLIDADO[[#This Row],[Fallecidos Diarios]]+J1757,CONSOLIDADO[[#This Row],[Fallecidos Diarios]])</f>
        <v>0</v>
      </c>
      <c r="K1758" s="81">
        <f t="shared" si="146"/>
        <v>0</v>
      </c>
      <c r="L1758" s="82">
        <f>+IF(CONSOLIDADO[[#This Row],[Codigo Municipio]]=E1757,CONSOLIDADO[[#This Row],[Recuperados Diarios]]+L1757,CONSOLIDADO[[#This Row],[Recuperados Diarios]])</f>
        <v>0</v>
      </c>
      <c r="M1758" s="83" cm="1">
        <f t="array" ref="M1758">+IFERROR(IF(CONSOLIDADO[[#This Row],[Día]]&lt;14,0,INDEX(CONSOLIDADO[Casos Diarios],ROW()-14,1)),0)</f>
        <v>0</v>
      </c>
      <c r="N1758" s="78">
        <f>+IF(CONSOLIDADO[[#This Row],[Clave]]="710143893",1,IF(OR(CONSOLIDADO[[#This Row],[Casos Acumulados]]&gt;0,CONSOLIDADO[[#This Row],[Muertes]]&gt;0),N1757+1,I1758))</f>
        <v>0</v>
      </c>
      <c r="O1758" s="75">
        <f>+IFERROR(VLOOKUP($G1758,TDMuertes!$C$2:$E$534,3,0),0)</f>
        <v>0</v>
      </c>
      <c r="P1758" s="100" t="str">
        <f t="shared" ca="1" si="147"/>
        <v>OFF</v>
      </c>
      <c r="Q1758" s="84">
        <f>+IFERROR(VLOOKUP(CONSOLIDADO[[#This Row],[Codigo Municipio]],TDDia!$A$4:$B$394,2,0),0)</f>
        <v>0</v>
      </c>
    </row>
    <row r="1759" spans="2:17" ht="14.4" x14ac:dyDescent="0.3">
      <c r="B1759">
        <f t="shared" si="149"/>
        <v>10</v>
      </c>
      <c r="C1759" s="75" t="str" cm="1">
        <f t="array" ref="C1759">+INDEX(Table_4[[Departamento]:[Municipio]],FINAL!$B1759,1)</f>
        <v>Colón</v>
      </c>
      <c r="D1759" s="75" t="str" cm="1">
        <f t="array" ref="D1759">+INDEX(Table_4[[Departamento]:[Municipio]],FINAL!$B1759,4)</f>
        <v>Balfate</v>
      </c>
      <c r="E1759" s="75" t="str" cm="1">
        <f t="array" ref="E1759">+INDEX(Table_4[[Departamento]:[Municipio]],FINAL!$B1759,3)</f>
        <v>0202</v>
      </c>
      <c r="F1759" s="102">
        <f t="shared" si="148"/>
        <v>43913</v>
      </c>
      <c r="G1759" s="77" t="str">
        <f>+CONSOLIDADO[[#This Row],[Codigo Municipio]]&amp;CONSOLIDADO[[#This Row],[Fecha]]</f>
        <v>020243913</v>
      </c>
      <c r="H1759" s="78">
        <f>+IFERROR(VLOOKUP($G1759,TDAcumula!$C$2:$E$2027,3,0),0)</f>
        <v>0</v>
      </c>
      <c r="I1759" s="79">
        <f t="shared" si="145"/>
        <v>0</v>
      </c>
      <c r="J1759" s="80">
        <f>+IF(CONSOLIDADO[[#This Row],[Codigo Municipio]]=E1758,CONSOLIDADO[[#This Row],[Fallecidos Diarios]]+J1758,CONSOLIDADO[[#This Row],[Fallecidos Diarios]])</f>
        <v>0</v>
      </c>
      <c r="K1759" s="81">
        <f t="shared" si="146"/>
        <v>0</v>
      </c>
      <c r="L1759" s="82">
        <f>+IF(CONSOLIDADO[[#This Row],[Codigo Municipio]]=E1758,CONSOLIDADO[[#This Row],[Recuperados Diarios]]+L1758,CONSOLIDADO[[#This Row],[Recuperados Diarios]])</f>
        <v>0</v>
      </c>
      <c r="M1759" s="83" cm="1">
        <f t="array" ref="M1759">+IFERROR(IF(CONSOLIDADO[[#This Row],[Día]]&lt;14,0,INDEX(CONSOLIDADO[Casos Diarios],ROW()-14,1)),0)</f>
        <v>0</v>
      </c>
      <c r="N1759" s="78">
        <f>+IF(CONSOLIDADO[[#This Row],[Clave]]="710143893",1,IF(OR(CONSOLIDADO[[#This Row],[Casos Acumulados]]&gt;0,CONSOLIDADO[[#This Row],[Muertes]]&gt;0),N1758+1,I1759))</f>
        <v>0</v>
      </c>
      <c r="O1759" s="75">
        <f>+IFERROR(VLOOKUP($G1759,TDMuertes!$C$2:$E$534,3,0),0)</f>
        <v>0</v>
      </c>
      <c r="P1759" s="100" t="str">
        <f t="shared" ca="1" si="147"/>
        <v>OFF</v>
      </c>
      <c r="Q1759" s="84">
        <f>+IFERROR(VLOOKUP(CONSOLIDADO[[#This Row],[Codigo Municipio]],TDDia!$A$4:$B$394,2,0),0)</f>
        <v>0</v>
      </c>
    </row>
    <row r="1760" spans="2:17" ht="14.4" x14ac:dyDescent="0.3">
      <c r="B1760">
        <f t="shared" si="149"/>
        <v>10</v>
      </c>
      <c r="C1760" s="75" t="str" cm="1">
        <f t="array" ref="C1760">+INDEX(Table_4[[Departamento]:[Municipio]],FINAL!$B1760,1)</f>
        <v>Colón</v>
      </c>
      <c r="D1760" s="75" t="str" cm="1">
        <f t="array" ref="D1760">+INDEX(Table_4[[Departamento]:[Municipio]],FINAL!$B1760,4)</f>
        <v>Balfate</v>
      </c>
      <c r="E1760" s="75" t="str" cm="1">
        <f t="array" ref="E1760">+INDEX(Table_4[[Departamento]:[Municipio]],FINAL!$B1760,3)</f>
        <v>0202</v>
      </c>
      <c r="F1760" s="102">
        <f t="shared" si="148"/>
        <v>43914</v>
      </c>
      <c r="G1760" s="77" t="str">
        <f>+CONSOLIDADO[[#This Row],[Codigo Municipio]]&amp;CONSOLIDADO[[#This Row],[Fecha]]</f>
        <v>020243914</v>
      </c>
      <c r="H1760" s="78">
        <f>+IFERROR(VLOOKUP($G1760,TDAcumula!$C$2:$E$2027,3,0),0)</f>
        <v>0</v>
      </c>
      <c r="I1760" s="79">
        <f t="shared" si="145"/>
        <v>0</v>
      </c>
      <c r="J1760" s="80">
        <f>+IF(CONSOLIDADO[[#This Row],[Codigo Municipio]]=E1759,CONSOLIDADO[[#This Row],[Fallecidos Diarios]]+J1759,CONSOLIDADO[[#This Row],[Fallecidos Diarios]])</f>
        <v>0</v>
      </c>
      <c r="K1760" s="81">
        <f t="shared" si="146"/>
        <v>0</v>
      </c>
      <c r="L1760" s="82">
        <f>+IF(CONSOLIDADO[[#This Row],[Codigo Municipio]]=E1759,CONSOLIDADO[[#This Row],[Recuperados Diarios]]+L1759,CONSOLIDADO[[#This Row],[Recuperados Diarios]])</f>
        <v>0</v>
      </c>
      <c r="M1760" s="83" cm="1">
        <f t="array" ref="M1760">+IFERROR(IF(CONSOLIDADO[[#This Row],[Día]]&lt;14,0,INDEX(CONSOLIDADO[Casos Diarios],ROW()-14,1)),0)</f>
        <v>0</v>
      </c>
      <c r="N1760" s="78">
        <f>+IF(CONSOLIDADO[[#This Row],[Clave]]="710143893",1,IF(OR(CONSOLIDADO[[#This Row],[Casos Acumulados]]&gt;0,CONSOLIDADO[[#This Row],[Muertes]]&gt;0),N1759+1,I1760))</f>
        <v>0</v>
      </c>
      <c r="O1760" s="75">
        <f>+IFERROR(VLOOKUP($G1760,TDMuertes!$C$2:$E$534,3,0),0)</f>
        <v>0</v>
      </c>
      <c r="P1760" s="100" t="str">
        <f t="shared" ca="1" si="147"/>
        <v>OFF</v>
      </c>
      <c r="Q1760" s="84">
        <f>+IFERROR(VLOOKUP(CONSOLIDADO[[#This Row],[Codigo Municipio]],TDDia!$A$4:$B$394,2,0),0)</f>
        <v>0</v>
      </c>
    </row>
    <row r="1761" spans="2:17" ht="14.4" x14ac:dyDescent="0.3">
      <c r="B1761">
        <f t="shared" si="149"/>
        <v>10</v>
      </c>
      <c r="C1761" s="75" t="str" cm="1">
        <f t="array" ref="C1761">+INDEX(Table_4[[Departamento]:[Municipio]],FINAL!$B1761,1)</f>
        <v>Colón</v>
      </c>
      <c r="D1761" s="75" t="str" cm="1">
        <f t="array" ref="D1761">+INDEX(Table_4[[Departamento]:[Municipio]],FINAL!$B1761,4)</f>
        <v>Balfate</v>
      </c>
      <c r="E1761" s="75" t="str" cm="1">
        <f t="array" ref="E1761">+INDEX(Table_4[[Departamento]:[Municipio]],FINAL!$B1761,3)</f>
        <v>0202</v>
      </c>
      <c r="F1761" s="102">
        <f t="shared" si="148"/>
        <v>43915</v>
      </c>
      <c r="G1761" s="77" t="str">
        <f>+CONSOLIDADO[[#This Row],[Codigo Municipio]]&amp;CONSOLIDADO[[#This Row],[Fecha]]</f>
        <v>020243915</v>
      </c>
      <c r="H1761" s="78">
        <f>+IFERROR(VLOOKUP($G1761,TDAcumula!$C$2:$E$2027,3,0),0)</f>
        <v>0</v>
      </c>
      <c r="I1761" s="79">
        <f t="shared" si="145"/>
        <v>0</v>
      </c>
      <c r="J1761" s="80">
        <f>+IF(CONSOLIDADO[[#This Row],[Codigo Municipio]]=E1760,CONSOLIDADO[[#This Row],[Fallecidos Diarios]]+J1760,CONSOLIDADO[[#This Row],[Fallecidos Diarios]])</f>
        <v>0</v>
      </c>
      <c r="K1761" s="81">
        <f t="shared" si="146"/>
        <v>0</v>
      </c>
      <c r="L1761" s="82">
        <f>+IF(CONSOLIDADO[[#This Row],[Codigo Municipio]]=E1760,CONSOLIDADO[[#This Row],[Recuperados Diarios]]+L1760,CONSOLIDADO[[#This Row],[Recuperados Diarios]])</f>
        <v>0</v>
      </c>
      <c r="M1761" s="83" cm="1">
        <f t="array" ref="M1761">+IFERROR(IF(CONSOLIDADO[[#This Row],[Día]]&lt;14,0,INDEX(CONSOLIDADO[Casos Diarios],ROW()-14,1)),0)</f>
        <v>0</v>
      </c>
      <c r="N1761" s="78">
        <f>+IF(CONSOLIDADO[[#This Row],[Clave]]="710143893",1,IF(OR(CONSOLIDADO[[#This Row],[Casos Acumulados]]&gt;0,CONSOLIDADO[[#This Row],[Muertes]]&gt;0),N1760+1,I1761))</f>
        <v>0</v>
      </c>
      <c r="O1761" s="75">
        <f>+IFERROR(VLOOKUP($G1761,TDMuertes!$C$2:$E$534,3,0),0)</f>
        <v>0</v>
      </c>
      <c r="P1761" s="100" t="str">
        <f t="shared" ca="1" si="147"/>
        <v>OFF</v>
      </c>
      <c r="Q1761" s="84">
        <f>+IFERROR(VLOOKUP(CONSOLIDADO[[#This Row],[Codigo Municipio]],TDDia!$A$4:$B$394,2,0),0)</f>
        <v>0</v>
      </c>
    </row>
    <row r="1762" spans="2:17" ht="14.4" x14ac:dyDescent="0.3">
      <c r="B1762">
        <f t="shared" si="149"/>
        <v>10</v>
      </c>
      <c r="C1762" s="75" t="str" cm="1">
        <f t="array" ref="C1762">+INDEX(Table_4[[Departamento]:[Municipio]],FINAL!$B1762,1)</f>
        <v>Colón</v>
      </c>
      <c r="D1762" s="75" t="str" cm="1">
        <f t="array" ref="D1762">+INDEX(Table_4[[Departamento]:[Municipio]],FINAL!$B1762,4)</f>
        <v>Balfate</v>
      </c>
      <c r="E1762" s="75" t="str" cm="1">
        <f t="array" ref="E1762">+INDEX(Table_4[[Departamento]:[Municipio]],FINAL!$B1762,3)</f>
        <v>0202</v>
      </c>
      <c r="F1762" s="102">
        <f t="shared" si="148"/>
        <v>43916</v>
      </c>
      <c r="G1762" s="77" t="str">
        <f>+CONSOLIDADO[[#This Row],[Codigo Municipio]]&amp;CONSOLIDADO[[#This Row],[Fecha]]</f>
        <v>020243916</v>
      </c>
      <c r="H1762" s="78">
        <f>+IFERROR(VLOOKUP($G1762,TDAcumula!$C$2:$E$2027,3,0),0)</f>
        <v>0</v>
      </c>
      <c r="I1762" s="79">
        <f t="shared" si="145"/>
        <v>0</v>
      </c>
      <c r="J1762" s="80">
        <f>+IF(CONSOLIDADO[[#This Row],[Codigo Municipio]]=E1761,CONSOLIDADO[[#This Row],[Fallecidos Diarios]]+J1761,CONSOLIDADO[[#This Row],[Fallecidos Diarios]])</f>
        <v>0</v>
      </c>
      <c r="K1762" s="81">
        <f t="shared" si="146"/>
        <v>0</v>
      </c>
      <c r="L1762" s="82">
        <f>+IF(CONSOLIDADO[[#This Row],[Codigo Municipio]]=E1761,CONSOLIDADO[[#This Row],[Recuperados Diarios]]+L1761,CONSOLIDADO[[#This Row],[Recuperados Diarios]])</f>
        <v>0</v>
      </c>
      <c r="M1762" s="83" cm="1">
        <f t="array" ref="M1762">+IFERROR(IF(CONSOLIDADO[[#This Row],[Día]]&lt;14,0,INDEX(CONSOLIDADO[Casos Diarios],ROW()-14,1)),0)</f>
        <v>0</v>
      </c>
      <c r="N1762" s="78">
        <f>+IF(CONSOLIDADO[[#This Row],[Clave]]="710143893",1,IF(OR(CONSOLIDADO[[#This Row],[Casos Acumulados]]&gt;0,CONSOLIDADO[[#This Row],[Muertes]]&gt;0),N1761+1,I1762))</f>
        <v>0</v>
      </c>
      <c r="O1762" s="75">
        <f>+IFERROR(VLOOKUP($G1762,TDMuertes!$C$2:$E$534,3,0),0)</f>
        <v>0</v>
      </c>
      <c r="P1762" s="100" t="str">
        <f t="shared" ca="1" si="147"/>
        <v>OFF</v>
      </c>
      <c r="Q1762" s="84">
        <f>+IFERROR(VLOOKUP(CONSOLIDADO[[#This Row],[Codigo Municipio]],TDDia!$A$4:$B$394,2,0),0)</f>
        <v>0</v>
      </c>
    </row>
    <row r="1763" spans="2:17" ht="14.4" x14ac:dyDescent="0.3">
      <c r="B1763">
        <f t="shared" si="149"/>
        <v>10</v>
      </c>
      <c r="C1763" s="75" t="str" cm="1">
        <f t="array" ref="C1763">+INDEX(Table_4[[Departamento]:[Municipio]],FINAL!$B1763,1)</f>
        <v>Colón</v>
      </c>
      <c r="D1763" s="75" t="str" cm="1">
        <f t="array" ref="D1763">+INDEX(Table_4[[Departamento]:[Municipio]],FINAL!$B1763,4)</f>
        <v>Balfate</v>
      </c>
      <c r="E1763" s="75" t="str" cm="1">
        <f t="array" ref="E1763">+INDEX(Table_4[[Departamento]:[Municipio]],FINAL!$B1763,3)</f>
        <v>0202</v>
      </c>
      <c r="F1763" s="102">
        <f t="shared" si="148"/>
        <v>43917</v>
      </c>
      <c r="G1763" s="77" t="str">
        <f>+CONSOLIDADO[[#This Row],[Codigo Municipio]]&amp;CONSOLIDADO[[#This Row],[Fecha]]</f>
        <v>020243917</v>
      </c>
      <c r="H1763" s="78">
        <f>+IFERROR(VLOOKUP($G1763,TDAcumula!$C$2:$E$2027,3,0),0)</f>
        <v>0</v>
      </c>
      <c r="I1763" s="79">
        <f t="shared" si="145"/>
        <v>0</v>
      </c>
      <c r="J1763" s="80">
        <f>+IF(CONSOLIDADO[[#This Row],[Codigo Municipio]]=E1762,CONSOLIDADO[[#This Row],[Fallecidos Diarios]]+J1762,CONSOLIDADO[[#This Row],[Fallecidos Diarios]])</f>
        <v>0</v>
      </c>
      <c r="K1763" s="81">
        <f t="shared" si="146"/>
        <v>0</v>
      </c>
      <c r="L1763" s="82">
        <f>+IF(CONSOLIDADO[[#This Row],[Codigo Municipio]]=E1762,CONSOLIDADO[[#This Row],[Recuperados Diarios]]+L1762,CONSOLIDADO[[#This Row],[Recuperados Diarios]])</f>
        <v>0</v>
      </c>
      <c r="M1763" s="83" cm="1">
        <f t="array" ref="M1763">+IFERROR(IF(CONSOLIDADO[[#This Row],[Día]]&lt;14,0,INDEX(CONSOLIDADO[Casos Diarios],ROW()-14,1)),0)</f>
        <v>0</v>
      </c>
      <c r="N1763" s="78">
        <f>+IF(CONSOLIDADO[[#This Row],[Clave]]="710143893",1,IF(OR(CONSOLIDADO[[#This Row],[Casos Acumulados]]&gt;0,CONSOLIDADO[[#This Row],[Muertes]]&gt;0),N1762+1,I1763))</f>
        <v>0</v>
      </c>
      <c r="O1763" s="75">
        <f>+IFERROR(VLOOKUP($G1763,TDMuertes!$C$2:$E$534,3,0),0)</f>
        <v>0</v>
      </c>
      <c r="P1763" s="100" t="str">
        <f t="shared" ca="1" si="147"/>
        <v>OFF</v>
      </c>
      <c r="Q1763" s="84">
        <f>+IFERROR(VLOOKUP(CONSOLIDADO[[#This Row],[Codigo Municipio]],TDDia!$A$4:$B$394,2,0),0)</f>
        <v>0</v>
      </c>
    </row>
    <row r="1764" spans="2:17" ht="14.4" x14ac:dyDescent="0.3">
      <c r="B1764">
        <f t="shared" si="149"/>
        <v>10</v>
      </c>
      <c r="C1764" s="75" t="str" cm="1">
        <f t="array" ref="C1764">+INDEX(Table_4[[Departamento]:[Municipio]],FINAL!$B1764,1)</f>
        <v>Colón</v>
      </c>
      <c r="D1764" s="75" t="str" cm="1">
        <f t="array" ref="D1764">+INDEX(Table_4[[Departamento]:[Municipio]],FINAL!$B1764,4)</f>
        <v>Balfate</v>
      </c>
      <c r="E1764" s="75" t="str" cm="1">
        <f t="array" ref="E1764">+INDEX(Table_4[[Departamento]:[Municipio]],FINAL!$B1764,3)</f>
        <v>0202</v>
      </c>
      <c r="F1764" s="102">
        <f t="shared" si="148"/>
        <v>43918</v>
      </c>
      <c r="G1764" s="77" t="str">
        <f>+CONSOLIDADO[[#This Row],[Codigo Municipio]]&amp;CONSOLIDADO[[#This Row],[Fecha]]</f>
        <v>020243918</v>
      </c>
      <c r="H1764" s="78">
        <f>+IFERROR(VLOOKUP($G1764,TDAcumula!$C$2:$E$2027,3,0),0)</f>
        <v>0</v>
      </c>
      <c r="I1764" s="79">
        <f t="shared" si="145"/>
        <v>0</v>
      </c>
      <c r="J1764" s="80">
        <f>+IF(CONSOLIDADO[[#This Row],[Codigo Municipio]]=E1763,CONSOLIDADO[[#This Row],[Fallecidos Diarios]]+J1763,CONSOLIDADO[[#This Row],[Fallecidos Diarios]])</f>
        <v>0</v>
      </c>
      <c r="K1764" s="81">
        <f t="shared" si="146"/>
        <v>0</v>
      </c>
      <c r="L1764" s="82">
        <f>+IF(CONSOLIDADO[[#This Row],[Codigo Municipio]]=E1763,CONSOLIDADO[[#This Row],[Recuperados Diarios]]+L1763,CONSOLIDADO[[#This Row],[Recuperados Diarios]])</f>
        <v>0</v>
      </c>
      <c r="M1764" s="83" cm="1">
        <f t="array" ref="M1764">+IFERROR(IF(CONSOLIDADO[[#This Row],[Día]]&lt;14,0,INDEX(CONSOLIDADO[Casos Diarios],ROW()-14,1)),0)</f>
        <v>0</v>
      </c>
      <c r="N1764" s="78">
        <f>+IF(CONSOLIDADO[[#This Row],[Clave]]="710143893",1,IF(OR(CONSOLIDADO[[#This Row],[Casos Acumulados]]&gt;0,CONSOLIDADO[[#This Row],[Muertes]]&gt;0),N1763+1,I1764))</f>
        <v>0</v>
      </c>
      <c r="O1764" s="75">
        <f>+IFERROR(VLOOKUP($G1764,TDMuertes!$C$2:$E$534,3,0),0)</f>
        <v>0</v>
      </c>
      <c r="P1764" s="100" t="str">
        <f t="shared" ca="1" si="147"/>
        <v>OFF</v>
      </c>
      <c r="Q1764" s="84">
        <f>+IFERROR(VLOOKUP(CONSOLIDADO[[#This Row],[Codigo Municipio]],TDDia!$A$4:$B$394,2,0),0)</f>
        <v>0</v>
      </c>
    </row>
    <row r="1765" spans="2:17" ht="14.4" x14ac:dyDescent="0.3">
      <c r="B1765">
        <f t="shared" si="149"/>
        <v>10</v>
      </c>
      <c r="C1765" s="75" t="str" cm="1">
        <f t="array" ref="C1765">+INDEX(Table_4[[Departamento]:[Municipio]],FINAL!$B1765,1)</f>
        <v>Colón</v>
      </c>
      <c r="D1765" s="75" t="str" cm="1">
        <f t="array" ref="D1765">+INDEX(Table_4[[Departamento]:[Municipio]],FINAL!$B1765,4)</f>
        <v>Balfate</v>
      </c>
      <c r="E1765" s="75" t="str" cm="1">
        <f t="array" ref="E1765">+INDEX(Table_4[[Departamento]:[Municipio]],FINAL!$B1765,3)</f>
        <v>0202</v>
      </c>
      <c r="F1765" s="102">
        <f t="shared" si="148"/>
        <v>43919</v>
      </c>
      <c r="G1765" s="77" t="str">
        <f>+CONSOLIDADO[[#This Row],[Codigo Municipio]]&amp;CONSOLIDADO[[#This Row],[Fecha]]</f>
        <v>020243919</v>
      </c>
      <c r="H1765" s="78">
        <f>+IFERROR(VLOOKUP($G1765,TDAcumula!$C$2:$E$2027,3,0),0)</f>
        <v>0</v>
      </c>
      <c r="I1765" s="79">
        <f t="shared" si="145"/>
        <v>0</v>
      </c>
      <c r="J1765" s="80">
        <f>+IF(CONSOLIDADO[[#This Row],[Codigo Municipio]]=E1764,CONSOLIDADO[[#This Row],[Fallecidos Diarios]]+J1764,CONSOLIDADO[[#This Row],[Fallecidos Diarios]])</f>
        <v>0</v>
      </c>
      <c r="K1765" s="81">
        <f t="shared" si="146"/>
        <v>0</v>
      </c>
      <c r="L1765" s="82">
        <f>+IF(CONSOLIDADO[[#This Row],[Codigo Municipio]]=E1764,CONSOLIDADO[[#This Row],[Recuperados Diarios]]+L1764,CONSOLIDADO[[#This Row],[Recuperados Diarios]])</f>
        <v>0</v>
      </c>
      <c r="M1765" s="83" cm="1">
        <f t="array" ref="M1765">+IFERROR(IF(CONSOLIDADO[[#This Row],[Día]]&lt;14,0,INDEX(CONSOLIDADO[Casos Diarios],ROW()-14,1)),0)</f>
        <v>0</v>
      </c>
      <c r="N1765" s="78">
        <f>+IF(CONSOLIDADO[[#This Row],[Clave]]="710143893",1,IF(OR(CONSOLIDADO[[#This Row],[Casos Acumulados]]&gt;0,CONSOLIDADO[[#This Row],[Muertes]]&gt;0),N1764+1,I1765))</f>
        <v>0</v>
      </c>
      <c r="O1765" s="75">
        <f>+IFERROR(VLOOKUP($G1765,TDMuertes!$C$2:$E$534,3,0),0)</f>
        <v>0</v>
      </c>
      <c r="P1765" s="100" t="str">
        <f t="shared" ca="1" si="147"/>
        <v>OFF</v>
      </c>
      <c r="Q1765" s="84">
        <f>+IFERROR(VLOOKUP(CONSOLIDADO[[#This Row],[Codigo Municipio]],TDDia!$A$4:$B$394,2,0),0)</f>
        <v>0</v>
      </c>
    </row>
    <row r="1766" spans="2:17" ht="14.4" x14ac:dyDescent="0.3">
      <c r="B1766">
        <f t="shared" si="149"/>
        <v>10</v>
      </c>
      <c r="C1766" s="75" t="str" cm="1">
        <f t="array" ref="C1766">+INDEX(Table_4[[Departamento]:[Municipio]],FINAL!$B1766,1)</f>
        <v>Colón</v>
      </c>
      <c r="D1766" s="75" t="str" cm="1">
        <f t="array" ref="D1766">+INDEX(Table_4[[Departamento]:[Municipio]],FINAL!$B1766,4)</f>
        <v>Balfate</v>
      </c>
      <c r="E1766" s="75" t="str" cm="1">
        <f t="array" ref="E1766">+INDEX(Table_4[[Departamento]:[Municipio]],FINAL!$B1766,3)</f>
        <v>0202</v>
      </c>
      <c r="F1766" s="102">
        <f t="shared" si="148"/>
        <v>43920</v>
      </c>
      <c r="G1766" s="77" t="str">
        <f>+CONSOLIDADO[[#This Row],[Codigo Municipio]]&amp;CONSOLIDADO[[#This Row],[Fecha]]</f>
        <v>020243920</v>
      </c>
      <c r="H1766" s="78">
        <f>+IFERROR(VLOOKUP($G1766,TDAcumula!$C$2:$E$2027,3,0),0)</f>
        <v>0</v>
      </c>
      <c r="I1766" s="79">
        <f t="shared" si="145"/>
        <v>0</v>
      </c>
      <c r="J1766" s="80">
        <f>+IF(CONSOLIDADO[[#This Row],[Codigo Municipio]]=E1765,CONSOLIDADO[[#This Row],[Fallecidos Diarios]]+J1765,CONSOLIDADO[[#This Row],[Fallecidos Diarios]])</f>
        <v>0</v>
      </c>
      <c r="K1766" s="81">
        <f t="shared" si="146"/>
        <v>0</v>
      </c>
      <c r="L1766" s="82">
        <f>+IF(CONSOLIDADO[[#This Row],[Codigo Municipio]]=E1765,CONSOLIDADO[[#This Row],[Recuperados Diarios]]+L1765,CONSOLIDADO[[#This Row],[Recuperados Diarios]])</f>
        <v>0</v>
      </c>
      <c r="M1766" s="83" cm="1">
        <f t="array" ref="M1766">+IFERROR(IF(CONSOLIDADO[[#This Row],[Día]]&lt;14,0,INDEX(CONSOLIDADO[Casos Diarios],ROW()-14,1)),0)</f>
        <v>0</v>
      </c>
      <c r="N1766" s="78">
        <f>+IF(CONSOLIDADO[[#This Row],[Clave]]="710143893",1,IF(OR(CONSOLIDADO[[#This Row],[Casos Acumulados]]&gt;0,CONSOLIDADO[[#This Row],[Muertes]]&gt;0),N1765+1,I1766))</f>
        <v>0</v>
      </c>
      <c r="O1766" s="75">
        <f>+IFERROR(VLOOKUP($G1766,TDMuertes!$C$2:$E$534,3,0),0)</f>
        <v>0</v>
      </c>
      <c r="P1766" s="100" t="str">
        <f t="shared" ca="1" si="147"/>
        <v>OFF</v>
      </c>
      <c r="Q1766" s="84">
        <f>+IFERROR(VLOOKUP(CONSOLIDADO[[#This Row],[Codigo Municipio]],TDDia!$A$4:$B$394,2,0),0)</f>
        <v>0</v>
      </c>
    </row>
    <row r="1767" spans="2:17" ht="14.4" x14ac:dyDescent="0.3">
      <c r="B1767">
        <f t="shared" si="149"/>
        <v>10</v>
      </c>
      <c r="C1767" s="75" t="str" cm="1">
        <f t="array" ref="C1767">+INDEX(Table_4[[Departamento]:[Municipio]],FINAL!$B1767,1)</f>
        <v>Colón</v>
      </c>
      <c r="D1767" s="75" t="str" cm="1">
        <f t="array" ref="D1767">+INDEX(Table_4[[Departamento]:[Municipio]],FINAL!$B1767,4)</f>
        <v>Balfate</v>
      </c>
      <c r="E1767" s="75" t="str" cm="1">
        <f t="array" ref="E1767">+INDEX(Table_4[[Departamento]:[Municipio]],FINAL!$B1767,3)</f>
        <v>0202</v>
      </c>
      <c r="F1767" s="102">
        <f t="shared" si="148"/>
        <v>43921</v>
      </c>
      <c r="G1767" s="77" t="str">
        <f>+CONSOLIDADO[[#This Row],[Codigo Municipio]]&amp;CONSOLIDADO[[#This Row],[Fecha]]</f>
        <v>020243921</v>
      </c>
      <c r="H1767" s="78">
        <f>+IFERROR(VLOOKUP($G1767,TDAcumula!$C$2:$E$2027,3,0),0)</f>
        <v>0</v>
      </c>
      <c r="I1767" s="79">
        <f t="shared" si="145"/>
        <v>0</v>
      </c>
      <c r="J1767" s="80">
        <f>+IF(CONSOLIDADO[[#This Row],[Codigo Municipio]]=E1766,CONSOLIDADO[[#This Row],[Fallecidos Diarios]]+J1766,CONSOLIDADO[[#This Row],[Fallecidos Diarios]])</f>
        <v>0</v>
      </c>
      <c r="K1767" s="81">
        <f t="shared" si="146"/>
        <v>0</v>
      </c>
      <c r="L1767" s="82">
        <f>+IF(CONSOLIDADO[[#This Row],[Codigo Municipio]]=E1766,CONSOLIDADO[[#This Row],[Recuperados Diarios]]+L1766,CONSOLIDADO[[#This Row],[Recuperados Diarios]])</f>
        <v>0</v>
      </c>
      <c r="M1767" s="83" cm="1">
        <f t="array" ref="M1767">+IFERROR(IF(CONSOLIDADO[[#This Row],[Día]]&lt;14,0,INDEX(CONSOLIDADO[Casos Diarios],ROW()-14,1)),0)</f>
        <v>0</v>
      </c>
      <c r="N1767" s="78">
        <f>+IF(CONSOLIDADO[[#This Row],[Clave]]="710143893",1,IF(OR(CONSOLIDADO[[#This Row],[Casos Acumulados]]&gt;0,CONSOLIDADO[[#This Row],[Muertes]]&gt;0),N1766+1,I1767))</f>
        <v>0</v>
      </c>
      <c r="O1767" s="75">
        <f>+IFERROR(VLOOKUP($G1767,TDMuertes!$C$2:$E$534,3,0),0)</f>
        <v>0</v>
      </c>
      <c r="P1767" s="100" t="str">
        <f t="shared" ca="1" si="147"/>
        <v>OFF</v>
      </c>
      <c r="Q1767" s="84">
        <f>+IFERROR(VLOOKUP(CONSOLIDADO[[#This Row],[Codigo Municipio]],TDDia!$A$4:$B$394,2,0),0)</f>
        <v>0</v>
      </c>
    </row>
    <row r="1768" spans="2:17" ht="14.4" x14ac:dyDescent="0.3">
      <c r="B1768">
        <f t="shared" si="149"/>
        <v>10</v>
      </c>
      <c r="C1768" s="75" t="str" cm="1">
        <f t="array" ref="C1768">+INDEX(Table_4[[Departamento]:[Municipio]],FINAL!$B1768,1)</f>
        <v>Colón</v>
      </c>
      <c r="D1768" s="75" t="str" cm="1">
        <f t="array" ref="D1768">+INDEX(Table_4[[Departamento]:[Municipio]],FINAL!$B1768,4)</f>
        <v>Balfate</v>
      </c>
      <c r="E1768" s="75" t="str" cm="1">
        <f t="array" ref="E1768">+INDEX(Table_4[[Departamento]:[Municipio]],FINAL!$B1768,3)</f>
        <v>0202</v>
      </c>
      <c r="F1768" s="102">
        <f t="shared" si="148"/>
        <v>43922</v>
      </c>
      <c r="G1768" s="77" t="str">
        <f>+CONSOLIDADO[[#This Row],[Codigo Municipio]]&amp;CONSOLIDADO[[#This Row],[Fecha]]</f>
        <v>020243922</v>
      </c>
      <c r="H1768" s="78">
        <f>+IFERROR(VLOOKUP($G1768,TDAcumula!$C$2:$E$2027,3,0),0)</f>
        <v>0</v>
      </c>
      <c r="I1768" s="79">
        <f t="shared" ref="I1768:I1831" si="150">+IF(E1768=E1767,H1768+I1767,H1768)</f>
        <v>0</v>
      </c>
      <c r="J1768" s="80">
        <f>+IF(CONSOLIDADO[[#This Row],[Codigo Municipio]]=E1767,CONSOLIDADO[[#This Row],[Fallecidos Diarios]]+J1767,CONSOLIDADO[[#This Row],[Fallecidos Diarios]])</f>
        <v>0</v>
      </c>
      <c r="K1768" s="81">
        <f t="shared" ref="K1768:K1831" si="151">+IF(I1768-J1768-L1768&lt;0,0,I1768-J1768-L1768)</f>
        <v>0</v>
      </c>
      <c r="L1768" s="82">
        <f>+IF(CONSOLIDADO[[#This Row],[Codigo Municipio]]=E1767,CONSOLIDADO[[#This Row],[Recuperados Diarios]]+L1767,CONSOLIDADO[[#This Row],[Recuperados Diarios]])</f>
        <v>0</v>
      </c>
      <c r="M1768" s="83" cm="1">
        <f t="array" ref="M1768">+IFERROR(IF(CONSOLIDADO[[#This Row],[Día]]&lt;14,0,INDEX(CONSOLIDADO[Casos Diarios],ROW()-14,1)),0)</f>
        <v>0</v>
      </c>
      <c r="N1768" s="78">
        <f>+IF(CONSOLIDADO[[#This Row],[Clave]]="710143893",1,IF(OR(CONSOLIDADO[[#This Row],[Casos Acumulados]]&gt;0,CONSOLIDADO[[#This Row],[Muertes]]&gt;0),N1767+1,I1768))</f>
        <v>0</v>
      </c>
      <c r="O1768" s="75">
        <f>+IFERROR(VLOOKUP($G1768,TDMuertes!$C$2:$E$534,3,0),0)</f>
        <v>0</v>
      </c>
      <c r="P1768" s="100" t="str">
        <f t="shared" ref="P1768:P1831" ca="1" si="152">+IF(N1768=0,"OFF",IF(N1768=1,"START",IF(AND(N1768&gt;1,F1768&lt;TODAY()+1),"ON","OUT TIME")))</f>
        <v>OFF</v>
      </c>
      <c r="Q1768" s="84">
        <f>+IFERROR(VLOOKUP(CONSOLIDADO[[#This Row],[Codigo Municipio]],TDDia!$A$4:$B$394,2,0),0)</f>
        <v>0</v>
      </c>
    </row>
    <row r="1769" spans="2:17" ht="14.4" x14ac:dyDescent="0.3">
      <c r="B1769">
        <f t="shared" si="149"/>
        <v>10</v>
      </c>
      <c r="C1769" s="75" t="str" cm="1">
        <f t="array" ref="C1769">+INDEX(Table_4[[Departamento]:[Municipio]],FINAL!$B1769,1)</f>
        <v>Colón</v>
      </c>
      <c r="D1769" s="75" t="str" cm="1">
        <f t="array" ref="D1769">+INDEX(Table_4[[Departamento]:[Municipio]],FINAL!$B1769,4)</f>
        <v>Balfate</v>
      </c>
      <c r="E1769" s="75" t="str" cm="1">
        <f t="array" ref="E1769">+INDEX(Table_4[[Departamento]:[Municipio]],FINAL!$B1769,3)</f>
        <v>0202</v>
      </c>
      <c r="F1769" s="102">
        <f t="shared" si="148"/>
        <v>43923</v>
      </c>
      <c r="G1769" s="77" t="str">
        <f>+CONSOLIDADO[[#This Row],[Codigo Municipio]]&amp;CONSOLIDADO[[#This Row],[Fecha]]</f>
        <v>020243923</v>
      </c>
      <c r="H1769" s="78">
        <f>+IFERROR(VLOOKUP($G1769,TDAcumula!$C$2:$E$2027,3,0),0)</f>
        <v>0</v>
      </c>
      <c r="I1769" s="79">
        <f t="shared" si="150"/>
        <v>0</v>
      </c>
      <c r="J1769" s="80">
        <f>+IF(CONSOLIDADO[[#This Row],[Codigo Municipio]]=E1768,CONSOLIDADO[[#This Row],[Fallecidos Diarios]]+J1768,CONSOLIDADO[[#This Row],[Fallecidos Diarios]])</f>
        <v>0</v>
      </c>
      <c r="K1769" s="81">
        <f t="shared" si="151"/>
        <v>0</v>
      </c>
      <c r="L1769" s="82">
        <f>+IF(CONSOLIDADO[[#This Row],[Codigo Municipio]]=E1768,CONSOLIDADO[[#This Row],[Recuperados Diarios]]+L1768,CONSOLIDADO[[#This Row],[Recuperados Diarios]])</f>
        <v>0</v>
      </c>
      <c r="M1769" s="83" cm="1">
        <f t="array" ref="M1769">+IFERROR(IF(CONSOLIDADO[[#This Row],[Día]]&lt;14,0,INDEX(CONSOLIDADO[Casos Diarios],ROW()-14,1)),0)</f>
        <v>0</v>
      </c>
      <c r="N1769" s="78">
        <f>+IF(CONSOLIDADO[[#This Row],[Clave]]="710143893",1,IF(OR(CONSOLIDADO[[#This Row],[Casos Acumulados]]&gt;0,CONSOLIDADO[[#This Row],[Muertes]]&gt;0),N1768+1,I1769))</f>
        <v>0</v>
      </c>
      <c r="O1769" s="75">
        <f>+IFERROR(VLOOKUP($G1769,TDMuertes!$C$2:$E$534,3,0),0)</f>
        <v>0</v>
      </c>
      <c r="P1769" s="100" t="str">
        <f t="shared" ca="1" si="152"/>
        <v>OFF</v>
      </c>
      <c r="Q1769" s="84">
        <f>+IFERROR(VLOOKUP(CONSOLIDADO[[#This Row],[Codigo Municipio]],TDDia!$A$4:$B$394,2,0),0)</f>
        <v>0</v>
      </c>
    </row>
    <row r="1770" spans="2:17" ht="14.4" x14ac:dyDescent="0.3">
      <c r="B1770">
        <f t="shared" si="149"/>
        <v>10</v>
      </c>
      <c r="C1770" s="75" t="str" cm="1">
        <f t="array" ref="C1770">+INDEX(Table_4[[Departamento]:[Municipio]],FINAL!$B1770,1)</f>
        <v>Colón</v>
      </c>
      <c r="D1770" s="75" t="str" cm="1">
        <f t="array" ref="D1770">+INDEX(Table_4[[Departamento]:[Municipio]],FINAL!$B1770,4)</f>
        <v>Balfate</v>
      </c>
      <c r="E1770" s="75" t="str" cm="1">
        <f t="array" ref="E1770">+INDEX(Table_4[[Departamento]:[Municipio]],FINAL!$B1770,3)</f>
        <v>0202</v>
      </c>
      <c r="F1770" s="102">
        <f t="shared" si="148"/>
        <v>43924</v>
      </c>
      <c r="G1770" s="77" t="str">
        <f>+CONSOLIDADO[[#This Row],[Codigo Municipio]]&amp;CONSOLIDADO[[#This Row],[Fecha]]</f>
        <v>020243924</v>
      </c>
      <c r="H1770" s="78">
        <f>+IFERROR(VLOOKUP($G1770,TDAcumula!$C$2:$E$2027,3,0),0)</f>
        <v>0</v>
      </c>
      <c r="I1770" s="79">
        <f t="shared" si="150"/>
        <v>0</v>
      </c>
      <c r="J1770" s="80">
        <f>+IF(CONSOLIDADO[[#This Row],[Codigo Municipio]]=E1769,CONSOLIDADO[[#This Row],[Fallecidos Diarios]]+J1769,CONSOLIDADO[[#This Row],[Fallecidos Diarios]])</f>
        <v>0</v>
      </c>
      <c r="K1770" s="81">
        <f t="shared" si="151"/>
        <v>0</v>
      </c>
      <c r="L1770" s="82">
        <f>+IF(CONSOLIDADO[[#This Row],[Codigo Municipio]]=E1769,CONSOLIDADO[[#This Row],[Recuperados Diarios]]+L1769,CONSOLIDADO[[#This Row],[Recuperados Diarios]])</f>
        <v>0</v>
      </c>
      <c r="M1770" s="83" cm="1">
        <f t="array" ref="M1770">+IFERROR(IF(CONSOLIDADO[[#This Row],[Día]]&lt;14,0,INDEX(CONSOLIDADO[Casos Diarios],ROW()-14,1)),0)</f>
        <v>0</v>
      </c>
      <c r="N1770" s="78">
        <f>+IF(CONSOLIDADO[[#This Row],[Clave]]="710143893",1,IF(OR(CONSOLIDADO[[#This Row],[Casos Acumulados]]&gt;0,CONSOLIDADO[[#This Row],[Muertes]]&gt;0),N1769+1,I1770))</f>
        <v>0</v>
      </c>
      <c r="O1770" s="75">
        <f>+IFERROR(VLOOKUP($G1770,TDMuertes!$C$2:$E$534,3,0),0)</f>
        <v>0</v>
      </c>
      <c r="P1770" s="100" t="str">
        <f t="shared" ca="1" si="152"/>
        <v>OFF</v>
      </c>
      <c r="Q1770" s="84">
        <f>+IFERROR(VLOOKUP(CONSOLIDADO[[#This Row],[Codigo Municipio]],TDDia!$A$4:$B$394,2,0),0)</f>
        <v>0</v>
      </c>
    </row>
    <row r="1771" spans="2:17" ht="14.4" x14ac:dyDescent="0.3">
      <c r="B1771">
        <f t="shared" si="149"/>
        <v>10</v>
      </c>
      <c r="C1771" s="75" t="str" cm="1">
        <f t="array" ref="C1771">+INDEX(Table_4[[Departamento]:[Municipio]],FINAL!$B1771,1)</f>
        <v>Colón</v>
      </c>
      <c r="D1771" s="75" t="str" cm="1">
        <f t="array" ref="D1771">+INDEX(Table_4[[Departamento]:[Municipio]],FINAL!$B1771,4)</f>
        <v>Balfate</v>
      </c>
      <c r="E1771" s="75" t="str" cm="1">
        <f t="array" ref="E1771">+INDEX(Table_4[[Departamento]:[Municipio]],FINAL!$B1771,3)</f>
        <v>0202</v>
      </c>
      <c r="F1771" s="102">
        <f t="shared" si="148"/>
        <v>43925</v>
      </c>
      <c r="G1771" s="77" t="str">
        <f>+CONSOLIDADO[[#This Row],[Codigo Municipio]]&amp;CONSOLIDADO[[#This Row],[Fecha]]</f>
        <v>020243925</v>
      </c>
      <c r="H1771" s="78">
        <f>+IFERROR(VLOOKUP($G1771,TDAcumula!$C$2:$E$2027,3,0),0)</f>
        <v>0</v>
      </c>
      <c r="I1771" s="79">
        <f t="shared" si="150"/>
        <v>0</v>
      </c>
      <c r="J1771" s="80">
        <f>+IF(CONSOLIDADO[[#This Row],[Codigo Municipio]]=E1770,CONSOLIDADO[[#This Row],[Fallecidos Diarios]]+J1770,CONSOLIDADO[[#This Row],[Fallecidos Diarios]])</f>
        <v>0</v>
      </c>
      <c r="K1771" s="81">
        <f t="shared" si="151"/>
        <v>0</v>
      </c>
      <c r="L1771" s="82">
        <f>+IF(CONSOLIDADO[[#This Row],[Codigo Municipio]]=E1770,CONSOLIDADO[[#This Row],[Recuperados Diarios]]+L1770,CONSOLIDADO[[#This Row],[Recuperados Diarios]])</f>
        <v>0</v>
      </c>
      <c r="M1771" s="83" cm="1">
        <f t="array" ref="M1771">+IFERROR(IF(CONSOLIDADO[[#This Row],[Día]]&lt;14,0,INDEX(CONSOLIDADO[Casos Diarios],ROW()-14,1)),0)</f>
        <v>0</v>
      </c>
      <c r="N1771" s="78">
        <f>+IF(CONSOLIDADO[[#This Row],[Clave]]="710143893",1,IF(OR(CONSOLIDADO[[#This Row],[Casos Acumulados]]&gt;0,CONSOLIDADO[[#This Row],[Muertes]]&gt;0),N1770+1,I1771))</f>
        <v>0</v>
      </c>
      <c r="O1771" s="75">
        <f>+IFERROR(VLOOKUP($G1771,TDMuertes!$C$2:$E$534,3,0),0)</f>
        <v>0</v>
      </c>
      <c r="P1771" s="100" t="str">
        <f t="shared" ca="1" si="152"/>
        <v>OFF</v>
      </c>
      <c r="Q1771" s="84">
        <f>+IFERROR(VLOOKUP(CONSOLIDADO[[#This Row],[Codigo Municipio]],TDDia!$A$4:$B$394,2,0),0)</f>
        <v>0</v>
      </c>
    </row>
    <row r="1772" spans="2:17" ht="14.4" x14ac:dyDescent="0.3">
      <c r="B1772">
        <f t="shared" si="149"/>
        <v>10</v>
      </c>
      <c r="C1772" s="75" t="str" cm="1">
        <f t="array" ref="C1772">+INDEX(Table_4[[Departamento]:[Municipio]],FINAL!$B1772,1)</f>
        <v>Colón</v>
      </c>
      <c r="D1772" s="75" t="str" cm="1">
        <f t="array" ref="D1772">+INDEX(Table_4[[Departamento]:[Municipio]],FINAL!$B1772,4)</f>
        <v>Balfate</v>
      </c>
      <c r="E1772" s="75" t="str" cm="1">
        <f t="array" ref="E1772">+INDEX(Table_4[[Departamento]:[Municipio]],FINAL!$B1772,3)</f>
        <v>0202</v>
      </c>
      <c r="F1772" s="102">
        <f t="shared" si="148"/>
        <v>43926</v>
      </c>
      <c r="G1772" s="77" t="str">
        <f>+CONSOLIDADO[[#This Row],[Codigo Municipio]]&amp;CONSOLIDADO[[#This Row],[Fecha]]</f>
        <v>020243926</v>
      </c>
      <c r="H1772" s="78">
        <f>+IFERROR(VLOOKUP($G1772,TDAcumula!$C$2:$E$2027,3,0),0)</f>
        <v>0</v>
      </c>
      <c r="I1772" s="79">
        <f t="shared" si="150"/>
        <v>0</v>
      </c>
      <c r="J1772" s="80">
        <f>+IF(CONSOLIDADO[[#This Row],[Codigo Municipio]]=E1771,CONSOLIDADO[[#This Row],[Fallecidos Diarios]]+J1771,CONSOLIDADO[[#This Row],[Fallecidos Diarios]])</f>
        <v>0</v>
      </c>
      <c r="K1772" s="81">
        <f t="shared" si="151"/>
        <v>0</v>
      </c>
      <c r="L1772" s="82">
        <f>+IF(CONSOLIDADO[[#This Row],[Codigo Municipio]]=E1771,CONSOLIDADO[[#This Row],[Recuperados Diarios]]+L1771,CONSOLIDADO[[#This Row],[Recuperados Diarios]])</f>
        <v>0</v>
      </c>
      <c r="M1772" s="83" cm="1">
        <f t="array" ref="M1772">+IFERROR(IF(CONSOLIDADO[[#This Row],[Día]]&lt;14,0,INDEX(CONSOLIDADO[Casos Diarios],ROW()-14,1)),0)</f>
        <v>0</v>
      </c>
      <c r="N1772" s="78">
        <f>+IF(CONSOLIDADO[[#This Row],[Clave]]="710143893",1,IF(OR(CONSOLIDADO[[#This Row],[Casos Acumulados]]&gt;0,CONSOLIDADO[[#This Row],[Muertes]]&gt;0),N1771+1,I1772))</f>
        <v>0</v>
      </c>
      <c r="O1772" s="75">
        <f>+IFERROR(VLOOKUP($G1772,TDMuertes!$C$2:$E$534,3,0),0)</f>
        <v>0</v>
      </c>
      <c r="P1772" s="100" t="str">
        <f t="shared" ca="1" si="152"/>
        <v>OFF</v>
      </c>
      <c r="Q1772" s="84">
        <f>+IFERROR(VLOOKUP(CONSOLIDADO[[#This Row],[Codigo Municipio]],TDDia!$A$4:$B$394,2,0),0)</f>
        <v>0</v>
      </c>
    </row>
    <row r="1773" spans="2:17" ht="14.4" x14ac:dyDescent="0.3">
      <c r="B1773">
        <f t="shared" si="149"/>
        <v>10</v>
      </c>
      <c r="C1773" s="75" t="str" cm="1">
        <f t="array" ref="C1773">+INDEX(Table_4[[Departamento]:[Municipio]],FINAL!$B1773,1)</f>
        <v>Colón</v>
      </c>
      <c r="D1773" s="75" t="str" cm="1">
        <f t="array" ref="D1773">+INDEX(Table_4[[Departamento]:[Municipio]],FINAL!$B1773,4)</f>
        <v>Balfate</v>
      </c>
      <c r="E1773" s="75" t="str" cm="1">
        <f t="array" ref="E1773">+INDEX(Table_4[[Departamento]:[Municipio]],FINAL!$B1773,3)</f>
        <v>0202</v>
      </c>
      <c r="F1773" s="102">
        <f t="shared" si="148"/>
        <v>43927</v>
      </c>
      <c r="G1773" s="77" t="str">
        <f>+CONSOLIDADO[[#This Row],[Codigo Municipio]]&amp;CONSOLIDADO[[#This Row],[Fecha]]</f>
        <v>020243927</v>
      </c>
      <c r="H1773" s="78">
        <f>+IFERROR(VLOOKUP($G1773,TDAcumula!$C$2:$E$2027,3,0),0)</f>
        <v>0</v>
      </c>
      <c r="I1773" s="79">
        <f t="shared" si="150"/>
        <v>0</v>
      </c>
      <c r="J1773" s="80">
        <f>+IF(CONSOLIDADO[[#This Row],[Codigo Municipio]]=E1772,CONSOLIDADO[[#This Row],[Fallecidos Diarios]]+J1772,CONSOLIDADO[[#This Row],[Fallecidos Diarios]])</f>
        <v>0</v>
      </c>
      <c r="K1773" s="81">
        <f t="shared" si="151"/>
        <v>0</v>
      </c>
      <c r="L1773" s="82">
        <f>+IF(CONSOLIDADO[[#This Row],[Codigo Municipio]]=E1772,CONSOLIDADO[[#This Row],[Recuperados Diarios]]+L1772,CONSOLIDADO[[#This Row],[Recuperados Diarios]])</f>
        <v>0</v>
      </c>
      <c r="M1773" s="83" cm="1">
        <f t="array" ref="M1773">+IFERROR(IF(CONSOLIDADO[[#This Row],[Día]]&lt;14,0,INDEX(CONSOLIDADO[Casos Diarios],ROW()-14,1)),0)</f>
        <v>0</v>
      </c>
      <c r="N1773" s="78">
        <f>+IF(CONSOLIDADO[[#This Row],[Clave]]="710143893",1,IF(OR(CONSOLIDADO[[#This Row],[Casos Acumulados]]&gt;0,CONSOLIDADO[[#This Row],[Muertes]]&gt;0),N1772+1,I1773))</f>
        <v>0</v>
      </c>
      <c r="O1773" s="75">
        <f>+IFERROR(VLOOKUP($G1773,TDMuertes!$C$2:$E$534,3,0),0)</f>
        <v>0</v>
      </c>
      <c r="P1773" s="100" t="str">
        <f t="shared" ca="1" si="152"/>
        <v>OFF</v>
      </c>
      <c r="Q1773" s="84">
        <f>+IFERROR(VLOOKUP(CONSOLIDADO[[#This Row],[Codigo Municipio]],TDDia!$A$4:$B$394,2,0),0)</f>
        <v>0</v>
      </c>
    </row>
    <row r="1774" spans="2:17" ht="14.4" x14ac:dyDescent="0.3">
      <c r="B1774">
        <f t="shared" si="149"/>
        <v>10</v>
      </c>
      <c r="C1774" s="75" t="str" cm="1">
        <f t="array" ref="C1774">+INDEX(Table_4[[Departamento]:[Municipio]],FINAL!$B1774,1)</f>
        <v>Colón</v>
      </c>
      <c r="D1774" s="75" t="str" cm="1">
        <f t="array" ref="D1774">+INDEX(Table_4[[Departamento]:[Municipio]],FINAL!$B1774,4)</f>
        <v>Balfate</v>
      </c>
      <c r="E1774" s="75" t="str" cm="1">
        <f t="array" ref="E1774">+INDEX(Table_4[[Departamento]:[Municipio]],FINAL!$B1774,3)</f>
        <v>0202</v>
      </c>
      <c r="F1774" s="102">
        <f t="shared" si="148"/>
        <v>43928</v>
      </c>
      <c r="G1774" s="77" t="str">
        <f>+CONSOLIDADO[[#This Row],[Codigo Municipio]]&amp;CONSOLIDADO[[#This Row],[Fecha]]</f>
        <v>020243928</v>
      </c>
      <c r="H1774" s="78">
        <f>+IFERROR(VLOOKUP($G1774,TDAcumula!$C$2:$E$2027,3,0),0)</f>
        <v>0</v>
      </c>
      <c r="I1774" s="79">
        <f t="shared" si="150"/>
        <v>0</v>
      </c>
      <c r="J1774" s="80">
        <f>+IF(CONSOLIDADO[[#This Row],[Codigo Municipio]]=E1773,CONSOLIDADO[[#This Row],[Fallecidos Diarios]]+J1773,CONSOLIDADO[[#This Row],[Fallecidos Diarios]])</f>
        <v>0</v>
      </c>
      <c r="K1774" s="81">
        <f t="shared" si="151"/>
        <v>0</v>
      </c>
      <c r="L1774" s="82">
        <f>+IF(CONSOLIDADO[[#This Row],[Codigo Municipio]]=E1773,CONSOLIDADO[[#This Row],[Recuperados Diarios]]+L1773,CONSOLIDADO[[#This Row],[Recuperados Diarios]])</f>
        <v>0</v>
      </c>
      <c r="M1774" s="83" cm="1">
        <f t="array" ref="M1774">+IFERROR(IF(CONSOLIDADO[[#This Row],[Día]]&lt;14,0,INDEX(CONSOLIDADO[Casos Diarios],ROW()-14,1)),0)</f>
        <v>0</v>
      </c>
      <c r="N1774" s="78">
        <f>+IF(CONSOLIDADO[[#This Row],[Clave]]="710143893",1,IF(OR(CONSOLIDADO[[#This Row],[Casos Acumulados]]&gt;0,CONSOLIDADO[[#This Row],[Muertes]]&gt;0),N1773+1,I1774))</f>
        <v>0</v>
      </c>
      <c r="O1774" s="75">
        <f>+IFERROR(VLOOKUP($G1774,TDMuertes!$C$2:$E$534,3,0),0)</f>
        <v>0</v>
      </c>
      <c r="P1774" s="100" t="str">
        <f t="shared" ca="1" si="152"/>
        <v>OFF</v>
      </c>
      <c r="Q1774" s="84">
        <f>+IFERROR(VLOOKUP(CONSOLIDADO[[#This Row],[Codigo Municipio]],TDDia!$A$4:$B$394,2,0),0)</f>
        <v>0</v>
      </c>
    </row>
    <row r="1775" spans="2:17" ht="14.4" x14ac:dyDescent="0.3">
      <c r="B1775">
        <f t="shared" si="149"/>
        <v>10</v>
      </c>
      <c r="C1775" s="75" t="str" cm="1">
        <f t="array" ref="C1775">+INDEX(Table_4[[Departamento]:[Municipio]],FINAL!$B1775,1)</f>
        <v>Colón</v>
      </c>
      <c r="D1775" s="75" t="str" cm="1">
        <f t="array" ref="D1775">+INDEX(Table_4[[Departamento]:[Municipio]],FINAL!$B1775,4)</f>
        <v>Balfate</v>
      </c>
      <c r="E1775" s="75" t="str" cm="1">
        <f t="array" ref="E1775">+INDEX(Table_4[[Departamento]:[Municipio]],FINAL!$B1775,3)</f>
        <v>0202</v>
      </c>
      <c r="F1775" s="102">
        <f t="shared" si="148"/>
        <v>43929</v>
      </c>
      <c r="G1775" s="77" t="str">
        <f>+CONSOLIDADO[[#This Row],[Codigo Municipio]]&amp;CONSOLIDADO[[#This Row],[Fecha]]</f>
        <v>020243929</v>
      </c>
      <c r="H1775" s="78">
        <f>+IFERROR(VLOOKUP($G1775,TDAcumula!$C$2:$E$2027,3,0),0)</f>
        <v>0</v>
      </c>
      <c r="I1775" s="79">
        <f t="shared" si="150"/>
        <v>0</v>
      </c>
      <c r="J1775" s="80">
        <f>+IF(CONSOLIDADO[[#This Row],[Codigo Municipio]]=E1774,CONSOLIDADO[[#This Row],[Fallecidos Diarios]]+J1774,CONSOLIDADO[[#This Row],[Fallecidos Diarios]])</f>
        <v>0</v>
      </c>
      <c r="K1775" s="81">
        <f t="shared" si="151"/>
        <v>0</v>
      </c>
      <c r="L1775" s="82">
        <f>+IF(CONSOLIDADO[[#This Row],[Codigo Municipio]]=E1774,CONSOLIDADO[[#This Row],[Recuperados Diarios]]+L1774,CONSOLIDADO[[#This Row],[Recuperados Diarios]])</f>
        <v>0</v>
      </c>
      <c r="M1775" s="83" cm="1">
        <f t="array" ref="M1775">+IFERROR(IF(CONSOLIDADO[[#This Row],[Día]]&lt;14,0,INDEX(CONSOLIDADO[Casos Diarios],ROW()-14,1)),0)</f>
        <v>0</v>
      </c>
      <c r="N1775" s="78">
        <f>+IF(CONSOLIDADO[[#This Row],[Clave]]="710143893",1,IF(OR(CONSOLIDADO[[#This Row],[Casos Acumulados]]&gt;0,CONSOLIDADO[[#This Row],[Muertes]]&gt;0),N1774+1,I1775))</f>
        <v>0</v>
      </c>
      <c r="O1775" s="75">
        <f>+IFERROR(VLOOKUP($G1775,TDMuertes!$C$2:$E$534,3,0),0)</f>
        <v>0</v>
      </c>
      <c r="P1775" s="100" t="str">
        <f t="shared" ca="1" si="152"/>
        <v>OFF</v>
      </c>
      <c r="Q1775" s="84">
        <f>+IFERROR(VLOOKUP(CONSOLIDADO[[#This Row],[Codigo Municipio]],TDDia!$A$4:$B$394,2,0),0)</f>
        <v>0</v>
      </c>
    </row>
    <row r="1776" spans="2:17" ht="14.4" x14ac:dyDescent="0.3">
      <c r="B1776">
        <f t="shared" si="149"/>
        <v>10</v>
      </c>
      <c r="C1776" s="75" t="str" cm="1">
        <f t="array" ref="C1776">+INDEX(Table_4[[Departamento]:[Municipio]],FINAL!$B1776,1)</f>
        <v>Colón</v>
      </c>
      <c r="D1776" s="75" t="str" cm="1">
        <f t="array" ref="D1776">+INDEX(Table_4[[Departamento]:[Municipio]],FINAL!$B1776,4)</f>
        <v>Balfate</v>
      </c>
      <c r="E1776" s="75" t="str" cm="1">
        <f t="array" ref="E1776">+INDEX(Table_4[[Departamento]:[Municipio]],FINAL!$B1776,3)</f>
        <v>0202</v>
      </c>
      <c r="F1776" s="102">
        <f t="shared" si="148"/>
        <v>43930</v>
      </c>
      <c r="G1776" s="77" t="str">
        <f>+CONSOLIDADO[[#This Row],[Codigo Municipio]]&amp;CONSOLIDADO[[#This Row],[Fecha]]</f>
        <v>020243930</v>
      </c>
      <c r="H1776" s="78">
        <f>+IFERROR(VLOOKUP($G1776,TDAcumula!$C$2:$E$2027,3,0),0)</f>
        <v>0</v>
      </c>
      <c r="I1776" s="79">
        <f t="shared" si="150"/>
        <v>0</v>
      </c>
      <c r="J1776" s="80">
        <f>+IF(CONSOLIDADO[[#This Row],[Codigo Municipio]]=E1775,CONSOLIDADO[[#This Row],[Fallecidos Diarios]]+J1775,CONSOLIDADO[[#This Row],[Fallecidos Diarios]])</f>
        <v>0</v>
      </c>
      <c r="K1776" s="81">
        <f t="shared" si="151"/>
        <v>0</v>
      </c>
      <c r="L1776" s="82">
        <f>+IF(CONSOLIDADO[[#This Row],[Codigo Municipio]]=E1775,CONSOLIDADO[[#This Row],[Recuperados Diarios]]+L1775,CONSOLIDADO[[#This Row],[Recuperados Diarios]])</f>
        <v>0</v>
      </c>
      <c r="M1776" s="83" cm="1">
        <f t="array" ref="M1776">+IFERROR(IF(CONSOLIDADO[[#This Row],[Día]]&lt;14,0,INDEX(CONSOLIDADO[Casos Diarios],ROW()-14,1)),0)</f>
        <v>0</v>
      </c>
      <c r="N1776" s="78">
        <f>+IF(CONSOLIDADO[[#This Row],[Clave]]="710143893",1,IF(OR(CONSOLIDADO[[#This Row],[Casos Acumulados]]&gt;0,CONSOLIDADO[[#This Row],[Muertes]]&gt;0),N1775+1,I1776))</f>
        <v>0</v>
      </c>
      <c r="O1776" s="75">
        <f>+IFERROR(VLOOKUP($G1776,TDMuertes!$C$2:$E$534,3,0),0)</f>
        <v>0</v>
      </c>
      <c r="P1776" s="100" t="str">
        <f t="shared" ca="1" si="152"/>
        <v>OFF</v>
      </c>
      <c r="Q1776" s="84">
        <f>+IFERROR(VLOOKUP(CONSOLIDADO[[#This Row],[Codigo Municipio]],TDDia!$A$4:$B$394,2,0),0)</f>
        <v>0</v>
      </c>
    </row>
    <row r="1777" spans="2:17" ht="14.4" x14ac:dyDescent="0.3">
      <c r="B1777">
        <f t="shared" si="149"/>
        <v>10</v>
      </c>
      <c r="C1777" s="75" t="str" cm="1">
        <f t="array" ref="C1777">+INDEX(Table_4[[Departamento]:[Municipio]],FINAL!$B1777,1)</f>
        <v>Colón</v>
      </c>
      <c r="D1777" s="75" t="str" cm="1">
        <f t="array" ref="D1777">+INDEX(Table_4[[Departamento]:[Municipio]],FINAL!$B1777,4)</f>
        <v>Balfate</v>
      </c>
      <c r="E1777" s="75" t="str" cm="1">
        <f t="array" ref="E1777">+INDEX(Table_4[[Departamento]:[Municipio]],FINAL!$B1777,3)</f>
        <v>0202</v>
      </c>
      <c r="F1777" s="102">
        <f t="shared" si="148"/>
        <v>43931</v>
      </c>
      <c r="G1777" s="77" t="str">
        <f>+CONSOLIDADO[[#This Row],[Codigo Municipio]]&amp;CONSOLIDADO[[#This Row],[Fecha]]</f>
        <v>020243931</v>
      </c>
      <c r="H1777" s="78">
        <f>+IFERROR(VLOOKUP($G1777,TDAcumula!$C$2:$E$2027,3,0),0)</f>
        <v>0</v>
      </c>
      <c r="I1777" s="79">
        <f t="shared" si="150"/>
        <v>0</v>
      </c>
      <c r="J1777" s="80">
        <f>+IF(CONSOLIDADO[[#This Row],[Codigo Municipio]]=E1776,CONSOLIDADO[[#This Row],[Fallecidos Diarios]]+J1776,CONSOLIDADO[[#This Row],[Fallecidos Diarios]])</f>
        <v>0</v>
      </c>
      <c r="K1777" s="81">
        <f t="shared" si="151"/>
        <v>0</v>
      </c>
      <c r="L1777" s="82">
        <f>+IF(CONSOLIDADO[[#This Row],[Codigo Municipio]]=E1776,CONSOLIDADO[[#This Row],[Recuperados Diarios]]+L1776,CONSOLIDADO[[#This Row],[Recuperados Diarios]])</f>
        <v>0</v>
      </c>
      <c r="M1777" s="83" cm="1">
        <f t="array" ref="M1777">+IFERROR(IF(CONSOLIDADO[[#This Row],[Día]]&lt;14,0,INDEX(CONSOLIDADO[Casos Diarios],ROW()-14,1)),0)</f>
        <v>0</v>
      </c>
      <c r="N1777" s="78">
        <f>+IF(CONSOLIDADO[[#This Row],[Clave]]="710143893",1,IF(OR(CONSOLIDADO[[#This Row],[Casos Acumulados]]&gt;0,CONSOLIDADO[[#This Row],[Muertes]]&gt;0),N1776+1,I1777))</f>
        <v>0</v>
      </c>
      <c r="O1777" s="75">
        <f>+IFERROR(VLOOKUP($G1777,TDMuertes!$C$2:$E$534,3,0),0)</f>
        <v>0</v>
      </c>
      <c r="P1777" s="100" t="str">
        <f t="shared" ca="1" si="152"/>
        <v>OFF</v>
      </c>
      <c r="Q1777" s="84">
        <f>+IFERROR(VLOOKUP(CONSOLIDADO[[#This Row],[Codigo Municipio]],TDDia!$A$4:$B$394,2,0),0)</f>
        <v>0</v>
      </c>
    </row>
    <row r="1778" spans="2:17" ht="14.4" x14ac:dyDescent="0.3">
      <c r="B1778">
        <f t="shared" si="149"/>
        <v>10</v>
      </c>
      <c r="C1778" s="75" t="str" cm="1">
        <f t="array" ref="C1778">+INDEX(Table_4[[Departamento]:[Municipio]],FINAL!$B1778,1)</f>
        <v>Colón</v>
      </c>
      <c r="D1778" s="75" t="str" cm="1">
        <f t="array" ref="D1778">+INDEX(Table_4[[Departamento]:[Municipio]],FINAL!$B1778,4)</f>
        <v>Balfate</v>
      </c>
      <c r="E1778" s="75" t="str" cm="1">
        <f t="array" ref="E1778">+INDEX(Table_4[[Departamento]:[Municipio]],FINAL!$B1778,3)</f>
        <v>0202</v>
      </c>
      <c r="F1778" s="102">
        <f t="shared" si="148"/>
        <v>43932</v>
      </c>
      <c r="G1778" s="77" t="str">
        <f>+CONSOLIDADO[[#This Row],[Codigo Municipio]]&amp;CONSOLIDADO[[#This Row],[Fecha]]</f>
        <v>020243932</v>
      </c>
      <c r="H1778" s="78">
        <f>+IFERROR(VLOOKUP($G1778,TDAcumula!$C$2:$E$2027,3,0),0)</f>
        <v>0</v>
      </c>
      <c r="I1778" s="79">
        <f t="shared" si="150"/>
        <v>0</v>
      </c>
      <c r="J1778" s="80">
        <f>+IF(CONSOLIDADO[[#This Row],[Codigo Municipio]]=E1777,CONSOLIDADO[[#This Row],[Fallecidos Diarios]]+J1777,CONSOLIDADO[[#This Row],[Fallecidos Diarios]])</f>
        <v>0</v>
      </c>
      <c r="K1778" s="81">
        <f t="shared" si="151"/>
        <v>0</v>
      </c>
      <c r="L1778" s="82">
        <f>+IF(CONSOLIDADO[[#This Row],[Codigo Municipio]]=E1777,CONSOLIDADO[[#This Row],[Recuperados Diarios]]+L1777,CONSOLIDADO[[#This Row],[Recuperados Diarios]])</f>
        <v>0</v>
      </c>
      <c r="M1778" s="83" cm="1">
        <f t="array" ref="M1778">+IFERROR(IF(CONSOLIDADO[[#This Row],[Día]]&lt;14,0,INDEX(CONSOLIDADO[Casos Diarios],ROW()-14,1)),0)</f>
        <v>0</v>
      </c>
      <c r="N1778" s="78">
        <f>+IF(CONSOLIDADO[[#This Row],[Clave]]="710143893",1,IF(OR(CONSOLIDADO[[#This Row],[Casos Acumulados]]&gt;0,CONSOLIDADO[[#This Row],[Muertes]]&gt;0),N1777+1,I1778))</f>
        <v>0</v>
      </c>
      <c r="O1778" s="75">
        <f>+IFERROR(VLOOKUP($G1778,TDMuertes!$C$2:$E$534,3,0),0)</f>
        <v>0</v>
      </c>
      <c r="P1778" s="100" t="str">
        <f t="shared" ca="1" si="152"/>
        <v>OFF</v>
      </c>
      <c r="Q1778" s="84">
        <f>+IFERROR(VLOOKUP(CONSOLIDADO[[#This Row],[Codigo Municipio]],TDDia!$A$4:$B$394,2,0),0)</f>
        <v>0</v>
      </c>
    </row>
    <row r="1779" spans="2:17" ht="14.4" x14ac:dyDescent="0.3">
      <c r="B1779">
        <f t="shared" si="149"/>
        <v>10</v>
      </c>
      <c r="C1779" s="75" t="str" cm="1">
        <f t="array" ref="C1779">+INDEX(Table_4[[Departamento]:[Municipio]],FINAL!$B1779,1)</f>
        <v>Colón</v>
      </c>
      <c r="D1779" s="75" t="str" cm="1">
        <f t="array" ref="D1779">+INDEX(Table_4[[Departamento]:[Municipio]],FINAL!$B1779,4)</f>
        <v>Balfate</v>
      </c>
      <c r="E1779" s="75" t="str" cm="1">
        <f t="array" ref="E1779">+INDEX(Table_4[[Departamento]:[Municipio]],FINAL!$B1779,3)</f>
        <v>0202</v>
      </c>
      <c r="F1779" s="102">
        <f t="shared" si="148"/>
        <v>43933</v>
      </c>
      <c r="G1779" s="77" t="str">
        <f>+CONSOLIDADO[[#This Row],[Codigo Municipio]]&amp;CONSOLIDADO[[#This Row],[Fecha]]</f>
        <v>020243933</v>
      </c>
      <c r="H1779" s="78">
        <f>+IFERROR(VLOOKUP($G1779,TDAcumula!$C$2:$E$2027,3,0),0)</f>
        <v>0</v>
      </c>
      <c r="I1779" s="79">
        <f t="shared" si="150"/>
        <v>0</v>
      </c>
      <c r="J1779" s="80">
        <f>+IF(CONSOLIDADO[[#This Row],[Codigo Municipio]]=E1778,CONSOLIDADO[[#This Row],[Fallecidos Diarios]]+J1778,CONSOLIDADO[[#This Row],[Fallecidos Diarios]])</f>
        <v>0</v>
      </c>
      <c r="K1779" s="81">
        <f t="shared" si="151"/>
        <v>0</v>
      </c>
      <c r="L1779" s="82">
        <f>+IF(CONSOLIDADO[[#This Row],[Codigo Municipio]]=E1778,CONSOLIDADO[[#This Row],[Recuperados Diarios]]+L1778,CONSOLIDADO[[#This Row],[Recuperados Diarios]])</f>
        <v>0</v>
      </c>
      <c r="M1779" s="83" cm="1">
        <f t="array" ref="M1779">+IFERROR(IF(CONSOLIDADO[[#This Row],[Día]]&lt;14,0,INDEX(CONSOLIDADO[Casos Diarios],ROW()-14,1)),0)</f>
        <v>0</v>
      </c>
      <c r="N1779" s="78">
        <f>+IF(CONSOLIDADO[[#This Row],[Clave]]="710143893",1,IF(OR(CONSOLIDADO[[#This Row],[Casos Acumulados]]&gt;0,CONSOLIDADO[[#This Row],[Muertes]]&gt;0),N1778+1,I1779))</f>
        <v>0</v>
      </c>
      <c r="O1779" s="75">
        <f>+IFERROR(VLOOKUP($G1779,TDMuertes!$C$2:$E$534,3,0),0)</f>
        <v>0</v>
      </c>
      <c r="P1779" s="100" t="str">
        <f t="shared" ca="1" si="152"/>
        <v>OFF</v>
      </c>
      <c r="Q1779" s="84">
        <f>+IFERROR(VLOOKUP(CONSOLIDADO[[#This Row],[Codigo Municipio]],TDDia!$A$4:$B$394,2,0),0)</f>
        <v>0</v>
      </c>
    </row>
    <row r="1780" spans="2:17" ht="14.4" x14ac:dyDescent="0.3">
      <c r="B1780">
        <f t="shared" si="149"/>
        <v>10</v>
      </c>
      <c r="C1780" s="75" t="str" cm="1">
        <f t="array" ref="C1780">+INDEX(Table_4[[Departamento]:[Municipio]],FINAL!$B1780,1)</f>
        <v>Colón</v>
      </c>
      <c r="D1780" s="75" t="str" cm="1">
        <f t="array" ref="D1780">+INDEX(Table_4[[Departamento]:[Municipio]],FINAL!$B1780,4)</f>
        <v>Balfate</v>
      </c>
      <c r="E1780" s="75" t="str" cm="1">
        <f t="array" ref="E1780">+INDEX(Table_4[[Departamento]:[Municipio]],FINAL!$B1780,3)</f>
        <v>0202</v>
      </c>
      <c r="F1780" s="102">
        <f t="shared" si="148"/>
        <v>43934</v>
      </c>
      <c r="G1780" s="77" t="str">
        <f>+CONSOLIDADO[[#This Row],[Codigo Municipio]]&amp;CONSOLIDADO[[#This Row],[Fecha]]</f>
        <v>020243934</v>
      </c>
      <c r="H1780" s="78">
        <f>+IFERROR(VLOOKUP($G1780,TDAcumula!$C$2:$E$2027,3,0),0)</f>
        <v>0</v>
      </c>
      <c r="I1780" s="79">
        <f t="shared" si="150"/>
        <v>0</v>
      </c>
      <c r="J1780" s="80">
        <f>+IF(CONSOLIDADO[[#This Row],[Codigo Municipio]]=E1779,CONSOLIDADO[[#This Row],[Fallecidos Diarios]]+J1779,CONSOLIDADO[[#This Row],[Fallecidos Diarios]])</f>
        <v>0</v>
      </c>
      <c r="K1780" s="81">
        <f t="shared" si="151"/>
        <v>0</v>
      </c>
      <c r="L1780" s="82">
        <f>+IF(CONSOLIDADO[[#This Row],[Codigo Municipio]]=E1779,CONSOLIDADO[[#This Row],[Recuperados Diarios]]+L1779,CONSOLIDADO[[#This Row],[Recuperados Diarios]])</f>
        <v>0</v>
      </c>
      <c r="M1780" s="83" cm="1">
        <f t="array" ref="M1780">+IFERROR(IF(CONSOLIDADO[[#This Row],[Día]]&lt;14,0,INDEX(CONSOLIDADO[Casos Diarios],ROW()-14,1)),0)</f>
        <v>0</v>
      </c>
      <c r="N1780" s="78">
        <f>+IF(CONSOLIDADO[[#This Row],[Clave]]="710143893",1,IF(OR(CONSOLIDADO[[#This Row],[Casos Acumulados]]&gt;0,CONSOLIDADO[[#This Row],[Muertes]]&gt;0),N1779+1,I1780))</f>
        <v>0</v>
      </c>
      <c r="O1780" s="75">
        <f>+IFERROR(VLOOKUP($G1780,TDMuertes!$C$2:$E$534,3,0),0)</f>
        <v>0</v>
      </c>
      <c r="P1780" s="100" t="str">
        <f t="shared" ca="1" si="152"/>
        <v>OFF</v>
      </c>
      <c r="Q1780" s="84">
        <f>+IFERROR(VLOOKUP(CONSOLIDADO[[#This Row],[Codigo Municipio]],TDDia!$A$4:$B$394,2,0),0)</f>
        <v>0</v>
      </c>
    </row>
    <row r="1781" spans="2:17" ht="14.4" x14ac:dyDescent="0.3">
      <c r="B1781">
        <f t="shared" si="149"/>
        <v>10</v>
      </c>
      <c r="C1781" s="75" t="str" cm="1">
        <f t="array" ref="C1781">+INDEX(Table_4[[Departamento]:[Municipio]],FINAL!$B1781,1)</f>
        <v>Colón</v>
      </c>
      <c r="D1781" s="75" t="str" cm="1">
        <f t="array" ref="D1781">+INDEX(Table_4[[Departamento]:[Municipio]],FINAL!$B1781,4)</f>
        <v>Balfate</v>
      </c>
      <c r="E1781" s="75" t="str" cm="1">
        <f t="array" ref="E1781">+INDEX(Table_4[[Departamento]:[Municipio]],FINAL!$B1781,3)</f>
        <v>0202</v>
      </c>
      <c r="F1781" s="102">
        <f t="shared" si="148"/>
        <v>43935</v>
      </c>
      <c r="G1781" s="77" t="str">
        <f>+CONSOLIDADO[[#This Row],[Codigo Municipio]]&amp;CONSOLIDADO[[#This Row],[Fecha]]</f>
        <v>020243935</v>
      </c>
      <c r="H1781" s="78">
        <f>+IFERROR(VLOOKUP($G1781,TDAcumula!$C$2:$E$2027,3,0),0)</f>
        <v>0</v>
      </c>
      <c r="I1781" s="79">
        <f t="shared" si="150"/>
        <v>0</v>
      </c>
      <c r="J1781" s="80">
        <f>+IF(CONSOLIDADO[[#This Row],[Codigo Municipio]]=E1780,CONSOLIDADO[[#This Row],[Fallecidos Diarios]]+J1780,CONSOLIDADO[[#This Row],[Fallecidos Diarios]])</f>
        <v>0</v>
      </c>
      <c r="K1781" s="81">
        <f t="shared" si="151"/>
        <v>0</v>
      </c>
      <c r="L1781" s="82">
        <f>+IF(CONSOLIDADO[[#This Row],[Codigo Municipio]]=E1780,CONSOLIDADO[[#This Row],[Recuperados Diarios]]+L1780,CONSOLIDADO[[#This Row],[Recuperados Diarios]])</f>
        <v>0</v>
      </c>
      <c r="M1781" s="83" cm="1">
        <f t="array" ref="M1781">+IFERROR(IF(CONSOLIDADO[[#This Row],[Día]]&lt;14,0,INDEX(CONSOLIDADO[Casos Diarios],ROW()-14,1)),0)</f>
        <v>0</v>
      </c>
      <c r="N1781" s="78">
        <f>+IF(CONSOLIDADO[[#This Row],[Clave]]="710143893",1,IF(OR(CONSOLIDADO[[#This Row],[Casos Acumulados]]&gt;0,CONSOLIDADO[[#This Row],[Muertes]]&gt;0),N1780+1,I1781))</f>
        <v>0</v>
      </c>
      <c r="O1781" s="75">
        <f>+IFERROR(VLOOKUP($G1781,TDMuertes!$C$2:$E$534,3,0),0)</f>
        <v>0</v>
      </c>
      <c r="P1781" s="100" t="str">
        <f t="shared" ca="1" si="152"/>
        <v>OFF</v>
      </c>
      <c r="Q1781" s="84">
        <f>+IFERROR(VLOOKUP(CONSOLIDADO[[#This Row],[Codigo Municipio]],TDDia!$A$4:$B$394,2,0),0)</f>
        <v>0</v>
      </c>
    </row>
    <row r="1782" spans="2:17" ht="14.4" x14ac:dyDescent="0.3">
      <c r="B1782">
        <f t="shared" si="149"/>
        <v>10</v>
      </c>
      <c r="C1782" s="75" t="str" cm="1">
        <f t="array" ref="C1782">+INDEX(Table_4[[Departamento]:[Municipio]],FINAL!$B1782,1)</f>
        <v>Colón</v>
      </c>
      <c r="D1782" s="75" t="str" cm="1">
        <f t="array" ref="D1782">+INDEX(Table_4[[Departamento]:[Municipio]],FINAL!$B1782,4)</f>
        <v>Balfate</v>
      </c>
      <c r="E1782" s="75" t="str" cm="1">
        <f t="array" ref="E1782">+INDEX(Table_4[[Departamento]:[Municipio]],FINAL!$B1782,3)</f>
        <v>0202</v>
      </c>
      <c r="F1782" s="102">
        <f t="shared" si="148"/>
        <v>43936</v>
      </c>
      <c r="G1782" s="77" t="str">
        <f>+CONSOLIDADO[[#This Row],[Codigo Municipio]]&amp;CONSOLIDADO[[#This Row],[Fecha]]</f>
        <v>020243936</v>
      </c>
      <c r="H1782" s="78">
        <f>+IFERROR(VLOOKUP($G1782,TDAcumula!$C$2:$E$2027,3,0),0)</f>
        <v>0</v>
      </c>
      <c r="I1782" s="79">
        <f t="shared" si="150"/>
        <v>0</v>
      </c>
      <c r="J1782" s="80">
        <f>+IF(CONSOLIDADO[[#This Row],[Codigo Municipio]]=E1781,CONSOLIDADO[[#This Row],[Fallecidos Diarios]]+J1781,CONSOLIDADO[[#This Row],[Fallecidos Diarios]])</f>
        <v>0</v>
      </c>
      <c r="K1782" s="81">
        <f t="shared" si="151"/>
        <v>0</v>
      </c>
      <c r="L1782" s="82">
        <f>+IF(CONSOLIDADO[[#This Row],[Codigo Municipio]]=E1781,CONSOLIDADO[[#This Row],[Recuperados Diarios]]+L1781,CONSOLIDADO[[#This Row],[Recuperados Diarios]])</f>
        <v>0</v>
      </c>
      <c r="M1782" s="83" cm="1">
        <f t="array" ref="M1782">+IFERROR(IF(CONSOLIDADO[[#This Row],[Día]]&lt;14,0,INDEX(CONSOLIDADO[Casos Diarios],ROW()-14,1)),0)</f>
        <v>0</v>
      </c>
      <c r="N1782" s="78">
        <f>+IF(CONSOLIDADO[[#This Row],[Clave]]="710143893",1,IF(OR(CONSOLIDADO[[#This Row],[Casos Acumulados]]&gt;0,CONSOLIDADO[[#This Row],[Muertes]]&gt;0),N1781+1,I1782))</f>
        <v>0</v>
      </c>
      <c r="O1782" s="75">
        <f>+IFERROR(VLOOKUP($G1782,TDMuertes!$C$2:$E$534,3,0),0)</f>
        <v>0</v>
      </c>
      <c r="P1782" s="100" t="str">
        <f t="shared" ca="1" si="152"/>
        <v>OFF</v>
      </c>
      <c r="Q1782" s="84">
        <f>+IFERROR(VLOOKUP(CONSOLIDADO[[#This Row],[Codigo Municipio]],TDDia!$A$4:$B$394,2,0),0)</f>
        <v>0</v>
      </c>
    </row>
    <row r="1783" spans="2:17" ht="14.4" x14ac:dyDescent="0.3">
      <c r="B1783">
        <f t="shared" si="149"/>
        <v>10</v>
      </c>
      <c r="C1783" s="75" t="str" cm="1">
        <f t="array" ref="C1783">+INDEX(Table_4[[Departamento]:[Municipio]],FINAL!$B1783,1)</f>
        <v>Colón</v>
      </c>
      <c r="D1783" s="75" t="str" cm="1">
        <f t="array" ref="D1783">+INDEX(Table_4[[Departamento]:[Municipio]],FINAL!$B1783,4)</f>
        <v>Balfate</v>
      </c>
      <c r="E1783" s="75" t="str" cm="1">
        <f t="array" ref="E1783">+INDEX(Table_4[[Departamento]:[Municipio]],FINAL!$B1783,3)</f>
        <v>0202</v>
      </c>
      <c r="F1783" s="102">
        <f t="shared" si="148"/>
        <v>43937</v>
      </c>
      <c r="G1783" s="77" t="str">
        <f>+CONSOLIDADO[[#This Row],[Codigo Municipio]]&amp;CONSOLIDADO[[#This Row],[Fecha]]</f>
        <v>020243937</v>
      </c>
      <c r="H1783" s="78">
        <f>+IFERROR(VLOOKUP($G1783,TDAcumula!$C$2:$E$2027,3,0),0)</f>
        <v>0</v>
      </c>
      <c r="I1783" s="79">
        <f t="shared" si="150"/>
        <v>0</v>
      </c>
      <c r="J1783" s="80">
        <f>+IF(CONSOLIDADO[[#This Row],[Codigo Municipio]]=E1782,CONSOLIDADO[[#This Row],[Fallecidos Diarios]]+J1782,CONSOLIDADO[[#This Row],[Fallecidos Diarios]])</f>
        <v>0</v>
      </c>
      <c r="K1783" s="81">
        <f t="shared" si="151"/>
        <v>0</v>
      </c>
      <c r="L1783" s="82">
        <f>+IF(CONSOLIDADO[[#This Row],[Codigo Municipio]]=E1782,CONSOLIDADO[[#This Row],[Recuperados Diarios]]+L1782,CONSOLIDADO[[#This Row],[Recuperados Diarios]])</f>
        <v>0</v>
      </c>
      <c r="M1783" s="83" cm="1">
        <f t="array" ref="M1783">+IFERROR(IF(CONSOLIDADO[[#This Row],[Día]]&lt;14,0,INDEX(CONSOLIDADO[Casos Diarios],ROW()-14,1)),0)</f>
        <v>0</v>
      </c>
      <c r="N1783" s="78">
        <f>+IF(CONSOLIDADO[[#This Row],[Clave]]="710143893",1,IF(OR(CONSOLIDADO[[#This Row],[Casos Acumulados]]&gt;0,CONSOLIDADO[[#This Row],[Muertes]]&gt;0),N1782+1,I1783))</f>
        <v>0</v>
      </c>
      <c r="O1783" s="75">
        <f>+IFERROR(VLOOKUP($G1783,TDMuertes!$C$2:$E$534,3,0),0)</f>
        <v>0</v>
      </c>
      <c r="P1783" s="100" t="str">
        <f t="shared" ca="1" si="152"/>
        <v>OFF</v>
      </c>
      <c r="Q1783" s="84">
        <f>+IFERROR(VLOOKUP(CONSOLIDADO[[#This Row],[Codigo Municipio]],TDDia!$A$4:$B$394,2,0),0)</f>
        <v>0</v>
      </c>
    </row>
    <row r="1784" spans="2:17" ht="14.4" x14ac:dyDescent="0.3">
      <c r="B1784">
        <f t="shared" si="149"/>
        <v>10</v>
      </c>
      <c r="C1784" s="75" t="str" cm="1">
        <f t="array" ref="C1784">+INDEX(Table_4[[Departamento]:[Municipio]],FINAL!$B1784,1)</f>
        <v>Colón</v>
      </c>
      <c r="D1784" s="75" t="str" cm="1">
        <f t="array" ref="D1784">+INDEX(Table_4[[Departamento]:[Municipio]],FINAL!$B1784,4)</f>
        <v>Balfate</v>
      </c>
      <c r="E1784" s="75" t="str" cm="1">
        <f t="array" ref="E1784">+INDEX(Table_4[[Departamento]:[Municipio]],FINAL!$B1784,3)</f>
        <v>0202</v>
      </c>
      <c r="F1784" s="102">
        <f t="shared" si="148"/>
        <v>43938</v>
      </c>
      <c r="G1784" s="77" t="str">
        <f>+CONSOLIDADO[[#This Row],[Codigo Municipio]]&amp;CONSOLIDADO[[#This Row],[Fecha]]</f>
        <v>020243938</v>
      </c>
      <c r="H1784" s="78">
        <f>+IFERROR(VLOOKUP($G1784,TDAcumula!$C$2:$E$2027,3,0),0)</f>
        <v>0</v>
      </c>
      <c r="I1784" s="79">
        <f t="shared" si="150"/>
        <v>0</v>
      </c>
      <c r="J1784" s="80">
        <f>+IF(CONSOLIDADO[[#This Row],[Codigo Municipio]]=E1783,CONSOLIDADO[[#This Row],[Fallecidos Diarios]]+J1783,CONSOLIDADO[[#This Row],[Fallecidos Diarios]])</f>
        <v>0</v>
      </c>
      <c r="K1784" s="81">
        <f t="shared" si="151"/>
        <v>0</v>
      </c>
      <c r="L1784" s="82">
        <f>+IF(CONSOLIDADO[[#This Row],[Codigo Municipio]]=E1783,CONSOLIDADO[[#This Row],[Recuperados Diarios]]+L1783,CONSOLIDADO[[#This Row],[Recuperados Diarios]])</f>
        <v>0</v>
      </c>
      <c r="M1784" s="83" cm="1">
        <f t="array" ref="M1784">+IFERROR(IF(CONSOLIDADO[[#This Row],[Día]]&lt;14,0,INDEX(CONSOLIDADO[Casos Diarios],ROW()-14,1)),0)</f>
        <v>0</v>
      </c>
      <c r="N1784" s="78">
        <f>+IF(CONSOLIDADO[[#This Row],[Clave]]="710143893",1,IF(OR(CONSOLIDADO[[#This Row],[Casos Acumulados]]&gt;0,CONSOLIDADO[[#This Row],[Muertes]]&gt;0),N1783+1,I1784))</f>
        <v>0</v>
      </c>
      <c r="O1784" s="75">
        <f>+IFERROR(VLOOKUP($G1784,TDMuertes!$C$2:$E$534,3,0),0)</f>
        <v>0</v>
      </c>
      <c r="P1784" s="100" t="str">
        <f t="shared" ca="1" si="152"/>
        <v>OFF</v>
      </c>
      <c r="Q1784" s="84">
        <f>+IFERROR(VLOOKUP(CONSOLIDADO[[#This Row],[Codigo Municipio]],TDDia!$A$4:$B$394,2,0),0)</f>
        <v>0</v>
      </c>
    </row>
    <row r="1785" spans="2:17" ht="14.4" x14ac:dyDescent="0.3">
      <c r="B1785">
        <f t="shared" si="149"/>
        <v>10</v>
      </c>
      <c r="C1785" s="75" t="str" cm="1">
        <f t="array" ref="C1785">+INDEX(Table_4[[Departamento]:[Municipio]],FINAL!$B1785,1)</f>
        <v>Colón</v>
      </c>
      <c r="D1785" s="75" t="str" cm="1">
        <f t="array" ref="D1785">+INDEX(Table_4[[Departamento]:[Municipio]],FINAL!$B1785,4)</f>
        <v>Balfate</v>
      </c>
      <c r="E1785" s="75" t="str" cm="1">
        <f t="array" ref="E1785">+INDEX(Table_4[[Departamento]:[Municipio]],FINAL!$B1785,3)</f>
        <v>0202</v>
      </c>
      <c r="F1785" s="102">
        <f t="shared" si="148"/>
        <v>43939</v>
      </c>
      <c r="G1785" s="77" t="str">
        <f>+CONSOLIDADO[[#This Row],[Codigo Municipio]]&amp;CONSOLIDADO[[#This Row],[Fecha]]</f>
        <v>020243939</v>
      </c>
      <c r="H1785" s="78">
        <f>+IFERROR(VLOOKUP($G1785,TDAcumula!$C$2:$E$2027,3,0),0)</f>
        <v>0</v>
      </c>
      <c r="I1785" s="79">
        <f t="shared" si="150"/>
        <v>0</v>
      </c>
      <c r="J1785" s="80">
        <f>+IF(CONSOLIDADO[[#This Row],[Codigo Municipio]]=E1784,CONSOLIDADO[[#This Row],[Fallecidos Diarios]]+J1784,CONSOLIDADO[[#This Row],[Fallecidos Diarios]])</f>
        <v>0</v>
      </c>
      <c r="K1785" s="81">
        <f t="shared" si="151"/>
        <v>0</v>
      </c>
      <c r="L1785" s="82">
        <f>+IF(CONSOLIDADO[[#This Row],[Codigo Municipio]]=E1784,CONSOLIDADO[[#This Row],[Recuperados Diarios]]+L1784,CONSOLIDADO[[#This Row],[Recuperados Diarios]])</f>
        <v>0</v>
      </c>
      <c r="M1785" s="83" cm="1">
        <f t="array" ref="M1785">+IFERROR(IF(CONSOLIDADO[[#This Row],[Día]]&lt;14,0,INDEX(CONSOLIDADO[Casos Diarios],ROW()-14,1)),0)</f>
        <v>0</v>
      </c>
      <c r="N1785" s="78">
        <f>+IF(CONSOLIDADO[[#This Row],[Clave]]="710143893",1,IF(OR(CONSOLIDADO[[#This Row],[Casos Acumulados]]&gt;0,CONSOLIDADO[[#This Row],[Muertes]]&gt;0),N1784+1,I1785))</f>
        <v>0</v>
      </c>
      <c r="O1785" s="75">
        <f>+IFERROR(VLOOKUP($G1785,TDMuertes!$C$2:$E$534,3,0),0)</f>
        <v>0</v>
      </c>
      <c r="P1785" s="100" t="str">
        <f t="shared" ca="1" si="152"/>
        <v>OFF</v>
      </c>
      <c r="Q1785" s="84">
        <f>+IFERROR(VLOOKUP(CONSOLIDADO[[#This Row],[Codigo Municipio]],TDDia!$A$4:$B$394,2,0),0)</f>
        <v>0</v>
      </c>
    </row>
    <row r="1786" spans="2:17" ht="14.4" x14ac:dyDescent="0.3">
      <c r="B1786">
        <f t="shared" si="149"/>
        <v>10</v>
      </c>
      <c r="C1786" s="75" t="str" cm="1">
        <f t="array" ref="C1786">+INDEX(Table_4[[Departamento]:[Municipio]],FINAL!$B1786,1)</f>
        <v>Colón</v>
      </c>
      <c r="D1786" s="75" t="str" cm="1">
        <f t="array" ref="D1786">+INDEX(Table_4[[Departamento]:[Municipio]],FINAL!$B1786,4)</f>
        <v>Balfate</v>
      </c>
      <c r="E1786" s="75" t="str" cm="1">
        <f t="array" ref="E1786">+INDEX(Table_4[[Departamento]:[Municipio]],FINAL!$B1786,3)</f>
        <v>0202</v>
      </c>
      <c r="F1786" s="102">
        <f t="shared" si="148"/>
        <v>43940</v>
      </c>
      <c r="G1786" s="77" t="str">
        <f>+CONSOLIDADO[[#This Row],[Codigo Municipio]]&amp;CONSOLIDADO[[#This Row],[Fecha]]</f>
        <v>020243940</v>
      </c>
      <c r="H1786" s="78">
        <f>+IFERROR(VLOOKUP($G1786,TDAcumula!$C$2:$E$2027,3,0),0)</f>
        <v>0</v>
      </c>
      <c r="I1786" s="79">
        <f t="shared" si="150"/>
        <v>0</v>
      </c>
      <c r="J1786" s="80">
        <f>+IF(CONSOLIDADO[[#This Row],[Codigo Municipio]]=E1785,CONSOLIDADO[[#This Row],[Fallecidos Diarios]]+J1785,CONSOLIDADO[[#This Row],[Fallecidos Diarios]])</f>
        <v>0</v>
      </c>
      <c r="K1786" s="81">
        <f t="shared" si="151"/>
        <v>0</v>
      </c>
      <c r="L1786" s="82">
        <f>+IF(CONSOLIDADO[[#This Row],[Codigo Municipio]]=E1785,CONSOLIDADO[[#This Row],[Recuperados Diarios]]+L1785,CONSOLIDADO[[#This Row],[Recuperados Diarios]])</f>
        <v>0</v>
      </c>
      <c r="M1786" s="83" cm="1">
        <f t="array" ref="M1786">+IFERROR(IF(CONSOLIDADO[[#This Row],[Día]]&lt;14,0,INDEX(CONSOLIDADO[Casos Diarios],ROW()-14,1)),0)</f>
        <v>0</v>
      </c>
      <c r="N1786" s="78">
        <f>+IF(CONSOLIDADO[[#This Row],[Clave]]="710143893",1,IF(OR(CONSOLIDADO[[#This Row],[Casos Acumulados]]&gt;0,CONSOLIDADO[[#This Row],[Muertes]]&gt;0),N1785+1,I1786))</f>
        <v>0</v>
      </c>
      <c r="O1786" s="75">
        <f>+IFERROR(VLOOKUP($G1786,TDMuertes!$C$2:$E$534,3,0),0)</f>
        <v>0</v>
      </c>
      <c r="P1786" s="100" t="str">
        <f t="shared" ca="1" si="152"/>
        <v>OFF</v>
      </c>
      <c r="Q1786" s="84">
        <f>+IFERROR(VLOOKUP(CONSOLIDADO[[#This Row],[Codigo Municipio]],TDDia!$A$4:$B$394,2,0),0)</f>
        <v>0</v>
      </c>
    </row>
    <row r="1787" spans="2:17" ht="14.4" x14ac:dyDescent="0.3">
      <c r="B1787">
        <f t="shared" si="149"/>
        <v>10</v>
      </c>
      <c r="C1787" s="75" t="str" cm="1">
        <f t="array" ref="C1787">+INDEX(Table_4[[Departamento]:[Municipio]],FINAL!$B1787,1)</f>
        <v>Colón</v>
      </c>
      <c r="D1787" s="75" t="str" cm="1">
        <f t="array" ref="D1787">+INDEX(Table_4[[Departamento]:[Municipio]],FINAL!$B1787,4)</f>
        <v>Balfate</v>
      </c>
      <c r="E1787" s="75" t="str" cm="1">
        <f t="array" ref="E1787">+INDEX(Table_4[[Departamento]:[Municipio]],FINAL!$B1787,3)</f>
        <v>0202</v>
      </c>
      <c r="F1787" s="102">
        <f t="shared" si="148"/>
        <v>43941</v>
      </c>
      <c r="G1787" s="77" t="str">
        <f>+CONSOLIDADO[[#This Row],[Codigo Municipio]]&amp;CONSOLIDADO[[#This Row],[Fecha]]</f>
        <v>020243941</v>
      </c>
      <c r="H1787" s="78">
        <f>+IFERROR(VLOOKUP($G1787,TDAcumula!$C$2:$E$2027,3,0),0)</f>
        <v>0</v>
      </c>
      <c r="I1787" s="79">
        <f t="shared" si="150"/>
        <v>0</v>
      </c>
      <c r="J1787" s="80">
        <f>+IF(CONSOLIDADO[[#This Row],[Codigo Municipio]]=E1786,CONSOLIDADO[[#This Row],[Fallecidos Diarios]]+J1786,CONSOLIDADO[[#This Row],[Fallecidos Diarios]])</f>
        <v>0</v>
      </c>
      <c r="K1787" s="81">
        <f t="shared" si="151"/>
        <v>0</v>
      </c>
      <c r="L1787" s="82">
        <f>+IF(CONSOLIDADO[[#This Row],[Codigo Municipio]]=E1786,CONSOLIDADO[[#This Row],[Recuperados Diarios]]+L1786,CONSOLIDADO[[#This Row],[Recuperados Diarios]])</f>
        <v>0</v>
      </c>
      <c r="M1787" s="83" cm="1">
        <f t="array" ref="M1787">+IFERROR(IF(CONSOLIDADO[[#This Row],[Día]]&lt;14,0,INDEX(CONSOLIDADO[Casos Diarios],ROW()-14,1)),0)</f>
        <v>0</v>
      </c>
      <c r="N1787" s="78">
        <f>+IF(CONSOLIDADO[[#This Row],[Clave]]="710143893",1,IF(OR(CONSOLIDADO[[#This Row],[Casos Acumulados]]&gt;0,CONSOLIDADO[[#This Row],[Muertes]]&gt;0),N1786+1,I1787))</f>
        <v>0</v>
      </c>
      <c r="O1787" s="75">
        <f>+IFERROR(VLOOKUP($G1787,TDMuertes!$C$2:$E$534,3,0),0)</f>
        <v>0</v>
      </c>
      <c r="P1787" s="100" t="str">
        <f t="shared" ca="1" si="152"/>
        <v>OFF</v>
      </c>
      <c r="Q1787" s="84">
        <f>+IFERROR(VLOOKUP(CONSOLIDADO[[#This Row],[Codigo Municipio]],TDDia!$A$4:$B$394,2,0),0)</f>
        <v>0</v>
      </c>
    </row>
    <row r="1788" spans="2:17" ht="14.4" x14ac:dyDescent="0.3">
      <c r="B1788">
        <f t="shared" si="149"/>
        <v>10</v>
      </c>
      <c r="C1788" s="75" t="str" cm="1">
        <f t="array" ref="C1788">+INDEX(Table_4[[Departamento]:[Municipio]],FINAL!$B1788,1)</f>
        <v>Colón</v>
      </c>
      <c r="D1788" s="75" t="str" cm="1">
        <f t="array" ref="D1788">+INDEX(Table_4[[Departamento]:[Municipio]],FINAL!$B1788,4)</f>
        <v>Balfate</v>
      </c>
      <c r="E1788" s="75" t="str" cm="1">
        <f t="array" ref="E1788">+INDEX(Table_4[[Departamento]:[Municipio]],FINAL!$B1788,3)</f>
        <v>0202</v>
      </c>
      <c r="F1788" s="102">
        <f t="shared" si="148"/>
        <v>43942</v>
      </c>
      <c r="G1788" s="77" t="str">
        <f>+CONSOLIDADO[[#This Row],[Codigo Municipio]]&amp;CONSOLIDADO[[#This Row],[Fecha]]</f>
        <v>020243942</v>
      </c>
      <c r="H1788" s="78">
        <f>+IFERROR(VLOOKUP($G1788,TDAcumula!$C$2:$E$2027,3,0),0)</f>
        <v>0</v>
      </c>
      <c r="I1788" s="79">
        <f t="shared" si="150"/>
        <v>0</v>
      </c>
      <c r="J1788" s="80">
        <f>+IF(CONSOLIDADO[[#This Row],[Codigo Municipio]]=E1787,CONSOLIDADO[[#This Row],[Fallecidos Diarios]]+J1787,CONSOLIDADO[[#This Row],[Fallecidos Diarios]])</f>
        <v>0</v>
      </c>
      <c r="K1788" s="81">
        <f t="shared" si="151"/>
        <v>0</v>
      </c>
      <c r="L1788" s="82">
        <f>+IF(CONSOLIDADO[[#This Row],[Codigo Municipio]]=E1787,CONSOLIDADO[[#This Row],[Recuperados Diarios]]+L1787,CONSOLIDADO[[#This Row],[Recuperados Diarios]])</f>
        <v>0</v>
      </c>
      <c r="M1788" s="83" cm="1">
        <f t="array" ref="M1788">+IFERROR(IF(CONSOLIDADO[[#This Row],[Día]]&lt;14,0,INDEX(CONSOLIDADO[Casos Diarios],ROW()-14,1)),0)</f>
        <v>0</v>
      </c>
      <c r="N1788" s="78">
        <f>+IF(CONSOLIDADO[[#This Row],[Clave]]="710143893",1,IF(OR(CONSOLIDADO[[#This Row],[Casos Acumulados]]&gt;0,CONSOLIDADO[[#This Row],[Muertes]]&gt;0),N1787+1,I1788))</f>
        <v>0</v>
      </c>
      <c r="O1788" s="75">
        <f>+IFERROR(VLOOKUP($G1788,TDMuertes!$C$2:$E$534,3,0),0)</f>
        <v>0</v>
      </c>
      <c r="P1788" s="100" t="str">
        <f t="shared" ca="1" si="152"/>
        <v>OFF</v>
      </c>
      <c r="Q1788" s="84">
        <f>+IFERROR(VLOOKUP(CONSOLIDADO[[#This Row],[Codigo Municipio]],TDDia!$A$4:$B$394,2,0),0)</f>
        <v>0</v>
      </c>
    </row>
    <row r="1789" spans="2:17" ht="14.4" x14ac:dyDescent="0.3">
      <c r="B1789">
        <f t="shared" si="149"/>
        <v>10</v>
      </c>
      <c r="C1789" s="75" t="str" cm="1">
        <f t="array" ref="C1789">+INDEX(Table_4[[Departamento]:[Municipio]],FINAL!$B1789,1)</f>
        <v>Colón</v>
      </c>
      <c r="D1789" s="75" t="str" cm="1">
        <f t="array" ref="D1789">+INDEX(Table_4[[Departamento]:[Municipio]],FINAL!$B1789,4)</f>
        <v>Balfate</v>
      </c>
      <c r="E1789" s="75" t="str" cm="1">
        <f t="array" ref="E1789">+INDEX(Table_4[[Departamento]:[Municipio]],FINAL!$B1789,3)</f>
        <v>0202</v>
      </c>
      <c r="F1789" s="102">
        <f t="shared" si="148"/>
        <v>43943</v>
      </c>
      <c r="G1789" s="77" t="str">
        <f>+CONSOLIDADO[[#This Row],[Codigo Municipio]]&amp;CONSOLIDADO[[#This Row],[Fecha]]</f>
        <v>020243943</v>
      </c>
      <c r="H1789" s="78">
        <f>+IFERROR(VLOOKUP($G1789,TDAcumula!$C$2:$E$2027,3,0),0)</f>
        <v>0</v>
      </c>
      <c r="I1789" s="79">
        <f t="shared" si="150"/>
        <v>0</v>
      </c>
      <c r="J1789" s="80">
        <f>+IF(CONSOLIDADO[[#This Row],[Codigo Municipio]]=E1788,CONSOLIDADO[[#This Row],[Fallecidos Diarios]]+J1788,CONSOLIDADO[[#This Row],[Fallecidos Diarios]])</f>
        <v>0</v>
      </c>
      <c r="K1789" s="81">
        <f t="shared" si="151"/>
        <v>0</v>
      </c>
      <c r="L1789" s="82">
        <f>+IF(CONSOLIDADO[[#This Row],[Codigo Municipio]]=E1788,CONSOLIDADO[[#This Row],[Recuperados Diarios]]+L1788,CONSOLIDADO[[#This Row],[Recuperados Diarios]])</f>
        <v>0</v>
      </c>
      <c r="M1789" s="83" cm="1">
        <f t="array" ref="M1789">+IFERROR(IF(CONSOLIDADO[[#This Row],[Día]]&lt;14,0,INDEX(CONSOLIDADO[Casos Diarios],ROW()-14,1)),0)</f>
        <v>0</v>
      </c>
      <c r="N1789" s="78">
        <f>+IF(CONSOLIDADO[[#This Row],[Clave]]="710143893",1,IF(OR(CONSOLIDADO[[#This Row],[Casos Acumulados]]&gt;0,CONSOLIDADO[[#This Row],[Muertes]]&gt;0),N1788+1,I1789))</f>
        <v>0</v>
      </c>
      <c r="O1789" s="75">
        <f>+IFERROR(VLOOKUP($G1789,TDMuertes!$C$2:$E$534,3,0),0)</f>
        <v>0</v>
      </c>
      <c r="P1789" s="100" t="str">
        <f t="shared" ca="1" si="152"/>
        <v>OFF</v>
      </c>
      <c r="Q1789" s="84">
        <f>+IFERROR(VLOOKUP(CONSOLIDADO[[#This Row],[Codigo Municipio]],TDDia!$A$4:$B$394,2,0),0)</f>
        <v>0</v>
      </c>
    </row>
    <row r="1790" spans="2:17" ht="14.4" x14ac:dyDescent="0.3">
      <c r="B1790">
        <f t="shared" si="149"/>
        <v>10</v>
      </c>
      <c r="C1790" s="75" t="str" cm="1">
        <f t="array" ref="C1790">+INDEX(Table_4[[Departamento]:[Municipio]],FINAL!$B1790,1)</f>
        <v>Colón</v>
      </c>
      <c r="D1790" s="75" t="str" cm="1">
        <f t="array" ref="D1790">+INDEX(Table_4[[Departamento]:[Municipio]],FINAL!$B1790,4)</f>
        <v>Balfate</v>
      </c>
      <c r="E1790" s="75" t="str" cm="1">
        <f t="array" ref="E1790">+INDEX(Table_4[[Departamento]:[Municipio]],FINAL!$B1790,3)</f>
        <v>0202</v>
      </c>
      <c r="F1790" s="102">
        <f t="shared" si="148"/>
        <v>43944</v>
      </c>
      <c r="G1790" s="77" t="str">
        <f>+CONSOLIDADO[[#This Row],[Codigo Municipio]]&amp;CONSOLIDADO[[#This Row],[Fecha]]</f>
        <v>020243944</v>
      </c>
      <c r="H1790" s="78">
        <f>+IFERROR(VLOOKUP($G1790,TDAcumula!$C$2:$E$2027,3,0),0)</f>
        <v>0</v>
      </c>
      <c r="I1790" s="79">
        <f t="shared" si="150"/>
        <v>0</v>
      </c>
      <c r="J1790" s="80">
        <f>+IF(CONSOLIDADO[[#This Row],[Codigo Municipio]]=E1789,CONSOLIDADO[[#This Row],[Fallecidos Diarios]]+J1789,CONSOLIDADO[[#This Row],[Fallecidos Diarios]])</f>
        <v>0</v>
      </c>
      <c r="K1790" s="81">
        <f t="shared" si="151"/>
        <v>0</v>
      </c>
      <c r="L1790" s="82">
        <f>+IF(CONSOLIDADO[[#This Row],[Codigo Municipio]]=E1789,CONSOLIDADO[[#This Row],[Recuperados Diarios]]+L1789,CONSOLIDADO[[#This Row],[Recuperados Diarios]])</f>
        <v>0</v>
      </c>
      <c r="M1790" s="83" cm="1">
        <f t="array" ref="M1790">+IFERROR(IF(CONSOLIDADO[[#This Row],[Día]]&lt;14,0,INDEX(CONSOLIDADO[Casos Diarios],ROW()-14,1)),0)</f>
        <v>0</v>
      </c>
      <c r="N1790" s="78">
        <f>+IF(CONSOLIDADO[[#This Row],[Clave]]="710143893",1,IF(OR(CONSOLIDADO[[#This Row],[Casos Acumulados]]&gt;0,CONSOLIDADO[[#This Row],[Muertes]]&gt;0),N1789+1,I1790))</f>
        <v>0</v>
      </c>
      <c r="O1790" s="75">
        <f>+IFERROR(VLOOKUP($G1790,TDMuertes!$C$2:$E$534,3,0),0)</f>
        <v>0</v>
      </c>
      <c r="P1790" s="100" t="str">
        <f t="shared" ca="1" si="152"/>
        <v>OFF</v>
      </c>
      <c r="Q1790" s="84">
        <f>+IFERROR(VLOOKUP(CONSOLIDADO[[#This Row],[Codigo Municipio]],TDDia!$A$4:$B$394,2,0),0)</f>
        <v>0</v>
      </c>
    </row>
    <row r="1791" spans="2:17" ht="14.4" x14ac:dyDescent="0.3">
      <c r="B1791">
        <f t="shared" si="149"/>
        <v>10</v>
      </c>
      <c r="C1791" s="75" t="str" cm="1">
        <f t="array" ref="C1791">+INDEX(Table_4[[Departamento]:[Municipio]],FINAL!$B1791,1)</f>
        <v>Colón</v>
      </c>
      <c r="D1791" s="75" t="str" cm="1">
        <f t="array" ref="D1791">+INDEX(Table_4[[Departamento]:[Municipio]],FINAL!$B1791,4)</f>
        <v>Balfate</v>
      </c>
      <c r="E1791" s="75" t="str" cm="1">
        <f t="array" ref="E1791">+INDEX(Table_4[[Departamento]:[Municipio]],FINAL!$B1791,3)</f>
        <v>0202</v>
      </c>
      <c r="F1791" s="102">
        <f t="shared" si="148"/>
        <v>43945</v>
      </c>
      <c r="G1791" s="77" t="str">
        <f>+CONSOLIDADO[[#This Row],[Codigo Municipio]]&amp;CONSOLIDADO[[#This Row],[Fecha]]</f>
        <v>020243945</v>
      </c>
      <c r="H1791" s="78">
        <f>+IFERROR(VLOOKUP($G1791,TDAcumula!$C$2:$E$2027,3,0),0)</f>
        <v>0</v>
      </c>
      <c r="I1791" s="79">
        <f t="shared" si="150"/>
        <v>0</v>
      </c>
      <c r="J1791" s="80">
        <f>+IF(CONSOLIDADO[[#This Row],[Codigo Municipio]]=E1790,CONSOLIDADO[[#This Row],[Fallecidos Diarios]]+J1790,CONSOLIDADO[[#This Row],[Fallecidos Diarios]])</f>
        <v>0</v>
      </c>
      <c r="K1791" s="81">
        <f t="shared" si="151"/>
        <v>0</v>
      </c>
      <c r="L1791" s="82">
        <f>+IF(CONSOLIDADO[[#This Row],[Codigo Municipio]]=E1790,CONSOLIDADO[[#This Row],[Recuperados Diarios]]+L1790,CONSOLIDADO[[#This Row],[Recuperados Diarios]])</f>
        <v>0</v>
      </c>
      <c r="M1791" s="83" cm="1">
        <f t="array" ref="M1791">+IFERROR(IF(CONSOLIDADO[[#This Row],[Día]]&lt;14,0,INDEX(CONSOLIDADO[Casos Diarios],ROW()-14,1)),0)</f>
        <v>0</v>
      </c>
      <c r="N1791" s="78">
        <f>+IF(CONSOLIDADO[[#This Row],[Clave]]="710143893",1,IF(OR(CONSOLIDADO[[#This Row],[Casos Acumulados]]&gt;0,CONSOLIDADO[[#This Row],[Muertes]]&gt;0),N1790+1,I1791))</f>
        <v>0</v>
      </c>
      <c r="O1791" s="75">
        <f>+IFERROR(VLOOKUP($G1791,TDMuertes!$C$2:$E$534,3,0),0)</f>
        <v>0</v>
      </c>
      <c r="P1791" s="100" t="str">
        <f t="shared" ca="1" si="152"/>
        <v>OFF</v>
      </c>
      <c r="Q1791" s="84">
        <f>+IFERROR(VLOOKUP(CONSOLIDADO[[#This Row],[Codigo Municipio]],TDDia!$A$4:$B$394,2,0),0)</f>
        <v>0</v>
      </c>
    </row>
    <row r="1792" spans="2:17" ht="14.4" x14ac:dyDescent="0.3">
      <c r="B1792">
        <f t="shared" si="149"/>
        <v>10</v>
      </c>
      <c r="C1792" s="75" t="str" cm="1">
        <f t="array" ref="C1792">+INDEX(Table_4[[Departamento]:[Municipio]],FINAL!$B1792,1)</f>
        <v>Colón</v>
      </c>
      <c r="D1792" s="75" t="str" cm="1">
        <f t="array" ref="D1792">+INDEX(Table_4[[Departamento]:[Municipio]],FINAL!$B1792,4)</f>
        <v>Balfate</v>
      </c>
      <c r="E1792" s="75" t="str" cm="1">
        <f t="array" ref="E1792">+INDEX(Table_4[[Departamento]:[Municipio]],FINAL!$B1792,3)</f>
        <v>0202</v>
      </c>
      <c r="F1792" s="102">
        <f t="shared" si="148"/>
        <v>43946</v>
      </c>
      <c r="G1792" s="77" t="str">
        <f>+CONSOLIDADO[[#This Row],[Codigo Municipio]]&amp;CONSOLIDADO[[#This Row],[Fecha]]</f>
        <v>020243946</v>
      </c>
      <c r="H1792" s="78">
        <f>+IFERROR(VLOOKUP($G1792,TDAcumula!$C$2:$E$2027,3,0),0)</f>
        <v>0</v>
      </c>
      <c r="I1792" s="79">
        <f t="shared" si="150"/>
        <v>0</v>
      </c>
      <c r="J1792" s="80">
        <f>+IF(CONSOLIDADO[[#This Row],[Codigo Municipio]]=E1791,CONSOLIDADO[[#This Row],[Fallecidos Diarios]]+J1791,CONSOLIDADO[[#This Row],[Fallecidos Diarios]])</f>
        <v>0</v>
      </c>
      <c r="K1792" s="81">
        <f t="shared" si="151"/>
        <v>0</v>
      </c>
      <c r="L1792" s="82">
        <f>+IF(CONSOLIDADO[[#This Row],[Codigo Municipio]]=E1791,CONSOLIDADO[[#This Row],[Recuperados Diarios]]+L1791,CONSOLIDADO[[#This Row],[Recuperados Diarios]])</f>
        <v>0</v>
      </c>
      <c r="M1792" s="83" cm="1">
        <f t="array" ref="M1792">+IFERROR(IF(CONSOLIDADO[[#This Row],[Día]]&lt;14,0,INDEX(CONSOLIDADO[Casos Diarios],ROW()-14,1)),0)</f>
        <v>0</v>
      </c>
      <c r="N1792" s="78">
        <f>+IF(CONSOLIDADO[[#This Row],[Clave]]="710143893",1,IF(OR(CONSOLIDADO[[#This Row],[Casos Acumulados]]&gt;0,CONSOLIDADO[[#This Row],[Muertes]]&gt;0),N1791+1,I1792))</f>
        <v>0</v>
      </c>
      <c r="O1792" s="75">
        <f>+IFERROR(VLOOKUP($G1792,TDMuertes!$C$2:$E$534,3,0),0)</f>
        <v>0</v>
      </c>
      <c r="P1792" s="100" t="str">
        <f t="shared" ca="1" si="152"/>
        <v>OFF</v>
      </c>
      <c r="Q1792" s="84">
        <f>+IFERROR(VLOOKUP(CONSOLIDADO[[#This Row],[Codigo Municipio]],TDDia!$A$4:$B$394,2,0),0)</f>
        <v>0</v>
      </c>
    </row>
    <row r="1793" spans="2:17" ht="14.4" x14ac:dyDescent="0.3">
      <c r="B1793">
        <f t="shared" si="149"/>
        <v>10</v>
      </c>
      <c r="C1793" s="75" t="str" cm="1">
        <f t="array" ref="C1793">+INDEX(Table_4[[Departamento]:[Municipio]],FINAL!$B1793,1)</f>
        <v>Colón</v>
      </c>
      <c r="D1793" s="75" t="str" cm="1">
        <f t="array" ref="D1793">+INDEX(Table_4[[Departamento]:[Municipio]],FINAL!$B1793,4)</f>
        <v>Balfate</v>
      </c>
      <c r="E1793" s="75" t="str" cm="1">
        <f t="array" ref="E1793">+INDEX(Table_4[[Departamento]:[Municipio]],FINAL!$B1793,3)</f>
        <v>0202</v>
      </c>
      <c r="F1793" s="102">
        <f t="shared" si="148"/>
        <v>43947</v>
      </c>
      <c r="G1793" s="77" t="str">
        <f>+CONSOLIDADO[[#This Row],[Codigo Municipio]]&amp;CONSOLIDADO[[#This Row],[Fecha]]</f>
        <v>020243947</v>
      </c>
      <c r="H1793" s="78">
        <f>+IFERROR(VLOOKUP($G1793,TDAcumula!$C$2:$E$2027,3,0),0)</f>
        <v>0</v>
      </c>
      <c r="I1793" s="79">
        <f t="shared" si="150"/>
        <v>0</v>
      </c>
      <c r="J1793" s="80">
        <f>+IF(CONSOLIDADO[[#This Row],[Codigo Municipio]]=E1792,CONSOLIDADO[[#This Row],[Fallecidos Diarios]]+J1792,CONSOLIDADO[[#This Row],[Fallecidos Diarios]])</f>
        <v>0</v>
      </c>
      <c r="K1793" s="81">
        <f t="shared" si="151"/>
        <v>0</v>
      </c>
      <c r="L1793" s="82">
        <f>+IF(CONSOLIDADO[[#This Row],[Codigo Municipio]]=E1792,CONSOLIDADO[[#This Row],[Recuperados Diarios]]+L1792,CONSOLIDADO[[#This Row],[Recuperados Diarios]])</f>
        <v>0</v>
      </c>
      <c r="M1793" s="83" cm="1">
        <f t="array" ref="M1793">+IFERROR(IF(CONSOLIDADO[[#This Row],[Día]]&lt;14,0,INDEX(CONSOLIDADO[Casos Diarios],ROW()-14,1)),0)</f>
        <v>0</v>
      </c>
      <c r="N1793" s="78">
        <f>+IF(CONSOLIDADO[[#This Row],[Clave]]="710143893",1,IF(OR(CONSOLIDADO[[#This Row],[Casos Acumulados]]&gt;0,CONSOLIDADO[[#This Row],[Muertes]]&gt;0),N1792+1,I1793))</f>
        <v>0</v>
      </c>
      <c r="O1793" s="75">
        <f>+IFERROR(VLOOKUP($G1793,TDMuertes!$C$2:$E$534,3,0),0)</f>
        <v>0</v>
      </c>
      <c r="P1793" s="100" t="str">
        <f t="shared" ca="1" si="152"/>
        <v>OFF</v>
      </c>
      <c r="Q1793" s="84">
        <f>+IFERROR(VLOOKUP(CONSOLIDADO[[#This Row],[Codigo Municipio]],TDDia!$A$4:$B$394,2,0),0)</f>
        <v>0</v>
      </c>
    </row>
    <row r="1794" spans="2:17" ht="14.4" x14ac:dyDescent="0.3">
      <c r="B1794">
        <f t="shared" si="149"/>
        <v>10</v>
      </c>
      <c r="C1794" s="75" t="str" cm="1">
        <f t="array" ref="C1794">+INDEX(Table_4[[Departamento]:[Municipio]],FINAL!$B1794,1)</f>
        <v>Colón</v>
      </c>
      <c r="D1794" s="75" t="str" cm="1">
        <f t="array" ref="D1794">+INDEX(Table_4[[Departamento]:[Municipio]],FINAL!$B1794,4)</f>
        <v>Balfate</v>
      </c>
      <c r="E1794" s="75" t="str" cm="1">
        <f t="array" ref="E1794">+INDEX(Table_4[[Departamento]:[Municipio]],FINAL!$B1794,3)</f>
        <v>0202</v>
      </c>
      <c r="F1794" s="102">
        <f t="shared" ref="F1794:F1857" si="153">+F1601</f>
        <v>43948</v>
      </c>
      <c r="G1794" s="77" t="str">
        <f>+CONSOLIDADO[[#This Row],[Codigo Municipio]]&amp;CONSOLIDADO[[#This Row],[Fecha]]</f>
        <v>020243948</v>
      </c>
      <c r="H1794" s="78">
        <f>+IFERROR(VLOOKUP($G1794,TDAcumula!$C$2:$E$2027,3,0),0)</f>
        <v>0</v>
      </c>
      <c r="I1794" s="79">
        <f t="shared" si="150"/>
        <v>0</v>
      </c>
      <c r="J1794" s="80">
        <f>+IF(CONSOLIDADO[[#This Row],[Codigo Municipio]]=E1793,CONSOLIDADO[[#This Row],[Fallecidos Diarios]]+J1793,CONSOLIDADO[[#This Row],[Fallecidos Diarios]])</f>
        <v>0</v>
      </c>
      <c r="K1794" s="81">
        <f t="shared" si="151"/>
        <v>0</v>
      </c>
      <c r="L1794" s="82">
        <f>+IF(CONSOLIDADO[[#This Row],[Codigo Municipio]]=E1793,CONSOLIDADO[[#This Row],[Recuperados Diarios]]+L1793,CONSOLIDADO[[#This Row],[Recuperados Diarios]])</f>
        <v>0</v>
      </c>
      <c r="M1794" s="83" cm="1">
        <f t="array" ref="M1794">+IFERROR(IF(CONSOLIDADO[[#This Row],[Día]]&lt;14,0,INDEX(CONSOLIDADO[Casos Diarios],ROW()-14,1)),0)</f>
        <v>0</v>
      </c>
      <c r="N1794" s="78">
        <f>+IF(CONSOLIDADO[[#This Row],[Clave]]="710143893",1,IF(OR(CONSOLIDADO[[#This Row],[Casos Acumulados]]&gt;0,CONSOLIDADO[[#This Row],[Muertes]]&gt;0),N1793+1,I1794))</f>
        <v>0</v>
      </c>
      <c r="O1794" s="75">
        <f>+IFERROR(VLOOKUP($G1794,TDMuertes!$C$2:$E$534,3,0),0)</f>
        <v>0</v>
      </c>
      <c r="P1794" s="100" t="str">
        <f t="shared" ca="1" si="152"/>
        <v>OFF</v>
      </c>
      <c r="Q1794" s="84">
        <f>+IFERROR(VLOOKUP(CONSOLIDADO[[#This Row],[Codigo Municipio]],TDDia!$A$4:$B$394,2,0),0)</f>
        <v>0</v>
      </c>
    </row>
    <row r="1795" spans="2:17" ht="14.4" x14ac:dyDescent="0.3">
      <c r="B1795">
        <f t="shared" si="149"/>
        <v>10</v>
      </c>
      <c r="C1795" s="75" t="str" cm="1">
        <f t="array" ref="C1795">+INDEX(Table_4[[Departamento]:[Municipio]],FINAL!$B1795,1)</f>
        <v>Colón</v>
      </c>
      <c r="D1795" s="75" t="str" cm="1">
        <f t="array" ref="D1795">+INDEX(Table_4[[Departamento]:[Municipio]],FINAL!$B1795,4)</f>
        <v>Balfate</v>
      </c>
      <c r="E1795" s="75" t="str" cm="1">
        <f t="array" ref="E1795">+INDEX(Table_4[[Departamento]:[Municipio]],FINAL!$B1795,3)</f>
        <v>0202</v>
      </c>
      <c r="F1795" s="102">
        <f t="shared" si="153"/>
        <v>43949</v>
      </c>
      <c r="G1795" s="77" t="str">
        <f>+CONSOLIDADO[[#This Row],[Codigo Municipio]]&amp;CONSOLIDADO[[#This Row],[Fecha]]</f>
        <v>020243949</v>
      </c>
      <c r="H1795" s="78">
        <f>+IFERROR(VLOOKUP($G1795,TDAcumula!$C$2:$E$2027,3,0),0)</f>
        <v>0</v>
      </c>
      <c r="I1795" s="79">
        <f t="shared" si="150"/>
        <v>0</v>
      </c>
      <c r="J1795" s="80">
        <f>+IF(CONSOLIDADO[[#This Row],[Codigo Municipio]]=E1794,CONSOLIDADO[[#This Row],[Fallecidos Diarios]]+J1794,CONSOLIDADO[[#This Row],[Fallecidos Diarios]])</f>
        <v>0</v>
      </c>
      <c r="K1795" s="81">
        <f t="shared" si="151"/>
        <v>0</v>
      </c>
      <c r="L1795" s="82">
        <f>+IF(CONSOLIDADO[[#This Row],[Codigo Municipio]]=E1794,CONSOLIDADO[[#This Row],[Recuperados Diarios]]+L1794,CONSOLIDADO[[#This Row],[Recuperados Diarios]])</f>
        <v>0</v>
      </c>
      <c r="M1795" s="83" cm="1">
        <f t="array" ref="M1795">+IFERROR(IF(CONSOLIDADO[[#This Row],[Día]]&lt;14,0,INDEX(CONSOLIDADO[Casos Diarios],ROW()-14,1)),0)</f>
        <v>0</v>
      </c>
      <c r="N1795" s="78">
        <f>+IF(CONSOLIDADO[[#This Row],[Clave]]="710143893",1,IF(OR(CONSOLIDADO[[#This Row],[Casos Acumulados]]&gt;0,CONSOLIDADO[[#This Row],[Muertes]]&gt;0),N1794+1,I1795))</f>
        <v>0</v>
      </c>
      <c r="O1795" s="75">
        <f>+IFERROR(VLOOKUP($G1795,TDMuertes!$C$2:$E$534,3,0),0)</f>
        <v>0</v>
      </c>
      <c r="P1795" s="100" t="str">
        <f t="shared" ca="1" si="152"/>
        <v>OFF</v>
      </c>
      <c r="Q1795" s="84">
        <f>+IFERROR(VLOOKUP(CONSOLIDADO[[#This Row],[Codigo Municipio]],TDDia!$A$4:$B$394,2,0),0)</f>
        <v>0</v>
      </c>
    </row>
    <row r="1796" spans="2:17" ht="14.4" x14ac:dyDescent="0.3">
      <c r="B1796">
        <f t="shared" si="149"/>
        <v>10</v>
      </c>
      <c r="C1796" s="75" t="str" cm="1">
        <f t="array" ref="C1796">+INDEX(Table_4[[Departamento]:[Municipio]],FINAL!$B1796,1)</f>
        <v>Colón</v>
      </c>
      <c r="D1796" s="75" t="str" cm="1">
        <f t="array" ref="D1796">+INDEX(Table_4[[Departamento]:[Municipio]],FINAL!$B1796,4)</f>
        <v>Balfate</v>
      </c>
      <c r="E1796" s="75" t="str" cm="1">
        <f t="array" ref="E1796">+INDEX(Table_4[[Departamento]:[Municipio]],FINAL!$B1796,3)</f>
        <v>0202</v>
      </c>
      <c r="F1796" s="102">
        <f t="shared" si="153"/>
        <v>43950</v>
      </c>
      <c r="G1796" s="77" t="str">
        <f>+CONSOLIDADO[[#This Row],[Codigo Municipio]]&amp;CONSOLIDADO[[#This Row],[Fecha]]</f>
        <v>020243950</v>
      </c>
      <c r="H1796" s="78">
        <f>+IFERROR(VLOOKUP($G1796,TDAcumula!$C$2:$E$2027,3,0),0)</f>
        <v>0</v>
      </c>
      <c r="I1796" s="79">
        <f t="shared" si="150"/>
        <v>0</v>
      </c>
      <c r="J1796" s="80">
        <f>+IF(CONSOLIDADO[[#This Row],[Codigo Municipio]]=E1795,CONSOLIDADO[[#This Row],[Fallecidos Diarios]]+J1795,CONSOLIDADO[[#This Row],[Fallecidos Diarios]])</f>
        <v>0</v>
      </c>
      <c r="K1796" s="81">
        <f t="shared" si="151"/>
        <v>0</v>
      </c>
      <c r="L1796" s="82">
        <f>+IF(CONSOLIDADO[[#This Row],[Codigo Municipio]]=E1795,CONSOLIDADO[[#This Row],[Recuperados Diarios]]+L1795,CONSOLIDADO[[#This Row],[Recuperados Diarios]])</f>
        <v>0</v>
      </c>
      <c r="M1796" s="83" cm="1">
        <f t="array" ref="M1796">+IFERROR(IF(CONSOLIDADO[[#This Row],[Día]]&lt;14,0,INDEX(CONSOLIDADO[Casos Diarios],ROW()-14,1)),0)</f>
        <v>0</v>
      </c>
      <c r="N1796" s="78">
        <f>+IF(CONSOLIDADO[[#This Row],[Clave]]="710143893",1,IF(OR(CONSOLIDADO[[#This Row],[Casos Acumulados]]&gt;0,CONSOLIDADO[[#This Row],[Muertes]]&gt;0),N1795+1,I1796))</f>
        <v>0</v>
      </c>
      <c r="O1796" s="75">
        <f>+IFERROR(VLOOKUP($G1796,TDMuertes!$C$2:$E$534,3,0),0)</f>
        <v>0</v>
      </c>
      <c r="P1796" s="100" t="str">
        <f t="shared" ca="1" si="152"/>
        <v>OFF</v>
      </c>
      <c r="Q1796" s="84">
        <f>+IFERROR(VLOOKUP(CONSOLIDADO[[#This Row],[Codigo Municipio]],TDDia!$A$4:$B$394,2,0),0)</f>
        <v>0</v>
      </c>
    </row>
    <row r="1797" spans="2:17" ht="14.4" x14ac:dyDescent="0.3">
      <c r="B1797">
        <f t="shared" ref="B1797:B1860" si="154">+IF(F1796=44085,B1796+1,B1796)</f>
        <v>10</v>
      </c>
      <c r="C1797" s="75" t="str" cm="1">
        <f t="array" ref="C1797">+INDEX(Table_4[[Departamento]:[Municipio]],FINAL!$B1797,1)</f>
        <v>Colón</v>
      </c>
      <c r="D1797" s="75" t="str" cm="1">
        <f t="array" ref="D1797">+INDEX(Table_4[[Departamento]:[Municipio]],FINAL!$B1797,4)</f>
        <v>Balfate</v>
      </c>
      <c r="E1797" s="75" t="str" cm="1">
        <f t="array" ref="E1797">+INDEX(Table_4[[Departamento]:[Municipio]],FINAL!$B1797,3)</f>
        <v>0202</v>
      </c>
      <c r="F1797" s="102">
        <f t="shared" si="153"/>
        <v>43951</v>
      </c>
      <c r="G1797" s="77" t="str">
        <f>+CONSOLIDADO[[#This Row],[Codigo Municipio]]&amp;CONSOLIDADO[[#This Row],[Fecha]]</f>
        <v>020243951</v>
      </c>
      <c r="H1797" s="78">
        <f>+IFERROR(VLOOKUP($G1797,TDAcumula!$C$2:$E$2027,3,0),0)</f>
        <v>0</v>
      </c>
      <c r="I1797" s="79">
        <f t="shared" si="150"/>
        <v>0</v>
      </c>
      <c r="J1797" s="80">
        <f>+IF(CONSOLIDADO[[#This Row],[Codigo Municipio]]=E1796,CONSOLIDADO[[#This Row],[Fallecidos Diarios]]+J1796,CONSOLIDADO[[#This Row],[Fallecidos Diarios]])</f>
        <v>0</v>
      </c>
      <c r="K1797" s="81">
        <f t="shared" si="151"/>
        <v>0</v>
      </c>
      <c r="L1797" s="82">
        <f>+IF(CONSOLIDADO[[#This Row],[Codigo Municipio]]=E1796,CONSOLIDADO[[#This Row],[Recuperados Diarios]]+L1796,CONSOLIDADO[[#This Row],[Recuperados Diarios]])</f>
        <v>0</v>
      </c>
      <c r="M1797" s="83" cm="1">
        <f t="array" ref="M1797">+IFERROR(IF(CONSOLIDADO[[#This Row],[Día]]&lt;14,0,INDEX(CONSOLIDADO[Casos Diarios],ROW()-14,1)),0)</f>
        <v>0</v>
      </c>
      <c r="N1797" s="78">
        <f>+IF(CONSOLIDADO[[#This Row],[Clave]]="710143893",1,IF(OR(CONSOLIDADO[[#This Row],[Casos Acumulados]]&gt;0,CONSOLIDADO[[#This Row],[Muertes]]&gt;0),N1796+1,I1797))</f>
        <v>0</v>
      </c>
      <c r="O1797" s="75">
        <f>+IFERROR(VLOOKUP($G1797,TDMuertes!$C$2:$E$534,3,0),0)</f>
        <v>0</v>
      </c>
      <c r="P1797" s="100" t="str">
        <f t="shared" ca="1" si="152"/>
        <v>OFF</v>
      </c>
      <c r="Q1797" s="84">
        <f>+IFERROR(VLOOKUP(CONSOLIDADO[[#This Row],[Codigo Municipio]],TDDia!$A$4:$B$394,2,0),0)</f>
        <v>0</v>
      </c>
    </row>
    <row r="1798" spans="2:17" ht="14.4" x14ac:dyDescent="0.3">
      <c r="B1798">
        <f t="shared" si="154"/>
        <v>10</v>
      </c>
      <c r="C1798" s="75" t="str" cm="1">
        <f t="array" ref="C1798">+INDEX(Table_4[[Departamento]:[Municipio]],FINAL!$B1798,1)</f>
        <v>Colón</v>
      </c>
      <c r="D1798" s="75" t="str" cm="1">
        <f t="array" ref="D1798">+INDEX(Table_4[[Departamento]:[Municipio]],FINAL!$B1798,4)</f>
        <v>Balfate</v>
      </c>
      <c r="E1798" s="75" t="str" cm="1">
        <f t="array" ref="E1798">+INDEX(Table_4[[Departamento]:[Municipio]],FINAL!$B1798,3)</f>
        <v>0202</v>
      </c>
      <c r="F1798" s="102">
        <f t="shared" si="153"/>
        <v>43952</v>
      </c>
      <c r="G1798" s="77" t="str">
        <f>+CONSOLIDADO[[#This Row],[Codigo Municipio]]&amp;CONSOLIDADO[[#This Row],[Fecha]]</f>
        <v>020243952</v>
      </c>
      <c r="H1798" s="78">
        <f>+IFERROR(VLOOKUP($G1798,TDAcumula!$C$2:$E$2027,3,0),0)</f>
        <v>0</v>
      </c>
      <c r="I1798" s="79">
        <f t="shared" si="150"/>
        <v>0</v>
      </c>
      <c r="J1798" s="80">
        <f>+IF(CONSOLIDADO[[#This Row],[Codigo Municipio]]=E1797,CONSOLIDADO[[#This Row],[Fallecidos Diarios]]+J1797,CONSOLIDADO[[#This Row],[Fallecidos Diarios]])</f>
        <v>0</v>
      </c>
      <c r="K1798" s="81">
        <f t="shared" si="151"/>
        <v>0</v>
      </c>
      <c r="L1798" s="82">
        <f>+IF(CONSOLIDADO[[#This Row],[Codigo Municipio]]=E1797,CONSOLIDADO[[#This Row],[Recuperados Diarios]]+L1797,CONSOLIDADO[[#This Row],[Recuperados Diarios]])</f>
        <v>0</v>
      </c>
      <c r="M1798" s="83" cm="1">
        <f t="array" ref="M1798">+IFERROR(IF(CONSOLIDADO[[#This Row],[Día]]&lt;14,0,INDEX(CONSOLIDADO[Casos Diarios],ROW()-14,1)),0)</f>
        <v>0</v>
      </c>
      <c r="N1798" s="78">
        <f>+IF(CONSOLIDADO[[#This Row],[Clave]]="710143893",1,IF(OR(CONSOLIDADO[[#This Row],[Casos Acumulados]]&gt;0,CONSOLIDADO[[#This Row],[Muertes]]&gt;0),N1797+1,I1798))</f>
        <v>0</v>
      </c>
      <c r="O1798" s="75">
        <f>+IFERROR(VLOOKUP($G1798,TDMuertes!$C$2:$E$534,3,0),0)</f>
        <v>0</v>
      </c>
      <c r="P1798" s="100" t="str">
        <f t="shared" ca="1" si="152"/>
        <v>OFF</v>
      </c>
      <c r="Q1798" s="84">
        <f>+IFERROR(VLOOKUP(CONSOLIDADO[[#This Row],[Codigo Municipio]],TDDia!$A$4:$B$394,2,0),0)</f>
        <v>0</v>
      </c>
    </row>
    <row r="1799" spans="2:17" ht="14.4" x14ac:dyDescent="0.3">
      <c r="B1799">
        <f t="shared" si="154"/>
        <v>10</v>
      </c>
      <c r="C1799" s="75" t="str" cm="1">
        <f t="array" ref="C1799">+INDEX(Table_4[[Departamento]:[Municipio]],FINAL!$B1799,1)</f>
        <v>Colón</v>
      </c>
      <c r="D1799" s="75" t="str" cm="1">
        <f t="array" ref="D1799">+INDEX(Table_4[[Departamento]:[Municipio]],FINAL!$B1799,4)</f>
        <v>Balfate</v>
      </c>
      <c r="E1799" s="75" t="str" cm="1">
        <f t="array" ref="E1799">+INDEX(Table_4[[Departamento]:[Municipio]],FINAL!$B1799,3)</f>
        <v>0202</v>
      </c>
      <c r="F1799" s="102">
        <f t="shared" si="153"/>
        <v>43953</v>
      </c>
      <c r="G1799" s="77" t="str">
        <f>+CONSOLIDADO[[#This Row],[Codigo Municipio]]&amp;CONSOLIDADO[[#This Row],[Fecha]]</f>
        <v>020243953</v>
      </c>
      <c r="H1799" s="78">
        <f>+IFERROR(VLOOKUP($G1799,TDAcumula!$C$2:$E$2027,3,0),0)</f>
        <v>0</v>
      </c>
      <c r="I1799" s="79">
        <f t="shared" si="150"/>
        <v>0</v>
      </c>
      <c r="J1799" s="80">
        <f>+IF(CONSOLIDADO[[#This Row],[Codigo Municipio]]=E1798,CONSOLIDADO[[#This Row],[Fallecidos Diarios]]+J1798,CONSOLIDADO[[#This Row],[Fallecidos Diarios]])</f>
        <v>0</v>
      </c>
      <c r="K1799" s="81">
        <f t="shared" si="151"/>
        <v>0</v>
      </c>
      <c r="L1799" s="82">
        <f>+IF(CONSOLIDADO[[#This Row],[Codigo Municipio]]=E1798,CONSOLIDADO[[#This Row],[Recuperados Diarios]]+L1798,CONSOLIDADO[[#This Row],[Recuperados Diarios]])</f>
        <v>0</v>
      </c>
      <c r="M1799" s="83" cm="1">
        <f t="array" ref="M1799">+IFERROR(IF(CONSOLIDADO[[#This Row],[Día]]&lt;14,0,INDEX(CONSOLIDADO[Casos Diarios],ROW()-14,1)),0)</f>
        <v>0</v>
      </c>
      <c r="N1799" s="78">
        <f>+IF(CONSOLIDADO[[#This Row],[Clave]]="710143893",1,IF(OR(CONSOLIDADO[[#This Row],[Casos Acumulados]]&gt;0,CONSOLIDADO[[#This Row],[Muertes]]&gt;0),N1798+1,I1799))</f>
        <v>0</v>
      </c>
      <c r="O1799" s="75">
        <f>+IFERROR(VLOOKUP($G1799,TDMuertes!$C$2:$E$534,3,0),0)</f>
        <v>0</v>
      </c>
      <c r="P1799" s="100" t="str">
        <f t="shared" ca="1" si="152"/>
        <v>OFF</v>
      </c>
      <c r="Q1799" s="84">
        <f>+IFERROR(VLOOKUP(CONSOLIDADO[[#This Row],[Codigo Municipio]],TDDia!$A$4:$B$394,2,0),0)</f>
        <v>0</v>
      </c>
    </row>
    <row r="1800" spans="2:17" ht="14.4" x14ac:dyDescent="0.3">
      <c r="B1800">
        <f t="shared" si="154"/>
        <v>10</v>
      </c>
      <c r="C1800" s="75" t="str" cm="1">
        <f t="array" ref="C1800">+INDEX(Table_4[[Departamento]:[Municipio]],FINAL!$B1800,1)</f>
        <v>Colón</v>
      </c>
      <c r="D1800" s="75" t="str" cm="1">
        <f t="array" ref="D1800">+INDEX(Table_4[[Departamento]:[Municipio]],FINAL!$B1800,4)</f>
        <v>Balfate</v>
      </c>
      <c r="E1800" s="75" t="str" cm="1">
        <f t="array" ref="E1800">+INDEX(Table_4[[Departamento]:[Municipio]],FINAL!$B1800,3)</f>
        <v>0202</v>
      </c>
      <c r="F1800" s="102">
        <f t="shared" si="153"/>
        <v>43954</v>
      </c>
      <c r="G1800" s="77" t="str">
        <f>+CONSOLIDADO[[#This Row],[Codigo Municipio]]&amp;CONSOLIDADO[[#This Row],[Fecha]]</f>
        <v>020243954</v>
      </c>
      <c r="H1800" s="78">
        <f>+IFERROR(VLOOKUP($G1800,TDAcumula!$C$2:$E$2027,3,0),0)</f>
        <v>0</v>
      </c>
      <c r="I1800" s="79">
        <f t="shared" si="150"/>
        <v>0</v>
      </c>
      <c r="J1800" s="80">
        <f>+IF(CONSOLIDADO[[#This Row],[Codigo Municipio]]=E1799,CONSOLIDADO[[#This Row],[Fallecidos Diarios]]+J1799,CONSOLIDADO[[#This Row],[Fallecidos Diarios]])</f>
        <v>0</v>
      </c>
      <c r="K1800" s="81">
        <f t="shared" si="151"/>
        <v>0</v>
      </c>
      <c r="L1800" s="82">
        <f>+IF(CONSOLIDADO[[#This Row],[Codigo Municipio]]=E1799,CONSOLIDADO[[#This Row],[Recuperados Diarios]]+L1799,CONSOLIDADO[[#This Row],[Recuperados Diarios]])</f>
        <v>0</v>
      </c>
      <c r="M1800" s="83" cm="1">
        <f t="array" ref="M1800">+IFERROR(IF(CONSOLIDADO[[#This Row],[Día]]&lt;14,0,INDEX(CONSOLIDADO[Casos Diarios],ROW()-14,1)),0)</f>
        <v>0</v>
      </c>
      <c r="N1800" s="78">
        <f>+IF(CONSOLIDADO[[#This Row],[Clave]]="710143893",1,IF(OR(CONSOLIDADO[[#This Row],[Casos Acumulados]]&gt;0,CONSOLIDADO[[#This Row],[Muertes]]&gt;0),N1799+1,I1800))</f>
        <v>0</v>
      </c>
      <c r="O1800" s="75">
        <f>+IFERROR(VLOOKUP($G1800,TDMuertes!$C$2:$E$534,3,0),0)</f>
        <v>0</v>
      </c>
      <c r="P1800" s="100" t="str">
        <f t="shared" ca="1" si="152"/>
        <v>OFF</v>
      </c>
      <c r="Q1800" s="84">
        <f>+IFERROR(VLOOKUP(CONSOLIDADO[[#This Row],[Codigo Municipio]],TDDia!$A$4:$B$394,2,0),0)</f>
        <v>0</v>
      </c>
    </row>
    <row r="1801" spans="2:17" ht="14.4" x14ac:dyDescent="0.3">
      <c r="B1801">
        <f t="shared" si="154"/>
        <v>10</v>
      </c>
      <c r="C1801" s="75" t="str" cm="1">
        <f t="array" ref="C1801">+INDEX(Table_4[[Departamento]:[Municipio]],FINAL!$B1801,1)</f>
        <v>Colón</v>
      </c>
      <c r="D1801" s="75" t="str" cm="1">
        <f t="array" ref="D1801">+INDEX(Table_4[[Departamento]:[Municipio]],FINAL!$B1801,4)</f>
        <v>Balfate</v>
      </c>
      <c r="E1801" s="75" t="str" cm="1">
        <f t="array" ref="E1801">+INDEX(Table_4[[Departamento]:[Municipio]],FINAL!$B1801,3)</f>
        <v>0202</v>
      </c>
      <c r="F1801" s="102">
        <f t="shared" si="153"/>
        <v>43955</v>
      </c>
      <c r="G1801" s="77" t="str">
        <f>+CONSOLIDADO[[#This Row],[Codigo Municipio]]&amp;CONSOLIDADO[[#This Row],[Fecha]]</f>
        <v>020243955</v>
      </c>
      <c r="H1801" s="78">
        <f>+IFERROR(VLOOKUP($G1801,TDAcumula!$C$2:$E$2027,3,0),0)</f>
        <v>0</v>
      </c>
      <c r="I1801" s="79">
        <f t="shared" si="150"/>
        <v>0</v>
      </c>
      <c r="J1801" s="80">
        <f>+IF(CONSOLIDADO[[#This Row],[Codigo Municipio]]=E1800,CONSOLIDADO[[#This Row],[Fallecidos Diarios]]+J1800,CONSOLIDADO[[#This Row],[Fallecidos Diarios]])</f>
        <v>0</v>
      </c>
      <c r="K1801" s="81">
        <f t="shared" si="151"/>
        <v>0</v>
      </c>
      <c r="L1801" s="82">
        <f>+IF(CONSOLIDADO[[#This Row],[Codigo Municipio]]=E1800,CONSOLIDADO[[#This Row],[Recuperados Diarios]]+L1800,CONSOLIDADO[[#This Row],[Recuperados Diarios]])</f>
        <v>0</v>
      </c>
      <c r="M1801" s="83" cm="1">
        <f t="array" ref="M1801">+IFERROR(IF(CONSOLIDADO[[#This Row],[Día]]&lt;14,0,INDEX(CONSOLIDADO[Casos Diarios],ROW()-14,1)),0)</f>
        <v>0</v>
      </c>
      <c r="N1801" s="78">
        <f>+IF(CONSOLIDADO[[#This Row],[Clave]]="710143893",1,IF(OR(CONSOLIDADO[[#This Row],[Casos Acumulados]]&gt;0,CONSOLIDADO[[#This Row],[Muertes]]&gt;0),N1800+1,I1801))</f>
        <v>0</v>
      </c>
      <c r="O1801" s="75">
        <f>+IFERROR(VLOOKUP($G1801,TDMuertes!$C$2:$E$534,3,0),0)</f>
        <v>0</v>
      </c>
      <c r="P1801" s="100" t="str">
        <f t="shared" ca="1" si="152"/>
        <v>OFF</v>
      </c>
      <c r="Q1801" s="84">
        <f>+IFERROR(VLOOKUP(CONSOLIDADO[[#This Row],[Codigo Municipio]],TDDia!$A$4:$B$394,2,0),0)</f>
        <v>0</v>
      </c>
    </row>
    <row r="1802" spans="2:17" ht="14.4" x14ac:dyDescent="0.3">
      <c r="B1802">
        <f t="shared" si="154"/>
        <v>10</v>
      </c>
      <c r="C1802" s="75" t="str" cm="1">
        <f t="array" ref="C1802">+INDEX(Table_4[[Departamento]:[Municipio]],FINAL!$B1802,1)</f>
        <v>Colón</v>
      </c>
      <c r="D1802" s="75" t="str" cm="1">
        <f t="array" ref="D1802">+INDEX(Table_4[[Departamento]:[Municipio]],FINAL!$B1802,4)</f>
        <v>Balfate</v>
      </c>
      <c r="E1802" s="75" t="str" cm="1">
        <f t="array" ref="E1802">+INDEX(Table_4[[Departamento]:[Municipio]],FINAL!$B1802,3)</f>
        <v>0202</v>
      </c>
      <c r="F1802" s="102">
        <f t="shared" si="153"/>
        <v>43956</v>
      </c>
      <c r="G1802" s="77" t="str">
        <f>+CONSOLIDADO[[#This Row],[Codigo Municipio]]&amp;CONSOLIDADO[[#This Row],[Fecha]]</f>
        <v>020243956</v>
      </c>
      <c r="H1802" s="78">
        <f>+IFERROR(VLOOKUP($G1802,TDAcumula!$C$2:$E$2027,3,0),0)</f>
        <v>0</v>
      </c>
      <c r="I1802" s="79">
        <f t="shared" si="150"/>
        <v>0</v>
      </c>
      <c r="J1802" s="80">
        <f>+IF(CONSOLIDADO[[#This Row],[Codigo Municipio]]=E1801,CONSOLIDADO[[#This Row],[Fallecidos Diarios]]+J1801,CONSOLIDADO[[#This Row],[Fallecidos Diarios]])</f>
        <v>0</v>
      </c>
      <c r="K1802" s="81">
        <f t="shared" si="151"/>
        <v>0</v>
      </c>
      <c r="L1802" s="82">
        <f>+IF(CONSOLIDADO[[#This Row],[Codigo Municipio]]=E1801,CONSOLIDADO[[#This Row],[Recuperados Diarios]]+L1801,CONSOLIDADO[[#This Row],[Recuperados Diarios]])</f>
        <v>0</v>
      </c>
      <c r="M1802" s="83" cm="1">
        <f t="array" ref="M1802">+IFERROR(IF(CONSOLIDADO[[#This Row],[Día]]&lt;14,0,INDEX(CONSOLIDADO[Casos Diarios],ROW()-14,1)),0)</f>
        <v>0</v>
      </c>
      <c r="N1802" s="78">
        <f>+IF(CONSOLIDADO[[#This Row],[Clave]]="710143893",1,IF(OR(CONSOLIDADO[[#This Row],[Casos Acumulados]]&gt;0,CONSOLIDADO[[#This Row],[Muertes]]&gt;0),N1801+1,I1802))</f>
        <v>0</v>
      </c>
      <c r="O1802" s="75">
        <f>+IFERROR(VLOOKUP($G1802,TDMuertes!$C$2:$E$534,3,0),0)</f>
        <v>0</v>
      </c>
      <c r="P1802" s="100" t="str">
        <f t="shared" ca="1" si="152"/>
        <v>OFF</v>
      </c>
      <c r="Q1802" s="84">
        <f>+IFERROR(VLOOKUP(CONSOLIDADO[[#This Row],[Codigo Municipio]],TDDia!$A$4:$B$394,2,0),0)</f>
        <v>0</v>
      </c>
    </row>
    <row r="1803" spans="2:17" ht="14.4" x14ac:dyDescent="0.3">
      <c r="B1803">
        <f t="shared" si="154"/>
        <v>10</v>
      </c>
      <c r="C1803" s="75" t="str" cm="1">
        <f t="array" ref="C1803">+INDEX(Table_4[[Departamento]:[Municipio]],FINAL!$B1803,1)</f>
        <v>Colón</v>
      </c>
      <c r="D1803" s="75" t="str" cm="1">
        <f t="array" ref="D1803">+INDEX(Table_4[[Departamento]:[Municipio]],FINAL!$B1803,4)</f>
        <v>Balfate</v>
      </c>
      <c r="E1803" s="75" t="str" cm="1">
        <f t="array" ref="E1803">+INDEX(Table_4[[Departamento]:[Municipio]],FINAL!$B1803,3)</f>
        <v>0202</v>
      </c>
      <c r="F1803" s="102">
        <f t="shared" si="153"/>
        <v>43957</v>
      </c>
      <c r="G1803" s="77" t="str">
        <f>+CONSOLIDADO[[#This Row],[Codigo Municipio]]&amp;CONSOLIDADO[[#This Row],[Fecha]]</f>
        <v>020243957</v>
      </c>
      <c r="H1803" s="78">
        <f>+IFERROR(VLOOKUP($G1803,TDAcumula!$C$2:$E$2027,3,0),0)</f>
        <v>0</v>
      </c>
      <c r="I1803" s="79">
        <f t="shared" si="150"/>
        <v>0</v>
      </c>
      <c r="J1803" s="80">
        <f>+IF(CONSOLIDADO[[#This Row],[Codigo Municipio]]=E1802,CONSOLIDADO[[#This Row],[Fallecidos Diarios]]+J1802,CONSOLIDADO[[#This Row],[Fallecidos Diarios]])</f>
        <v>0</v>
      </c>
      <c r="K1803" s="81">
        <f t="shared" si="151"/>
        <v>0</v>
      </c>
      <c r="L1803" s="82">
        <f>+IF(CONSOLIDADO[[#This Row],[Codigo Municipio]]=E1802,CONSOLIDADO[[#This Row],[Recuperados Diarios]]+L1802,CONSOLIDADO[[#This Row],[Recuperados Diarios]])</f>
        <v>0</v>
      </c>
      <c r="M1803" s="83" cm="1">
        <f t="array" ref="M1803">+IFERROR(IF(CONSOLIDADO[[#This Row],[Día]]&lt;14,0,INDEX(CONSOLIDADO[Casos Diarios],ROW()-14,1)),0)</f>
        <v>0</v>
      </c>
      <c r="N1803" s="78">
        <f>+IF(CONSOLIDADO[[#This Row],[Clave]]="710143893",1,IF(OR(CONSOLIDADO[[#This Row],[Casos Acumulados]]&gt;0,CONSOLIDADO[[#This Row],[Muertes]]&gt;0),N1802+1,I1803))</f>
        <v>0</v>
      </c>
      <c r="O1803" s="75">
        <f>+IFERROR(VLOOKUP($G1803,TDMuertes!$C$2:$E$534,3,0),0)</f>
        <v>0</v>
      </c>
      <c r="P1803" s="100" t="str">
        <f t="shared" ca="1" si="152"/>
        <v>OFF</v>
      </c>
      <c r="Q1803" s="84">
        <f>+IFERROR(VLOOKUP(CONSOLIDADO[[#This Row],[Codigo Municipio]],TDDia!$A$4:$B$394,2,0),0)</f>
        <v>0</v>
      </c>
    </row>
    <row r="1804" spans="2:17" ht="14.4" x14ac:dyDescent="0.3">
      <c r="B1804">
        <f t="shared" si="154"/>
        <v>10</v>
      </c>
      <c r="C1804" s="75" t="str" cm="1">
        <f t="array" ref="C1804">+INDEX(Table_4[[Departamento]:[Municipio]],FINAL!$B1804,1)</f>
        <v>Colón</v>
      </c>
      <c r="D1804" s="75" t="str" cm="1">
        <f t="array" ref="D1804">+INDEX(Table_4[[Departamento]:[Municipio]],FINAL!$B1804,4)</f>
        <v>Balfate</v>
      </c>
      <c r="E1804" s="75" t="str" cm="1">
        <f t="array" ref="E1804">+INDEX(Table_4[[Departamento]:[Municipio]],FINAL!$B1804,3)</f>
        <v>0202</v>
      </c>
      <c r="F1804" s="102">
        <f t="shared" si="153"/>
        <v>43958</v>
      </c>
      <c r="G1804" s="77" t="str">
        <f>+CONSOLIDADO[[#This Row],[Codigo Municipio]]&amp;CONSOLIDADO[[#This Row],[Fecha]]</f>
        <v>020243958</v>
      </c>
      <c r="H1804" s="78">
        <f>+IFERROR(VLOOKUP($G1804,TDAcumula!$C$2:$E$2027,3,0),0)</f>
        <v>0</v>
      </c>
      <c r="I1804" s="79">
        <f t="shared" si="150"/>
        <v>0</v>
      </c>
      <c r="J1804" s="80">
        <f>+IF(CONSOLIDADO[[#This Row],[Codigo Municipio]]=E1803,CONSOLIDADO[[#This Row],[Fallecidos Diarios]]+J1803,CONSOLIDADO[[#This Row],[Fallecidos Diarios]])</f>
        <v>0</v>
      </c>
      <c r="K1804" s="81">
        <f t="shared" si="151"/>
        <v>0</v>
      </c>
      <c r="L1804" s="82">
        <f>+IF(CONSOLIDADO[[#This Row],[Codigo Municipio]]=E1803,CONSOLIDADO[[#This Row],[Recuperados Diarios]]+L1803,CONSOLIDADO[[#This Row],[Recuperados Diarios]])</f>
        <v>0</v>
      </c>
      <c r="M1804" s="83" cm="1">
        <f t="array" ref="M1804">+IFERROR(IF(CONSOLIDADO[[#This Row],[Día]]&lt;14,0,INDEX(CONSOLIDADO[Casos Diarios],ROW()-14,1)),0)</f>
        <v>0</v>
      </c>
      <c r="N1804" s="78">
        <f>+IF(CONSOLIDADO[[#This Row],[Clave]]="710143893",1,IF(OR(CONSOLIDADO[[#This Row],[Casos Acumulados]]&gt;0,CONSOLIDADO[[#This Row],[Muertes]]&gt;0),N1803+1,I1804))</f>
        <v>0</v>
      </c>
      <c r="O1804" s="75">
        <f>+IFERROR(VLOOKUP($G1804,TDMuertes!$C$2:$E$534,3,0),0)</f>
        <v>0</v>
      </c>
      <c r="P1804" s="100" t="str">
        <f t="shared" ca="1" si="152"/>
        <v>OFF</v>
      </c>
      <c r="Q1804" s="84">
        <f>+IFERROR(VLOOKUP(CONSOLIDADO[[#This Row],[Codigo Municipio]],TDDia!$A$4:$B$394,2,0),0)</f>
        <v>0</v>
      </c>
    </row>
    <row r="1805" spans="2:17" ht="14.4" x14ac:dyDescent="0.3">
      <c r="B1805">
        <f t="shared" si="154"/>
        <v>10</v>
      </c>
      <c r="C1805" s="75" t="str" cm="1">
        <f t="array" ref="C1805">+INDEX(Table_4[[Departamento]:[Municipio]],FINAL!$B1805,1)</f>
        <v>Colón</v>
      </c>
      <c r="D1805" s="75" t="str" cm="1">
        <f t="array" ref="D1805">+INDEX(Table_4[[Departamento]:[Municipio]],FINAL!$B1805,4)</f>
        <v>Balfate</v>
      </c>
      <c r="E1805" s="75" t="str" cm="1">
        <f t="array" ref="E1805">+INDEX(Table_4[[Departamento]:[Municipio]],FINAL!$B1805,3)</f>
        <v>0202</v>
      </c>
      <c r="F1805" s="102">
        <f t="shared" si="153"/>
        <v>43959</v>
      </c>
      <c r="G1805" s="77" t="str">
        <f>+CONSOLIDADO[[#This Row],[Codigo Municipio]]&amp;CONSOLIDADO[[#This Row],[Fecha]]</f>
        <v>020243959</v>
      </c>
      <c r="H1805" s="78">
        <f>+IFERROR(VLOOKUP($G1805,TDAcumula!$C$2:$E$2027,3,0),0)</f>
        <v>0</v>
      </c>
      <c r="I1805" s="79">
        <f t="shared" si="150"/>
        <v>0</v>
      </c>
      <c r="J1805" s="80">
        <f>+IF(CONSOLIDADO[[#This Row],[Codigo Municipio]]=E1804,CONSOLIDADO[[#This Row],[Fallecidos Diarios]]+J1804,CONSOLIDADO[[#This Row],[Fallecidos Diarios]])</f>
        <v>0</v>
      </c>
      <c r="K1805" s="81">
        <f t="shared" si="151"/>
        <v>0</v>
      </c>
      <c r="L1805" s="82">
        <f>+IF(CONSOLIDADO[[#This Row],[Codigo Municipio]]=E1804,CONSOLIDADO[[#This Row],[Recuperados Diarios]]+L1804,CONSOLIDADO[[#This Row],[Recuperados Diarios]])</f>
        <v>0</v>
      </c>
      <c r="M1805" s="83" cm="1">
        <f t="array" ref="M1805">+IFERROR(IF(CONSOLIDADO[[#This Row],[Día]]&lt;14,0,INDEX(CONSOLIDADO[Casos Diarios],ROW()-14,1)),0)</f>
        <v>0</v>
      </c>
      <c r="N1805" s="78">
        <f>+IF(CONSOLIDADO[[#This Row],[Clave]]="710143893",1,IF(OR(CONSOLIDADO[[#This Row],[Casos Acumulados]]&gt;0,CONSOLIDADO[[#This Row],[Muertes]]&gt;0),N1804+1,I1805))</f>
        <v>0</v>
      </c>
      <c r="O1805" s="75">
        <f>+IFERROR(VLOOKUP($G1805,TDMuertes!$C$2:$E$534,3,0),0)</f>
        <v>0</v>
      </c>
      <c r="P1805" s="100" t="str">
        <f t="shared" ca="1" si="152"/>
        <v>OFF</v>
      </c>
      <c r="Q1805" s="84">
        <f>+IFERROR(VLOOKUP(CONSOLIDADO[[#This Row],[Codigo Municipio]],TDDia!$A$4:$B$394,2,0),0)</f>
        <v>0</v>
      </c>
    </row>
    <row r="1806" spans="2:17" ht="14.4" x14ac:dyDescent="0.3">
      <c r="B1806">
        <f t="shared" si="154"/>
        <v>10</v>
      </c>
      <c r="C1806" s="75" t="str" cm="1">
        <f t="array" ref="C1806">+INDEX(Table_4[[Departamento]:[Municipio]],FINAL!$B1806,1)</f>
        <v>Colón</v>
      </c>
      <c r="D1806" s="75" t="str" cm="1">
        <f t="array" ref="D1806">+INDEX(Table_4[[Departamento]:[Municipio]],FINAL!$B1806,4)</f>
        <v>Balfate</v>
      </c>
      <c r="E1806" s="75" t="str" cm="1">
        <f t="array" ref="E1806">+INDEX(Table_4[[Departamento]:[Municipio]],FINAL!$B1806,3)</f>
        <v>0202</v>
      </c>
      <c r="F1806" s="102">
        <f t="shared" si="153"/>
        <v>43960</v>
      </c>
      <c r="G1806" s="77" t="str">
        <f>+CONSOLIDADO[[#This Row],[Codigo Municipio]]&amp;CONSOLIDADO[[#This Row],[Fecha]]</f>
        <v>020243960</v>
      </c>
      <c r="H1806" s="78">
        <f>+IFERROR(VLOOKUP($G1806,TDAcumula!$C$2:$E$2027,3,0),0)</f>
        <v>0</v>
      </c>
      <c r="I1806" s="79">
        <f t="shared" si="150"/>
        <v>0</v>
      </c>
      <c r="J1806" s="80">
        <f>+IF(CONSOLIDADO[[#This Row],[Codigo Municipio]]=E1805,CONSOLIDADO[[#This Row],[Fallecidos Diarios]]+J1805,CONSOLIDADO[[#This Row],[Fallecidos Diarios]])</f>
        <v>0</v>
      </c>
      <c r="K1806" s="81">
        <f t="shared" si="151"/>
        <v>0</v>
      </c>
      <c r="L1806" s="82">
        <f>+IF(CONSOLIDADO[[#This Row],[Codigo Municipio]]=E1805,CONSOLIDADO[[#This Row],[Recuperados Diarios]]+L1805,CONSOLIDADO[[#This Row],[Recuperados Diarios]])</f>
        <v>0</v>
      </c>
      <c r="M1806" s="83" cm="1">
        <f t="array" ref="M1806">+IFERROR(IF(CONSOLIDADO[[#This Row],[Día]]&lt;14,0,INDEX(CONSOLIDADO[Casos Diarios],ROW()-14,1)),0)</f>
        <v>0</v>
      </c>
      <c r="N1806" s="78">
        <f>+IF(CONSOLIDADO[[#This Row],[Clave]]="710143893",1,IF(OR(CONSOLIDADO[[#This Row],[Casos Acumulados]]&gt;0,CONSOLIDADO[[#This Row],[Muertes]]&gt;0),N1805+1,I1806))</f>
        <v>0</v>
      </c>
      <c r="O1806" s="75">
        <f>+IFERROR(VLOOKUP($G1806,TDMuertes!$C$2:$E$534,3,0),0)</f>
        <v>0</v>
      </c>
      <c r="P1806" s="100" t="str">
        <f t="shared" ca="1" si="152"/>
        <v>OFF</v>
      </c>
      <c r="Q1806" s="84">
        <f>+IFERROR(VLOOKUP(CONSOLIDADO[[#This Row],[Codigo Municipio]],TDDia!$A$4:$B$394,2,0),0)</f>
        <v>0</v>
      </c>
    </row>
    <row r="1807" spans="2:17" ht="14.4" x14ac:dyDescent="0.3">
      <c r="B1807">
        <f t="shared" si="154"/>
        <v>10</v>
      </c>
      <c r="C1807" s="75" t="str" cm="1">
        <f t="array" ref="C1807">+INDEX(Table_4[[Departamento]:[Municipio]],FINAL!$B1807,1)</f>
        <v>Colón</v>
      </c>
      <c r="D1807" s="75" t="str" cm="1">
        <f t="array" ref="D1807">+INDEX(Table_4[[Departamento]:[Municipio]],FINAL!$B1807,4)</f>
        <v>Balfate</v>
      </c>
      <c r="E1807" s="75" t="str" cm="1">
        <f t="array" ref="E1807">+INDEX(Table_4[[Departamento]:[Municipio]],FINAL!$B1807,3)</f>
        <v>0202</v>
      </c>
      <c r="F1807" s="102">
        <f t="shared" si="153"/>
        <v>43961</v>
      </c>
      <c r="G1807" s="77" t="str">
        <f>+CONSOLIDADO[[#This Row],[Codigo Municipio]]&amp;CONSOLIDADO[[#This Row],[Fecha]]</f>
        <v>020243961</v>
      </c>
      <c r="H1807" s="78">
        <f>+IFERROR(VLOOKUP($G1807,TDAcumula!$C$2:$E$2027,3,0),0)</f>
        <v>0</v>
      </c>
      <c r="I1807" s="79">
        <f t="shared" si="150"/>
        <v>0</v>
      </c>
      <c r="J1807" s="80">
        <f>+IF(CONSOLIDADO[[#This Row],[Codigo Municipio]]=E1806,CONSOLIDADO[[#This Row],[Fallecidos Diarios]]+J1806,CONSOLIDADO[[#This Row],[Fallecidos Diarios]])</f>
        <v>0</v>
      </c>
      <c r="K1807" s="81">
        <f t="shared" si="151"/>
        <v>0</v>
      </c>
      <c r="L1807" s="82">
        <f>+IF(CONSOLIDADO[[#This Row],[Codigo Municipio]]=E1806,CONSOLIDADO[[#This Row],[Recuperados Diarios]]+L1806,CONSOLIDADO[[#This Row],[Recuperados Diarios]])</f>
        <v>0</v>
      </c>
      <c r="M1807" s="83" cm="1">
        <f t="array" ref="M1807">+IFERROR(IF(CONSOLIDADO[[#This Row],[Día]]&lt;14,0,INDEX(CONSOLIDADO[Casos Diarios],ROW()-14,1)),0)</f>
        <v>0</v>
      </c>
      <c r="N1807" s="78">
        <f>+IF(CONSOLIDADO[[#This Row],[Clave]]="710143893",1,IF(OR(CONSOLIDADO[[#This Row],[Casos Acumulados]]&gt;0,CONSOLIDADO[[#This Row],[Muertes]]&gt;0),N1806+1,I1807))</f>
        <v>0</v>
      </c>
      <c r="O1807" s="75">
        <f>+IFERROR(VLOOKUP($G1807,TDMuertes!$C$2:$E$534,3,0),0)</f>
        <v>0</v>
      </c>
      <c r="P1807" s="100" t="str">
        <f t="shared" ca="1" si="152"/>
        <v>OFF</v>
      </c>
      <c r="Q1807" s="84">
        <f>+IFERROR(VLOOKUP(CONSOLIDADO[[#This Row],[Codigo Municipio]],TDDia!$A$4:$B$394,2,0),0)</f>
        <v>0</v>
      </c>
    </row>
    <row r="1808" spans="2:17" ht="14.4" x14ac:dyDescent="0.3">
      <c r="B1808">
        <f t="shared" si="154"/>
        <v>10</v>
      </c>
      <c r="C1808" s="75" t="str" cm="1">
        <f t="array" ref="C1808">+INDEX(Table_4[[Departamento]:[Municipio]],FINAL!$B1808,1)</f>
        <v>Colón</v>
      </c>
      <c r="D1808" s="75" t="str" cm="1">
        <f t="array" ref="D1808">+INDEX(Table_4[[Departamento]:[Municipio]],FINAL!$B1808,4)</f>
        <v>Balfate</v>
      </c>
      <c r="E1808" s="75" t="str" cm="1">
        <f t="array" ref="E1808">+INDEX(Table_4[[Departamento]:[Municipio]],FINAL!$B1808,3)</f>
        <v>0202</v>
      </c>
      <c r="F1808" s="102">
        <f t="shared" si="153"/>
        <v>43962</v>
      </c>
      <c r="G1808" s="77" t="str">
        <f>+CONSOLIDADO[[#This Row],[Codigo Municipio]]&amp;CONSOLIDADO[[#This Row],[Fecha]]</f>
        <v>020243962</v>
      </c>
      <c r="H1808" s="78">
        <f>+IFERROR(VLOOKUP($G1808,TDAcumula!$C$2:$E$2027,3,0),0)</f>
        <v>0</v>
      </c>
      <c r="I1808" s="79">
        <f t="shared" si="150"/>
        <v>0</v>
      </c>
      <c r="J1808" s="80">
        <f>+IF(CONSOLIDADO[[#This Row],[Codigo Municipio]]=E1807,CONSOLIDADO[[#This Row],[Fallecidos Diarios]]+J1807,CONSOLIDADO[[#This Row],[Fallecidos Diarios]])</f>
        <v>0</v>
      </c>
      <c r="K1808" s="81">
        <f t="shared" si="151"/>
        <v>0</v>
      </c>
      <c r="L1808" s="82">
        <f>+IF(CONSOLIDADO[[#This Row],[Codigo Municipio]]=E1807,CONSOLIDADO[[#This Row],[Recuperados Diarios]]+L1807,CONSOLIDADO[[#This Row],[Recuperados Diarios]])</f>
        <v>0</v>
      </c>
      <c r="M1808" s="83" cm="1">
        <f t="array" ref="M1808">+IFERROR(IF(CONSOLIDADO[[#This Row],[Día]]&lt;14,0,INDEX(CONSOLIDADO[Casos Diarios],ROW()-14,1)),0)</f>
        <v>0</v>
      </c>
      <c r="N1808" s="78">
        <f>+IF(CONSOLIDADO[[#This Row],[Clave]]="710143893",1,IF(OR(CONSOLIDADO[[#This Row],[Casos Acumulados]]&gt;0,CONSOLIDADO[[#This Row],[Muertes]]&gt;0),N1807+1,I1808))</f>
        <v>0</v>
      </c>
      <c r="O1808" s="75">
        <f>+IFERROR(VLOOKUP($G1808,TDMuertes!$C$2:$E$534,3,0),0)</f>
        <v>0</v>
      </c>
      <c r="P1808" s="100" t="str">
        <f t="shared" ca="1" si="152"/>
        <v>OFF</v>
      </c>
      <c r="Q1808" s="84">
        <f>+IFERROR(VLOOKUP(CONSOLIDADO[[#This Row],[Codigo Municipio]],TDDia!$A$4:$B$394,2,0),0)</f>
        <v>0</v>
      </c>
    </row>
    <row r="1809" spans="2:17" ht="14.4" x14ac:dyDescent="0.3">
      <c r="B1809">
        <f t="shared" si="154"/>
        <v>10</v>
      </c>
      <c r="C1809" s="75" t="str" cm="1">
        <f t="array" ref="C1809">+INDEX(Table_4[[Departamento]:[Municipio]],FINAL!$B1809,1)</f>
        <v>Colón</v>
      </c>
      <c r="D1809" s="75" t="str" cm="1">
        <f t="array" ref="D1809">+INDEX(Table_4[[Departamento]:[Municipio]],FINAL!$B1809,4)</f>
        <v>Balfate</v>
      </c>
      <c r="E1809" s="75" t="str" cm="1">
        <f t="array" ref="E1809">+INDEX(Table_4[[Departamento]:[Municipio]],FINAL!$B1809,3)</f>
        <v>0202</v>
      </c>
      <c r="F1809" s="102">
        <f t="shared" si="153"/>
        <v>43963</v>
      </c>
      <c r="G1809" s="77" t="str">
        <f>+CONSOLIDADO[[#This Row],[Codigo Municipio]]&amp;CONSOLIDADO[[#This Row],[Fecha]]</f>
        <v>020243963</v>
      </c>
      <c r="H1809" s="78">
        <f>+IFERROR(VLOOKUP($G1809,TDAcumula!$C$2:$E$2027,3,0),0)</f>
        <v>0</v>
      </c>
      <c r="I1809" s="79">
        <f t="shared" si="150"/>
        <v>0</v>
      </c>
      <c r="J1809" s="80">
        <f>+IF(CONSOLIDADO[[#This Row],[Codigo Municipio]]=E1808,CONSOLIDADO[[#This Row],[Fallecidos Diarios]]+J1808,CONSOLIDADO[[#This Row],[Fallecidos Diarios]])</f>
        <v>0</v>
      </c>
      <c r="K1809" s="81">
        <f t="shared" si="151"/>
        <v>0</v>
      </c>
      <c r="L1809" s="82">
        <f>+IF(CONSOLIDADO[[#This Row],[Codigo Municipio]]=E1808,CONSOLIDADO[[#This Row],[Recuperados Diarios]]+L1808,CONSOLIDADO[[#This Row],[Recuperados Diarios]])</f>
        <v>0</v>
      </c>
      <c r="M1809" s="83" cm="1">
        <f t="array" ref="M1809">+IFERROR(IF(CONSOLIDADO[[#This Row],[Día]]&lt;14,0,INDEX(CONSOLIDADO[Casos Diarios],ROW()-14,1)),0)</f>
        <v>0</v>
      </c>
      <c r="N1809" s="78">
        <f>+IF(CONSOLIDADO[[#This Row],[Clave]]="710143893",1,IF(OR(CONSOLIDADO[[#This Row],[Casos Acumulados]]&gt;0,CONSOLIDADO[[#This Row],[Muertes]]&gt;0),N1808+1,I1809))</f>
        <v>0</v>
      </c>
      <c r="O1809" s="75">
        <f>+IFERROR(VLOOKUP($G1809,TDMuertes!$C$2:$E$534,3,0),0)</f>
        <v>0</v>
      </c>
      <c r="P1809" s="100" t="str">
        <f t="shared" ca="1" si="152"/>
        <v>OFF</v>
      </c>
      <c r="Q1809" s="84">
        <f>+IFERROR(VLOOKUP(CONSOLIDADO[[#This Row],[Codigo Municipio]],TDDia!$A$4:$B$394,2,0),0)</f>
        <v>0</v>
      </c>
    </row>
    <row r="1810" spans="2:17" ht="14.4" x14ac:dyDescent="0.3">
      <c r="B1810">
        <f t="shared" si="154"/>
        <v>10</v>
      </c>
      <c r="C1810" s="75" t="str" cm="1">
        <f t="array" ref="C1810">+INDEX(Table_4[[Departamento]:[Municipio]],FINAL!$B1810,1)</f>
        <v>Colón</v>
      </c>
      <c r="D1810" s="75" t="str" cm="1">
        <f t="array" ref="D1810">+INDEX(Table_4[[Departamento]:[Municipio]],FINAL!$B1810,4)</f>
        <v>Balfate</v>
      </c>
      <c r="E1810" s="75" t="str" cm="1">
        <f t="array" ref="E1810">+INDEX(Table_4[[Departamento]:[Municipio]],FINAL!$B1810,3)</f>
        <v>0202</v>
      </c>
      <c r="F1810" s="102">
        <f t="shared" si="153"/>
        <v>43964</v>
      </c>
      <c r="G1810" s="77" t="str">
        <f>+CONSOLIDADO[[#This Row],[Codigo Municipio]]&amp;CONSOLIDADO[[#This Row],[Fecha]]</f>
        <v>020243964</v>
      </c>
      <c r="H1810" s="78">
        <f>+IFERROR(VLOOKUP($G1810,TDAcumula!$C$2:$E$2027,3,0),0)</f>
        <v>0</v>
      </c>
      <c r="I1810" s="79">
        <f t="shared" si="150"/>
        <v>0</v>
      </c>
      <c r="J1810" s="80">
        <f>+IF(CONSOLIDADO[[#This Row],[Codigo Municipio]]=E1809,CONSOLIDADO[[#This Row],[Fallecidos Diarios]]+J1809,CONSOLIDADO[[#This Row],[Fallecidos Diarios]])</f>
        <v>0</v>
      </c>
      <c r="K1810" s="81">
        <f t="shared" si="151"/>
        <v>0</v>
      </c>
      <c r="L1810" s="82">
        <f>+IF(CONSOLIDADO[[#This Row],[Codigo Municipio]]=E1809,CONSOLIDADO[[#This Row],[Recuperados Diarios]]+L1809,CONSOLIDADO[[#This Row],[Recuperados Diarios]])</f>
        <v>0</v>
      </c>
      <c r="M1810" s="83" cm="1">
        <f t="array" ref="M1810">+IFERROR(IF(CONSOLIDADO[[#This Row],[Día]]&lt;14,0,INDEX(CONSOLIDADO[Casos Diarios],ROW()-14,1)),0)</f>
        <v>0</v>
      </c>
      <c r="N1810" s="78">
        <f>+IF(CONSOLIDADO[[#This Row],[Clave]]="710143893",1,IF(OR(CONSOLIDADO[[#This Row],[Casos Acumulados]]&gt;0,CONSOLIDADO[[#This Row],[Muertes]]&gt;0),N1809+1,I1810))</f>
        <v>0</v>
      </c>
      <c r="O1810" s="75">
        <f>+IFERROR(VLOOKUP($G1810,TDMuertes!$C$2:$E$534,3,0),0)</f>
        <v>0</v>
      </c>
      <c r="P1810" s="100" t="str">
        <f t="shared" ca="1" si="152"/>
        <v>OFF</v>
      </c>
      <c r="Q1810" s="84">
        <f>+IFERROR(VLOOKUP(CONSOLIDADO[[#This Row],[Codigo Municipio]],TDDia!$A$4:$B$394,2,0),0)</f>
        <v>0</v>
      </c>
    </row>
    <row r="1811" spans="2:17" ht="14.4" x14ac:dyDescent="0.3">
      <c r="B1811">
        <f t="shared" si="154"/>
        <v>10</v>
      </c>
      <c r="C1811" s="75" t="str" cm="1">
        <f t="array" ref="C1811">+INDEX(Table_4[[Departamento]:[Municipio]],FINAL!$B1811,1)</f>
        <v>Colón</v>
      </c>
      <c r="D1811" s="75" t="str" cm="1">
        <f t="array" ref="D1811">+INDEX(Table_4[[Departamento]:[Municipio]],FINAL!$B1811,4)</f>
        <v>Balfate</v>
      </c>
      <c r="E1811" s="75" t="str" cm="1">
        <f t="array" ref="E1811">+INDEX(Table_4[[Departamento]:[Municipio]],FINAL!$B1811,3)</f>
        <v>0202</v>
      </c>
      <c r="F1811" s="102">
        <f t="shared" si="153"/>
        <v>43965</v>
      </c>
      <c r="G1811" s="77" t="str">
        <f>+CONSOLIDADO[[#This Row],[Codigo Municipio]]&amp;CONSOLIDADO[[#This Row],[Fecha]]</f>
        <v>020243965</v>
      </c>
      <c r="H1811" s="78">
        <f>+IFERROR(VLOOKUP($G1811,TDAcumula!$C$2:$E$2027,3,0),0)</f>
        <v>0</v>
      </c>
      <c r="I1811" s="79">
        <f t="shared" si="150"/>
        <v>0</v>
      </c>
      <c r="J1811" s="80">
        <f>+IF(CONSOLIDADO[[#This Row],[Codigo Municipio]]=E1810,CONSOLIDADO[[#This Row],[Fallecidos Diarios]]+J1810,CONSOLIDADO[[#This Row],[Fallecidos Diarios]])</f>
        <v>0</v>
      </c>
      <c r="K1811" s="81">
        <f t="shared" si="151"/>
        <v>0</v>
      </c>
      <c r="L1811" s="82">
        <f>+IF(CONSOLIDADO[[#This Row],[Codigo Municipio]]=E1810,CONSOLIDADO[[#This Row],[Recuperados Diarios]]+L1810,CONSOLIDADO[[#This Row],[Recuperados Diarios]])</f>
        <v>0</v>
      </c>
      <c r="M1811" s="83" cm="1">
        <f t="array" ref="M1811">+IFERROR(IF(CONSOLIDADO[[#This Row],[Día]]&lt;14,0,INDEX(CONSOLIDADO[Casos Diarios],ROW()-14,1)),0)</f>
        <v>0</v>
      </c>
      <c r="N1811" s="78">
        <f>+IF(CONSOLIDADO[[#This Row],[Clave]]="710143893",1,IF(OR(CONSOLIDADO[[#This Row],[Casos Acumulados]]&gt;0,CONSOLIDADO[[#This Row],[Muertes]]&gt;0),N1810+1,I1811))</f>
        <v>0</v>
      </c>
      <c r="O1811" s="75">
        <f>+IFERROR(VLOOKUP($G1811,TDMuertes!$C$2:$E$534,3,0),0)</f>
        <v>0</v>
      </c>
      <c r="P1811" s="100" t="str">
        <f t="shared" ca="1" si="152"/>
        <v>OFF</v>
      </c>
      <c r="Q1811" s="84">
        <f>+IFERROR(VLOOKUP(CONSOLIDADO[[#This Row],[Codigo Municipio]],TDDia!$A$4:$B$394,2,0),0)</f>
        <v>0</v>
      </c>
    </row>
    <row r="1812" spans="2:17" ht="14.4" x14ac:dyDescent="0.3">
      <c r="B1812">
        <f t="shared" si="154"/>
        <v>10</v>
      </c>
      <c r="C1812" s="75" t="str" cm="1">
        <f t="array" ref="C1812">+INDEX(Table_4[[Departamento]:[Municipio]],FINAL!$B1812,1)</f>
        <v>Colón</v>
      </c>
      <c r="D1812" s="75" t="str" cm="1">
        <f t="array" ref="D1812">+INDEX(Table_4[[Departamento]:[Municipio]],FINAL!$B1812,4)</f>
        <v>Balfate</v>
      </c>
      <c r="E1812" s="75" t="str" cm="1">
        <f t="array" ref="E1812">+INDEX(Table_4[[Departamento]:[Municipio]],FINAL!$B1812,3)</f>
        <v>0202</v>
      </c>
      <c r="F1812" s="102">
        <f t="shared" si="153"/>
        <v>43966</v>
      </c>
      <c r="G1812" s="77" t="str">
        <f>+CONSOLIDADO[[#This Row],[Codigo Municipio]]&amp;CONSOLIDADO[[#This Row],[Fecha]]</f>
        <v>020243966</v>
      </c>
      <c r="H1812" s="78">
        <f>+IFERROR(VLOOKUP($G1812,TDAcumula!$C$2:$E$2027,3,0),0)</f>
        <v>0</v>
      </c>
      <c r="I1812" s="79">
        <f t="shared" si="150"/>
        <v>0</v>
      </c>
      <c r="J1812" s="80">
        <f>+IF(CONSOLIDADO[[#This Row],[Codigo Municipio]]=E1811,CONSOLIDADO[[#This Row],[Fallecidos Diarios]]+J1811,CONSOLIDADO[[#This Row],[Fallecidos Diarios]])</f>
        <v>0</v>
      </c>
      <c r="K1812" s="81">
        <f t="shared" si="151"/>
        <v>0</v>
      </c>
      <c r="L1812" s="82">
        <f>+IF(CONSOLIDADO[[#This Row],[Codigo Municipio]]=E1811,CONSOLIDADO[[#This Row],[Recuperados Diarios]]+L1811,CONSOLIDADO[[#This Row],[Recuperados Diarios]])</f>
        <v>0</v>
      </c>
      <c r="M1812" s="83" cm="1">
        <f t="array" ref="M1812">+IFERROR(IF(CONSOLIDADO[[#This Row],[Día]]&lt;14,0,INDEX(CONSOLIDADO[Casos Diarios],ROW()-14,1)),0)</f>
        <v>0</v>
      </c>
      <c r="N1812" s="78">
        <f>+IF(CONSOLIDADO[[#This Row],[Clave]]="710143893",1,IF(OR(CONSOLIDADO[[#This Row],[Casos Acumulados]]&gt;0,CONSOLIDADO[[#This Row],[Muertes]]&gt;0),N1811+1,I1812))</f>
        <v>0</v>
      </c>
      <c r="O1812" s="75">
        <f>+IFERROR(VLOOKUP($G1812,TDMuertes!$C$2:$E$534,3,0),0)</f>
        <v>0</v>
      </c>
      <c r="P1812" s="100" t="str">
        <f t="shared" ca="1" si="152"/>
        <v>OFF</v>
      </c>
      <c r="Q1812" s="84">
        <f>+IFERROR(VLOOKUP(CONSOLIDADO[[#This Row],[Codigo Municipio]],TDDia!$A$4:$B$394,2,0),0)</f>
        <v>0</v>
      </c>
    </row>
    <row r="1813" spans="2:17" ht="14.4" x14ac:dyDescent="0.3">
      <c r="B1813">
        <f t="shared" si="154"/>
        <v>10</v>
      </c>
      <c r="C1813" s="75" t="str" cm="1">
        <f t="array" ref="C1813">+INDEX(Table_4[[Departamento]:[Municipio]],FINAL!$B1813,1)</f>
        <v>Colón</v>
      </c>
      <c r="D1813" s="75" t="str" cm="1">
        <f t="array" ref="D1813">+INDEX(Table_4[[Departamento]:[Municipio]],FINAL!$B1813,4)</f>
        <v>Balfate</v>
      </c>
      <c r="E1813" s="75" t="str" cm="1">
        <f t="array" ref="E1813">+INDEX(Table_4[[Departamento]:[Municipio]],FINAL!$B1813,3)</f>
        <v>0202</v>
      </c>
      <c r="F1813" s="102">
        <f t="shared" si="153"/>
        <v>43967</v>
      </c>
      <c r="G1813" s="77" t="str">
        <f>+CONSOLIDADO[[#This Row],[Codigo Municipio]]&amp;CONSOLIDADO[[#This Row],[Fecha]]</f>
        <v>020243967</v>
      </c>
      <c r="H1813" s="78">
        <f>+IFERROR(VLOOKUP($G1813,TDAcumula!$C$2:$E$2027,3,0),0)</f>
        <v>0</v>
      </c>
      <c r="I1813" s="79">
        <f t="shared" si="150"/>
        <v>0</v>
      </c>
      <c r="J1813" s="80">
        <f>+IF(CONSOLIDADO[[#This Row],[Codigo Municipio]]=E1812,CONSOLIDADO[[#This Row],[Fallecidos Diarios]]+J1812,CONSOLIDADO[[#This Row],[Fallecidos Diarios]])</f>
        <v>0</v>
      </c>
      <c r="K1813" s="81">
        <f t="shared" si="151"/>
        <v>0</v>
      </c>
      <c r="L1813" s="82">
        <f>+IF(CONSOLIDADO[[#This Row],[Codigo Municipio]]=E1812,CONSOLIDADO[[#This Row],[Recuperados Diarios]]+L1812,CONSOLIDADO[[#This Row],[Recuperados Diarios]])</f>
        <v>0</v>
      </c>
      <c r="M1813" s="83" cm="1">
        <f t="array" ref="M1813">+IFERROR(IF(CONSOLIDADO[[#This Row],[Día]]&lt;14,0,INDEX(CONSOLIDADO[Casos Diarios],ROW()-14,1)),0)</f>
        <v>0</v>
      </c>
      <c r="N1813" s="78">
        <f>+IF(CONSOLIDADO[[#This Row],[Clave]]="710143893",1,IF(OR(CONSOLIDADO[[#This Row],[Casos Acumulados]]&gt;0,CONSOLIDADO[[#This Row],[Muertes]]&gt;0),N1812+1,I1813))</f>
        <v>0</v>
      </c>
      <c r="O1813" s="75">
        <f>+IFERROR(VLOOKUP($G1813,TDMuertes!$C$2:$E$534,3,0),0)</f>
        <v>0</v>
      </c>
      <c r="P1813" s="100" t="str">
        <f t="shared" ca="1" si="152"/>
        <v>OFF</v>
      </c>
      <c r="Q1813" s="84">
        <f>+IFERROR(VLOOKUP(CONSOLIDADO[[#This Row],[Codigo Municipio]],TDDia!$A$4:$B$394,2,0),0)</f>
        <v>0</v>
      </c>
    </row>
    <row r="1814" spans="2:17" ht="14.4" x14ac:dyDescent="0.3">
      <c r="B1814">
        <f t="shared" si="154"/>
        <v>10</v>
      </c>
      <c r="C1814" s="75" t="str" cm="1">
        <f t="array" ref="C1814">+INDEX(Table_4[[Departamento]:[Municipio]],FINAL!$B1814,1)</f>
        <v>Colón</v>
      </c>
      <c r="D1814" s="75" t="str" cm="1">
        <f t="array" ref="D1814">+INDEX(Table_4[[Departamento]:[Municipio]],FINAL!$B1814,4)</f>
        <v>Balfate</v>
      </c>
      <c r="E1814" s="75" t="str" cm="1">
        <f t="array" ref="E1814">+INDEX(Table_4[[Departamento]:[Municipio]],FINAL!$B1814,3)</f>
        <v>0202</v>
      </c>
      <c r="F1814" s="102">
        <f t="shared" si="153"/>
        <v>43968</v>
      </c>
      <c r="G1814" s="77" t="str">
        <f>+CONSOLIDADO[[#This Row],[Codigo Municipio]]&amp;CONSOLIDADO[[#This Row],[Fecha]]</f>
        <v>020243968</v>
      </c>
      <c r="H1814" s="78">
        <f>+IFERROR(VLOOKUP($G1814,TDAcumula!$C$2:$E$2027,3,0),0)</f>
        <v>0</v>
      </c>
      <c r="I1814" s="79">
        <f t="shared" si="150"/>
        <v>0</v>
      </c>
      <c r="J1814" s="80">
        <f>+IF(CONSOLIDADO[[#This Row],[Codigo Municipio]]=E1813,CONSOLIDADO[[#This Row],[Fallecidos Diarios]]+J1813,CONSOLIDADO[[#This Row],[Fallecidos Diarios]])</f>
        <v>0</v>
      </c>
      <c r="K1814" s="81">
        <f t="shared" si="151"/>
        <v>0</v>
      </c>
      <c r="L1814" s="82">
        <f>+IF(CONSOLIDADO[[#This Row],[Codigo Municipio]]=E1813,CONSOLIDADO[[#This Row],[Recuperados Diarios]]+L1813,CONSOLIDADO[[#This Row],[Recuperados Diarios]])</f>
        <v>0</v>
      </c>
      <c r="M1814" s="83" cm="1">
        <f t="array" ref="M1814">+IFERROR(IF(CONSOLIDADO[[#This Row],[Día]]&lt;14,0,INDEX(CONSOLIDADO[Casos Diarios],ROW()-14,1)),0)</f>
        <v>0</v>
      </c>
      <c r="N1814" s="78">
        <f>+IF(CONSOLIDADO[[#This Row],[Clave]]="710143893",1,IF(OR(CONSOLIDADO[[#This Row],[Casos Acumulados]]&gt;0,CONSOLIDADO[[#This Row],[Muertes]]&gt;0),N1813+1,I1814))</f>
        <v>0</v>
      </c>
      <c r="O1814" s="75">
        <f>+IFERROR(VLOOKUP($G1814,TDMuertes!$C$2:$E$534,3,0),0)</f>
        <v>0</v>
      </c>
      <c r="P1814" s="100" t="str">
        <f t="shared" ca="1" si="152"/>
        <v>OFF</v>
      </c>
      <c r="Q1814" s="84">
        <f>+IFERROR(VLOOKUP(CONSOLIDADO[[#This Row],[Codigo Municipio]],TDDia!$A$4:$B$394,2,0),0)</f>
        <v>0</v>
      </c>
    </row>
    <row r="1815" spans="2:17" ht="14.4" x14ac:dyDescent="0.3">
      <c r="B1815">
        <f t="shared" si="154"/>
        <v>10</v>
      </c>
      <c r="C1815" s="75" t="str" cm="1">
        <f t="array" ref="C1815">+INDEX(Table_4[[Departamento]:[Municipio]],FINAL!$B1815,1)</f>
        <v>Colón</v>
      </c>
      <c r="D1815" s="75" t="str" cm="1">
        <f t="array" ref="D1815">+INDEX(Table_4[[Departamento]:[Municipio]],FINAL!$B1815,4)</f>
        <v>Balfate</v>
      </c>
      <c r="E1815" s="75" t="str" cm="1">
        <f t="array" ref="E1815">+INDEX(Table_4[[Departamento]:[Municipio]],FINAL!$B1815,3)</f>
        <v>0202</v>
      </c>
      <c r="F1815" s="102">
        <f t="shared" si="153"/>
        <v>43969</v>
      </c>
      <c r="G1815" s="77" t="str">
        <f>+CONSOLIDADO[[#This Row],[Codigo Municipio]]&amp;CONSOLIDADO[[#This Row],[Fecha]]</f>
        <v>020243969</v>
      </c>
      <c r="H1815" s="78">
        <f>+IFERROR(VLOOKUP($G1815,TDAcumula!$C$2:$E$2027,3,0),0)</f>
        <v>0</v>
      </c>
      <c r="I1815" s="79">
        <f t="shared" si="150"/>
        <v>0</v>
      </c>
      <c r="J1815" s="80">
        <f>+IF(CONSOLIDADO[[#This Row],[Codigo Municipio]]=E1814,CONSOLIDADO[[#This Row],[Fallecidos Diarios]]+J1814,CONSOLIDADO[[#This Row],[Fallecidos Diarios]])</f>
        <v>0</v>
      </c>
      <c r="K1815" s="81">
        <f t="shared" si="151"/>
        <v>0</v>
      </c>
      <c r="L1815" s="82">
        <f>+IF(CONSOLIDADO[[#This Row],[Codigo Municipio]]=E1814,CONSOLIDADO[[#This Row],[Recuperados Diarios]]+L1814,CONSOLIDADO[[#This Row],[Recuperados Diarios]])</f>
        <v>0</v>
      </c>
      <c r="M1815" s="83" cm="1">
        <f t="array" ref="M1815">+IFERROR(IF(CONSOLIDADO[[#This Row],[Día]]&lt;14,0,INDEX(CONSOLIDADO[Casos Diarios],ROW()-14,1)),0)</f>
        <v>0</v>
      </c>
      <c r="N1815" s="78">
        <f>+IF(CONSOLIDADO[[#This Row],[Clave]]="710143893",1,IF(OR(CONSOLIDADO[[#This Row],[Casos Acumulados]]&gt;0,CONSOLIDADO[[#This Row],[Muertes]]&gt;0),N1814+1,I1815))</f>
        <v>0</v>
      </c>
      <c r="O1815" s="75">
        <f>+IFERROR(VLOOKUP($G1815,TDMuertes!$C$2:$E$534,3,0),0)</f>
        <v>0</v>
      </c>
      <c r="P1815" s="100" t="str">
        <f t="shared" ca="1" si="152"/>
        <v>OFF</v>
      </c>
      <c r="Q1815" s="84">
        <f>+IFERROR(VLOOKUP(CONSOLIDADO[[#This Row],[Codigo Municipio]],TDDia!$A$4:$B$394,2,0),0)</f>
        <v>0</v>
      </c>
    </row>
    <row r="1816" spans="2:17" ht="14.4" x14ac:dyDescent="0.3">
      <c r="B1816">
        <f t="shared" si="154"/>
        <v>10</v>
      </c>
      <c r="C1816" s="75" t="str" cm="1">
        <f t="array" ref="C1816">+INDEX(Table_4[[Departamento]:[Municipio]],FINAL!$B1816,1)</f>
        <v>Colón</v>
      </c>
      <c r="D1816" s="75" t="str" cm="1">
        <f t="array" ref="D1816">+INDEX(Table_4[[Departamento]:[Municipio]],FINAL!$B1816,4)</f>
        <v>Balfate</v>
      </c>
      <c r="E1816" s="75" t="str" cm="1">
        <f t="array" ref="E1816">+INDEX(Table_4[[Departamento]:[Municipio]],FINAL!$B1816,3)</f>
        <v>0202</v>
      </c>
      <c r="F1816" s="102">
        <f t="shared" si="153"/>
        <v>43970</v>
      </c>
      <c r="G1816" s="77" t="str">
        <f>+CONSOLIDADO[[#This Row],[Codigo Municipio]]&amp;CONSOLIDADO[[#This Row],[Fecha]]</f>
        <v>020243970</v>
      </c>
      <c r="H1816" s="78">
        <f>+IFERROR(VLOOKUP($G1816,TDAcumula!$C$2:$E$2027,3,0),0)</f>
        <v>0</v>
      </c>
      <c r="I1816" s="79">
        <f t="shared" si="150"/>
        <v>0</v>
      </c>
      <c r="J1816" s="80">
        <f>+IF(CONSOLIDADO[[#This Row],[Codigo Municipio]]=E1815,CONSOLIDADO[[#This Row],[Fallecidos Diarios]]+J1815,CONSOLIDADO[[#This Row],[Fallecidos Diarios]])</f>
        <v>0</v>
      </c>
      <c r="K1816" s="81">
        <f t="shared" si="151"/>
        <v>0</v>
      </c>
      <c r="L1816" s="82">
        <f>+IF(CONSOLIDADO[[#This Row],[Codigo Municipio]]=E1815,CONSOLIDADO[[#This Row],[Recuperados Diarios]]+L1815,CONSOLIDADO[[#This Row],[Recuperados Diarios]])</f>
        <v>0</v>
      </c>
      <c r="M1816" s="83" cm="1">
        <f t="array" ref="M1816">+IFERROR(IF(CONSOLIDADO[[#This Row],[Día]]&lt;14,0,INDEX(CONSOLIDADO[Casos Diarios],ROW()-14,1)),0)</f>
        <v>0</v>
      </c>
      <c r="N1816" s="78">
        <f>+IF(CONSOLIDADO[[#This Row],[Clave]]="710143893",1,IF(OR(CONSOLIDADO[[#This Row],[Casos Acumulados]]&gt;0,CONSOLIDADO[[#This Row],[Muertes]]&gt;0),N1815+1,I1816))</f>
        <v>0</v>
      </c>
      <c r="O1816" s="75">
        <f>+IFERROR(VLOOKUP($G1816,TDMuertes!$C$2:$E$534,3,0),0)</f>
        <v>0</v>
      </c>
      <c r="P1816" s="100" t="str">
        <f t="shared" ca="1" si="152"/>
        <v>OFF</v>
      </c>
      <c r="Q1816" s="84">
        <f>+IFERROR(VLOOKUP(CONSOLIDADO[[#This Row],[Codigo Municipio]],TDDia!$A$4:$B$394,2,0),0)</f>
        <v>0</v>
      </c>
    </row>
    <row r="1817" spans="2:17" ht="14.4" x14ac:dyDescent="0.3">
      <c r="B1817">
        <f t="shared" si="154"/>
        <v>10</v>
      </c>
      <c r="C1817" s="75" t="str" cm="1">
        <f t="array" ref="C1817">+INDEX(Table_4[[Departamento]:[Municipio]],FINAL!$B1817,1)</f>
        <v>Colón</v>
      </c>
      <c r="D1817" s="75" t="str" cm="1">
        <f t="array" ref="D1817">+INDEX(Table_4[[Departamento]:[Municipio]],FINAL!$B1817,4)</f>
        <v>Balfate</v>
      </c>
      <c r="E1817" s="75" t="str" cm="1">
        <f t="array" ref="E1817">+INDEX(Table_4[[Departamento]:[Municipio]],FINAL!$B1817,3)</f>
        <v>0202</v>
      </c>
      <c r="F1817" s="102">
        <f t="shared" si="153"/>
        <v>43971</v>
      </c>
      <c r="G1817" s="77" t="str">
        <f>+CONSOLIDADO[[#This Row],[Codigo Municipio]]&amp;CONSOLIDADO[[#This Row],[Fecha]]</f>
        <v>020243971</v>
      </c>
      <c r="H1817" s="78">
        <f>+IFERROR(VLOOKUP($G1817,TDAcumula!$C$2:$E$2027,3,0),0)</f>
        <v>0</v>
      </c>
      <c r="I1817" s="79">
        <f t="shared" si="150"/>
        <v>0</v>
      </c>
      <c r="J1817" s="80">
        <f>+IF(CONSOLIDADO[[#This Row],[Codigo Municipio]]=E1816,CONSOLIDADO[[#This Row],[Fallecidos Diarios]]+J1816,CONSOLIDADO[[#This Row],[Fallecidos Diarios]])</f>
        <v>0</v>
      </c>
      <c r="K1817" s="81">
        <f t="shared" si="151"/>
        <v>0</v>
      </c>
      <c r="L1817" s="82">
        <f>+IF(CONSOLIDADO[[#This Row],[Codigo Municipio]]=E1816,CONSOLIDADO[[#This Row],[Recuperados Diarios]]+L1816,CONSOLIDADO[[#This Row],[Recuperados Diarios]])</f>
        <v>0</v>
      </c>
      <c r="M1817" s="83" cm="1">
        <f t="array" ref="M1817">+IFERROR(IF(CONSOLIDADO[[#This Row],[Día]]&lt;14,0,INDEX(CONSOLIDADO[Casos Diarios],ROW()-14,1)),0)</f>
        <v>0</v>
      </c>
      <c r="N1817" s="78">
        <f>+IF(CONSOLIDADO[[#This Row],[Clave]]="710143893",1,IF(OR(CONSOLIDADO[[#This Row],[Casos Acumulados]]&gt;0,CONSOLIDADO[[#This Row],[Muertes]]&gt;0),N1816+1,I1817))</f>
        <v>0</v>
      </c>
      <c r="O1817" s="75">
        <f>+IFERROR(VLOOKUP($G1817,TDMuertes!$C$2:$E$534,3,0),0)</f>
        <v>0</v>
      </c>
      <c r="P1817" s="100" t="str">
        <f t="shared" ca="1" si="152"/>
        <v>OFF</v>
      </c>
      <c r="Q1817" s="84">
        <f>+IFERROR(VLOOKUP(CONSOLIDADO[[#This Row],[Codigo Municipio]],TDDia!$A$4:$B$394,2,0),0)</f>
        <v>0</v>
      </c>
    </row>
    <row r="1818" spans="2:17" ht="14.4" x14ac:dyDescent="0.3">
      <c r="B1818">
        <f t="shared" si="154"/>
        <v>10</v>
      </c>
      <c r="C1818" s="75" t="str" cm="1">
        <f t="array" ref="C1818">+INDEX(Table_4[[Departamento]:[Municipio]],FINAL!$B1818,1)</f>
        <v>Colón</v>
      </c>
      <c r="D1818" s="75" t="str" cm="1">
        <f t="array" ref="D1818">+INDEX(Table_4[[Departamento]:[Municipio]],FINAL!$B1818,4)</f>
        <v>Balfate</v>
      </c>
      <c r="E1818" s="75" t="str" cm="1">
        <f t="array" ref="E1818">+INDEX(Table_4[[Departamento]:[Municipio]],FINAL!$B1818,3)</f>
        <v>0202</v>
      </c>
      <c r="F1818" s="102">
        <f t="shared" si="153"/>
        <v>43972</v>
      </c>
      <c r="G1818" s="77" t="str">
        <f>+CONSOLIDADO[[#This Row],[Codigo Municipio]]&amp;CONSOLIDADO[[#This Row],[Fecha]]</f>
        <v>020243972</v>
      </c>
      <c r="H1818" s="78">
        <f>+IFERROR(VLOOKUP($G1818,TDAcumula!$C$2:$E$2027,3,0),0)</f>
        <v>0</v>
      </c>
      <c r="I1818" s="79">
        <f t="shared" si="150"/>
        <v>0</v>
      </c>
      <c r="J1818" s="80">
        <f>+IF(CONSOLIDADO[[#This Row],[Codigo Municipio]]=E1817,CONSOLIDADO[[#This Row],[Fallecidos Diarios]]+J1817,CONSOLIDADO[[#This Row],[Fallecidos Diarios]])</f>
        <v>0</v>
      </c>
      <c r="K1818" s="81">
        <f t="shared" si="151"/>
        <v>0</v>
      </c>
      <c r="L1818" s="82">
        <f>+IF(CONSOLIDADO[[#This Row],[Codigo Municipio]]=E1817,CONSOLIDADO[[#This Row],[Recuperados Diarios]]+L1817,CONSOLIDADO[[#This Row],[Recuperados Diarios]])</f>
        <v>0</v>
      </c>
      <c r="M1818" s="83" cm="1">
        <f t="array" ref="M1818">+IFERROR(IF(CONSOLIDADO[[#This Row],[Día]]&lt;14,0,INDEX(CONSOLIDADO[Casos Diarios],ROW()-14,1)),0)</f>
        <v>0</v>
      </c>
      <c r="N1818" s="78">
        <f>+IF(CONSOLIDADO[[#This Row],[Clave]]="710143893",1,IF(OR(CONSOLIDADO[[#This Row],[Casos Acumulados]]&gt;0,CONSOLIDADO[[#This Row],[Muertes]]&gt;0),N1817+1,I1818))</f>
        <v>0</v>
      </c>
      <c r="O1818" s="75">
        <f>+IFERROR(VLOOKUP($G1818,TDMuertes!$C$2:$E$534,3,0),0)</f>
        <v>0</v>
      </c>
      <c r="P1818" s="100" t="str">
        <f t="shared" ca="1" si="152"/>
        <v>OFF</v>
      </c>
      <c r="Q1818" s="84">
        <f>+IFERROR(VLOOKUP(CONSOLIDADO[[#This Row],[Codigo Municipio]],TDDia!$A$4:$B$394,2,0),0)</f>
        <v>0</v>
      </c>
    </row>
    <row r="1819" spans="2:17" ht="14.4" x14ac:dyDescent="0.3">
      <c r="B1819">
        <f t="shared" si="154"/>
        <v>10</v>
      </c>
      <c r="C1819" s="75" t="str" cm="1">
        <f t="array" ref="C1819">+INDEX(Table_4[[Departamento]:[Municipio]],FINAL!$B1819,1)</f>
        <v>Colón</v>
      </c>
      <c r="D1819" s="75" t="str" cm="1">
        <f t="array" ref="D1819">+INDEX(Table_4[[Departamento]:[Municipio]],FINAL!$B1819,4)</f>
        <v>Balfate</v>
      </c>
      <c r="E1819" s="75" t="str" cm="1">
        <f t="array" ref="E1819">+INDEX(Table_4[[Departamento]:[Municipio]],FINAL!$B1819,3)</f>
        <v>0202</v>
      </c>
      <c r="F1819" s="102">
        <f t="shared" si="153"/>
        <v>43973</v>
      </c>
      <c r="G1819" s="77" t="str">
        <f>+CONSOLIDADO[[#This Row],[Codigo Municipio]]&amp;CONSOLIDADO[[#This Row],[Fecha]]</f>
        <v>020243973</v>
      </c>
      <c r="H1819" s="78">
        <f>+IFERROR(VLOOKUP($G1819,TDAcumula!$C$2:$E$2027,3,0),0)</f>
        <v>0</v>
      </c>
      <c r="I1819" s="79">
        <f t="shared" si="150"/>
        <v>0</v>
      </c>
      <c r="J1819" s="80">
        <f>+IF(CONSOLIDADO[[#This Row],[Codigo Municipio]]=E1818,CONSOLIDADO[[#This Row],[Fallecidos Diarios]]+J1818,CONSOLIDADO[[#This Row],[Fallecidos Diarios]])</f>
        <v>0</v>
      </c>
      <c r="K1819" s="81">
        <f t="shared" si="151"/>
        <v>0</v>
      </c>
      <c r="L1819" s="82">
        <f>+IF(CONSOLIDADO[[#This Row],[Codigo Municipio]]=E1818,CONSOLIDADO[[#This Row],[Recuperados Diarios]]+L1818,CONSOLIDADO[[#This Row],[Recuperados Diarios]])</f>
        <v>0</v>
      </c>
      <c r="M1819" s="83" cm="1">
        <f t="array" ref="M1819">+IFERROR(IF(CONSOLIDADO[[#This Row],[Día]]&lt;14,0,INDEX(CONSOLIDADO[Casos Diarios],ROW()-14,1)),0)</f>
        <v>0</v>
      </c>
      <c r="N1819" s="78">
        <f>+IF(CONSOLIDADO[[#This Row],[Clave]]="710143893",1,IF(OR(CONSOLIDADO[[#This Row],[Casos Acumulados]]&gt;0,CONSOLIDADO[[#This Row],[Muertes]]&gt;0),N1818+1,I1819))</f>
        <v>0</v>
      </c>
      <c r="O1819" s="75">
        <f>+IFERROR(VLOOKUP($G1819,TDMuertes!$C$2:$E$534,3,0),0)</f>
        <v>0</v>
      </c>
      <c r="P1819" s="100" t="str">
        <f t="shared" ca="1" si="152"/>
        <v>OFF</v>
      </c>
      <c r="Q1819" s="84">
        <f>+IFERROR(VLOOKUP(CONSOLIDADO[[#This Row],[Codigo Municipio]],TDDia!$A$4:$B$394,2,0),0)</f>
        <v>0</v>
      </c>
    </row>
    <row r="1820" spans="2:17" ht="14.4" x14ac:dyDescent="0.3">
      <c r="B1820">
        <f t="shared" si="154"/>
        <v>10</v>
      </c>
      <c r="C1820" s="75" t="str" cm="1">
        <f t="array" ref="C1820">+INDEX(Table_4[[Departamento]:[Municipio]],FINAL!$B1820,1)</f>
        <v>Colón</v>
      </c>
      <c r="D1820" s="75" t="str" cm="1">
        <f t="array" ref="D1820">+INDEX(Table_4[[Departamento]:[Municipio]],FINAL!$B1820,4)</f>
        <v>Balfate</v>
      </c>
      <c r="E1820" s="75" t="str" cm="1">
        <f t="array" ref="E1820">+INDEX(Table_4[[Departamento]:[Municipio]],FINAL!$B1820,3)</f>
        <v>0202</v>
      </c>
      <c r="F1820" s="102">
        <f t="shared" si="153"/>
        <v>43974</v>
      </c>
      <c r="G1820" s="77" t="str">
        <f>+CONSOLIDADO[[#This Row],[Codigo Municipio]]&amp;CONSOLIDADO[[#This Row],[Fecha]]</f>
        <v>020243974</v>
      </c>
      <c r="H1820" s="78">
        <f>+IFERROR(VLOOKUP($G1820,TDAcumula!$C$2:$E$2027,3,0),0)</f>
        <v>0</v>
      </c>
      <c r="I1820" s="79">
        <f t="shared" si="150"/>
        <v>0</v>
      </c>
      <c r="J1820" s="80">
        <f>+IF(CONSOLIDADO[[#This Row],[Codigo Municipio]]=E1819,CONSOLIDADO[[#This Row],[Fallecidos Diarios]]+J1819,CONSOLIDADO[[#This Row],[Fallecidos Diarios]])</f>
        <v>0</v>
      </c>
      <c r="K1820" s="81">
        <f t="shared" si="151"/>
        <v>0</v>
      </c>
      <c r="L1820" s="82">
        <f>+IF(CONSOLIDADO[[#This Row],[Codigo Municipio]]=E1819,CONSOLIDADO[[#This Row],[Recuperados Diarios]]+L1819,CONSOLIDADO[[#This Row],[Recuperados Diarios]])</f>
        <v>0</v>
      </c>
      <c r="M1820" s="83" cm="1">
        <f t="array" ref="M1820">+IFERROR(IF(CONSOLIDADO[[#This Row],[Día]]&lt;14,0,INDEX(CONSOLIDADO[Casos Diarios],ROW()-14,1)),0)</f>
        <v>0</v>
      </c>
      <c r="N1820" s="78">
        <f>+IF(CONSOLIDADO[[#This Row],[Clave]]="710143893",1,IF(OR(CONSOLIDADO[[#This Row],[Casos Acumulados]]&gt;0,CONSOLIDADO[[#This Row],[Muertes]]&gt;0),N1819+1,I1820))</f>
        <v>0</v>
      </c>
      <c r="O1820" s="75">
        <f>+IFERROR(VLOOKUP($G1820,TDMuertes!$C$2:$E$534,3,0),0)</f>
        <v>0</v>
      </c>
      <c r="P1820" s="100" t="str">
        <f t="shared" ca="1" si="152"/>
        <v>OFF</v>
      </c>
      <c r="Q1820" s="84">
        <f>+IFERROR(VLOOKUP(CONSOLIDADO[[#This Row],[Codigo Municipio]],TDDia!$A$4:$B$394,2,0),0)</f>
        <v>0</v>
      </c>
    </row>
    <row r="1821" spans="2:17" ht="14.4" x14ac:dyDescent="0.3">
      <c r="B1821">
        <f t="shared" si="154"/>
        <v>10</v>
      </c>
      <c r="C1821" s="75" t="str" cm="1">
        <f t="array" ref="C1821">+INDEX(Table_4[[Departamento]:[Municipio]],FINAL!$B1821,1)</f>
        <v>Colón</v>
      </c>
      <c r="D1821" s="75" t="str" cm="1">
        <f t="array" ref="D1821">+INDEX(Table_4[[Departamento]:[Municipio]],FINAL!$B1821,4)</f>
        <v>Balfate</v>
      </c>
      <c r="E1821" s="75" t="str" cm="1">
        <f t="array" ref="E1821">+INDEX(Table_4[[Departamento]:[Municipio]],FINAL!$B1821,3)</f>
        <v>0202</v>
      </c>
      <c r="F1821" s="102">
        <f t="shared" si="153"/>
        <v>43975</v>
      </c>
      <c r="G1821" s="77" t="str">
        <f>+CONSOLIDADO[[#This Row],[Codigo Municipio]]&amp;CONSOLIDADO[[#This Row],[Fecha]]</f>
        <v>020243975</v>
      </c>
      <c r="H1821" s="78">
        <f>+IFERROR(VLOOKUP($G1821,TDAcumula!$C$2:$E$2027,3,0),0)</f>
        <v>0</v>
      </c>
      <c r="I1821" s="79">
        <f t="shared" si="150"/>
        <v>0</v>
      </c>
      <c r="J1821" s="80">
        <f>+IF(CONSOLIDADO[[#This Row],[Codigo Municipio]]=E1820,CONSOLIDADO[[#This Row],[Fallecidos Diarios]]+J1820,CONSOLIDADO[[#This Row],[Fallecidos Diarios]])</f>
        <v>0</v>
      </c>
      <c r="K1821" s="81">
        <f t="shared" si="151"/>
        <v>0</v>
      </c>
      <c r="L1821" s="82">
        <f>+IF(CONSOLIDADO[[#This Row],[Codigo Municipio]]=E1820,CONSOLIDADO[[#This Row],[Recuperados Diarios]]+L1820,CONSOLIDADO[[#This Row],[Recuperados Diarios]])</f>
        <v>0</v>
      </c>
      <c r="M1821" s="83" cm="1">
        <f t="array" ref="M1821">+IFERROR(IF(CONSOLIDADO[[#This Row],[Día]]&lt;14,0,INDEX(CONSOLIDADO[Casos Diarios],ROW()-14,1)),0)</f>
        <v>0</v>
      </c>
      <c r="N1821" s="78">
        <f>+IF(CONSOLIDADO[[#This Row],[Clave]]="710143893",1,IF(OR(CONSOLIDADO[[#This Row],[Casos Acumulados]]&gt;0,CONSOLIDADO[[#This Row],[Muertes]]&gt;0),N1820+1,I1821))</f>
        <v>0</v>
      </c>
      <c r="O1821" s="75">
        <f>+IFERROR(VLOOKUP($G1821,TDMuertes!$C$2:$E$534,3,0),0)</f>
        <v>0</v>
      </c>
      <c r="P1821" s="100" t="str">
        <f t="shared" ca="1" si="152"/>
        <v>OFF</v>
      </c>
      <c r="Q1821" s="84">
        <f>+IFERROR(VLOOKUP(CONSOLIDADO[[#This Row],[Codigo Municipio]],TDDia!$A$4:$B$394,2,0),0)</f>
        <v>0</v>
      </c>
    </row>
    <row r="1822" spans="2:17" ht="14.4" x14ac:dyDescent="0.3">
      <c r="B1822">
        <f t="shared" si="154"/>
        <v>10</v>
      </c>
      <c r="C1822" s="75" t="str" cm="1">
        <f t="array" ref="C1822">+INDEX(Table_4[[Departamento]:[Municipio]],FINAL!$B1822,1)</f>
        <v>Colón</v>
      </c>
      <c r="D1822" s="75" t="str" cm="1">
        <f t="array" ref="D1822">+INDEX(Table_4[[Departamento]:[Municipio]],FINAL!$B1822,4)</f>
        <v>Balfate</v>
      </c>
      <c r="E1822" s="75" t="str" cm="1">
        <f t="array" ref="E1822">+INDEX(Table_4[[Departamento]:[Municipio]],FINAL!$B1822,3)</f>
        <v>0202</v>
      </c>
      <c r="F1822" s="102">
        <f t="shared" si="153"/>
        <v>43976</v>
      </c>
      <c r="G1822" s="77" t="str">
        <f>+CONSOLIDADO[[#This Row],[Codigo Municipio]]&amp;CONSOLIDADO[[#This Row],[Fecha]]</f>
        <v>020243976</v>
      </c>
      <c r="H1822" s="78">
        <f>+IFERROR(VLOOKUP($G1822,TDAcumula!$C$2:$E$2027,3,0),0)</f>
        <v>0</v>
      </c>
      <c r="I1822" s="79">
        <f t="shared" si="150"/>
        <v>0</v>
      </c>
      <c r="J1822" s="80">
        <f>+IF(CONSOLIDADO[[#This Row],[Codigo Municipio]]=E1821,CONSOLIDADO[[#This Row],[Fallecidos Diarios]]+J1821,CONSOLIDADO[[#This Row],[Fallecidos Diarios]])</f>
        <v>0</v>
      </c>
      <c r="K1822" s="81">
        <f t="shared" si="151"/>
        <v>0</v>
      </c>
      <c r="L1822" s="82">
        <f>+IF(CONSOLIDADO[[#This Row],[Codigo Municipio]]=E1821,CONSOLIDADO[[#This Row],[Recuperados Diarios]]+L1821,CONSOLIDADO[[#This Row],[Recuperados Diarios]])</f>
        <v>0</v>
      </c>
      <c r="M1822" s="83" cm="1">
        <f t="array" ref="M1822">+IFERROR(IF(CONSOLIDADO[[#This Row],[Día]]&lt;14,0,INDEX(CONSOLIDADO[Casos Diarios],ROW()-14,1)),0)</f>
        <v>0</v>
      </c>
      <c r="N1822" s="78">
        <f>+IF(CONSOLIDADO[[#This Row],[Clave]]="710143893",1,IF(OR(CONSOLIDADO[[#This Row],[Casos Acumulados]]&gt;0,CONSOLIDADO[[#This Row],[Muertes]]&gt;0),N1821+1,I1822))</f>
        <v>0</v>
      </c>
      <c r="O1822" s="75">
        <f>+IFERROR(VLOOKUP($G1822,TDMuertes!$C$2:$E$534,3,0),0)</f>
        <v>0</v>
      </c>
      <c r="P1822" s="100" t="str">
        <f t="shared" ca="1" si="152"/>
        <v>OFF</v>
      </c>
      <c r="Q1822" s="84">
        <f>+IFERROR(VLOOKUP(CONSOLIDADO[[#This Row],[Codigo Municipio]],TDDia!$A$4:$B$394,2,0),0)</f>
        <v>0</v>
      </c>
    </row>
    <row r="1823" spans="2:17" ht="14.4" x14ac:dyDescent="0.3">
      <c r="B1823">
        <f t="shared" si="154"/>
        <v>10</v>
      </c>
      <c r="C1823" s="75" t="str" cm="1">
        <f t="array" ref="C1823">+INDEX(Table_4[[Departamento]:[Municipio]],FINAL!$B1823,1)</f>
        <v>Colón</v>
      </c>
      <c r="D1823" s="75" t="str" cm="1">
        <f t="array" ref="D1823">+INDEX(Table_4[[Departamento]:[Municipio]],FINAL!$B1823,4)</f>
        <v>Balfate</v>
      </c>
      <c r="E1823" s="75" t="str" cm="1">
        <f t="array" ref="E1823">+INDEX(Table_4[[Departamento]:[Municipio]],FINAL!$B1823,3)</f>
        <v>0202</v>
      </c>
      <c r="F1823" s="102">
        <f t="shared" si="153"/>
        <v>43977</v>
      </c>
      <c r="G1823" s="77" t="str">
        <f>+CONSOLIDADO[[#This Row],[Codigo Municipio]]&amp;CONSOLIDADO[[#This Row],[Fecha]]</f>
        <v>020243977</v>
      </c>
      <c r="H1823" s="78">
        <f>+IFERROR(VLOOKUP($G1823,TDAcumula!$C$2:$E$2027,3,0),0)</f>
        <v>0</v>
      </c>
      <c r="I1823" s="79">
        <f t="shared" si="150"/>
        <v>0</v>
      </c>
      <c r="J1823" s="80">
        <f>+IF(CONSOLIDADO[[#This Row],[Codigo Municipio]]=E1822,CONSOLIDADO[[#This Row],[Fallecidos Diarios]]+J1822,CONSOLIDADO[[#This Row],[Fallecidos Diarios]])</f>
        <v>0</v>
      </c>
      <c r="K1823" s="81">
        <f t="shared" si="151"/>
        <v>0</v>
      </c>
      <c r="L1823" s="82">
        <f>+IF(CONSOLIDADO[[#This Row],[Codigo Municipio]]=E1822,CONSOLIDADO[[#This Row],[Recuperados Diarios]]+L1822,CONSOLIDADO[[#This Row],[Recuperados Diarios]])</f>
        <v>0</v>
      </c>
      <c r="M1823" s="83" cm="1">
        <f t="array" ref="M1823">+IFERROR(IF(CONSOLIDADO[[#This Row],[Día]]&lt;14,0,INDEX(CONSOLIDADO[Casos Diarios],ROW()-14,1)),0)</f>
        <v>0</v>
      </c>
      <c r="N1823" s="78">
        <f>+IF(CONSOLIDADO[[#This Row],[Clave]]="710143893",1,IF(OR(CONSOLIDADO[[#This Row],[Casos Acumulados]]&gt;0,CONSOLIDADO[[#This Row],[Muertes]]&gt;0),N1822+1,I1823))</f>
        <v>0</v>
      </c>
      <c r="O1823" s="75">
        <f>+IFERROR(VLOOKUP($G1823,TDMuertes!$C$2:$E$534,3,0),0)</f>
        <v>0</v>
      </c>
      <c r="P1823" s="100" t="str">
        <f t="shared" ca="1" si="152"/>
        <v>OFF</v>
      </c>
      <c r="Q1823" s="84">
        <f>+IFERROR(VLOOKUP(CONSOLIDADO[[#This Row],[Codigo Municipio]],TDDia!$A$4:$B$394,2,0),0)</f>
        <v>0</v>
      </c>
    </row>
    <row r="1824" spans="2:17" ht="14.4" x14ac:dyDescent="0.3">
      <c r="B1824">
        <f t="shared" si="154"/>
        <v>10</v>
      </c>
      <c r="C1824" s="75" t="str" cm="1">
        <f t="array" ref="C1824">+INDEX(Table_4[[Departamento]:[Municipio]],FINAL!$B1824,1)</f>
        <v>Colón</v>
      </c>
      <c r="D1824" s="75" t="str" cm="1">
        <f t="array" ref="D1824">+INDEX(Table_4[[Departamento]:[Municipio]],FINAL!$B1824,4)</f>
        <v>Balfate</v>
      </c>
      <c r="E1824" s="75" t="str" cm="1">
        <f t="array" ref="E1824">+INDEX(Table_4[[Departamento]:[Municipio]],FINAL!$B1824,3)</f>
        <v>0202</v>
      </c>
      <c r="F1824" s="102">
        <f t="shared" si="153"/>
        <v>43978</v>
      </c>
      <c r="G1824" s="77" t="str">
        <f>+CONSOLIDADO[[#This Row],[Codigo Municipio]]&amp;CONSOLIDADO[[#This Row],[Fecha]]</f>
        <v>020243978</v>
      </c>
      <c r="H1824" s="78">
        <f>+IFERROR(VLOOKUP($G1824,TDAcumula!$C$2:$E$2027,3,0),0)</f>
        <v>0</v>
      </c>
      <c r="I1824" s="79">
        <f t="shared" si="150"/>
        <v>0</v>
      </c>
      <c r="J1824" s="80">
        <f>+IF(CONSOLIDADO[[#This Row],[Codigo Municipio]]=E1823,CONSOLIDADO[[#This Row],[Fallecidos Diarios]]+J1823,CONSOLIDADO[[#This Row],[Fallecidos Diarios]])</f>
        <v>0</v>
      </c>
      <c r="K1824" s="81">
        <f t="shared" si="151"/>
        <v>0</v>
      </c>
      <c r="L1824" s="82">
        <f>+IF(CONSOLIDADO[[#This Row],[Codigo Municipio]]=E1823,CONSOLIDADO[[#This Row],[Recuperados Diarios]]+L1823,CONSOLIDADO[[#This Row],[Recuperados Diarios]])</f>
        <v>0</v>
      </c>
      <c r="M1824" s="83" cm="1">
        <f t="array" ref="M1824">+IFERROR(IF(CONSOLIDADO[[#This Row],[Día]]&lt;14,0,INDEX(CONSOLIDADO[Casos Diarios],ROW()-14,1)),0)</f>
        <v>0</v>
      </c>
      <c r="N1824" s="78">
        <f>+IF(CONSOLIDADO[[#This Row],[Clave]]="710143893",1,IF(OR(CONSOLIDADO[[#This Row],[Casos Acumulados]]&gt;0,CONSOLIDADO[[#This Row],[Muertes]]&gt;0),N1823+1,I1824))</f>
        <v>0</v>
      </c>
      <c r="O1824" s="75">
        <f>+IFERROR(VLOOKUP($G1824,TDMuertes!$C$2:$E$534,3,0),0)</f>
        <v>0</v>
      </c>
      <c r="P1824" s="100" t="str">
        <f t="shared" ca="1" si="152"/>
        <v>OFF</v>
      </c>
      <c r="Q1824" s="84">
        <f>+IFERROR(VLOOKUP(CONSOLIDADO[[#This Row],[Codigo Municipio]],TDDia!$A$4:$B$394,2,0),0)</f>
        <v>0</v>
      </c>
    </row>
    <row r="1825" spans="2:17" ht="14.4" x14ac:dyDescent="0.3">
      <c r="B1825">
        <f t="shared" si="154"/>
        <v>10</v>
      </c>
      <c r="C1825" s="75" t="str" cm="1">
        <f t="array" ref="C1825">+INDEX(Table_4[[Departamento]:[Municipio]],FINAL!$B1825,1)</f>
        <v>Colón</v>
      </c>
      <c r="D1825" s="75" t="str" cm="1">
        <f t="array" ref="D1825">+INDEX(Table_4[[Departamento]:[Municipio]],FINAL!$B1825,4)</f>
        <v>Balfate</v>
      </c>
      <c r="E1825" s="75" t="str" cm="1">
        <f t="array" ref="E1825">+INDEX(Table_4[[Departamento]:[Municipio]],FINAL!$B1825,3)</f>
        <v>0202</v>
      </c>
      <c r="F1825" s="102">
        <f t="shared" si="153"/>
        <v>43979</v>
      </c>
      <c r="G1825" s="77" t="str">
        <f>+CONSOLIDADO[[#This Row],[Codigo Municipio]]&amp;CONSOLIDADO[[#This Row],[Fecha]]</f>
        <v>020243979</v>
      </c>
      <c r="H1825" s="78">
        <f>+IFERROR(VLOOKUP($G1825,TDAcumula!$C$2:$E$2027,3,0),0)</f>
        <v>0</v>
      </c>
      <c r="I1825" s="79">
        <f t="shared" si="150"/>
        <v>0</v>
      </c>
      <c r="J1825" s="80">
        <f>+IF(CONSOLIDADO[[#This Row],[Codigo Municipio]]=E1824,CONSOLIDADO[[#This Row],[Fallecidos Diarios]]+J1824,CONSOLIDADO[[#This Row],[Fallecidos Diarios]])</f>
        <v>0</v>
      </c>
      <c r="K1825" s="81">
        <f t="shared" si="151"/>
        <v>0</v>
      </c>
      <c r="L1825" s="82">
        <f>+IF(CONSOLIDADO[[#This Row],[Codigo Municipio]]=E1824,CONSOLIDADO[[#This Row],[Recuperados Diarios]]+L1824,CONSOLIDADO[[#This Row],[Recuperados Diarios]])</f>
        <v>0</v>
      </c>
      <c r="M1825" s="83" cm="1">
        <f t="array" ref="M1825">+IFERROR(IF(CONSOLIDADO[[#This Row],[Día]]&lt;14,0,INDEX(CONSOLIDADO[Casos Diarios],ROW()-14,1)),0)</f>
        <v>0</v>
      </c>
      <c r="N1825" s="78">
        <f>+IF(CONSOLIDADO[[#This Row],[Clave]]="710143893",1,IF(OR(CONSOLIDADO[[#This Row],[Casos Acumulados]]&gt;0,CONSOLIDADO[[#This Row],[Muertes]]&gt;0),N1824+1,I1825))</f>
        <v>0</v>
      </c>
      <c r="O1825" s="75">
        <f>+IFERROR(VLOOKUP($G1825,TDMuertes!$C$2:$E$534,3,0),0)</f>
        <v>0</v>
      </c>
      <c r="P1825" s="100" t="str">
        <f t="shared" ca="1" si="152"/>
        <v>OFF</v>
      </c>
      <c r="Q1825" s="84">
        <f>+IFERROR(VLOOKUP(CONSOLIDADO[[#This Row],[Codigo Municipio]],TDDia!$A$4:$B$394,2,0),0)</f>
        <v>0</v>
      </c>
    </row>
    <row r="1826" spans="2:17" ht="14.4" x14ac:dyDescent="0.3">
      <c r="B1826">
        <f t="shared" si="154"/>
        <v>10</v>
      </c>
      <c r="C1826" s="75" t="str" cm="1">
        <f t="array" ref="C1826">+INDEX(Table_4[[Departamento]:[Municipio]],FINAL!$B1826,1)</f>
        <v>Colón</v>
      </c>
      <c r="D1826" s="75" t="str" cm="1">
        <f t="array" ref="D1826">+INDEX(Table_4[[Departamento]:[Municipio]],FINAL!$B1826,4)</f>
        <v>Balfate</v>
      </c>
      <c r="E1826" s="75" t="str" cm="1">
        <f t="array" ref="E1826">+INDEX(Table_4[[Departamento]:[Municipio]],FINAL!$B1826,3)</f>
        <v>0202</v>
      </c>
      <c r="F1826" s="102">
        <f t="shared" si="153"/>
        <v>43980</v>
      </c>
      <c r="G1826" s="77" t="str">
        <f>+CONSOLIDADO[[#This Row],[Codigo Municipio]]&amp;CONSOLIDADO[[#This Row],[Fecha]]</f>
        <v>020243980</v>
      </c>
      <c r="H1826" s="78">
        <f>+IFERROR(VLOOKUP($G1826,TDAcumula!$C$2:$E$2027,3,0),0)</f>
        <v>0</v>
      </c>
      <c r="I1826" s="79">
        <f t="shared" si="150"/>
        <v>0</v>
      </c>
      <c r="J1826" s="80">
        <f>+IF(CONSOLIDADO[[#This Row],[Codigo Municipio]]=E1825,CONSOLIDADO[[#This Row],[Fallecidos Diarios]]+J1825,CONSOLIDADO[[#This Row],[Fallecidos Diarios]])</f>
        <v>0</v>
      </c>
      <c r="K1826" s="81">
        <f t="shared" si="151"/>
        <v>0</v>
      </c>
      <c r="L1826" s="82">
        <f>+IF(CONSOLIDADO[[#This Row],[Codigo Municipio]]=E1825,CONSOLIDADO[[#This Row],[Recuperados Diarios]]+L1825,CONSOLIDADO[[#This Row],[Recuperados Diarios]])</f>
        <v>0</v>
      </c>
      <c r="M1826" s="83" cm="1">
        <f t="array" ref="M1826">+IFERROR(IF(CONSOLIDADO[[#This Row],[Día]]&lt;14,0,INDEX(CONSOLIDADO[Casos Diarios],ROW()-14,1)),0)</f>
        <v>0</v>
      </c>
      <c r="N1826" s="78">
        <f>+IF(CONSOLIDADO[[#This Row],[Clave]]="710143893",1,IF(OR(CONSOLIDADO[[#This Row],[Casos Acumulados]]&gt;0,CONSOLIDADO[[#This Row],[Muertes]]&gt;0),N1825+1,I1826))</f>
        <v>0</v>
      </c>
      <c r="O1826" s="75">
        <f>+IFERROR(VLOOKUP($G1826,TDMuertes!$C$2:$E$534,3,0),0)</f>
        <v>0</v>
      </c>
      <c r="P1826" s="100" t="str">
        <f t="shared" ca="1" si="152"/>
        <v>OFF</v>
      </c>
      <c r="Q1826" s="84">
        <f>+IFERROR(VLOOKUP(CONSOLIDADO[[#This Row],[Codigo Municipio]],TDDia!$A$4:$B$394,2,0),0)</f>
        <v>0</v>
      </c>
    </row>
    <row r="1827" spans="2:17" ht="14.4" x14ac:dyDescent="0.3">
      <c r="B1827">
        <f t="shared" si="154"/>
        <v>10</v>
      </c>
      <c r="C1827" s="75" t="str" cm="1">
        <f t="array" ref="C1827">+INDEX(Table_4[[Departamento]:[Municipio]],FINAL!$B1827,1)</f>
        <v>Colón</v>
      </c>
      <c r="D1827" s="75" t="str" cm="1">
        <f t="array" ref="D1827">+INDEX(Table_4[[Departamento]:[Municipio]],FINAL!$B1827,4)</f>
        <v>Balfate</v>
      </c>
      <c r="E1827" s="75" t="str" cm="1">
        <f t="array" ref="E1827">+INDEX(Table_4[[Departamento]:[Municipio]],FINAL!$B1827,3)</f>
        <v>0202</v>
      </c>
      <c r="F1827" s="102">
        <f t="shared" si="153"/>
        <v>43981</v>
      </c>
      <c r="G1827" s="77" t="str">
        <f>+CONSOLIDADO[[#This Row],[Codigo Municipio]]&amp;CONSOLIDADO[[#This Row],[Fecha]]</f>
        <v>020243981</v>
      </c>
      <c r="H1827" s="78">
        <f>+IFERROR(VLOOKUP($G1827,TDAcumula!$C$2:$E$2027,3,0),0)</f>
        <v>0</v>
      </c>
      <c r="I1827" s="79">
        <f t="shared" si="150"/>
        <v>0</v>
      </c>
      <c r="J1827" s="80">
        <f>+IF(CONSOLIDADO[[#This Row],[Codigo Municipio]]=E1826,CONSOLIDADO[[#This Row],[Fallecidos Diarios]]+J1826,CONSOLIDADO[[#This Row],[Fallecidos Diarios]])</f>
        <v>0</v>
      </c>
      <c r="K1827" s="81">
        <f t="shared" si="151"/>
        <v>0</v>
      </c>
      <c r="L1827" s="82">
        <f>+IF(CONSOLIDADO[[#This Row],[Codigo Municipio]]=E1826,CONSOLIDADO[[#This Row],[Recuperados Diarios]]+L1826,CONSOLIDADO[[#This Row],[Recuperados Diarios]])</f>
        <v>0</v>
      </c>
      <c r="M1827" s="83" cm="1">
        <f t="array" ref="M1827">+IFERROR(IF(CONSOLIDADO[[#This Row],[Día]]&lt;14,0,INDEX(CONSOLIDADO[Casos Diarios],ROW()-14,1)),0)</f>
        <v>0</v>
      </c>
      <c r="N1827" s="78">
        <f>+IF(CONSOLIDADO[[#This Row],[Clave]]="710143893",1,IF(OR(CONSOLIDADO[[#This Row],[Casos Acumulados]]&gt;0,CONSOLIDADO[[#This Row],[Muertes]]&gt;0),N1826+1,I1827))</f>
        <v>0</v>
      </c>
      <c r="O1827" s="75">
        <f>+IFERROR(VLOOKUP($G1827,TDMuertes!$C$2:$E$534,3,0),0)</f>
        <v>0</v>
      </c>
      <c r="P1827" s="100" t="str">
        <f t="shared" ca="1" si="152"/>
        <v>OFF</v>
      </c>
      <c r="Q1827" s="84">
        <f>+IFERROR(VLOOKUP(CONSOLIDADO[[#This Row],[Codigo Municipio]],TDDia!$A$4:$B$394,2,0),0)</f>
        <v>0</v>
      </c>
    </row>
    <row r="1828" spans="2:17" ht="14.4" x14ac:dyDescent="0.3">
      <c r="B1828">
        <f t="shared" si="154"/>
        <v>10</v>
      </c>
      <c r="C1828" s="75" t="str" cm="1">
        <f t="array" ref="C1828">+INDEX(Table_4[[Departamento]:[Municipio]],FINAL!$B1828,1)</f>
        <v>Colón</v>
      </c>
      <c r="D1828" s="75" t="str" cm="1">
        <f t="array" ref="D1828">+INDEX(Table_4[[Departamento]:[Municipio]],FINAL!$B1828,4)</f>
        <v>Balfate</v>
      </c>
      <c r="E1828" s="75" t="str" cm="1">
        <f t="array" ref="E1828">+INDEX(Table_4[[Departamento]:[Municipio]],FINAL!$B1828,3)</f>
        <v>0202</v>
      </c>
      <c r="F1828" s="102">
        <f t="shared" si="153"/>
        <v>43982</v>
      </c>
      <c r="G1828" s="77" t="str">
        <f>+CONSOLIDADO[[#This Row],[Codigo Municipio]]&amp;CONSOLIDADO[[#This Row],[Fecha]]</f>
        <v>020243982</v>
      </c>
      <c r="H1828" s="78">
        <f>+IFERROR(VLOOKUP($G1828,TDAcumula!$C$2:$E$2027,3,0),0)</f>
        <v>0</v>
      </c>
      <c r="I1828" s="79">
        <f t="shared" si="150"/>
        <v>0</v>
      </c>
      <c r="J1828" s="80">
        <f>+IF(CONSOLIDADO[[#This Row],[Codigo Municipio]]=E1827,CONSOLIDADO[[#This Row],[Fallecidos Diarios]]+J1827,CONSOLIDADO[[#This Row],[Fallecidos Diarios]])</f>
        <v>0</v>
      </c>
      <c r="K1828" s="81">
        <f t="shared" si="151"/>
        <v>0</v>
      </c>
      <c r="L1828" s="82">
        <f>+IF(CONSOLIDADO[[#This Row],[Codigo Municipio]]=E1827,CONSOLIDADO[[#This Row],[Recuperados Diarios]]+L1827,CONSOLIDADO[[#This Row],[Recuperados Diarios]])</f>
        <v>0</v>
      </c>
      <c r="M1828" s="83" cm="1">
        <f t="array" ref="M1828">+IFERROR(IF(CONSOLIDADO[[#This Row],[Día]]&lt;14,0,INDEX(CONSOLIDADO[Casos Diarios],ROW()-14,1)),0)</f>
        <v>0</v>
      </c>
      <c r="N1828" s="78">
        <f>+IF(CONSOLIDADO[[#This Row],[Clave]]="710143893",1,IF(OR(CONSOLIDADO[[#This Row],[Casos Acumulados]]&gt;0,CONSOLIDADO[[#This Row],[Muertes]]&gt;0),N1827+1,I1828))</f>
        <v>0</v>
      </c>
      <c r="O1828" s="75">
        <f>+IFERROR(VLOOKUP($G1828,TDMuertes!$C$2:$E$534,3,0),0)</f>
        <v>0</v>
      </c>
      <c r="P1828" s="100" t="str">
        <f t="shared" ca="1" si="152"/>
        <v>OFF</v>
      </c>
      <c r="Q1828" s="84">
        <f>+IFERROR(VLOOKUP(CONSOLIDADO[[#This Row],[Codigo Municipio]],TDDia!$A$4:$B$394,2,0),0)</f>
        <v>0</v>
      </c>
    </row>
    <row r="1829" spans="2:17" ht="14.4" x14ac:dyDescent="0.3">
      <c r="B1829">
        <f t="shared" si="154"/>
        <v>10</v>
      </c>
      <c r="C1829" s="75" t="str" cm="1">
        <f t="array" ref="C1829">+INDEX(Table_4[[Departamento]:[Municipio]],FINAL!$B1829,1)</f>
        <v>Colón</v>
      </c>
      <c r="D1829" s="75" t="str" cm="1">
        <f t="array" ref="D1829">+INDEX(Table_4[[Departamento]:[Municipio]],FINAL!$B1829,4)</f>
        <v>Balfate</v>
      </c>
      <c r="E1829" s="75" t="str" cm="1">
        <f t="array" ref="E1829">+INDEX(Table_4[[Departamento]:[Municipio]],FINAL!$B1829,3)</f>
        <v>0202</v>
      </c>
      <c r="F1829" s="102">
        <f t="shared" si="153"/>
        <v>43983</v>
      </c>
      <c r="G1829" s="77" t="str">
        <f>+CONSOLIDADO[[#This Row],[Codigo Municipio]]&amp;CONSOLIDADO[[#This Row],[Fecha]]</f>
        <v>020243983</v>
      </c>
      <c r="H1829" s="78">
        <f>+IFERROR(VLOOKUP($G1829,TDAcumula!$C$2:$E$2027,3,0),0)</f>
        <v>0</v>
      </c>
      <c r="I1829" s="79">
        <f t="shared" si="150"/>
        <v>0</v>
      </c>
      <c r="J1829" s="80">
        <f>+IF(CONSOLIDADO[[#This Row],[Codigo Municipio]]=E1828,CONSOLIDADO[[#This Row],[Fallecidos Diarios]]+J1828,CONSOLIDADO[[#This Row],[Fallecidos Diarios]])</f>
        <v>0</v>
      </c>
      <c r="K1829" s="81">
        <f t="shared" si="151"/>
        <v>0</v>
      </c>
      <c r="L1829" s="82">
        <f>+IF(CONSOLIDADO[[#This Row],[Codigo Municipio]]=E1828,CONSOLIDADO[[#This Row],[Recuperados Diarios]]+L1828,CONSOLIDADO[[#This Row],[Recuperados Diarios]])</f>
        <v>0</v>
      </c>
      <c r="M1829" s="83" cm="1">
        <f t="array" ref="M1829">+IFERROR(IF(CONSOLIDADO[[#This Row],[Día]]&lt;14,0,INDEX(CONSOLIDADO[Casos Diarios],ROW()-14,1)),0)</f>
        <v>0</v>
      </c>
      <c r="N1829" s="78">
        <f>+IF(CONSOLIDADO[[#This Row],[Clave]]="710143893",1,IF(OR(CONSOLIDADO[[#This Row],[Casos Acumulados]]&gt;0,CONSOLIDADO[[#This Row],[Muertes]]&gt;0),N1828+1,I1829))</f>
        <v>0</v>
      </c>
      <c r="O1829" s="75">
        <f>+IFERROR(VLOOKUP($G1829,TDMuertes!$C$2:$E$534,3,0),0)</f>
        <v>0</v>
      </c>
      <c r="P1829" s="100" t="str">
        <f t="shared" ca="1" si="152"/>
        <v>OFF</v>
      </c>
      <c r="Q1829" s="84">
        <f>+IFERROR(VLOOKUP(CONSOLIDADO[[#This Row],[Codigo Municipio]],TDDia!$A$4:$B$394,2,0),0)</f>
        <v>0</v>
      </c>
    </row>
    <row r="1830" spans="2:17" ht="14.4" x14ac:dyDescent="0.3">
      <c r="B1830">
        <f t="shared" si="154"/>
        <v>10</v>
      </c>
      <c r="C1830" s="75" t="str" cm="1">
        <f t="array" ref="C1830">+INDEX(Table_4[[Departamento]:[Municipio]],FINAL!$B1830,1)</f>
        <v>Colón</v>
      </c>
      <c r="D1830" s="75" t="str" cm="1">
        <f t="array" ref="D1830">+INDEX(Table_4[[Departamento]:[Municipio]],FINAL!$B1830,4)</f>
        <v>Balfate</v>
      </c>
      <c r="E1830" s="75" t="str" cm="1">
        <f t="array" ref="E1830">+INDEX(Table_4[[Departamento]:[Municipio]],FINAL!$B1830,3)</f>
        <v>0202</v>
      </c>
      <c r="F1830" s="102">
        <f t="shared" si="153"/>
        <v>43984</v>
      </c>
      <c r="G1830" s="77" t="str">
        <f>+CONSOLIDADO[[#This Row],[Codigo Municipio]]&amp;CONSOLIDADO[[#This Row],[Fecha]]</f>
        <v>020243984</v>
      </c>
      <c r="H1830" s="78">
        <f>+IFERROR(VLOOKUP($G1830,TDAcumula!$C$2:$E$2027,3,0),0)</f>
        <v>0</v>
      </c>
      <c r="I1830" s="79">
        <f t="shared" si="150"/>
        <v>0</v>
      </c>
      <c r="J1830" s="80">
        <f>+IF(CONSOLIDADO[[#This Row],[Codigo Municipio]]=E1829,CONSOLIDADO[[#This Row],[Fallecidos Diarios]]+J1829,CONSOLIDADO[[#This Row],[Fallecidos Diarios]])</f>
        <v>0</v>
      </c>
      <c r="K1830" s="81">
        <f t="shared" si="151"/>
        <v>0</v>
      </c>
      <c r="L1830" s="82">
        <f>+IF(CONSOLIDADO[[#This Row],[Codigo Municipio]]=E1829,CONSOLIDADO[[#This Row],[Recuperados Diarios]]+L1829,CONSOLIDADO[[#This Row],[Recuperados Diarios]])</f>
        <v>0</v>
      </c>
      <c r="M1830" s="83" cm="1">
        <f t="array" ref="M1830">+IFERROR(IF(CONSOLIDADO[[#This Row],[Día]]&lt;14,0,INDEX(CONSOLIDADO[Casos Diarios],ROW()-14,1)),0)</f>
        <v>0</v>
      </c>
      <c r="N1830" s="78">
        <f>+IF(CONSOLIDADO[[#This Row],[Clave]]="710143893",1,IF(OR(CONSOLIDADO[[#This Row],[Casos Acumulados]]&gt;0,CONSOLIDADO[[#This Row],[Muertes]]&gt;0),N1829+1,I1830))</f>
        <v>0</v>
      </c>
      <c r="O1830" s="75">
        <f>+IFERROR(VLOOKUP($G1830,TDMuertes!$C$2:$E$534,3,0),0)</f>
        <v>0</v>
      </c>
      <c r="P1830" s="100" t="str">
        <f t="shared" ca="1" si="152"/>
        <v>OFF</v>
      </c>
      <c r="Q1830" s="84">
        <f>+IFERROR(VLOOKUP(CONSOLIDADO[[#This Row],[Codigo Municipio]],TDDia!$A$4:$B$394,2,0),0)</f>
        <v>0</v>
      </c>
    </row>
    <row r="1831" spans="2:17" ht="14.4" x14ac:dyDescent="0.3">
      <c r="B1831">
        <f t="shared" si="154"/>
        <v>10</v>
      </c>
      <c r="C1831" s="75" t="str" cm="1">
        <f t="array" ref="C1831">+INDEX(Table_4[[Departamento]:[Municipio]],FINAL!$B1831,1)</f>
        <v>Colón</v>
      </c>
      <c r="D1831" s="75" t="str" cm="1">
        <f t="array" ref="D1831">+INDEX(Table_4[[Departamento]:[Municipio]],FINAL!$B1831,4)</f>
        <v>Balfate</v>
      </c>
      <c r="E1831" s="75" t="str" cm="1">
        <f t="array" ref="E1831">+INDEX(Table_4[[Departamento]:[Municipio]],FINAL!$B1831,3)</f>
        <v>0202</v>
      </c>
      <c r="F1831" s="102">
        <f t="shared" si="153"/>
        <v>43985</v>
      </c>
      <c r="G1831" s="77" t="str">
        <f>+CONSOLIDADO[[#This Row],[Codigo Municipio]]&amp;CONSOLIDADO[[#This Row],[Fecha]]</f>
        <v>020243985</v>
      </c>
      <c r="H1831" s="78">
        <f>+IFERROR(VLOOKUP($G1831,TDAcumula!$C$2:$E$2027,3,0),0)</f>
        <v>0</v>
      </c>
      <c r="I1831" s="79">
        <f t="shared" si="150"/>
        <v>0</v>
      </c>
      <c r="J1831" s="80">
        <f>+IF(CONSOLIDADO[[#This Row],[Codigo Municipio]]=E1830,CONSOLIDADO[[#This Row],[Fallecidos Diarios]]+J1830,CONSOLIDADO[[#This Row],[Fallecidos Diarios]])</f>
        <v>0</v>
      </c>
      <c r="K1831" s="81">
        <f t="shared" si="151"/>
        <v>0</v>
      </c>
      <c r="L1831" s="82">
        <f>+IF(CONSOLIDADO[[#This Row],[Codigo Municipio]]=E1830,CONSOLIDADO[[#This Row],[Recuperados Diarios]]+L1830,CONSOLIDADO[[#This Row],[Recuperados Diarios]])</f>
        <v>0</v>
      </c>
      <c r="M1831" s="83" cm="1">
        <f t="array" ref="M1831">+IFERROR(IF(CONSOLIDADO[[#This Row],[Día]]&lt;14,0,INDEX(CONSOLIDADO[Casos Diarios],ROW()-14,1)),0)</f>
        <v>0</v>
      </c>
      <c r="N1831" s="78">
        <f>+IF(CONSOLIDADO[[#This Row],[Clave]]="710143893",1,IF(OR(CONSOLIDADO[[#This Row],[Casos Acumulados]]&gt;0,CONSOLIDADO[[#This Row],[Muertes]]&gt;0),N1830+1,I1831))</f>
        <v>0</v>
      </c>
      <c r="O1831" s="75">
        <f>+IFERROR(VLOOKUP($G1831,TDMuertes!$C$2:$E$534,3,0),0)</f>
        <v>0</v>
      </c>
      <c r="P1831" s="100" t="str">
        <f t="shared" ca="1" si="152"/>
        <v>OFF</v>
      </c>
      <c r="Q1831" s="84">
        <f>+IFERROR(VLOOKUP(CONSOLIDADO[[#This Row],[Codigo Municipio]],TDDia!$A$4:$B$394,2,0),0)</f>
        <v>0</v>
      </c>
    </row>
    <row r="1832" spans="2:17" ht="14.4" x14ac:dyDescent="0.3">
      <c r="B1832">
        <f t="shared" si="154"/>
        <v>10</v>
      </c>
      <c r="C1832" s="75" t="str" cm="1">
        <f t="array" ref="C1832">+INDEX(Table_4[[Departamento]:[Municipio]],FINAL!$B1832,1)</f>
        <v>Colón</v>
      </c>
      <c r="D1832" s="75" t="str" cm="1">
        <f t="array" ref="D1832">+INDEX(Table_4[[Departamento]:[Municipio]],FINAL!$B1832,4)</f>
        <v>Balfate</v>
      </c>
      <c r="E1832" s="75" t="str" cm="1">
        <f t="array" ref="E1832">+INDEX(Table_4[[Departamento]:[Municipio]],FINAL!$B1832,3)</f>
        <v>0202</v>
      </c>
      <c r="F1832" s="102">
        <f t="shared" si="153"/>
        <v>43986</v>
      </c>
      <c r="G1832" s="77" t="str">
        <f>+CONSOLIDADO[[#This Row],[Codigo Municipio]]&amp;CONSOLIDADO[[#This Row],[Fecha]]</f>
        <v>020243986</v>
      </c>
      <c r="H1832" s="78">
        <f>+IFERROR(VLOOKUP($G1832,TDAcumula!$C$2:$E$2027,3,0),0)</f>
        <v>0</v>
      </c>
      <c r="I1832" s="79">
        <f t="shared" ref="I1832:I1895" si="155">+IF(E1832=E1831,H1832+I1831,H1832)</f>
        <v>0</v>
      </c>
      <c r="J1832" s="80">
        <f>+IF(CONSOLIDADO[[#This Row],[Codigo Municipio]]=E1831,CONSOLIDADO[[#This Row],[Fallecidos Diarios]]+J1831,CONSOLIDADO[[#This Row],[Fallecidos Diarios]])</f>
        <v>0</v>
      </c>
      <c r="K1832" s="81">
        <f t="shared" ref="K1832:K1895" si="156">+IF(I1832-J1832-L1832&lt;0,0,I1832-J1832-L1832)</f>
        <v>0</v>
      </c>
      <c r="L1832" s="82">
        <f>+IF(CONSOLIDADO[[#This Row],[Codigo Municipio]]=E1831,CONSOLIDADO[[#This Row],[Recuperados Diarios]]+L1831,CONSOLIDADO[[#This Row],[Recuperados Diarios]])</f>
        <v>0</v>
      </c>
      <c r="M1832" s="83" cm="1">
        <f t="array" ref="M1832">+IFERROR(IF(CONSOLIDADO[[#This Row],[Día]]&lt;14,0,INDEX(CONSOLIDADO[Casos Diarios],ROW()-14,1)),0)</f>
        <v>0</v>
      </c>
      <c r="N1832" s="78">
        <f>+IF(CONSOLIDADO[[#This Row],[Clave]]="710143893",1,IF(OR(CONSOLIDADO[[#This Row],[Casos Acumulados]]&gt;0,CONSOLIDADO[[#This Row],[Muertes]]&gt;0),N1831+1,I1832))</f>
        <v>0</v>
      </c>
      <c r="O1832" s="75">
        <f>+IFERROR(VLOOKUP($G1832,TDMuertes!$C$2:$E$534,3,0),0)</f>
        <v>0</v>
      </c>
      <c r="P1832" s="100" t="str">
        <f t="shared" ref="P1832:P1895" ca="1" si="157">+IF(N1832=0,"OFF",IF(N1832=1,"START",IF(AND(N1832&gt;1,F1832&lt;TODAY()+1),"ON","OUT TIME")))</f>
        <v>OFF</v>
      </c>
      <c r="Q1832" s="84">
        <f>+IFERROR(VLOOKUP(CONSOLIDADO[[#This Row],[Codigo Municipio]],TDDia!$A$4:$B$394,2,0),0)</f>
        <v>0</v>
      </c>
    </row>
    <row r="1833" spans="2:17" ht="14.4" x14ac:dyDescent="0.3">
      <c r="B1833">
        <f t="shared" si="154"/>
        <v>10</v>
      </c>
      <c r="C1833" s="75" t="str" cm="1">
        <f t="array" ref="C1833">+INDEX(Table_4[[Departamento]:[Municipio]],FINAL!$B1833,1)</f>
        <v>Colón</v>
      </c>
      <c r="D1833" s="75" t="str" cm="1">
        <f t="array" ref="D1833">+INDEX(Table_4[[Departamento]:[Municipio]],FINAL!$B1833,4)</f>
        <v>Balfate</v>
      </c>
      <c r="E1833" s="75" t="str" cm="1">
        <f t="array" ref="E1833">+INDEX(Table_4[[Departamento]:[Municipio]],FINAL!$B1833,3)</f>
        <v>0202</v>
      </c>
      <c r="F1833" s="102">
        <f t="shared" si="153"/>
        <v>43987</v>
      </c>
      <c r="G1833" s="77" t="str">
        <f>+CONSOLIDADO[[#This Row],[Codigo Municipio]]&amp;CONSOLIDADO[[#This Row],[Fecha]]</f>
        <v>020243987</v>
      </c>
      <c r="H1833" s="78">
        <f>+IFERROR(VLOOKUP($G1833,TDAcumula!$C$2:$E$2027,3,0),0)</f>
        <v>0</v>
      </c>
      <c r="I1833" s="79">
        <f t="shared" si="155"/>
        <v>0</v>
      </c>
      <c r="J1833" s="80">
        <f>+IF(CONSOLIDADO[[#This Row],[Codigo Municipio]]=E1832,CONSOLIDADO[[#This Row],[Fallecidos Diarios]]+J1832,CONSOLIDADO[[#This Row],[Fallecidos Diarios]])</f>
        <v>0</v>
      </c>
      <c r="K1833" s="81">
        <f t="shared" si="156"/>
        <v>0</v>
      </c>
      <c r="L1833" s="82">
        <f>+IF(CONSOLIDADO[[#This Row],[Codigo Municipio]]=E1832,CONSOLIDADO[[#This Row],[Recuperados Diarios]]+L1832,CONSOLIDADO[[#This Row],[Recuperados Diarios]])</f>
        <v>0</v>
      </c>
      <c r="M1833" s="83" cm="1">
        <f t="array" ref="M1833">+IFERROR(IF(CONSOLIDADO[[#This Row],[Día]]&lt;14,0,INDEX(CONSOLIDADO[Casos Diarios],ROW()-14,1)),0)</f>
        <v>0</v>
      </c>
      <c r="N1833" s="78">
        <f>+IF(CONSOLIDADO[[#This Row],[Clave]]="710143893",1,IF(OR(CONSOLIDADO[[#This Row],[Casos Acumulados]]&gt;0,CONSOLIDADO[[#This Row],[Muertes]]&gt;0),N1832+1,I1833))</f>
        <v>0</v>
      </c>
      <c r="O1833" s="75">
        <f>+IFERROR(VLOOKUP($G1833,TDMuertes!$C$2:$E$534,3,0),0)</f>
        <v>0</v>
      </c>
      <c r="P1833" s="100" t="str">
        <f t="shared" ca="1" si="157"/>
        <v>OFF</v>
      </c>
      <c r="Q1833" s="84">
        <f>+IFERROR(VLOOKUP(CONSOLIDADO[[#This Row],[Codigo Municipio]],TDDia!$A$4:$B$394,2,0),0)</f>
        <v>0</v>
      </c>
    </row>
    <row r="1834" spans="2:17" ht="14.4" x14ac:dyDescent="0.3">
      <c r="B1834">
        <f t="shared" si="154"/>
        <v>10</v>
      </c>
      <c r="C1834" s="75" t="str" cm="1">
        <f t="array" ref="C1834">+INDEX(Table_4[[Departamento]:[Municipio]],FINAL!$B1834,1)</f>
        <v>Colón</v>
      </c>
      <c r="D1834" s="75" t="str" cm="1">
        <f t="array" ref="D1834">+INDEX(Table_4[[Departamento]:[Municipio]],FINAL!$B1834,4)</f>
        <v>Balfate</v>
      </c>
      <c r="E1834" s="75" t="str" cm="1">
        <f t="array" ref="E1834">+INDEX(Table_4[[Departamento]:[Municipio]],FINAL!$B1834,3)</f>
        <v>0202</v>
      </c>
      <c r="F1834" s="102">
        <f t="shared" si="153"/>
        <v>43988</v>
      </c>
      <c r="G1834" s="77" t="str">
        <f>+CONSOLIDADO[[#This Row],[Codigo Municipio]]&amp;CONSOLIDADO[[#This Row],[Fecha]]</f>
        <v>020243988</v>
      </c>
      <c r="H1834" s="78">
        <f>+IFERROR(VLOOKUP($G1834,TDAcumula!$C$2:$E$2027,3,0),0)</f>
        <v>0</v>
      </c>
      <c r="I1834" s="79">
        <f t="shared" si="155"/>
        <v>0</v>
      </c>
      <c r="J1834" s="80">
        <f>+IF(CONSOLIDADO[[#This Row],[Codigo Municipio]]=E1833,CONSOLIDADO[[#This Row],[Fallecidos Diarios]]+J1833,CONSOLIDADO[[#This Row],[Fallecidos Diarios]])</f>
        <v>0</v>
      </c>
      <c r="K1834" s="81">
        <f t="shared" si="156"/>
        <v>0</v>
      </c>
      <c r="L1834" s="82">
        <f>+IF(CONSOLIDADO[[#This Row],[Codigo Municipio]]=E1833,CONSOLIDADO[[#This Row],[Recuperados Diarios]]+L1833,CONSOLIDADO[[#This Row],[Recuperados Diarios]])</f>
        <v>0</v>
      </c>
      <c r="M1834" s="83" cm="1">
        <f t="array" ref="M1834">+IFERROR(IF(CONSOLIDADO[[#This Row],[Día]]&lt;14,0,INDEX(CONSOLIDADO[Casos Diarios],ROW()-14,1)),0)</f>
        <v>0</v>
      </c>
      <c r="N1834" s="78">
        <f>+IF(CONSOLIDADO[[#This Row],[Clave]]="710143893",1,IF(OR(CONSOLIDADO[[#This Row],[Casos Acumulados]]&gt;0,CONSOLIDADO[[#This Row],[Muertes]]&gt;0),N1833+1,I1834))</f>
        <v>0</v>
      </c>
      <c r="O1834" s="75">
        <f>+IFERROR(VLOOKUP($G1834,TDMuertes!$C$2:$E$534,3,0),0)</f>
        <v>0</v>
      </c>
      <c r="P1834" s="100" t="str">
        <f t="shared" ca="1" si="157"/>
        <v>OFF</v>
      </c>
      <c r="Q1834" s="84">
        <f>+IFERROR(VLOOKUP(CONSOLIDADO[[#This Row],[Codigo Municipio]],TDDia!$A$4:$B$394,2,0),0)</f>
        <v>0</v>
      </c>
    </row>
    <row r="1835" spans="2:17" ht="14.4" x14ac:dyDescent="0.3">
      <c r="B1835">
        <f t="shared" si="154"/>
        <v>10</v>
      </c>
      <c r="C1835" s="75" t="str" cm="1">
        <f t="array" ref="C1835">+INDEX(Table_4[[Departamento]:[Municipio]],FINAL!$B1835,1)</f>
        <v>Colón</v>
      </c>
      <c r="D1835" s="75" t="str" cm="1">
        <f t="array" ref="D1835">+INDEX(Table_4[[Departamento]:[Municipio]],FINAL!$B1835,4)</f>
        <v>Balfate</v>
      </c>
      <c r="E1835" s="75" t="str" cm="1">
        <f t="array" ref="E1835">+INDEX(Table_4[[Departamento]:[Municipio]],FINAL!$B1835,3)</f>
        <v>0202</v>
      </c>
      <c r="F1835" s="102">
        <f t="shared" si="153"/>
        <v>43989</v>
      </c>
      <c r="G1835" s="77" t="str">
        <f>+CONSOLIDADO[[#This Row],[Codigo Municipio]]&amp;CONSOLIDADO[[#This Row],[Fecha]]</f>
        <v>020243989</v>
      </c>
      <c r="H1835" s="78">
        <f>+IFERROR(VLOOKUP($G1835,TDAcumula!$C$2:$E$2027,3,0),0)</f>
        <v>0</v>
      </c>
      <c r="I1835" s="79">
        <f t="shared" si="155"/>
        <v>0</v>
      </c>
      <c r="J1835" s="80">
        <f>+IF(CONSOLIDADO[[#This Row],[Codigo Municipio]]=E1834,CONSOLIDADO[[#This Row],[Fallecidos Diarios]]+J1834,CONSOLIDADO[[#This Row],[Fallecidos Diarios]])</f>
        <v>0</v>
      </c>
      <c r="K1835" s="81">
        <f t="shared" si="156"/>
        <v>0</v>
      </c>
      <c r="L1835" s="82">
        <f>+IF(CONSOLIDADO[[#This Row],[Codigo Municipio]]=E1834,CONSOLIDADO[[#This Row],[Recuperados Diarios]]+L1834,CONSOLIDADO[[#This Row],[Recuperados Diarios]])</f>
        <v>0</v>
      </c>
      <c r="M1835" s="83" cm="1">
        <f t="array" ref="M1835">+IFERROR(IF(CONSOLIDADO[[#This Row],[Día]]&lt;14,0,INDEX(CONSOLIDADO[Casos Diarios],ROW()-14,1)),0)</f>
        <v>0</v>
      </c>
      <c r="N1835" s="78">
        <f>+IF(CONSOLIDADO[[#This Row],[Clave]]="710143893",1,IF(OR(CONSOLIDADO[[#This Row],[Casos Acumulados]]&gt;0,CONSOLIDADO[[#This Row],[Muertes]]&gt;0),N1834+1,I1835))</f>
        <v>0</v>
      </c>
      <c r="O1835" s="75">
        <f>+IFERROR(VLOOKUP($G1835,TDMuertes!$C$2:$E$534,3,0),0)</f>
        <v>0</v>
      </c>
      <c r="P1835" s="100" t="str">
        <f t="shared" ca="1" si="157"/>
        <v>OFF</v>
      </c>
      <c r="Q1835" s="84">
        <f>+IFERROR(VLOOKUP(CONSOLIDADO[[#This Row],[Codigo Municipio]],TDDia!$A$4:$B$394,2,0),0)</f>
        <v>0</v>
      </c>
    </row>
    <row r="1836" spans="2:17" ht="14.4" x14ac:dyDescent="0.3">
      <c r="B1836">
        <f t="shared" si="154"/>
        <v>10</v>
      </c>
      <c r="C1836" s="75" t="str" cm="1">
        <f t="array" ref="C1836">+INDEX(Table_4[[Departamento]:[Municipio]],FINAL!$B1836,1)</f>
        <v>Colón</v>
      </c>
      <c r="D1836" s="75" t="str" cm="1">
        <f t="array" ref="D1836">+INDEX(Table_4[[Departamento]:[Municipio]],FINAL!$B1836,4)</f>
        <v>Balfate</v>
      </c>
      <c r="E1836" s="75" t="str" cm="1">
        <f t="array" ref="E1836">+INDEX(Table_4[[Departamento]:[Municipio]],FINAL!$B1836,3)</f>
        <v>0202</v>
      </c>
      <c r="F1836" s="102">
        <f t="shared" si="153"/>
        <v>43990</v>
      </c>
      <c r="G1836" s="77" t="str">
        <f>+CONSOLIDADO[[#This Row],[Codigo Municipio]]&amp;CONSOLIDADO[[#This Row],[Fecha]]</f>
        <v>020243990</v>
      </c>
      <c r="H1836" s="78">
        <f>+IFERROR(VLOOKUP($G1836,TDAcumula!$C$2:$E$2027,3,0),0)</f>
        <v>0</v>
      </c>
      <c r="I1836" s="79">
        <f t="shared" si="155"/>
        <v>0</v>
      </c>
      <c r="J1836" s="80">
        <f>+IF(CONSOLIDADO[[#This Row],[Codigo Municipio]]=E1835,CONSOLIDADO[[#This Row],[Fallecidos Diarios]]+J1835,CONSOLIDADO[[#This Row],[Fallecidos Diarios]])</f>
        <v>0</v>
      </c>
      <c r="K1836" s="81">
        <f t="shared" si="156"/>
        <v>0</v>
      </c>
      <c r="L1836" s="82">
        <f>+IF(CONSOLIDADO[[#This Row],[Codigo Municipio]]=E1835,CONSOLIDADO[[#This Row],[Recuperados Diarios]]+L1835,CONSOLIDADO[[#This Row],[Recuperados Diarios]])</f>
        <v>0</v>
      </c>
      <c r="M1836" s="83" cm="1">
        <f t="array" ref="M1836">+IFERROR(IF(CONSOLIDADO[[#This Row],[Día]]&lt;14,0,INDEX(CONSOLIDADO[Casos Diarios],ROW()-14,1)),0)</f>
        <v>0</v>
      </c>
      <c r="N1836" s="78">
        <f>+IF(CONSOLIDADO[[#This Row],[Clave]]="710143893",1,IF(OR(CONSOLIDADO[[#This Row],[Casos Acumulados]]&gt;0,CONSOLIDADO[[#This Row],[Muertes]]&gt;0),N1835+1,I1836))</f>
        <v>0</v>
      </c>
      <c r="O1836" s="75">
        <f>+IFERROR(VLOOKUP($G1836,TDMuertes!$C$2:$E$534,3,0),0)</f>
        <v>0</v>
      </c>
      <c r="P1836" s="100" t="str">
        <f t="shared" ca="1" si="157"/>
        <v>OFF</v>
      </c>
      <c r="Q1836" s="84">
        <f>+IFERROR(VLOOKUP(CONSOLIDADO[[#This Row],[Codigo Municipio]],TDDia!$A$4:$B$394,2,0),0)</f>
        <v>0</v>
      </c>
    </row>
    <row r="1837" spans="2:17" ht="14.4" x14ac:dyDescent="0.3">
      <c r="B1837">
        <f t="shared" si="154"/>
        <v>10</v>
      </c>
      <c r="C1837" s="75" t="str" cm="1">
        <f t="array" ref="C1837">+INDEX(Table_4[[Departamento]:[Municipio]],FINAL!$B1837,1)</f>
        <v>Colón</v>
      </c>
      <c r="D1837" s="75" t="str" cm="1">
        <f t="array" ref="D1837">+INDEX(Table_4[[Departamento]:[Municipio]],FINAL!$B1837,4)</f>
        <v>Balfate</v>
      </c>
      <c r="E1837" s="75" t="str" cm="1">
        <f t="array" ref="E1837">+INDEX(Table_4[[Departamento]:[Municipio]],FINAL!$B1837,3)</f>
        <v>0202</v>
      </c>
      <c r="F1837" s="102">
        <f t="shared" si="153"/>
        <v>43991</v>
      </c>
      <c r="G1837" s="77" t="str">
        <f>+CONSOLIDADO[[#This Row],[Codigo Municipio]]&amp;CONSOLIDADO[[#This Row],[Fecha]]</f>
        <v>020243991</v>
      </c>
      <c r="H1837" s="78">
        <f>+IFERROR(VLOOKUP($G1837,TDAcumula!$C$2:$E$2027,3,0),0)</f>
        <v>0</v>
      </c>
      <c r="I1837" s="79">
        <f t="shared" si="155"/>
        <v>0</v>
      </c>
      <c r="J1837" s="80">
        <f>+IF(CONSOLIDADO[[#This Row],[Codigo Municipio]]=E1836,CONSOLIDADO[[#This Row],[Fallecidos Diarios]]+J1836,CONSOLIDADO[[#This Row],[Fallecidos Diarios]])</f>
        <v>0</v>
      </c>
      <c r="K1837" s="81">
        <f t="shared" si="156"/>
        <v>0</v>
      </c>
      <c r="L1837" s="82">
        <f>+IF(CONSOLIDADO[[#This Row],[Codigo Municipio]]=E1836,CONSOLIDADO[[#This Row],[Recuperados Diarios]]+L1836,CONSOLIDADO[[#This Row],[Recuperados Diarios]])</f>
        <v>0</v>
      </c>
      <c r="M1837" s="83" cm="1">
        <f t="array" ref="M1837">+IFERROR(IF(CONSOLIDADO[[#This Row],[Día]]&lt;14,0,INDEX(CONSOLIDADO[Casos Diarios],ROW()-14,1)),0)</f>
        <v>0</v>
      </c>
      <c r="N1837" s="78">
        <f>+IF(CONSOLIDADO[[#This Row],[Clave]]="710143893",1,IF(OR(CONSOLIDADO[[#This Row],[Casos Acumulados]]&gt;0,CONSOLIDADO[[#This Row],[Muertes]]&gt;0),N1836+1,I1837))</f>
        <v>0</v>
      </c>
      <c r="O1837" s="75">
        <f>+IFERROR(VLOOKUP($G1837,TDMuertes!$C$2:$E$534,3,0),0)</f>
        <v>0</v>
      </c>
      <c r="P1837" s="100" t="str">
        <f t="shared" ca="1" si="157"/>
        <v>OFF</v>
      </c>
      <c r="Q1837" s="84">
        <f>+IFERROR(VLOOKUP(CONSOLIDADO[[#This Row],[Codigo Municipio]],TDDia!$A$4:$B$394,2,0),0)</f>
        <v>0</v>
      </c>
    </row>
    <row r="1838" spans="2:17" ht="14.4" x14ac:dyDescent="0.3">
      <c r="B1838">
        <f t="shared" si="154"/>
        <v>10</v>
      </c>
      <c r="C1838" s="75" t="str" cm="1">
        <f t="array" ref="C1838">+INDEX(Table_4[[Departamento]:[Municipio]],FINAL!$B1838,1)</f>
        <v>Colón</v>
      </c>
      <c r="D1838" s="75" t="str" cm="1">
        <f t="array" ref="D1838">+INDEX(Table_4[[Departamento]:[Municipio]],FINAL!$B1838,4)</f>
        <v>Balfate</v>
      </c>
      <c r="E1838" s="75" t="str" cm="1">
        <f t="array" ref="E1838">+INDEX(Table_4[[Departamento]:[Municipio]],FINAL!$B1838,3)</f>
        <v>0202</v>
      </c>
      <c r="F1838" s="102">
        <f t="shared" si="153"/>
        <v>43992</v>
      </c>
      <c r="G1838" s="77" t="str">
        <f>+CONSOLIDADO[[#This Row],[Codigo Municipio]]&amp;CONSOLIDADO[[#This Row],[Fecha]]</f>
        <v>020243992</v>
      </c>
      <c r="H1838" s="78">
        <f>+IFERROR(VLOOKUP($G1838,TDAcumula!$C$2:$E$2027,3,0),0)</f>
        <v>0</v>
      </c>
      <c r="I1838" s="79">
        <f t="shared" si="155"/>
        <v>0</v>
      </c>
      <c r="J1838" s="80">
        <f>+IF(CONSOLIDADO[[#This Row],[Codigo Municipio]]=E1837,CONSOLIDADO[[#This Row],[Fallecidos Diarios]]+J1837,CONSOLIDADO[[#This Row],[Fallecidos Diarios]])</f>
        <v>0</v>
      </c>
      <c r="K1838" s="81">
        <f t="shared" si="156"/>
        <v>0</v>
      </c>
      <c r="L1838" s="82">
        <f>+IF(CONSOLIDADO[[#This Row],[Codigo Municipio]]=E1837,CONSOLIDADO[[#This Row],[Recuperados Diarios]]+L1837,CONSOLIDADO[[#This Row],[Recuperados Diarios]])</f>
        <v>0</v>
      </c>
      <c r="M1838" s="83" cm="1">
        <f t="array" ref="M1838">+IFERROR(IF(CONSOLIDADO[[#This Row],[Día]]&lt;14,0,INDEX(CONSOLIDADO[Casos Diarios],ROW()-14,1)),0)</f>
        <v>0</v>
      </c>
      <c r="N1838" s="78">
        <f>+IF(CONSOLIDADO[[#This Row],[Clave]]="710143893",1,IF(OR(CONSOLIDADO[[#This Row],[Casos Acumulados]]&gt;0,CONSOLIDADO[[#This Row],[Muertes]]&gt;0),N1837+1,I1838))</f>
        <v>0</v>
      </c>
      <c r="O1838" s="75">
        <f>+IFERROR(VLOOKUP($G1838,TDMuertes!$C$2:$E$534,3,0),0)</f>
        <v>0</v>
      </c>
      <c r="P1838" s="100" t="str">
        <f t="shared" ca="1" si="157"/>
        <v>OFF</v>
      </c>
      <c r="Q1838" s="84">
        <f>+IFERROR(VLOOKUP(CONSOLIDADO[[#This Row],[Codigo Municipio]],TDDia!$A$4:$B$394,2,0),0)</f>
        <v>0</v>
      </c>
    </row>
    <row r="1839" spans="2:17" ht="14.4" x14ac:dyDescent="0.3">
      <c r="B1839">
        <f t="shared" si="154"/>
        <v>10</v>
      </c>
      <c r="C1839" s="75" t="str" cm="1">
        <f t="array" ref="C1839">+INDEX(Table_4[[Departamento]:[Municipio]],FINAL!$B1839,1)</f>
        <v>Colón</v>
      </c>
      <c r="D1839" s="75" t="str" cm="1">
        <f t="array" ref="D1839">+INDEX(Table_4[[Departamento]:[Municipio]],FINAL!$B1839,4)</f>
        <v>Balfate</v>
      </c>
      <c r="E1839" s="75" t="str" cm="1">
        <f t="array" ref="E1839">+INDEX(Table_4[[Departamento]:[Municipio]],FINAL!$B1839,3)</f>
        <v>0202</v>
      </c>
      <c r="F1839" s="102">
        <f t="shared" si="153"/>
        <v>43993</v>
      </c>
      <c r="G1839" s="77" t="str">
        <f>+CONSOLIDADO[[#This Row],[Codigo Municipio]]&amp;CONSOLIDADO[[#This Row],[Fecha]]</f>
        <v>020243993</v>
      </c>
      <c r="H1839" s="78">
        <f>+IFERROR(VLOOKUP($G1839,TDAcumula!$C$2:$E$2027,3,0),0)</f>
        <v>0</v>
      </c>
      <c r="I1839" s="79">
        <f t="shared" si="155"/>
        <v>0</v>
      </c>
      <c r="J1839" s="80">
        <f>+IF(CONSOLIDADO[[#This Row],[Codigo Municipio]]=E1838,CONSOLIDADO[[#This Row],[Fallecidos Diarios]]+J1838,CONSOLIDADO[[#This Row],[Fallecidos Diarios]])</f>
        <v>0</v>
      </c>
      <c r="K1839" s="81">
        <f t="shared" si="156"/>
        <v>0</v>
      </c>
      <c r="L1839" s="82">
        <f>+IF(CONSOLIDADO[[#This Row],[Codigo Municipio]]=E1838,CONSOLIDADO[[#This Row],[Recuperados Diarios]]+L1838,CONSOLIDADO[[#This Row],[Recuperados Diarios]])</f>
        <v>0</v>
      </c>
      <c r="M1839" s="83" cm="1">
        <f t="array" ref="M1839">+IFERROR(IF(CONSOLIDADO[[#This Row],[Día]]&lt;14,0,INDEX(CONSOLIDADO[Casos Diarios],ROW()-14,1)),0)</f>
        <v>0</v>
      </c>
      <c r="N1839" s="78">
        <f>+IF(CONSOLIDADO[[#This Row],[Clave]]="710143893",1,IF(OR(CONSOLIDADO[[#This Row],[Casos Acumulados]]&gt;0,CONSOLIDADO[[#This Row],[Muertes]]&gt;0),N1838+1,I1839))</f>
        <v>0</v>
      </c>
      <c r="O1839" s="75">
        <f>+IFERROR(VLOOKUP($G1839,TDMuertes!$C$2:$E$534,3,0),0)</f>
        <v>0</v>
      </c>
      <c r="P1839" s="100" t="str">
        <f t="shared" ca="1" si="157"/>
        <v>OFF</v>
      </c>
      <c r="Q1839" s="84">
        <f>+IFERROR(VLOOKUP(CONSOLIDADO[[#This Row],[Codigo Municipio]],TDDia!$A$4:$B$394,2,0),0)</f>
        <v>0</v>
      </c>
    </row>
    <row r="1840" spans="2:17" ht="14.4" x14ac:dyDescent="0.3">
      <c r="B1840">
        <f t="shared" si="154"/>
        <v>10</v>
      </c>
      <c r="C1840" s="75" t="str" cm="1">
        <f t="array" ref="C1840">+INDEX(Table_4[[Departamento]:[Municipio]],FINAL!$B1840,1)</f>
        <v>Colón</v>
      </c>
      <c r="D1840" s="75" t="str" cm="1">
        <f t="array" ref="D1840">+INDEX(Table_4[[Departamento]:[Municipio]],FINAL!$B1840,4)</f>
        <v>Balfate</v>
      </c>
      <c r="E1840" s="75" t="str" cm="1">
        <f t="array" ref="E1840">+INDEX(Table_4[[Departamento]:[Municipio]],FINAL!$B1840,3)</f>
        <v>0202</v>
      </c>
      <c r="F1840" s="102">
        <f t="shared" si="153"/>
        <v>43994</v>
      </c>
      <c r="G1840" s="77" t="str">
        <f>+CONSOLIDADO[[#This Row],[Codigo Municipio]]&amp;CONSOLIDADO[[#This Row],[Fecha]]</f>
        <v>020243994</v>
      </c>
      <c r="H1840" s="78">
        <f>+IFERROR(VLOOKUP($G1840,TDAcumula!$C$2:$E$2027,3,0),0)</f>
        <v>0</v>
      </c>
      <c r="I1840" s="79">
        <f t="shared" si="155"/>
        <v>0</v>
      </c>
      <c r="J1840" s="80">
        <f>+IF(CONSOLIDADO[[#This Row],[Codigo Municipio]]=E1839,CONSOLIDADO[[#This Row],[Fallecidos Diarios]]+J1839,CONSOLIDADO[[#This Row],[Fallecidos Diarios]])</f>
        <v>0</v>
      </c>
      <c r="K1840" s="81">
        <f t="shared" si="156"/>
        <v>0</v>
      </c>
      <c r="L1840" s="82">
        <f>+IF(CONSOLIDADO[[#This Row],[Codigo Municipio]]=E1839,CONSOLIDADO[[#This Row],[Recuperados Diarios]]+L1839,CONSOLIDADO[[#This Row],[Recuperados Diarios]])</f>
        <v>0</v>
      </c>
      <c r="M1840" s="83" cm="1">
        <f t="array" ref="M1840">+IFERROR(IF(CONSOLIDADO[[#This Row],[Día]]&lt;14,0,INDEX(CONSOLIDADO[Casos Diarios],ROW()-14,1)),0)</f>
        <v>0</v>
      </c>
      <c r="N1840" s="78">
        <f>+IF(CONSOLIDADO[[#This Row],[Clave]]="710143893",1,IF(OR(CONSOLIDADO[[#This Row],[Casos Acumulados]]&gt;0,CONSOLIDADO[[#This Row],[Muertes]]&gt;0),N1839+1,I1840))</f>
        <v>0</v>
      </c>
      <c r="O1840" s="75">
        <f>+IFERROR(VLOOKUP($G1840,TDMuertes!$C$2:$E$534,3,0),0)</f>
        <v>0</v>
      </c>
      <c r="P1840" s="100" t="str">
        <f t="shared" ca="1" si="157"/>
        <v>OFF</v>
      </c>
      <c r="Q1840" s="84">
        <f>+IFERROR(VLOOKUP(CONSOLIDADO[[#This Row],[Codigo Municipio]],TDDia!$A$4:$B$394,2,0),0)</f>
        <v>0</v>
      </c>
    </row>
    <row r="1841" spans="2:17" ht="14.4" x14ac:dyDescent="0.3">
      <c r="B1841">
        <f t="shared" si="154"/>
        <v>10</v>
      </c>
      <c r="C1841" s="75" t="str" cm="1">
        <f t="array" ref="C1841">+INDEX(Table_4[[Departamento]:[Municipio]],FINAL!$B1841,1)</f>
        <v>Colón</v>
      </c>
      <c r="D1841" s="75" t="str" cm="1">
        <f t="array" ref="D1841">+INDEX(Table_4[[Departamento]:[Municipio]],FINAL!$B1841,4)</f>
        <v>Balfate</v>
      </c>
      <c r="E1841" s="75" t="str" cm="1">
        <f t="array" ref="E1841">+INDEX(Table_4[[Departamento]:[Municipio]],FINAL!$B1841,3)</f>
        <v>0202</v>
      </c>
      <c r="F1841" s="102">
        <f t="shared" si="153"/>
        <v>43995</v>
      </c>
      <c r="G1841" s="77" t="str">
        <f>+CONSOLIDADO[[#This Row],[Codigo Municipio]]&amp;CONSOLIDADO[[#This Row],[Fecha]]</f>
        <v>020243995</v>
      </c>
      <c r="H1841" s="78">
        <f>+IFERROR(VLOOKUP($G1841,TDAcumula!$C$2:$E$2027,3,0),0)</f>
        <v>0</v>
      </c>
      <c r="I1841" s="79">
        <f t="shared" si="155"/>
        <v>0</v>
      </c>
      <c r="J1841" s="80">
        <f>+IF(CONSOLIDADO[[#This Row],[Codigo Municipio]]=E1840,CONSOLIDADO[[#This Row],[Fallecidos Diarios]]+J1840,CONSOLIDADO[[#This Row],[Fallecidos Diarios]])</f>
        <v>0</v>
      </c>
      <c r="K1841" s="81">
        <f t="shared" si="156"/>
        <v>0</v>
      </c>
      <c r="L1841" s="82">
        <f>+IF(CONSOLIDADO[[#This Row],[Codigo Municipio]]=E1840,CONSOLIDADO[[#This Row],[Recuperados Diarios]]+L1840,CONSOLIDADO[[#This Row],[Recuperados Diarios]])</f>
        <v>0</v>
      </c>
      <c r="M1841" s="83" cm="1">
        <f t="array" ref="M1841">+IFERROR(IF(CONSOLIDADO[[#This Row],[Día]]&lt;14,0,INDEX(CONSOLIDADO[Casos Diarios],ROW()-14,1)),0)</f>
        <v>0</v>
      </c>
      <c r="N1841" s="78">
        <f>+IF(CONSOLIDADO[[#This Row],[Clave]]="710143893",1,IF(OR(CONSOLIDADO[[#This Row],[Casos Acumulados]]&gt;0,CONSOLIDADO[[#This Row],[Muertes]]&gt;0),N1840+1,I1841))</f>
        <v>0</v>
      </c>
      <c r="O1841" s="75">
        <f>+IFERROR(VLOOKUP($G1841,TDMuertes!$C$2:$E$534,3,0),0)</f>
        <v>0</v>
      </c>
      <c r="P1841" s="100" t="str">
        <f t="shared" ca="1" si="157"/>
        <v>OFF</v>
      </c>
      <c r="Q1841" s="84">
        <f>+IFERROR(VLOOKUP(CONSOLIDADO[[#This Row],[Codigo Municipio]],TDDia!$A$4:$B$394,2,0),0)</f>
        <v>0</v>
      </c>
    </row>
    <row r="1842" spans="2:17" ht="14.4" x14ac:dyDescent="0.3">
      <c r="B1842">
        <f t="shared" si="154"/>
        <v>10</v>
      </c>
      <c r="C1842" s="75" t="str" cm="1">
        <f t="array" ref="C1842">+INDEX(Table_4[[Departamento]:[Municipio]],FINAL!$B1842,1)</f>
        <v>Colón</v>
      </c>
      <c r="D1842" s="75" t="str" cm="1">
        <f t="array" ref="D1842">+INDEX(Table_4[[Departamento]:[Municipio]],FINAL!$B1842,4)</f>
        <v>Balfate</v>
      </c>
      <c r="E1842" s="75" t="str" cm="1">
        <f t="array" ref="E1842">+INDEX(Table_4[[Departamento]:[Municipio]],FINAL!$B1842,3)</f>
        <v>0202</v>
      </c>
      <c r="F1842" s="102">
        <f t="shared" si="153"/>
        <v>43996</v>
      </c>
      <c r="G1842" s="77" t="str">
        <f>+CONSOLIDADO[[#This Row],[Codigo Municipio]]&amp;CONSOLIDADO[[#This Row],[Fecha]]</f>
        <v>020243996</v>
      </c>
      <c r="H1842" s="78">
        <f>+IFERROR(VLOOKUP($G1842,TDAcumula!$C$2:$E$2027,3,0),0)</f>
        <v>0</v>
      </c>
      <c r="I1842" s="79">
        <f t="shared" si="155"/>
        <v>0</v>
      </c>
      <c r="J1842" s="80">
        <f>+IF(CONSOLIDADO[[#This Row],[Codigo Municipio]]=E1841,CONSOLIDADO[[#This Row],[Fallecidos Diarios]]+J1841,CONSOLIDADO[[#This Row],[Fallecidos Diarios]])</f>
        <v>0</v>
      </c>
      <c r="K1842" s="81">
        <f t="shared" si="156"/>
        <v>0</v>
      </c>
      <c r="L1842" s="82">
        <f>+IF(CONSOLIDADO[[#This Row],[Codigo Municipio]]=E1841,CONSOLIDADO[[#This Row],[Recuperados Diarios]]+L1841,CONSOLIDADO[[#This Row],[Recuperados Diarios]])</f>
        <v>0</v>
      </c>
      <c r="M1842" s="83" cm="1">
        <f t="array" ref="M1842">+IFERROR(IF(CONSOLIDADO[[#This Row],[Día]]&lt;14,0,INDEX(CONSOLIDADO[Casos Diarios],ROW()-14,1)),0)</f>
        <v>0</v>
      </c>
      <c r="N1842" s="78">
        <f>+IF(CONSOLIDADO[[#This Row],[Clave]]="710143893",1,IF(OR(CONSOLIDADO[[#This Row],[Casos Acumulados]]&gt;0,CONSOLIDADO[[#This Row],[Muertes]]&gt;0),N1841+1,I1842))</f>
        <v>0</v>
      </c>
      <c r="O1842" s="75">
        <f>+IFERROR(VLOOKUP($G1842,TDMuertes!$C$2:$E$534,3,0),0)</f>
        <v>0</v>
      </c>
      <c r="P1842" s="100" t="str">
        <f t="shared" ca="1" si="157"/>
        <v>OFF</v>
      </c>
      <c r="Q1842" s="84">
        <f>+IFERROR(VLOOKUP(CONSOLIDADO[[#This Row],[Codigo Municipio]],TDDia!$A$4:$B$394,2,0),0)</f>
        <v>0</v>
      </c>
    </row>
    <row r="1843" spans="2:17" ht="14.4" x14ac:dyDescent="0.3">
      <c r="B1843">
        <f t="shared" si="154"/>
        <v>10</v>
      </c>
      <c r="C1843" s="75" t="str" cm="1">
        <f t="array" ref="C1843">+INDEX(Table_4[[Departamento]:[Municipio]],FINAL!$B1843,1)</f>
        <v>Colón</v>
      </c>
      <c r="D1843" s="75" t="str" cm="1">
        <f t="array" ref="D1843">+INDEX(Table_4[[Departamento]:[Municipio]],FINAL!$B1843,4)</f>
        <v>Balfate</v>
      </c>
      <c r="E1843" s="75" t="str" cm="1">
        <f t="array" ref="E1843">+INDEX(Table_4[[Departamento]:[Municipio]],FINAL!$B1843,3)</f>
        <v>0202</v>
      </c>
      <c r="F1843" s="102">
        <f t="shared" si="153"/>
        <v>43997</v>
      </c>
      <c r="G1843" s="77" t="str">
        <f>+CONSOLIDADO[[#This Row],[Codigo Municipio]]&amp;CONSOLIDADO[[#This Row],[Fecha]]</f>
        <v>020243997</v>
      </c>
      <c r="H1843" s="78">
        <f>+IFERROR(VLOOKUP($G1843,TDAcumula!$C$2:$E$2027,3,0),0)</f>
        <v>0</v>
      </c>
      <c r="I1843" s="79">
        <f t="shared" si="155"/>
        <v>0</v>
      </c>
      <c r="J1843" s="80">
        <f>+IF(CONSOLIDADO[[#This Row],[Codigo Municipio]]=E1842,CONSOLIDADO[[#This Row],[Fallecidos Diarios]]+J1842,CONSOLIDADO[[#This Row],[Fallecidos Diarios]])</f>
        <v>0</v>
      </c>
      <c r="K1843" s="81">
        <f t="shared" si="156"/>
        <v>0</v>
      </c>
      <c r="L1843" s="82">
        <f>+IF(CONSOLIDADO[[#This Row],[Codigo Municipio]]=E1842,CONSOLIDADO[[#This Row],[Recuperados Diarios]]+L1842,CONSOLIDADO[[#This Row],[Recuperados Diarios]])</f>
        <v>0</v>
      </c>
      <c r="M1843" s="83" cm="1">
        <f t="array" ref="M1843">+IFERROR(IF(CONSOLIDADO[[#This Row],[Día]]&lt;14,0,INDEX(CONSOLIDADO[Casos Diarios],ROW()-14,1)),0)</f>
        <v>0</v>
      </c>
      <c r="N1843" s="78">
        <f>+IF(CONSOLIDADO[[#This Row],[Clave]]="710143893",1,IF(OR(CONSOLIDADO[[#This Row],[Casos Acumulados]]&gt;0,CONSOLIDADO[[#This Row],[Muertes]]&gt;0),N1842+1,I1843))</f>
        <v>0</v>
      </c>
      <c r="O1843" s="75">
        <f>+IFERROR(VLOOKUP($G1843,TDMuertes!$C$2:$E$534,3,0),0)</f>
        <v>0</v>
      </c>
      <c r="P1843" s="100" t="str">
        <f t="shared" ca="1" si="157"/>
        <v>OFF</v>
      </c>
      <c r="Q1843" s="84">
        <f>+IFERROR(VLOOKUP(CONSOLIDADO[[#This Row],[Codigo Municipio]],TDDia!$A$4:$B$394,2,0),0)</f>
        <v>0</v>
      </c>
    </row>
    <row r="1844" spans="2:17" ht="14.4" x14ac:dyDescent="0.3">
      <c r="B1844">
        <f t="shared" si="154"/>
        <v>10</v>
      </c>
      <c r="C1844" s="75" t="str" cm="1">
        <f t="array" ref="C1844">+INDEX(Table_4[[Departamento]:[Municipio]],FINAL!$B1844,1)</f>
        <v>Colón</v>
      </c>
      <c r="D1844" s="75" t="str" cm="1">
        <f t="array" ref="D1844">+INDEX(Table_4[[Departamento]:[Municipio]],FINAL!$B1844,4)</f>
        <v>Balfate</v>
      </c>
      <c r="E1844" s="75" t="str" cm="1">
        <f t="array" ref="E1844">+INDEX(Table_4[[Departamento]:[Municipio]],FINAL!$B1844,3)</f>
        <v>0202</v>
      </c>
      <c r="F1844" s="102">
        <f t="shared" si="153"/>
        <v>43998</v>
      </c>
      <c r="G1844" s="77" t="str">
        <f>+CONSOLIDADO[[#This Row],[Codigo Municipio]]&amp;CONSOLIDADO[[#This Row],[Fecha]]</f>
        <v>020243998</v>
      </c>
      <c r="H1844" s="78">
        <f>+IFERROR(VLOOKUP($G1844,TDAcumula!$C$2:$E$2027,3,0),0)</f>
        <v>0</v>
      </c>
      <c r="I1844" s="79">
        <f t="shared" si="155"/>
        <v>0</v>
      </c>
      <c r="J1844" s="80">
        <f>+IF(CONSOLIDADO[[#This Row],[Codigo Municipio]]=E1843,CONSOLIDADO[[#This Row],[Fallecidos Diarios]]+J1843,CONSOLIDADO[[#This Row],[Fallecidos Diarios]])</f>
        <v>0</v>
      </c>
      <c r="K1844" s="81">
        <f t="shared" si="156"/>
        <v>0</v>
      </c>
      <c r="L1844" s="82">
        <f>+IF(CONSOLIDADO[[#This Row],[Codigo Municipio]]=E1843,CONSOLIDADO[[#This Row],[Recuperados Diarios]]+L1843,CONSOLIDADO[[#This Row],[Recuperados Diarios]])</f>
        <v>0</v>
      </c>
      <c r="M1844" s="83" cm="1">
        <f t="array" ref="M1844">+IFERROR(IF(CONSOLIDADO[[#This Row],[Día]]&lt;14,0,INDEX(CONSOLIDADO[Casos Diarios],ROW()-14,1)),0)</f>
        <v>0</v>
      </c>
      <c r="N1844" s="78">
        <f>+IF(CONSOLIDADO[[#This Row],[Clave]]="710143893",1,IF(OR(CONSOLIDADO[[#This Row],[Casos Acumulados]]&gt;0,CONSOLIDADO[[#This Row],[Muertes]]&gt;0),N1843+1,I1844))</f>
        <v>0</v>
      </c>
      <c r="O1844" s="75">
        <f>+IFERROR(VLOOKUP($G1844,TDMuertes!$C$2:$E$534,3,0),0)</f>
        <v>0</v>
      </c>
      <c r="P1844" s="100" t="str">
        <f t="shared" ca="1" si="157"/>
        <v>OFF</v>
      </c>
      <c r="Q1844" s="84">
        <f>+IFERROR(VLOOKUP(CONSOLIDADO[[#This Row],[Codigo Municipio]],TDDia!$A$4:$B$394,2,0),0)</f>
        <v>0</v>
      </c>
    </row>
    <row r="1845" spans="2:17" ht="14.4" x14ac:dyDescent="0.3">
      <c r="B1845">
        <f t="shared" si="154"/>
        <v>10</v>
      </c>
      <c r="C1845" s="75" t="str" cm="1">
        <f t="array" ref="C1845">+INDEX(Table_4[[Departamento]:[Municipio]],FINAL!$B1845,1)</f>
        <v>Colón</v>
      </c>
      <c r="D1845" s="75" t="str" cm="1">
        <f t="array" ref="D1845">+INDEX(Table_4[[Departamento]:[Municipio]],FINAL!$B1845,4)</f>
        <v>Balfate</v>
      </c>
      <c r="E1845" s="75" t="str" cm="1">
        <f t="array" ref="E1845">+INDEX(Table_4[[Departamento]:[Municipio]],FINAL!$B1845,3)</f>
        <v>0202</v>
      </c>
      <c r="F1845" s="102">
        <f t="shared" si="153"/>
        <v>43999</v>
      </c>
      <c r="G1845" s="77" t="str">
        <f>+CONSOLIDADO[[#This Row],[Codigo Municipio]]&amp;CONSOLIDADO[[#This Row],[Fecha]]</f>
        <v>020243999</v>
      </c>
      <c r="H1845" s="78">
        <f>+IFERROR(VLOOKUP($G1845,TDAcumula!$C$2:$E$2027,3,0),0)</f>
        <v>0</v>
      </c>
      <c r="I1845" s="79">
        <f t="shared" si="155"/>
        <v>0</v>
      </c>
      <c r="J1845" s="80">
        <f>+IF(CONSOLIDADO[[#This Row],[Codigo Municipio]]=E1844,CONSOLIDADO[[#This Row],[Fallecidos Diarios]]+J1844,CONSOLIDADO[[#This Row],[Fallecidos Diarios]])</f>
        <v>0</v>
      </c>
      <c r="K1845" s="81">
        <f t="shared" si="156"/>
        <v>0</v>
      </c>
      <c r="L1845" s="82">
        <f>+IF(CONSOLIDADO[[#This Row],[Codigo Municipio]]=E1844,CONSOLIDADO[[#This Row],[Recuperados Diarios]]+L1844,CONSOLIDADO[[#This Row],[Recuperados Diarios]])</f>
        <v>0</v>
      </c>
      <c r="M1845" s="83" cm="1">
        <f t="array" ref="M1845">+IFERROR(IF(CONSOLIDADO[[#This Row],[Día]]&lt;14,0,INDEX(CONSOLIDADO[Casos Diarios],ROW()-14,1)),0)</f>
        <v>0</v>
      </c>
      <c r="N1845" s="78">
        <f>+IF(CONSOLIDADO[[#This Row],[Clave]]="710143893",1,IF(OR(CONSOLIDADO[[#This Row],[Casos Acumulados]]&gt;0,CONSOLIDADO[[#This Row],[Muertes]]&gt;0),N1844+1,I1845))</f>
        <v>0</v>
      </c>
      <c r="O1845" s="75">
        <f>+IFERROR(VLOOKUP($G1845,TDMuertes!$C$2:$E$534,3,0),0)</f>
        <v>0</v>
      </c>
      <c r="P1845" s="100" t="str">
        <f t="shared" ca="1" si="157"/>
        <v>OFF</v>
      </c>
      <c r="Q1845" s="84">
        <f>+IFERROR(VLOOKUP(CONSOLIDADO[[#This Row],[Codigo Municipio]],TDDia!$A$4:$B$394,2,0),0)</f>
        <v>0</v>
      </c>
    </row>
    <row r="1846" spans="2:17" ht="14.4" x14ac:dyDescent="0.3">
      <c r="B1846">
        <f t="shared" si="154"/>
        <v>10</v>
      </c>
      <c r="C1846" s="75" t="str" cm="1">
        <f t="array" ref="C1846">+INDEX(Table_4[[Departamento]:[Municipio]],FINAL!$B1846,1)</f>
        <v>Colón</v>
      </c>
      <c r="D1846" s="75" t="str" cm="1">
        <f t="array" ref="D1846">+INDEX(Table_4[[Departamento]:[Municipio]],FINAL!$B1846,4)</f>
        <v>Balfate</v>
      </c>
      <c r="E1846" s="75" t="str" cm="1">
        <f t="array" ref="E1846">+INDEX(Table_4[[Departamento]:[Municipio]],FINAL!$B1846,3)</f>
        <v>0202</v>
      </c>
      <c r="F1846" s="102">
        <f t="shared" si="153"/>
        <v>44000</v>
      </c>
      <c r="G1846" s="77" t="str">
        <f>+CONSOLIDADO[[#This Row],[Codigo Municipio]]&amp;CONSOLIDADO[[#This Row],[Fecha]]</f>
        <v>020244000</v>
      </c>
      <c r="H1846" s="78">
        <f>+IFERROR(VLOOKUP($G1846,TDAcumula!$C$2:$E$2027,3,0),0)</f>
        <v>0</v>
      </c>
      <c r="I1846" s="79">
        <f t="shared" si="155"/>
        <v>0</v>
      </c>
      <c r="J1846" s="80">
        <f>+IF(CONSOLIDADO[[#This Row],[Codigo Municipio]]=E1845,CONSOLIDADO[[#This Row],[Fallecidos Diarios]]+J1845,CONSOLIDADO[[#This Row],[Fallecidos Diarios]])</f>
        <v>0</v>
      </c>
      <c r="K1846" s="81">
        <f t="shared" si="156"/>
        <v>0</v>
      </c>
      <c r="L1846" s="82">
        <f>+IF(CONSOLIDADO[[#This Row],[Codigo Municipio]]=E1845,CONSOLIDADO[[#This Row],[Recuperados Diarios]]+L1845,CONSOLIDADO[[#This Row],[Recuperados Diarios]])</f>
        <v>0</v>
      </c>
      <c r="M1846" s="83" cm="1">
        <f t="array" ref="M1846">+IFERROR(IF(CONSOLIDADO[[#This Row],[Día]]&lt;14,0,INDEX(CONSOLIDADO[Casos Diarios],ROW()-14,1)),0)</f>
        <v>0</v>
      </c>
      <c r="N1846" s="78">
        <f>+IF(CONSOLIDADO[[#This Row],[Clave]]="710143893",1,IF(OR(CONSOLIDADO[[#This Row],[Casos Acumulados]]&gt;0,CONSOLIDADO[[#This Row],[Muertes]]&gt;0),N1845+1,I1846))</f>
        <v>0</v>
      </c>
      <c r="O1846" s="75">
        <f>+IFERROR(VLOOKUP($G1846,TDMuertes!$C$2:$E$534,3,0),0)</f>
        <v>0</v>
      </c>
      <c r="P1846" s="100" t="str">
        <f t="shared" ca="1" si="157"/>
        <v>OFF</v>
      </c>
      <c r="Q1846" s="84">
        <f>+IFERROR(VLOOKUP(CONSOLIDADO[[#This Row],[Codigo Municipio]],TDDia!$A$4:$B$394,2,0),0)</f>
        <v>0</v>
      </c>
    </row>
    <row r="1847" spans="2:17" ht="14.4" x14ac:dyDescent="0.3">
      <c r="B1847">
        <f t="shared" si="154"/>
        <v>10</v>
      </c>
      <c r="C1847" s="75" t="str" cm="1">
        <f t="array" ref="C1847">+INDEX(Table_4[[Departamento]:[Municipio]],FINAL!$B1847,1)</f>
        <v>Colón</v>
      </c>
      <c r="D1847" s="75" t="str" cm="1">
        <f t="array" ref="D1847">+INDEX(Table_4[[Departamento]:[Municipio]],FINAL!$B1847,4)</f>
        <v>Balfate</v>
      </c>
      <c r="E1847" s="75" t="str" cm="1">
        <f t="array" ref="E1847">+INDEX(Table_4[[Departamento]:[Municipio]],FINAL!$B1847,3)</f>
        <v>0202</v>
      </c>
      <c r="F1847" s="102">
        <f t="shared" si="153"/>
        <v>44001</v>
      </c>
      <c r="G1847" s="77" t="str">
        <f>+CONSOLIDADO[[#This Row],[Codigo Municipio]]&amp;CONSOLIDADO[[#This Row],[Fecha]]</f>
        <v>020244001</v>
      </c>
      <c r="H1847" s="78">
        <f>+IFERROR(VLOOKUP($G1847,TDAcumula!$C$2:$E$2027,3,0),0)</f>
        <v>0</v>
      </c>
      <c r="I1847" s="79">
        <f t="shared" si="155"/>
        <v>0</v>
      </c>
      <c r="J1847" s="80">
        <f>+IF(CONSOLIDADO[[#This Row],[Codigo Municipio]]=E1846,CONSOLIDADO[[#This Row],[Fallecidos Diarios]]+J1846,CONSOLIDADO[[#This Row],[Fallecidos Diarios]])</f>
        <v>0</v>
      </c>
      <c r="K1847" s="81">
        <f t="shared" si="156"/>
        <v>0</v>
      </c>
      <c r="L1847" s="82">
        <f>+IF(CONSOLIDADO[[#This Row],[Codigo Municipio]]=E1846,CONSOLIDADO[[#This Row],[Recuperados Diarios]]+L1846,CONSOLIDADO[[#This Row],[Recuperados Diarios]])</f>
        <v>0</v>
      </c>
      <c r="M1847" s="83" cm="1">
        <f t="array" ref="M1847">+IFERROR(IF(CONSOLIDADO[[#This Row],[Día]]&lt;14,0,INDEX(CONSOLIDADO[Casos Diarios],ROW()-14,1)),0)</f>
        <v>0</v>
      </c>
      <c r="N1847" s="78">
        <f>+IF(CONSOLIDADO[[#This Row],[Clave]]="710143893",1,IF(OR(CONSOLIDADO[[#This Row],[Casos Acumulados]]&gt;0,CONSOLIDADO[[#This Row],[Muertes]]&gt;0),N1846+1,I1847))</f>
        <v>0</v>
      </c>
      <c r="O1847" s="75">
        <f>+IFERROR(VLOOKUP($G1847,TDMuertes!$C$2:$E$534,3,0),0)</f>
        <v>0</v>
      </c>
      <c r="P1847" s="100" t="str">
        <f t="shared" ca="1" si="157"/>
        <v>OFF</v>
      </c>
      <c r="Q1847" s="84">
        <f>+IFERROR(VLOOKUP(CONSOLIDADO[[#This Row],[Codigo Municipio]],TDDia!$A$4:$B$394,2,0),0)</f>
        <v>0</v>
      </c>
    </row>
    <row r="1848" spans="2:17" ht="14.4" x14ac:dyDescent="0.3">
      <c r="B1848">
        <f t="shared" si="154"/>
        <v>10</v>
      </c>
      <c r="C1848" s="75" t="str" cm="1">
        <f t="array" ref="C1848">+INDEX(Table_4[[Departamento]:[Municipio]],FINAL!$B1848,1)</f>
        <v>Colón</v>
      </c>
      <c r="D1848" s="75" t="str" cm="1">
        <f t="array" ref="D1848">+INDEX(Table_4[[Departamento]:[Municipio]],FINAL!$B1848,4)</f>
        <v>Balfate</v>
      </c>
      <c r="E1848" s="75" t="str" cm="1">
        <f t="array" ref="E1848">+INDEX(Table_4[[Departamento]:[Municipio]],FINAL!$B1848,3)</f>
        <v>0202</v>
      </c>
      <c r="F1848" s="102">
        <f t="shared" si="153"/>
        <v>44002</v>
      </c>
      <c r="G1848" s="77" t="str">
        <f>+CONSOLIDADO[[#This Row],[Codigo Municipio]]&amp;CONSOLIDADO[[#This Row],[Fecha]]</f>
        <v>020244002</v>
      </c>
      <c r="H1848" s="78">
        <f>+IFERROR(VLOOKUP($G1848,TDAcumula!$C$2:$E$2027,3,0),0)</f>
        <v>0</v>
      </c>
      <c r="I1848" s="79">
        <f t="shared" si="155"/>
        <v>0</v>
      </c>
      <c r="J1848" s="80">
        <f>+IF(CONSOLIDADO[[#This Row],[Codigo Municipio]]=E1847,CONSOLIDADO[[#This Row],[Fallecidos Diarios]]+J1847,CONSOLIDADO[[#This Row],[Fallecidos Diarios]])</f>
        <v>0</v>
      </c>
      <c r="K1848" s="81">
        <f t="shared" si="156"/>
        <v>0</v>
      </c>
      <c r="L1848" s="82">
        <f>+IF(CONSOLIDADO[[#This Row],[Codigo Municipio]]=E1847,CONSOLIDADO[[#This Row],[Recuperados Diarios]]+L1847,CONSOLIDADO[[#This Row],[Recuperados Diarios]])</f>
        <v>0</v>
      </c>
      <c r="M1848" s="83" cm="1">
        <f t="array" ref="M1848">+IFERROR(IF(CONSOLIDADO[[#This Row],[Día]]&lt;14,0,INDEX(CONSOLIDADO[Casos Diarios],ROW()-14,1)),0)</f>
        <v>0</v>
      </c>
      <c r="N1848" s="78">
        <f>+IF(CONSOLIDADO[[#This Row],[Clave]]="710143893",1,IF(OR(CONSOLIDADO[[#This Row],[Casos Acumulados]]&gt;0,CONSOLIDADO[[#This Row],[Muertes]]&gt;0),N1847+1,I1848))</f>
        <v>0</v>
      </c>
      <c r="O1848" s="75">
        <f>+IFERROR(VLOOKUP($G1848,TDMuertes!$C$2:$E$534,3,0),0)</f>
        <v>0</v>
      </c>
      <c r="P1848" s="100" t="str">
        <f t="shared" ca="1" si="157"/>
        <v>OFF</v>
      </c>
      <c r="Q1848" s="84">
        <f>+IFERROR(VLOOKUP(CONSOLIDADO[[#This Row],[Codigo Municipio]],TDDia!$A$4:$B$394,2,0),0)</f>
        <v>0</v>
      </c>
    </row>
    <row r="1849" spans="2:17" ht="14.4" x14ac:dyDescent="0.3">
      <c r="B1849">
        <f t="shared" si="154"/>
        <v>10</v>
      </c>
      <c r="C1849" s="75" t="str" cm="1">
        <f t="array" ref="C1849">+INDEX(Table_4[[Departamento]:[Municipio]],FINAL!$B1849,1)</f>
        <v>Colón</v>
      </c>
      <c r="D1849" s="75" t="str" cm="1">
        <f t="array" ref="D1849">+INDEX(Table_4[[Departamento]:[Municipio]],FINAL!$B1849,4)</f>
        <v>Balfate</v>
      </c>
      <c r="E1849" s="75" t="str" cm="1">
        <f t="array" ref="E1849">+INDEX(Table_4[[Departamento]:[Municipio]],FINAL!$B1849,3)</f>
        <v>0202</v>
      </c>
      <c r="F1849" s="102">
        <f t="shared" si="153"/>
        <v>44003</v>
      </c>
      <c r="G1849" s="77" t="str">
        <f>+CONSOLIDADO[[#This Row],[Codigo Municipio]]&amp;CONSOLIDADO[[#This Row],[Fecha]]</f>
        <v>020244003</v>
      </c>
      <c r="H1849" s="78">
        <f>+IFERROR(VLOOKUP($G1849,TDAcumula!$C$2:$E$2027,3,0),0)</f>
        <v>0</v>
      </c>
      <c r="I1849" s="79">
        <f t="shared" si="155"/>
        <v>0</v>
      </c>
      <c r="J1849" s="80">
        <f>+IF(CONSOLIDADO[[#This Row],[Codigo Municipio]]=E1848,CONSOLIDADO[[#This Row],[Fallecidos Diarios]]+J1848,CONSOLIDADO[[#This Row],[Fallecidos Diarios]])</f>
        <v>0</v>
      </c>
      <c r="K1849" s="81">
        <f t="shared" si="156"/>
        <v>0</v>
      </c>
      <c r="L1849" s="82">
        <f>+IF(CONSOLIDADO[[#This Row],[Codigo Municipio]]=E1848,CONSOLIDADO[[#This Row],[Recuperados Diarios]]+L1848,CONSOLIDADO[[#This Row],[Recuperados Diarios]])</f>
        <v>0</v>
      </c>
      <c r="M1849" s="83" cm="1">
        <f t="array" ref="M1849">+IFERROR(IF(CONSOLIDADO[[#This Row],[Día]]&lt;14,0,INDEX(CONSOLIDADO[Casos Diarios],ROW()-14,1)),0)</f>
        <v>0</v>
      </c>
      <c r="N1849" s="78">
        <f>+IF(CONSOLIDADO[[#This Row],[Clave]]="710143893",1,IF(OR(CONSOLIDADO[[#This Row],[Casos Acumulados]]&gt;0,CONSOLIDADO[[#This Row],[Muertes]]&gt;0),N1848+1,I1849))</f>
        <v>0</v>
      </c>
      <c r="O1849" s="75">
        <f>+IFERROR(VLOOKUP($G1849,TDMuertes!$C$2:$E$534,3,0),0)</f>
        <v>0</v>
      </c>
      <c r="P1849" s="100" t="str">
        <f t="shared" ca="1" si="157"/>
        <v>OFF</v>
      </c>
      <c r="Q1849" s="84">
        <f>+IFERROR(VLOOKUP(CONSOLIDADO[[#This Row],[Codigo Municipio]],TDDia!$A$4:$B$394,2,0),0)</f>
        <v>0</v>
      </c>
    </row>
    <row r="1850" spans="2:17" ht="14.4" x14ac:dyDescent="0.3">
      <c r="B1850">
        <f t="shared" si="154"/>
        <v>10</v>
      </c>
      <c r="C1850" s="75" t="str" cm="1">
        <f t="array" ref="C1850">+INDEX(Table_4[[Departamento]:[Municipio]],FINAL!$B1850,1)</f>
        <v>Colón</v>
      </c>
      <c r="D1850" s="75" t="str" cm="1">
        <f t="array" ref="D1850">+INDEX(Table_4[[Departamento]:[Municipio]],FINAL!$B1850,4)</f>
        <v>Balfate</v>
      </c>
      <c r="E1850" s="75" t="str" cm="1">
        <f t="array" ref="E1850">+INDEX(Table_4[[Departamento]:[Municipio]],FINAL!$B1850,3)</f>
        <v>0202</v>
      </c>
      <c r="F1850" s="102">
        <f t="shared" si="153"/>
        <v>44004</v>
      </c>
      <c r="G1850" s="77" t="str">
        <f>+CONSOLIDADO[[#This Row],[Codigo Municipio]]&amp;CONSOLIDADO[[#This Row],[Fecha]]</f>
        <v>020244004</v>
      </c>
      <c r="H1850" s="78">
        <f>+IFERROR(VLOOKUP($G1850,TDAcumula!$C$2:$E$2027,3,0),0)</f>
        <v>0</v>
      </c>
      <c r="I1850" s="79">
        <f t="shared" si="155"/>
        <v>0</v>
      </c>
      <c r="J1850" s="80">
        <f>+IF(CONSOLIDADO[[#This Row],[Codigo Municipio]]=E1849,CONSOLIDADO[[#This Row],[Fallecidos Diarios]]+J1849,CONSOLIDADO[[#This Row],[Fallecidos Diarios]])</f>
        <v>0</v>
      </c>
      <c r="K1850" s="81">
        <f t="shared" si="156"/>
        <v>0</v>
      </c>
      <c r="L1850" s="82">
        <f>+IF(CONSOLIDADO[[#This Row],[Codigo Municipio]]=E1849,CONSOLIDADO[[#This Row],[Recuperados Diarios]]+L1849,CONSOLIDADO[[#This Row],[Recuperados Diarios]])</f>
        <v>0</v>
      </c>
      <c r="M1850" s="83" cm="1">
        <f t="array" ref="M1850">+IFERROR(IF(CONSOLIDADO[[#This Row],[Día]]&lt;14,0,INDEX(CONSOLIDADO[Casos Diarios],ROW()-14,1)),0)</f>
        <v>0</v>
      </c>
      <c r="N1850" s="78">
        <f>+IF(CONSOLIDADO[[#This Row],[Clave]]="710143893",1,IF(OR(CONSOLIDADO[[#This Row],[Casos Acumulados]]&gt;0,CONSOLIDADO[[#This Row],[Muertes]]&gt;0),N1849+1,I1850))</f>
        <v>0</v>
      </c>
      <c r="O1850" s="75">
        <f>+IFERROR(VLOOKUP($G1850,TDMuertes!$C$2:$E$534,3,0),0)</f>
        <v>0</v>
      </c>
      <c r="P1850" s="100" t="str">
        <f t="shared" ca="1" si="157"/>
        <v>OFF</v>
      </c>
      <c r="Q1850" s="84">
        <f>+IFERROR(VLOOKUP(CONSOLIDADO[[#This Row],[Codigo Municipio]],TDDia!$A$4:$B$394,2,0),0)</f>
        <v>0</v>
      </c>
    </row>
    <row r="1851" spans="2:17" ht="14.4" x14ac:dyDescent="0.3">
      <c r="B1851">
        <f t="shared" si="154"/>
        <v>10</v>
      </c>
      <c r="C1851" s="75" t="str" cm="1">
        <f t="array" ref="C1851">+INDEX(Table_4[[Departamento]:[Municipio]],FINAL!$B1851,1)</f>
        <v>Colón</v>
      </c>
      <c r="D1851" s="75" t="str" cm="1">
        <f t="array" ref="D1851">+INDEX(Table_4[[Departamento]:[Municipio]],FINAL!$B1851,4)</f>
        <v>Balfate</v>
      </c>
      <c r="E1851" s="75" t="str" cm="1">
        <f t="array" ref="E1851">+INDEX(Table_4[[Departamento]:[Municipio]],FINAL!$B1851,3)</f>
        <v>0202</v>
      </c>
      <c r="F1851" s="102">
        <f t="shared" si="153"/>
        <v>44005</v>
      </c>
      <c r="G1851" s="77" t="str">
        <f>+CONSOLIDADO[[#This Row],[Codigo Municipio]]&amp;CONSOLIDADO[[#This Row],[Fecha]]</f>
        <v>020244005</v>
      </c>
      <c r="H1851" s="78">
        <f>+IFERROR(VLOOKUP($G1851,TDAcumula!$C$2:$E$2027,3,0),0)</f>
        <v>0</v>
      </c>
      <c r="I1851" s="79">
        <f t="shared" si="155"/>
        <v>0</v>
      </c>
      <c r="J1851" s="80">
        <f>+IF(CONSOLIDADO[[#This Row],[Codigo Municipio]]=E1850,CONSOLIDADO[[#This Row],[Fallecidos Diarios]]+J1850,CONSOLIDADO[[#This Row],[Fallecidos Diarios]])</f>
        <v>0</v>
      </c>
      <c r="K1851" s="81">
        <f t="shared" si="156"/>
        <v>0</v>
      </c>
      <c r="L1851" s="82">
        <f>+IF(CONSOLIDADO[[#This Row],[Codigo Municipio]]=E1850,CONSOLIDADO[[#This Row],[Recuperados Diarios]]+L1850,CONSOLIDADO[[#This Row],[Recuperados Diarios]])</f>
        <v>0</v>
      </c>
      <c r="M1851" s="83" cm="1">
        <f t="array" ref="M1851">+IFERROR(IF(CONSOLIDADO[[#This Row],[Día]]&lt;14,0,INDEX(CONSOLIDADO[Casos Diarios],ROW()-14,1)),0)</f>
        <v>0</v>
      </c>
      <c r="N1851" s="78">
        <f>+IF(CONSOLIDADO[[#This Row],[Clave]]="710143893",1,IF(OR(CONSOLIDADO[[#This Row],[Casos Acumulados]]&gt;0,CONSOLIDADO[[#This Row],[Muertes]]&gt;0),N1850+1,I1851))</f>
        <v>0</v>
      </c>
      <c r="O1851" s="75">
        <f>+IFERROR(VLOOKUP($G1851,TDMuertes!$C$2:$E$534,3,0),0)</f>
        <v>0</v>
      </c>
      <c r="P1851" s="100" t="str">
        <f t="shared" ca="1" si="157"/>
        <v>OFF</v>
      </c>
      <c r="Q1851" s="84">
        <f>+IFERROR(VLOOKUP(CONSOLIDADO[[#This Row],[Codigo Municipio]],TDDia!$A$4:$B$394,2,0),0)</f>
        <v>0</v>
      </c>
    </row>
    <row r="1852" spans="2:17" ht="14.4" x14ac:dyDescent="0.3">
      <c r="B1852">
        <f t="shared" si="154"/>
        <v>10</v>
      </c>
      <c r="C1852" s="75" t="str" cm="1">
        <f t="array" ref="C1852">+INDEX(Table_4[[Departamento]:[Municipio]],FINAL!$B1852,1)</f>
        <v>Colón</v>
      </c>
      <c r="D1852" s="75" t="str" cm="1">
        <f t="array" ref="D1852">+INDEX(Table_4[[Departamento]:[Municipio]],FINAL!$B1852,4)</f>
        <v>Balfate</v>
      </c>
      <c r="E1852" s="75" t="str" cm="1">
        <f t="array" ref="E1852">+INDEX(Table_4[[Departamento]:[Municipio]],FINAL!$B1852,3)</f>
        <v>0202</v>
      </c>
      <c r="F1852" s="102">
        <f t="shared" si="153"/>
        <v>44006</v>
      </c>
      <c r="G1852" s="77" t="str">
        <f>+CONSOLIDADO[[#This Row],[Codigo Municipio]]&amp;CONSOLIDADO[[#This Row],[Fecha]]</f>
        <v>020244006</v>
      </c>
      <c r="H1852" s="78">
        <f>+IFERROR(VLOOKUP($G1852,TDAcumula!$C$2:$E$2027,3,0),0)</f>
        <v>0</v>
      </c>
      <c r="I1852" s="79">
        <f t="shared" si="155"/>
        <v>0</v>
      </c>
      <c r="J1852" s="80">
        <f>+IF(CONSOLIDADO[[#This Row],[Codigo Municipio]]=E1851,CONSOLIDADO[[#This Row],[Fallecidos Diarios]]+J1851,CONSOLIDADO[[#This Row],[Fallecidos Diarios]])</f>
        <v>0</v>
      </c>
      <c r="K1852" s="81">
        <f t="shared" si="156"/>
        <v>0</v>
      </c>
      <c r="L1852" s="82">
        <f>+IF(CONSOLIDADO[[#This Row],[Codigo Municipio]]=E1851,CONSOLIDADO[[#This Row],[Recuperados Diarios]]+L1851,CONSOLIDADO[[#This Row],[Recuperados Diarios]])</f>
        <v>0</v>
      </c>
      <c r="M1852" s="83" cm="1">
        <f t="array" ref="M1852">+IFERROR(IF(CONSOLIDADO[[#This Row],[Día]]&lt;14,0,INDEX(CONSOLIDADO[Casos Diarios],ROW()-14,1)),0)</f>
        <v>0</v>
      </c>
      <c r="N1852" s="78">
        <f>+IF(CONSOLIDADO[[#This Row],[Clave]]="710143893",1,IF(OR(CONSOLIDADO[[#This Row],[Casos Acumulados]]&gt;0,CONSOLIDADO[[#This Row],[Muertes]]&gt;0),N1851+1,I1852))</f>
        <v>0</v>
      </c>
      <c r="O1852" s="75">
        <f>+IFERROR(VLOOKUP($G1852,TDMuertes!$C$2:$E$534,3,0),0)</f>
        <v>0</v>
      </c>
      <c r="P1852" s="100" t="str">
        <f t="shared" ca="1" si="157"/>
        <v>OFF</v>
      </c>
      <c r="Q1852" s="84">
        <f>+IFERROR(VLOOKUP(CONSOLIDADO[[#This Row],[Codigo Municipio]],TDDia!$A$4:$B$394,2,0),0)</f>
        <v>0</v>
      </c>
    </row>
    <row r="1853" spans="2:17" ht="14.4" x14ac:dyDescent="0.3">
      <c r="B1853">
        <f t="shared" si="154"/>
        <v>10</v>
      </c>
      <c r="C1853" s="75" t="str" cm="1">
        <f t="array" ref="C1853">+INDEX(Table_4[[Departamento]:[Municipio]],FINAL!$B1853,1)</f>
        <v>Colón</v>
      </c>
      <c r="D1853" s="75" t="str" cm="1">
        <f t="array" ref="D1853">+INDEX(Table_4[[Departamento]:[Municipio]],FINAL!$B1853,4)</f>
        <v>Balfate</v>
      </c>
      <c r="E1853" s="75" t="str" cm="1">
        <f t="array" ref="E1853">+INDEX(Table_4[[Departamento]:[Municipio]],FINAL!$B1853,3)</f>
        <v>0202</v>
      </c>
      <c r="F1853" s="102">
        <f t="shared" si="153"/>
        <v>44007</v>
      </c>
      <c r="G1853" s="77" t="str">
        <f>+CONSOLIDADO[[#This Row],[Codigo Municipio]]&amp;CONSOLIDADO[[#This Row],[Fecha]]</f>
        <v>020244007</v>
      </c>
      <c r="H1853" s="78">
        <f>+IFERROR(VLOOKUP($G1853,TDAcumula!$C$2:$E$2027,3,0),0)</f>
        <v>0</v>
      </c>
      <c r="I1853" s="79">
        <f t="shared" si="155"/>
        <v>0</v>
      </c>
      <c r="J1853" s="80">
        <f>+IF(CONSOLIDADO[[#This Row],[Codigo Municipio]]=E1852,CONSOLIDADO[[#This Row],[Fallecidos Diarios]]+J1852,CONSOLIDADO[[#This Row],[Fallecidos Diarios]])</f>
        <v>0</v>
      </c>
      <c r="K1853" s="81">
        <f t="shared" si="156"/>
        <v>0</v>
      </c>
      <c r="L1853" s="82">
        <f>+IF(CONSOLIDADO[[#This Row],[Codigo Municipio]]=E1852,CONSOLIDADO[[#This Row],[Recuperados Diarios]]+L1852,CONSOLIDADO[[#This Row],[Recuperados Diarios]])</f>
        <v>0</v>
      </c>
      <c r="M1853" s="83" cm="1">
        <f t="array" ref="M1853">+IFERROR(IF(CONSOLIDADO[[#This Row],[Día]]&lt;14,0,INDEX(CONSOLIDADO[Casos Diarios],ROW()-14,1)),0)</f>
        <v>0</v>
      </c>
      <c r="N1853" s="78">
        <f>+IF(CONSOLIDADO[[#This Row],[Clave]]="710143893",1,IF(OR(CONSOLIDADO[[#This Row],[Casos Acumulados]]&gt;0,CONSOLIDADO[[#This Row],[Muertes]]&gt;0),N1852+1,I1853))</f>
        <v>0</v>
      </c>
      <c r="O1853" s="75">
        <f>+IFERROR(VLOOKUP($G1853,TDMuertes!$C$2:$E$534,3,0),0)</f>
        <v>0</v>
      </c>
      <c r="P1853" s="100" t="str">
        <f t="shared" ca="1" si="157"/>
        <v>OFF</v>
      </c>
      <c r="Q1853" s="84">
        <f>+IFERROR(VLOOKUP(CONSOLIDADO[[#This Row],[Codigo Municipio]],TDDia!$A$4:$B$394,2,0),0)</f>
        <v>0</v>
      </c>
    </row>
    <row r="1854" spans="2:17" ht="14.4" x14ac:dyDescent="0.3">
      <c r="B1854">
        <f t="shared" si="154"/>
        <v>10</v>
      </c>
      <c r="C1854" s="75" t="str" cm="1">
        <f t="array" ref="C1854">+INDEX(Table_4[[Departamento]:[Municipio]],FINAL!$B1854,1)</f>
        <v>Colón</v>
      </c>
      <c r="D1854" s="75" t="str" cm="1">
        <f t="array" ref="D1854">+INDEX(Table_4[[Departamento]:[Municipio]],FINAL!$B1854,4)</f>
        <v>Balfate</v>
      </c>
      <c r="E1854" s="75" t="str" cm="1">
        <f t="array" ref="E1854">+INDEX(Table_4[[Departamento]:[Municipio]],FINAL!$B1854,3)</f>
        <v>0202</v>
      </c>
      <c r="F1854" s="102">
        <f t="shared" si="153"/>
        <v>44008</v>
      </c>
      <c r="G1854" s="77" t="str">
        <f>+CONSOLIDADO[[#This Row],[Codigo Municipio]]&amp;CONSOLIDADO[[#This Row],[Fecha]]</f>
        <v>020244008</v>
      </c>
      <c r="H1854" s="78">
        <f>+IFERROR(VLOOKUP($G1854,TDAcumula!$C$2:$E$2027,3,0),0)</f>
        <v>0</v>
      </c>
      <c r="I1854" s="79">
        <f t="shared" si="155"/>
        <v>0</v>
      </c>
      <c r="J1854" s="80">
        <f>+IF(CONSOLIDADO[[#This Row],[Codigo Municipio]]=E1853,CONSOLIDADO[[#This Row],[Fallecidos Diarios]]+J1853,CONSOLIDADO[[#This Row],[Fallecidos Diarios]])</f>
        <v>0</v>
      </c>
      <c r="K1854" s="81">
        <f t="shared" si="156"/>
        <v>0</v>
      </c>
      <c r="L1854" s="82">
        <f>+IF(CONSOLIDADO[[#This Row],[Codigo Municipio]]=E1853,CONSOLIDADO[[#This Row],[Recuperados Diarios]]+L1853,CONSOLIDADO[[#This Row],[Recuperados Diarios]])</f>
        <v>0</v>
      </c>
      <c r="M1854" s="83" cm="1">
        <f t="array" ref="M1854">+IFERROR(IF(CONSOLIDADO[[#This Row],[Día]]&lt;14,0,INDEX(CONSOLIDADO[Casos Diarios],ROW()-14,1)),0)</f>
        <v>0</v>
      </c>
      <c r="N1854" s="78">
        <f>+IF(CONSOLIDADO[[#This Row],[Clave]]="710143893",1,IF(OR(CONSOLIDADO[[#This Row],[Casos Acumulados]]&gt;0,CONSOLIDADO[[#This Row],[Muertes]]&gt;0),N1853+1,I1854))</f>
        <v>0</v>
      </c>
      <c r="O1854" s="75">
        <f>+IFERROR(VLOOKUP($G1854,TDMuertes!$C$2:$E$534,3,0),0)</f>
        <v>0</v>
      </c>
      <c r="P1854" s="100" t="str">
        <f t="shared" ca="1" si="157"/>
        <v>OFF</v>
      </c>
      <c r="Q1854" s="84">
        <f>+IFERROR(VLOOKUP(CONSOLIDADO[[#This Row],[Codigo Municipio]],TDDia!$A$4:$B$394,2,0),0)</f>
        <v>0</v>
      </c>
    </row>
    <row r="1855" spans="2:17" ht="14.4" x14ac:dyDescent="0.3">
      <c r="B1855">
        <f t="shared" si="154"/>
        <v>10</v>
      </c>
      <c r="C1855" s="75" t="str" cm="1">
        <f t="array" ref="C1855">+INDEX(Table_4[[Departamento]:[Municipio]],FINAL!$B1855,1)</f>
        <v>Colón</v>
      </c>
      <c r="D1855" s="75" t="str" cm="1">
        <f t="array" ref="D1855">+INDEX(Table_4[[Departamento]:[Municipio]],FINAL!$B1855,4)</f>
        <v>Balfate</v>
      </c>
      <c r="E1855" s="75" t="str" cm="1">
        <f t="array" ref="E1855">+INDEX(Table_4[[Departamento]:[Municipio]],FINAL!$B1855,3)</f>
        <v>0202</v>
      </c>
      <c r="F1855" s="102">
        <f t="shared" si="153"/>
        <v>44009</v>
      </c>
      <c r="G1855" s="77" t="str">
        <f>+CONSOLIDADO[[#This Row],[Codigo Municipio]]&amp;CONSOLIDADO[[#This Row],[Fecha]]</f>
        <v>020244009</v>
      </c>
      <c r="H1855" s="78">
        <f>+IFERROR(VLOOKUP($G1855,TDAcumula!$C$2:$E$2027,3,0),0)</f>
        <v>0</v>
      </c>
      <c r="I1855" s="79">
        <f t="shared" si="155"/>
        <v>0</v>
      </c>
      <c r="J1855" s="80">
        <f>+IF(CONSOLIDADO[[#This Row],[Codigo Municipio]]=E1854,CONSOLIDADO[[#This Row],[Fallecidos Diarios]]+J1854,CONSOLIDADO[[#This Row],[Fallecidos Diarios]])</f>
        <v>0</v>
      </c>
      <c r="K1855" s="81">
        <f t="shared" si="156"/>
        <v>0</v>
      </c>
      <c r="L1855" s="82">
        <f>+IF(CONSOLIDADO[[#This Row],[Codigo Municipio]]=E1854,CONSOLIDADO[[#This Row],[Recuperados Diarios]]+L1854,CONSOLIDADO[[#This Row],[Recuperados Diarios]])</f>
        <v>0</v>
      </c>
      <c r="M1855" s="83" cm="1">
        <f t="array" ref="M1855">+IFERROR(IF(CONSOLIDADO[[#This Row],[Día]]&lt;14,0,INDEX(CONSOLIDADO[Casos Diarios],ROW()-14,1)),0)</f>
        <v>0</v>
      </c>
      <c r="N1855" s="78">
        <f>+IF(CONSOLIDADO[[#This Row],[Clave]]="710143893",1,IF(OR(CONSOLIDADO[[#This Row],[Casos Acumulados]]&gt;0,CONSOLIDADO[[#This Row],[Muertes]]&gt;0),N1854+1,I1855))</f>
        <v>0</v>
      </c>
      <c r="O1855" s="75">
        <f>+IFERROR(VLOOKUP($G1855,TDMuertes!$C$2:$E$534,3,0),0)</f>
        <v>0</v>
      </c>
      <c r="P1855" s="100" t="str">
        <f t="shared" ca="1" si="157"/>
        <v>OFF</v>
      </c>
      <c r="Q1855" s="84">
        <f>+IFERROR(VLOOKUP(CONSOLIDADO[[#This Row],[Codigo Municipio]],TDDia!$A$4:$B$394,2,0),0)</f>
        <v>0</v>
      </c>
    </row>
    <row r="1856" spans="2:17" ht="14.4" x14ac:dyDescent="0.3">
      <c r="B1856">
        <f t="shared" si="154"/>
        <v>10</v>
      </c>
      <c r="C1856" s="75" t="str" cm="1">
        <f t="array" ref="C1856">+INDEX(Table_4[[Departamento]:[Municipio]],FINAL!$B1856,1)</f>
        <v>Colón</v>
      </c>
      <c r="D1856" s="75" t="str" cm="1">
        <f t="array" ref="D1856">+INDEX(Table_4[[Departamento]:[Municipio]],FINAL!$B1856,4)</f>
        <v>Balfate</v>
      </c>
      <c r="E1856" s="75" t="str" cm="1">
        <f t="array" ref="E1856">+INDEX(Table_4[[Departamento]:[Municipio]],FINAL!$B1856,3)</f>
        <v>0202</v>
      </c>
      <c r="F1856" s="102">
        <f t="shared" si="153"/>
        <v>44010</v>
      </c>
      <c r="G1856" s="77" t="str">
        <f>+CONSOLIDADO[[#This Row],[Codigo Municipio]]&amp;CONSOLIDADO[[#This Row],[Fecha]]</f>
        <v>020244010</v>
      </c>
      <c r="H1856" s="78">
        <f>+IFERROR(VLOOKUP($G1856,TDAcumula!$C$2:$E$2027,3,0),0)</f>
        <v>0</v>
      </c>
      <c r="I1856" s="79">
        <f t="shared" si="155"/>
        <v>0</v>
      </c>
      <c r="J1856" s="80">
        <f>+IF(CONSOLIDADO[[#This Row],[Codigo Municipio]]=E1855,CONSOLIDADO[[#This Row],[Fallecidos Diarios]]+J1855,CONSOLIDADO[[#This Row],[Fallecidos Diarios]])</f>
        <v>0</v>
      </c>
      <c r="K1856" s="81">
        <f t="shared" si="156"/>
        <v>0</v>
      </c>
      <c r="L1856" s="82">
        <f>+IF(CONSOLIDADO[[#This Row],[Codigo Municipio]]=E1855,CONSOLIDADO[[#This Row],[Recuperados Diarios]]+L1855,CONSOLIDADO[[#This Row],[Recuperados Diarios]])</f>
        <v>0</v>
      </c>
      <c r="M1856" s="83" cm="1">
        <f t="array" ref="M1856">+IFERROR(IF(CONSOLIDADO[[#This Row],[Día]]&lt;14,0,INDEX(CONSOLIDADO[Casos Diarios],ROW()-14,1)),0)</f>
        <v>0</v>
      </c>
      <c r="N1856" s="78">
        <f>+IF(CONSOLIDADO[[#This Row],[Clave]]="710143893",1,IF(OR(CONSOLIDADO[[#This Row],[Casos Acumulados]]&gt;0,CONSOLIDADO[[#This Row],[Muertes]]&gt;0),N1855+1,I1856))</f>
        <v>0</v>
      </c>
      <c r="O1856" s="75">
        <f>+IFERROR(VLOOKUP($G1856,TDMuertes!$C$2:$E$534,3,0),0)</f>
        <v>0</v>
      </c>
      <c r="P1856" s="100" t="str">
        <f t="shared" ca="1" si="157"/>
        <v>OFF</v>
      </c>
      <c r="Q1856" s="84">
        <f>+IFERROR(VLOOKUP(CONSOLIDADO[[#This Row],[Codigo Municipio]],TDDia!$A$4:$B$394,2,0),0)</f>
        <v>0</v>
      </c>
    </row>
    <row r="1857" spans="2:17" ht="14.4" x14ac:dyDescent="0.3">
      <c r="B1857">
        <f t="shared" si="154"/>
        <v>10</v>
      </c>
      <c r="C1857" s="75" t="str" cm="1">
        <f t="array" ref="C1857">+INDEX(Table_4[[Departamento]:[Municipio]],FINAL!$B1857,1)</f>
        <v>Colón</v>
      </c>
      <c r="D1857" s="75" t="str" cm="1">
        <f t="array" ref="D1857">+INDEX(Table_4[[Departamento]:[Municipio]],FINAL!$B1857,4)</f>
        <v>Balfate</v>
      </c>
      <c r="E1857" s="75" t="str" cm="1">
        <f t="array" ref="E1857">+INDEX(Table_4[[Departamento]:[Municipio]],FINAL!$B1857,3)</f>
        <v>0202</v>
      </c>
      <c r="F1857" s="102">
        <f t="shared" si="153"/>
        <v>44011</v>
      </c>
      <c r="G1857" s="77" t="str">
        <f>+CONSOLIDADO[[#This Row],[Codigo Municipio]]&amp;CONSOLIDADO[[#This Row],[Fecha]]</f>
        <v>020244011</v>
      </c>
      <c r="H1857" s="78">
        <f>+IFERROR(VLOOKUP($G1857,TDAcumula!$C$2:$E$2027,3,0),0)</f>
        <v>0</v>
      </c>
      <c r="I1857" s="79">
        <f t="shared" si="155"/>
        <v>0</v>
      </c>
      <c r="J1857" s="80">
        <f>+IF(CONSOLIDADO[[#This Row],[Codigo Municipio]]=E1856,CONSOLIDADO[[#This Row],[Fallecidos Diarios]]+J1856,CONSOLIDADO[[#This Row],[Fallecidos Diarios]])</f>
        <v>0</v>
      </c>
      <c r="K1857" s="81">
        <f t="shared" si="156"/>
        <v>0</v>
      </c>
      <c r="L1857" s="82">
        <f>+IF(CONSOLIDADO[[#This Row],[Codigo Municipio]]=E1856,CONSOLIDADO[[#This Row],[Recuperados Diarios]]+L1856,CONSOLIDADO[[#This Row],[Recuperados Diarios]])</f>
        <v>0</v>
      </c>
      <c r="M1857" s="83" cm="1">
        <f t="array" ref="M1857">+IFERROR(IF(CONSOLIDADO[[#This Row],[Día]]&lt;14,0,INDEX(CONSOLIDADO[Casos Diarios],ROW()-14,1)),0)</f>
        <v>0</v>
      </c>
      <c r="N1857" s="78">
        <f>+IF(CONSOLIDADO[[#This Row],[Clave]]="710143893",1,IF(OR(CONSOLIDADO[[#This Row],[Casos Acumulados]]&gt;0,CONSOLIDADO[[#This Row],[Muertes]]&gt;0),N1856+1,I1857))</f>
        <v>0</v>
      </c>
      <c r="O1857" s="75">
        <f>+IFERROR(VLOOKUP($G1857,TDMuertes!$C$2:$E$534,3,0),0)</f>
        <v>0</v>
      </c>
      <c r="P1857" s="100" t="str">
        <f t="shared" ca="1" si="157"/>
        <v>OFF</v>
      </c>
      <c r="Q1857" s="84">
        <f>+IFERROR(VLOOKUP(CONSOLIDADO[[#This Row],[Codigo Municipio]],TDDia!$A$4:$B$394,2,0),0)</f>
        <v>0</v>
      </c>
    </row>
    <row r="1858" spans="2:17" ht="14.4" x14ac:dyDescent="0.3">
      <c r="B1858">
        <f t="shared" si="154"/>
        <v>10</v>
      </c>
      <c r="C1858" s="75" t="str" cm="1">
        <f t="array" ref="C1858">+INDEX(Table_4[[Departamento]:[Municipio]],FINAL!$B1858,1)</f>
        <v>Colón</v>
      </c>
      <c r="D1858" s="75" t="str" cm="1">
        <f t="array" ref="D1858">+INDEX(Table_4[[Departamento]:[Municipio]],FINAL!$B1858,4)</f>
        <v>Balfate</v>
      </c>
      <c r="E1858" s="75" t="str" cm="1">
        <f t="array" ref="E1858">+INDEX(Table_4[[Departamento]:[Municipio]],FINAL!$B1858,3)</f>
        <v>0202</v>
      </c>
      <c r="F1858" s="102">
        <f t="shared" ref="F1858:F1921" si="158">+F1665</f>
        <v>44012</v>
      </c>
      <c r="G1858" s="77" t="str">
        <f>+CONSOLIDADO[[#This Row],[Codigo Municipio]]&amp;CONSOLIDADO[[#This Row],[Fecha]]</f>
        <v>020244012</v>
      </c>
      <c r="H1858" s="78">
        <f>+IFERROR(VLOOKUP($G1858,TDAcumula!$C$2:$E$2027,3,0),0)</f>
        <v>0</v>
      </c>
      <c r="I1858" s="79">
        <f t="shared" si="155"/>
        <v>0</v>
      </c>
      <c r="J1858" s="80">
        <f>+IF(CONSOLIDADO[[#This Row],[Codigo Municipio]]=E1857,CONSOLIDADO[[#This Row],[Fallecidos Diarios]]+J1857,CONSOLIDADO[[#This Row],[Fallecidos Diarios]])</f>
        <v>0</v>
      </c>
      <c r="K1858" s="81">
        <f t="shared" si="156"/>
        <v>0</v>
      </c>
      <c r="L1858" s="82">
        <f>+IF(CONSOLIDADO[[#This Row],[Codigo Municipio]]=E1857,CONSOLIDADO[[#This Row],[Recuperados Diarios]]+L1857,CONSOLIDADO[[#This Row],[Recuperados Diarios]])</f>
        <v>0</v>
      </c>
      <c r="M1858" s="83" cm="1">
        <f t="array" ref="M1858">+IFERROR(IF(CONSOLIDADO[[#This Row],[Día]]&lt;14,0,INDEX(CONSOLIDADO[Casos Diarios],ROW()-14,1)),0)</f>
        <v>0</v>
      </c>
      <c r="N1858" s="78">
        <f>+IF(CONSOLIDADO[[#This Row],[Clave]]="710143893",1,IF(OR(CONSOLIDADO[[#This Row],[Casos Acumulados]]&gt;0,CONSOLIDADO[[#This Row],[Muertes]]&gt;0),N1857+1,I1858))</f>
        <v>0</v>
      </c>
      <c r="O1858" s="75">
        <f>+IFERROR(VLOOKUP($G1858,TDMuertes!$C$2:$E$534,3,0),0)</f>
        <v>0</v>
      </c>
      <c r="P1858" s="100" t="str">
        <f t="shared" ca="1" si="157"/>
        <v>OFF</v>
      </c>
      <c r="Q1858" s="84">
        <f>+IFERROR(VLOOKUP(CONSOLIDADO[[#This Row],[Codigo Municipio]],TDDia!$A$4:$B$394,2,0),0)</f>
        <v>0</v>
      </c>
    </row>
    <row r="1859" spans="2:17" ht="14.4" x14ac:dyDescent="0.3">
      <c r="B1859">
        <f t="shared" si="154"/>
        <v>10</v>
      </c>
      <c r="C1859" s="75" t="str" cm="1">
        <f t="array" ref="C1859">+INDEX(Table_4[[Departamento]:[Municipio]],FINAL!$B1859,1)</f>
        <v>Colón</v>
      </c>
      <c r="D1859" s="75" t="str" cm="1">
        <f t="array" ref="D1859">+INDEX(Table_4[[Departamento]:[Municipio]],FINAL!$B1859,4)</f>
        <v>Balfate</v>
      </c>
      <c r="E1859" s="75" t="str" cm="1">
        <f t="array" ref="E1859">+INDEX(Table_4[[Departamento]:[Municipio]],FINAL!$B1859,3)</f>
        <v>0202</v>
      </c>
      <c r="F1859" s="102">
        <f t="shared" si="158"/>
        <v>44013</v>
      </c>
      <c r="G1859" s="77" t="str">
        <f>+CONSOLIDADO[[#This Row],[Codigo Municipio]]&amp;CONSOLIDADO[[#This Row],[Fecha]]</f>
        <v>020244013</v>
      </c>
      <c r="H1859" s="78">
        <f>+IFERROR(VLOOKUP($G1859,TDAcumula!$C$2:$E$2027,3,0),0)</f>
        <v>0</v>
      </c>
      <c r="I1859" s="79">
        <f t="shared" si="155"/>
        <v>0</v>
      </c>
      <c r="J1859" s="80">
        <f>+IF(CONSOLIDADO[[#This Row],[Codigo Municipio]]=E1858,CONSOLIDADO[[#This Row],[Fallecidos Diarios]]+J1858,CONSOLIDADO[[#This Row],[Fallecidos Diarios]])</f>
        <v>0</v>
      </c>
      <c r="K1859" s="81">
        <f t="shared" si="156"/>
        <v>0</v>
      </c>
      <c r="L1859" s="82">
        <f>+IF(CONSOLIDADO[[#This Row],[Codigo Municipio]]=E1858,CONSOLIDADO[[#This Row],[Recuperados Diarios]]+L1858,CONSOLIDADO[[#This Row],[Recuperados Diarios]])</f>
        <v>0</v>
      </c>
      <c r="M1859" s="83" cm="1">
        <f t="array" ref="M1859">+IFERROR(IF(CONSOLIDADO[[#This Row],[Día]]&lt;14,0,INDEX(CONSOLIDADO[Casos Diarios],ROW()-14,1)),0)</f>
        <v>0</v>
      </c>
      <c r="N1859" s="78">
        <f>+IF(CONSOLIDADO[[#This Row],[Clave]]="710143893",1,IF(OR(CONSOLIDADO[[#This Row],[Casos Acumulados]]&gt;0,CONSOLIDADO[[#This Row],[Muertes]]&gt;0),N1858+1,I1859))</f>
        <v>0</v>
      </c>
      <c r="O1859" s="75">
        <f>+IFERROR(VLOOKUP($G1859,TDMuertes!$C$2:$E$534,3,0),0)</f>
        <v>0</v>
      </c>
      <c r="P1859" s="100" t="str">
        <f t="shared" ca="1" si="157"/>
        <v>OFF</v>
      </c>
      <c r="Q1859" s="84">
        <f>+IFERROR(VLOOKUP(CONSOLIDADO[[#This Row],[Codigo Municipio]],TDDia!$A$4:$B$394,2,0),0)</f>
        <v>0</v>
      </c>
    </row>
    <row r="1860" spans="2:17" ht="14.4" x14ac:dyDescent="0.3">
      <c r="B1860">
        <f t="shared" si="154"/>
        <v>10</v>
      </c>
      <c r="C1860" s="75" t="str" cm="1">
        <f t="array" ref="C1860">+INDEX(Table_4[[Departamento]:[Municipio]],FINAL!$B1860,1)</f>
        <v>Colón</v>
      </c>
      <c r="D1860" s="75" t="str" cm="1">
        <f t="array" ref="D1860">+INDEX(Table_4[[Departamento]:[Municipio]],FINAL!$B1860,4)</f>
        <v>Balfate</v>
      </c>
      <c r="E1860" s="75" t="str" cm="1">
        <f t="array" ref="E1860">+INDEX(Table_4[[Departamento]:[Municipio]],FINAL!$B1860,3)</f>
        <v>0202</v>
      </c>
      <c r="F1860" s="102">
        <f t="shared" si="158"/>
        <v>44014</v>
      </c>
      <c r="G1860" s="77" t="str">
        <f>+CONSOLIDADO[[#This Row],[Codigo Municipio]]&amp;CONSOLIDADO[[#This Row],[Fecha]]</f>
        <v>020244014</v>
      </c>
      <c r="H1860" s="78">
        <f>+IFERROR(VLOOKUP($G1860,TDAcumula!$C$2:$E$2027,3,0),0)</f>
        <v>0</v>
      </c>
      <c r="I1860" s="79">
        <f t="shared" si="155"/>
        <v>0</v>
      </c>
      <c r="J1860" s="80">
        <f>+IF(CONSOLIDADO[[#This Row],[Codigo Municipio]]=E1859,CONSOLIDADO[[#This Row],[Fallecidos Diarios]]+J1859,CONSOLIDADO[[#This Row],[Fallecidos Diarios]])</f>
        <v>0</v>
      </c>
      <c r="K1860" s="81">
        <f t="shared" si="156"/>
        <v>0</v>
      </c>
      <c r="L1860" s="82">
        <f>+IF(CONSOLIDADO[[#This Row],[Codigo Municipio]]=E1859,CONSOLIDADO[[#This Row],[Recuperados Diarios]]+L1859,CONSOLIDADO[[#This Row],[Recuperados Diarios]])</f>
        <v>0</v>
      </c>
      <c r="M1860" s="83" cm="1">
        <f t="array" ref="M1860">+IFERROR(IF(CONSOLIDADO[[#This Row],[Día]]&lt;14,0,INDEX(CONSOLIDADO[Casos Diarios],ROW()-14,1)),0)</f>
        <v>0</v>
      </c>
      <c r="N1860" s="78">
        <f>+IF(CONSOLIDADO[[#This Row],[Clave]]="710143893",1,IF(OR(CONSOLIDADO[[#This Row],[Casos Acumulados]]&gt;0,CONSOLIDADO[[#This Row],[Muertes]]&gt;0),N1859+1,I1860))</f>
        <v>0</v>
      </c>
      <c r="O1860" s="75">
        <f>+IFERROR(VLOOKUP($G1860,TDMuertes!$C$2:$E$534,3,0),0)</f>
        <v>0</v>
      </c>
      <c r="P1860" s="100" t="str">
        <f t="shared" ca="1" si="157"/>
        <v>OFF</v>
      </c>
      <c r="Q1860" s="84">
        <f>+IFERROR(VLOOKUP(CONSOLIDADO[[#This Row],[Codigo Municipio]],TDDia!$A$4:$B$394,2,0),0)</f>
        <v>0</v>
      </c>
    </row>
    <row r="1861" spans="2:17" ht="14.4" x14ac:dyDescent="0.3">
      <c r="B1861">
        <f t="shared" ref="B1861:B1924" si="159">+IF(F1860=44085,B1860+1,B1860)</f>
        <v>10</v>
      </c>
      <c r="C1861" s="75" t="str" cm="1">
        <f t="array" ref="C1861">+INDEX(Table_4[[Departamento]:[Municipio]],FINAL!$B1861,1)</f>
        <v>Colón</v>
      </c>
      <c r="D1861" s="75" t="str" cm="1">
        <f t="array" ref="D1861">+INDEX(Table_4[[Departamento]:[Municipio]],FINAL!$B1861,4)</f>
        <v>Balfate</v>
      </c>
      <c r="E1861" s="75" t="str" cm="1">
        <f t="array" ref="E1861">+INDEX(Table_4[[Departamento]:[Municipio]],FINAL!$B1861,3)</f>
        <v>0202</v>
      </c>
      <c r="F1861" s="102">
        <f t="shared" si="158"/>
        <v>44015</v>
      </c>
      <c r="G1861" s="77" t="str">
        <f>+CONSOLIDADO[[#This Row],[Codigo Municipio]]&amp;CONSOLIDADO[[#This Row],[Fecha]]</f>
        <v>020244015</v>
      </c>
      <c r="H1861" s="78">
        <f>+IFERROR(VLOOKUP($G1861,TDAcumula!$C$2:$E$2027,3,0),0)</f>
        <v>0</v>
      </c>
      <c r="I1861" s="79">
        <f t="shared" si="155"/>
        <v>0</v>
      </c>
      <c r="J1861" s="80">
        <f>+IF(CONSOLIDADO[[#This Row],[Codigo Municipio]]=E1860,CONSOLIDADO[[#This Row],[Fallecidos Diarios]]+J1860,CONSOLIDADO[[#This Row],[Fallecidos Diarios]])</f>
        <v>0</v>
      </c>
      <c r="K1861" s="81">
        <f t="shared" si="156"/>
        <v>0</v>
      </c>
      <c r="L1861" s="82">
        <f>+IF(CONSOLIDADO[[#This Row],[Codigo Municipio]]=E1860,CONSOLIDADO[[#This Row],[Recuperados Diarios]]+L1860,CONSOLIDADO[[#This Row],[Recuperados Diarios]])</f>
        <v>0</v>
      </c>
      <c r="M1861" s="83" cm="1">
        <f t="array" ref="M1861">+IFERROR(IF(CONSOLIDADO[[#This Row],[Día]]&lt;14,0,INDEX(CONSOLIDADO[Casos Diarios],ROW()-14,1)),0)</f>
        <v>0</v>
      </c>
      <c r="N1861" s="78">
        <f>+IF(CONSOLIDADO[[#This Row],[Clave]]="710143893",1,IF(OR(CONSOLIDADO[[#This Row],[Casos Acumulados]]&gt;0,CONSOLIDADO[[#This Row],[Muertes]]&gt;0),N1860+1,I1861))</f>
        <v>0</v>
      </c>
      <c r="O1861" s="75">
        <f>+IFERROR(VLOOKUP($G1861,TDMuertes!$C$2:$E$534,3,0),0)</f>
        <v>0</v>
      </c>
      <c r="P1861" s="100" t="str">
        <f t="shared" ca="1" si="157"/>
        <v>OFF</v>
      </c>
      <c r="Q1861" s="84">
        <f>+IFERROR(VLOOKUP(CONSOLIDADO[[#This Row],[Codigo Municipio]],TDDia!$A$4:$B$394,2,0),0)</f>
        <v>0</v>
      </c>
    </row>
    <row r="1862" spans="2:17" ht="14.4" x14ac:dyDescent="0.3">
      <c r="B1862">
        <f t="shared" si="159"/>
        <v>10</v>
      </c>
      <c r="C1862" s="75" t="str" cm="1">
        <f t="array" ref="C1862">+INDEX(Table_4[[Departamento]:[Municipio]],FINAL!$B1862,1)</f>
        <v>Colón</v>
      </c>
      <c r="D1862" s="75" t="str" cm="1">
        <f t="array" ref="D1862">+INDEX(Table_4[[Departamento]:[Municipio]],FINAL!$B1862,4)</f>
        <v>Balfate</v>
      </c>
      <c r="E1862" s="75" t="str" cm="1">
        <f t="array" ref="E1862">+INDEX(Table_4[[Departamento]:[Municipio]],FINAL!$B1862,3)</f>
        <v>0202</v>
      </c>
      <c r="F1862" s="102">
        <f t="shared" si="158"/>
        <v>44016</v>
      </c>
      <c r="G1862" s="77" t="str">
        <f>+CONSOLIDADO[[#This Row],[Codigo Municipio]]&amp;CONSOLIDADO[[#This Row],[Fecha]]</f>
        <v>020244016</v>
      </c>
      <c r="H1862" s="78">
        <f>+IFERROR(VLOOKUP($G1862,TDAcumula!$C$2:$E$2027,3,0),0)</f>
        <v>0</v>
      </c>
      <c r="I1862" s="79">
        <f t="shared" si="155"/>
        <v>0</v>
      </c>
      <c r="J1862" s="80">
        <f>+IF(CONSOLIDADO[[#This Row],[Codigo Municipio]]=E1861,CONSOLIDADO[[#This Row],[Fallecidos Diarios]]+J1861,CONSOLIDADO[[#This Row],[Fallecidos Diarios]])</f>
        <v>0</v>
      </c>
      <c r="K1862" s="81">
        <f t="shared" si="156"/>
        <v>0</v>
      </c>
      <c r="L1862" s="82">
        <f>+IF(CONSOLIDADO[[#This Row],[Codigo Municipio]]=E1861,CONSOLIDADO[[#This Row],[Recuperados Diarios]]+L1861,CONSOLIDADO[[#This Row],[Recuperados Diarios]])</f>
        <v>0</v>
      </c>
      <c r="M1862" s="83" cm="1">
        <f t="array" ref="M1862">+IFERROR(IF(CONSOLIDADO[[#This Row],[Día]]&lt;14,0,INDEX(CONSOLIDADO[Casos Diarios],ROW()-14,1)),0)</f>
        <v>0</v>
      </c>
      <c r="N1862" s="78">
        <f>+IF(CONSOLIDADO[[#This Row],[Clave]]="710143893",1,IF(OR(CONSOLIDADO[[#This Row],[Casos Acumulados]]&gt;0,CONSOLIDADO[[#This Row],[Muertes]]&gt;0),N1861+1,I1862))</f>
        <v>0</v>
      </c>
      <c r="O1862" s="75">
        <f>+IFERROR(VLOOKUP($G1862,TDMuertes!$C$2:$E$534,3,0),0)</f>
        <v>0</v>
      </c>
      <c r="P1862" s="100" t="str">
        <f t="shared" ca="1" si="157"/>
        <v>OFF</v>
      </c>
      <c r="Q1862" s="84">
        <f>+IFERROR(VLOOKUP(CONSOLIDADO[[#This Row],[Codigo Municipio]],TDDia!$A$4:$B$394,2,0),0)</f>
        <v>0</v>
      </c>
    </row>
    <row r="1863" spans="2:17" ht="14.4" x14ac:dyDescent="0.3">
      <c r="B1863">
        <f t="shared" si="159"/>
        <v>10</v>
      </c>
      <c r="C1863" s="75" t="str" cm="1">
        <f t="array" ref="C1863">+INDEX(Table_4[[Departamento]:[Municipio]],FINAL!$B1863,1)</f>
        <v>Colón</v>
      </c>
      <c r="D1863" s="75" t="str" cm="1">
        <f t="array" ref="D1863">+INDEX(Table_4[[Departamento]:[Municipio]],FINAL!$B1863,4)</f>
        <v>Balfate</v>
      </c>
      <c r="E1863" s="75" t="str" cm="1">
        <f t="array" ref="E1863">+INDEX(Table_4[[Departamento]:[Municipio]],FINAL!$B1863,3)</f>
        <v>0202</v>
      </c>
      <c r="F1863" s="102">
        <f t="shared" si="158"/>
        <v>44017</v>
      </c>
      <c r="G1863" s="77" t="str">
        <f>+CONSOLIDADO[[#This Row],[Codigo Municipio]]&amp;CONSOLIDADO[[#This Row],[Fecha]]</f>
        <v>020244017</v>
      </c>
      <c r="H1863" s="78">
        <f>+IFERROR(VLOOKUP($G1863,TDAcumula!$C$2:$E$2027,3,0),0)</f>
        <v>0</v>
      </c>
      <c r="I1863" s="79">
        <f t="shared" si="155"/>
        <v>0</v>
      </c>
      <c r="J1863" s="80">
        <f>+IF(CONSOLIDADO[[#This Row],[Codigo Municipio]]=E1862,CONSOLIDADO[[#This Row],[Fallecidos Diarios]]+J1862,CONSOLIDADO[[#This Row],[Fallecidos Diarios]])</f>
        <v>0</v>
      </c>
      <c r="K1863" s="81">
        <f t="shared" si="156"/>
        <v>0</v>
      </c>
      <c r="L1863" s="82">
        <f>+IF(CONSOLIDADO[[#This Row],[Codigo Municipio]]=E1862,CONSOLIDADO[[#This Row],[Recuperados Diarios]]+L1862,CONSOLIDADO[[#This Row],[Recuperados Diarios]])</f>
        <v>0</v>
      </c>
      <c r="M1863" s="83" cm="1">
        <f t="array" ref="M1863">+IFERROR(IF(CONSOLIDADO[[#This Row],[Día]]&lt;14,0,INDEX(CONSOLIDADO[Casos Diarios],ROW()-14,1)),0)</f>
        <v>0</v>
      </c>
      <c r="N1863" s="78">
        <f>+IF(CONSOLIDADO[[#This Row],[Clave]]="710143893",1,IF(OR(CONSOLIDADO[[#This Row],[Casos Acumulados]]&gt;0,CONSOLIDADO[[#This Row],[Muertes]]&gt;0),N1862+1,I1863))</f>
        <v>0</v>
      </c>
      <c r="O1863" s="75">
        <f>+IFERROR(VLOOKUP($G1863,TDMuertes!$C$2:$E$534,3,0),0)</f>
        <v>0</v>
      </c>
      <c r="P1863" s="100" t="str">
        <f t="shared" ca="1" si="157"/>
        <v>OFF</v>
      </c>
      <c r="Q1863" s="84">
        <f>+IFERROR(VLOOKUP(CONSOLIDADO[[#This Row],[Codigo Municipio]],TDDia!$A$4:$B$394,2,0),0)</f>
        <v>0</v>
      </c>
    </row>
    <row r="1864" spans="2:17" ht="14.4" x14ac:dyDescent="0.3">
      <c r="B1864">
        <f t="shared" si="159"/>
        <v>10</v>
      </c>
      <c r="C1864" s="75" t="str" cm="1">
        <f t="array" ref="C1864">+INDEX(Table_4[[Departamento]:[Municipio]],FINAL!$B1864,1)</f>
        <v>Colón</v>
      </c>
      <c r="D1864" s="75" t="str" cm="1">
        <f t="array" ref="D1864">+INDEX(Table_4[[Departamento]:[Municipio]],FINAL!$B1864,4)</f>
        <v>Balfate</v>
      </c>
      <c r="E1864" s="75" t="str" cm="1">
        <f t="array" ref="E1864">+INDEX(Table_4[[Departamento]:[Municipio]],FINAL!$B1864,3)</f>
        <v>0202</v>
      </c>
      <c r="F1864" s="102">
        <f t="shared" si="158"/>
        <v>44018</v>
      </c>
      <c r="G1864" s="77" t="str">
        <f>+CONSOLIDADO[[#This Row],[Codigo Municipio]]&amp;CONSOLIDADO[[#This Row],[Fecha]]</f>
        <v>020244018</v>
      </c>
      <c r="H1864" s="78">
        <f>+IFERROR(VLOOKUP($G1864,TDAcumula!$C$2:$E$2027,3,0),0)</f>
        <v>0</v>
      </c>
      <c r="I1864" s="79">
        <f t="shared" si="155"/>
        <v>0</v>
      </c>
      <c r="J1864" s="80">
        <f>+IF(CONSOLIDADO[[#This Row],[Codigo Municipio]]=E1863,CONSOLIDADO[[#This Row],[Fallecidos Diarios]]+J1863,CONSOLIDADO[[#This Row],[Fallecidos Diarios]])</f>
        <v>0</v>
      </c>
      <c r="K1864" s="81">
        <f t="shared" si="156"/>
        <v>0</v>
      </c>
      <c r="L1864" s="82">
        <f>+IF(CONSOLIDADO[[#This Row],[Codigo Municipio]]=E1863,CONSOLIDADO[[#This Row],[Recuperados Diarios]]+L1863,CONSOLIDADO[[#This Row],[Recuperados Diarios]])</f>
        <v>0</v>
      </c>
      <c r="M1864" s="83" cm="1">
        <f t="array" ref="M1864">+IFERROR(IF(CONSOLIDADO[[#This Row],[Día]]&lt;14,0,INDEX(CONSOLIDADO[Casos Diarios],ROW()-14,1)),0)</f>
        <v>0</v>
      </c>
      <c r="N1864" s="78">
        <f>+IF(CONSOLIDADO[[#This Row],[Clave]]="710143893",1,IF(OR(CONSOLIDADO[[#This Row],[Casos Acumulados]]&gt;0,CONSOLIDADO[[#This Row],[Muertes]]&gt;0),N1863+1,I1864))</f>
        <v>0</v>
      </c>
      <c r="O1864" s="75">
        <f>+IFERROR(VLOOKUP($G1864,TDMuertes!$C$2:$E$534,3,0),0)</f>
        <v>0</v>
      </c>
      <c r="P1864" s="100" t="str">
        <f t="shared" ca="1" si="157"/>
        <v>OFF</v>
      </c>
      <c r="Q1864" s="84">
        <f>+IFERROR(VLOOKUP(CONSOLIDADO[[#This Row],[Codigo Municipio]],TDDia!$A$4:$B$394,2,0),0)</f>
        <v>0</v>
      </c>
    </row>
    <row r="1865" spans="2:17" ht="14.4" x14ac:dyDescent="0.3">
      <c r="B1865">
        <f t="shared" si="159"/>
        <v>10</v>
      </c>
      <c r="C1865" s="75" t="str" cm="1">
        <f t="array" ref="C1865">+INDEX(Table_4[[Departamento]:[Municipio]],FINAL!$B1865,1)</f>
        <v>Colón</v>
      </c>
      <c r="D1865" s="75" t="str" cm="1">
        <f t="array" ref="D1865">+INDEX(Table_4[[Departamento]:[Municipio]],FINAL!$B1865,4)</f>
        <v>Balfate</v>
      </c>
      <c r="E1865" s="75" t="str" cm="1">
        <f t="array" ref="E1865">+INDEX(Table_4[[Departamento]:[Municipio]],FINAL!$B1865,3)</f>
        <v>0202</v>
      </c>
      <c r="F1865" s="102">
        <f t="shared" si="158"/>
        <v>44019</v>
      </c>
      <c r="G1865" s="77" t="str">
        <f>+CONSOLIDADO[[#This Row],[Codigo Municipio]]&amp;CONSOLIDADO[[#This Row],[Fecha]]</f>
        <v>020244019</v>
      </c>
      <c r="H1865" s="78">
        <f>+IFERROR(VLOOKUP($G1865,TDAcumula!$C$2:$E$2027,3,0),0)</f>
        <v>0</v>
      </c>
      <c r="I1865" s="79">
        <f t="shared" si="155"/>
        <v>0</v>
      </c>
      <c r="J1865" s="80">
        <f>+IF(CONSOLIDADO[[#This Row],[Codigo Municipio]]=E1864,CONSOLIDADO[[#This Row],[Fallecidos Diarios]]+J1864,CONSOLIDADO[[#This Row],[Fallecidos Diarios]])</f>
        <v>0</v>
      </c>
      <c r="K1865" s="81">
        <f t="shared" si="156"/>
        <v>0</v>
      </c>
      <c r="L1865" s="82">
        <f>+IF(CONSOLIDADO[[#This Row],[Codigo Municipio]]=E1864,CONSOLIDADO[[#This Row],[Recuperados Diarios]]+L1864,CONSOLIDADO[[#This Row],[Recuperados Diarios]])</f>
        <v>0</v>
      </c>
      <c r="M1865" s="83" cm="1">
        <f t="array" ref="M1865">+IFERROR(IF(CONSOLIDADO[[#This Row],[Día]]&lt;14,0,INDEX(CONSOLIDADO[Casos Diarios],ROW()-14,1)),0)</f>
        <v>0</v>
      </c>
      <c r="N1865" s="78">
        <f>+IF(CONSOLIDADO[[#This Row],[Clave]]="710143893",1,IF(OR(CONSOLIDADO[[#This Row],[Casos Acumulados]]&gt;0,CONSOLIDADO[[#This Row],[Muertes]]&gt;0),N1864+1,I1865))</f>
        <v>0</v>
      </c>
      <c r="O1865" s="75">
        <f>+IFERROR(VLOOKUP($G1865,TDMuertes!$C$2:$E$534,3,0),0)</f>
        <v>0</v>
      </c>
      <c r="P1865" s="100" t="str">
        <f t="shared" ca="1" si="157"/>
        <v>OFF</v>
      </c>
      <c r="Q1865" s="84">
        <f>+IFERROR(VLOOKUP(CONSOLIDADO[[#This Row],[Codigo Municipio]],TDDia!$A$4:$B$394,2,0),0)</f>
        <v>0</v>
      </c>
    </row>
    <row r="1866" spans="2:17" ht="14.4" x14ac:dyDescent="0.3">
      <c r="B1866">
        <f t="shared" si="159"/>
        <v>10</v>
      </c>
      <c r="C1866" s="75" t="str" cm="1">
        <f t="array" ref="C1866">+INDEX(Table_4[[Departamento]:[Municipio]],FINAL!$B1866,1)</f>
        <v>Colón</v>
      </c>
      <c r="D1866" s="75" t="str" cm="1">
        <f t="array" ref="D1866">+INDEX(Table_4[[Departamento]:[Municipio]],FINAL!$B1866,4)</f>
        <v>Balfate</v>
      </c>
      <c r="E1866" s="75" t="str" cm="1">
        <f t="array" ref="E1866">+INDEX(Table_4[[Departamento]:[Municipio]],FINAL!$B1866,3)</f>
        <v>0202</v>
      </c>
      <c r="F1866" s="102">
        <f t="shared" si="158"/>
        <v>44020</v>
      </c>
      <c r="G1866" s="77" t="str">
        <f>+CONSOLIDADO[[#This Row],[Codigo Municipio]]&amp;CONSOLIDADO[[#This Row],[Fecha]]</f>
        <v>020244020</v>
      </c>
      <c r="H1866" s="78">
        <f>+IFERROR(VLOOKUP($G1866,TDAcumula!$C$2:$E$2027,3,0),0)</f>
        <v>0</v>
      </c>
      <c r="I1866" s="79">
        <f t="shared" si="155"/>
        <v>0</v>
      </c>
      <c r="J1866" s="80">
        <f>+IF(CONSOLIDADO[[#This Row],[Codigo Municipio]]=E1865,CONSOLIDADO[[#This Row],[Fallecidos Diarios]]+J1865,CONSOLIDADO[[#This Row],[Fallecidos Diarios]])</f>
        <v>0</v>
      </c>
      <c r="K1866" s="81">
        <f t="shared" si="156"/>
        <v>0</v>
      </c>
      <c r="L1866" s="82">
        <f>+IF(CONSOLIDADO[[#This Row],[Codigo Municipio]]=E1865,CONSOLIDADO[[#This Row],[Recuperados Diarios]]+L1865,CONSOLIDADO[[#This Row],[Recuperados Diarios]])</f>
        <v>0</v>
      </c>
      <c r="M1866" s="83" cm="1">
        <f t="array" ref="M1866">+IFERROR(IF(CONSOLIDADO[[#This Row],[Día]]&lt;14,0,INDEX(CONSOLIDADO[Casos Diarios],ROW()-14,1)),0)</f>
        <v>0</v>
      </c>
      <c r="N1866" s="78">
        <f>+IF(CONSOLIDADO[[#This Row],[Clave]]="710143893",1,IF(OR(CONSOLIDADO[[#This Row],[Casos Acumulados]]&gt;0,CONSOLIDADO[[#This Row],[Muertes]]&gt;0),N1865+1,I1866))</f>
        <v>0</v>
      </c>
      <c r="O1866" s="75">
        <f>+IFERROR(VLOOKUP($G1866,TDMuertes!$C$2:$E$534,3,0),0)</f>
        <v>0</v>
      </c>
      <c r="P1866" s="100" t="str">
        <f t="shared" ca="1" si="157"/>
        <v>OFF</v>
      </c>
      <c r="Q1866" s="84">
        <f>+IFERROR(VLOOKUP(CONSOLIDADO[[#This Row],[Codigo Municipio]],TDDia!$A$4:$B$394,2,0),0)</f>
        <v>0</v>
      </c>
    </row>
    <row r="1867" spans="2:17" ht="14.4" x14ac:dyDescent="0.3">
      <c r="B1867">
        <f t="shared" si="159"/>
        <v>10</v>
      </c>
      <c r="C1867" s="75" t="str" cm="1">
        <f t="array" ref="C1867">+INDEX(Table_4[[Departamento]:[Municipio]],FINAL!$B1867,1)</f>
        <v>Colón</v>
      </c>
      <c r="D1867" s="75" t="str" cm="1">
        <f t="array" ref="D1867">+INDEX(Table_4[[Departamento]:[Municipio]],FINAL!$B1867,4)</f>
        <v>Balfate</v>
      </c>
      <c r="E1867" s="75" t="str" cm="1">
        <f t="array" ref="E1867">+INDEX(Table_4[[Departamento]:[Municipio]],FINAL!$B1867,3)</f>
        <v>0202</v>
      </c>
      <c r="F1867" s="102">
        <f t="shared" si="158"/>
        <v>44021</v>
      </c>
      <c r="G1867" s="77" t="str">
        <f>+CONSOLIDADO[[#This Row],[Codigo Municipio]]&amp;CONSOLIDADO[[#This Row],[Fecha]]</f>
        <v>020244021</v>
      </c>
      <c r="H1867" s="78">
        <f>+IFERROR(VLOOKUP($G1867,TDAcumula!$C$2:$E$2027,3,0),0)</f>
        <v>0</v>
      </c>
      <c r="I1867" s="79">
        <f t="shared" si="155"/>
        <v>0</v>
      </c>
      <c r="J1867" s="80">
        <f>+IF(CONSOLIDADO[[#This Row],[Codigo Municipio]]=E1866,CONSOLIDADO[[#This Row],[Fallecidos Diarios]]+J1866,CONSOLIDADO[[#This Row],[Fallecidos Diarios]])</f>
        <v>0</v>
      </c>
      <c r="K1867" s="81">
        <f t="shared" si="156"/>
        <v>0</v>
      </c>
      <c r="L1867" s="82">
        <f>+IF(CONSOLIDADO[[#This Row],[Codigo Municipio]]=E1866,CONSOLIDADO[[#This Row],[Recuperados Diarios]]+L1866,CONSOLIDADO[[#This Row],[Recuperados Diarios]])</f>
        <v>0</v>
      </c>
      <c r="M1867" s="83" cm="1">
        <f t="array" ref="M1867">+IFERROR(IF(CONSOLIDADO[[#This Row],[Día]]&lt;14,0,INDEX(CONSOLIDADO[Casos Diarios],ROW()-14,1)),0)</f>
        <v>0</v>
      </c>
      <c r="N1867" s="78">
        <f>+IF(CONSOLIDADO[[#This Row],[Clave]]="710143893",1,IF(OR(CONSOLIDADO[[#This Row],[Casos Acumulados]]&gt;0,CONSOLIDADO[[#This Row],[Muertes]]&gt;0),N1866+1,I1867))</f>
        <v>0</v>
      </c>
      <c r="O1867" s="75">
        <f>+IFERROR(VLOOKUP($G1867,TDMuertes!$C$2:$E$534,3,0),0)</f>
        <v>0</v>
      </c>
      <c r="P1867" s="100" t="str">
        <f t="shared" ca="1" si="157"/>
        <v>OFF</v>
      </c>
      <c r="Q1867" s="84">
        <f>+IFERROR(VLOOKUP(CONSOLIDADO[[#This Row],[Codigo Municipio]],TDDia!$A$4:$B$394,2,0),0)</f>
        <v>0</v>
      </c>
    </row>
    <row r="1868" spans="2:17" ht="14.4" x14ac:dyDescent="0.3">
      <c r="B1868">
        <f t="shared" si="159"/>
        <v>10</v>
      </c>
      <c r="C1868" s="75" t="str" cm="1">
        <f t="array" ref="C1868">+INDEX(Table_4[[Departamento]:[Municipio]],FINAL!$B1868,1)</f>
        <v>Colón</v>
      </c>
      <c r="D1868" s="75" t="str" cm="1">
        <f t="array" ref="D1868">+INDEX(Table_4[[Departamento]:[Municipio]],FINAL!$B1868,4)</f>
        <v>Balfate</v>
      </c>
      <c r="E1868" s="75" t="str" cm="1">
        <f t="array" ref="E1868">+INDEX(Table_4[[Departamento]:[Municipio]],FINAL!$B1868,3)</f>
        <v>0202</v>
      </c>
      <c r="F1868" s="102">
        <f t="shared" si="158"/>
        <v>44022</v>
      </c>
      <c r="G1868" s="77" t="str">
        <f>+CONSOLIDADO[[#This Row],[Codigo Municipio]]&amp;CONSOLIDADO[[#This Row],[Fecha]]</f>
        <v>020244022</v>
      </c>
      <c r="H1868" s="78">
        <f>+IFERROR(VLOOKUP($G1868,TDAcumula!$C$2:$E$2027,3,0),0)</f>
        <v>0</v>
      </c>
      <c r="I1868" s="79">
        <f t="shared" si="155"/>
        <v>0</v>
      </c>
      <c r="J1868" s="80">
        <f>+IF(CONSOLIDADO[[#This Row],[Codigo Municipio]]=E1867,CONSOLIDADO[[#This Row],[Fallecidos Diarios]]+J1867,CONSOLIDADO[[#This Row],[Fallecidos Diarios]])</f>
        <v>0</v>
      </c>
      <c r="K1868" s="81">
        <f t="shared" si="156"/>
        <v>0</v>
      </c>
      <c r="L1868" s="82">
        <f>+IF(CONSOLIDADO[[#This Row],[Codigo Municipio]]=E1867,CONSOLIDADO[[#This Row],[Recuperados Diarios]]+L1867,CONSOLIDADO[[#This Row],[Recuperados Diarios]])</f>
        <v>0</v>
      </c>
      <c r="M1868" s="83" cm="1">
        <f t="array" ref="M1868">+IFERROR(IF(CONSOLIDADO[[#This Row],[Día]]&lt;14,0,INDEX(CONSOLIDADO[Casos Diarios],ROW()-14,1)),0)</f>
        <v>0</v>
      </c>
      <c r="N1868" s="78">
        <f>+IF(CONSOLIDADO[[#This Row],[Clave]]="710143893",1,IF(OR(CONSOLIDADO[[#This Row],[Casos Acumulados]]&gt;0,CONSOLIDADO[[#This Row],[Muertes]]&gt;0),N1867+1,I1868))</f>
        <v>0</v>
      </c>
      <c r="O1868" s="75">
        <f>+IFERROR(VLOOKUP($G1868,TDMuertes!$C$2:$E$534,3,0),0)</f>
        <v>0</v>
      </c>
      <c r="P1868" s="100" t="str">
        <f t="shared" ca="1" si="157"/>
        <v>OFF</v>
      </c>
      <c r="Q1868" s="84">
        <f>+IFERROR(VLOOKUP(CONSOLIDADO[[#This Row],[Codigo Municipio]],TDDia!$A$4:$B$394,2,0),0)</f>
        <v>0</v>
      </c>
    </row>
    <row r="1869" spans="2:17" ht="14.4" x14ac:dyDescent="0.3">
      <c r="B1869">
        <f t="shared" si="159"/>
        <v>10</v>
      </c>
      <c r="C1869" s="75" t="str" cm="1">
        <f t="array" ref="C1869">+INDEX(Table_4[[Departamento]:[Municipio]],FINAL!$B1869,1)</f>
        <v>Colón</v>
      </c>
      <c r="D1869" s="75" t="str" cm="1">
        <f t="array" ref="D1869">+INDEX(Table_4[[Departamento]:[Municipio]],FINAL!$B1869,4)</f>
        <v>Balfate</v>
      </c>
      <c r="E1869" s="75" t="str" cm="1">
        <f t="array" ref="E1869">+INDEX(Table_4[[Departamento]:[Municipio]],FINAL!$B1869,3)</f>
        <v>0202</v>
      </c>
      <c r="F1869" s="102">
        <f t="shared" si="158"/>
        <v>44023</v>
      </c>
      <c r="G1869" s="77" t="str">
        <f>+CONSOLIDADO[[#This Row],[Codigo Municipio]]&amp;CONSOLIDADO[[#This Row],[Fecha]]</f>
        <v>020244023</v>
      </c>
      <c r="H1869" s="78">
        <f>+IFERROR(VLOOKUP($G1869,TDAcumula!$C$2:$E$2027,3,0),0)</f>
        <v>0</v>
      </c>
      <c r="I1869" s="79">
        <f t="shared" si="155"/>
        <v>0</v>
      </c>
      <c r="J1869" s="80">
        <f>+IF(CONSOLIDADO[[#This Row],[Codigo Municipio]]=E1868,CONSOLIDADO[[#This Row],[Fallecidos Diarios]]+J1868,CONSOLIDADO[[#This Row],[Fallecidos Diarios]])</f>
        <v>0</v>
      </c>
      <c r="K1869" s="81">
        <f t="shared" si="156"/>
        <v>0</v>
      </c>
      <c r="L1869" s="82">
        <f>+IF(CONSOLIDADO[[#This Row],[Codigo Municipio]]=E1868,CONSOLIDADO[[#This Row],[Recuperados Diarios]]+L1868,CONSOLIDADO[[#This Row],[Recuperados Diarios]])</f>
        <v>0</v>
      </c>
      <c r="M1869" s="83" cm="1">
        <f t="array" ref="M1869">+IFERROR(IF(CONSOLIDADO[[#This Row],[Día]]&lt;14,0,INDEX(CONSOLIDADO[Casos Diarios],ROW()-14,1)),0)</f>
        <v>0</v>
      </c>
      <c r="N1869" s="78">
        <f>+IF(CONSOLIDADO[[#This Row],[Clave]]="710143893",1,IF(OR(CONSOLIDADO[[#This Row],[Casos Acumulados]]&gt;0,CONSOLIDADO[[#This Row],[Muertes]]&gt;0),N1868+1,I1869))</f>
        <v>0</v>
      </c>
      <c r="O1869" s="75">
        <f>+IFERROR(VLOOKUP($G1869,TDMuertes!$C$2:$E$534,3,0),0)</f>
        <v>0</v>
      </c>
      <c r="P1869" s="100" t="str">
        <f t="shared" ca="1" si="157"/>
        <v>OFF</v>
      </c>
      <c r="Q1869" s="84">
        <f>+IFERROR(VLOOKUP(CONSOLIDADO[[#This Row],[Codigo Municipio]],TDDia!$A$4:$B$394,2,0),0)</f>
        <v>0</v>
      </c>
    </row>
    <row r="1870" spans="2:17" ht="14.4" x14ac:dyDescent="0.3">
      <c r="B1870">
        <f t="shared" si="159"/>
        <v>10</v>
      </c>
      <c r="C1870" s="75" t="str" cm="1">
        <f t="array" ref="C1870">+INDEX(Table_4[[Departamento]:[Municipio]],FINAL!$B1870,1)</f>
        <v>Colón</v>
      </c>
      <c r="D1870" s="75" t="str" cm="1">
        <f t="array" ref="D1870">+INDEX(Table_4[[Departamento]:[Municipio]],FINAL!$B1870,4)</f>
        <v>Balfate</v>
      </c>
      <c r="E1870" s="75" t="str" cm="1">
        <f t="array" ref="E1870">+INDEX(Table_4[[Departamento]:[Municipio]],FINAL!$B1870,3)</f>
        <v>0202</v>
      </c>
      <c r="F1870" s="102">
        <f t="shared" si="158"/>
        <v>44024</v>
      </c>
      <c r="G1870" s="77" t="str">
        <f>+CONSOLIDADO[[#This Row],[Codigo Municipio]]&amp;CONSOLIDADO[[#This Row],[Fecha]]</f>
        <v>020244024</v>
      </c>
      <c r="H1870" s="78">
        <f>+IFERROR(VLOOKUP($G1870,TDAcumula!$C$2:$E$2027,3,0),0)</f>
        <v>0</v>
      </c>
      <c r="I1870" s="79">
        <f t="shared" si="155"/>
        <v>0</v>
      </c>
      <c r="J1870" s="80">
        <f>+IF(CONSOLIDADO[[#This Row],[Codigo Municipio]]=E1869,CONSOLIDADO[[#This Row],[Fallecidos Diarios]]+J1869,CONSOLIDADO[[#This Row],[Fallecidos Diarios]])</f>
        <v>0</v>
      </c>
      <c r="K1870" s="81">
        <f t="shared" si="156"/>
        <v>0</v>
      </c>
      <c r="L1870" s="82">
        <f>+IF(CONSOLIDADO[[#This Row],[Codigo Municipio]]=E1869,CONSOLIDADO[[#This Row],[Recuperados Diarios]]+L1869,CONSOLIDADO[[#This Row],[Recuperados Diarios]])</f>
        <v>0</v>
      </c>
      <c r="M1870" s="83" cm="1">
        <f t="array" ref="M1870">+IFERROR(IF(CONSOLIDADO[[#This Row],[Día]]&lt;14,0,INDEX(CONSOLIDADO[Casos Diarios],ROW()-14,1)),0)</f>
        <v>0</v>
      </c>
      <c r="N1870" s="78">
        <f>+IF(CONSOLIDADO[[#This Row],[Clave]]="710143893",1,IF(OR(CONSOLIDADO[[#This Row],[Casos Acumulados]]&gt;0,CONSOLIDADO[[#This Row],[Muertes]]&gt;0),N1869+1,I1870))</f>
        <v>0</v>
      </c>
      <c r="O1870" s="75">
        <f>+IFERROR(VLOOKUP($G1870,TDMuertes!$C$2:$E$534,3,0),0)</f>
        <v>0</v>
      </c>
      <c r="P1870" s="100" t="str">
        <f t="shared" ca="1" si="157"/>
        <v>OFF</v>
      </c>
      <c r="Q1870" s="84">
        <f>+IFERROR(VLOOKUP(CONSOLIDADO[[#This Row],[Codigo Municipio]],TDDia!$A$4:$B$394,2,0),0)</f>
        <v>0</v>
      </c>
    </row>
    <row r="1871" spans="2:17" ht="14.4" x14ac:dyDescent="0.3">
      <c r="B1871">
        <f t="shared" si="159"/>
        <v>10</v>
      </c>
      <c r="C1871" s="75" t="str" cm="1">
        <f t="array" ref="C1871">+INDEX(Table_4[[Departamento]:[Municipio]],FINAL!$B1871,1)</f>
        <v>Colón</v>
      </c>
      <c r="D1871" s="75" t="str" cm="1">
        <f t="array" ref="D1871">+INDEX(Table_4[[Departamento]:[Municipio]],FINAL!$B1871,4)</f>
        <v>Balfate</v>
      </c>
      <c r="E1871" s="75" t="str" cm="1">
        <f t="array" ref="E1871">+INDEX(Table_4[[Departamento]:[Municipio]],FINAL!$B1871,3)</f>
        <v>0202</v>
      </c>
      <c r="F1871" s="102">
        <f t="shared" si="158"/>
        <v>44025</v>
      </c>
      <c r="G1871" s="77" t="str">
        <f>+CONSOLIDADO[[#This Row],[Codigo Municipio]]&amp;CONSOLIDADO[[#This Row],[Fecha]]</f>
        <v>020244025</v>
      </c>
      <c r="H1871" s="78">
        <f>+IFERROR(VLOOKUP($G1871,TDAcumula!$C$2:$E$2027,3,0),0)</f>
        <v>0</v>
      </c>
      <c r="I1871" s="79">
        <f t="shared" si="155"/>
        <v>0</v>
      </c>
      <c r="J1871" s="80">
        <f>+IF(CONSOLIDADO[[#This Row],[Codigo Municipio]]=E1870,CONSOLIDADO[[#This Row],[Fallecidos Diarios]]+J1870,CONSOLIDADO[[#This Row],[Fallecidos Diarios]])</f>
        <v>0</v>
      </c>
      <c r="K1871" s="81">
        <f t="shared" si="156"/>
        <v>0</v>
      </c>
      <c r="L1871" s="82">
        <f>+IF(CONSOLIDADO[[#This Row],[Codigo Municipio]]=E1870,CONSOLIDADO[[#This Row],[Recuperados Diarios]]+L1870,CONSOLIDADO[[#This Row],[Recuperados Diarios]])</f>
        <v>0</v>
      </c>
      <c r="M1871" s="83" cm="1">
        <f t="array" ref="M1871">+IFERROR(IF(CONSOLIDADO[[#This Row],[Día]]&lt;14,0,INDEX(CONSOLIDADO[Casos Diarios],ROW()-14,1)),0)</f>
        <v>0</v>
      </c>
      <c r="N1871" s="78">
        <f>+IF(CONSOLIDADO[[#This Row],[Clave]]="710143893",1,IF(OR(CONSOLIDADO[[#This Row],[Casos Acumulados]]&gt;0,CONSOLIDADO[[#This Row],[Muertes]]&gt;0),N1870+1,I1871))</f>
        <v>0</v>
      </c>
      <c r="O1871" s="75">
        <f>+IFERROR(VLOOKUP($G1871,TDMuertes!$C$2:$E$534,3,0),0)</f>
        <v>0</v>
      </c>
      <c r="P1871" s="100" t="str">
        <f t="shared" ca="1" si="157"/>
        <v>OFF</v>
      </c>
      <c r="Q1871" s="84">
        <f>+IFERROR(VLOOKUP(CONSOLIDADO[[#This Row],[Codigo Municipio]],TDDia!$A$4:$B$394,2,0),0)</f>
        <v>0</v>
      </c>
    </row>
    <row r="1872" spans="2:17" ht="14.4" x14ac:dyDescent="0.3">
      <c r="B1872">
        <f t="shared" si="159"/>
        <v>10</v>
      </c>
      <c r="C1872" s="75" t="str" cm="1">
        <f t="array" ref="C1872">+INDEX(Table_4[[Departamento]:[Municipio]],FINAL!$B1872,1)</f>
        <v>Colón</v>
      </c>
      <c r="D1872" s="75" t="str" cm="1">
        <f t="array" ref="D1872">+INDEX(Table_4[[Departamento]:[Municipio]],FINAL!$B1872,4)</f>
        <v>Balfate</v>
      </c>
      <c r="E1872" s="75" t="str" cm="1">
        <f t="array" ref="E1872">+INDEX(Table_4[[Departamento]:[Municipio]],FINAL!$B1872,3)</f>
        <v>0202</v>
      </c>
      <c r="F1872" s="102">
        <f t="shared" si="158"/>
        <v>44026</v>
      </c>
      <c r="G1872" s="77" t="str">
        <f>+CONSOLIDADO[[#This Row],[Codigo Municipio]]&amp;CONSOLIDADO[[#This Row],[Fecha]]</f>
        <v>020244026</v>
      </c>
      <c r="H1872" s="78">
        <f>+IFERROR(VLOOKUP($G1872,TDAcumula!$C$2:$E$2027,3,0),0)</f>
        <v>0</v>
      </c>
      <c r="I1872" s="79">
        <f t="shared" si="155"/>
        <v>0</v>
      </c>
      <c r="J1872" s="80">
        <f>+IF(CONSOLIDADO[[#This Row],[Codigo Municipio]]=E1871,CONSOLIDADO[[#This Row],[Fallecidos Diarios]]+J1871,CONSOLIDADO[[#This Row],[Fallecidos Diarios]])</f>
        <v>0</v>
      </c>
      <c r="K1872" s="81">
        <f t="shared" si="156"/>
        <v>0</v>
      </c>
      <c r="L1872" s="82">
        <f>+IF(CONSOLIDADO[[#This Row],[Codigo Municipio]]=E1871,CONSOLIDADO[[#This Row],[Recuperados Diarios]]+L1871,CONSOLIDADO[[#This Row],[Recuperados Diarios]])</f>
        <v>0</v>
      </c>
      <c r="M1872" s="83" cm="1">
        <f t="array" ref="M1872">+IFERROR(IF(CONSOLIDADO[[#This Row],[Día]]&lt;14,0,INDEX(CONSOLIDADO[Casos Diarios],ROW()-14,1)),0)</f>
        <v>0</v>
      </c>
      <c r="N1872" s="78">
        <f>+IF(CONSOLIDADO[[#This Row],[Clave]]="710143893",1,IF(OR(CONSOLIDADO[[#This Row],[Casos Acumulados]]&gt;0,CONSOLIDADO[[#This Row],[Muertes]]&gt;0),N1871+1,I1872))</f>
        <v>0</v>
      </c>
      <c r="O1872" s="75">
        <f>+IFERROR(VLOOKUP($G1872,TDMuertes!$C$2:$E$534,3,0),0)</f>
        <v>0</v>
      </c>
      <c r="P1872" s="100" t="str">
        <f t="shared" ca="1" si="157"/>
        <v>OFF</v>
      </c>
      <c r="Q1872" s="84">
        <f>+IFERROR(VLOOKUP(CONSOLIDADO[[#This Row],[Codigo Municipio]],TDDia!$A$4:$B$394,2,0),0)</f>
        <v>0</v>
      </c>
    </row>
    <row r="1873" spans="2:17" ht="14.4" x14ac:dyDescent="0.3">
      <c r="B1873">
        <f t="shared" si="159"/>
        <v>10</v>
      </c>
      <c r="C1873" s="75" t="str" cm="1">
        <f t="array" ref="C1873">+INDEX(Table_4[[Departamento]:[Municipio]],FINAL!$B1873,1)</f>
        <v>Colón</v>
      </c>
      <c r="D1873" s="75" t="str" cm="1">
        <f t="array" ref="D1873">+INDEX(Table_4[[Departamento]:[Municipio]],FINAL!$B1873,4)</f>
        <v>Balfate</v>
      </c>
      <c r="E1873" s="75" t="str" cm="1">
        <f t="array" ref="E1873">+INDEX(Table_4[[Departamento]:[Municipio]],FINAL!$B1873,3)</f>
        <v>0202</v>
      </c>
      <c r="F1873" s="102">
        <f t="shared" si="158"/>
        <v>44027</v>
      </c>
      <c r="G1873" s="77" t="str">
        <f>+CONSOLIDADO[[#This Row],[Codigo Municipio]]&amp;CONSOLIDADO[[#This Row],[Fecha]]</f>
        <v>020244027</v>
      </c>
      <c r="H1873" s="78">
        <f>+IFERROR(VLOOKUP($G1873,TDAcumula!$C$2:$E$2027,3,0),0)</f>
        <v>0</v>
      </c>
      <c r="I1873" s="79">
        <f t="shared" si="155"/>
        <v>0</v>
      </c>
      <c r="J1873" s="80">
        <f>+IF(CONSOLIDADO[[#This Row],[Codigo Municipio]]=E1872,CONSOLIDADO[[#This Row],[Fallecidos Diarios]]+J1872,CONSOLIDADO[[#This Row],[Fallecidos Diarios]])</f>
        <v>0</v>
      </c>
      <c r="K1873" s="81">
        <f t="shared" si="156"/>
        <v>0</v>
      </c>
      <c r="L1873" s="82">
        <f>+IF(CONSOLIDADO[[#This Row],[Codigo Municipio]]=E1872,CONSOLIDADO[[#This Row],[Recuperados Diarios]]+L1872,CONSOLIDADO[[#This Row],[Recuperados Diarios]])</f>
        <v>0</v>
      </c>
      <c r="M1873" s="83" cm="1">
        <f t="array" ref="M1873">+IFERROR(IF(CONSOLIDADO[[#This Row],[Día]]&lt;14,0,INDEX(CONSOLIDADO[Casos Diarios],ROW()-14,1)),0)</f>
        <v>0</v>
      </c>
      <c r="N1873" s="78">
        <f>+IF(CONSOLIDADO[[#This Row],[Clave]]="710143893",1,IF(OR(CONSOLIDADO[[#This Row],[Casos Acumulados]]&gt;0,CONSOLIDADO[[#This Row],[Muertes]]&gt;0),N1872+1,I1873))</f>
        <v>0</v>
      </c>
      <c r="O1873" s="75">
        <f>+IFERROR(VLOOKUP($G1873,TDMuertes!$C$2:$E$534,3,0),0)</f>
        <v>0</v>
      </c>
      <c r="P1873" s="100" t="str">
        <f t="shared" ca="1" si="157"/>
        <v>OFF</v>
      </c>
      <c r="Q1873" s="84">
        <f>+IFERROR(VLOOKUP(CONSOLIDADO[[#This Row],[Codigo Municipio]],TDDia!$A$4:$B$394,2,0),0)</f>
        <v>0</v>
      </c>
    </row>
    <row r="1874" spans="2:17" ht="14.4" x14ac:dyDescent="0.3">
      <c r="B1874">
        <f t="shared" si="159"/>
        <v>10</v>
      </c>
      <c r="C1874" s="75" t="str" cm="1">
        <f t="array" ref="C1874">+INDEX(Table_4[[Departamento]:[Municipio]],FINAL!$B1874,1)</f>
        <v>Colón</v>
      </c>
      <c r="D1874" s="75" t="str" cm="1">
        <f t="array" ref="D1874">+INDEX(Table_4[[Departamento]:[Municipio]],FINAL!$B1874,4)</f>
        <v>Balfate</v>
      </c>
      <c r="E1874" s="75" t="str" cm="1">
        <f t="array" ref="E1874">+INDEX(Table_4[[Departamento]:[Municipio]],FINAL!$B1874,3)</f>
        <v>0202</v>
      </c>
      <c r="F1874" s="102">
        <f t="shared" si="158"/>
        <v>44028</v>
      </c>
      <c r="G1874" s="77" t="str">
        <f>+CONSOLIDADO[[#This Row],[Codigo Municipio]]&amp;CONSOLIDADO[[#This Row],[Fecha]]</f>
        <v>020244028</v>
      </c>
      <c r="H1874" s="78">
        <f>+IFERROR(VLOOKUP($G1874,TDAcumula!$C$2:$E$2027,3,0),0)</f>
        <v>0</v>
      </c>
      <c r="I1874" s="79">
        <f t="shared" si="155"/>
        <v>0</v>
      </c>
      <c r="J1874" s="80">
        <f>+IF(CONSOLIDADO[[#This Row],[Codigo Municipio]]=E1873,CONSOLIDADO[[#This Row],[Fallecidos Diarios]]+J1873,CONSOLIDADO[[#This Row],[Fallecidos Diarios]])</f>
        <v>0</v>
      </c>
      <c r="K1874" s="81">
        <f t="shared" si="156"/>
        <v>0</v>
      </c>
      <c r="L1874" s="82">
        <f>+IF(CONSOLIDADO[[#This Row],[Codigo Municipio]]=E1873,CONSOLIDADO[[#This Row],[Recuperados Diarios]]+L1873,CONSOLIDADO[[#This Row],[Recuperados Diarios]])</f>
        <v>0</v>
      </c>
      <c r="M1874" s="83" cm="1">
        <f t="array" ref="M1874">+IFERROR(IF(CONSOLIDADO[[#This Row],[Día]]&lt;14,0,INDEX(CONSOLIDADO[Casos Diarios],ROW()-14,1)),0)</f>
        <v>0</v>
      </c>
      <c r="N1874" s="78">
        <f>+IF(CONSOLIDADO[[#This Row],[Clave]]="710143893",1,IF(OR(CONSOLIDADO[[#This Row],[Casos Acumulados]]&gt;0,CONSOLIDADO[[#This Row],[Muertes]]&gt;0),N1873+1,I1874))</f>
        <v>0</v>
      </c>
      <c r="O1874" s="75">
        <f>+IFERROR(VLOOKUP($G1874,TDMuertes!$C$2:$E$534,3,0),0)</f>
        <v>0</v>
      </c>
      <c r="P1874" s="100" t="str">
        <f t="shared" ca="1" si="157"/>
        <v>OFF</v>
      </c>
      <c r="Q1874" s="84">
        <f>+IFERROR(VLOOKUP(CONSOLIDADO[[#This Row],[Codigo Municipio]],TDDia!$A$4:$B$394,2,0),0)</f>
        <v>0</v>
      </c>
    </row>
    <row r="1875" spans="2:17" ht="14.4" x14ac:dyDescent="0.3">
      <c r="B1875">
        <f t="shared" si="159"/>
        <v>10</v>
      </c>
      <c r="C1875" s="75" t="str" cm="1">
        <f t="array" ref="C1875">+INDEX(Table_4[[Departamento]:[Municipio]],FINAL!$B1875,1)</f>
        <v>Colón</v>
      </c>
      <c r="D1875" s="75" t="str" cm="1">
        <f t="array" ref="D1875">+INDEX(Table_4[[Departamento]:[Municipio]],FINAL!$B1875,4)</f>
        <v>Balfate</v>
      </c>
      <c r="E1875" s="75" t="str" cm="1">
        <f t="array" ref="E1875">+INDEX(Table_4[[Departamento]:[Municipio]],FINAL!$B1875,3)</f>
        <v>0202</v>
      </c>
      <c r="F1875" s="102">
        <f t="shared" si="158"/>
        <v>44029</v>
      </c>
      <c r="G1875" s="77" t="str">
        <f>+CONSOLIDADO[[#This Row],[Codigo Municipio]]&amp;CONSOLIDADO[[#This Row],[Fecha]]</f>
        <v>020244029</v>
      </c>
      <c r="H1875" s="78">
        <f>+IFERROR(VLOOKUP($G1875,TDAcumula!$C$2:$E$2027,3,0),0)</f>
        <v>0</v>
      </c>
      <c r="I1875" s="79">
        <f t="shared" si="155"/>
        <v>0</v>
      </c>
      <c r="J1875" s="80">
        <f>+IF(CONSOLIDADO[[#This Row],[Codigo Municipio]]=E1874,CONSOLIDADO[[#This Row],[Fallecidos Diarios]]+J1874,CONSOLIDADO[[#This Row],[Fallecidos Diarios]])</f>
        <v>0</v>
      </c>
      <c r="K1875" s="81">
        <f t="shared" si="156"/>
        <v>0</v>
      </c>
      <c r="L1875" s="82">
        <f>+IF(CONSOLIDADO[[#This Row],[Codigo Municipio]]=E1874,CONSOLIDADO[[#This Row],[Recuperados Diarios]]+L1874,CONSOLIDADO[[#This Row],[Recuperados Diarios]])</f>
        <v>0</v>
      </c>
      <c r="M1875" s="83" cm="1">
        <f t="array" ref="M1875">+IFERROR(IF(CONSOLIDADO[[#This Row],[Día]]&lt;14,0,INDEX(CONSOLIDADO[Casos Diarios],ROW()-14,1)),0)</f>
        <v>0</v>
      </c>
      <c r="N1875" s="78">
        <f>+IF(CONSOLIDADO[[#This Row],[Clave]]="710143893",1,IF(OR(CONSOLIDADO[[#This Row],[Casos Acumulados]]&gt;0,CONSOLIDADO[[#This Row],[Muertes]]&gt;0),N1874+1,I1875))</f>
        <v>0</v>
      </c>
      <c r="O1875" s="75">
        <f>+IFERROR(VLOOKUP($G1875,TDMuertes!$C$2:$E$534,3,0),0)</f>
        <v>0</v>
      </c>
      <c r="P1875" s="100" t="str">
        <f t="shared" ca="1" si="157"/>
        <v>OFF</v>
      </c>
      <c r="Q1875" s="84">
        <f>+IFERROR(VLOOKUP(CONSOLIDADO[[#This Row],[Codigo Municipio]],TDDia!$A$4:$B$394,2,0),0)</f>
        <v>0</v>
      </c>
    </row>
    <row r="1876" spans="2:17" ht="14.4" x14ac:dyDescent="0.3">
      <c r="B1876">
        <f t="shared" si="159"/>
        <v>10</v>
      </c>
      <c r="C1876" s="75" t="str" cm="1">
        <f t="array" ref="C1876">+INDEX(Table_4[[Departamento]:[Municipio]],FINAL!$B1876,1)</f>
        <v>Colón</v>
      </c>
      <c r="D1876" s="75" t="str" cm="1">
        <f t="array" ref="D1876">+INDEX(Table_4[[Departamento]:[Municipio]],FINAL!$B1876,4)</f>
        <v>Balfate</v>
      </c>
      <c r="E1876" s="75" t="str" cm="1">
        <f t="array" ref="E1876">+INDEX(Table_4[[Departamento]:[Municipio]],FINAL!$B1876,3)</f>
        <v>0202</v>
      </c>
      <c r="F1876" s="102">
        <f t="shared" si="158"/>
        <v>44030</v>
      </c>
      <c r="G1876" s="77" t="str">
        <f>+CONSOLIDADO[[#This Row],[Codigo Municipio]]&amp;CONSOLIDADO[[#This Row],[Fecha]]</f>
        <v>020244030</v>
      </c>
      <c r="H1876" s="78">
        <f>+IFERROR(VLOOKUP($G1876,TDAcumula!$C$2:$E$2027,3,0),0)</f>
        <v>0</v>
      </c>
      <c r="I1876" s="79">
        <f t="shared" si="155"/>
        <v>0</v>
      </c>
      <c r="J1876" s="80">
        <f>+IF(CONSOLIDADO[[#This Row],[Codigo Municipio]]=E1875,CONSOLIDADO[[#This Row],[Fallecidos Diarios]]+J1875,CONSOLIDADO[[#This Row],[Fallecidos Diarios]])</f>
        <v>0</v>
      </c>
      <c r="K1876" s="81">
        <f t="shared" si="156"/>
        <v>0</v>
      </c>
      <c r="L1876" s="82">
        <f>+IF(CONSOLIDADO[[#This Row],[Codigo Municipio]]=E1875,CONSOLIDADO[[#This Row],[Recuperados Diarios]]+L1875,CONSOLIDADO[[#This Row],[Recuperados Diarios]])</f>
        <v>0</v>
      </c>
      <c r="M1876" s="83" cm="1">
        <f t="array" ref="M1876">+IFERROR(IF(CONSOLIDADO[[#This Row],[Día]]&lt;14,0,INDEX(CONSOLIDADO[Casos Diarios],ROW()-14,1)),0)</f>
        <v>0</v>
      </c>
      <c r="N1876" s="78">
        <f>+IF(CONSOLIDADO[[#This Row],[Clave]]="710143893",1,IF(OR(CONSOLIDADO[[#This Row],[Casos Acumulados]]&gt;0,CONSOLIDADO[[#This Row],[Muertes]]&gt;0),N1875+1,I1876))</f>
        <v>0</v>
      </c>
      <c r="O1876" s="75">
        <f>+IFERROR(VLOOKUP($G1876,TDMuertes!$C$2:$E$534,3,0),0)</f>
        <v>0</v>
      </c>
      <c r="P1876" s="100" t="str">
        <f t="shared" ca="1" si="157"/>
        <v>OFF</v>
      </c>
      <c r="Q1876" s="84">
        <f>+IFERROR(VLOOKUP(CONSOLIDADO[[#This Row],[Codigo Municipio]],TDDia!$A$4:$B$394,2,0),0)</f>
        <v>0</v>
      </c>
    </row>
    <row r="1877" spans="2:17" ht="14.4" x14ac:dyDescent="0.3">
      <c r="B1877">
        <f t="shared" si="159"/>
        <v>10</v>
      </c>
      <c r="C1877" s="75" t="str" cm="1">
        <f t="array" ref="C1877">+INDEX(Table_4[[Departamento]:[Municipio]],FINAL!$B1877,1)</f>
        <v>Colón</v>
      </c>
      <c r="D1877" s="75" t="str" cm="1">
        <f t="array" ref="D1877">+INDEX(Table_4[[Departamento]:[Municipio]],FINAL!$B1877,4)</f>
        <v>Balfate</v>
      </c>
      <c r="E1877" s="75" t="str" cm="1">
        <f t="array" ref="E1877">+INDEX(Table_4[[Departamento]:[Municipio]],FINAL!$B1877,3)</f>
        <v>0202</v>
      </c>
      <c r="F1877" s="102">
        <f t="shared" si="158"/>
        <v>44031</v>
      </c>
      <c r="G1877" s="77" t="str">
        <f>+CONSOLIDADO[[#This Row],[Codigo Municipio]]&amp;CONSOLIDADO[[#This Row],[Fecha]]</f>
        <v>020244031</v>
      </c>
      <c r="H1877" s="78">
        <f>+IFERROR(VLOOKUP($G1877,TDAcumula!$C$2:$E$2027,3,0),0)</f>
        <v>0</v>
      </c>
      <c r="I1877" s="79">
        <f t="shared" si="155"/>
        <v>0</v>
      </c>
      <c r="J1877" s="80">
        <f>+IF(CONSOLIDADO[[#This Row],[Codigo Municipio]]=E1876,CONSOLIDADO[[#This Row],[Fallecidos Diarios]]+J1876,CONSOLIDADO[[#This Row],[Fallecidos Diarios]])</f>
        <v>0</v>
      </c>
      <c r="K1877" s="81">
        <f t="shared" si="156"/>
        <v>0</v>
      </c>
      <c r="L1877" s="82">
        <f>+IF(CONSOLIDADO[[#This Row],[Codigo Municipio]]=E1876,CONSOLIDADO[[#This Row],[Recuperados Diarios]]+L1876,CONSOLIDADO[[#This Row],[Recuperados Diarios]])</f>
        <v>0</v>
      </c>
      <c r="M1877" s="83" cm="1">
        <f t="array" ref="M1877">+IFERROR(IF(CONSOLIDADO[[#This Row],[Día]]&lt;14,0,INDEX(CONSOLIDADO[Casos Diarios],ROW()-14,1)),0)</f>
        <v>0</v>
      </c>
      <c r="N1877" s="78">
        <f>+IF(CONSOLIDADO[[#This Row],[Clave]]="710143893",1,IF(OR(CONSOLIDADO[[#This Row],[Casos Acumulados]]&gt;0,CONSOLIDADO[[#This Row],[Muertes]]&gt;0),N1876+1,I1877))</f>
        <v>0</v>
      </c>
      <c r="O1877" s="75">
        <f>+IFERROR(VLOOKUP($G1877,TDMuertes!$C$2:$E$534,3,0),0)</f>
        <v>0</v>
      </c>
      <c r="P1877" s="100" t="str">
        <f t="shared" ca="1" si="157"/>
        <v>OFF</v>
      </c>
      <c r="Q1877" s="84">
        <f>+IFERROR(VLOOKUP(CONSOLIDADO[[#This Row],[Codigo Municipio]],TDDia!$A$4:$B$394,2,0),0)</f>
        <v>0</v>
      </c>
    </row>
    <row r="1878" spans="2:17" ht="14.4" x14ac:dyDescent="0.3">
      <c r="B1878">
        <f t="shared" si="159"/>
        <v>10</v>
      </c>
      <c r="C1878" s="75" t="str" cm="1">
        <f t="array" ref="C1878">+INDEX(Table_4[[Departamento]:[Municipio]],FINAL!$B1878,1)</f>
        <v>Colón</v>
      </c>
      <c r="D1878" s="75" t="str" cm="1">
        <f t="array" ref="D1878">+INDEX(Table_4[[Departamento]:[Municipio]],FINAL!$B1878,4)</f>
        <v>Balfate</v>
      </c>
      <c r="E1878" s="75" t="str" cm="1">
        <f t="array" ref="E1878">+INDEX(Table_4[[Departamento]:[Municipio]],FINAL!$B1878,3)</f>
        <v>0202</v>
      </c>
      <c r="F1878" s="102">
        <f t="shared" si="158"/>
        <v>44032</v>
      </c>
      <c r="G1878" s="77" t="str">
        <f>+CONSOLIDADO[[#This Row],[Codigo Municipio]]&amp;CONSOLIDADO[[#This Row],[Fecha]]</f>
        <v>020244032</v>
      </c>
      <c r="H1878" s="78">
        <f>+IFERROR(VLOOKUP($G1878,TDAcumula!$C$2:$E$2027,3,0),0)</f>
        <v>0</v>
      </c>
      <c r="I1878" s="79">
        <f t="shared" si="155"/>
        <v>0</v>
      </c>
      <c r="J1878" s="80">
        <f>+IF(CONSOLIDADO[[#This Row],[Codigo Municipio]]=E1877,CONSOLIDADO[[#This Row],[Fallecidos Diarios]]+J1877,CONSOLIDADO[[#This Row],[Fallecidos Diarios]])</f>
        <v>0</v>
      </c>
      <c r="K1878" s="81">
        <f t="shared" si="156"/>
        <v>0</v>
      </c>
      <c r="L1878" s="82">
        <f>+IF(CONSOLIDADO[[#This Row],[Codigo Municipio]]=E1877,CONSOLIDADO[[#This Row],[Recuperados Diarios]]+L1877,CONSOLIDADO[[#This Row],[Recuperados Diarios]])</f>
        <v>0</v>
      </c>
      <c r="M1878" s="83" cm="1">
        <f t="array" ref="M1878">+IFERROR(IF(CONSOLIDADO[[#This Row],[Día]]&lt;14,0,INDEX(CONSOLIDADO[Casos Diarios],ROW()-14,1)),0)</f>
        <v>0</v>
      </c>
      <c r="N1878" s="78">
        <f>+IF(CONSOLIDADO[[#This Row],[Clave]]="710143893",1,IF(OR(CONSOLIDADO[[#This Row],[Casos Acumulados]]&gt;0,CONSOLIDADO[[#This Row],[Muertes]]&gt;0),N1877+1,I1878))</f>
        <v>0</v>
      </c>
      <c r="O1878" s="75">
        <f>+IFERROR(VLOOKUP($G1878,TDMuertes!$C$2:$E$534,3,0),0)</f>
        <v>0</v>
      </c>
      <c r="P1878" s="100" t="str">
        <f t="shared" ca="1" si="157"/>
        <v>OFF</v>
      </c>
      <c r="Q1878" s="84">
        <f>+IFERROR(VLOOKUP(CONSOLIDADO[[#This Row],[Codigo Municipio]],TDDia!$A$4:$B$394,2,0),0)</f>
        <v>0</v>
      </c>
    </row>
    <row r="1879" spans="2:17" ht="14.4" x14ac:dyDescent="0.3">
      <c r="B1879">
        <f t="shared" si="159"/>
        <v>10</v>
      </c>
      <c r="C1879" s="75" t="str" cm="1">
        <f t="array" ref="C1879">+INDEX(Table_4[[Departamento]:[Municipio]],FINAL!$B1879,1)</f>
        <v>Colón</v>
      </c>
      <c r="D1879" s="75" t="str" cm="1">
        <f t="array" ref="D1879">+INDEX(Table_4[[Departamento]:[Municipio]],FINAL!$B1879,4)</f>
        <v>Balfate</v>
      </c>
      <c r="E1879" s="75" t="str" cm="1">
        <f t="array" ref="E1879">+INDEX(Table_4[[Departamento]:[Municipio]],FINAL!$B1879,3)</f>
        <v>0202</v>
      </c>
      <c r="F1879" s="102">
        <f t="shared" si="158"/>
        <v>44033</v>
      </c>
      <c r="G1879" s="77" t="str">
        <f>+CONSOLIDADO[[#This Row],[Codigo Municipio]]&amp;CONSOLIDADO[[#This Row],[Fecha]]</f>
        <v>020244033</v>
      </c>
      <c r="H1879" s="78">
        <f>+IFERROR(VLOOKUP($G1879,TDAcumula!$C$2:$E$2027,3,0),0)</f>
        <v>0</v>
      </c>
      <c r="I1879" s="79">
        <f t="shared" si="155"/>
        <v>0</v>
      </c>
      <c r="J1879" s="80">
        <f>+IF(CONSOLIDADO[[#This Row],[Codigo Municipio]]=E1878,CONSOLIDADO[[#This Row],[Fallecidos Diarios]]+J1878,CONSOLIDADO[[#This Row],[Fallecidos Diarios]])</f>
        <v>0</v>
      </c>
      <c r="K1879" s="81">
        <f t="shared" si="156"/>
        <v>0</v>
      </c>
      <c r="L1879" s="82">
        <f>+IF(CONSOLIDADO[[#This Row],[Codigo Municipio]]=E1878,CONSOLIDADO[[#This Row],[Recuperados Diarios]]+L1878,CONSOLIDADO[[#This Row],[Recuperados Diarios]])</f>
        <v>0</v>
      </c>
      <c r="M1879" s="83" cm="1">
        <f t="array" ref="M1879">+IFERROR(IF(CONSOLIDADO[[#This Row],[Día]]&lt;14,0,INDEX(CONSOLIDADO[Casos Diarios],ROW()-14,1)),0)</f>
        <v>0</v>
      </c>
      <c r="N1879" s="78">
        <f>+IF(CONSOLIDADO[[#This Row],[Clave]]="710143893",1,IF(OR(CONSOLIDADO[[#This Row],[Casos Acumulados]]&gt;0,CONSOLIDADO[[#This Row],[Muertes]]&gt;0),N1878+1,I1879))</f>
        <v>0</v>
      </c>
      <c r="O1879" s="75">
        <f>+IFERROR(VLOOKUP($G1879,TDMuertes!$C$2:$E$534,3,0),0)</f>
        <v>0</v>
      </c>
      <c r="P1879" s="100" t="str">
        <f t="shared" ca="1" si="157"/>
        <v>OFF</v>
      </c>
      <c r="Q1879" s="84">
        <f>+IFERROR(VLOOKUP(CONSOLIDADO[[#This Row],[Codigo Municipio]],TDDia!$A$4:$B$394,2,0),0)</f>
        <v>0</v>
      </c>
    </row>
    <row r="1880" spans="2:17" ht="14.4" x14ac:dyDescent="0.3">
      <c r="B1880">
        <f t="shared" si="159"/>
        <v>10</v>
      </c>
      <c r="C1880" s="75" t="str" cm="1">
        <f t="array" ref="C1880">+INDEX(Table_4[[Departamento]:[Municipio]],FINAL!$B1880,1)</f>
        <v>Colón</v>
      </c>
      <c r="D1880" s="75" t="str" cm="1">
        <f t="array" ref="D1880">+INDEX(Table_4[[Departamento]:[Municipio]],FINAL!$B1880,4)</f>
        <v>Balfate</v>
      </c>
      <c r="E1880" s="75" t="str" cm="1">
        <f t="array" ref="E1880">+INDEX(Table_4[[Departamento]:[Municipio]],FINAL!$B1880,3)</f>
        <v>0202</v>
      </c>
      <c r="F1880" s="102">
        <f t="shared" si="158"/>
        <v>44034</v>
      </c>
      <c r="G1880" s="77" t="str">
        <f>+CONSOLIDADO[[#This Row],[Codigo Municipio]]&amp;CONSOLIDADO[[#This Row],[Fecha]]</f>
        <v>020244034</v>
      </c>
      <c r="H1880" s="78">
        <f>+IFERROR(VLOOKUP($G1880,TDAcumula!$C$2:$E$2027,3,0),0)</f>
        <v>0</v>
      </c>
      <c r="I1880" s="79">
        <f t="shared" si="155"/>
        <v>0</v>
      </c>
      <c r="J1880" s="80">
        <f>+IF(CONSOLIDADO[[#This Row],[Codigo Municipio]]=E1879,CONSOLIDADO[[#This Row],[Fallecidos Diarios]]+J1879,CONSOLIDADO[[#This Row],[Fallecidos Diarios]])</f>
        <v>0</v>
      </c>
      <c r="K1880" s="81">
        <f t="shared" si="156"/>
        <v>0</v>
      </c>
      <c r="L1880" s="82">
        <f>+IF(CONSOLIDADO[[#This Row],[Codigo Municipio]]=E1879,CONSOLIDADO[[#This Row],[Recuperados Diarios]]+L1879,CONSOLIDADO[[#This Row],[Recuperados Diarios]])</f>
        <v>0</v>
      </c>
      <c r="M1880" s="83" cm="1">
        <f t="array" ref="M1880">+IFERROR(IF(CONSOLIDADO[[#This Row],[Día]]&lt;14,0,INDEX(CONSOLIDADO[Casos Diarios],ROW()-14,1)),0)</f>
        <v>0</v>
      </c>
      <c r="N1880" s="78">
        <f>+IF(CONSOLIDADO[[#This Row],[Clave]]="710143893",1,IF(OR(CONSOLIDADO[[#This Row],[Casos Acumulados]]&gt;0,CONSOLIDADO[[#This Row],[Muertes]]&gt;0),N1879+1,I1880))</f>
        <v>0</v>
      </c>
      <c r="O1880" s="75">
        <f>+IFERROR(VLOOKUP($G1880,TDMuertes!$C$2:$E$534,3,0),0)</f>
        <v>0</v>
      </c>
      <c r="P1880" s="100" t="str">
        <f t="shared" ca="1" si="157"/>
        <v>OFF</v>
      </c>
      <c r="Q1880" s="84">
        <f>+IFERROR(VLOOKUP(CONSOLIDADO[[#This Row],[Codigo Municipio]],TDDia!$A$4:$B$394,2,0),0)</f>
        <v>0</v>
      </c>
    </row>
    <row r="1881" spans="2:17" ht="14.4" x14ac:dyDescent="0.3">
      <c r="B1881">
        <f t="shared" si="159"/>
        <v>10</v>
      </c>
      <c r="C1881" s="75" t="str" cm="1">
        <f t="array" ref="C1881">+INDEX(Table_4[[Departamento]:[Municipio]],FINAL!$B1881,1)</f>
        <v>Colón</v>
      </c>
      <c r="D1881" s="75" t="str" cm="1">
        <f t="array" ref="D1881">+INDEX(Table_4[[Departamento]:[Municipio]],FINAL!$B1881,4)</f>
        <v>Balfate</v>
      </c>
      <c r="E1881" s="75" t="str" cm="1">
        <f t="array" ref="E1881">+INDEX(Table_4[[Departamento]:[Municipio]],FINAL!$B1881,3)</f>
        <v>0202</v>
      </c>
      <c r="F1881" s="102">
        <f t="shared" si="158"/>
        <v>44035</v>
      </c>
      <c r="G1881" s="77" t="str">
        <f>+CONSOLIDADO[[#This Row],[Codigo Municipio]]&amp;CONSOLIDADO[[#This Row],[Fecha]]</f>
        <v>020244035</v>
      </c>
      <c r="H1881" s="78">
        <f>+IFERROR(VLOOKUP($G1881,TDAcumula!$C$2:$E$2027,3,0),0)</f>
        <v>0</v>
      </c>
      <c r="I1881" s="79">
        <f t="shared" si="155"/>
        <v>0</v>
      </c>
      <c r="J1881" s="80">
        <f>+IF(CONSOLIDADO[[#This Row],[Codigo Municipio]]=E1880,CONSOLIDADO[[#This Row],[Fallecidos Diarios]]+J1880,CONSOLIDADO[[#This Row],[Fallecidos Diarios]])</f>
        <v>0</v>
      </c>
      <c r="K1881" s="81">
        <f t="shared" si="156"/>
        <v>0</v>
      </c>
      <c r="L1881" s="82">
        <f>+IF(CONSOLIDADO[[#This Row],[Codigo Municipio]]=E1880,CONSOLIDADO[[#This Row],[Recuperados Diarios]]+L1880,CONSOLIDADO[[#This Row],[Recuperados Diarios]])</f>
        <v>0</v>
      </c>
      <c r="M1881" s="83" cm="1">
        <f t="array" ref="M1881">+IFERROR(IF(CONSOLIDADO[[#This Row],[Día]]&lt;14,0,INDEX(CONSOLIDADO[Casos Diarios],ROW()-14,1)),0)</f>
        <v>0</v>
      </c>
      <c r="N1881" s="78">
        <f>+IF(CONSOLIDADO[[#This Row],[Clave]]="710143893",1,IF(OR(CONSOLIDADO[[#This Row],[Casos Acumulados]]&gt;0,CONSOLIDADO[[#This Row],[Muertes]]&gt;0),N1880+1,I1881))</f>
        <v>0</v>
      </c>
      <c r="O1881" s="75">
        <f>+IFERROR(VLOOKUP($G1881,TDMuertes!$C$2:$E$534,3,0),0)</f>
        <v>0</v>
      </c>
      <c r="P1881" s="100" t="str">
        <f t="shared" ca="1" si="157"/>
        <v>OFF</v>
      </c>
      <c r="Q1881" s="84">
        <f>+IFERROR(VLOOKUP(CONSOLIDADO[[#This Row],[Codigo Municipio]],TDDia!$A$4:$B$394,2,0),0)</f>
        <v>0</v>
      </c>
    </row>
    <row r="1882" spans="2:17" ht="14.4" x14ac:dyDescent="0.3">
      <c r="B1882">
        <f t="shared" si="159"/>
        <v>10</v>
      </c>
      <c r="C1882" s="75" t="str" cm="1">
        <f t="array" ref="C1882">+INDEX(Table_4[[Departamento]:[Municipio]],FINAL!$B1882,1)</f>
        <v>Colón</v>
      </c>
      <c r="D1882" s="75" t="str" cm="1">
        <f t="array" ref="D1882">+INDEX(Table_4[[Departamento]:[Municipio]],FINAL!$B1882,4)</f>
        <v>Balfate</v>
      </c>
      <c r="E1882" s="75" t="str" cm="1">
        <f t="array" ref="E1882">+INDEX(Table_4[[Departamento]:[Municipio]],FINAL!$B1882,3)</f>
        <v>0202</v>
      </c>
      <c r="F1882" s="102">
        <f t="shared" si="158"/>
        <v>44036</v>
      </c>
      <c r="G1882" s="77" t="str">
        <f>+CONSOLIDADO[[#This Row],[Codigo Municipio]]&amp;CONSOLIDADO[[#This Row],[Fecha]]</f>
        <v>020244036</v>
      </c>
      <c r="H1882" s="78">
        <f>+IFERROR(VLOOKUP($G1882,TDAcumula!$C$2:$E$2027,3,0),0)</f>
        <v>0</v>
      </c>
      <c r="I1882" s="79">
        <f t="shared" si="155"/>
        <v>0</v>
      </c>
      <c r="J1882" s="80">
        <f>+IF(CONSOLIDADO[[#This Row],[Codigo Municipio]]=E1881,CONSOLIDADO[[#This Row],[Fallecidos Diarios]]+J1881,CONSOLIDADO[[#This Row],[Fallecidos Diarios]])</f>
        <v>0</v>
      </c>
      <c r="K1882" s="81">
        <f t="shared" si="156"/>
        <v>0</v>
      </c>
      <c r="L1882" s="82">
        <f>+IF(CONSOLIDADO[[#This Row],[Codigo Municipio]]=E1881,CONSOLIDADO[[#This Row],[Recuperados Diarios]]+L1881,CONSOLIDADO[[#This Row],[Recuperados Diarios]])</f>
        <v>0</v>
      </c>
      <c r="M1882" s="83" cm="1">
        <f t="array" ref="M1882">+IFERROR(IF(CONSOLIDADO[[#This Row],[Día]]&lt;14,0,INDEX(CONSOLIDADO[Casos Diarios],ROW()-14,1)),0)</f>
        <v>0</v>
      </c>
      <c r="N1882" s="78">
        <f>+IF(CONSOLIDADO[[#This Row],[Clave]]="710143893",1,IF(OR(CONSOLIDADO[[#This Row],[Casos Acumulados]]&gt;0,CONSOLIDADO[[#This Row],[Muertes]]&gt;0),N1881+1,I1882))</f>
        <v>0</v>
      </c>
      <c r="O1882" s="75">
        <f>+IFERROR(VLOOKUP($G1882,TDMuertes!$C$2:$E$534,3,0),0)</f>
        <v>0</v>
      </c>
      <c r="P1882" s="100" t="str">
        <f t="shared" ca="1" si="157"/>
        <v>OFF</v>
      </c>
      <c r="Q1882" s="84">
        <f>+IFERROR(VLOOKUP(CONSOLIDADO[[#This Row],[Codigo Municipio]],TDDia!$A$4:$B$394,2,0),0)</f>
        <v>0</v>
      </c>
    </row>
    <row r="1883" spans="2:17" ht="14.4" x14ac:dyDescent="0.3">
      <c r="B1883">
        <f t="shared" si="159"/>
        <v>10</v>
      </c>
      <c r="C1883" s="75" t="str" cm="1">
        <f t="array" ref="C1883">+INDEX(Table_4[[Departamento]:[Municipio]],FINAL!$B1883,1)</f>
        <v>Colón</v>
      </c>
      <c r="D1883" s="75" t="str" cm="1">
        <f t="array" ref="D1883">+INDEX(Table_4[[Departamento]:[Municipio]],FINAL!$B1883,4)</f>
        <v>Balfate</v>
      </c>
      <c r="E1883" s="75" t="str" cm="1">
        <f t="array" ref="E1883">+INDEX(Table_4[[Departamento]:[Municipio]],FINAL!$B1883,3)</f>
        <v>0202</v>
      </c>
      <c r="F1883" s="102">
        <f t="shared" si="158"/>
        <v>44037</v>
      </c>
      <c r="G1883" s="77" t="str">
        <f>+CONSOLIDADO[[#This Row],[Codigo Municipio]]&amp;CONSOLIDADO[[#This Row],[Fecha]]</f>
        <v>020244037</v>
      </c>
      <c r="H1883" s="78">
        <f>+IFERROR(VLOOKUP($G1883,TDAcumula!$C$2:$E$2027,3,0),0)</f>
        <v>0</v>
      </c>
      <c r="I1883" s="79">
        <f t="shared" si="155"/>
        <v>0</v>
      </c>
      <c r="J1883" s="80">
        <f>+IF(CONSOLIDADO[[#This Row],[Codigo Municipio]]=E1882,CONSOLIDADO[[#This Row],[Fallecidos Diarios]]+J1882,CONSOLIDADO[[#This Row],[Fallecidos Diarios]])</f>
        <v>0</v>
      </c>
      <c r="K1883" s="81">
        <f t="shared" si="156"/>
        <v>0</v>
      </c>
      <c r="L1883" s="82">
        <f>+IF(CONSOLIDADO[[#This Row],[Codigo Municipio]]=E1882,CONSOLIDADO[[#This Row],[Recuperados Diarios]]+L1882,CONSOLIDADO[[#This Row],[Recuperados Diarios]])</f>
        <v>0</v>
      </c>
      <c r="M1883" s="83" cm="1">
        <f t="array" ref="M1883">+IFERROR(IF(CONSOLIDADO[[#This Row],[Día]]&lt;14,0,INDEX(CONSOLIDADO[Casos Diarios],ROW()-14,1)),0)</f>
        <v>0</v>
      </c>
      <c r="N1883" s="78">
        <f>+IF(CONSOLIDADO[[#This Row],[Clave]]="710143893",1,IF(OR(CONSOLIDADO[[#This Row],[Casos Acumulados]]&gt;0,CONSOLIDADO[[#This Row],[Muertes]]&gt;0),N1882+1,I1883))</f>
        <v>0</v>
      </c>
      <c r="O1883" s="75">
        <f>+IFERROR(VLOOKUP($G1883,TDMuertes!$C$2:$E$534,3,0),0)</f>
        <v>0</v>
      </c>
      <c r="P1883" s="100" t="str">
        <f t="shared" ca="1" si="157"/>
        <v>OFF</v>
      </c>
      <c r="Q1883" s="84">
        <f>+IFERROR(VLOOKUP(CONSOLIDADO[[#This Row],[Codigo Municipio]],TDDia!$A$4:$B$394,2,0),0)</f>
        <v>0</v>
      </c>
    </row>
    <row r="1884" spans="2:17" ht="14.4" x14ac:dyDescent="0.3">
      <c r="B1884">
        <f t="shared" si="159"/>
        <v>10</v>
      </c>
      <c r="C1884" s="75" t="str" cm="1">
        <f t="array" ref="C1884">+INDEX(Table_4[[Departamento]:[Municipio]],FINAL!$B1884,1)</f>
        <v>Colón</v>
      </c>
      <c r="D1884" s="75" t="str" cm="1">
        <f t="array" ref="D1884">+INDEX(Table_4[[Departamento]:[Municipio]],FINAL!$B1884,4)</f>
        <v>Balfate</v>
      </c>
      <c r="E1884" s="75" t="str" cm="1">
        <f t="array" ref="E1884">+INDEX(Table_4[[Departamento]:[Municipio]],FINAL!$B1884,3)</f>
        <v>0202</v>
      </c>
      <c r="F1884" s="102">
        <f t="shared" si="158"/>
        <v>44038</v>
      </c>
      <c r="G1884" s="77" t="str">
        <f>+CONSOLIDADO[[#This Row],[Codigo Municipio]]&amp;CONSOLIDADO[[#This Row],[Fecha]]</f>
        <v>020244038</v>
      </c>
      <c r="H1884" s="78">
        <f>+IFERROR(VLOOKUP($G1884,TDAcumula!$C$2:$E$2027,3,0),0)</f>
        <v>0</v>
      </c>
      <c r="I1884" s="79">
        <f t="shared" si="155"/>
        <v>0</v>
      </c>
      <c r="J1884" s="80">
        <f>+IF(CONSOLIDADO[[#This Row],[Codigo Municipio]]=E1883,CONSOLIDADO[[#This Row],[Fallecidos Diarios]]+J1883,CONSOLIDADO[[#This Row],[Fallecidos Diarios]])</f>
        <v>0</v>
      </c>
      <c r="K1884" s="81">
        <f t="shared" si="156"/>
        <v>0</v>
      </c>
      <c r="L1884" s="82">
        <f>+IF(CONSOLIDADO[[#This Row],[Codigo Municipio]]=E1883,CONSOLIDADO[[#This Row],[Recuperados Diarios]]+L1883,CONSOLIDADO[[#This Row],[Recuperados Diarios]])</f>
        <v>0</v>
      </c>
      <c r="M1884" s="83" cm="1">
        <f t="array" ref="M1884">+IFERROR(IF(CONSOLIDADO[[#This Row],[Día]]&lt;14,0,INDEX(CONSOLIDADO[Casos Diarios],ROW()-14,1)),0)</f>
        <v>0</v>
      </c>
      <c r="N1884" s="78">
        <f>+IF(CONSOLIDADO[[#This Row],[Clave]]="710143893",1,IF(OR(CONSOLIDADO[[#This Row],[Casos Acumulados]]&gt;0,CONSOLIDADO[[#This Row],[Muertes]]&gt;0),N1883+1,I1884))</f>
        <v>0</v>
      </c>
      <c r="O1884" s="75">
        <f>+IFERROR(VLOOKUP($G1884,TDMuertes!$C$2:$E$534,3,0),0)</f>
        <v>0</v>
      </c>
      <c r="P1884" s="100" t="str">
        <f t="shared" ca="1" si="157"/>
        <v>OFF</v>
      </c>
      <c r="Q1884" s="84">
        <f>+IFERROR(VLOOKUP(CONSOLIDADO[[#This Row],[Codigo Municipio]],TDDia!$A$4:$B$394,2,0),0)</f>
        <v>0</v>
      </c>
    </row>
    <row r="1885" spans="2:17" ht="14.4" x14ac:dyDescent="0.3">
      <c r="B1885">
        <f t="shared" si="159"/>
        <v>10</v>
      </c>
      <c r="C1885" s="75" t="str" cm="1">
        <f t="array" ref="C1885">+INDEX(Table_4[[Departamento]:[Municipio]],FINAL!$B1885,1)</f>
        <v>Colón</v>
      </c>
      <c r="D1885" s="75" t="str" cm="1">
        <f t="array" ref="D1885">+INDEX(Table_4[[Departamento]:[Municipio]],FINAL!$B1885,4)</f>
        <v>Balfate</v>
      </c>
      <c r="E1885" s="75" t="str" cm="1">
        <f t="array" ref="E1885">+INDEX(Table_4[[Departamento]:[Municipio]],FINAL!$B1885,3)</f>
        <v>0202</v>
      </c>
      <c r="F1885" s="102">
        <f t="shared" si="158"/>
        <v>44039</v>
      </c>
      <c r="G1885" s="77" t="str">
        <f>+CONSOLIDADO[[#This Row],[Codigo Municipio]]&amp;CONSOLIDADO[[#This Row],[Fecha]]</f>
        <v>020244039</v>
      </c>
      <c r="H1885" s="78">
        <f>+IFERROR(VLOOKUP($G1885,TDAcumula!$C$2:$E$2027,3,0),0)</f>
        <v>0</v>
      </c>
      <c r="I1885" s="79">
        <f t="shared" si="155"/>
        <v>0</v>
      </c>
      <c r="J1885" s="80">
        <f>+IF(CONSOLIDADO[[#This Row],[Codigo Municipio]]=E1884,CONSOLIDADO[[#This Row],[Fallecidos Diarios]]+J1884,CONSOLIDADO[[#This Row],[Fallecidos Diarios]])</f>
        <v>0</v>
      </c>
      <c r="K1885" s="81">
        <f t="shared" si="156"/>
        <v>0</v>
      </c>
      <c r="L1885" s="82">
        <f>+IF(CONSOLIDADO[[#This Row],[Codigo Municipio]]=E1884,CONSOLIDADO[[#This Row],[Recuperados Diarios]]+L1884,CONSOLIDADO[[#This Row],[Recuperados Diarios]])</f>
        <v>0</v>
      </c>
      <c r="M1885" s="83" cm="1">
        <f t="array" ref="M1885">+IFERROR(IF(CONSOLIDADO[[#This Row],[Día]]&lt;14,0,INDEX(CONSOLIDADO[Casos Diarios],ROW()-14,1)),0)</f>
        <v>0</v>
      </c>
      <c r="N1885" s="78">
        <f>+IF(CONSOLIDADO[[#This Row],[Clave]]="710143893",1,IF(OR(CONSOLIDADO[[#This Row],[Casos Acumulados]]&gt;0,CONSOLIDADO[[#This Row],[Muertes]]&gt;0),N1884+1,I1885))</f>
        <v>0</v>
      </c>
      <c r="O1885" s="75">
        <f>+IFERROR(VLOOKUP($G1885,TDMuertes!$C$2:$E$534,3,0),0)</f>
        <v>0</v>
      </c>
      <c r="P1885" s="100" t="str">
        <f t="shared" ca="1" si="157"/>
        <v>OFF</v>
      </c>
      <c r="Q1885" s="84">
        <f>+IFERROR(VLOOKUP(CONSOLIDADO[[#This Row],[Codigo Municipio]],TDDia!$A$4:$B$394,2,0),0)</f>
        <v>0</v>
      </c>
    </row>
    <row r="1886" spans="2:17" ht="14.4" x14ac:dyDescent="0.3">
      <c r="B1886">
        <f t="shared" si="159"/>
        <v>10</v>
      </c>
      <c r="C1886" s="75" t="str" cm="1">
        <f t="array" ref="C1886">+INDEX(Table_4[[Departamento]:[Municipio]],FINAL!$B1886,1)</f>
        <v>Colón</v>
      </c>
      <c r="D1886" s="75" t="str" cm="1">
        <f t="array" ref="D1886">+INDEX(Table_4[[Departamento]:[Municipio]],FINAL!$B1886,4)</f>
        <v>Balfate</v>
      </c>
      <c r="E1886" s="75" t="str" cm="1">
        <f t="array" ref="E1886">+INDEX(Table_4[[Departamento]:[Municipio]],FINAL!$B1886,3)</f>
        <v>0202</v>
      </c>
      <c r="F1886" s="102">
        <f t="shared" si="158"/>
        <v>44040</v>
      </c>
      <c r="G1886" s="77" t="str">
        <f>+CONSOLIDADO[[#This Row],[Codigo Municipio]]&amp;CONSOLIDADO[[#This Row],[Fecha]]</f>
        <v>020244040</v>
      </c>
      <c r="H1886" s="78">
        <f>+IFERROR(VLOOKUP($G1886,TDAcumula!$C$2:$E$2027,3,0),0)</f>
        <v>0</v>
      </c>
      <c r="I1886" s="79">
        <f t="shared" si="155"/>
        <v>0</v>
      </c>
      <c r="J1886" s="80">
        <f>+IF(CONSOLIDADO[[#This Row],[Codigo Municipio]]=E1885,CONSOLIDADO[[#This Row],[Fallecidos Diarios]]+J1885,CONSOLIDADO[[#This Row],[Fallecidos Diarios]])</f>
        <v>0</v>
      </c>
      <c r="K1886" s="81">
        <f t="shared" si="156"/>
        <v>0</v>
      </c>
      <c r="L1886" s="82">
        <f>+IF(CONSOLIDADO[[#This Row],[Codigo Municipio]]=E1885,CONSOLIDADO[[#This Row],[Recuperados Diarios]]+L1885,CONSOLIDADO[[#This Row],[Recuperados Diarios]])</f>
        <v>0</v>
      </c>
      <c r="M1886" s="83" cm="1">
        <f t="array" ref="M1886">+IFERROR(IF(CONSOLIDADO[[#This Row],[Día]]&lt;14,0,INDEX(CONSOLIDADO[Casos Diarios],ROW()-14,1)),0)</f>
        <v>0</v>
      </c>
      <c r="N1886" s="78">
        <f>+IF(CONSOLIDADO[[#This Row],[Clave]]="710143893",1,IF(OR(CONSOLIDADO[[#This Row],[Casos Acumulados]]&gt;0,CONSOLIDADO[[#This Row],[Muertes]]&gt;0),N1885+1,I1886))</f>
        <v>0</v>
      </c>
      <c r="O1886" s="75">
        <f>+IFERROR(VLOOKUP($G1886,TDMuertes!$C$2:$E$534,3,0),0)</f>
        <v>0</v>
      </c>
      <c r="P1886" s="100" t="str">
        <f t="shared" ca="1" si="157"/>
        <v>OFF</v>
      </c>
      <c r="Q1886" s="84">
        <f>+IFERROR(VLOOKUP(CONSOLIDADO[[#This Row],[Codigo Municipio]],TDDia!$A$4:$B$394,2,0),0)</f>
        <v>0</v>
      </c>
    </row>
    <row r="1887" spans="2:17" ht="14.4" x14ac:dyDescent="0.3">
      <c r="B1887">
        <f t="shared" si="159"/>
        <v>10</v>
      </c>
      <c r="C1887" s="75" t="str" cm="1">
        <f t="array" ref="C1887">+INDEX(Table_4[[Departamento]:[Municipio]],FINAL!$B1887,1)</f>
        <v>Colón</v>
      </c>
      <c r="D1887" s="75" t="str" cm="1">
        <f t="array" ref="D1887">+INDEX(Table_4[[Departamento]:[Municipio]],FINAL!$B1887,4)</f>
        <v>Balfate</v>
      </c>
      <c r="E1887" s="75" t="str" cm="1">
        <f t="array" ref="E1887">+INDEX(Table_4[[Departamento]:[Municipio]],FINAL!$B1887,3)</f>
        <v>0202</v>
      </c>
      <c r="F1887" s="102">
        <f t="shared" si="158"/>
        <v>44041</v>
      </c>
      <c r="G1887" s="77" t="str">
        <f>+CONSOLIDADO[[#This Row],[Codigo Municipio]]&amp;CONSOLIDADO[[#This Row],[Fecha]]</f>
        <v>020244041</v>
      </c>
      <c r="H1887" s="78">
        <f>+IFERROR(VLOOKUP($G1887,TDAcumula!$C$2:$E$2027,3,0),0)</f>
        <v>0</v>
      </c>
      <c r="I1887" s="79">
        <f t="shared" si="155"/>
        <v>0</v>
      </c>
      <c r="J1887" s="80">
        <f>+IF(CONSOLIDADO[[#This Row],[Codigo Municipio]]=E1886,CONSOLIDADO[[#This Row],[Fallecidos Diarios]]+J1886,CONSOLIDADO[[#This Row],[Fallecidos Diarios]])</f>
        <v>0</v>
      </c>
      <c r="K1887" s="81">
        <f t="shared" si="156"/>
        <v>0</v>
      </c>
      <c r="L1887" s="82">
        <f>+IF(CONSOLIDADO[[#This Row],[Codigo Municipio]]=E1886,CONSOLIDADO[[#This Row],[Recuperados Diarios]]+L1886,CONSOLIDADO[[#This Row],[Recuperados Diarios]])</f>
        <v>0</v>
      </c>
      <c r="M1887" s="83" cm="1">
        <f t="array" ref="M1887">+IFERROR(IF(CONSOLIDADO[[#This Row],[Día]]&lt;14,0,INDEX(CONSOLIDADO[Casos Diarios],ROW()-14,1)),0)</f>
        <v>0</v>
      </c>
      <c r="N1887" s="78">
        <f>+IF(CONSOLIDADO[[#This Row],[Clave]]="710143893",1,IF(OR(CONSOLIDADO[[#This Row],[Casos Acumulados]]&gt;0,CONSOLIDADO[[#This Row],[Muertes]]&gt;0),N1886+1,I1887))</f>
        <v>0</v>
      </c>
      <c r="O1887" s="75">
        <f>+IFERROR(VLOOKUP($G1887,TDMuertes!$C$2:$E$534,3,0),0)</f>
        <v>0</v>
      </c>
      <c r="P1887" s="100" t="str">
        <f t="shared" ca="1" si="157"/>
        <v>OFF</v>
      </c>
      <c r="Q1887" s="84">
        <f>+IFERROR(VLOOKUP(CONSOLIDADO[[#This Row],[Codigo Municipio]],TDDia!$A$4:$B$394,2,0),0)</f>
        <v>0</v>
      </c>
    </row>
    <row r="1888" spans="2:17" ht="14.4" x14ac:dyDescent="0.3">
      <c r="B1888">
        <f t="shared" si="159"/>
        <v>10</v>
      </c>
      <c r="C1888" s="75" t="str" cm="1">
        <f t="array" ref="C1888">+INDEX(Table_4[[Departamento]:[Municipio]],FINAL!$B1888,1)</f>
        <v>Colón</v>
      </c>
      <c r="D1888" s="75" t="str" cm="1">
        <f t="array" ref="D1888">+INDEX(Table_4[[Departamento]:[Municipio]],FINAL!$B1888,4)</f>
        <v>Balfate</v>
      </c>
      <c r="E1888" s="75" t="str" cm="1">
        <f t="array" ref="E1888">+INDEX(Table_4[[Departamento]:[Municipio]],FINAL!$B1888,3)</f>
        <v>0202</v>
      </c>
      <c r="F1888" s="102">
        <f t="shared" si="158"/>
        <v>44042</v>
      </c>
      <c r="G1888" s="77" t="str">
        <f>+CONSOLIDADO[[#This Row],[Codigo Municipio]]&amp;CONSOLIDADO[[#This Row],[Fecha]]</f>
        <v>020244042</v>
      </c>
      <c r="H1888" s="78">
        <f>+IFERROR(VLOOKUP($G1888,TDAcumula!$C$2:$E$2027,3,0),0)</f>
        <v>0</v>
      </c>
      <c r="I1888" s="79">
        <f t="shared" si="155"/>
        <v>0</v>
      </c>
      <c r="J1888" s="80">
        <f>+IF(CONSOLIDADO[[#This Row],[Codigo Municipio]]=E1887,CONSOLIDADO[[#This Row],[Fallecidos Diarios]]+J1887,CONSOLIDADO[[#This Row],[Fallecidos Diarios]])</f>
        <v>0</v>
      </c>
      <c r="K1888" s="81">
        <f t="shared" si="156"/>
        <v>0</v>
      </c>
      <c r="L1888" s="82">
        <f>+IF(CONSOLIDADO[[#This Row],[Codigo Municipio]]=E1887,CONSOLIDADO[[#This Row],[Recuperados Diarios]]+L1887,CONSOLIDADO[[#This Row],[Recuperados Diarios]])</f>
        <v>0</v>
      </c>
      <c r="M1888" s="83" cm="1">
        <f t="array" ref="M1888">+IFERROR(IF(CONSOLIDADO[[#This Row],[Día]]&lt;14,0,INDEX(CONSOLIDADO[Casos Diarios],ROW()-14,1)),0)</f>
        <v>0</v>
      </c>
      <c r="N1888" s="78">
        <f>+IF(CONSOLIDADO[[#This Row],[Clave]]="710143893",1,IF(OR(CONSOLIDADO[[#This Row],[Casos Acumulados]]&gt;0,CONSOLIDADO[[#This Row],[Muertes]]&gt;0),N1887+1,I1888))</f>
        <v>0</v>
      </c>
      <c r="O1888" s="75">
        <f>+IFERROR(VLOOKUP($G1888,TDMuertes!$C$2:$E$534,3,0),0)</f>
        <v>0</v>
      </c>
      <c r="P1888" s="100" t="str">
        <f t="shared" ca="1" si="157"/>
        <v>OFF</v>
      </c>
      <c r="Q1888" s="84">
        <f>+IFERROR(VLOOKUP(CONSOLIDADO[[#This Row],[Codigo Municipio]],TDDia!$A$4:$B$394,2,0),0)</f>
        <v>0</v>
      </c>
    </row>
    <row r="1889" spans="2:17" ht="14.4" x14ac:dyDescent="0.3">
      <c r="B1889">
        <f t="shared" si="159"/>
        <v>10</v>
      </c>
      <c r="C1889" s="75" t="str" cm="1">
        <f t="array" ref="C1889">+INDEX(Table_4[[Departamento]:[Municipio]],FINAL!$B1889,1)</f>
        <v>Colón</v>
      </c>
      <c r="D1889" s="75" t="str" cm="1">
        <f t="array" ref="D1889">+INDEX(Table_4[[Departamento]:[Municipio]],FINAL!$B1889,4)</f>
        <v>Balfate</v>
      </c>
      <c r="E1889" s="75" t="str" cm="1">
        <f t="array" ref="E1889">+INDEX(Table_4[[Departamento]:[Municipio]],FINAL!$B1889,3)</f>
        <v>0202</v>
      </c>
      <c r="F1889" s="102">
        <f t="shared" si="158"/>
        <v>44043</v>
      </c>
      <c r="G1889" s="77" t="str">
        <f>+CONSOLIDADO[[#This Row],[Codigo Municipio]]&amp;CONSOLIDADO[[#This Row],[Fecha]]</f>
        <v>020244043</v>
      </c>
      <c r="H1889" s="78">
        <f>+IFERROR(VLOOKUP($G1889,TDAcumula!$C$2:$E$2027,3,0),0)</f>
        <v>0</v>
      </c>
      <c r="I1889" s="79">
        <f t="shared" si="155"/>
        <v>0</v>
      </c>
      <c r="J1889" s="80">
        <f>+IF(CONSOLIDADO[[#This Row],[Codigo Municipio]]=E1888,CONSOLIDADO[[#This Row],[Fallecidos Diarios]]+J1888,CONSOLIDADO[[#This Row],[Fallecidos Diarios]])</f>
        <v>0</v>
      </c>
      <c r="K1889" s="81">
        <f t="shared" si="156"/>
        <v>0</v>
      </c>
      <c r="L1889" s="82">
        <f>+IF(CONSOLIDADO[[#This Row],[Codigo Municipio]]=E1888,CONSOLIDADO[[#This Row],[Recuperados Diarios]]+L1888,CONSOLIDADO[[#This Row],[Recuperados Diarios]])</f>
        <v>0</v>
      </c>
      <c r="M1889" s="83" cm="1">
        <f t="array" ref="M1889">+IFERROR(IF(CONSOLIDADO[[#This Row],[Día]]&lt;14,0,INDEX(CONSOLIDADO[Casos Diarios],ROW()-14,1)),0)</f>
        <v>0</v>
      </c>
      <c r="N1889" s="78">
        <f>+IF(CONSOLIDADO[[#This Row],[Clave]]="710143893",1,IF(OR(CONSOLIDADO[[#This Row],[Casos Acumulados]]&gt;0,CONSOLIDADO[[#This Row],[Muertes]]&gt;0),N1888+1,I1889))</f>
        <v>0</v>
      </c>
      <c r="O1889" s="75">
        <f>+IFERROR(VLOOKUP($G1889,TDMuertes!$C$2:$E$534,3,0),0)</f>
        <v>0</v>
      </c>
      <c r="P1889" s="100" t="str">
        <f t="shared" ca="1" si="157"/>
        <v>OFF</v>
      </c>
      <c r="Q1889" s="84">
        <f>+IFERROR(VLOOKUP(CONSOLIDADO[[#This Row],[Codigo Municipio]],TDDia!$A$4:$B$394,2,0),0)</f>
        <v>0</v>
      </c>
    </row>
    <row r="1890" spans="2:17" ht="14.4" x14ac:dyDescent="0.3">
      <c r="B1890">
        <f t="shared" si="159"/>
        <v>10</v>
      </c>
      <c r="C1890" s="75" t="str" cm="1">
        <f t="array" ref="C1890">+INDEX(Table_4[[Departamento]:[Municipio]],FINAL!$B1890,1)</f>
        <v>Colón</v>
      </c>
      <c r="D1890" s="75" t="str" cm="1">
        <f t="array" ref="D1890">+INDEX(Table_4[[Departamento]:[Municipio]],FINAL!$B1890,4)</f>
        <v>Balfate</v>
      </c>
      <c r="E1890" s="75" t="str" cm="1">
        <f t="array" ref="E1890">+INDEX(Table_4[[Departamento]:[Municipio]],FINAL!$B1890,3)</f>
        <v>0202</v>
      </c>
      <c r="F1890" s="102">
        <f t="shared" si="158"/>
        <v>44044</v>
      </c>
      <c r="G1890" s="77" t="str">
        <f>+CONSOLIDADO[[#This Row],[Codigo Municipio]]&amp;CONSOLIDADO[[#This Row],[Fecha]]</f>
        <v>020244044</v>
      </c>
      <c r="H1890" s="78">
        <f>+IFERROR(VLOOKUP($G1890,TDAcumula!$C$2:$E$2027,3,0),0)</f>
        <v>0</v>
      </c>
      <c r="I1890" s="79">
        <f t="shared" si="155"/>
        <v>0</v>
      </c>
      <c r="J1890" s="80">
        <f>+IF(CONSOLIDADO[[#This Row],[Codigo Municipio]]=E1889,CONSOLIDADO[[#This Row],[Fallecidos Diarios]]+J1889,CONSOLIDADO[[#This Row],[Fallecidos Diarios]])</f>
        <v>0</v>
      </c>
      <c r="K1890" s="81">
        <f t="shared" si="156"/>
        <v>0</v>
      </c>
      <c r="L1890" s="82">
        <f>+IF(CONSOLIDADO[[#This Row],[Codigo Municipio]]=E1889,CONSOLIDADO[[#This Row],[Recuperados Diarios]]+L1889,CONSOLIDADO[[#This Row],[Recuperados Diarios]])</f>
        <v>0</v>
      </c>
      <c r="M1890" s="83" cm="1">
        <f t="array" ref="M1890">+IFERROR(IF(CONSOLIDADO[[#This Row],[Día]]&lt;14,0,INDEX(CONSOLIDADO[Casos Diarios],ROW()-14,1)),0)</f>
        <v>0</v>
      </c>
      <c r="N1890" s="78">
        <f>+IF(CONSOLIDADO[[#This Row],[Clave]]="710143893",1,IF(OR(CONSOLIDADO[[#This Row],[Casos Acumulados]]&gt;0,CONSOLIDADO[[#This Row],[Muertes]]&gt;0),N1889+1,I1890))</f>
        <v>0</v>
      </c>
      <c r="O1890" s="75">
        <f>+IFERROR(VLOOKUP($G1890,TDMuertes!$C$2:$E$534,3,0),0)</f>
        <v>0</v>
      </c>
      <c r="P1890" s="100" t="str">
        <f t="shared" ca="1" si="157"/>
        <v>OFF</v>
      </c>
      <c r="Q1890" s="84">
        <f>+IFERROR(VLOOKUP(CONSOLIDADO[[#This Row],[Codigo Municipio]],TDDia!$A$4:$B$394,2,0),0)</f>
        <v>0</v>
      </c>
    </row>
    <row r="1891" spans="2:17" ht="14.4" x14ac:dyDescent="0.3">
      <c r="B1891">
        <f t="shared" si="159"/>
        <v>10</v>
      </c>
      <c r="C1891" s="75" t="str" cm="1">
        <f t="array" ref="C1891">+INDEX(Table_4[[Departamento]:[Municipio]],FINAL!$B1891,1)</f>
        <v>Colón</v>
      </c>
      <c r="D1891" s="75" t="str" cm="1">
        <f t="array" ref="D1891">+INDEX(Table_4[[Departamento]:[Municipio]],FINAL!$B1891,4)</f>
        <v>Balfate</v>
      </c>
      <c r="E1891" s="75" t="str" cm="1">
        <f t="array" ref="E1891">+INDEX(Table_4[[Departamento]:[Municipio]],FINAL!$B1891,3)</f>
        <v>0202</v>
      </c>
      <c r="F1891" s="102">
        <f t="shared" si="158"/>
        <v>44045</v>
      </c>
      <c r="G1891" s="77" t="str">
        <f>+CONSOLIDADO[[#This Row],[Codigo Municipio]]&amp;CONSOLIDADO[[#This Row],[Fecha]]</f>
        <v>020244045</v>
      </c>
      <c r="H1891" s="78">
        <f>+IFERROR(VLOOKUP($G1891,TDAcumula!$C$2:$E$2027,3,0),0)</f>
        <v>0</v>
      </c>
      <c r="I1891" s="79">
        <f t="shared" si="155"/>
        <v>0</v>
      </c>
      <c r="J1891" s="80">
        <f>+IF(CONSOLIDADO[[#This Row],[Codigo Municipio]]=E1890,CONSOLIDADO[[#This Row],[Fallecidos Diarios]]+J1890,CONSOLIDADO[[#This Row],[Fallecidos Diarios]])</f>
        <v>0</v>
      </c>
      <c r="K1891" s="81">
        <f t="shared" si="156"/>
        <v>0</v>
      </c>
      <c r="L1891" s="82">
        <f>+IF(CONSOLIDADO[[#This Row],[Codigo Municipio]]=E1890,CONSOLIDADO[[#This Row],[Recuperados Diarios]]+L1890,CONSOLIDADO[[#This Row],[Recuperados Diarios]])</f>
        <v>0</v>
      </c>
      <c r="M1891" s="83" cm="1">
        <f t="array" ref="M1891">+IFERROR(IF(CONSOLIDADO[[#This Row],[Día]]&lt;14,0,INDEX(CONSOLIDADO[Casos Diarios],ROW()-14,1)),0)</f>
        <v>0</v>
      </c>
      <c r="N1891" s="78">
        <f>+IF(CONSOLIDADO[[#This Row],[Clave]]="710143893",1,IF(OR(CONSOLIDADO[[#This Row],[Casos Acumulados]]&gt;0,CONSOLIDADO[[#This Row],[Muertes]]&gt;0),N1890+1,I1891))</f>
        <v>0</v>
      </c>
      <c r="O1891" s="75">
        <f>+IFERROR(VLOOKUP($G1891,TDMuertes!$C$2:$E$534,3,0),0)</f>
        <v>0</v>
      </c>
      <c r="P1891" s="100" t="str">
        <f t="shared" ca="1" si="157"/>
        <v>OFF</v>
      </c>
      <c r="Q1891" s="84">
        <f>+IFERROR(VLOOKUP(CONSOLIDADO[[#This Row],[Codigo Municipio]],TDDia!$A$4:$B$394,2,0),0)</f>
        <v>0</v>
      </c>
    </row>
    <row r="1892" spans="2:17" ht="14.4" x14ac:dyDescent="0.3">
      <c r="B1892">
        <f t="shared" si="159"/>
        <v>10</v>
      </c>
      <c r="C1892" s="75" t="str" cm="1">
        <f t="array" ref="C1892">+INDEX(Table_4[[Departamento]:[Municipio]],FINAL!$B1892,1)</f>
        <v>Colón</v>
      </c>
      <c r="D1892" s="75" t="str" cm="1">
        <f t="array" ref="D1892">+INDEX(Table_4[[Departamento]:[Municipio]],FINAL!$B1892,4)</f>
        <v>Balfate</v>
      </c>
      <c r="E1892" s="75" t="str" cm="1">
        <f t="array" ref="E1892">+INDEX(Table_4[[Departamento]:[Municipio]],FINAL!$B1892,3)</f>
        <v>0202</v>
      </c>
      <c r="F1892" s="102">
        <f t="shared" si="158"/>
        <v>44046</v>
      </c>
      <c r="G1892" s="77" t="str">
        <f>+CONSOLIDADO[[#This Row],[Codigo Municipio]]&amp;CONSOLIDADO[[#This Row],[Fecha]]</f>
        <v>020244046</v>
      </c>
      <c r="H1892" s="78">
        <f>+IFERROR(VLOOKUP($G1892,TDAcumula!$C$2:$E$2027,3,0),0)</f>
        <v>0</v>
      </c>
      <c r="I1892" s="79">
        <f t="shared" si="155"/>
        <v>0</v>
      </c>
      <c r="J1892" s="80">
        <f>+IF(CONSOLIDADO[[#This Row],[Codigo Municipio]]=E1891,CONSOLIDADO[[#This Row],[Fallecidos Diarios]]+J1891,CONSOLIDADO[[#This Row],[Fallecidos Diarios]])</f>
        <v>0</v>
      </c>
      <c r="K1892" s="81">
        <f t="shared" si="156"/>
        <v>0</v>
      </c>
      <c r="L1892" s="82">
        <f>+IF(CONSOLIDADO[[#This Row],[Codigo Municipio]]=E1891,CONSOLIDADO[[#This Row],[Recuperados Diarios]]+L1891,CONSOLIDADO[[#This Row],[Recuperados Diarios]])</f>
        <v>0</v>
      </c>
      <c r="M1892" s="83" cm="1">
        <f t="array" ref="M1892">+IFERROR(IF(CONSOLIDADO[[#This Row],[Día]]&lt;14,0,INDEX(CONSOLIDADO[Casos Diarios],ROW()-14,1)),0)</f>
        <v>0</v>
      </c>
      <c r="N1892" s="78">
        <f>+IF(CONSOLIDADO[[#This Row],[Clave]]="710143893",1,IF(OR(CONSOLIDADO[[#This Row],[Casos Acumulados]]&gt;0,CONSOLIDADO[[#This Row],[Muertes]]&gt;0),N1891+1,I1892))</f>
        <v>0</v>
      </c>
      <c r="O1892" s="75">
        <f>+IFERROR(VLOOKUP($G1892,TDMuertes!$C$2:$E$534,3,0),0)</f>
        <v>0</v>
      </c>
      <c r="P1892" s="100" t="str">
        <f t="shared" ca="1" si="157"/>
        <v>OFF</v>
      </c>
      <c r="Q1892" s="84">
        <f>+IFERROR(VLOOKUP(CONSOLIDADO[[#This Row],[Codigo Municipio]],TDDia!$A$4:$B$394,2,0),0)</f>
        <v>0</v>
      </c>
    </row>
    <row r="1893" spans="2:17" ht="14.4" x14ac:dyDescent="0.3">
      <c r="B1893">
        <f t="shared" si="159"/>
        <v>10</v>
      </c>
      <c r="C1893" s="75" t="str" cm="1">
        <f t="array" ref="C1893">+INDEX(Table_4[[Departamento]:[Municipio]],FINAL!$B1893,1)</f>
        <v>Colón</v>
      </c>
      <c r="D1893" s="75" t="str" cm="1">
        <f t="array" ref="D1893">+INDEX(Table_4[[Departamento]:[Municipio]],FINAL!$B1893,4)</f>
        <v>Balfate</v>
      </c>
      <c r="E1893" s="75" t="str" cm="1">
        <f t="array" ref="E1893">+INDEX(Table_4[[Departamento]:[Municipio]],FINAL!$B1893,3)</f>
        <v>0202</v>
      </c>
      <c r="F1893" s="102">
        <f t="shared" si="158"/>
        <v>44047</v>
      </c>
      <c r="G1893" s="77" t="str">
        <f>+CONSOLIDADO[[#This Row],[Codigo Municipio]]&amp;CONSOLIDADO[[#This Row],[Fecha]]</f>
        <v>020244047</v>
      </c>
      <c r="H1893" s="78">
        <f>+IFERROR(VLOOKUP($G1893,TDAcumula!$C$2:$E$2027,3,0),0)</f>
        <v>0</v>
      </c>
      <c r="I1893" s="79">
        <f t="shared" si="155"/>
        <v>0</v>
      </c>
      <c r="J1893" s="80">
        <f>+IF(CONSOLIDADO[[#This Row],[Codigo Municipio]]=E1892,CONSOLIDADO[[#This Row],[Fallecidos Diarios]]+J1892,CONSOLIDADO[[#This Row],[Fallecidos Diarios]])</f>
        <v>0</v>
      </c>
      <c r="K1893" s="81">
        <f t="shared" si="156"/>
        <v>0</v>
      </c>
      <c r="L1893" s="82">
        <f>+IF(CONSOLIDADO[[#This Row],[Codigo Municipio]]=E1892,CONSOLIDADO[[#This Row],[Recuperados Diarios]]+L1892,CONSOLIDADO[[#This Row],[Recuperados Diarios]])</f>
        <v>0</v>
      </c>
      <c r="M1893" s="83" cm="1">
        <f t="array" ref="M1893">+IFERROR(IF(CONSOLIDADO[[#This Row],[Día]]&lt;14,0,INDEX(CONSOLIDADO[Casos Diarios],ROW()-14,1)),0)</f>
        <v>0</v>
      </c>
      <c r="N1893" s="78">
        <f>+IF(CONSOLIDADO[[#This Row],[Clave]]="710143893",1,IF(OR(CONSOLIDADO[[#This Row],[Casos Acumulados]]&gt;0,CONSOLIDADO[[#This Row],[Muertes]]&gt;0),N1892+1,I1893))</f>
        <v>0</v>
      </c>
      <c r="O1893" s="75">
        <f>+IFERROR(VLOOKUP($G1893,TDMuertes!$C$2:$E$534,3,0),0)</f>
        <v>0</v>
      </c>
      <c r="P1893" s="100" t="str">
        <f t="shared" ca="1" si="157"/>
        <v>OFF</v>
      </c>
      <c r="Q1893" s="84">
        <f>+IFERROR(VLOOKUP(CONSOLIDADO[[#This Row],[Codigo Municipio]],TDDia!$A$4:$B$394,2,0),0)</f>
        <v>0</v>
      </c>
    </row>
    <row r="1894" spans="2:17" ht="14.4" x14ac:dyDescent="0.3">
      <c r="B1894">
        <f t="shared" si="159"/>
        <v>10</v>
      </c>
      <c r="C1894" s="75" t="str" cm="1">
        <f t="array" ref="C1894">+INDEX(Table_4[[Departamento]:[Municipio]],FINAL!$B1894,1)</f>
        <v>Colón</v>
      </c>
      <c r="D1894" s="75" t="str" cm="1">
        <f t="array" ref="D1894">+INDEX(Table_4[[Departamento]:[Municipio]],FINAL!$B1894,4)</f>
        <v>Balfate</v>
      </c>
      <c r="E1894" s="75" t="str" cm="1">
        <f t="array" ref="E1894">+INDEX(Table_4[[Departamento]:[Municipio]],FINAL!$B1894,3)</f>
        <v>0202</v>
      </c>
      <c r="F1894" s="102">
        <f t="shared" si="158"/>
        <v>44048</v>
      </c>
      <c r="G1894" s="77" t="str">
        <f>+CONSOLIDADO[[#This Row],[Codigo Municipio]]&amp;CONSOLIDADO[[#This Row],[Fecha]]</f>
        <v>020244048</v>
      </c>
      <c r="H1894" s="78">
        <f>+IFERROR(VLOOKUP($G1894,TDAcumula!$C$2:$E$2027,3,0),0)</f>
        <v>0</v>
      </c>
      <c r="I1894" s="79">
        <f t="shared" si="155"/>
        <v>0</v>
      </c>
      <c r="J1894" s="80">
        <f>+IF(CONSOLIDADO[[#This Row],[Codigo Municipio]]=E1893,CONSOLIDADO[[#This Row],[Fallecidos Diarios]]+J1893,CONSOLIDADO[[#This Row],[Fallecidos Diarios]])</f>
        <v>0</v>
      </c>
      <c r="K1894" s="81">
        <f t="shared" si="156"/>
        <v>0</v>
      </c>
      <c r="L1894" s="82">
        <f>+IF(CONSOLIDADO[[#This Row],[Codigo Municipio]]=E1893,CONSOLIDADO[[#This Row],[Recuperados Diarios]]+L1893,CONSOLIDADO[[#This Row],[Recuperados Diarios]])</f>
        <v>0</v>
      </c>
      <c r="M1894" s="83" cm="1">
        <f t="array" ref="M1894">+IFERROR(IF(CONSOLIDADO[[#This Row],[Día]]&lt;14,0,INDEX(CONSOLIDADO[Casos Diarios],ROW()-14,1)),0)</f>
        <v>0</v>
      </c>
      <c r="N1894" s="78">
        <f>+IF(CONSOLIDADO[[#This Row],[Clave]]="710143893",1,IF(OR(CONSOLIDADO[[#This Row],[Casos Acumulados]]&gt;0,CONSOLIDADO[[#This Row],[Muertes]]&gt;0),N1893+1,I1894))</f>
        <v>0</v>
      </c>
      <c r="O1894" s="75">
        <f>+IFERROR(VLOOKUP($G1894,TDMuertes!$C$2:$E$534,3,0),0)</f>
        <v>0</v>
      </c>
      <c r="P1894" s="100" t="str">
        <f t="shared" ca="1" si="157"/>
        <v>OFF</v>
      </c>
      <c r="Q1894" s="84">
        <f>+IFERROR(VLOOKUP(CONSOLIDADO[[#This Row],[Codigo Municipio]],TDDia!$A$4:$B$394,2,0),0)</f>
        <v>0</v>
      </c>
    </row>
    <row r="1895" spans="2:17" ht="14.4" x14ac:dyDescent="0.3">
      <c r="B1895">
        <f t="shared" si="159"/>
        <v>10</v>
      </c>
      <c r="C1895" s="75" t="str" cm="1">
        <f t="array" ref="C1895">+INDEX(Table_4[[Departamento]:[Municipio]],FINAL!$B1895,1)</f>
        <v>Colón</v>
      </c>
      <c r="D1895" s="75" t="str" cm="1">
        <f t="array" ref="D1895">+INDEX(Table_4[[Departamento]:[Municipio]],FINAL!$B1895,4)</f>
        <v>Balfate</v>
      </c>
      <c r="E1895" s="75" t="str" cm="1">
        <f t="array" ref="E1895">+INDEX(Table_4[[Departamento]:[Municipio]],FINAL!$B1895,3)</f>
        <v>0202</v>
      </c>
      <c r="F1895" s="102">
        <f t="shared" si="158"/>
        <v>44049</v>
      </c>
      <c r="G1895" s="77" t="str">
        <f>+CONSOLIDADO[[#This Row],[Codigo Municipio]]&amp;CONSOLIDADO[[#This Row],[Fecha]]</f>
        <v>020244049</v>
      </c>
      <c r="H1895" s="78">
        <f>+IFERROR(VLOOKUP($G1895,TDAcumula!$C$2:$E$2027,3,0),0)</f>
        <v>0</v>
      </c>
      <c r="I1895" s="79">
        <f t="shared" si="155"/>
        <v>0</v>
      </c>
      <c r="J1895" s="80">
        <f>+IF(CONSOLIDADO[[#This Row],[Codigo Municipio]]=E1894,CONSOLIDADO[[#This Row],[Fallecidos Diarios]]+J1894,CONSOLIDADO[[#This Row],[Fallecidos Diarios]])</f>
        <v>0</v>
      </c>
      <c r="K1895" s="81">
        <f t="shared" si="156"/>
        <v>0</v>
      </c>
      <c r="L1895" s="82">
        <f>+IF(CONSOLIDADO[[#This Row],[Codigo Municipio]]=E1894,CONSOLIDADO[[#This Row],[Recuperados Diarios]]+L1894,CONSOLIDADO[[#This Row],[Recuperados Diarios]])</f>
        <v>0</v>
      </c>
      <c r="M1895" s="83" cm="1">
        <f t="array" ref="M1895">+IFERROR(IF(CONSOLIDADO[[#This Row],[Día]]&lt;14,0,INDEX(CONSOLIDADO[Casos Diarios],ROW()-14,1)),0)</f>
        <v>0</v>
      </c>
      <c r="N1895" s="78">
        <f>+IF(CONSOLIDADO[[#This Row],[Clave]]="710143893",1,IF(OR(CONSOLIDADO[[#This Row],[Casos Acumulados]]&gt;0,CONSOLIDADO[[#This Row],[Muertes]]&gt;0),N1894+1,I1895))</f>
        <v>0</v>
      </c>
      <c r="O1895" s="75">
        <f>+IFERROR(VLOOKUP($G1895,TDMuertes!$C$2:$E$534,3,0),0)</f>
        <v>0</v>
      </c>
      <c r="P1895" s="100" t="str">
        <f t="shared" ca="1" si="157"/>
        <v>OFF</v>
      </c>
      <c r="Q1895" s="84">
        <f>+IFERROR(VLOOKUP(CONSOLIDADO[[#This Row],[Codigo Municipio]],TDDia!$A$4:$B$394,2,0),0)</f>
        <v>0</v>
      </c>
    </row>
    <row r="1896" spans="2:17" ht="14.4" x14ac:dyDescent="0.3">
      <c r="B1896">
        <f t="shared" si="159"/>
        <v>10</v>
      </c>
      <c r="C1896" s="75" t="str" cm="1">
        <f t="array" ref="C1896">+INDEX(Table_4[[Departamento]:[Municipio]],FINAL!$B1896,1)</f>
        <v>Colón</v>
      </c>
      <c r="D1896" s="75" t="str" cm="1">
        <f t="array" ref="D1896">+INDEX(Table_4[[Departamento]:[Municipio]],FINAL!$B1896,4)</f>
        <v>Balfate</v>
      </c>
      <c r="E1896" s="75" t="str" cm="1">
        <f t="array" ref="E1896">+INDEX(Table_4[[Departamento]:[Municipio]],FINAL!$B1896,3)</f>
        <v>0202</v>
      </c>
      <c r="F1896" s="102">
        <f t="shared" si="158"/>
        <v>44050</v>
      </c>
      <c r="G1896" s="77" t="str">
        <f>+CONSOLIDADO[[#This Row],[Codigo Municipio]]&amp;CONSOLIDADO[[#This Row],[Fecha]]</f>
        <v>020244050</v>
      </c>
      <c r="H1896" s="78">
        <f>+IFERROR(VLOOKUP($G1896,TDAcumula!$C$2:$E$2027,3,0),0)</f>
        <v>0</v>
      </c>
      <c r="I1896" s="79">
        <f t="shared" ref="I1896:I1959" si="160">+IF(E1896=E1895,H1896+I1895,H1896)</f>
        <v>0</v>
      </c>
      <c r="J1896" s="80">
        <f>+IF(CONSOLIDADO[[#This Row],[Codigo Municipio]]=E1895,CONSOLIDADO[[#This Row],[Fallecidos Diarios]]+J1895,CONSOLIDADO[[#This Row],[Fallecidos Diarios]])</f>
        <v>0</v>
      </c>
      <c r="K1896" s="81">
        <f t="shared" ref="K1896:K1959" si="161">+IF(I1896-J1896-L1896&lt;0,0,I1896-J1896-L1896)</f>
        <v>0</v>
      </c>
      <c r="L1896" s="82">
        <f>+IF(CONSOLIDADO[[#This Row],[Codigo Municipio]]=E1895,CONSOLIDADO[[#This Row],[Recuperados Diarios]]+L1895,CONSOLIDADO[[#This Row],[Recuperados Diarios]])</f>
        <v>0</v>
      </c>
      <c r="M1896" s="83" cm="1">
        <f t="array" ref="M1896">+IFERROR(IF(CONSOLIDADO[[#This Row],[Día]]&lt;14,0,INDEX(CONSOLIDADO[Casos Diarios],ROW()-14,1)),0)</f>
        <v>0</v>
      </c>
      <c r="N1896" s="78">
        <f>+IF(CONSOLIDADO[[#This Row],[Clave]]="710143893",1,IF(OR(CONSOLIDADO[[#This Row],[Casos Acumulados]]&gt;0,CONSOLIDADO[[#This Row],[Muertes]]&gt;0),N1895+1,I1896))</f>
        <v>0</v>
      </c>
      <c r="O1896" s="75">
        <f>+IFERROR(VLOOKUP($G1896,TDMuertes!$C$2:$E$534,3,0),0)</f>
        <v>0</v>
      </c>
      <c r="P1896" s="100" t="str">
        <f t="shared" ref="P1896:P1959" ca="1" si="162">+IF(N1896=0,"OFF",IF(N1896=1,"START",IF(AND(N1896&gt;1,F1896&lt;TODAY()+1),"ON","OUT TIME")))</f>
        <v>OFF</v>
      </c>
      <c r="Q1896" s="84">
        <f>+IFERROR(VLOOKUP(CONSOLIDADO[[#This Row],[Codigo Municipio]],TDDia!$A$4:$B$394,2,0),0)</f>
        <v>0</v>
      </c>
    </row>
    <row r="1897" spans="2:17" ht="14.4" x14ac:dyDescent="0.3">
      <c r="B1897">
        <f t="shared" si="159"/>
        <v>10</v>
      </c>
      <c r="C1897" s="75" t="str" cm="1">
        <f t="array" ref="C1897">+INDEX(Table_4[[Departamento]:[Municipio]],FINAL!$B1897,1)</f>
        <v>Colón</v>
      </c>
      <c r="D1897" s="75" t="str" cm="1">
        <f t="array" ref="D1897">+INDEX(Table_4[[Departamento]:[Municipio]],FINAL!$B1897,4)</f>
        <v>Balfate</v>
      </c>
      <c r="E1897" s="75" t="str" cm="1">
        <f t="array" ref="E1897">+INDEX(Table_4[[Departamento]:[Municipio]],FINAL!$B1897,3)</f>
        <v>0202</v>
      </c>
      <c r="F1897" s="102">
        <f t="shared" si="158"/>
        <v>44051</v>
      </c>
      <c r="G1897" s="77" t="str">
        <f>+CONSOLIDADO[[#This Row],[Codigo Municipio]]&amp;CONSOLIDADO[[#This Row],[Fecha]]</f>
        <v>020244051</v>
      </c>
      <c r="H1897" s="78">
        <f>+IFERROR(VLOOKUP($G1897,TDAcumula!$C$2:$E$2027,3,0),0)</f>
        <v>0</v>
      </c>
      <c r="I1897" s="79">
        <f t="shared" si="160"/>
        <v>0</v>
      </c>
      <c r="J1897" s="80">
        <f>+IF(CONSOLIDADO[[#This Row],[Codigo Municipio]]=E1896,CONSOLIDADO[[#This Row],[Fallecidos Diarios]]+J1896,CONSOLIDADO[[#This Row],[Fallecidos Diarios]])</f>
        <v>0</v>
      </c>
      <c r="K1897" s="81">
        <f t="shared" si="161"/>
        <v>0</v>
      </c>
      <c r="L1897" s="82">
        <f>+IF(CONSOLIDADO[[#This Row],[Codigo Municipio]]=E1896,CONSOLIDADO[[#This Row],[Recuperados Diarios]]+L1896,CONSOLIDADO[[#This Row],[Recuperados Diarios]])</f>
        <v>0</v>
      </c>
      <c r="M1897" s="83" cm="1">
        <f t="array" ref="M1897">+IFERROR(IF(CONSOLIDADO[[#This Row],[Día]]&lt;14,0,INDEX(CONSOLIDADO[Casos Diarios],ROW()-14,1)),0)</f>
        <v>0</v>
      </c>
      <c r="N1897" s="78">
        <f>+IF(CONSOLIDADO[[#This Row],[Clave]]="710143893",1,IF(OR(CONSOLIDADO[[#This Row],[Casos Acumulados]]&gt;0,CONSOLIDADO[[#This Row],[Muertes]]&gt;0),N1896+1,I1897))</f>
        <v>0</v>
      </c>
      <c r="O1897" s="75">
        <f>+IFERROR(VLOOKUP($G1897,TDMuertes!$C$2:$E$534,3,0),0)</f>
        <v>0</v>
      </c>
      <c r="P1897" s="100" t="str">
        <f t="shared" ca="1" si="162"/>
        <v>OFF</v>
      </c>
      <c r="Q1897" s="84">
        <f>+IFERROR(VLOOKUP(CONSOLIDADO[[#This Row],[Codigo Municipio]],TDDia!$A$4:$B$394,2,0),0)</f>
        <v>0</v>
      </c>
    </row>
    <row r="1898" spans="2:17" ht="14.4" x14ac:dyDescent="0.3">
      <c r="B1898">
        <f t="shared" si="159"/>
        <v>10</v>
      </c>
      <c r="C1898" s="75" t="str" cm="1">
        <f t="array" ref="C1898">+INDEX(Table_4[[Departamento]:[Municipio]],FINAL!$B1898,1)</f>
        <v>Colón</v>
      </c>
      <c r="D1898" s="75" t="str" cm="1">
        <f t="array" ref="D1898">+INDEX(Table_4[[Departamento]:[Municipio]],FINAL!$B1898,4)</f>
        <v>Balfate</v>
      </c>
      <c r="E1898" s="75" t="str" cm="1">
        <f t="array" ref="E1898">+INDEX(Table_4[[Departamento]:[Municipio]],FINAL!$B1898,3)</f>
        <v>0202</v>
      </c>
      <c r="F1898" s="102">
        <f t="shared" si="158"/>
        <v>44052</v>
      </c>
      <c r="G1898" s="77" t="str">
        <f>+CONSOLIDADO[[#This Row],[Codigo Municipio]]&amp;CONSOLIDADO[[#This Row],[Fecha]]</f>
        <v>020244052</v>
      </c>
      <c r="H1898" s="78">
        <f>+IFERROR(VLOOKUP($G1898,TDAcumula!$C$2:$E$2027,3,0),0)</f>
        <v>0</v>
      </c>
      <c r="I1898" s="79">
        <f t="shared" si="160"/>
        <v>0</v>
      </c>
      <c r="J1898" s="80">
        <f>+IF(CONSOLIDADO[[#This Row],[Codigo Municipio]]=E1897,CONSOLIDADO[[#This Row],[Fallecidos Diarios]]+J1897,CONSOLIDADO[[#This Row],[Fallecidos Diarios]])</f>
        <v>0</v>
      </c>
      <c r="K1898" s="81">
        <f t="shared" si="161"/>
        <v>0</v>
      </c>
      <c r="L1898" s="82">
        <f>+IF(CONSOLIDADO[[#This Row],[Codigo Municipio]]=E1897,CONSOLIDADO[[#This Row],[Recuperados Diarios]]+L1897,CONSOLIDADO[[#This Row],[Recuperados Diarios]])</f>
        <v>0</v>
      </c>
      <c r="M1898" s="83" cm="1">
        <f t="array" ref="M1898">+IFERROR(IF(CONSOLIDADO[[#This Row],[Día]]&lt;14,0,INDEX(CONSOLIDADO[Casos Diarios],ROW()-14,1)),0)</f>
        <v>0</v>
      </c>
      <c r="N1898" s="78">
        <f>+IF(CONSOLIDADO[[#This Row],[Clave]]="710143893",1,IF(OR(CONSOLIDADO[[#This Row],[Casos Acumulados]]&gt;0,CONSOLIDADO[[#This Row],[Muertes]]&gt;0),N1897+1,I1898))</f>
        <v>0</v>
      </c>
      <c r="O1898" s="75">
        <f>+IFERROR(VLOOKUP($G1898,TDMuertes!$C$2:$E$534,3,0),0)</f>
        <v>0</v>
      </c>
      <c r="P1898" s="100" t="str">
        <f t="shared" ca="1" si="162"/>
        <v>OFF</v>
      </c>
      <c r="Q1898" s="84">
        <f>+IFERROR(VLOOKUP(CONSOLIDADO[[#This Row],[Codigo Municipio]],TDDia!$A$4:$B$394,2,0),0)</f>
        <v>0</v>
      </c>
    </row>
    <row r="1899" spans="2:17" ht="14.4" x14ac:dyDescent="0.3">
      <c r="B1899">
        <f t="shared" si="159"/>
        <v>10</v>
      </c>
      <c r="C1899" s="75" t="str" cm="1">
        <f t="array" ref="C1899">+INDEX(Table_4[[Departamento]:[Municipio]],FINAL!$B1899,1)</f>
        <v>Colón</v>
      </c>
      <c r="D1899" s="75" t="str" cm="1">
        <f t="array" ref="D1899">+INDEX(Table_4[[Departamento]:[Municipio]],FINAL!$B1899,4)</f>
        <v>Balfate</v>
      </c>
      <c r="E1899" s="75" t="str" cm="1">
        <f t="array" ref="E1899">+INDEX(Table_4[[Departamento]:[Municipio]],FINAL!$B1899,3)</f>
        <v>0202</v>
      </c>
      <c r="F1899" s="102">
        <f t="shared" si="158"/>
        <v>44053</v>
      </c>
      <c r="G1899" s="77" t="str">
        <f>+CONSOLIDADO[[#This Row],[Codigo Municipio]]&amp;CONSOLIDADO[[#This Row],[Fecha]]</f>
        <v>020244053</v>
      </c>
      <c r="H1899" s="78">
        <f>+IFERROR(VLOOKUP($G1899,TDAcumula!$C$2:$E$2027,3,0),0)</f>
        <v>0</v>
      </c>
      <c r="I1899" s="79">
        <f t="shared" si="160"/>
        <v>0</v>
      </c>
      <c r="J1899" s="80">
        <f>+IF(CONSOLIDADO[[#This Row],[Codigo Municipio]]=E1898,CONSOLIDADO[[#This Row],[Fallecidos Diarios]]+J1898,CONSOLIDADO[[#This Row],[Fallecidos Diarios]])</f>
        <v>0</v>
      </c>
      <c r="K1899" s="81">
        <f t="shared" si="161"/>
        <v>0</v>
      </c>
      <c r="L1899" s="82">
        <f>+IF(CONSOLIDADO[[#This Row],[Codigo Municipio]]=E1898,CONSOLIDADO[[#This Row],[Recuperados Diarios]]+L1898,CONSOLIDADO[[#This Row],[Recuperados Diarios]])</f>
        <v>0</v>
      </c>
      <c r="M1899" s="83" cm="1">
        <f t="array" ref="M1899">+IFERROR(IF(CONSOLIDADO[[#This Row],[Día]]&lt;14,0,INDEX(CONSOLIDADO[Casos Diarios],ROW()-14,1)),0)</f>
        <v>0</v>
      </c>
      <c r="N1899" s="78">
        <f>+IF(CONSOLIDADO[[#This Row],[Clave]]="710143893",1,IF(OR(CONSOLIDADO[[#This Row],[Casos Acumulados]]&gt;0,CONSOLIDADO[[#This Row],[Muertes]]&gt;0),N1898+1,I1899))</f>
        <v>0</v>
      </c>
      <c r="O1899" s="75">
        <f>+IFERROR(VLOOKUP($G1899,TDMuertes!$C$2:$E$534,3,0),0)</f>
        <v>0</v>
      </c>
      <c r="P1899" s="100" t="str">
        <f t="shared" ca="1" si="162"/>
        <v>OFF</v>
      </c>
      <c r="Q1899" s="84">
        <f>+IFERROR(VLOOKUP(CONSOLIDADO[[#This Row],[Codigo Municipio]],TDDia!$A$4:$B$394,2,0),0)</f>
        <v>0</v>
      </c>
    </row>
    <row r="1900" spans="2:17" ht="14.4" x14ac:dyDescent="0.3">
      <c r="B1900">
        <f t="shared" si="159"/>
        <v>10</v>
      </c>
      <c r="C1900" s="75" t="str" cm="1">
        <f t="array" ref="C1900">+INDEX(Table_4[[Departamento]:[Municipio]],FINAL!$B1900,1)</f>
        <v>Colón</v>
      </c>
      <c r="D1900" s="75" t="str" cm="1">
        <f t="array" ref="D1900">+INDEX(Table_4[[Departamento]:[Municipio]],FINAL!$B1900,4)</f>
        <v>Balfate</v>
      </c>
      <c r="E1900" s="75" t="str" cm="1">
        <f t="array" ref="E1900">+INDEX(Table_4[[Departamento]:[Municipio]],FINAL!$B1900,3)</f>
        <v>0202</v>
      </c>
      <c r="F1900" s="102">
        <f t="shared" si="158"/>
        <v>44054</v>
      </c>
      <c r="G1900" s="77" t="str">
        <f>+CONSOLIDADO[[#This Row],[Codigo Municipio]]&amp;CONSOLIDADO[[#This Row],[Fecha]]</f>
        <v>020244054</v>
      </c>
      <c r="H1900" s="78">
        <f>+IFERROR(VLOOKUP($G1900,TDAcumula!$C$2:$E$2027,3,0),0)</f>
        <v>0</v>
      </c>
      <c r="I1900" s="79">
        <f t="shared" si="160"/>
        <v>0</v>
      </c>
      <c r="J1900" s="80">
        <f>+IF(CONSOLIDADO[[#This Row],[Codigo Municipio]]=E1899,CONSOLIDADO[[#This Row],[Fallecidos Diarios]]+J1899,CONSOLIDADO[[#This Row],[Fallecidos Diarios]])</f>
        <v>0</v>
      </c>
      <c r="K1900" s="81">
        <f t="shared" si="161"/>
        <v>0</v>
      </c>
      <c r="L1900" s="82">
        <f>+IF(CONSOLIDADO[[#This Row],[Codigo Municipio]]=E1899,CONSOLIDADO[[#This Row],[Recuperados Diarios]]+L1899,CONSOLIDADO[[#This Row],[Recuperados Diarios]])</f>
        <v>0</v>
      </c>
      <c r="M1900" s="83" cm="1">
        <f t="array" ref="M1900">+IFERROR(IF(CONSOLIDADO[[#This Row],[Día]]&lt;14,0,INDEX(CONSOLIDADO[Casos Diarios],ROW()-14,1)),0)</f>
        <v>0</v>
      </c>
      <c r="N1900" s="78">
        <f>+IF(CONSOLIDADO[[#This Row],[Clave]]="710143893",1,IF(OR(CONSOLIDADO[[#This Row],[Casos Acumulados]]&gt;0,CONSOLIDADO[[#This Row],[Muertes]]&gt;0),N1899+1,I1900))</f>
        <v>0</v>
      </c>
      <c r="O1900" s="75">
        <f>+IFERROR(VLOOKUP($G1900,TDMuertes!$C$2:$E$534,3,0),0)</f>
        <v>0</v>
      </c>
      <c r="P1900" s="100" t="str">
        <f t="shared" ca="1" si="162"/>
        <v>OFF</v>
      </c>
      <c r="Q1900" s="84">
        <f>+IFERROR(VLOOKUP(CONSOLIDADO[[#This Row],[Codigo Municipio]],TDDia!$A$4:$B$394,2,0),0)</f>
        <v>0</v>
      </c>
    </row>
    <row r="1901" spans="2:17" ht="14.4" x14ac:dyDescent="0.3">
      <c r="B1901">
        <f t="shared" si="159"/>
        <v>10</v>
      </c>
      <c r="C1901" s="75" t="str" cm="1">
        <f t="array" ref="C1901">+INDEX(Table_4[[Departamento]:[Municipio]],FINAL!$B1901,1)</f>
        <v>Colón</v>
      </c>
      <c r="D1901" s="75" t="str" cm="1">
        <f t="array" ref="D1901">+INDEX(Table_4[[Departamento]:[Municipio]],FINAL!$B1901,4)</f>
        <v>Balfate</v>
      </c>
      <c r="E1901" s="75" t="str" cm="1">
        <f t="array" ref="E1901">+INDEX(Table_4[[Departamento]:[Municipio]],FINAL!$B1901,3)</f>
        <v>0202</v>
      </c>
      <c r="F1901" s="102">
        <f t="shared" si="158"/>
        <v>44055</v>
      </c>
      <c r="G1901" s="77" t="str">
        <f>+CONSOLIDADO[[#This Row],[Codigo Municipio]]&amp;CONSOLIDADO[[#This Row],[Fecha]]</f>
        <v>020244055</v>
      </c>
      <c r="H1901" s="78">
        <f>+IFERROR(VLOOKUP($G1901,TDAcumula!$C$2:$E$2027,3,0),0)</f>
        <v>0</v>
      </c>
      <c r="I1901" s="79">
        <f t="shared" si="160"/>
        <v>0</v>
      </c>
      <c r="J1901" s="80">
        <f>+IF(CONSOLIDADO[[#This Row],[Codigo Municipio]]=E1900,CONSOLIDADO[[#This Row],[Fallecidos Diarios]]+J1900,CONSOLIDADO[[#This Row],[Fallecidos Diarios]])</f>
        <v>0</v>
      </c>
      <c r="K1901" s="81">
        <f t="shared" si="161"/>
        <v>0</v>
      </c>
      <c r="L1901" s="82">
        <f>+IF(CONSOLIDADO[[#This Row],[Codigo Municipio]]=E1900,CONSOLIDADO[[#This Row],[Recuperados Diarios]]+L1900,CONSOLIDADO[[#This Row],[Recuperados Diarios]])</f>
        <v>0</v>
      </c>
      <c r="M1901" s="83" cm="1">
        <f t="array" ref="M1901">+IFERROR(IF(CONSOLIDADO[[#This Row],[Día]]&lt;14,0,INDEX(CONSOLIDADO[Casos Diarios],ROW()-14,1)),0)</f>
        <v>0</v>
      </c>
      <c r="N1901" s="78">
        <f>+IF(CONSOLIDADO[[#This Row],[Clave]]="710143893",1,IF(OR(CONSOLIDADO[[#This Row],[Casos Acumulados]]&gt;0,CONSOLIDADO[[#This Row],[Muertes]]&gt;0),N1900+1,I1901))</f>
        <v>0</v>
      </c>
      <c r="O1901" s="75">
        <f>+IFERROR(VLOOKUP($G1901,TDMuertes!$C$2:$E$534,3,0),0)</f>
        <v>0</v>
      </c>
      <c r="P1901" s="100" t="str">
        <f t="shared" ca="1" si="162"/>
        <v>OFF</v>
      </c>
      <c r="Q1901" s="84">
        <f>+IFERROR(VLOOKUP(CONSOLIDADO[[#This Row],[Codigo Municipio]],TDDia!$A$4:$B$394,2,0),0)</f>
        <v>0</v>
      </c>
    </row>
    <row r="1902" spans="2:17" ht="14.4" x14ac:dyDescent="0.3">
      <c r="B1902">
        <f t="shared" si="159"/>
        <v>10</v>
      </c>
      <c r="C1902" s="75" t="str" cm="1">
        <f t="array" ref="C1902">+INDEX(Table_4[[Departamento]:[Municipio]],FINAL!$B1902,1)</f>
        <v>Colón</v>
      </c>
      <c r="D1902" s="75" t="str" cm="1">
        <f t="array" ref="D1902">+INDEX(Table_4[[Departamento]:[Municipio]],FINAL!$B1902,4)</f>
        <v>Balfate</v>
      </c>
      <c r="E1902" s="75" t="str" cm="1">
        <f t="array" ref="E1902">+INDEX(Table_4[[Departamento]:[Municipio]],FINAL!$B1902,3)</f>
        <v>0202</v>
      </c>
      <c r="F1902" s="102">
        <f t="shared" si="158"/>
        <v>44056</v>
      </c>
      <c r="G1902" s="77" t="str">
        <f>+CONSOLIDADO[[#This Row],[Codigo Municipio]]&amp;CONSOLIDADO[[#This Row],[Fecha]]</f>
        <v>020244056</v>
      </c>
      <c r="H1902" s="78">
        <f>+IFERROR(VLOOKUP($G1902,TDAcumula!$C$2:$E$2027,3,0),0)</f>
        <v>0</v>
      </c>
      <c r="I1902" s="79">
        <f t="shared" si="160"/>
        <v>0</v>
      </c>
      <c r="J1902" s="80">
        <f>+IF(CONSOLIDADO[[#This Row],[Codigo Municipio]]=E1901,CONSOLIDADO[[#This Row],[Fallecidos Diarios]]+J1901,CONSOLIDADO[[#This Row],[Fallecidos Diarios]])</f>
        <v>0</v>
      </c>
      <c r="K1902" s="81">
        <f t="shared" si="161"/>
        <v>0</v>
      </c>
      <c r="L1902" s="82">
        <f>+IF(CONSOLIDADO[[#This Row],[Codigo Municipio]]=E1901,CONSOLIDADO[[#This Row],[Recuperados Diarios]]+L1901,CONSOLIDADO[[#This Row],[Recuperados Diarios]])</f>
        <v>0</v>
      </c>
      <c r="M1902" s="83" cm="1">
        <f t="array" ref="M1902">+IFERROR(IF(CONSOLIDADO[[#This Row],[Día]]&lt;14,0,INDEX(CONSOLIDADO[Casos Diarios],ROW()-14,1)),0)</f>
        <v>0</v>
      </c>
      <c r="N1902" s="78">
        <f>+IF(CONSOLIDADO[[#This Row],[Clave]]="710143893",1,IF(OR(CONSOLIDADO[[#This Row],[Casos Acumulados]]&gt;0,CONSOLIDADO[[#This Row],[Muertes]]&gt;0),N1901+1,I1902))</f>
        <v>0</v>
      </c>
      <c r="O1902" s="75">
        <f>+IFERROR(VLOOKUP($G1902,TDMuertes!$C$2:$E$534,3,0),0)</f>
        <v>0</v>
      </c>
      <c r="P1902" s="100" t="str">
        <f t="shared" ca="1" si="162"/>
        <v>OFF</v>
      </c>
      <c r="Q1902" s="84">
        <f>+IFERROR(VLOOKUP(CONSOLIDADO[[#This Row],[Codigo Municipio]],TDDia!$A$4:$B$394,2,0),0)</f>
        <v>0</v>
      </c>
    </row>
    <row r="1903" spans="2:17" ht="14.4" x14ac:dyDescent="0.3">
      <c r="B1903">
        <f t="shared" si="159"/>
        <v>10</v>
      </c>
      <c r="C1903" s="75" t="str" cm="1">
        <f t="array" ref="C1903">+INDEX(Table_4[[Departamento]:[Municipio]],FINAL!$B1903,1)</f>
        <v>Colón</v>
      </c>
      <c r="D1903" s="75" t="str" cm="1">
        <f t="array" ref="D1903">+INDEX(Table_4[[Departamento]:[Municipio]],FINAL!$B1903,4)</f>
        <v>Balfate</v>
      </c>
      <c r="E1903" s="75" t="str" cm="1">
        <f t="array" ref="E1903">+INDEX(Table_4[[Departamento]:[Municipio]],FINAL!$B1903,3)</f>
        <v>0202</v>
      </c>
      <c r="F1903" s="102">
        <f t="shared" si="158"/>
        <v>44057</v>
      </c>
      <c r="G1903" s="77" t="str">
        <f>+CONSOLIDADO[[#This Row],[Codigo Municipio]]&amp;CONSOLIDADO[[#This Row],[Fecha]]</f>
        <v>020244057</v>
      </c>
      <c r="H1903" s="78">
        <f>+IFERROR(VLOOKUP($G1903,TDAcumula!$C$2:$E$2027,3,0),0)</f>
        <v>0</v>
      </c>
      <c r="I1903" s="79">
        <f t="shared" si="160"/>
        <v>0</v>
      </c>
      <c r="J1903" s="80">
        <f>+IF(CONSOLIDADO[[#This Row],[Codigo Municipio]]=E1902,CONSOLIDADO[[#This Row],[Fallecidos Diarios]]+J1902,CONSOLIDADO[[#This Row],[Fallecidos Diarios]])</f>
        <v>0</v>
      </c>
      <c r="K1903" s="81">
        <f t="shared" si="161"/>
        <v>0</v>
      </c>
      <c r="L1903" s="82">
        <f>+IF(CONSOLIDADO[[#This Row],[Codigo Municipio]]=E1902,CONSOLIDADO[[#This Row],[Recuperados Diarios]]+L1902,CONSOLIDADO[[#This Row],[Recuperados Diarios]])</f>
        <v>0</v>
      </c>
      <c r="M1903" s="83" cm="1">
        <f t="array" ref="M1903">+IFERROR(IF(CONSOLIDADO[[#This Row],[Día]]&lt;14,0,INDEX(CONSOLIDADO[Casos Diarios],ROW()-14,1)),0)</f>
        <v>0</v>
      </c>
      <c r="N1903" s="78">
        <f>+IF(CONSOLIDADO[[#This Row],[Clave]]="710143893",1,IF(OR(CONSOLIDADO[[#This Row],[Casos Acumulados]]&gt;0,CONSOLIDADO[[#This Row],[Muertes]]&gt;0),N1902+1,I1903))</f>
        <v>0</v>
      </c>
      <c r="O1903" s="75">
        <f>+IFERROR(VLOOKUP($G1903,TDMuertes!$C$2:$E$534,3,0),0)</f>
        <v>0</v>
      </c>
      <c r="P1903" s="100" t="str">
        <f t="shared" ca="1" si="162"/>
        <v>OFF</v>
      </c>
      <c r="Q1903" s="84">
        <f>+IFERROR(VLOOKUP(CONSOLIDADO[[#This Row],[Codigo Municipio]],TDDia!$A$4:$B$394,2,0),0)</f>
        <v>0</v>
      </c>
    </row>
    <row r="1904" spans="2:17" ht="14.4" x14ac:dyDescent="0.3">
      <c r="B1904">
        <f t="shared" si="159"/>
        <v>10</v>
      </c>
      <c r="C1904" s="75" t="str" cm="1">
        <f t="array" ref="C1904">+INDEX(Table_4[[Departamento]:[Municipio]],FINAL!$B1904,1)</f>
        <v>Colón</v>
      </c>
      <c r="D1904" s="75" t="str" cm="1">
        <f t="array" ref="D1904">+INDEX(Table_4[[Departamento]:[Municipio]],FINAL!$B1904,4)</f>
        <v>Balfate</v>
      </c>
      <c r="E1904" s="75" t="str" cm="1">
        <f t="array" ref="E1904">+INDEX(Table_4[[Departamento]:[Municipio]],FINAL!$B1904,3)</f>
        <v>0202</v>
      </c>
      <c r="F1904" s="102">
        <f t="shared" si="158"/>
        <v>44058</v>
      </c>
      <c r="G1904" s="77" t="str">
        <f>+CONSOLIDADO[[#This Row],[Codigo Municipio]]&amp;CONSOLIDADO[[#This Row],[Fecha]]</f>
        <v>020244058</v>
      </c>
      <c r="H1904" s="78">
        <f>+IFERROR(VLOOKUP($G1904,TDAcumula!$C$2:$E$2027,3,0),0)</f>
        <v>0</v>
      </c>
      <c r="I1904" s="79">
        <f t="shared" si="160"/>
        <v>0</v>
      </c>
      <c r="J1904" s="80">
        <f>+IF(CONSOLIDADO[[#This Row],[Codigo Municipio]]=E1903,CONSOLIDADO[[#This Row],[Fallecidos Diarios]]+J1903,CONSOLIDADO[[#This Row],[Fallecidos Diarios]])</f>
        <v>0</v>
      </c>
      <c r="K1904" s="81">
        <f t="shared" si="161"/>
        <v>0</v>
      </c>
      <c r="L1904" s="82">
        <f>+IF(CONSOLIDADO[[#This Row],[Codigo Municipio]]=E1903,CONSOLIDADO[[#This Row],[Recuperados Diarios]]+L1903,CONSOLIDADO[[#This Row],[Recuperados Diarios]])</f>
        <v>0</v>
      </c>
      <c r="M1904" s="83" cm="1">
        <f t="array" ref="M1904">+IFERROR(IF(CONSOLIDADO[[#This Row],[Día]]&lt;14,0,INDEX(CONSOLIDADO[Casos Diarios],ROW()-14,1)),0)</f>
        <v>0</v>
      </c>
      <c r="N1904" s="78">
        <f>+IF(CONSOLIDADO[[#This Row],[Clave]]="710143893",1,IF(OR(CONSOLIDADO[[#This Row],[Casos Acumulados]]&gt;0,CONSOLIDADO[[#This Row],[Muertes]]&gt;0),N1903+1,I1904))</f>
        <v>0</v>
      </c>
      <c r="O1904" s="75">
        <f>+IFERROR(VLOOKUP($G1904,TDMuertes!$C$2:$E$534,3,0),0)</f>
        <v>0</v>
      </c>
      <c r="P1904" s="100" t="str">
        <f t="shared" ca="1" si="162"/>
        <v>OFF</v>
      </c>
      <c r="Q1904" s="84">
        <f>+IFERROR(VLOOKUP(CONSOLIDADO[[#This Row],[Codigo Municipio]],TDDia!$A$4:$B$394,2,0),0)</f>
        <v>0</v>
      </c>
    </row>
    <row r="1905" spans="2:17" ht="14.4" x14ac:dyDescent="0.3">
      <c r="B1905">
        <f t="shared" si="159"/>
        <v>10</v>
      </c>
      <c r="C1905" s="75" t="str" cm="1">
        <f t="array" ref="C1905">+INDEX(Table_4[[Departamento]:[Municipio]],FINAL!$B1905,1)</f>
        <v>Colón</v>
      </c>
      <c r="D1905" s="75" t="str" cm="1">
        <f t="array" ref="D1905">+INDEX(Table_4[[Departamento]:[Municipio]],FINAL!$B1905,4)</f>
        <v>Balfate</v>
      </c>
      <c r="E1905" s="75" t="str" cm="1">
        <f t="array" ref="E1905">+INDEX(Table_4[[Departamento]:[Municipio]],FINAL!$B1905,3)</f>
        <v>0202</v>
      </c>
      <c r="F1905" s="102">
        <f t="shared" si="158"/>
        <v>44059</v>
      </c>
      <c r="G1905" s="77" t="str">
        <f>+CONSOLIDADO[[#This Row],[Codigo Municipio]]&amp;CONSOLIDADO[[#This Row],[Fecha]]</f>
        <v>020244059</v>
      </c>
      <c r="H1905" s="78">
        <f>+IFERROR(VLOOKUP($G1905,TDAcumula!$C$2:$E$2027,3,0),0)</f>
        <v>0</v>
      </c>
      <c r="I1905" s="79">
        <f t="shared" si="160"/>
        <v>0</v>
      </c>
      <c r="J1905" s="80">
        <f>+IF(CONSOLIDADO[[#This Row],[Codigo Municipio]]=E1904,CONSOLIDADO[[#This Row],[Fallecidos Diarios]]+J1904,CONSOLIDADO[[#This Row],[Fallecidos Diarios]])</f>
        <v>0</v>
      </c>
      <c r="K1905" s="81">
        <f t="shared" si="161"/>
        <v>0</v>
      </c>
      <c r="L1905" s="82">
        <f>+IF(CONSOLIDADO[[#This Row],[Codigo Municipio]]=E1904,CONSOLIDADO[[#This Row],[Recuperados Diarios]]+L1904,CONSOLIDADO[[#This Row],[Recuperados Diarios]])</f>
        <v>0</v>
      </c>
      <c r="M1905" s="83" cm="1">
        <f t="array" ref="M1905">+IFERROR(IF(CONSOLIDADO[[#This Row],[Día]]&lt;14,0,INDEX(CONSOLIDADO[Casos Diarios],ROW()-14,1)),0)</f>
        <v>0</v>
      </c>
      <c r="N1905" s="78">
        <f>+IF(CONSOLIDADO[[#This Row],[Clave]]="710143893",1,IF(OR(CONSOLIDADO[[#This Row],[Casos Acumulados]]&gt;0,CONSOLIDADO[[#This Row],[Muertes]]&gt;0),N1904+1,I1905))</f>
        <v>0</v>
      </c>
      <c r="O1905" s="75">
        <f>+IFERROR(VLOOKUP($G1905,TDMuertes!$C$2:$E$534,3,0),0)</f>
        <v>0</v>
      </c>
      <c r="P1905" s="100" t="str">
        <f t="shared" ca="1" si="162"/>
        <v>OFF</v>
      </c>
      <c r="Q1905" s="84">
        <f>+IFERROR(VLOOKUP(CONSOLIDADO[[#This Row],[Codigo Municipio]],TDDia!$A$4:$B$394,2,0),0)</f>
        <v>0</v>
      </c>
    </row>
    <row r="1906" spans="2:17" ht="14.4" x14ac:dyDescent="0.3">
      <c r="B1906">
        <f t="shared" si="159"/>
        <v>10</v>
      </c>
      <c r="C1906" s="75" t="str" cm="1">
        <f t="array" ref="C1906">+INDEX(Table_4[[Departamento]:[Municipio]],FINAL!$B1906,1)</f>
        <v>Colón</v>
      </c>
      <c r="D1906" s="75" t="str" cm="1">
        <f t="array" ref="D1906">+INDEX(Table_4[[Departamento]:[Municipio]],FINAL!$B1906,4)</f>
        <v>Balfate</v>
      </c>
      <c r="E1906" s="75" t="str" cm="1">
        <f t="array" ref="E1906">+INDEX(Table_4[[Departamento]:[Municipio]],FINAL!$B1906,3)</f>
        <v>0202</v>
      </c>
      <c r="F1906" s="102">
        <f t="shared" si="158"/>
        <v>44060</v>
      </c>
      <c r="G1906" s="77" t="str">
        <f>+CONSOLIDADO[[#This Row],[Codigo Municipio]]&amp;CONSOLIDADO[[#This Row],[Fecha]]</f>
        <v>020244060</v>
      </c>
      <c r="H1906" s="78">
        <f>+IFERROR(VLOOKUP($G1906,TDAcumula!$C$2:$E$2027,3,0),0)</f>
        <v>0</v>
      </c>
      <c r="I1906" s="79">
        <f t="shared" si="160"/>
        <v>0</v>
      </c>
      <c r="J1906" s="80">
        <f>+IF(CONSOLIDADO[[#This Row],[Codigo Municipio]]=E1905,CONSOLIDADO[[#This Row],[Fallecidos Diarios]]+J1905,CONSOLIDADO[[#This Row],[Fallecidos Diarios]])</f>
        <v>0</v>
      </c>
      <c r="K1906" s="81">
        <f t="shared" si="161"/>
        <v>0</v>
      </c>
      <c r="L1906" s="82">
        <f>+IF(CONSOLIDADO[[#This Row],[Codigo Municipio]]=E1905,CONSOLIDADO[[#This Row],[Recuperados Diarios]]+L1905,CONSOLIDADO[[#This Row],[Recuperados Diarios]])</f>
        <v>0</v>
      </c>
      <c r="M1906" s="83" cm="1">
        <f t="array" ref="M1906">+IFERROR(IF(CONSOLIDADO[[#This Row],[Día]]&lt;14,0,INDEX(CONSOLIDADO[Casos Diarios],ROW()-14,1)),0)</f>
        <v>0</v>
      </c>
      <c r="N1906" s="78">
        <f>+IF(CONSOLIDADO[[#This Row],[Clave]]="710143893",1,IF(OR(CONSOLIDADO[[#This Row],[Casos Acumulados]]&gt;0,CONSOLIDADO[[#This Row],[Muertes]]&gt;0),N1905+1,I1906))</f>
        <v>0</v>
      </c>
      <c r="O1906" s="75">
        <f>+IFERROR(VLOOKUP($G1906,TDMuertes!$C$2:$E$534,3,0),0)</f>
        <v>0</v>
      </c>
      <c r="P1906" s="100" t="str">
        <f t="shared" ca="1" si="162"/>
        <v>OFF</v>
      </c>
      <c r="Q1906" s="84">
        <f>+IFERROR(VLOOKUP(CONSOLIDADO[[#This Row],[Codigo Municipio]],TDDia!$A$4:$B$394,2,0),0)</f>
        <v>0</v>
      </c>
    </row>
    <row r="1907" spans="2:17" ht="14.4" x14ac:dyDescent="0.3">
      <c r="B1907">
        <f t="shared" si="159"/>
        <v>10</v>
      </c>
      <c r="C1907" s="75" t="str" cm="1">
        <f t="array" ref="C1907">+INDEX(Table_4[[Departamento]:[Municipio]],FINAL!$B1907,1)</f>
        <v>Colón</v>
      </c>
      <c r="D1907" s="75" t="str" cm="1">
        <f t="array" ref="D1907">+INDEX(Table_4[[Departamento]:[Municipio]],FINAL!$B1907,4)</f>
        <v>Balfate</v>
      </c>
      <c r="E1907" s="75" t="str" cm="1">
        <f t="array" ref="E1907">+INDEX(Table_4[[Departamento]:[Municipio]],FINAL!$B1907,3)</f>
        <v>0202</v>
      </c>
      <c r="F1907" s="102">
        <f t="shared" si="158"/>
        <v>44061</v>
      </c>
      <c r="G1907" s="77" t="str">
        <f>+CONSOLIDADO[[#This Row],[Codigo Municipio]]&amp;CONSOLIDADO[[#This Row],[Fecha]]</f>
        <v>020244061</v>
      </c>
      <c r="H1907" s="78">
        <f>+IFERROR(VLOOKUP($G1907,TDAcumula!$C$2:$E$2027,3,0),0)</f>
        <v>0</v>
      </c>
      <c r="I1907" s="79">
        <f t="shared" si="160"/>
        <v>0</v>
      </c>
      <c r="J1907" s="80">
        <f>+IF(CONSOLIDADO[[#This Row],[Codigo Municipio]]=E1906,CONSOLIDADO[[#This Row],[Fallecidos Diarios]]+J1906,CONSOLIDADO[[#This Row],[Fallecidos Diarios]])</f>
        <v>0</v>
      </c>
      <c r="K1907" s="81">
        <f t="shared" si="161"/>
        <v>0</v>
      </c>
      <c r="L1907" s="82">
        <f>+IF(CONSOLIDADO[[#This Row],[Codigo Municipio]]=E1906,CONSOLIDADO[[#This Row],[Recuperados Diarios]]+L1906,CONSOLIDADO[[#This Row],[Recuperados Diarios]])</f>
        <v>0</v>
      </c>
      <c r="M1907" s="83" cm="1">
        <f t="array" ref="M1907">+IFERROR(IF(CONSOLIDADO[[#This Row],[Día]]&lt;14,0,INDEX(CONSOLIDADO[Casos Diarios],ROW()-14,1)),0)</f>
        <v>0</v>
      </c>
      <c r="N1907" s="78">
        <f>+IF(CONSOLIDADO[[#This Row],[Clave]]="710143893",1,IF(OR(CONSOLIDADO[[#This Row],[Casos Acumulados]]&gt;0,CONSOLIDADO[[#This Row],[Muertes]]&gt;0),N1906+1,I1907))</f>
        <v>0</v>
      </c>
      <c r="O1907" s="75">
        <f>+IFERROR(VLOOKUP($G1907,TDMuertes!$C$2:$E$534,3,0),0)</f>
        <v>0</v>
      </c>
      <c r="P1907" s="100" t="str">
        <f t="shared" ca="1" si="162"/>
        <v>OFF</v>
      </c>
      <c r="Q1907" s="84">
        <f>+IFERROR(VLOOKUP(CONSOLIDADO[[#This Row],[Codigo Municipio]],TDDia!$A$4:$B$394,2,0),0)</f>
        <v>0</v>
      </c>
    </row>
    <row r="1908" spans="2:17" ht="14.4" x14ac:dyDescent="0.3">
      <c r="B1908">
        <f t="shared" si="159"/>
        <v>10</v>
      </c>
      <c r="C1908" s="75" t="str" cm="1">
        <f t="array" ref="C1908">+INDEX(Table_4[[Departamento]:[Municipio]],FINAL!$B1908,1)</f>
        <v>Colón</v>
      </c>
      <c r="D1908" s="75" t="str" cm="1">
        <f t="array" ref="D1908">+INDEX(Table_4[[Departamento]:[Municipio]],FINAL!$B1908,4)</f>
        <v>Balfate</v>
      </c>
      <c r="E1908" s="75" t="str" cm="1">
        <f t="array" ref="E1908">+INDEX(Table_4[[Departamento]:[Municipio]],FINAL!$B1908,3)</f>
        <v>0202</v>
      </c>
      <c r="F1908" s="102">
        <f t="shared" si="158"/>
        <v>44062</v>
      </c>
      <c r="G1908" s="77" t="str">
        <f>+CONSOLIDADO[[#This Row],[Codigo Municipio]]&amp;CONSOLIDADO[[#This Row],[Fecha]]</f>
        <v>020244062</v>
      </c>
      <c r="H1908" s="78">
        <f>+IFERROR(VLOOKUP($G1908,TDAcumula!$C$2:$E$2027,3,0),0)</f>
        <v>0</v>
      </c>
      <c r="I1908" s="79">
        <f t="shared" si="160"/>
        <v>0</v>
      </c>
      <c r="J1908" s="80">
        <f>+IF(CONSOLIDADO[[#This Row],[Codigo Municipio]]=E1907,CONSOLIDADO[[#This Row],[Fallecidos Diarios]]+J1907,CONSOLIDADO[[#This Row],[Fallecidos Diarios]])</f>
        <v>0</v>
      </c>
      <c r="K1908" s="81">
        <f t="shared" si="161"/>
        <v>0</v>
      </c>
      <c r="L1908" s="82">
        <f>+IF(CONSOLIDADO[[#This Row],[Codigo Municipio]]=E1907,CONSOLIDADO[[#This Row],[Recuperados Diarios]]+L1907,CONSOLIDADO[[#This Row],[Recuperados Diarios]])</f>
        <v>0</v>
      </c>
      <c r="M1908" s="83" cm="1">
        <f t="array" ref="M1908">+IFERROR(IF(CONSOLIDADO[[#This Row],[Día]]&lt;14,0,INDEX(CONSOLIDADO[Casos Diarios],ROW()-14,1)),0)</f>
        <v>0</v>
      </c>
      <c r="N1908" s="78">
        <f>+IF(CONSOLIDADO[[#This Row],[Clave]]="710143893",1,IF(OR(CONSOLIDADO[[#This Row],[Casos Acumulados]]&gt;0,CONSOLIDADO[[#This Row],[Muertes]]&gt;0),N1907+1,I1908))</f>
        <v>0</v>
      </c>
      <c r="O1908" s="75">
        <f>+IFERROR(VLOOKUP($G1908,TDMuertes!$C$2:$E$534,3,0),0)</f>
        <v>0</v>
      </c>
      <c r="P1908" s="100" t="str">
        <f t="shared" ca="1" si="162"/>
        <v>OFF</v>
      </c>
      <c r="Q1908" s="84">
        <f>+IFERROR(VLOOKUP(CONSOLIDADO[[#This Row],[Codigo Municipio]],TDDia!$A$4:$B$394,2,0),0)</f>
        <v>0</v>
      </c>
    </row>
    <row r="1909" spans="2:17" ht="14.4" x14ac:dyDescent="0.3">
      <c r="B1909">
        <f t="shared" si="159"/>
        <v>10</v>
      </c>
      <c r="C1909" s="75" t="str" cm="1">
        <f t="array" ref="C1909">+INDEX(Table_4[[Departamento]:[Municipio]],FINAL!$B1909,1)</f>
        <v>Colón</v>
      </c>
      <c r="D1909" s="75" t="str" cm="1">
        <f t="array" ref="D1909">+INDEX(Table_4[[Departamento]:[Municipio]],FINAL!$B1909,4)</f>
        <v>Balfate</v>
      </c>
      <c r="E1909" s="75" t="str" cm="1">
        <f t="array" ref="E1909">+INDEX(Table_4[[Departamento]:[Municipio]],FINAL!$B1909,3)</f>
        <v>0202</v>
      </c>
      <c r="F1909" s="102">
        <f t="shared" si="158"/>
        <v>44063</v>
      </c>
      <c r="G1909" s="77" t="str">
        <f>+CONSOLIDADO[[#This Row],[Codigo Municipio]]&amp;CONSOLIDADO[[#This Row],[Fecha]]</f>
        <v>020244063</v>
      </c>
      <c r="H1909" s="78">
        <f>+IFERROR(VLOOKUP($G1909,TDAcumula!$C$2:$E$2027,3,0),0)</f>
        <v>0</v>
      </c>
      <c r="I1909" s="79">
        <f t="shared" si="160"/>
        <v>0</v>
      </c>
      <c r="J1909" s="80">
        <f>+IF(CONSOLIDADO[[#This Row],[Codigo Municipio]]=E1908,CONSOLIDADO[[#This Row],[Fallecidos Diarios]]+J1908,CONSOLIDADO[[#This Row],[Fallecidos Diarios]])</f>
        <v>0</v>
      </c>
      <c r="K1909" s="81">
        <f t="shared" si="161"/>
        <v>0</v>
      </c>
      <c r="L1909" s="82">
        <f>+IF(CONSOLIDADO[[#This Row],[Codigo Municipio]]=E1908,CONSOLIDADO[[#This Row],[Recuperados Diarios]]+L1908,CONSOLIDADO[[#This Row],[Recuperados Diarios]])</f>
        <v>0</v>
      </c>
      <c r="M1909" s="83" cm="1">
        <f t="array" ref="M1909">+IFERROR(IF(CONSOLIDADO[[#This Row],[Día]]&lt;14,0,INDEX(CONSOLIDADO[Casos Diarios],ROW()-14,1)),0)</f>
        <v>0</v>
      </c>
      <c r="N1909" s="78">
        <f>+IF(CONSOLIDADO[[#This Row],[Clave]]="710143893",1,IF(OR(CONSOLIDADO[[#This Row],[Casos Acumulados]]&gt;0,CONSOLIDADO[[#This Row],[Muertes]]&gt;0),N1908+1,I1909))</f>
        <v>0</v>
      </c>
      <c r="O1909" s="75">
        <f>+IFERROR(VLOOKUP($G1909,TDMuertes!$C$2:$E$534,3,0),0)</f>
        <v>0</v>
      </c>
      <c r="P1909" s="100" t="str">
        <f t="shared" ca="1" si="162"/>
        <v>OFF</v>
      </c>
      <c r="Q1909" s="84">
        <f>+IFERROR(VLOOKUP(CONSOLIDADO[[#This Row],[Codigo Municipio]],TDDia!$A$4:$B$394,2,0),0)</f>
        <v>0</v>
      </c>
    </row>
    <row r="1910" spans="2:17" ht="14.4" x14ac:dyDescent="0.3">
      <c r="B1910">
        <f t="shared" si="159"/>
        <v>10</v>
      </c>
      <c r="C1910" s="75" t="str" cm="1">
        <f t="array" ref="C1910">+INDEX(Table_4[[Departamento]:[Municipio]],FINAL!$B1910,1)</f>
        <v>Colón</v>
      </c>
      <c r="D1910" s="75" t="str" cm="1">
        <f t="array" ref="D1910">+INDEX(Table_4[[Departamento]:[Municipio]],FINAL!$B1910,4)</f>
        <v>Balfate</v>
      </c>
      <c r="E1910" s="75" t="str" cm="1">
        <f t="array" ref="E1910">+INDEX(Table_4[[Departamento]:[Municipio]],FINAL!$B1910,3)</f>
        <v>0202</v>
      </c>
      <c r="F1910" s="102">
        <f t="shared" si="158"/>
        <v>44064</v>
      </c>
      <c r="G1910" s="77" t="str">
        <f>+CONSOLIDADO[[#This Row],[Codigo Municipio]]&amp;CONSOLIDADO[[#This Row],[Fecha]]</f>
        <v>020244064</v>
      </c>
      <c r="H1910" s="78">
        <f>+IFERROR(VLOOKUP($G1910,TDAcumula!$C$2:$E$2027,3,0),0)</f>
        <v>0</v>
      </c>
      <c r="I1910" s="79">
        <f t="shared" si="160"/>
        <v>0</v>
      </c>
      <c r="J1910" s="80">
        <f>+IF(CONSOLIDADO[[#This Row],[Codigo Municipio]]=E1909,CONSOLIDADO[[#This Row],[Fallecidos Diarios]]+J1909,CONSOLIDADO[[#This Row],[Fallecidos Diarios]])</f>
        <v>0</v>
      </c>
      <c r="K1910" s="81">
        <f t="shared" si="161"/>
        <v>0</v>
      </c>
      <c r="L1910" s="82">
        <f>+IF(CONSOLIDADO[[#This Row],[Codigo Municipio]]=E1909,CONSOLIDADO[[#This Row],[Recuperados Diarios]]+L1909,CONSOLIDADO[[#This Row],[Recuperados Diarios]])</f>
        <v>0</v>
      </c>
      <c r="M1910" s="83" cm="1">
        <f t="array" ref="M1910">+IFERROR(IF(CONSOLIDADO[[#This Row],[Día]]&lt;14,0,INDEX(CONSOLIDADO[Casos Diarios],ROW()-14,1)),0)</f>
        <v>0</v>
      </c>
      <c r="N1910" s="78">
        <f>+IF(CONSOLIDADO[[#This Row],[Clave]]="710143893",1,IF(OR(CONSOLIDADO[[#This Row],[Casos Acumulados]]&gt;0,CONSOLIDADO[[#This Row],[Muertes]]&gt;0),N1909+1,I1910))</f>
        <v>0</v>
      </c>
      <c r="O1910" s="75">
        <f>+IFERROR(VLOOKUP($G1910,TDMuertes!$C$2:$E$534,3,0),0)</f>
        <v>0</v>
      </c>
      <c r="P1910" s="100" t="str">
        <f t="shared" ca="1" si="162"/>
        <v>OFF</v>
      </c>
      <c r="Q1910" s="84">
        <f>+IFERROR(VLOOKUP(CONSOLIDADO[[#This Row],[Codigo Municipio]],TDDia!$A$4:$B$394,2,0),0)</f>
        <v>0</v>
      </c>
    </row>
    <row r="1911" spans="2:17" ht="14.4" x14ac:dyDescent="0.3">
      <c r="B1911">
        <f t="shared" si="159"/>
        <v>10</v>
      </c>
      <c r="C1911" s="75" t="str" cm="1">
        <f t="array" ref="C1911">+INDEX(Table_4[[Departamento]:[Municipio]],FINAL!$B1911,1)</f>
        <v>Colón</v>
      </c>
      <c r="D1911" s="75" t="str" cm="1">
        <f t="array" ref="D1911">+INDEX(Table_4[[Departamento]:[Municipio]],FINAL!$B1911,4)</f>
        <v>Balfate</v>
      </c>
      <c r="E1911" s="75" t="str" cm="1">
        <f t="array" ref="E1911">+INDEX(Table_4[[Departamento]:[Municipio]],FINAL!$B1911,3)</f>
        <v>0202</v>
      </c>
      <c r="F1911" s="102">
        <f t="shared" si="158"/>
        <v>44065</v>
      </c>
      <c r="G1911" s="77" t="str">
        <f>+CONSOLIDADO[[#This Row],[Codigo Municipio]]&amp;CONSOLIDADO[[#This Row],[Fecha]]</f>
        <v>020244065</v>
      </c>
      <c r="H1911" s="78">
        <f>+IFERROR(VLOOKUP($G1911,TDAcumula!$C$2:$E$2027,3,0),0)</f>
        <v>0</v>
      </c>
      <c r="I1911" s="79">
        <f t="shared" si="160"/>
        <v>0</v>
      </c>
      <c r="J1911" s="80">
        <f>+IF(CONSOLIDADO[[#This Row],[Codigo Municipio]]=E1910,CONSOLIDADO[[#This Row],[Fallecidos Diarios]]+J1910,CONSOLIDADO[[#This Row],[Fallecidos Diarios]])</f>
        <v>0</v>
      </c>
      <c r="K1911" s="81">
        <f t="shared" si="161"/>
        <v>0</v>
      </c>
      <c r="L1911" s="82">
        <f>+IF(CONSOLIDADO[[#This Row],[Codigo Municipio]]=E1910,CONSOLIDADO[[#This Row],[Recuperados Diarios]]+L1910,CONSOLIDADO[[#This Row],[Recuperados Diarios]])</f>
        <v>0</v>
      </c>
      <c r="M1911" s="83" cm="1">
        <f t="array" ref="M1911">+IFERROR(IF(CONSOLIDADO[[#This Row],[Día]]&lt;14,0,INDEX(CONSOLIDADO[Casos Diarios],ROW()-14,1)),0)</f>
        <v>0</v>
      </c>
      <c r="N1911" s="78">
        <f>+IF(CONSOLIDADO[[#This Row],[Clave]]="710143893",1,IF(OR(CONSOLIDADO[[#This Row],[Casos Acumulados]]&gt;0,CONSOLIDADO[[#This Row],[Muertes]]&gt;0),N1910+1,I1911))</f>
        <v>0</v>
      </c>
      <c r="O1911" s="75">
        <f>+IFERROR(VLOOKUP($G1911,TDMuertes!$C$2:$E$534,3,0),0)</f>
        <v>0</v>
      </c>
      <c r="P1911" s="100" t="str">
        <f t="shared" ca="1" si="162"/>
        <v>OFF</v>
      </c>
      <c r="Q1911" s="84">
        <f>+IFERROR(VLOOKUP(CONSOLIDADO[[#This Row],[Codigo Municipio]],TDDia!$A$4:$B$394,2,0),0)</f>
        <v>0</v>
      </c>
    </row>
    <row r="1912" spans="2:17" ht="14.4" x14ac:dyDescent="0.3">
      <c r="B1912">
        <f t="shared" si="159"/>
        <v>10</v>
      </c>
      <c r="C1912" s="75" t="str" cm="1">
        <f t="array" ref="C1912">+INDEX(Table_4[[Departamento]:[Municipio]],FINAL!$B1912,1)</f>
        <v>Colón</v>
      </c>
      <c r="D1912" s="75" t="str" cm="1">
        <f t="array" ref="D1912">+INDEX(Table_4[[Departamento]:[Municipio]],FINAL!$B1912,4)</f>
        <v>Balfate</v>
      </c>
      <c r="E1912" s="75" t="str" cm="1">
        <f t="array" ref="E1912">+INDEX(Table_4[[Departamento]:[Municipio]],FINAL!$B1912,3)</f>
        <v>0202</v>
      </c>
      <c r="F1912" s="102">
        <f t="shared" si="158"/>
        <v>44066</v>
      </c>
      <c r="G1912" s="77" t="str">
        <f>+CONSOLIDADO[[#This Row],[Codigo Municipio]]&amp;CONSOLIDADO[[#This Row],[Fecha]]</f>
        <v>020244066</v>
      </c>
      <c r="H1912" s="78">
        <f>+IFERROR(VLOOKUP($G1912,TDAcumula!$C$2:$E$2027,3,0),0)</f>
        <v>0</v>
      </c>
      <c r="I1912" s="79">
        <f t="shared" si="160"/>
        <v>0</v>
      </c>
      <c r="J1912" s="80">
        <f>+IF(CONSOLIDADO[[#This Row],[Codigo Municipio]]=E1911,CONSOLIDADO[[#This Row],[Fallecidos Diarios]]+J1911,CONSOLIDADO[[#This Row],[Fallecidos Diarios]])</f>
        <v>0</v>
      </c>
      <c r="K1912" s="81">
        <f t="shared" si="161"/>
        <v>0</v>
      </c>
      <c r="L1912" s="82">
        <f>+IF(CONSOLIDADO[[#This Row],[Codigo Municipio]]=E1911,CONSOLIDADO[[#This Row],[Recuperados Diarios]]+L1911,CONSOLIDADO[[#This Row],[Recuperados Diarios]])</f>
        <v>0</v>
      </c>
      <c r="M1912" s="83" cm="1">
        <f t="array" ref="M1912">+IFERROR(IF(CONSOLIDADO[[#This Row],[Día]]&lt;14,0,INDEX(CONSOLIDADO[Casos Diarios],ROW()-14,1)),0)</f>
        <v>0</v>
      </c>
      <c r="N1912" s="78">
        <f>+IF(CONSOLIDADO[[#This Row],[Clave]]="710143893",1,IF(OR(CONSOLIDADO[[#This Row],[Casos Acumulados]]&gt;0,CONSOLIDADO[[#This Row],[Muertes]]&gt;0),N1911+1,I1912))</f>
        <v>0</v>
      </c>
      <c r="O1912" s="75">
        <f>+IFERROR(VLOOKUP($G1912,TDMuertes!$C$2:$E$534,3,0),0)</f>
        <v>0</v>
      </c>
      <c r="P1912" s="100" t="str">
        <f t="shared" ca="1" si="162"/>
        <v>OFF</v>
      </c>
      <c r="Q1912" s="84">
        <f>+IFERROR(VLOOKUP(CONSOLIDADO[[#This Row],[Codigo Municipio]],TDDia!$A$4:$B$394,2,0),0)</f>
        <v>0</v>
      </c>
    </row>
    <row r="1913" spans="2:17" ht="14.4" x14ac:dyDescent="0.3">
      <c r="B1913">
        <f t="shared" si="159"/>
        <v>10</v>
      </c>
      <c r="C1913" s="75" t="str" cm="1">
        <f t="array" ref="C1913">+INDEX(Table_4[[Departamento]:[Municipio]],FINAL!$B1913,1)</f>
        <v>Colón</v>
      </c>
      <c r="D1913" s="75" t="str" cm="1">
        <f t="array" ref="D1913">+INDEX(Table_4[[Departamento]:[Municipio]],FINAL!$B1913,4)</f>
        <v>Balfate</v>
      </c>
      <c r="E1913" s="75" t="str" cm="1">
        <f t="array" ref="E1913">+INDEX(Table_4[[Departamento]:[Municipio]],FINAL!$B1913,3)</f>
        <v>0202</v>
      </c>
      <c r="F1913" s="102">
        <f t="shared" si="158"/>
        <v>44067</v>
      </c>
      <c r="G1913" s="77" t="str">
        <f>+CONSOLIDADO[[#This Row],[Codigo Municipio]]&amp;CONSOLIDADO[[#This Row],[Fecha]]</f>
        <v>020244067</v>
      </c>
      <c r="H1913" s="78">
        <f>+IFERROR(VLOOKUP($G1913,TDAcumula!$C$2:$E$2027,3,0),0)</f>
        <v>0</v>
      </c>
      <c r="I1913" s="79">
        <f t="shared" si="160"/>
        <v>0</v>
      </c>
      <c r="J1913" s="80">
        <f>+IF(CONSOLIDADO[[#This Row],[Codigo Municipio]]=E1912,CONSOLIDADO[[#This Row],[Fallecidos Diarios]]+J1912,CONSOLIDADO[[#This Row],[Fallecidos Diarios]])</f>
        <v>0</v>
      </c>
      <c r="K1913" s="81">
        <f t="shared" si="161"/>
        <v>0</v>
      </c>
      <c r="L1913" s="82">
        <f>+IF(CONSOLIDADO[[#This Row],[Codigo Municipio]]=E1912,CONSOLIDADO[[#This Row],[Recuperados Diarios]]+L1912,CONSOLIDADO[[#This Row],[Recuperados Diarios]])</f>
        <v>0</v>
      </c>
      <c r="M1913" s="83" cm="1">
        <f t="array" ref="M1913">+IFERROR(IF(CONSOLIDADO[[#This Row],[Día]]&lt;14,0,INDEX(CONSOLIDADO[Casos Diarios],ROW()-14,1)),0)</f>
        <v>0</v>
      </c>
      <c r="N1913" s="78">
        <f>+IF(CONSOLIDADO[[#This Row],[Clave]]="710143893",1,IF(OR(CONSOLIDADO[[#This Row],[Casos Acumulados]]&gt;0,CONSOLIDADO[[#This Row],[Muertes]]&gt;0),N1912+1,I1913))</f>
        <v>0</v>
      </c>
      <c r="O1913" s="75">
        <f>+IFERROR(VLOOKUP($G1913,TDMuertes!$C$2:$E$534,3,0),0)</f>
        <v>0</v>
      </c>
      <c r="P1913" s="100" t="str">
        <f t="shared" ca="1" si="162"/>
        <v>OFF</v>
      </c>
      <c r="Q1913" s="84">
        <f>+IFERROR(VLOOKUP(CONSOLIDADO[[#This Row],[Codigo Municipio]],TDDia!$A$4:$B$394,2,0),0)</f>
        <v>0</v>
      </c>
    </row>
    <row r="1914" spans="2:17" ht="14.4" x14ac:dyDescent="0.3">
      <c r="B1914">
        <f t="shared" si="159"/>
        <v>10</v>
      </c>
      <c r="C1914" s="75" t="str" cm="1">
        <f t="array" ref="C1914">+INDEX(Table_4[[Departamento]:[Municipio]],FINAL!$B1914,1)</f>
        <v>Colón</v>
      </c>
      <c r="D1914" s="75" t="str" cm="1">
        <f t="array" ref="D1914">+INDEX(Table_4[[Departamento]:[Municipio]],FINAL!$B1914,4)</f>
        <v>Balfate</v>
      </c>
      <c r="E1914" s="75" t="str" cm="1">
        <f t="array" ref="E1914">+INDEX(Table_4[[Departamento]:[Municipio]],FINAL!$B1914,3)</f>
        <v>0202</v>
      </c>
      <c r="F1914" s="102">
        <f t="shared" si="158"/>
        <v>44068</v>
      </c>
      <c r="G1914" s="77" t="str">
        <f>+CONSOLIDADO[[#This Row],[Codigo Municipio]]&amp;CONSOLIDADO[[#This Row],[Fecha]]</f>
        <v>020244068</v>
      </c>
      <c r="H1914" s="78">
        <f>+IFERROR(VLOOKUP($G1914,TDAcumula!$C$2:$E$2027,3,0),0)</f>
        <v>0</v>
      </c>
      <c r="I1914" s="79">
        <f t="shared" si="160"/>
        <v>0</v>
      </c>
      <c r="J1914" s="80">
        <f>+IF(CONSOLIDADO[[#This Row],[Codigo Municipio]]=E1913,CONSOLIDADO[[#This Row],[Fallecidos Diarios]]+J1913,CONSOLIDADO[[#This Row],[Fallecidos Diarios]])</f>
        <v>0</v>
      </c>
      <c r="K1914" s="81">
        <f t="shared" si="161"/>
        <v>0</v>
      </c>
      <c r="L1914" s="82">
        <f>+IF(CONSOLIDADO[[#This Row],[Codigo Municipio]]=E1913,CONSOLIDADO[[#This Row],[Recuperados Diarios]]+L1913,CONSOLIDADO[[#This Row],[Recuperados Diarios]])</f>
        <v>0</v>
      </c>
      <c r="M1914" s="83" cm="1">
        <f t="array" ref="M1914">+IFERROR(IF(CONSOLIDADO[[#This Row],[Día]]&lt;14,0,INDEX(CONSOLIDADO[Casos Diarios],ROW()-14,1)),0)</f>
        <v>0</v>
      </c>
      <c r="N1914" s="78">
        <f>+IF(CONSOLIDADO[[#This Row],[Clave]]="710143893",1,IF(OR(CONSOLIDADO[[#This Row],[Casos Acumulados]]&gt;0,CONSOLIDADO[[#This Row],[Muertes]]&gt;0),N1913+1,I1914))</f>
        <v>0</v>
      </c>
      <c r="O1914" s="75">
        <f>+IFERROR(VLOOKUP($G1914,TDMuertes!$C$2:$E$534,3,0),0)</f>
        <v>0</v>
      </c>
      <c r="P1914" s="100" t="str">
        <f t="shared" ca="1" si="162"/>
        <v>OFF</v>
      </c>
      <c r="Q1914" s="84">
        <f>+IFERROR(VLOOKUP(CONSOLIDADO[[#This Row],[Codigo Municipio]],TDDia!$A$4:$B$394,2,0),0)</f>
        <v>0</v>
      </c>
    </row>
    <row r="1915" spans="2:17" ht="14.4" x14ac:dyDescent="0.3">
      <c r="B1915">
        <f t="shared" si="159"/>
        <v>10</v>
      </c>
      <c r="C1915" s="75" t="str" cm="1">
        <f t="array" ref="C1915">+INDEX(Table_4[[Departamento]:[Municipio]],FINAL!$B1915,1)</f>
        <v>Colón</v>
      </c>
      <c r="D1915" s="75" t="str" cm="1">
        <f t="array" ref="D1915">+INDEX(Table_4[[Departamento]:[Municipio]],FINAL!$B1915,4)</f>
        <v>Balfate</v>
      </c>
      <c r="E1915" s="75" t="str" cm="1">
        <f t="array" ref="E1915">+INDEX(Table_4[[Departamento]:[Municipio]],FINAL!$B1915,3)</f>
        <v>0202</v>
      </c>
      <c r="F1915" s="102">
        <f t="shared" si="158"/>
        <v>44069</v>
      </c>
      <c r="G1915" s="77" t="str">
        <f>+CONSOLIDADO[[#This Row],[Codigo Municipio]]&amp;CONSOLIDADO[[#This Row],[Fecha]]</f>
        <v>020244069</v>
      </c>
      <c r="H1915" s="78">
        <f>+IFERROR(VLOOKUP($G1915,TDAcumula!$C$2:$E$2027,3,0),0)</f>
        <v>0</v>
      </c>
      <c r="I1915" s="79">
        <f t="shared" si="160"/>
        <v>0</v>
      </c>
      <c r="J1915" s="80">
        <f>+IF(CONSOLIDADO[[#This Row],[Codigo Municipio]]=E1914,CONSOLIDADO[[#This Row],[Fallecidos Diarios]]+J1914,CONSOLIDADO[[#This Row],[Fallecidos Diarios]])</f>
        <v>0</v>
      </c>
      <c r="K1915" s="81">
        <f t="shared" si="161"/>
        <v>0</v>
      </c>
      <c r="L1915" s="82">
        <f>+IF(CONSOLIDADO[[#This Row],[Codigo Municipio]]=E1914,CONSOLIDADO[[#This Row],[Recuperados Diarios]]+L1914,CONSOLIDADO[[#This Row],[Recuperados Diarios]])</f>
        <v>0</v>
      </c>
      <c r="M1915" s="83" cm="1">
        <f t="array" ref="M1915">+IFERROR(IF(CONSOLIDADO[[#This Row],[Día]]&lt;14,0,INDEX(CONSOLIDADO[Casos Diarios],ROW()-14,1)),0)</f>
        <v>0</v>
      </c>
      <c r="N1915" s="78">
        <f>+IF(CONSOLIDADO[[#This Row],[Clave]]="710143893",1,IF(OR(CONSOLIDADO[[#This Row],[Casos Acumulados]]&gt;0,CONSOLIDADO[[#This Row],[Muertes]]&gt;0),N1914+1,I1915))</f>
        <v>0</v>
      </c>
      <c r="O1915" s="75">
        <f>+IFERROR(VLOOKUP($G1915,TDMuertes!$C$2:$E$534,3,0),0)</f>
        <v>0</v>
      </c>
      <c r="P1915" s="100" t="str">
        <f t="shared" ca="1" si="162"/>
        <v>OFF</v>
      </c>
      <c r="Q1915" s="84">
        <f>+IFERROR(VLOOKUP(CONSOLIDADO[[#This Row],[Codigo Municipio]],TDDia!$A$4:$B$394,2,0),0)</f>
        <v>0</v>
      </c>
    </row>
    <row r="1916" spans="2:17" ht="14.4" x14ac:dyDescent="0.3">
      <c r="B1916">
        <f t="shared" si="159"/>
        <v>10</v>
      </c>
      <c r="C1916" s="75" t="str" cm="1">
        <f t="array" ref="C1916">+INDEX(Table_4[[Departamento]:[Municipio]],FINAL!$B1916,1)</f>
        <v>Colón</v>
      </c>
      <c r="D1916" s="75" t="str" cm="1">
        <f t="array" ref="D1916">+INDEX(Table_4[[Departamento]:[Municipio]],FINAL!$B1916,4)</f>
        <v>Balfate</v>
      </c>
      <c r="E1916" s="75" t="str" cm="1">
        <f t="array" ref="E1916">+INDEX(Table_4[[Departamento]:[Municipio]],FINAL!$B1916,3)</f>
        <v>0202</v>
      </c>
      <c r="F1916" s="102">
        <f t="shared" si="158"/>
        <v>44070</v>
      </c>
      <c r="G1916" s="77" t="str">
        <f>+CONSOLIDADO[[#This Row],[Codigo Municipio]]&amp;CONSOLIDADO[[#This Row],[Fecha]]</f>
        <v>020244070</v>
      </c>
      <c r="H1916" s="78">
        <f>+IFERROR(VLOOKUP($G1916,TDAcumula!$C$2:$E$2027,3,0),0)</f>
        <v>0</v>
      </c>
      <c r="I1916" s="79">
        <f t="shared" si="160"/>
        <v>0</v>
      </c>
      <c r="J1916" s="80">
        <f>+IF(CONSOLIDADO[[#This Row],[Codigo Municipio]]=E1915,CONSOLIDADO[[#This Row],[Fallecidos Diarios]]+J1915,CONSOLIDADO[[#This Row],[Fallecidos Diarios]])</f>
        <v>0</v>
      </c>
      <c r="K1916" s="81">
        <f t="shared" si="161"/>
        <v>0</v>
      </c>
      <c r="L1916" s="82">
        <f>+IF(CONSOLIDADO[[#This Row],[Codigo Municipio]]=E1915,CONSOLIDADO[[#This Row],[Recuperados Diarios]]+L1915,CONSOLIDADO[[#This Row],[Recuperados Diarios]])</f>
        <v>0</v>
      </c>
      <c r="M1916" s="83" cm="1">
        <f t="array" ref="M1916">+IFERROR(IF(CONSOLIDADO[[#This Row],[Día]]&lt;14,0,INDEX(CONSOLIDADO[Casos Diarios],ROW()-14,1)),0)</f>
        <v>0</v>
      </c>
      <c r="N1916" s="78">
        <f>+IF(CONSOLIDADO[[#This Row],[Clave]]="710143893",1,IF(OR(CONSOLIDADO[[#This Row],[Casos Acumulados]]&gt;0,CONSOLIDADO[[#This Row],[Muertes]]&gt;0),N1915+1,I1916))</f>
        <v>0</v>
      </c>
      <c r="O1916" s="75">
        <f>+IFERROR(VLOOKUP($G1916,TDMuertes!$C$2:$E$534,3,0),0)</f>
        <v>0</v>
      </c>
      <c r="P1916" s="100" t="str">
        <f t="shared" ca="1" si="162"/>
        <v>OFF</v>
      </c>
      <c r="Q1916" s="84">
        <f>+IFERROR(VLOOKUP(CONSOLIDADO[[#This Row],[Codigo Municipio]],TDDia!$A$4:$B$394,2,0),0)</f>
        <v>0</v>
      </c>
    </row>
    <row r="1917" spans="2:17" ht="14.4" x14ac:dyDescent="0.3">
      <c r="B1917">
        <f t="shared" si="159"/>
        <v>10</v>
      </c>
      <c r="C1917" s="75" t="str" cm="1">
        <f t="array" ref="C1917">+INDEX(Table_4[[Departamento]:[Municipio]],FINAL!$B1917,1)</f>
        <v>Colón</v>
      </c>
      <c r="D1917" s="75" t="str" cm="1">
        <f t="array" ref="D1917">+INDEX(Table_4[[Departamento]:[Municipio]],FINAL!$B1917,4)</f>
        <v>Balfate</v>
      </c>
      <c r="E1917" s="75" t="str" cm="1">
        <f t="array" ref="E1917">+INDEX(Table_4[[Departamento]:[Municipio]],FINAL!$B1917,3)</f>
        <v>0202</v>
      </c>
      <c r="F1917" s="102">
        <f t="shared" si="158"/>
        <v>44071</v>
      </c>
      <c r="G1917" s="77" t="str">
        <f>+CONSOLIDADO[[#This Row],[Codigo Municipio]]&amp;CONSOLIDADO[[#This Row],[Fecha]]</f>
        <v>020244071</v>
      </c>
      <c r="H1917" s="78">
        <f>+IFERROR(VLOOKUP($G1917,TDAcumula!$C$2:$E$2027,3,0),0)</f>
        <v>0</v>
      </c>
      <c r="I1917" s="79">
        <f t="shared" si="160"/>
        <v>0</v>
      </c>
      <c r="J1917" s="80">
        <f>+IF(CONSOLIDADO[[#This Row],[Codigo Municipio]]=E1916,CONSOLIDADO[[#This Row],[Fallecidos Diarios]]+J1916,CONSOLIDADO[[#This Row],[Fallecidos Diarios]])</f>
        <v>0</v>
      </c>
      <c r="K1917" s="81">
        <f t="shared" si="161"/>
        <v>0</v>
      </c>
      <c r="L1917" s="82">
        <f>+IF(CONSOLIDADO[[#This Row],[Codigo Municipio]]=E1916,CONSOLIDADO[[#This Row],[Recuperados Diarios]]+L1916,CONSOLIDADO[[#This Row],[Recuperados Diarios]])</f>
        <v>0</v>
      </c>
      <c r="M1917" s="83" cm="1">
        <f t="array" ref="M1917">+IFERROR(IF(CONSOLIDADO[[#This Row],[Día]]&lt;14,0,INDEX(CONSOLIDADO[Casos Diarios],ROW()-14,1)),0)</f>
        <v>0</v>
      </c>
      <c r="N1917" s="78">
        <f>+IF(CONSOLIDADO[[#This Row],[Clave]]="710143893",1,IF(OR(CONSOLIDADO[[#This Row],[Casos Acumulados]]&gt;0,CONSOLIDADO[[#This Row],[Muertes]]&gt;0),N1916+1,I1917))</f>
        <v>0</v>
      </c>
      <c r="O1917" s="75">
        <f>+IFERROR(VLOOKUP($G1917,TDMuertes!$C$2:$E$534,3,0),0)</f>
        <v>0</v>
      </c>
      <c r="P1917" s="100" t="str">
        <f t="shared" ca="1" si="162"/>
        <v>OFF</v>
      </c>
      <c r="Q1917" s="84">
        <f>+IFERROR(VLOOKUP(CONSOLIDADO[[#This Row],[Codigo Municipio]],TDDia!$A$4:$B$394,2,0),0)</f>
        <v>0</v>
      </c>
    </row>
    <row r="1918" spans="2:17" ht="14.4" x14ac:dyDescent="0.3">
      <c r="B1918">
        <f t="shared" si="159"/>
        <v>10</v>
      </c>
      <c r="C1918" s="75" t="str" cm="1">
        <f t="array" ref="C1918">+INDEX(Table_4[[Departamento]:[Municipio]],FINAL!$B1918,1)</f>
        <v>Colón</v>
      </c>
      <c r="D1918" s="75" t="str" cm="1">
        <f t="array" ref="D1918">+INDEX(Table_4[[Departamento]:[Municipio]],FINAL!$B1918,4)</f>
        <v>Balfate</v>
      </c>
      <c r="E1918" s="75" t="str" cm="1">
        <f t="array" ref="E1918">+INDEX(Table_4[[Departamento]:[Municipio]],FINAL!$B1918,3)</f>
        <v>0202</v>
      </c>
      <c r="F1918" s="102">
        <f t="shared" si="158"/>
        <v>44072</v>
      </c>
      <c r="G1918" s="77" t="str">
        <f>+CONSOLIDADO[[#This Row],[Codigo Municipio]]&amp;CONSOLIDADO[[#This Row],[Fecha]]</f>
        <v>020244072</v>
      </c>
      <c r="H1918" s="78">
        <f>+IFERROR(VLOOKUP($G1918,TDAcumula!$C$2:$E$2027,3,0),0)</f>
        <v>0</v>
      </c>
      <c r="I1918" s="79">
        <f t="shared" si="160"/>
        <v>0</v>
      </c>
      <c r="J1918" s="80">
        <f>+IF(CONSOLIDADO[[#This Row],[Codigo Municipio]]=E1917,CONSOLIDADO[[#This Row],[Fallecidos Diarios]]+J1917,CONSOLIDADO[[#This Row],[Fallecidos Diarios]])</f>
        <v>0</v>
      </c>
      <c r="K1918" s="81">
        <f t="shared" si="161"/>
        <v>0</v>
      </c>
      <c r="L1918" s="82">
        <f>+IF(CONSOLIDADO[[#This Row],[Codigo Municipio]]=E1917,CONSOLIDADO[[#This Row],[Recuperados Diarios]]+L1917,CONSOLIDADO[[#This Row],[Recuperados Diarios]])</f>
        <v>0</v>
      </c>
      <c r="M1918" s="83" cm="1">
        <f t="array" ref="M1918">+IFERROR(IF(CONSOLIDADO[[#This Row],[Día]]&lt;14,0,INDEX(CONSOLIDADO[Casos Diarios],ROW()-14,1)),0)</f>
        <v>0</v>
      </c>
      <c r="N1918" s="78">
        <f>+IF(CONSOLIDADO[[#This Row],[Clave]]="710143893",1,IF(OR(CONSOLIDADO[[#This Row],[Casos Acumulados]]&gt;0,CONSOLIDADO[[#This Row],[Muertes]]&gt;0),N1917+1,I1918))</f>
        <v>0</v>
      </c>
      <c r="O1918" s="75">
        <f>+IFERROR(VLOOKUP($G1918,TDMuertes!$C$2:$E$534,3,0),0)</f>
        <v>0</v>
      </c>
      <c r="P1918" s="100" t="str">
        <f t="shared" ca="1" si="162"/>
        <v>OFF</v>
      </c>
      <c r="Q1918" s="84">
        <f>+IFERROR(VLOOKUP(CONSOLIDADO[[#This Row],[Codigo Municipio]],TDDia!$A$4:$B$394,2,0),0)</f>
        <v>0</v>
      </c>
    </row>
    <row r="1919" spans="2:17" ht="14.4" x14ac:dyDescent="0.3">
      <c r="B1919">
        <f t="shared" si="159"/>
        <v>10</v>
      </c>
      <c r="C1919" s="75" t="str" cm="1">
        <f t="array" ref="C1919">+INDEX(Table_4[[Departamento]:[Municipio]],FINAL!$B1919,1)</f>
        <v>Colón</v>
      </c>
      <c r="D1919" s="75" t="str" cm="1">
        <f t="array" ref="D1919">+INDEX(Table_4[[Departamento]:[Municipio]],FINAL!$B1919,4)</f>
        <v>Balfate</v>
      </c>
      <c r="E1919" s="75" t="str" cm="1">
        <f t="array" ref="E1919">+INDEX(Table_4[[Departamento]:[Municipio]],FINAL!$B1919,3)</f>
        <v>0202</v>
      </c>
      <c r="F1919" s="102">
        <f t="shared" si="158"/>
        <v>44073</v>
      </c>
      <c r="G1919" s="77" t="str">
        <f>+CONSOLIDADO[[#This Row],[Codigo Municipio]]&amp;CONSOLIDADO[[#This Row],[Fecha]]</f>
        <v>020244073</v>
      </c>
      <c r="H1919" s="78">
        <f>+IFERROR(VLOOKUP($G1919,TDAcumula!$C$2:$E$2027,3,0),0)</f>
        <v>0</v>
      </c>
      <c r="I1919" s="79">
        <f t="shared" si="160"/>
        <v>0</v>
      </c>
      <c r="J1919" s="80">
        <f>+IF(CONSOLIDADO[[#This Row],[Codigo Municipio]]=E1918,CONSOLIDADO[[#This Row],[Fallecidos Diarios]]+J1918,CONSOLIDADO[[#This Row],[Fallecidos Diarios]])</f>
        <v>0</v>
      </c>
      <c r="K1919" s="81">
        <f t="shared" si="161"/>
        <v>0</v>
      </c>
      <c r="L1919" s="82">
        <f>+IF(CONSOLIDADO[[#This Row],[Codigo Municipio]]=E1918,CONSOLIDADO[[#This Row],[Recuperados Diarios]]+L1918,CONSOLIDADO[[#This Row],[Recuperados Diarios]])</f>
        <v>0</v>
      </c>
      <c r="M1919" s="83" cm="1">
        <f t="array" ref="M1919">+IFERROR(IF(CONSOLIDADO[[#This Row],[Día]]&lt;14,0,INDEX(CONSOLIDADO[Casos Diarios],ROW()-14,1)),0)</f>
        <v>0</v>
      </c>
      <c r="N1919" s="78">
        <f>+IF(CONSOLIDADO[[#This Row],[Clave]]="710143893",1,IF(OR(CONSOLIDADO[[#This Row],[Casos Acumulados]]&gt;0,CONSOLIDADO[[#This Row],[Muertes]]&gt;0),N1918+1,I1919))</f>
        <v>0</v>
      </c>
      <c r="O1919" s="75">
        <f>+IFERROR(VLOOKUP($G1919,TDMuertes!$C$2:$E$534,3,0),0)</f>
        <v>0</v>
      </c>
      <c r="P1919" s="100" t="str">
        <f t="shared" ca="1" si="162"/>
        <v>OFF</v>
      </c>
      <c r="Q1919" s="84">
        <f>+IFERROR(VLOOKUP(CONSOLIDADO[[#This Row],[Codigo Municipio]],TDDia!$A$4:$B$394,2,0),0)</f>
        <v>0</v>
      </c>
    </row>
    <row r="1920" spans="2:17" ht="14.4" x14ac:dyDescent="0.3">
      <c r="B1920">
        <f t="shared" si="159"/>
        <v>10</v>
      </c>
      <c r="C1920" s="75" t="str" cm="1">
        <f t="array" ref="C1920">+INDEX(Table_4[[Departamento]:[Municipio]],FINAL!$B1920,1)</f>
        <v>Colón</v>
      </c>
      <c r="D1920" s="75" t="str" cm="1">
        <f t="array" ref="D1920">+INDEX(Table_4[[Departamento]:[Municipio]],FINAL!$B1920,4)</f>
        <v>Balfate</v>
      </c>
      <c r="E1920" s="75" t="str" cm="1">
        <f t="array" ref="E1920">+INDEX(Table_4[[Departamento]:[Municipio]],FINAL!$B1920,3)</f>
        <v>0202</v>
      </c>
      <c r="F1920" s="102">
        <f t="shared" si="158"/>
        <v>44074</v>
      </c>
      <c r="G1920" s="77" t="str">
        <f>+CONSOLIDADO[[#This Row],[Codigo Municipio]]&amp;CONSOLIDADO[[#This Row],[Fecha]]</f>
        <v>020244074</v>
      </c>
      <c r="H1920" s="78">
        <f>+IFERROR(VLOOKUP($G1920,TDAcumula!$C$2:$E$2027,3,0),0)</f>
        <v>0</v>
      </c>
      <c r="I1920" s="79">
        <f t="shared" si="160"/>
        <v>0</v>
      </c>
      <c r="J1920" s="80">
        <f>+IF(CONSOLIDADO[[#This Row],[Codigo Municipio]]=E1919,CONSOLIDADO[[#This Row],[Fallecidos Diarios]]+J1919,CONSOLIDADO[[#This Row],[Fallecidos Diarios]])</f>
        <v>0</v>
      </c>
      <c r="K1920" s="81">
        <f t="shared" si="161"/>
        <v>0</v>
      </c>
      <c r="L1920" s="82">
        <f>+IF(CONSOLIDADO[[#This Row],[Codigo Municipio]]=E1919,CONSOLIDADO[[#This Row],[Recuperados Diarios]]+L1919,CONSOLIDADO[[#This Row],[Recuperados Diarios]])</f>
        <v>0</v>
      </c>
      <c r="M1920" s="83" cm="1">
        <f t="array" ref="M1920">+IFERROR(IF(CONSOLIDADO[[#This Row],[Día]]&lt;14,0,INDEX(CONSOLIDADO[Casos Diarios],ROW()-14,1)),0)</f>
        <v>0</v>
      </c>
      <c r="N1920" s="78">
        <f>+IF(CONSOLIDADO[[#This Row],[Clave]]="710143893",1,IF(OR(CONSOLIDADO[[#This Row],[Casos Acumulados]]&gt;0,CONSOLIDADO[[#This Row],[Muertes]]&gt;0),N1919+1,I1920))</f>
        <v>0</v>
      </c>
      <c r="O1920" s="75">
        <f>+IFERROR(VLOOKUP($G1920,TDMuertes!$C$2:$E$534,3,0),0)</f>
        <v>0</v>
      </c>
      <c r="P1920" s="100" t="str">
        <f t="shared" ca="1" si="162"/>
        <v>OFF</v>
      </c>
      <c r="Q1920" s="84">
        <f>+IFERROR(VLOOKUP(CONSOLIDADO[[#This Row],[Codigo Municipio]],TDDia!$A$4:$B$394,2,0),0)</f>
        <v>0</v>
      </c>
    </row>
    <row r="1921" spans="2:17" ht="14.4" x14ac:dyDescent="0.3">
      <c r="B1921">
        <f t="shared" si="159"/>
        <v>10</v>
      </c>
      <c r="C1921" s="75" t="str" cm="1">
        <f t="array" ref="C1921">+INDEX(Table_4[[Departamento]:[Municipio]],FINAL!$B1921,1)</f>
        <v>Colón</v>
      </c>
      <c r="D1921" s="75" t="str" cm="1">
        <f t="array" ref="D1921">+INDEX(Table_4[[Departamento]:[Municipio]],FINAL!$B1921,4)</f>
        <v>Balfate</v>
      </c>
      <c r="E1921" s="75" t="str" cm="1">
        <f t="array" ref="E1921">+INDEX(Table_4[[Departamento]:[Municipio]],FINAL!$B1921,3)</f>
        <v>0202</v>
      </c>
      <c r="F1921" s="102">
        <f t="shared" si="158"/>
        <v>44075</v>
      </c>
      <c r="G1921" s="77" t="str">
        <f>+CONSOLIDADO[[#This Row],[Codigo Municipio]]&amp;CONSOLIDADO[[#This Row],[Fecha]]</f>
        <v>020244075</v>
      </c>
      <c r="H1921" s="78">
        <f>+IFERROR(VLOOKUP($G1921,TDAcumula!$C$2:$E$2027,3,0),0)</f>
        <v>0</v>
      </c>
      <c r="I1921" s="79">
        <f t="shared" si="160"/>
        <v>0</v>
      </c>
      <c r="J1921" s="80">
        <f>+IF(CONSOLIDADO[[#This Row],[Codigo Municipio]]=E1920,CONSOLIDADO[[#This Row],[Fallecidos Diarios]]+J1920,CONSOLIDADO[[#This Row],[Fallecidos Diarios]])</f>
        <v>0</v>
      </c>
      <c r="K1921" s="81">
        <f t="shared" si="161"/>
        <v>0</v>
      </c>
      <c r="L1921" s="82">
        <f>+IF(CONSOLIDADO[[#This Row],[Codigo Municipio]]=E1920,CONSOLIDADO[[#This Row],[Recuperados Diarios]]+L1920,CONSOLIDADO[[#This Row],[Recuperados Diarios]])</f>
        <v>0</v>
      </c>
      <c r="M1921" s="83" cm="1">
        <f t="array" ref="M1921">+IFERROR(IF(CONSOLIDADO[[#This Row],[Día]]&lt;14,0,INDEX(CONSOLIDADO[Casos Diarios],ROW()-14,1)),0)</f>
        <v>0</v>
      </c>
      <c r="N1921" s="78">
        <f>+IF(CONSOLIDADO[[#This Row],[Clave]]="710143893",1,IF(OR(CONSOLIDADO[[#This Row],[Casos Acumulados]]&gt;0,CONSOLIDADO[[#This Row],[Muertes]]&gt;0),N1920+1,I1921))</f>
        <v>0</v>
      </c>
      <c r="O1921" s="75">
        <f>+IFERROR(VLOOKUP($G1921,TDMuertes!$C$2:$E$534,3,0),0)</f>
        <v>0</v>
      </c>
      <c r="P1921" s="100" t="str">
        <f t="shared" ca="1" si="162"/>
        <v>OFF</v>
      </c>
      <c r="Q1921" s="84">
        <f>+IFERROR(VLOOKUP(CONSOLIDADO[[#This Row],[Codigo Municipio]],TDDia!$A$4:$B$394,2,0),0)</f>
        <v>0</v>
      </c>
    </row>
    <row r="1922" spans="2:17" ht="14.4" x14ac:dyDescent="0.3">
      <c r="B1922">
        <f t="shared" si="159"/>
        <v>10</v>
      </c>
      <c r="C1922" s="75" t="str" cm="1">
        <f t="array" ref="C1922">+INDEX(Table_4[[Departamento]:[Municipio]],FINAL!$B1922,1)</f>
        <v>Colón</v>
      </c>
      <c r="D1922" s="75" t="str" cm="1">
        <f t="array" ref="D1922">+INDEX(Table_4[[Departamento]:[Municipio]],FINAL!$B1922,4)</f>
        <v>Balfate</v>
      </c>
      <c r="E1922" s="75" t="str" cm="1">
        <f t="array" ref="E1922">+INDEX(Table_4[[Departamento]:[Municipio]],FINAL!$B1922,3)</f>
        <v>0202</v>
      </c>
      <c r="F1922" s="102">
        <f t="shared" ref="F1922:F1985" si="163">+F1729</f>
        <v>44076</v>
      </c>
      <c r="G1922" s="77" t="str">
        <f>+CONSOLIDADO[[#This Row],[Codigo Municipio]]&amp;CONSOLIDADO[[#This Row],[Fecha]]</f>
        <v>020244076</v>
      </c>
      <c r="H1922" s="78">
        <f>+IFERROR(VLOOKUP($G1922,TDAcumula!$C$2:$E$2027,3,0),0)</f>
        <v>0</v>
      </c>
      <c r="I1922" s="79">
        <f t="shared" si="160"/>
        <v>0</v>
      </c>
      <c r="J1922" s="80">
        <f>+IF(CONSOLIDADO[[#This Row],[Codigo Municipio]]=E1921,CONSOLIDADO[[#This Row],[Fallecidos Diarios]]+J1921,CONSOLIDADO[[#This Row],[Fallecidos Diarios]])</f>
        <v>0</v>
      </c>
      <c r="K1922" s="81">
        <f t="shared" si="161"/>
        <v>0</v>
      </c>
      <c r="L1922" s="82">
        <f>+IF(CONSOLIDADO[[#This Row],[Codigo Municipio]]=E1921,CONSOLIDADO[[#This Row],[Recuperados Diarios]]+L1921,CONSOLIDADO[[#This Row],[Recuperados Diarios]])</f>
        <v>0</v>
      </c>
      <c r="M1922" s="83" cm="1">
        <f t="array" ref="M1922">+IFERROR(IF(CONSOLIDADO[[#This Row],[Día]]&lt;14,0,INDEX(CONSOLIDADO[Casos Diarios],ROW()-14,1)),0)</f>
        <v>0</v>
      </c>
      <c r="N1922" s="78">
        <f>+IF(CONSOLIDADO[[#This Row],[Clave]]="710143893",1,IF(OR(CONSOLIDADO[[#This Row],[Casos Acumulados]]&gt;0,CONSOLIDADO[[#This Row],[Muertes]]&gt;0),N1921+1,I1922))</f>
        <v>0</v>
      </c>
      <c r="O1922" s="75">
        <f>+IFERROR(VLOOKUP($G1922,TDMuertes!$C$2:$E$534,3,0),0)</f>
        <v>0</v>
      </c>
      <c r="P1922" s="100" t="str">
        <f t="shared" ca="1" si="162"/>
        <v>OFF</v>
      </c>
      <c r="Q1922" s="84">
        <f>+IFERROR(VLOOKUP(CONSOLIDADO[[#This Row],[Codigo Municipio]],TDDia!$A$4:$B$394,2,0),0)</f>
        <v>0</v>
      </c>
    </row>
    <row r="1923" spans="2:17" ht="14.4" x14ac:dyDescent="0.3">
      <c r="B1923">
        <f t="shared" si="159"/>
        <v>10</v>
      </c>
      <c r="C1923" s="75" t="str" cm="1">
        <f t="array" ref="C1923">+INDEX(Table_4[[Departamento]:[Municipio]],FINAL!$B1923,1)</f>
        <v>Colón</v>
      </c>
      <c r="D1923" s="75" t="str" cm="1">
        <f t="array" ref="D1923">+INDEX(Table_4[[Departamento]:[Municipio]],FINAL!$B1923,4)</f>
        <v>Balfate</v>
      </c>
      <c r="E1923" s="75" t="str" cm="1">
        <f t="array" ref="E1923">+INDEX(Table_4[[Departamento]:[Municipio]],FINAL!$B1923,3)</f>
        <v>0202</v>
      </c>
      <c r="F1923" s="102">
        <f t="shared" si="163"/>
        <v>44077</v>
      </c>
      <c r="G1923" s="77" t="str">
        <f>+CONSOLIDADO[[#This Row],[Codigo Municipio]]&amp;CONSOLIDADO[[#This Row],[Fecha]]</f>
        <v>020244077</v>
      </c>
      <c r="H1923" s="78">
        <f>+IFERROR(VLOOKUP($G1923,TDAcumula!$C$2:$E$2027,3,0),0)</f>
        <v>0</v>
      </c>
      <c r="I1923" s="79">
        <f t="shared" si="160"/>
        <v>0</v>
      </c>
      <c r="J1923" s="80">
        <f>+IF(CONSOLIDADO[[#This Row],[Codigo Municipio]]=E1922,CONSOLIDADO[[#This Row],[Fallecidos Diarios]]+J1922,CONSOLIDADO[[#This Row],[Fallecidos Diarios]])</f>
        <v>0</v>
      </c>
      <c r="K1923" s="81">
        <f t="shared" si="161"/>
        <v>0</v>
      </c>
      <c r="L1923" s="82">
        <f>+IF(CONSOLIDADO[[#This Row],[Codigo Municipio]]=E1922,CONSOLIDADO[[#This Row],[Recuperados Diarios]]+L1922,CONSOLIDADO[[#This Row],[Recuperados Diarios]])</f>
        <v>0</v>
      </c>
      <c r="M1923" s="83" cm="1">
        <f t="array" ref="M1923">+IFERROR(IF(CONSOLIDADO[[#This Row],[Día]]&lt;14,0,INDEX(CONSOLIDADO[Casos Diarios],ROW()-14,1)),0)</f>
        <v>0</v>
      </c>
      <c r="N1923" s="78">
        <f>+IF(CONSOLIDADO[[#This Row],[Clave]]="710143893",1,IF(OR(CONSOLIDADO[[#This Row],[Casos Acumulados]]&gt;0,CONSOLIDADO[[#This Row],[Muertes]]&gt;0),N1922+1,I1923))</f>
        <v>0</v>
      </c>
      <c r="O1923" s="75">
        <f>+IFERROR(VLOOKUP($G1923,TDMuertes!$C$2:$E$534,3,0),0)</f>
        <v>0</v>
      </c>
      <c r="P1923" s="100" t="str">
        <f t="shared" ca="1" si="162"/>
        <v>OFF</v>
      </c>
      <c r="Q1923" s="84">
        <f>+IFERROR(VLOOKUP(CONSOLIDADO[[#This Row],[Codigo Municipio]],TDDia!$A$4:$B$394,2,0),0)</f>
        <v>0</v>
      </c>
    </row>
    <row r="1924" spans="2:17" ht="14.4" x14ac:dyDescent="0.3">
      <c r="B1924">
        <f t="shared" si="159"/>
        <v>10</v>
      </c>
      <c r="C1924" s="75" t="str" cm="1">
        <f t="array" ref="C1924">+INDEX(Table_4[[Departamento]:[Municipio]],FINAL!$B1924,1)</f>
        <v>Colón</v>
      </c>
      <c r="D1924" s="75" t="str" cm="1">
        <f t="array" ref="D1924">+INDEX(Table_4[[Departamento]:[Municipio]],FINAL!$B1924,4)</f>
        <v>Balfate</v>
      </c>
      <c r="E1924" s="75" t="str" cm="1">
        <f t="array" ref="E1924">+INDEX(Table_4[[Departamento]:[Municipio]],FINAL!$B1924,3)</f>
        <v>0202</v>
      </c>
      <c r="F1924" s="102">
        <f t="shared" si="163"/>
        <v>44078</v>
      </c>
      <c r="G1924" s="77" t="str">
        <f>+CONSOLIDADO[[#This Row],[Codigo Municipio]]&amp;CONSOLIDADO[[#This Row],[Fecha]]</f>
        <v>020244078</v>
      </c>
      <c r="H1924" s="78">
        <f>+IFERROR(VLOOKUP($G1924,TDAcumula!$C$2:$E$2027,3,0),0)</f>
        <v>0</v>
      </c>
      <c r="I1924" s="79">
        <f t="shared" si="160"/>
        <v>0</v>
      </c>
      <c r="J1924" s="80">
        <f>+IF(CONSOLIDADO[[#This Row],[Codigo Municipio]]=E1923,CONSOLIDADO[[#This Row],[Fallecidos Diarios]]+J1923,CONSOLIDADO[[#This Row],[Fallecidos Diarios]])</f>
        <v>0</v>
      </c>
      <c r="K1924" s="81">
        <f t="shared" si="161"/>
        <v>0</v>
      </c>
      <c r="L1924" s="82">
        <f>+IF(CONSOLIDADO[[#This Row],[Codigo Municipio]]=E1923,CONSOLIDADO[[#This Row],[Recuperados Diarios]]+L1923,CONSOLIDADO[[#This Row],[Recuperados Diarios]])</f>
        <v>0</v>
      </c>
      <c r="M1924" s="83" cm="1">
        <f t="array" ref="M1924">+IFERROR(IF(CONSOLIDADO[[#This Row],[Día]]&lt;14,0,INDEX(CONSOLIDADO[Casos Diarios],ROW()-14,1)),0)</f>
        <v>0</v>
      </c>
      <c r="N1924" s="78">
        <f>+IF(CONSOLIDADO[[#This Row],[Clave]]="710143893",1,IF(OR(CONSOLIDADO[[#This Row],[Casos Acumulados]]&gt;0,CONSOLIDADO[[#This Row],[Muertes]]&gt;0),N1923+1,I1924))</f>
        <v>0</v>
      </c>
      <c r="O1924" s="75">
        <f>+IFERROR(VLOOKUP($G1924,TDMuertes!$C$2:$E$534,3,0),0)</f>
        <v>0</v>
      </c>
      <c r="P1924" s="100" t="str">
        <f t="shared" ca="1" si="162"/>
        <v>OFF</v>
      </c>
      <c r="Q1924" s="84">
        <f>+IFERROR(VLOOKUP(CONSOLIDADO[[#This Row],[Codigo Municipio]],TDDia!$A$4:$B$394,2,0),0)</f>
        <v>0</v>
      </c>
    </row>
    <row r="1925" spans="2:17" ht="14.4" x14ac:dyDescent="0.3">
      <c r="B1925">
        <f t="shared" ref="B1925:B1988" si="164">+IF(F1924=44085,B1924+1,B1924)</f>
        <v>10</v>
      </c>
      <c r="C1925" s="75" t="str" cm="1">
        <f t="array" ref="C1925">+INDEX(Table_4[[Departamento]:[Municipio]],FINAL!$B1925,1)</f>
        <v>Colón</v>
      </c>
      <c r="D1925" s="75" t="str" cm="1">
        <f t="array" ref="D1925">+INDEX(Table_4[[Departamento]:[Municipio]],FINAL!$B1925,4)</f>
        <v>Balfate</v>
      </c>
      <c r="E1925" s="75" t="str" cm="1">
        <f t="array" ref="E1925">+INDEX(Table_4[[Departamento]:[Municipio]],FINAL!$B1925,3)</f>
        <v>0202</v>
      </c>
      <c r="F1925" s="102">
        <f t="shared" si="163"/>
        <v>44079</v>
      </c>
      <c r="G1925" s="77" t="str">
        <f>+CONSOLIDADO[[#This Row],[Codigo Municipio]]&amp;CONSOLIDADO[[#This Row],[Fecha]]</f>
        <v>020244079</v>
      </c>
      <c r="H1925" s="78">
        <f>+IFERROR(VLOOKUP($G1925,TDAcumula!$C$2:$E$2027,3,0),0)</f>
        <v>0</v>
      </c>
      <c r="I1925" s="79">
        <f t="shared" si="160"/>
        <v>0</v>
      </c>
      <c r="J1925" s="80">
        <f>+IF(CONSOLIDADO[[#This Row],[Codigo Municipio]]=E1924,CONSOLIDADO[[#This Row],[Fallecidos Diarios]]+J1924,CONSOLIDADO[[#This Row],[Fallecidos Diarios]])</f>
        <v>0</v>
      </c>
      <c r="K1925" s="81">
        <f t="shared" si="161"/>
        <v>0</v>
      </c>
      <c r="L1925" s="82">
        <f>+IF(CONSOLIDADO[[#This Row],[Codigo Municipio]]=E1924,CONSOLIDADO[[#This Row],[Recuperados Diarios]]+L1924,CONSOLIDADO[[#This Row],[Recuperados Diarios]])</f>
        <v>0</v>
      </c>
      <c r="M1925" s="83" cm="1">
        <f t="array" ref="M1925">+IFERROR(IF(CONSOLIDADO[[#This Row],[Día]]&lt;14,0,INDEX(CONSOLIDADO[Casos Diarios],ROW()-14,1)),0)</f>
        <v>0</v>
      </c>
      <c r="N1925" s="78">
        <f>+IF(CONSOLIDADO[[#This Row],[Clave]]="710143893",1,IF(OR(CONSOLIDADO[[#This Row],[Casos Acumulados]]&gt;0,CONSOLIDADO[[#This Row],[Muertes]]&gt;0),N1924+1,I1925))</f>
        <v>0</v>
      </c>
      <c r="O1925" s="75">
        <f>+IFERROR(VLOOKUP($G1925,TDMuertes!$C$2:$E$534,3,0),0)</f>
        <v>0</v>
      </c>
      <c r="P1925" s="100" t="str">
        <f t="shared" ca="1" si="162"/>
        <v>OFF</v>
      </c>
      <c r="Q1925" s="84">
        <f>+IFERROR(VLOOKUP(CONSOLIDADO[[#This Row],[Codigo Municipio]],TDDia!$A$4:$B$394,2,0),0)</f>
        <v>0</v>
      </c>
    </row>
    <row r="1926" spans="2:17" ht="14.4" x14ac:dyDescent="0.3">
      <c r="B1926">
        <f t="shared" si="164"/>
        <v>10</v>
      </c>
      <c r="C1926" s="75" t="str" cm="1">
        <f t="array" ref="C1926">+INDEX(Table_4[[Departamento]:[Municipio]],FINAL!$B1926,1)</f>
        <v>Colón</v>
      </c>
      <c r="D1926" s="75" t="str" cm="1">
        <f t="array" ref="D1926">+INDEX(Table_4[[Departamento]:[Municipio]],FINAL!$B1926,4)</f>
        <v>Balfate</v>
      </c>
      <c r="E1926" s="75" t="str" cm="1">
        <f t="array" ref="E1926">+INDEX(Table_4[[Departamento]:[Municipio]],FINAL!$B1926,3)</f>
        <v>0202</v>
      </c>
      <c r="F1926" s="102">
        <f t="shared" si="163"/>
        <v>44080</v>
      </c>
      <c r="G1926" s="77" t="str">
        <f>+CONSOLIDADO[[#This Row],[Codigo Municipio]]&amp;CONSOLIDADO[[#This Row],[Fecha]]</f>
        <v>020244080</v>
      </c>
      <c r="H1926" s="78">
        <f>+IFERROR(VLOOKUP($G1926,TDAcumula!$C$2:$E$2027,3,0),0)</f>
        <v>0</v>
      </c>
      <c r="I1926" s="79">
        <f t="shared" si="160"/>
        <v>0</v>
      </c>
      <c r="J1926" s="80">
        <f>+IF(CONSOLIDADO[[#This Row],[Codigo Municipio]]=E1925,CONSOLIDADO[[#This Row],[Fallecidos Diarios]]+J1925,CONSOLIDADO[[#This Row],[Fallecidos Diarios]])</f>
        <v>0</v>
      </c>
      <c r="K1926" s="81">
        <f t="shared" si="161"/>
        <v>0</v>
      </c>
      <c r="L1926" s="82">
        <f>+IF(CONSOLIDADO[[#This Row],[Codigo Municipio]]=E1925,CONSOLIDADO[[#This Row],[Recuperados Diarios]]+L1925,CONSOLIDADO[[#This Row],[Recuperados Diarios]])</f>
        <v>0</v>
      </c>
      <c r="M1926" s="83" cm="1">
        <f t="array" ref="M1926">+IFERROR(IF(CONSOLIDADO[[#This Row],[Día]]&lt;14,0,INDEX(CONSOLIDADO[Casos Diarios],ROW()-14,1)),0)</f>
        <v>0</v>
      </c>
      <c r="N1926" s="78">
        <f>+IF(CONSOLIDADO[[#This Row],[Clave]]="710143893",1,IF(OR(CONSOLIDADO[[#This Row],[Casos Acumulados]]&gt;0,CONSOLIDADO[[#This Row],[Muertes]]&gt;0),N1925+1,I1926))</f>
        <v>0</v>
      </c>
      <c r="O1926" s="75">
        <f>+IFERROR(VLOOKUP($G1926,TDMuertes!$C$2:$E$534,3,0),0)</f>
        <v>0</v>
      </c>
      <c r="P1926" s="100" t="str">
        <f t="shared" ca="1" si="162"/>
        <v>OFF</v>
      </c>
      <c r="Q1926" s="84">
        <f>+IFERROR(VLOOKUP(CONSOLIDADO[[#This Row],[Codigo Municipio]],TDDia!$A$4:$B$394,2,0),0)</f>
        <v>0</v>
      </c>
    </row>
    <row r="1927" spans="2:17" ht="14.4" x14ac:dyDescent="0.3">
      <c r="B1927">
        <f t="shared" si="164"/>
        <v>10</v>
      </c>
      <c r="C1927" s="75" t="str" cm="1">
        <f t="array" ref="C1927">+INDEX(Table_4[[Departamento]:[Municipio]],FINAL!$B1927,1)</f>
        <v>Colón</v>
      </c>
      <c r="D1927" s="75" t="str" cm="1">
        <f t="array" ref="D1927">+INDEX(Table_4[[Departamento]:[Municipio]],FINAL!$B1927,4)</f>
        <v>Balfate</v>
      </c>
      <c r="E1927" s="75" t="str" cm="1">
        <f t="array" ref="E1927">+INDEX(Table_4[[Departamento]:[Municipio]],FINAL!$B1927,3)</f>
        <v>0202</v>
      </c>
      <c r="F1927" s="102">
        <f t="shared" si="163"/>
        <v>44081</v>
      </c>
      <c r="G1927" s="77" t="str">
        <f>+CONSOLIDADO[[#This Row],[Codigo Municipio]]&amp;CONSOLIDADO[[#This Row],[Fecha]]</f>
        <v>020244081</v>
      </c>
      <c r="H1927" s="78">
        <f>+IFERROR(VLOOKUP($G1927,TDAcumula!$C$2:$E$2027,3,0),0)</f>
        <v>0</v>
      </c>
      <c r="I1927" s="79">
        <f t="shared" si="160"/>
        <v>0</v>
      </c>
      <c r="J1927" s="80">
        <f>+IF(CONSOLIDADO[[#This Row],[Codigo Municipio]]=E1926,CONSOLIDADO[[#This Row],[Fallecidos Diarios]]+J1926,CONSOLIDADO[[#This Row],[Fallecidos Diarios]])</f>
        <v>0</v>
      </c>
      <c r="K1927" s="81">
        <f t="shared" si="161"/>
        <v>0</v>
      </c>
      <c r="L1927" s="82">
        <f>+IF(CONSOLIDADO[[#This Row],[Codigo Municipio]]=E1926,CONSOLIDADO[[#This Row],[Recuperados Diarios]]+L1926,CONSOLIDADO[[#This Row],[Recuperados Diarios]])</f>
        <v>0</v>
      </c>
      <c r="M1927" s="83" cm="1">
        <f t="array" ref="M1927">+IFERROR(IF(CONSOLIDADO[[#This Row],[Día]]&lt;14,0,INDEX(CONSOLIDADO[Casos Diarios],ROW()-14,1)),0)</f>
        <v>0</v>
      </c>
      <c r="N1927" s="78">
        <f>+IF(CONSOLIDADO[[#This Row],[Clave]]="710143893",1,IF(OR(CONSOLIDADO[[#This Row],[Casos Acumulados]]&gt;0,CONSOLIDADO[[#This Row],[Muertes]]&gt;0),N1926+1,I1927))</f>
        <v>0</v>
      </c>
      <c r="O1927" s="75">
        <f>+IFERROR(VLOOKUP($G1927,TDMuertes!$C$2:$E$534,3,0),0)</f>
        <v>0</v>
      </c>
      <c r="P1927" s="100" t="str">
        <f t="shared" ca="1" si="162"/>
        <v>OFF</v>
      </c>
      <c r="Q1927" s="84">
        <f>+IFERROR(VLOOKUP(CONSOLIDADO[[#This Row],[Codigo Municipio]],TDDia!$A$4:$B$394,2,0),0)</f>
        <v>0</v>
      </c>
    </row>
    <row r="1928" spans="2:17" ht="14.4" x14ac:dyDescent="0.3">
      <c r="B1928">
        <f t="shared" si="164"/>
        <v>10</v>
      </c>
      <c r="C1928" s="75" t="str" cm="1">
        <f t="array" ref="C1928">+INDEX(Table_4[[Departamento]:[Municipio]],FINAL!$B1928,1)</f>
        <v>Colón</v>
      </c>
      <c r="D1928" s="75" t="str" cm="1">
        <f t="array" ref="D1928">+INDEX(Table_4[[Departamento]:[Municipio]],FINAL!$B1928,4)</f>
        <v>Balfate</v>
      </c>
      <c r="E1928" s="75" t="str" cm="1">
        <f t="array" ref="E1928">+INDEX(Table_4[[Departamento]:[Municipio]],FINAL!$B1928,3)</f>
        <v>0202</v>
      </c>
      <c r="F1928" s="102">
        <f t="shared" si="163"/>
        <v>44082</v>
      </c>
      <c r="G1928" s="77" t="str">
        <f>+CONSOLIDADO[[#This Row],[Codigo Municipio]]&amp;CONSOLIDADO[[#This Row],[Fecha]]</f>
        <v>020244082</v>
      </c>
      <c r="H1928" s="78">
        <f>+IFERROR(VLOOKUP($G1928,TDAcumula!$C$2:$E$2027,3,0),0)</f>
        <v>0</v>
      </c>
      <c r="I1928" s="79">
        <f t="shared" si="160"/>
        <v>0</v>
      </c>
      <c r="J1928" s="80">
        <f>+IF(CONSOLIDADO[[#This Row],[Codigo Municipio]]=E1927,CONSOLIDADO[[#This Row],[Fallecidos Diarios]]+J1927,CONSOLIDADO[[#This Row],[Fallecidos Diarios]])</f>
        <v>0</v>
      </c>
      <c r="K1928" s="81">
        <f t="shared" si="161"/>
        <v>0</v>
      </c>
      <c r="L1928" s="82">
        <f>+IF(CONSOLIDADO[[#This Row],[Codigo Municipio]]=E1927,CONSOLIDADO[[#This Row],[Recuperados Diarios]]+L1927,CONSOLIDADO[[#This Row],[Recuperados Diarios]])</f>
        <v>0</v>
      </c>
      <c r="M1928" s="83" cm="1">
        <f t="array" ref="M1928">+IFERROR(IF(CONSOLIDADO[[#This Row],[Día]]&lt;14,0,INDEX(CONSOLIDADO[Casos Diarios],ROW()-14,1)),0)</f>
        <v>0</v>
      </c>
      <c r="N1928" s="78">
        <f>+IF(CONSOLIDADO[[#This Row],[Clave]]="710143893",1,IF(OR(CONSOLIDADO[[#This Row],[Casos Acumulados]]&gt;0,CONSOLIDADO[[#This Row],[Muertes]]&gt;0),N1927+1,I1928))</f>
        <v>0</v>
      </c>
      <c r="O1928" s="75">
        <f>+IFERROR(VLOOKUP($G1928,TDMuertes!$C$2:$E$534,3,0),0)</f>
        <v>0</v>
      </c>
      <c r="P1928" s="100" t="str">
        <f t="shared" ca="1" si="162"/>
        <v>OFF</v>
      </c>
      <c r="Q1928" s="84">
        <f>+IFERROR(VLOOKUP(CONSOLIDADO[[#This Row],[Codigo Municipio]],TDDia!$A$4:$B$394,2,0),0)</f>
        <v>0</v>
      </c>
    </row>
    <row r="1929" spans="2:17" ht="14.4" x14ac:dyDescent="0.3">
      <c r="B1929">
        <f t="shared" si="164"/>
        <v>10</v>
      </c>
      <c r="C1929" s="75" t="str" cm="1">
        <f t="array" ref="C1929">+INDEX(Table_4[[Departamento]:[Municipio]],FINAL!$B1929,1)</f>
        <v>Colón</v>
      </c>
      <c r="D1929" s="75" t="str" cm="1">
        <f t="array" ref="D1929">+INDEX(Table_4[[Departamento]:[Municipio]],FINAL!$B1929,4)</f>
        <v>Balfate</v>
      </c>
      <c r="E1929" s="75" t="str" cm="1">
        <f t="array" ref="E1929">+INDEX(Table_4[[Departamento]:[Municipio]],FINAL!$B1929,3)</f>
        <v>0202</v>
      </c>
      <c r="F1929" s="102">
        <f t="shared" si="163"/>
        <v>44083</v>
      </c>
      <c r="G1929" s="77" t="str">
        <f>+CONSOLIDADO[[#This Row],[Codigo Municipio]]&amp;CONSOLIDADO[[#This Row],[Fecha]]</f>
        <v>020244083</v>
      </c>
      <c r="H1929" s="78">
        <f>+IFERROR(VLOOKUP($G1929,TDAcumula!$C$2:$E$2027,3,0),0)</f>
        <v>0</v>
      </c>
      <c r="I1929" s="79">
        <f t="shared" si="160"/>
        <v>0</v>
      </c>
      <c r="J1929" s="80">
        <f>+IF(CONSOLIDADO[[#This Row],[Codigo Municipio]]=E1928,CONSOLIDADO[[#This Row],[Fallecidos Diarios]]+J1928,CONSOLIDADO[[#This Row],[Fallecidos Diarios]])</f>
        <v>0</v>
      </c>
      <c r="K1929" s="81">
        <f t="shared" si="161"/>
        <v>0</v>
      </c>
      <c r="L1929" s="82">
        <f>+IF(CONSOLIDADO[[#This Row],[Codigo Municipio]]=E1928,CONSOLIDADO[[#This Row],[Recuperados Diarios]]+L1928,CONSOLIDADO[[#This Row],[Recuperados Diarios]])</f>
        <v>0</v>
      </c>
      <c r="M1929" s="83" cm="1">
        <f t="array" ref="M1929">+IFERROR(IF(CONSOLIDADO[[#This Row],[Día]]&lt;14,0,INDEX(CONSOLIDADO[Casos Diarios],ROW()-14,1)),0)</f>
        <v>0</v>
      </c>
      <c r="N1929" s="78">
        <f>+IF(CONSOLIDADO[[#This Row],[Clave]]="710143893",1,IF(OR(CONSOLIDADO[[#This Row],[Casos Acumulados]]&gt;0,CONSOLIDADO[[#This Row],[Muertes]]&gt;0),N1928+1,I1929))</f>
        <v>0</v>
      </c>
      <c r="O1929" s="75">
        <f>+IFERROR(VLOOKUP($G1929,TDMuertes!$C$2:$E$534,3,0),0)</f>
        <v>0</v>
      </c>
      <c r="P1929" s="100" t="str">
        <f t="shared" ca="1" si="162"/>
        <v>OFF</v>
      </c>
      <c r="Q1929" s="84">
        <f>+IFERROR(VLOOKUP(CONSOLIDADO[[#This Row],[Codigo Municipio]],TDDia!$A$4:$B$394,2,0),0)</f>
        <v>0</v>
      </c>
    </row>
    <row r="1930" spans="2:17" ht="14.4" x14ac:dyDescent="0.3">
      <c r="B1930">
        <f t="shared" si="164"/>
        <v>10</v>
      </c>
      <c r="C1930" s="75" t="str" cm="1">
        <f t="array" ref="C1930">+INDEX(Table_4[[Departamento]:[Municipio]],FINAL!$B1930,1)</f>
        <v>Colón</v>
      </c>
      <c r="D1930" s="75" t="str" cm="1">
        <f t="array" ref="D1930">+INDEX(Table_4[[Departamento]:[Municipio]],FINAL!$B1930,4)</f>
        <v>Balfate</v>
      </c>
      <c r="E1930" s="75" t="str" cm="1">
        <f t="array" ref="E1930">+INDEX(Table_4[[Departamento]:[Municipio]],FINAL!$B1930,3)</f>
        <v>0202</v>
      </c>
      <c r="F1930" s="102">
        <f t="shared" si="163"/>
        <v>44084</v>
      </c>
      <c r="G1930" s="77" t="str">
        <f>+CONSOLIDADO[[#This Row],[Codigo Municipio]]&amp;CONSOLIDADO[[#This Row],[Fecha]]</f>
        <v>020244084</v>
      </c>
      <c r="H1930" s="78">
        <f>+IFERROR(VLOOKUP($G1930,TDAcumula!$C$2:$E$2027,3,0),0)</f>
        <v>0</v>
      </c>
      <c r="I1930" s="79">
        <f t="shared" si="160"/>
        <v>0</v>
      </c>
      <c r="J1930" s="80">
        <f>+IF(CONSOLIDADO[[#This Row],[Codigo Municipio]]=E1929,CONSOLIDADO[[#This Row],[Fallecidos Diarios]]+J1929,CONSOLIDADO[[#This Row],[Fallecidos Diarios]])</f>
        <v>0</v>
      </c>
      <c r="K1930" s="81">
        <f t="shared" si="161"/>
        <v>0</v>
      </c>
      <c r="L1930" s="82">
        <f>+IF(CONSOLIDADO[[#This Row],[Codigo Municipio]]=E1929,CONSOLIDADO[[#This Row],[Recuperados Diarios]]+L1929,CONSOLIDADO[[#This Row],[Recuperados Diarios]])</f>
        <v>0</v>
      </c>
      <c r="M1930" s="83" cm="1">
        <f t="array" ref="M1930">+IFERROR(IF(CONSOLIDADO[[#This Row],[Día]]&lt;14,0,INDEX(CONSOLIDADO[Casos Diarios],ROW()-14,1)),0)</f>
        <v>0</v>
      </c>
      <c r="N1930" s="78">
        <f>+IF(CONSOLIDADO[[#This Row],[Clave]]="710143893",1,IF(OR(CONSOLIDADO[[#This Row],[Casos Acumulados]]&gt;0,CONSOLIDADO[[#This Row],[Muertes]]&gt;0),N1929+1,I1930))</f>
        <v>0</v>
      </c>
      <c r="O1930" s="75">
        <f>+IFERROR(VLOOKUP($G1930,TDMuertes!$C$2:$E$534,3,0),0)</f>
        <v>0</v>
      </c>
      <c r="P1930" s="100" t="str">
        <f t="shared" ca="1" si="162"/>
        <v>OFF</v>
      </c>
      <c r="Q1930" s="84">
        <f>+IFERROR(VLOOKUP(CONSOLIDADO[[#This Row],[Codigo Municipio]],TDDia!$A$4:$B$394,2,0),0)</f>
        <v>0</v>
      </c>
    </row>
    <row r="1931" spans="2:17" ht="14.4" x14ac:dyDescent="0.3">
      <c r="B1931">
        <f t="shared" si="164"/>
        <v>10</v>
      </c>
      <c r="C1931" s="75" t="str" cm="1">
        <f t="array" ref="C1931">+INDEX(Table_4[[Departamento]:[Municipio]],FINAL!$B1931,1)</f>
        <v>Colón</v>
      </c>
      <c r="D1931" s="75" t="str" cm="1">
        <f t="array" ref="D1931">+INDEX(Table_4[[Departamento]:[Municipio]],FINAL!$B1931,4)</f>
        <v>Balfate</v>
      </c>
      <c r="E1931" s="75" t="str" cm="1">
        <f t="array" ref="E1931">+INDEX(Table_4[[Departamento]:[Municipio]],FINAL!$B1931,3)</f>
        <v>0202</v>
      </c>
      <c r="F1931" s="102">
        <f t="shared" si="163"/>
        <v>44085</v>
      </c>
      <c r="G1931" s="77" t="str">
        <f>+CONSOLIDADO[[#This Row],[Codigo Municipio]]&amp;CONSOLIDADO[[#This Row],[Fecha]]</f>
        <v>020244085</v>
      </c>
      <c r="H1931" s="78">
        <f>+IFERROR(VLOOKUP($G1931,TDAcumula!$C$2:$E$2027,3,0),0)</f>
        <v>0</v>
      </c>
      <c r="I1931" s="79">
        <f t="shared" si="160"/>
        <v>0</v>
      </c>
      <c r="J1931" s="80">
        <f>+IF(CONSOLIDADO[[#This Row],[Codigo Municipio]]=E1930,CONSOLIDADO[[#This Row],[Fallecidos Diarios]]+J1930,CONSOLIDADO[[#This Row],[Fallecidos Diarios]])</f>
        <v>0</v>
      </c>
      <c r="K1931" s="81">
        <f t="shared" si="161"/>
        <v>0</v>
      </c>
      <c r="L1931" s="82">
        <f>+IF(CONSOLIDADO[[#This Row],[Codigo Municipio]]=E1930,CONSOLIDADO[[#This Row],[Recuperados Diarios]]+L1930,CONSOLIDADO[[#This Row],[Recuperados Diarios]])</f>
        <v>0</v>
      </c>
      <c r="M1931" s="83" cm="1">
        <f t="array" ref="M1931">+IFERROR(IF(CONSOLIDADO[[#This Row],[Día]]&lt;14,0,INDEX(CONSOLIDADO[Casos Diarios],ROW()-14,1)),0)</f>
        <v>0</v>
      </c>
      <c r="N1931" s="78">
        <f>+IF(CONSOLIDADO[[#This Row],[Clave]]="710143893",1,IF(OR(CONSOLIDADO[[#This Row],[Casos Acumulados]]&gt;0,CONSOLIDADO[[#This Row],[Muertes]]&gt;0),N1930+1,I1931))</f>
        <v>0</v>
      </c>
      <c r="O1931" s="75">
        <f>+IFERROR(VLOOKUP($G1931,TDMuertes!$C$2:$E$534,3,0),0)</f>
        <v>0</v>
      </c>
      <c r="P1931" s="100" t="str">
        <f t="shared" ca="1" si="162"/>
        <v>OFF</v>
      </c>
      <c r="Q1931" s="84">
        <f>+IFERROR(VLOOKUP(CONSOLIDADO[[#This Row],[Codigo Municipio]],TDDia!$A$4:$B$394,2,0),0)</f>
        <v>0</v>
      </c>
    </row>
    <row r="1932" spans="2:17" ht="14.4" x14ac:dyDescent="0.3">
      <c r="B1932">
        <f t="shared" si="164"/>
        <v>11</v>
      </c>
      <c r="C1932" s="75" t="str" cm="1">
        <f t="array" ref="C1932">+INDEX(Table_4[[Departamento]:[Municipio]],FINAL!$B1932,1)</f>
        <v>Colón</v>
      </c>
      <c r="D1932" s="75" t="str" cm="1">
        <f t="array" ref="D1932">+INDEX(Table_4[[Departamento]:[Municipio]],FINAL!$B1932,4)</f>
        <v>Iriona</v>
      </c>
      <c r="E1932" s="75" t="str" cm="1">
        <f t="array" ref="E1932">+INDEX(Table_4[[Departamento]:[Municipio]],FINAL!$B1932,3)</f>
        <v>0203</v>
      </c>
      <c r="F1932" s="102">
        <f t="shared" si="163"/>
        <v>43893</v>
      </c>
      <c r="G1932" s="77" t="str">
        <f>+CONSOLIDADO[[#This Row],[Codigo Municipio]]&amp;CONSOLIDADO[[#This Row],[Fecha]]</f>
        <v>020343893</v>
      </c>
      <c r="H1932" s="78">
        <f>+IFERROR(VLOOKUP($G1932,TDAcumula!$C$2:$E$2027,3,0),0)</f>
        <v>0</v>
      </c>
      <c r="I1932" s="79">
        <f t="shared" si="160"/>
        <v>0</v>
      </c>
      <c r="J1932" s="80">
        <f>+IF(CONSOLIDADO[[#This Row],[Codigo Municipio]]=E1931,CONSOLIDADO[[#This Row],[Fallecidos Diarios]]+J1931,CONSOLIDADO[[#This Row],[Fallecidos Diarios]])</f>
        <v>0</v>
      </c>
      <c r="K1932" s="81">
        <f t="shared" si="161"/>
        <v>0</v>
      </c>
      <c r="L1932" s="82">
        <f>+IF(CONSOLIDADO[[#This Row],[Codigo Municipio]]=E1931,CONSOLIDADO[[#This Row],[Recuperados Diarios]]+L1931,CONSOLIDADO[[#This Row],[Recuperados Diarios]])</f>
        <v>0</v>
      </c>
      <c r="M1932" s="83" cm="1">
        <f t="array" ref="M1932">+IFERROR(IF(CONSOLIDADO[[#This Row],[Día]]&lt;14,0,INDEX(CONSOLIDADO[Casos Diarios],ROW()-14,1)),0)</f>
        <v>0</v>
      </c>
      <c r="N1932" s="78">
        <f>+IF(CONSOLIDADO[[#This Row],[Clave]]="710143893",1,IF(OR(CONSOLIDADO[[#This Row],[Casos Acumulados]]&gt;0,CONSOLIDADO[[#This Row],[Muertes]]&gt;0),N1931+1,I1932))</f>
        <v>0</v>
      </c>
      <c r="O1932" s="75">
        <f>+IFERROR(VLOOKUP($G1932,TDMuertes!$C$2:$E$534,3,0),0)</f>
        <v>0</v>
      </c>
      <c r="P1932" s="100" t="str">
        <f t="shared" ca="1" si="162"/>
        <v>OFF</v>
      </c>
      <c r="Q1932" s="84">
        <f>+IFERROR(VLOOKUP(CONSOLIDADO[[#This Row],[Codigo Municipio]],TDDia!$A$4:$B$394,2,0),0)</f>
        <v>0</v>
      </c>
    </row>
    <row r="1933" spans="2:17" ht="14.4" x14ac:dyDescent="0.3">
      <c r="B1933">
        <f t="shared" si="164"/>
        <v>11</v>
      </c>
      <c r="C1933" s="75" t="str" cm="1">
        <f t="array" ref="C1933">+INDEX(Table_4[[Departamento]:[Municipio]],FINAL!$B1933,1)</f>
        <v>Colón</v>
      </c>
      <c r="D1933" s="75" t="str" cm="1">
        <f t="array" ref="D1933">+INDEX(Table_4[[Departamento]:[Municipio]],FINAL!$B1933,4)</f>
        <v>Iriona</v>
      </c>
      <c r="E1933" s="75" t="str" cm="1">
        <f t="array" ref="E1933">+INDEX(Table_4[[Departamento]:[Municipio]],FINAL!$B1933,3)</f>
        <v>0203</v>
      </c>
      <c r="F1933" s="102">
        <f t="shared" si="163"/>
        <v>43894</v>
      </c>
      <c r="G1933" s="77" t="str">
        <f>+CONSOLIDADO[[#This Row],[Codigo Municipio]]&amp;CONSOLIDADO[[#This Row],[Fecha]]</f>
        <v>020343894</v>
      </c>
      <c r="H1933" s="78">
        <f>+IFERROR(VLOOKUP($G1933,TDAcumula!$C$2:$E$2027,3,0),0)</f>
        <v>0</v>
      </c>
      <c r="I1933" s="79">
        <f t="shared" si="160"/>
        <v>0</v>
      </c>
      <c r="J1933" s="80">
        <f>+IF(CONSOLIDADO[[#This Row],[Codigo Municipio]]=E1932,CONSOLIDADO[[#This Row],[Fallecidos Diarios]]+J1932,CONSOLIDADO[[#This Row],[Fallecidos Diarios]])</f>
        <v>0</v>
      </c>
      <c r="K1933" s="81">
        <f t="shared" si="161"/>
        <v>0</v>
      </c>
      <c r="L1933" s="82">
        <f>+IF(CONSOLIDADO[[#This Row],[Codigo Municipio]]=E1932,CONSOLIDADO[[#This Row],[Recuperados Diarios]]+L1932,CONSOLIDADO[[#This Row],[Recuperados Diarios]])</f>
        <v>0</v>
      </c>
      <c r="M1933" s="83" cm="1">
        <f t="array" ref="M1933">+IFERROR(IF(CONSOLIDADO[[#This Row],[Día]]&lt;14,0,INDEX(CONSOLIDADO[Casos Diarios],ROW()-14,1)),0)</f>
        <v>0</v>
      </c>
      <c r="N1933" s="78">
        <f>+IF(CONSOLIDADO[[#This Row],[Clave]]="710143893",1,IF(OR(CONSOLIDADO[[#This Row],[Casos Acumulados]]&gt;0,CONSOLIDADO[[#This Row],[Muertes]]&gt;0),N1932+1,I1933))</f>
        <v>0</v>
      </c>
      <c r="O1933" s="75">
        <f>+IFERROR(VLOOKUP($G1933,TDMuertes!$C$2:$E$534,3,0),0)</f>
        <v>0</v>
      </c>
      <c r="P1933" s="100" t="str">
        <f t="shared" ca="1" si="162"/>
        <v>OFF</v>
      </c>
      <c r="Q1933" s="84">
        <f>+IFERROR(VLOOKUP(CONSOLIDADO[[#This Row],[Codigo Municipio]],TDDia!$A$4:$B$394,2,0),0)</f>
        <v>0</v>
      </c>
    </row>
    <row r="1934" spans="2:17" ht="14.4" x14ac:dyDescent="0.3">
      <c r="B1934">
        <f t="shared" si="164"/>
        <v>11</v>
      </c>
      <c r="C1934" s="75" t="str" cm="1">
        <f t="array" ref="C1934">+INDEX(Table_4[[Departamento]:[Municipio]],FINAL!$B1934,1)</f>
        <v>Colón</v>
      </c>
      <c r="D1934" s="75" t="str" cm="1">
        <f t="array" ref="D1934">+INDEX(Table_4[[Departamento]:[Municipio]],FINAL!$B1934,4)</f>
        <v>Iriona</v>
      </c>
      <c r="E1934" s="75" t="str" cm="1">
        <f t="array" ref="E1934">+INDEX(Table_4[[Departamento]:[Municipio]],FINAL!$B1934,3)</f>
        <v>0203</v>
      </c>
      <c r="F1934" s="102">
        <f t="shared" si="163"/>
        <v>43895</v>
      </c>
      <c r="G1934" s="77" t="str">
        <f>+CONSOLIDADO[[#This Row],[Codigo Municipio]]&amp;CONSOLIDADO[[#This Row],[Fecha]]</f>
        <v>020343895</v>
      </c>
      <c r="H1934" s="78">
        <f>+IFERROR(VLOOKUP($G1934,TDAcumula!$C$2:$E$2027,3,0),0)</f>
        <v>0</v>
      </c>
      <c r="I1934" s="79">
        <f t="shared" si="160"/>
        <v>0</v>
      </c>
      <c r="J1934" s="80">
        <f>+IF(CONSOLIDADO[[#This Row],[Codigo Municipio]]=E1933,CONSOLIDADO[[#This Row],[Fallecidos Diarios]]+J1933,CONSOLIDADO[[#This Row],[Fallecidos Diarios]])</f>
        <v>0</v>
      </c>
      <c r="K1934" s="81">
        <f t="shared" si="161"/>
        <v>0</v>
      </c>
      <c r="L1934" s="82">
        <f>+IF(CONSOLIDADO[[#This Row],[Codigo Municipio]]=E1933,CONSOLIDADO[[#This Row],[Recuperados Diarios]]+L1933,CONSOLIDADO[[#This Row],[Recuperados Diarios]])</f>
        <v>0</v>
      </c>
      <c r="M1934" s="83" cm="1">
        <f t="array" ref="M1934">+IFERROR(IF(CONSOLIDADO[[#This Row],[Día]]&lt;14,0,INDEX(CONSOLIDADO[Casos Diarios],ROW()-14,1)),0)</f>
        <v>0</v>
      </c>
      <c r="N1934" s="78">
        <f>+IF(CONSOLIDADO[[#This Row],[Clave]]="710143893",1,IF(OR(CONSOLIDADO[[#This Row],[Casos Acumulados]]&gt;0,CONSOLIDADO[[#This Row],[Muertes]]&gt;0),N1933+1,I1934))</f>
        <v>0</v>
      </c>
      <c r="O1934" s="75">
        <f>+IFERROR(VLOOKUP($G1934,TDMuertes!$C$2:$E$534,3,0),0)</f>
        <v>0</v>
      </c>
      <c r="P1934" s="100" t="str">
        <f t="shared" ca="1" si="162"/>
        <v>OFF</v>
      </c>
      <c r="Q1934" s="84">
        <f>+IFERROR(VLOOKUP(CONSOLIDADO[[#This Row],[Codigo Municipio]],TDDia!$A$4:$B$394,2,0),0)</f>
        <v>0</v>
      </c>
    </row>
    <row r="1935" spans="2:17" ht="14.4" x14ac:dyDescent="0.3">
      <c r="B1935">
        <f t="shared" si="164"/>
        <v>11</v>
      </c>
      <c r="C1935" s="75" t="str" cm="1">
        <f t="array" ref="C1935">+INDEX(Table_4[[Departamento]:[Municipio]],FINAL!$B1935,1)</f>
        <v>Colón</v>
      </c>
      <c r="D1935" s="75" t="str" cm="1">
        <f t="array" ref="D1935">+INDEX(Table_4[[Departamento]:[Municipio]],FINAL!$B1935,4)</f>
        <v>Iriona</v>
      </c>
      <c r="E1935" s="75" t="str" cm="1">
        <f t="array" ref="E1935">+INDEX(Table_4[[Departamento]:[Municipio]],FINAL!$B1935,3)</f>
        <v>0203</v>
      </c>
      <c r="F1935" s="102">
        <f t="shared" si="163"/>
        <v>43896</v>
      </c>
      <c r="G1935" s="77" t="str">
        <f>+CONSOLIDADO[[#This Row],[Codigo Municipio]]&amp;CONSOLIDADO[[#This Row],[Fecha]]</f>
        <v>020343896</v>
      </c>
      <c r="H1935" s="78">
        <f>+IFERROR(VLOOKUP($G1935,TDAcumula!$C$2:$E$2027,3,0),0)</f>
        <v>0</v>
      </c>
      <c r="I1935" s="79">
        <f t="shared" si="160"/>
        <v>0</v>
      </c>
      <c r="J1935" s="80">
        <f>+IF(CONSOLIDADO[[#This Row],[Codigo Municipio]]=E1934,CONSOLIDADO[[#This Row],[Fallecidos Diarios]]+J1934,CONSOLIDADO[[#This Row],[Fallecidos Diarios]])</f>
        <v>0</v>
      </c>
      <c r="K1935" s="81">
        <f t="shared" si="161"/>
        <v>0</v>
      </c>
      <c r="L1935" s="82">
        <f>+IF(CONSOLIDADO[[#This Row],[Codigo Municipio]]=E1934,CONSOLIDADO[[#This Row],[Recuperados Diarios]]+L1934,CONSOLIDADO[[#This Row],[Recuperados Diarios]])</f>
        <v>0</v>
      </c>
      <c r="M1935" s="83" cm="1">
        <f t="array" ref="M1935">+IFERROR(IF(CONSOLIDADO[[#This Row],[Día]]&lt;14,0,INDEX(CONSOLIDADO[Casos Diarios],ROW()-14,1)),0)</f>
        <v>0</v>
      </c>
      <c r="N1935" s="78">
        <f>+IF(CONSOLIDADO[[#This Row],[Clave]]="710143893",1,IF(OR(CONSOLIDADO[[#This Row],[Casos Acumulados]]&gt;0,CONSOLIDADO[[#This Row],[Muertes]]&gt;0),N1934+1,I1935))</f>
        <v>0</v>
      </c>
      <c r="O1935" s="75">
        <f>+IFERROR(VLOOKUP($G1935,TDMuertes!$C$2:$E$534,3,0),0)</f>
        <v>0</v>
      </c>
      <c r="P1935" s="100" t="str">
        <f t="shared" ca="1" si="162"/>
        <v>OFF</v>
      </c>
      <c r="Q1935" s="84">
        <f>+IFERROR(VLOOKUP(CONSOLIDADO[[#This Row],[Codigo Municipio]],TDDia!$A$4:$B$394,2,0),0)</f>
        <v>0</v>
      </c>
    </row>
    <row r="1936" spans="2:17" ht="14.4" x14ac:dyDescent="0.3">
      <c r="B1936">
        <f t="shared" si="164"/>
        <v>11</v>
      </c>
      <c r="C1936" s="75" t="str" cm="1">
        <f t="array" ref="C1936">+INDEX(Table_4[[Departamento]:[Municipio]],FINAL!$B1936,1)</f>
        <v>Colón</v>
      </c>
      <c r="D1936" s="75" t="str" cm="1">
        <f t="array" ref="D1936">+INDEX(Table_4[[Departamento]:[Municipio]],FINAL!$B1936,4)</f>
        <v>Iriona</v>
      </c>
      <c r="E1936" s="75" t="str" cm="1">
        <f t="array" ref="E1936">+INDEX(Table_4[[Departamento]:[Municipio]],FINAL!$B1936,3)</f>
        <v>0203</v>
      </c>
      <c r="F1936" s="102">
        <f t="shared" si="163"/>
        <v>43897</v>
      </c>
      <c r="G1936" s="77" t="str">
        <f>+CONSOLIDADO[[#This Row],[Codigo Municipio]]&amp;CONSOLIDADO[[#This Row],[Fecha]]</f>
        <v>020343897</v>
      </c>
      <c r="H1936" s="78">
        <f>+IFERROR(VLOOKUP($G1936,TDAcumula!$C$2:$E$2027,3,0),0)</f>
        <v>0</v>
      </c>
      <c r="I1936" s="79">
        <f t="shared" si="160"/>
        <v>0</v>
      </c>
      <c r="J1936" s="80">
        <f>+IF(CONSOLIDADO[[#This Row],[Codigo Municipio]]=E1935,CONSOLIDADO[[#This Row],[Fallecidos Diarios]]+J1935,CONSOLIDADO[[#This Row],[Fallecidos Diarios]])</f>
        <v>0</v>
      </c>
      <c r="K1936" s="81">
        <f t="shared" si="161"/>
        <v>0</v>
      </c>
      <c r="L1936" s="82">
        <f>+IF(CONSOLIDADO[[#This Row],[Codigo Municipio]]=E1935,CONSOLIDADO[[#This Row],[Recuperados Diarios]]+L1935,CONSOLIDADO[[#This Row],[Recuperados Diarios]])</f>
        <v>0</v>
      </c>
      <c r="M1936" s="83" cm="1">
        <f t="array" ref="M1936">+IFERROR(IF(CONSOLIDADO[[#This Row],[Día]]&lt;14,0,INDEX(CONSOLIDADO[Casos Diarios],ROW()-14,1)),0)</f>
        <v>0</v>
      </c>
      <c r="N1936" s="78">
        <f>+IF(CONSOLIDADO[[#This Row],[Clave]]="710143893",1,IF(OR(CONSOLIDADO[[#This Row],[Casos Acumulados]]&gt;0,CONSOLIDADO[[#This Row],[Muertes]]&gt;0),N1935+1,I1936))</f>
        <v>0</v>
      </c>
      <c r="O1936" s="75">
        <f>+IFERROR(VLOOKUP($G1936,TDMuertes!$C$2:$E$534,3,0),0)</f>
        <v>0</v>
      </c>
      <c r="P1936" s="100" t="str">
        <f t="shared" ca="1" si="162"/>
        <v>OFF</v>
      </c>
      <c r="Q1936" s="84">
        <f>+IFERROR(VLOOKUP(CONSOLIDADO[[#This Row],[Codigo Municipio]],TDDia!$A$4:$B$394,2,0),0)</f>
        <v>0</v>
      </c>
    </row>
    <row r="1937" spans="2:17" ht="14.4" x14ac:dyDescent="0.3">
      <c r="B1937">
        <f t="shared" si="164"/>
        <v>11</v>
      </c>
      <c r="C1937" s="75" t="str" cm="1">
        <f t="array" ref="C1937">+INDEX(Table_4[[Departamento]:[Municipio]],FINAL!$B1937,1)</f>
        <v>Colón</v>
      </c>
      <c r="D1937" s="75" t="str" cm="1">
        <f t="array" ref="D1937">+INDEX(Table_4[[Departamento]:[Municipio]],FINAL!$B1937,4)</f>
        <v>Iriona</v>
      </c>
      <c r="E1937" s="75" t="str" cm="1">
        <f t="array" ref="E1937">+INDEX(Table_4[[Departamento]:[Municipio]],FINAL!$B1937,3)</f>
        <v>0203</v>
      </c>
      <c r="F1937" s="102">
        <f t="shared" si="163"/>
        <v>43898</v>
      </c>
      <c r="G1937" s="77" t="str">
        <f>+CONSOLIDADO[[#This Row],[Codigo Municipio]]&amp;CONSOLIDADO[[#This Row],[Fecha]]</f>
        <v>020343898</v>
      </c>
      <c r="H1937" s="78">
        <f>+IFERROR(VLOOKUP($G1937,TDAcumula!$C$2:$E$2027,3,0),0)</f>
        <v>0</v>
      </c>
      <c r="I1937" s="79">
        <f t="shared" si="160"/>
        <v>0</v>
      </c>
      <c r="J1937" s="80">
        <f>+IF(CONSOLIDADO[[#This Row],[Codigo Municipio]]=E1936,CONSOLIDADO[[#This Row],[Fallecidos Diarios]]+J1936,CONSOLIDADO[[#This Row],[Fallecidos Diarios]])</f>
        <v>0</v>
      </c>
      <c r="K1937" s="81">
        <f t="shared" si="161"/>
        <v>0</v>
      </c>
      <c r="L1937" s="82">
        <f>+IF(CONSOLIDADO[[#This Row],[Codigo Municipio]]=E1936,CONSOLIDADO[[#This Row],[Recuperados Diarios]]+L1936,CONSOLIDADO[[#This Row],[Recuperados Diarios]])</f>
        <v>0</v>
      </c>
      <c r="M1937" s="83" cm="1">
        <f t="array" ref="M1937">+IFERROR(IF(CONSOLIDADO[[#This Row],[Día]]&lt;14,0,INDEX(CONSOLIDADO[Casos Diarios],ROW()-14,1)),0)</f>
        <v>0</v>
      </c>
      <c r="N1937" s="78">
        <f>+IF(CONSOLIDADO[[#This Row],[Clave]]="710143893",1,IF(OR(CONSOLIDADO[[#This Row],[Casos Acumulados]]&gt;0,CONSOLIDADO[[#This Row],[Muertes]]&gt;0),N1936+1,I1937))</f>
        <v>0</v>
      </c>
      <c r="O1937" s="75">
        <f>+IFERROR(VLOOKUP($G1937,TDMuertes!$C$2:$E$534,3,0),0)</f>
        <v>0</v>
      </c>
      <c r="P1937" s="100" t="str">
        <f t="shared" ca="1" si="162"/>
        <v>OFF</v>
      </c>
      <c r="Q1937" s="84">
        <f>+IFERROR(VLOOKUP(CONSOLIDADO[[#This Row],[Codigo Municipio]],TDDia!$A$4:$B$394,2,0),0)</f>
        <v>0</v>
      </c>
    </row>
    <row r="1938" spans="2:17" ht="14.4" x14ac:dyDescent="0.3">
      <c r="B1938">
        <f t="shared" si="164"/>
        <v>11</v>
      </c>
      <c r="C1938" s="75" t="str" cm="1">
        <f t="array" ref="C1938">+INDEX(Table_4[[Departamento]:[Municipio]],FINAL!$B1938,1)</f>
        <v>Colón</v>
      </c>
      <c r="D1938" s="75" t="str" cm="1">
        <f t="array" ref="D1938">+INDEX(Table_4[[Departamento]:[Municipio]],FINAL!$B1938,4)</f>
        <v>Iriona</v>
      </c>
      <c r="E1938" s="75" t="str" cm="1">
        <f t="array" ref="E1938">+INDEX(Table_4[[Departamento]:[Municipio]],FINAL!$B1938,3)</f>
        <v>0203</v>
      </c>
      <c r="F1938" s="102">
        <f t="shared" si="163"/>
        <v>43899</v>
      </c>
      <c r="G1938" s="77" t="str">
        <f>+CONSOLIDADO[[#This Row],[Codigo Municipio]]&amp;CONSOLIDADO[[#This Row],[Fecha]]</f>
        <v>020343899</v>
      </c>
      <c r="H1938" s="78">
        <f>+IFERROR(VLOOKUP($G1938,TDAcumula!$C$2:$E$2027,3,0),0)</f>
        <v>0</v>
      </c>
      <c r="I1938" s="79">
        <f t="shared" si="160"/>
        <v>0</v>
      </c>
      <c r="J1938" s="80">
        <f>+IF(CONSOLIDADO[[#This Row],[Codigo Municipio]]=E1937,CONSOLIDADO[[#This Row],[Fallecidos Diarios]]+J1937,CONSOLIDADO[[#This Row],[Fallecidos Diarios]])</f>
        <v>0</v>
      </c>
      <c r="K1938" s="81">
        <f t="shared" si="161"/>
        <v>0</v>
      </c>
      <c r="L1938" s="82">
        <f>+IF(CONSOLIDADO[[#This Row],[Codigo Municipio]]=E1937,CONSOLIDADO[[#This Row],[Recuperados Diarios]]+L1937,CONSOLIDADO[[#This Row],[Recuperados Diarios]])</f>
        <v>0</v>
      </c>
      <c r="M1938" s="83" cm="1">
        <f t="array" ref="M1938">+IFERROR(IF(CONSOLIDADO[[#This Row],[Día]]&lt;14,0,INDEX(CONSOLIDADO[Casos Diarios],ROW()-14,1)),0)</f>
        <v>0</v>
      </c>
      <c r="N1938" s="78">
        <f>+IF(CONSOLIDADO[[#This Row],[Clave]]="710143893",1,IF(OR(CONSOLIDADO[[#This Row],[Casos Acumulados]]&gt;0,CONSOLIDADO[[#This Row],[Muertes]]&gt;0),N1937+1,I1938))</f>
        <v>0</v>
      </c>
      <c r="O1938" s="75">
        <f>+IFERROR(VLOOKUP($G1938,TDMuertes!$C$2:$E$534,3,0),0)</f>
        <v>0</v>
      </c>
      <c r="P1938" s="100" t="str">
        <f t="shared" ca="1" si="162"/>
        <v>OFF</v>
      </c>
      <c r="Q1938" s="84">
        <f>+IFERROR(VLOOKUP(CONSOLIDADO[[#This Row],[Codigo Municipio]],TDDia!$A$4:$B$394,2,0),0)</f>
        <v>0</v>
      </c>
    </row>
    <row r="1939" spans="2:17" ht="14.4" x14ac:dyDescent="0.3">
      <c r="B1939">
        <f t="shared" si="164"/>
        <v>11</v>
      </c>
      <c r="C1939" s="75" t="str" cm="1">
        <f t="array" ref="C1939">+INDEX(Table_4[[Departamento]:[Municipio]],FINAL!$B1939,1)</f>
        <v>Colón</v>
      </c>
      <c r="D1939" s="75" t="str" cm="1">
        <f t="array" ref="D1939">+INDEX(Table_4[[Departamento]:[Municipio]],FINAL!$B1939,4)</f>
        <v>Iriona</v>
      </c>
      <c r="E1939" s="75" t="str" cm="1">
        <f t="array" ref="E1939">+INDEX(Table_4[[Departamento]:[Municipio]],FINAL!$B1939,3)</f>
        <v>0203</v>
      </c>
      <c r="F1939" s="102">
        <f t="shared" si="163"/>
        <v>43900</v>
      </c>
      <c r="G1939" s="77" t="str">
        <f>+CONSOLIDADO[[#This Row],[Codigo Municipio]]&amp;CONSOLIDADO[[#This Row],[Fecha]]</f>
        <v>020343900</v>
      </c>
      <c r="H1939" s="78">
        <f>+IFERROR(VLOOKUP($G1939,TDAcumula!$C$2:$E$2027,3,0),0)</f>
        <v>0</v>
      </c>
      <c r="I1939" s="79">
        <f t="shared" si="160"/>
        <v>0</v>
      </c>
      <c r="J1939" s="80">
        <f>+IF(CONSOLIDADO[[#This Row],[Codigo Municipio]]=E1938,CONSOLIDADO[[#This Row],[Fallecidos Diarios]]+J1938,CONSOLIDADO[[#This Row],[Fallecidos Diarios]])</f>
        <v>0</v>
      </c>
      <c r="K1939" s="81">
        <f t="shared" si="161"/>
        <v>0</v>
      </c>
      <c r="L1939" s="82">
        <f>+IF(CONSOLIDADO[[#This Row],[Codigo Municipio]]=E1938,CONSOLIDADO[[#This Row],[Recuperados Diarios]]+L1938,CONSOLIDADO[[#This Row],[Recuperados Diarios]])</f>
        <v>0</v>
      </c>
      <c r="M1939" s="83" cm="1">
        <f t="array" ref="M1939">+IFERROR(IF(CONSOLIDADO[[#This Row],[Día]]&lt;14,0,INDEX(CONSOLIDADO[Casos Diarios],ROW()-14,1)),0)</f>
        <v>0</v>
      </c>
      <c r="N1939" s="78">
        <f>+IF(CONSOLIDADO[[#This Row],[Clave]]="710143893",1,IF(OR(CONSOLIDADO[[#This Row],[Casos Acumulados]]&gt;0,CONSOLIDADO[[#This Row],[Muertes]]&gt;0),N1938+1,I1939))</f>
        <v>0</v>
      </c>
      <c r="O1939" s="75">
        <f>+IFERROR(VLOOKUP($G1939,TDMuertes!$C$2:$E$534,3,0),0)</f>
        <v>0</v>
      </c>
      <c r="P1939" s="100" t="str">
        <f t="shared" ca="1" si="162"/>
        <v>OFF</v>
      </c>
      <c r="Q1939" s="84">
        <f>+IFERROR(VLOOKUP(CONSOLIDADO[[#This Row],[Codigo Municipio]],TDDia!$A$4:$B$394,2,0),0)</f>
        <v>0</v>
      </c>
    </row>
    <row r="1940" spans="2:17" ht="14.4" x14ac:dyDescent="0.3">
      <c r="B1940">
        <f t="shared" si="164"/>
        <v>11</v>
      </c>
      <c r="C1940" s="75" t="str" cm="1">
        <f t="array" ref="C1940">+INDEX(Table_4[[Departamento]:[Municipio]],FINAL!$B1940,1)</f>
        <v>Colón</v>
      </c>
      <c r="D1940" s="75" t="str" cm="1">
        <f t="array" ref="D1940">+INDEX(Table_4[[Departamento]:[Municipio]],FINAL!$B1940,4)</f>
        <v>Iriona</v>
      </c>
      <c r="E1940" s="75" t="str" cm="1">
        <f t="array" ref="E1940">+INDEX(Table_4[[Departamento]:[Municipio]],FINAL!$B1940,3)</f>
        <v>0203</v>
      </c>
      <c r="F1940" s="102">
        <f t="shared" si="163"/>
        <v>43901</v>
      </c>
      <c r="G1940" s="77" t="str">
        <f>+CONSOLIDADO[[#This Row],[Codigo Municipio]]&amp;CONSOLIDADO[[#This Row],[Fecha]]</f>
        <v>020343901</v>
      </c>
      <c r="H1940" s="78">
        <f>+IFERROR(VLOOKUP($G1940,TDAcumula!$C$2:$E$2027,3,0),0)</f>
        <v>0</v>
      </c>
      <c r="I1940" s="79">
        <f t="shared" si="160"/>
        <v>0</v>
      </c>
      <c r="J1940" s="80">
        <f>+IF(CONSOLIDADO[[#This Row],[Codigo Municipio]]=E1939,CONSOLIDADO[[#This Row],[Fallecidos Diarios]]+J1939,CONSOLIDADO[[#This Row],[Fallecidos Diarios]])</f>
        <v>0</v>
      </c>
      <c r="K1940" s="81">
        <f t="shared" si="161"/>
        <v>0</v>
      </c>
      <c r="L1940" s="82">
        <f>+IF(CONSOLIDADO[[#This Row],[Codigo Municipio]]=E1939,CONSOLIDADO[[#This Row],[Recuperados Diarios]]+L1939,CONSOLIDADO[[#This Row],[Recuperados Diarios]])</f>
        <v>0</v>
      </c>
      <c r="M1940" s="83" cm="1">
        <f t="array" ref="M1940">+IFERROR(IF(CONSOLIDADO[[#This Row],[Día]]&lt;14,0,INDEX(CONSOLIDADO[Casos Diarios],ROW()-14,1)),0)</f>
        <v>0</v>
      </c>
      <c r="N1940" s="78">
        <f>+IF(CONSOLIDADO[[#This Row],[Clave]]="710143893",1,IF(OR(CONSOLIDADO[[#This Row],[Casos Acumulados]]&gt;0,CONSOLIDADO[[#This Row],[Muertes]]&gt;0),N1939+1,I1940))</f>
        <v>0</v>
      </c>
      <c r="O1940" s="75">
        <f>+IFERROR(VLOOKUP($G1940,TDMuertes!$C$2:$E$534,3,0),0)</f>
        <v>0</v>
      </c>
      <c r="P1940" s="100" t="str">
        <f t="shared" ca="1" si="162"/>
        <v>OFF</v>
      </c>
      <c r="Q1940" s="84">
        <f>+IFERROR(VLOOKUP(CONSOLIDADO[[#This Row],[Codigo Municipio]],TDDia!$A$4:$B$394,2,0),0)</f>
        <v>0</v>
      </c>
    </row>
    <row r="1941" spans="2:17" ht="14.4" x14ac:dyDescent="0.3">
      <c r="B1941">
        <f t="shared" si="164"/>
        <v>11</v>
      </c>
      <c r="C1941" s="75" t="str" cm="1">
        <f t="array" ref="C1941">+INDEX(Table_4[[Departamento]:[Municipio]],FINAL!$B1941,1)</f>
        <v>Colón</v>
      </c>
      <c r="D1941" s="75" t="str" cm="1">
        <f t="array" ref="D1941">+INDEX(Table_4[[Departamento]:[Municipio]],FINAL!$B1941,4)</f>
        <v>Iriona</v>
      </c>
      <c r="E1941" s="75" t="str" cm="1">
        <f t="array" ref="E1941">+INDEX(Table_4[[Departamento]:[Municipio]],FINAL!$B1941,3)</f>
        <v>0203</v>
      </c>
      <c r="F1941" s="102">
        <f t="shared" si="163"/>
        <v>43902</v>
      </c>
      <c r="G1941" s="77" t="str">
        <f>+CONSOLIDADO[[#This Row],[Codigo Municipio]]&amp;CONSOLIDADO[[#This Row],[Fecha]]</f>
        <v>020343902</v>
      </c>
      <c r="H1941" s="78">
        <f>+IFERROR(VLOOKUP($G1941,TDAcumula!$C$2:$E$2027,3,0),0)</f>
        <v>0</v>
      </c>
      <c r="I1941" s="79">
        <f t="shared" si="160"/>
        <v>0</v>
      </c>
      <c r="J1941" s="80">
        <f>+IF(CONSOLIDADO[[#This Row],[Codigo Municipio]]=E1940,CONSOLIDADO[[#This Row],[Fallecidos Diarios]]+J1940,CONSOLIDADO[[#This Row],[Fallecidos Diarios]])</f>
        <v>0</v>
      </c>
      <c r="K1941" s="81">
        <f t="shared" si="161"/>
        <v>0</v>
      </c>
      <c r="L1941" s="82">
        <f>+IF(CONSOLIDADO[[#This Row],[Codigo Municipio]]=E1940,CONSOLIDADO[[#This Row],[Recuperados Diarios]]+L1940,CONSOLIDADO[[#This Row],[Recuperados Diarios]])</f>
        <v>0</v>
      </c>
      <c r="M1941" s="83" cm="1">
        <f t="array" ref="M1941">+IFERROR(IF(CONSOLIDADO[[#This Row],[Día]]&lt;14,0,INDEX(CONSOLIDADO[Casos Diarios],ROW()-14,1)),0)</f>
        <v>0</v>
      </c>
      <c r="N1941" s="78">
        <f>+IF(CONSOLIDADO[[#This Row],[Clave]]="710143893",1,IF(OR(CONSOLIDADO[[#This Row],[Casos Acumulados]]&gt;0,CONSOLIDADO[[#This Row],[Muertes]]&gt;0),N1940+1,I1941))</f>
        <v>0</v>
      </c>
      <c r="O1941" s="75">
        <f>+IFERROR(VLOOKUP($G1941,TDMuertes!$C$2:$E$534,3,0),0)</f>
        <v>0</v>
      </c>
      <c r="P1941" s="100" t="str">
        <f t="shared" ca="1" si="162"/>
        <v>OFF</v>
      </c>
      <c r="Q1941" s="84">
        <f>+IFERROR(VLOOKUP(CONSOLIDADO[[#This Row],[Codigo Municipio]],TDDia!$A$4:$B$394,2,0),0)</f>
        <v>0</v>
      </c>
    </row>
    <row r="1942" spans="2:17" ht="14.4" x14ac:dyDescent="0.3">
      <c r="B1942">
        <f t="shared" si="164"/>
        <v>11</v>
      </c>
      <c r="C1942" s="75" t="str" cm="1">
        <f t="array" ref="C1942">+INDEX(Table_4[[Departamento]:[Municipio]],FINAL!$B1942,1)</f>
        <v>Colón</v>
      </c>
      <c r="D1942" s="75" t="str" cm="1">
        <f t="array" ref="D1942">+INDEX(Table_4[[Departamento]:[Municipio]],FINAL!$B1942,4)</f>
        <v>Iriona</v>
      </c>
      <c r="E1942" s="75" t="str" cm="1">
        <f t="array" ref="E1942">+INDEX(Table_4[[Departamento]:[Municipio]],FINAL!$B1942,3)</f>
        <v>0203</v>
      </c>
      <c r="F1942" s="102">
        <f t="shared" si="163"/>
        <v>43903</v>
      </c>
      <c r="G1942" s="77" t="str">
        <f>+CONSOLIDADO[[#This Row],[Codigo Municipio]]&amp;CONSOLIDADO[[#This Row],[Fecha]]</f>
        <v>020343903</v>
      </c>
      <c r="H1942" s="78">
        <f>+IFERROR(VLOOKUP($G1942,TDAcumula!$C$2:$E$2027,3,0),0)</f>
        <v>0</v>
      </c>
      <c r="I1942" s="79">
        <f t="shared" si="160"/>
        <v>0</v>
      </c>
      <c r="J1942" s="80">
        <f>+IF(CONSOLIDADO[[#This Row],[Codigo Municipio]]=E1941,CONSOLIDADO[[#This Row],[Fallecidos Diarios]]+J1941,CONSOLIDADO[[#This Row],[Fallecidos Diarios]])</f>
        <v>0</v>
      </c>
      <c r="K1942" s="81">
        <f t="shared" si="161"/>
        <v>0</v>
      </c>
      <c r="L1942" s="82">
        <f>+IF(CONSOLIDADO[[#This Row],[Codigo Municipio]]=E1941,CONSOLIDADO[[#This Row],[Recuperados Diarios]]+L1941,CONSOLIDADO[[#This Row],[Recuperados Diarios]])</f>
        <v>0</v>
      </c>
      <c r="M1942" s="83" cm="1">
        <f t="array" ref="M1942">+IFERROR(IF(CONSOLIDADO[[#This Row],[Día]]&lt;14,0,INDEX(CONSOLIDADO[Casos Diarios],ROW()-14,1)),0)</f>
        <v>0</v>
      </c>
      <c r="N1942" s="78">
        <f>+IF(CONSOLIDADO[[#This Row],[Clave]]="710143893",1,IF(OR(CONSOLIDADO[[#This Row],[Casos Acumulados]]&gt;0,CONSOLIDADO[[#This Row],[Muertes]]&gt;0),N1941+1,I1942))</f>
        <v>0</v>
      </c>
      <c r="O1942" s="75">
        <f>+IFERROR(VLOOKUP($G1942,TDMuertes!$C$2:$E$534,3,0),0)</f>
        <v>0</v>
      </c>
      <c r="P1942" s="100" t="str">
        <f t="shared" ca="1" si="162"/>
        <v>OFF</v>
      </c>
      <c r="Q1942" s="84">
        <f>+IFERROR(VLOOKUP(CONSOLIDADO[[#This Row],[Codigo Municipio]],TDDia!$A$4:$B$394,2,0),0)</f>
        <v>0</v>
      </c>
    </row>
    <row r="1943" spans="2:17" ht="14.4" x14ac:dyDescent="0.3">
      <c r="B1943">
        <f t="shared" si="164"/>
        <v>11</v>
      </c>
      <c r="C1943" s="75" t="str" cm="1">
        <f t="array" ref="C1943">+INDEX(Table_4[[Departamento]:[Municipio]],FINAL!$B1943,1)</f>
        <v>Colón</v>
      </c>
      <c r="D1943" s="75" t="str" cm="1">
        <f t="array" ref="D1943">+INDEX(Table_4[[Departamento]:[Municipio]],FINAL!$B1943,4)</f>
        <v>Iriona</v>
      </c>
      <c r="E1943" s="75" t="str" cm="1">
        <f t="array" ref="E1943">+INDEX(Table_4[[Departamento]:[Municipio]],FINAL!$B1943,3)</f>
        <v>0203</v>
      </c>
      <c r="F1943" s="102">
        <f t="shared" si="163"/>
        <v>43904</v>
      </c>
      <c r="G1943" s="77" t="str">
        <f>+CONSOLIDADO[[#This Row],[Codigo Municipio]]&amp;CONSOLIDADO[[#This Row],[Fecha]]</f>
        <v>020343904</v>
      </c>
      <c r="H1943" s="78">
        <f>+IFERROR(VLOOKUP($G1943,TDAcumula!$C$2:$E$2027,3,0),0)</f>
        <v>0</v>
      </c>
      <c r="I1943" s="79">
        <f t="shared" si="160"/>
        <v>0</v>
      </c>
      <c r="J1943" s="80">
        <f>+IF(CONSOLIDADO[[#This Row],[Codigo Municipio]]=E1942,CONSOLIDADO[[#This Row],[Fallecidos Diarios]]+J1942,CONSOLIDADO[[#This Row],[Fallecidos Diarios]])</f>
        <v>0</v>
      </c>
      <c r="K1943" s="81">
        <f t="shared" si="161"/>
        <v>0</v>
      </c>
      <c r="L1943" s="82">
        <f>+IF(CONSOLIDADO[[#This Row],[Codigo Municipio]]=E1942,CONSOLIDADO[[#This Row],[Recuperados Diarios]]+L1942,CONSOLIDADO[[#This Row],[Recuperados Diarios]])</f>
        <v>0</v>
      </c>
      <c r="M1943" s="83" cm="1">
        <f t="array" ref="M1943">+IFERROR(IF(CONSOLIDADO[[#This Row],[Día]]&lt;14,0,INDEX(CONSOLIDADO[Casos Diarios],ROW()-14,1)),0)</f>
        <v>0</v>
      </c>
      <c r="N1943" s="78">
        <f>+IF(CONSOLIDADO[[#This Row],[Clave]]="710143893",1,IF(OR(CONSOLIDADO[[#This Row],[Casos Acumulados]]&gt;0,CONSOLIDADO[[#This Row],[Muertes]]&gt;0),N1942+1,I1943))</f>
        <v>0</v>
      </c>
      <c r="O1943" s="75">
        <f>+IFERROR(VLOOKUP($G1943,TDMuertes!$C$2:$E$534,3,0),0)</f>
        <v>0</v>
      </c>
      <c r="P1943" s="100" t="str">
        <f t="shared" ca="1" si="162"/>
        <v>OFF</v>
      </c>
      <c r="Q1943" s="84">
        <f>+IFERROR(VLOOKUP(CONSOLIDADO[[#This Row],[Codigo Municipio]],TDDia!$A$4:$B$394,2,0),0)</f>
        <v>0</v>
      </c>
    </row>
    <row r="1944" spans="2:17" ht="14.4" x14ac:dyDescent="0.3">
      <c r="B1944">
        <f t="shared" si="164"/>
        <v>11</v>
      </c>
      <c r="C1944" s="75" t="str" cm="1">
        <f t="array" ref="C1944">+INDEX(Table_4[[Departamento]:[Municipio]],FINAL!$B1944,1)</f>
        <v>Colón</v>
      </c>
      <c r="D1944" s="75" t="str" cm="1">
        <f t="array" ref="D1944">+INDEX(Table_4[[Departamento]:[Municipio]],FINAL!$B1944,4)</f>
        <v>Iriona</v>
      </c>
      <c r="E1944" s="75" t="str" cm="1">
        <f t="array" ref="E1944">+INDEX(Table_4[[Departamento]:[Municipio]],FINAL!$B1944,3)</f>
        <v>0203</v>
      </c>
      <c r="F1944" s="102">
        <f t="shared" si="163"/>
        <v>43905</v>
      </c>
      <c r="G1944" s="77" t="str">
        <f>+CONSOLIDADO[[#This Row],[Codigo Municipio]]&amp;CONSOLIDADO[[#This Row],[Fecha]]</f>
        <v>020343905</v>
      </c>
      <c r="H1944" s="78">
        <f>+IFERROR(VLOOKUP($G1944,TDAcumula!$C$2:$E$2027,3,0),0)</f>
        <v>0</v>
      </c>
      <c r="I1944" s="79">
        <f t="shared" si="160"/>
        <v>0</v>
      </c>
      <c r="J1944" s="80">
        <f>+IF(CONSOLIDADO[[#This Row],[Codigo Municipio]]=E1943,CONSOLIDADO[[#This Row],[Fallecidos Diarios]]+J1943,CONSOLIDADO[[#This Row],[Fallecidos Diarios]])</f>
        <v>0</v>
      </c>
      <c r="K1944" s="81">
        <f t="shared" si="161"/>
        <v>0</v>
      </c>
      <c r="L1944" s="82">
        <f>+IF(CONSOLIDADO[[#This Row],[Codigo Municipio]]=E1943,CONSOLIDADO[[#This Row],[Recuperados Diarios]]+L1943,CONSOLIDADO[[#This Row],[Recuperados Diarios]])</f>
        <v>0</v>
      </c>
      <c r="M1944" s="83" cm="1">
        <f t="array" ref="M1944">+IFERROR(IF(CONSOLIDADO[[#This Row],[Día]]&lt;14,0,INDEX(CONSOLIDADO[Casos Diarios],ROW()-14,1)),0)</f>
        <v>0</v>
      </c>
      <c r="N1944" s="78">
        <f>+IF(CONSOLIDADO[[#This Row],[Clave]]="710143893",1,IF(OR(CONSOLIDADO[[#This Row],[Casos Acumulados]]&gt;0,CONSOLIDADO[[#This Row],[Muertes]]&gt;0),N1943+1,I1944))</f>
        <v>0</v>
      </c>
      <c r="O1944" s="75">
        <f>+IFERROR(VLOOKUP($G1944,TDMuertes!$C$2:$E$534,3,0),0)</f>
        <v>0</v>
      </c>
      <c r="P1944" s="100" t="str">
        <f t="shared" ca="1" si="162"/>
        <v>OFF</v>
      </c>
      <c r="Q1944" s="84">
        <f>+IFERROR(VLOOKUP(CONSOLIDADO[[#This Row],[Codigo Municipio]],TDDia!$A$4:$B$394,2,0),0)</f>
        <v>0</v>
      </c>
    </row>
    <row r="1945" spans="2:17" ht="14.4" x14ac:dyDescent="0.3">
      <c r="B1945">
        <f t="shared" si="164"/>
        <v>11</v>
      </c>
      <c r="C1945" s="75" t="str" cm="1">
        <f t="array" ref="C1945">+INDEX(Table_4[[Departamento]:[Municipio]],FINAL!$B1945,1)</f>
        <v>Colón</v>
      </c>
      <c r="D1945" s="75" t="str" cm="1">
        <f t="array" ref="D1945">+INDEX(Table_4[[Departamento]:[Municipio]],FINAL!$B1945,4)</f>
        <v>Iriona</v>
      </c>
      <c r="E1945" s="75" t="str" cm="1">
        <f t="array" ref="E1945">+INDEX(Table_4[[Departamento]:[Municipio]],FINAL!$B1945,3)</f>
        <v>0203</v>
      </c>
      <c r="F1945" s="102">
        <f t="shared" si="163"/>
        <v>43906</v>
      </c>
      <c r="G1945" s="77" t="str">
        <f>+CONSOLIDADO[[#This Row],[Codigo Municipio]]&amp;CONSOLIDADO[[#This Row],[Fecha]]</f>
        <v>020343906</v>
      </c>
      <c r="H1945" s="78">
        <f>+IFERROR(VLOOKUP($G1945,TDAcumula!$C$2:$E$2027,3,0),0)</f>
        <v>0</v>
      </c>
      <c r="I1945" s="79">
        <f t="shared" si="160"/>
        <v>0</v>
      </c>
      <c r="J1945" s="80">
        <f>+IF(CONSOLIDADO[[#This Row],[Codigo Municipio]]=E1944,CONSOLIDADO[[#This Row],[Fallecidos Diarios]]+J1944,CONSOLIDADO[[#This Row],[Fallecidos Diarios]])</f>
        <v>0</v>
      </c>
      <c r="K1945" s="81">
        <f t="shared" si="161"/>
        <v>0</v>
      </c>
      <c r="L1945" s="82">
        <f>+IF(CONSOLIDADO[[#This Row],[Codigo Municipio]]=E1944,CONSOLIDADO[[#This Row],[Recuperados Diarios]]+L1944,CONSOLIDADO[[#This Row],[Recuperados Diarios]])</f>
        <v>0</v>
      </c>
      <c r="M1945" s="83" cm="1">
        <f t="array" ref="M1945">+IFERROR(IF(CONSOLIDADO[[#This Row],[Día]]&lt;14,0,INDEX(CONSOLIDADO[Casos Diarios],ROW()-14,1)),0)</f>
        <v>0</v>
      </c>
      <c r="N1945" s="78">
        <f>+IF(CONSOLIDADO[[#This Row],[Clave]]="710143893",1,IF(OR(CONSOLIDADO[[#This Row],[Casos Acumulados]]&gt;0,CONSOLIDADO[[#This Row],[Muertes]]&gt;0),N1944+1,I1945))</f>
        <v>0</v>
      </c>
      <c r="O1945" s="75">
        <f>+IFERROR(VLOOKUP($G1945,TDMuertes!$C$2:$E$534,3,0),0)</f>
        <v>0</v>
      </c>
      <c r="P1945" s="100" t="str">
        <f t="shared" ca="1" si="162"/>
        <v>OFF</v>
      </c>
      <c r="Q1945" s="84">
        <f>+IFERROR(VLOOKUP(CONSOLIDADO[[#This Row],[Codigo Municipio]],TDDia!$A$4:$B$394,2,0),0)</f>
        <v>0</v>
      </c>
    </row>
    <row r="1946" spans="2:17" ht="14.4" x14ac:dyDescent="0.3">
      <c r="B1946">
        <f t="shared" si="164"/>
        <v>11</v>
      </c>
      <c r="C1946" s="75" t="str" cm="1">
        <f t="array" ref="C1946">+INDEX(Table_4[[Departamento]:[Municipio]],FINAL!$B1946,1)</f>
        <v>Colón</v>
      </c>
      <c r="D1946" s="75" t="str" cm="1">
        <f t="array" ref="D1946">+INDEX(Table_4[[Departamento]:[Municipio]],FINAL!$B1946,4)</f>
        <v>Iriona</v>
      </c>
      <c r="E1946" s="75" t="str" cm="1">
        <f t="array" ref="E1946">+INDEX(Table_4[[Departamento]:[Municipio]],FINAL!$B1946,3)</f>
        <v>0203</v>
      </c>
      <c r="F1946" s="102">
        <f t="shared" si="163"/>
        <v>43907</v>
      </c>
      <c r="G1946" s="77" t="str">
        <f>+CONSOLIDADO[[#This Row],[Codigo Municipio]]&amp;CONSOLIDADO[[#This Row],[Fecha]]</f>
        <v>020343907</v>
      </c>
      <c r="H1946" s="78">
        <f>+IFERROR(VLOOKUP($G1946,TDAcumula!$C$2:$E$2027,3,0),0)</f>
        <v>0</v>
      </c>
      <c r="I1946" s="79">
        <f t="shared" si="160"/>
        <v>0</v>
      </c>
      <c r="J1946" s="80">
        <f>+IF(CONSOLIDADO[[#This Row],[Codigo Municipio]]=E1945,CONSOLIDADO[[#This Row],[Fallecidos Diarios]]+J1945,CONSOLIDADO[[#This Row],[Fallecidos Diarios]])</f>
        <v>0</v>
      </c>
      <c r="K1946" s="81">
        <f t="shared" si="161"/>
        <v>0</v>
      </c>
      <c r="L1946" s="82">
        <f>+IF(CONSOLIDADO[[#This Row],[Codigo Municipio]]=E1945,CONSOLIDADO[[#This Row],[Recuperados Diarios]]+L1945,CONSOLIDADO[[#This Row],[Recuperados Diarios]])</f>
        <v>0</v>
      </c>
      <c r="M1946" s="83" cm="1">
        <f t="array" ref="M1946">+IFERROR(IF(CONSOLIDADO[[#This Row],[Día]]&lt;14,0,INDEX(CONSOLIDADO[Casos Diarios],ROW()-14,1)),0)</f>
        <v>0</v>
      </c>
      <c r="N1946" s="78">
        <f>+IF(CONSOLIDADO[[#This Row],[Clave]]="710143893",1,IF(OR(CONSOLIDADO[[#This Row],[Casos Acumulados]]&gt;0,CONSOLIDADO[[#This Row],[Muertes]]&gt;0),N1945+1,I1946))</f>
        <v>0</v>
      </c>
      <c r="O1946" s="75">
        <f>+IFERROR(VLOOKUP($G1946,TDMuertes!$C$2:$E$534,3,0),0)</f>
        <v>0</v>
      </c>
      <c r="P1946" s="100" t="str">
        <f t="shared" ca="1" si="162"/>
        <v>OFF</v>
      </c>
      <c r="Q1946" s="84">
        <f>+IFERROR(VLOOKUP(CONSOLIDADO[[#This Row],[Codigo Municipio]],TDDia!$A$4:$B$394,2,0),0)</f>
        <v>0</v>
      </c>
    </row>
    <row r="1947" spans="2:17" ht="14.4" x14ac:dyDescent="0.3">
      <c r="B1947">
        <f t="shared" si="164"/>
        <v>11</v>
      </c>
      <c r="C1947" s="75" t="str" cm="1">
        <f t="array" ref="C1947">+INDEX(Table_4[[Departamento]:[Municipio]],FINAL!$B1947,1)</f>
        <v>Colón</v>
      </c>
      <c r="D1947" s="75" t="str" cm="1">
        <f t="array" ref="D1947">+INDEX(Table_4[[Departamento]:[Municipio]],FINAL!$B1947,4)</f>
        <v>Iriona</v>
      </c>
      <c r="E1947" s="75" t="str" cm="1">
        <f t="array" ref="E1947">+INDEX(Table_4[[Departamento]:[Municipio]],FINAL!$B1947,3)</f>
        <v>0203</v>
      </c>
      <c r="F1947" s="102">
        <f t="shared" si="163"/>
        <v>43908</v>
      </c>
      <c r="G1947" s="77" t="str">
        <f>+CONSOLIDADO[[#This Row],[Codigo Municipio]]&amp;CONSOLIDADO[[#This Row],[Fecha]]</f>
        <v>020343908</v>
      </c>
      <c r="H1947" s="78">
        <f>+IFERROR(VLOOKUP($G1947,TDAcumula!$C$2:$E$2027,3,0),0)</f>
        <v>0</v>
      </c>
      <c r="I1947" s="79">
        <f t="shared" si="160"/>
        <v>0</v>
      </c>
      <c r="J1947" s="80">
        <f>+IF(CONSOLIDADO[[#This Row],[Codigo Municipio]]=E1946,CONSOLIDADO[[#This Row],[Fallecidos Diarios]]+J1946,CONSOLIDADO[[#This Row],[Fallecidos Diarios]])</f>
        <v>0</v>
      </c>
      <c r="K1947" s="81">
        <f t="shared" si="161"/>
        <v>0</v>
      </c>
      <c r="L1947" s="82">
        <f>+IF(CONSOLIDADO[[#This Row],[Codigo Municipio]]=E1946,CONSOLIDADO[[#This Row],[Recuperados Diarios]]+L1946,CONSOLIDADO[[#This Row],[Recuperados Diarios]])</f>
        <v>0</v>
      </c>
      <c r="M1947" s="83" cm="1">
        <f t="array" ref="M1947">+IFERROR(IF(CONSOLIDADO[[#This Row],[Día]]&lt;14,0,INDEX(CONSOLIDADO[Casos Diarios],ROW()-14,1)),0)</f>
        <v>0</v>
      </c>
      <c r="N1947" s="78">
        <f>+IF(CONSOLIDADO[[#This Row],[Clave]]="710143893",1,IF(OR(CONSOLIDADO[[#This Row],[Casos Acumulados]]&gt;0,CONSOLIDADO[[#This Row],[Muertes]]&gt;0),N1946+1,I1947))</f>
        <v>0</v>
      </c>
      <c r="O1947" s="75">
        <f>+IFERROR(VLOOKUP($G1947,TDMuertes!$C$2:$E$534,3,0),0)</f>
        <v>0</v>
      </c>
      <c r="P1947" s="100" t="str">
        <f t="shared" ca="1" si="162"/>
        <v>OFF</v>
      </c>
      <c r="Q1947" s="84">
        <f>+IFERROR(VLOOKUP(CONSOLIDADO[[#This Row],[Codigo Municipio]],TDDia!$A$4:$B$394,2,0),0)</f>
        <v>0</v>
      </c>
    </row>
    <row r="1948" spans="2:17" ht="14.4" x14ac:dyDescent="0.3">
      <c r="B1948">
        <f t="shared" si="164"/>
        <v>11</v>
      </c>
      <c r="C1948" s="75" t="str" cm="1">
        <f t="array" ref="C1948">+INDEX(Table_4[[Departamento]:[Municipio]],FINAL!$B1948,1)</f>
        <v>Colón</v>
      </c>
      <c r="D1948" s="75" t="str" cm="1">
        <f t="array" ref="D1948">+INDEX(Table_4[[Departamento]:[Municipio]],FINAL!$B1948,4)</f>
        <v>Iriona</v>
      </c>
      <c r="E1948" s="75" t="str" cm="1">
        <f t="array" ref="E1948">+INDEX(Table_4[[Departamento]:[Municipio]],FINAL!$B1948,3)</f>
        <v>0203</v>
      </c>
      <c r="F1948" s="102">
        <f t="shared" si="163"/>
        <v>43909</v>
      </c>
      <c r="G1948" s="77" t="str">
        <f>+CONSOLIDADO[[#This Row],[Codigo Municipio]]&amp;CONSOLIDADO[[#This Row],[Fecha]]</f>
        <v>020343909</v>
      </c>
      <c r="H1948" s="78">
        <f>+IFERROR(VLOOKUP($G1948,TDAcumula!$C$2:$E$2027,3,0),0)</f>
        <v>0</v>
      </c>
      <c r="I1948" s="79">
        <f t="shared" si="160"/>
        <v>0</v>
      </c>
      <c r="J1948" s="80">
        <f>+IF(CONSOLIDADO[[#This Row],[Codigo Municipio]]=E1947,CONSOLIDADO[[#This Row],[Fallecidos Diarios]]+J1947,CONSOLIDADO[[#This Row],[Fallecidos Diarios]])</f>
        <v>0</v>
      </c>
      <c r="K1948" s="81">
        <f t="shared" si="161"/>
        <v>0</v>
      </c>
      <c r="L1948" s="82">
        <f>+IF(CONSOLIDADO[[#This Row],[Codigo Municipio]]=E1947,CONSOLIDADO[[#This Row],[Recuperados Diarios]]+L1947,CONSOLIDADO[[#This Row],[Recuperados Diarios]])</f>
        <v>0</v>
      </c>
      <c r="M1948" s="83" cm="1">
        <f t="array" ref="M1948">+IFERROR(IF(CONSOLIDADO[[#This Row],[Día]]&lt;14,0,INDEX(CONSOLIDADO[Casos Diarios],ROW()-14,1)),0)</f>
        <v>0</v>
      </c>
      <c r="N1948" s="78">
        <f>+IF(CONSOLIDADO[[#This Row],[Clave]]="710143893",1,IF(OR(CONSOLIDADO[[#This Row],[Casos Acumulados]]&gt;0,CONSOLIDADO[[#This Row],[Muertes]]&gt;0),N1947+1,I1948))</f>
        <v>0</v>
      </c>
      <c r="O1948" s="75">
        <f>+IFERROR(VLOOKUP($G1948,TDMuertes!$C$2:$E$534,3,0),0)</f>
        <v>0</v>
      </c>
      <c r="P1948" s="100" t="str">
        <f t="shared" ca="1" si="162"/>
        <v>OFF</v>
      </c>
      <c r="Q1948" s="84">
        <f>+IFERROR(VLOOKUP(CONSOLIDADO[[#This Row],[Codigo Municipio]],TDDia!$A$4:$B$394,2,0),0)</f>
        <v>0</v>
      </c>
    </row>
    <row r="1949" spans="2:17" ht="14.4" x14ac:dyDescent="0.3">
      <c r="B1949">
        <f t="shared" si="164"/>
        <v>11</v>
      </c>
      <c r="C1949" s="75" t="str" cm="1">
        <f t="array" ref="C1949">+INDEX(Table_4[[Departamento]:[Municipio]],FINAL!$B1949,1)</f>
        <v>Colón</v>
      </c>
      <c r="D1949" s="75" t="str" cm="1">
        <f t="array" ref="D1949">+INDEX(Table_4[[Departamento]:[Municipio]],FINAL!$B1949,4)</f>
        <v>Iriona</v>
      </c>
      <c r="E1949" s="75" t="str" cm="1">
        <f t="array" ref="E1949">+INDEX(Table_4[[Departamento]:[Municipio]],FINAL!$B1949,3)</f>
        <v>0203</v>
      </c>
      <c r="F1949" s="102">
        <f t="shared" si="163"/>
        <v>43910</v>
      </c>
      <c r="G1949" s="77" t="str">
        <f>+CONSOLIDADO[[#This Row],[Codigo Municipio]]&amp;CONSOLIDADO[[#This Row],[Fecha]]</f>
        <v>020343910</v>
      </c>
      <c r="H1949" s="78">
        <f>+IFERROR(VLOOKUP($G1949,TDAcumula!$C$2:$E$2027,3,0),0)</f>
        <v>0</v>
      </c>
      <c r="I1949" s="79">
        <f t="shared" si="160"/>
        <v>0</v>
      </c>
      <c r="J1949" s="80">
        <f>+IF(CONSOLIDADO[[#This Row],[Codigo Municipio]]=E1948,CONSOLIDADO[[#This Row],[Fallecidos Diarios]]+J1948,CONSOLIDADO[[#This Row],[Fallecidos Diarios]])</f>
        <v>0</v>
      </c>
      <c r="K1949" s="81">
        <f t="shared" si="161"/>
        <v>0</v>
      </c>
      <c r="L1949" s="82">
        <f>+IF(CONSOLIDADO[[#This Row],[Codigo Municipio]]=E1948,CONSOLIDADO[[#This Row],[Recuperados Diarios]]+L1948,CONSOLIDADO[[#This Row],[Recuperados Diarios]])</f>
        <v>0</v>
      </c>
      <c r="M1949" s="83" cm="1">
        <f t="array" ref="M1949">+IFERROR(IF(CONSOLIDADO[[#This Row],[Día]]&lt;14,0,INDEX(CONSOLIDADO[Casos Diarios],ROW()-14,1)),0)</f>
        <v>0</v>
      </c>
      <c r="N1949" s="78">
        <f>+IF(CONSOLIDADO[[#This Row],[Clave]]="710143893",1,IF(OR(CONSOLIDADO[[#This Row],[Casos Acumulados]]&gt;0,CONSOLIDADO[[#This Row],[Muertes]]&gt;0),N1948+1,I1949))</f>
        <v>0</v>
      </c>
      <c r="O1949" s="75">
        <f>+IFERROR(VLOOKUP($G1949,TDMuertes!$C$2:$E$534,3,0),0)</f>
        <v>0</v>
      </c>
      <c r="P1949" s="100" t="str">
        <f t="shared" ca="1" si="162"/>
        <v>OFF</v>
      </c>
      <c r="Q1949" s="84">
        <f>+IFERROR(VLOOKUP(CONSOLIDADO[[#This Row],[Codigo Municipio]],TDDia!$A$4:$B$394,2,0),0)</f>
        <v>0</v>
      </c>
    </row>
    <row r="1950" spans="2:17" ht="14.4" x14ac:dyDescent="0.3">
      <c r="B1950">
        <f t="shared" si="164"/>
        <v>11</v>
      </c>
      <c r="C1950" s="75" t="str" cm="1">
        <f t="array" ref="C1950">+INDEX(Table_4[[Departamento]:[Municipio]],FINAL!$B1950,1)</f>
        <v>Colón</v>
      </c>
      <c r="D1950" s="75" t="str" cm="1">
        <f t="array" ref="D1950">+INDEX(Table_4[[Departamento]:[Municipio]],FINAL!$B1950,4)</f>
        <v>Iriona</v>
      </c>
      <c r="E1950" s="75" t="str" cm="1">
        <f t="array" ref="E1950">+INDEX(Table_4[[Departamento]:[Municipio]],FINAL!$B1950,3)</f>
        <v>0203</v>
      </c>
      <c r="F1950" s="102">
        <f t="shared" si="163"/>
        <v>43911</v>
      </c>
      <c r="G1950" s="77" t="str">
        <f>+CONSOLIDADO[[#This Row],[Codigo Municipio]]&amp;CONSOLIDADO[[#This Row],[Fecha]]</f>
        <v>020343911</v>
      </c>
      <c r="H1950" s="78">
        <f>+IFERROR(VLOOKUP($G1950,TDAcumula!$C$2:$E$2027,3,0),0)</f>
        <v>0</v>
      </c>
      <c r="I1950" s="79">
        <f t="shared" si="160"/>
        <v>0</v>
      </c>
      <c r="J1950" s="80">
        <f>+IF(CONSOLIDADO[[#This Row],[Codigo Municipio]]=E1949,CONSOLIDADO[[#This Row],[Fallecidos Diarios]]+J1949,CONSOLIDADO[[#This Row],[Fallecidos Diarios]])</f>
        <v>0</v>
      </c>
      <c r="K1950" s="81">
        <f t="shared" si="161"/>
        <v>0</v>
      </c>
      <c r="L1950" s="82">
        <f>+IF(CONSOLIDADO[[#This Row],[Codigo Municipio]]=E1949,CONSOLIDADO[[#This Row],[Recuperados Diarios]]+L1949,CONSOLIDADO[[#This Row],[Recuperados Diarios]])</f>
        <v>0</v>
      </c>
      <c r="M1950" s="83" cm="1">
        <f t="array" ref="M1950">+IFERROR(IF(CONSOLIDADO[[#This Row],[Día]]&lt;14,0,INDEX(CONSOLIDADO[Casos Diarios],ROW()-14,1)),0)</f>
        <v>0</v>
      </c>
      <c r="N1950" s="78">
        <f>+IF(CONSOLIDADO[[#This Row],[Clave]]="710143893",1,IF(OR(CONSOLIDADO[[#This Row],[Casos Acumulados]]&gt;0,CONSOLIDADO[[#This Row],[Muertes]]&gt;0),N1949+1,I1950))</f>
        <v>0</v>
      </c>
      <c r="O1950" s="75">
        <f>+IFERROR(VLOOKUP($G1950,TDMuertes!$C$2:$E$534,3,0),0)</f>
        <v>0</v>
      </c>
      <c r="P1950" s="100" t="str">
        <f t="shared" ca="1" si="162"/>
        <v>OFF</v>
      </c>
      <c r="Q1950" s="84">
        <f>+IFERROR(VLOOKUP(CONSOLIDADO[[#This Row],[Codigo Municipio]],TDDia!$A$4:$B$394,2,0),0)</f>
        <v>0</v>
      </c>
    </row>
    <row r="1951" spans="2:17" ht="14.4" x14ac:dyDescent="0.3">
      <c r="B1951">
        <f t="shared" si="164"/>
        <v>11</v>
      </c>
      <c r="C1951" s="75" t="str" cm="1">
        <f t="array" ref="C1951">+INDEX(Table_4[[Departamento]:[Municipio]],FINAL!$B1951,1)</f>
        <v>Colón</v>
      </c>
      <c r="D1951" s="75" t="str" cm="1">
        <f t="array" ref="D1951">+INDEX(Table_4[[Departamento]:[Municipio]],FINAL!$B1951,4)</f>
        <v>Iriona</v>
      </c>
      <c r="E1951" s="75" t="str" cm="1">
        <f t="array" ref="E1951">+INDEX(Table_4[[Departamento]:[Municipio]],FINAL!$B1951,3)</f>
        <v>0203</v>
      </c>
      <c r="F1951" s="102">
        <f t="shared" si="163"/>
        <v>43912</v>
      </c>
      <c r="G1951" s="77" t="str">
        <f>+CONSOLIDADO[[#This Row],[Codigo Municipio]]&amp;CONSOLIDADO[[#This Row],[Fecha]]</f>
        <v>020343912</v>
      </c>
      <c r="H1951" s="78">
        <f>+IFERROR(VLOOKUP($G1951,TDAcumula!$C$2:$E$2027,3,0),0)</f>
        <v>0</v>
      </c>
      <c r="I1951" s="79">
        <f t="shared" si="160"/>
        <v>0</v>
      </c>
      <c r="J1951" s="80">
        <f>+IF(CONSOLIDADO[[#This Row],[Codigo Municipio]]=E1950,CONSOLIDADO[[#This Row],[Fallecidos Diarios]]+J1950,CONSOLIDADO[[#This Row],[Fallecidos Diarios]])</f>
        <v>0</v>
      </c>
      <c r="K1951" s="81">
        <f t="shared" si="161"/>
        <v>0</v>
      </c>
      <c r="L1951" s="82">
        <f>+IF(CONSOLIDADO[[#This Row],[Codigo Municipio]]=E1950,CONSOLIDADO[[#This Row],[Recuperados Diarios]]+L1950,CONSOLIDADO[[#This Row],[Recuperados Diarios]])</f>
        <v>0</v>
      </c>
      <c r="M1951" s="83" cm="1">
        <f t="array" ref="M1951">+IFERROR(IF(CONSOLIDADO[[#This Row],[Día]]&lt;14,0,INDEX(CONSOLIDADO[Casos Diarios],ROW()-14,1)),0)</f>
        <v>0</v>
      </c>
      <c r="N1951" s="78">
        <f>+IF(CONSOLIDADO[[#This Row],[Clave]]="710143893",1,IF(OR(CONSOLIDADO[[#This Row],[Casos Acumulados]]&gt;0,CONSOLIDADO[[#This Row],[Muertes]]&gt;0),N1950+1,I1951))</f>
        <v>0</v>
      </c>
      <c r="O1951" s="75">
        <f>+IFERROR(VLOOKUP($G1951,TDMuertes!$C$2:$E$534,3,0),0)</f>
        <v>0</v>
      </c>
      <c r="P1951" s="100" t="str">
        <f t="shared" ca="1" si="162"/>
        <v>OFF</v>
      </c>
      <c r="Q1951" s="84">
        <f>+IFERROR(VLOOKUP(CONSOLIDADO[[#This Row],[Codigo Municipio]],TDDia!$A$4:$B$394,2,0),0)</f>
        <v>0</v>
      </c>
    </row>
    <row r="1952" spans="2:17" ht="14.4" x14ac:dyDescent="0.3">
      <c r="B1952">
        <f t="shared" si="164"/>
        <v>11</v>
      </c>
      <c r="C1952" s="75" t="str" cm="1">
        <f t="array" ref="C1952">+INDEX(Table_4[[Departamento]:[Municipio]],FINAL!$B1952,1)</f>
        <v>Colón</v>
      </c>
      <c r="D1952" s="75" t="str" cm="1">
        <f t="array" ref="D1952">+INDEX(Table_4[[Departamento]:[Municipio]],FINAL!$B1952,4)</f>
        <v>Iriona</v>
      </c>
      <c r="E1952" s="75" t="str" cm="1">
        <f t="array" ref="E1952">+INDEX(Table_4[[Departamento]:[Municipio]],FINAL!$B1952,3)</f>
        <v>0203</v>
      </c>
      <c r="F1952" s="102">
        <f t="shared" si="163"/>
        <v>43913</v>
      </c>
      <c r="G1952" s="77" t="str">
        <f>+CONSOLIDADO[[#This Row],[Codigo Municipio]]&amp;CONSOLIDADO[[#This Row],[Fecha]]</f>
        <v>020343913</v>
      </c>
      <c r="H1952" s="78">
        <f>+IFERROR(VLOOKUP($G1952,TDAcumula!$C$2:$E$2027,3,0),0)</f>
        <v>0</v>
      </c>
      <c r="I1952" s="79">
        <f t="shared" si="160"/>
        <v>0</v>
      </c>
      <c r="J1952" s="80">
        <f>+IF(CONSOLIDADO[[#This Row],[Codigo Municipio]]=E1951,CONSOLIDADO[[#This Row],[Fallecidos Diarios]]+J1951,CONSOLIDADO[[#This Row],[Fallecidos Diarios]])</f>
        <v>0</v>
      </c>
      <c r="K1952" s="81">
        <f t="shared" si="161"/>
        <v>0</v>
      </c>
      <c r="L1952" s="82">
        <f>+IF(CONSOLIDADO[[#This Row],[Codigo Municipio]]=E1951,CONSOLIDADO[[#This Row],[Recuperados Diarios]]+L1951,CONSOLIDADO[[#This Row],[Recuperados Diarios]])</f>
        <v>0</v>
      </c>
      <c r="M1952" s="83" cm="1">
        <f t="array" ref="M1952">+IFERROR(IF(CONSOLIDADO[[#This Row],[Día]]&lt;14,0,INDEX(CONSOLIDADO[Casos Diarios],ROW()-14,1)),0)</f>
        <v>0</v>
      </c>
      <c r="N1952" s="78">
        <f>+IF(CONSOLIDADO[[#This Row],[Clave]]="710143893",1,IF(OR(CONSOLIDADO[[#This Row],[Casos Acumulados]]&gt;0,CONSOLIDADO[[#This Row],[Muertes]]&gt;0),N1951+1,I1952))</f>
        <v>0</v>
      </c>
      <c r="O1952" s="75">
        <f>+IFERROR(VLOOKUP($G1952,TDMuertes!$C$2:$E$534,3,0),0)</f>
        <v>0</v>
      </c>
      <c r="P1952" s="100" t="str">
        <f t="shared" ca="1" si="162"/>
        <v>OFF</v>
      </c>
      <c r="Q1952" s="84">
        <f>+IFERROR(VLOOKUP(CONSOLIDADO[[#This Row],[Codigo Municipio]],TDDia!$A$4:$B$394,2,0),0)</f>
        <v>0</v>
      </c>
    </row>
    <row r="1953" spans="2:17" ht="14.4" x14ac:dyDescent="0.3">
      <c r="B1953">
        <f t="shared" si="164"/>
        <v>11</v>
      </c>
      <c r="C1953" s="75" t="str" cm="1">
        <f t="array" ref="C1953">+INDEX(Table_4[[Departamento]:[Municipio]],FINAL!$B1953,1)</f>
        <v>Colón</v>
      </c>
      <c r="D1953" s="75" t="str" cm="1">
        <f t="array" ref="D1953">+INDEX(Table_4[[Departamento]:[Municipio]],FINAL!$B1953,4)</f>
        <v>Iriona</v>
      </c>
      <c r="E1953" s="75" t="str" cm="1">
        <f t="array" ref="E1953">+INDEX(Table_4[[Departamento]:[Municipio]],FINAL!$B1953,3)</f>
        <v>0203</v>
      </c>
      <c r="F1953" s="102">
        <f t="shared" si="163"/>
        <v>43914</v>
      </c>
      <c r="G1953" s="77" t="str">
        <f>+CONSOLIDADO[[#This Row],[Codigo Municipio]]&amp;CONSOLIDADO[[#This Row],[Fecha]]</f>
        <v>020343914</v>
      </c>
      <c r="H1953" s="78">
        <f>+IFERROR(VLOOKUP($G1953,TDAcumula!$C$2:$E$2027,3,0),0)</f>
        <v>0</v>
      </c>
      <c r="I1953" s="79">
        <f t="shared" si="160"/>
        <v>0</v>
      </c>
      <c r="J1953" s="80">
        <f>+IF(CONSOLIDADO[[#This Row],[Codigo Municipio]]=E1952,CONSOLIDADO[[#This Row],[Fallecidos Diarios]]+J1952,CONSOLIDADO[[#This Row],[Fallecidos Diarios]])</f>
        <v>0</v>
      </c>
      <c r="K1953" s="81">
        <f t="shared" si="161"/>
        <v>0</v>
      </c>
      <c r="L1953" s="82">
        <f>+IF(CONSOLIDADO[[#This Row],[Codigo Municipio]]=E1952,CONSOLIDADO[[#This Row],[Recuperados Diarios]]+L1952,CONSOLIDADO[[#This Row],[Recuperados Diarios]])</f>
        <v>0</v>
      </c>
      <c r="M1953" s="83" cm="1">
        <f t="array" ref="M1953">+IFERROR(IF(CONSOLIDADO[[#This Row],[Día]]&lt;14,0,INDEX(CONSOLIDADO[Casos Diarios],ROW()-14,1)),0)</f>
        <v>0</v>
      </c>
      <c r="N1953" s="78">
        <f>+IF(CONSOLIDADO[[#This Row],[Clave]]="710143893",1,IF(OR(CONSOLIDADO[[#This Row],[Casos Acumulados]]&gt;0,CONSOLIDADO[[#This Row],[Muertes]]&gt;0),N1952+1,I1953))</f>
        <v>0</v>
      </c>
      <c r="O1953" s="75">
        <f>+IFERROR(VLOOKUP($G1953,TDMuertes!$C$2:$E$534,3,0),0)</f>
        <v>0</v>
      </c>
      <c r="P1953" s="100" t="str">
        <f t="shared" ca="1" si="162"/>
        <v>OFF</v>
      </c>
      <c r="Q1953" s="84">
        <f>+IFERROR(VLOOKUP(CONSOLIDADO[[#This Row],[Codigo Municipio]],TDDia!$A$4:$B$394,2,0),0)</f>
        <v>0</v>
      </c>
    </row>
    <row r="1954" spans="2:17" ht="14.4" x14ac:dyDescent="0.3">
      <c r="B1954">
        <f t="shared" si="164"/>
        <v>11</v>
      </c>
      <c r="C1954" s="75" t="str" cm="1">
        <f t="array" ref="C1954">+INDEX(Table_4[[Departamento]:[Municipio]],FINAL!$B1954,1)</f>
        <v>Colón</v>
      </c>
      <c r="D1954" s="75" t="str" cm="1">
        <f t="array" ref="D1954">+INDEX(Table_4[[Departamento]:[Municipio]],FINAL!$B1954,4)</f>
        <v>Iriona</v>
      </c>
      <c r="E1954" s="75" t="str" cm="1">
        <f t="array" ref="E1954">+INDEX(Table_4[[Departamento]:[Municipio]],FINAL!$B1954,3)</f>
        <v>0203</v>
      </c>
      <c r="F1954" s="102">
        <f t="shared" si="163"/>
        <v>43915</v>
      </c>
      <c r="G1954" s="77" t="str">
        <f>+CONSOLIDADO[[#This Row],[Codigo Municipio]]&amp;CONSOLIDADO[[#This Row],[Fecha]]</f>
        <v>020343915</v>
      </c>
      <c r="H1954" s="78">
        <f>+IFERROR(VLOOKUP($G1954,TDAcumula!$C$2:$E$2027,3,0),0)</f>
        <v>0</v>
      </c>
      <c r="I1954" s="79">
        <f t="shared" si="160"/>
        <v>0</v>
      </c>
      <c r="J1954" s="80">
        <f>+IF(CONSOLIDADO[[#This Row],[Codigo Municipio]]=E1953,CONSOLIDADO[[#This Row],[Fallecidos Diarios]]+J1953,CONSOLIDADO[[#This Row],[Fallecidos Diarios]])</f>
        <v>0</v>
      </c>
      <c r="K1954" s="81">
        <f t="shared" si="161"/>
        <v>0</v>
      </c>
      <c r="L1954" s="82">
        <f>+IF(CONSOLIDADO[[#This Row],[Codigo Municipio]]=E1953,CONSOLIDADO[[#This Row],[Recuperados Diarios]]+L1953,CONSOLIDADO[[#This Row],[Recuperados Diarios]])</f>
        <v>0</v>
      </c>
      <c r="M1954" s="83" cm="1">
        <f t="array" ref="M1954">+IFERROR(IF(CONSOLIDADO[[#This Row],[Día]]&lt;14,0,INDEX(CONSOLIDADO[Casos Diarios],ROW()-14,1)),0)</f>
        <v>0</v>
      </c>
      <c r="N1954" s="78">
        <f>+IF(CONSOLIDADO[[#This Row],[Clave]]="710143893",1,IF(OR(CONSOLIDADO[[#This Row],[Casos Acumulados]]&gt;0,CONSOLIDADO[[#This Row],[Muertes]]&gt;0),N1953+1,I1954))</f>
        <v>0</v>
      </c>
      <c r="O1954" s="75">
        <f>+IFERROR(VLOOKUP($G1954,TDMuertes!$C$2:$E$534,3,0),0)</f>
        <v>0</v>
      </c>
      <c r="P1954" s="100" t="str">
        <f t="shared" ca="1" si="162"/>
        <v>OFF</v>
      </c>
      <c r="Q1954" s="84">
        <f>+IFERROR(VLOOKUP(CONSOLIDADO[[#This Row],[Codigo Municipio]],TDDia!$A$4:$B$394,2,0),0)</f>
        <v>0</v>
      </c>
    </row>
    <row r="1955" spans="2:17" ht="14.4" x14ac:dyDescent="0.3">
      <c r="B1955">
        <f t="shared" si="164"/>
        <v>11</v>
      </c>
      <c r="C1955" s="75" t="str" cm="1">
        <f t="array" ref="C1955">+INDEX(Table_4[[Departamento]:[Municipio]],FINAL!$B1955,1)</f>
        <v>Colón</v>
      </c>
      <c r="D1955" s="75" t="str" cm="1">
        <f t="array" ref="D1955">+INDEX(Table_4[[Departamento]:[Municipio]],FINAL!$B1955,4)</f>
        <v>Iriona</v>
      </c>
      <c r="E1955" s="75" t="str" cm="1">
        <f t="array" ref="E1955">+INDEX(Table_4[[Departamento]:[Municipio]],FINAL!$B1955,3)</f>
        <v>0203</v>
      </c>
      <c r="F1955" s="102">
        <f t="shared" si="163"/>
        <v>43916</v>
      </c>
      <c r="G1955" s="77" t="str">
        <f>+CONSOLIDADO[[#This Row],[Codigo Municipio]]&amp;CONSOLIDADO[[#This Row],[Fecha]]</f>
        <v>020343916</v>
      </c>
      <c r="H1955" s="78">
        <f>+IFERROR(VLOOKUP($G1955,TDAcumula!$C$2:$E$2027,3,0),0)</f>
        <v>0</v>
      </c>
      <c r="I1955" s="79">
        <f t="shared" si="160"/>
        <v>0</v>
      </c>
      <c r="J1955" s="80">
        <f>+IF(CONSOLIDADO[[#This Row],[Codigo Municipio]]=E1954,CONSOLIDADO[[#This Row],[Fallecidos Diarios]]+J1954,CONSOLIDADO[[#This Row],[Fallecidos Diarios]])</f>
        <v>0</v>
      </c>
      <c r="K1955" s="81">
        <f t="shared" si="161"/>
        <v>0</v>
      </c>
      <c r="L1955" s="82">
        <f>+IF(CONSOLIDADO[[#This Row],[Codigo Municipio]]=E1954,CONSOLIDADO[[#This Row],[Recuperados Diarios]]+L1954,CONSOLIDADO[[#This Row],[Recuperados Diarios]])</f>
        <v>0</v>
      </c>
      <c r="M1955" s="83" cm="1">
        <f t="array" ref="M1955">+IFERROR(IF(CONSOLIDADO[[#This Row],[Día]]&lt;14,0,INDEX(CONSOLIDADO[Casos Diarios],ROW()-14,1)),0)</f>
        <v>0</v>
      </c>
      <c r="N1955" s="78">
        <f>+IF(CONSOLIDADO[[#This Row],[Clave]]="710143893",1,IF(OR(CONSOLIDADO[[#This Row],[Casos Acumulados]]&gt;0,CONSOLIDADO[[#This Row],[Muertes]]&gt;0),N1954+1,I1955))</f>
        <v>0</v>
      </c>
      <c r="O1955" s="75">
        <f>+IFERROR(VLOOKUP($G1955,TDMuertes!$C$2:$E$534,3,0),0)</f>
        <v>0</v>
      </c>
      <c r="P1955" s="100" t="str">
        <f t="shared" ca="1" si="162"/>
        <v>OFF</v>
      </c>
      <c r="Q1955" s="84">
        <f>+IFERROR(VLOOKUP(CONSOLIDADO[[#This Row],[Codigo Municipio]],TDDia!$A$4:$B$394,2,0),0)</f>
        <v>0</v>
      </c>
    </row>
    <row r="1956" spans="2:17" ht="14.4" x14ac:dyDescent="0.3">
      <c r="B1956">
        <f t="shared" si="164"/>
        <v>11</v>
      </c>
      <c r="C1956" s="75" t="str" cm="1">
        <f t="array" ref="C1956">+INDEX(Table_4[[Departamento]:[Municipio]],FINAL!$B1956,1)</f>
        <v>Colón</v>
      </c>
      <c r="D1956" s="75" t="str" cm="1">
        <f t="array" ref="D1956">+INDEX(Table_4[[Departamento]:[Municipio]],FINAL!$B1956,4)</f>
        <v>Iriona</v>
      </c>
      <c r="E1956" s="75" t="str" cm="1">
        <f t="array" ref="E1956">+INDEX(Table_4[[Departamento]:[Municipio]],FINAL!$B1956,3)</f>
        <v>0203</v>
      </c>
      <c r="F1956" s="102">
        <f t="shared" si="163"/>
        <v>43917</v>
      </c>
      <c r="G1956" s="77" t="str">
        <f>+CONSOLIDADO[[#This Row],[Codigo Municipio]]&amp;CONSOLIDADO[[#This Row],[Fecha]]</f>
        <v>020343917</v>
      </c>
      <c r="H1956" s="78">
        <f>+IFERROR(VLOOKUP($G1956,TDAcumula!$C$2:$E$2027,3,0),0)</f>
        <v>0</v>
      </c>
      <c r="I1956" s="79">
        <f t="shared" si="160"/>
        <v>0</v>
      </c>
      <c r="J1956" s="80">
        <f>+IF(CONSOLIDADO[[#This Row],[Codigo Municipio]]=E1955,CONSOLIDADO[[#This Row],[Fallecidos Diarios]]+J1955,CONSOLIDADO[[#This Row],[Fallecidos Diarios]])</f>
        <v>0</v>
      </c>
      <c r="K1956" s="81">
        <f t="shared" si="161"/>
        <v>0</v>
      </c>
      <c r="L1956" s="82">
        <f>+IF(CONSOLIDADO[[#This Row],[Codigo Municipio]]=E1955,CONSOLIDADO[[#This Row],[Recuperados Diarios]]+L1955,CONSOLIDADO[[#This Row],[Recuperados Diarios]])</f>
        <v>0</v>
      </c>
      <c r="M1956" s="83" cm="1">
        <f t="array" ref="M1956">+IFERROR(IF(CONSOLIDADO[[#This Row],[Día]]&lt;14,0,INDEX(CONSOLIDADO[Casos Diarios],ROW()-14,1)),0)</f>
        <v>0</v>
      </c>
      <c r="N1956" s="78">
        <f>+IF(CONSOLIDADO[[#This Row],[Clave]]="710143893",1,IF(OR(CONSOLIDADO[[#This Row],[Casos Acumulados]]&gt;0,CONSOLIDADO[[#This Row],[Muertes]]&gt;0),N1955+1,I1956))</f>
        <v>0</v>
      </c>
      <c r="O1956" s="75">
        <f>+IFERROR(VLOOKUP($G1956,TDMuertes!$C$2:$E$534,3,0),0)</f>
        <v>0</v>
      </c>
      <c r="P1956" s="100" t="str">
        <f t="shared" ca="1" si="162"/>
        <v>OFF</v>
      </c>
      <c r="Q1956" s="84">
        <f>+IFERROR(VLOOKUP(CONSOLIDADO[[#This Row],[Codigo Municipio]],TDDia!$A$4:$B$394,2,0),0)</f>
        <v>0</v>
      </c>
    </row>
    <row r="1957" spans="2:17" ht="14.4" x14ac:dyDescent="0.3">
      <c r="B1957">
        <f t="shared" si="164"/>
        <v>11</v>
      </c>
      <c r="C1957" s="75" t="str" cm="1">
        <f t="array" ref="C1957">+INDEX(Table_4[[Departamento]:[Municipio]],FINAL!$B1957,1)</f>
        <v>Colón</v>
      </c>
      <c r="D1957" s="75" t="str" cm="1">
        <f t="array" ref="D1957">+INDEX(Table_4[[Departamento]:[Municipio]],FINAL!$B1957,4)</f>
        <v>Iriona</v>
      </c>
      <c r="E1957" s="75" t="str" cm="1">
        <f t="array" ref="E1957">+INDEX(Table_4[[Departamento]:[Municipio]],FINAL!$B1957,3)</f>
        <v>0203</v>
      </c>
      <c r="F1957" s="102">
        <f t="shared" si="163"/>
        <v>43918</v>
      </c>
      <c r="G1957" s="77" t="str">
        <f>+CONSOLIDADO[[#This Row],[Codigo Municipio]]&amp;CONSOLIDADO[[#This Row],[Fecha]]</f>
        <v>020343918</v>
      </c>
      <c r="H1957" s="78">
        <f>+IFERROR(VLOOKUP($G1957,TDAcumula!$C$2:$E$2027,3,0),0)</f>
        <v>0</v>
      </c>
      <c r="I1957" s="79">
        <f t="shared" si="160"/>
        <v>0</v>
      </c>
      <c r="J1957" s="80">
        <f>+IF(CONSOLIDADO[[#This Row],[Codigo Municipio]]=E1956,CONSOLIDADO[[#This Row],[Fallecidos Diarios]]+J1956,CONSOLIDADO[[#This Row],[Fallecidos Diarios]])</f>
        <v>0</v>
      </c>
      <c r="K1957" s="81">
        <f t="shared" si="161"/>
        <v>0</v>
      </c>
      <c r="L1957" s="82">
        <f>+IF(CONSOLIDADO[[#This Row],[Codigo Municipio]]=E1956,CONSOLIDADO[[#This Row],[Recuperados Diarios]]+L1956,CONSOLIDADO[[#This Row],[Recuperados Diarios]])</f>
        <v>0</v>
      </c>
      <c r="M1957" s="83" cm="1">
        <f t="array" ref="M1957">+IFERROR(IF(CONSOLIDADO[[#This Row],[Día]]&lt;14,0,INDEX(CONSOLIDADO[Casos Diarios],ROW()-14,1)),0)</f>
        <v>0</v>
      </c>
      <c r="N1957" s="78">
        <f>+IF(CONSOLIDADO[[#This Row],[Clave]]="710143893",1,IF(OR(CONSOLIDADO[[#This Row],[Casos Acumulados]]&gt;0,CONSOLIDADO[[#This Row],[Muertes]]&gt;0),N1956+1,I1957))</f>
        <v>0</v>
      </c>
      <c r="O1957" s="75">
        <f>+IFERROR(VLOOKUP($G1957,TDMuertes!$C$2:$E$534,3,0),0)</f>
        <v>0</v>
      </c>
      <c r="P1957" s="100" t="str">
        <f t="shared" ca="1" si="162"/>
        <v>OFF</v>
      </c>
      <c r="Q1957" s="84">
        <f>+IFERROR(VLOOKUP(CONSOLIDADO[[#This Row],[Codigo Municipio]],TDDia!$A$4:$B$394,2,0),0)</f>
        <v>0</v>
      </c>
    </row>
    <row r="1958" spans="2:17" ht="14.4" x14ac:dyDescent="0.3">
      <c r="B1958">
        <f t="shared" si="164"/>
        <v>11</v>
      </c>
      <c r="C1958" s="75" t="str" cm="1">
        <f t="array" ref="C1958">+INDEX(Table_4[[Departamento]:[Municipio]],FINAL!$B1958,1)</f>
        <v>Colón</v>
      </c>
      <c r="D1958" s="75" t="str" cm="1">
        <f t="array" ref="D1958">+INDEX(Table_4[[Departamento]:[Municipio]],FINAL!$B1958,4)</f>
        <v>Iriona</v>
      </c>
      <c r="E1958" s="75" t="str" cm="1">
        <f t="array" ref="E1958">+INDEX(Table_4[[Departamento]:[Municipio]],FINAL!$B1958,3)</f>
        <v>0203</v>
      </c>
      <c r="F1958" s="102">
        <f t="shared" si="163"/>
        <v>43919</v>
      </c>
      <c r="G1958" s="77" t="str">
        <f>+CONSOLIDADO[[#This Row],[Codigo Municipio]]&amp;CONSOLIDADO[[#This Row],[Fecha]]</f>
        <v>020343919</v>
      </c>
      <c r="H1958" s="78">
        <f>+IFERROR(VLOOKUP($G1958,TDAcumula!$C$2:$E$2027,3,0),0)</f>
        <v>0</v>
      </c>
      <c r="I1958" s="79">
        <f t="shared" si="160"/>
        <v>0</v>
      </c>
      <c r="J1958" s="80">
        <f>+IF(CONSOLIDADO[[#This Row],[Codigo Municipio]]=E1957,CONSOLIDADO[[#This Row],[Fallecidos Diarios]]+J1957,CONSOLIDADO[[#This Row],[Fallecidos Diarios]])</f>
        <v>0</v>
      </c>
      <c r="K1958" s="81">
        <f t="shared" si="161"/>
        <v>0</v>
      </c>
      <c r="L1958" s="82">
        <f>+IF(CONSOLIDADO[[#This Row],[Codigo Municipio]]=E1957,CONSOLIDADO[[#This Row],[Recuperados Diarios]]+L1957,CONSOLIDADO[[#This Row],[Recuperados Diarios]])</f>
        <v>0</v>
      </c>
      <c r="M1958" s="83" cm="1">
        <f t="array" ref="M1958">+IFERROR(IF(CONSOLIDADO[[#This Row],[Día]]&lt;14,0,INDEX(CONSOLIDADO[Casos Diarios],ROW()-14,1)),0)</f>
        <v>0</v>
      </c>
      <c r="N1958" s="78">
        <f>+IF(CONSOLIDADO[[#This Row],[Clave]]="710143893",1,IF(OR(CONSOLIDADO[[#This Row],[Casos Acumulados]]&gt;0,CONSOLIDADO[[#This Row],[Muertes]]&gt;0),N1957+1,I1958))</f>
        <v>0</v>
      </c>
      <c r="O1958" s="75">
        <f>+IFERROR(VLOOKUP($G1958,TDMuertes!$C$2:$E$534,3,0),0)</f>
        <v>0</v>
      </c>
      <c r="P1958" s="100" t="str">
        <f t="shared" ca="1" si="162"/>
        <v>OFF</v>
      </c>
      <c r="Q1958" s="84">
        <f>+IFERROR(VLOOKUP(CONSOLIDADO[[#This Row],[Codigo Municipio]],TDDia!$A$4:$B$394,2,0),0)</f>
        <v>0</v>
      </c>
    </row>
    <row r="1959" spans="2:17" ht="14.4" x14ac:dyDescent="0.3">
      <c r="B1959">
        <f t="shared" si="164"/>
        <v>11</v>
      </c>
      <c r="C1959" s="75" t="str" cm="1">
        <f t="array" ref="C1959">+INDEX(Table_4[[Departamento]:[Municipio]],FINAL!$B1959,1)</f>
        <v>Colón</v>
      </c>
      <c r="D1959" s="75" t="str" cm="1">
        <f t="array" ref="D1959">+INDEX(Table_4[[Departamento]:[Municipio]],FINAL!$B1959,4)</f>
        <v>Iriona</v>
      </c>
      <c r="E1959" s="75" t="str" cm="1">
        <f t="array" ref="E1959">+INDEX(Table_4[[Departamento]:[Municipio]],FINAL!$B1959,3)</f>
        <v>0203</v>
      </c>
      <c r="F1959" s="102">
        <f t="shared" si="163"/>
        <v>43920</v>
      </c>
      <c r="G1959" s="77" t="str">
        <f>+CONSOLIDADO[[#This Row],[Codigo Municipio]]&amp;CONSOLIDADO[[#This Row],[Fecha]]</f>
        <v>020343920</v>
      </c>
      <c r="H1959" s="78">
        <f>+IFERROR(VLOOKUP($G1959,TDAcumula!$C$2:$E$2027,3,0),0)</f>
        <v>0</v>
      </c>
      <c r="I1959" s="79">
        <f t="shared" si="160"/>
        <v>0</v>
      </c>
      <c r="J1959" s="80">
        <f>+IF(CONSOLIDADO[[#This Row],[Codigo Municipio]]=E1958,CONSOLIDADO[[#This Row],[Fallecidos Diarios]]+J1958,CONSOLIDADO[[#This Row],[Fallecidos Diarios]])</f>
        <v>0</v>
      </c>
      <c r="K1959" s="81">
        <f t="shared" si="161"/>
        <v>0</v>
      </c>
      <c r="L1959" s="82">
        <f>+IF(CONSOLIDADO[[#This Row],[Codigo Municipio]]=E1958,CONSOLIDADO[[#This Row],[Recuperados Diarios]]+L1958,CONSOLIDADO[[#This Row],[Recuperados Diarios]])</f>
        <v>0</v>
      </c>
      <c r="M1959" s="83" cm="1">
        <f t="array" ref="M1959">+IFERROR(IF(CONSOLIDADO[[#This Row],[Día]]&lt;14,0,INDEX(CONSOLIDADO[Casos Diarios],ROW()-14,1)),0)</f>
        <v>0</v>
      </c>
      <c r="N1959" s="78">
        <f>+IF(CONSOLIDADO[[#This Row],[Clave]]="710143893",1,IF(OR(CONSOLIDADO[[#This Row],[Casos Acumulados]]&gt;0,CONSOLIDADO[[#This Row],[Muertes]]&gt;0),N1958+1,I1959))</f>
        <v>0</v>
      </c>
      <c r="O1959" s="75">
        <f>+IFERROR(VLOOKUP($G1959,TDMuertes!$C$2:$E$534,3,0),0)</f>
        <v>0</v>
      </c>
      <c r="P1959" s="100" t="str">
        <f t="shared" ca="1" si="162"/>
        <v>OFF</v>
      </c>
      <c r="Q1959" s="84">
        <f>+IFERROR(VLOOKUP(CONSOLIDADO[[#This Row],[Codigo Municipio]],TDDia!$A$4:$B$394,2,0),0)</f>
        <v>0</v>
      </c>
    </row>
    <row r="1960" spans="2:17" ht="14.4" x14ac:dyDescent="0.3">
      <c r="B1960">
        <f t="shared" si="164"/>
        <v>11</v>
      </c>
      <c r="C1960" s="75" t="str" cm="1">
        <f t="array" ref="C1960">+INDEX(Table_4[[Departamento]:[Municipio]],FINAL!$B1960,1)</f>
        <v>Colón</v>
      </c>
      <c r="D1960" s="75" t="str" cm="1">
        <f t="array" ref="D1960">+INDEX(Table_4[[Departamento]:[Municipio]],FINAL!$B1960,4)</f>
        <v>Iriona</v>
      </c>
      <c r="E1960" s="75" t="str" cm="1">
        <f t="array" ref="E1960">+INDEX(Table_4[[Departamento]:[Municipio]],FINAL!$B1960,3)</f>
        <v>0203</v>
      </c>
      <c r="F1960" s="102">
        <f t="shared" si="163"/>
        <v>43921</v>
      </c>
      <c r="G1960" s="77" t="str">
        <f>+CONSOLIDADO[[#This Row],[Codigo Municipio]]&amp;CONSOLIDADO[[#This Row],[Fecha]]</f>
        <v>020343921</v>
      </c>
      <c r="H1960" s="78">
        <f>+IFERROR(VLOOKUP($G1960,TDAcumula!$C$2:$E$2027,3,0),0)</f>
        <v>0</v>
      </c>
      <c r="I1960" s="79">
        <f t="shared" ref="I1960:I2023" si="165">+IF(E1960=E1959,H1960+I1959,H1960)</f>
        <v>0</v>
      </c>
      <c r="J1960" s="80">
        <f>+IF(CONSOLIDADO[[#This Row],[Codigo Municipio]]=E1959,CONSOLIDADO[[#This Row],[Fallecidos Diarios]]+J1959,CONSOLIDADO[[#This Row],[Fallecidos Diarios]])</f>
        <v>0</v>
      </c>
      <c r="K1960" s="81">
        <f t="shared" ref="K1960:K2023" si="166">+IF(I1960-J1960-L1960&lt;0,0,I1960-J1960-L1960)</f>
        <v>0</v>
      </c>
      <c r="L1960" s="82">
        <f>+IF(CONSOLIDADO[[#This Row],[Codigo Municipio]]=E1959,CONSOLIDADO[[#This Row],[Recuperados Diarios]]+L1959,CONSOLIDADO[[#This Row],[Recuperados Diarios]])</f>
        <v>0</v>
      </c>
      <c r="M1960" s="83" cm="1">
        <f t="array" ref="M1960">+IFERROR(IF(CONSOLIDADO[[#This Row],[Día]]&lt;14,0,INDEX(CONSOLIDADO[Casos Diarios],ROW()-14,1)),0)</f>
        <v>0</v>
      </c>
      <c r="N1960" s="78">
        <f>+IF(CONSOLIDADO[[#This Row],[Clave]]="710143893",1,IF(OR(CONSOLIDADO[[#This Row],[Casos Acumulados]]&gt;0,CONSOLIDADO[[#This Row],[Muertes]]&gt;0),N1959+1,I1960))</f>
        <v>0</v>
      </c>
      <c r="O1960" s="75">
        <f>+IFERROR(VLOOKUP($G1960,TDMuertes!$C$2:$E$534,3,0),0)</f>
        <v>0</v>
      </c>
      <c r="P1960" s="100" t="str">
        <f t="shared" ref="P1960:P2023" ca="1" si="167">+IF(N1960=0,"OFF",IF(N1960=1,"START",IF(AND(N1960&gt;1,F1960&lt;TODAY()+1),"ON","OUT TIME")))</f>
        <v>OFF</v>
      </c>
      <c r="Q1960" s="84">
        <f>+IFERROR(VLOOKUP(CONSOLIDADO[[#This Row],[Codigo Municipio]],TDDia!$A$4:$B$394,2,0),0)</f>
        <v>0</v>
      </c>
    </row>
    <row r="1961" spans="2:17" ht="14.4" x14ac:dyDescent="0.3">
      <c r="B1961">
        <f t="shared" si="164"/>
        <v>11</v>
      </c>
      <c r="C1961" s="75" t="str" cm="1">
        <f t="array" ref="C1961">+INDEX(Table_4[[Departamento]:[Municipio]],FINAL!$B1961,1)</f>
        <v>Colón</v>
      </c>
      <c r="D1961" s="75" t="str" cm="1">
        <f t="array" ref="D1961">+INDEX(Table_4[[Departamento]:[Municipio]],FINAL!$B1961,4)</f>
        <v>Iriona</v>
      </c>
      <c r="E1961" s="75" t="str" cm="1">
        <f t="array" ref="E1961">+INDEX(Table_4[[Departamento]:[Municipio]],FINAL!$B1961,3)</f>
        <v>0203</v>
      </c>
      <c r="F1961" s="102">
        <f t="shared" si="163"/>
        <v>43922</v>
      </c>
      <c r="G1961" s="77" t="str">
        <f>+CONSOLIDADO[[#This Row],[Codigo Municipio]]&amp;CONSOLIDADO[[#This Row],[Fecha]]</f>
        <v>020343922</v>
      </c>
      <c r="H1961" s="78">
        <f>+IFERROR(VLOOKUP($G1961,TDAcumula!$C$2:$E$2027,3,0),0)</f>
        <v>0</v>
      </c>
      <c r="I1961" s="79">
        <f t="shared" si="165"/>
        <v>0</v>
      </c>
      <c r="J1961" s="80">
        <f>+IF(CONSOLIDADO[[#This Row],[Codigo Municipio]]=E1960,CONSOLIDADO[[#This Row],[Fallecidos Diarios]]+J1960,CONSOLIDADO[[#This Row],[Fallecidos Diarios]])</f>
        <v>0</v>
      </c>
      <c r="K1961" s="81">
        <f t="shared" si="166"/>
        <v>0</v>
      </c>
      <c r="L1961" s="82">
        <f>+IF(CONSOLIDADO[[#This Row],[Codigo Municipio]]=E1960,CONSOLIDADO[[#This Row],[Recuperados Diarios]]+L1960,CONSOLIDADO[[#This Row],[Recuperados Diarios]])</f>
        <v>0</v>
      </c>
      <c r="M1961" s="83" cm="1">
        <f t="array" ref="M1961">+IFERROR(IF(CONSOLIDADO[[#This Row],[Día]]&lt;14,0,INDEX(CONSOLIDADO[Casos Diarios],ROW()-14,1)),0)</f>
        <v>0</v>
      </c>
      <c r="N1961" s="78">
        <f>+IF(CONSOLIDADO[[#This Row],[Clave]]="710143893",1,IF(OR(CONSOLIDADO[[#This Row],[Casos Acumulados]]&gt;0,CONSOLIDADO[[#This Row],[Muertes]]&gt;0),N1960+1,I1961))</f>
        <v>0</v>
      </c>
      <c r="O1961" s="75">
        <f>+IFERROR(VLOOKUP($G1961,TDMuertes!$C$2:$E$534,3,0),0)</f>
        <v>0</v>
      </c>
      <c r="P1961" s="100" t="str">
        <f t="shared" ca="1" si="167"/>
        <v>OFF</v>
      </c>
      <c r="Q1961" s="84">
        <f>+IFERROR(VLOOKUP(CONSOLIDADO[[#This Row],[Codigo Municipio]],TDDia!$A$4:$B$394,2,0),0)</f>
        <v>0</v>
      </c>
    </row>
    <row r="1962" spans="2:17" ht="14.4" x14ac:dyDescent="0.3">
      <c r="B1962">
        <f t="shared" si="164"/>
        <v>11</v>
      </c>
      <c r="C1962" s="75" t="str" cm="1">
        <f t="array" ref="C1962">+INDEX(Table_4[[Departamento]:[Municipio]],FINAL!$B1962,1)</f>
        <v>Colón</v>
      </c>
      <c r="D1962" s="75" t="str" cm="1">
        <f t="array" ref="D1962">+INDEX(Table_4[[Departamento]:[Municipio]],FINAL!$B1962,4)</f>
        <v>Iriona</v>
      </c>
      <c r="E1962" s="75" t="str" cm="1">
        <f t="array" ref="E1962">+INDEX(Table_4[[Departamento]:[Municipio]],FINAL!$B1962,3)</f>
        <v>0203</v>
      </c>
      <c r="F1962" s="102">
        <f t="shared" si="163"/>
        <v>43923</v>
      </c>
      <c r="G1962" s="77" t="str">
        <f>+CONSOLIDADO[[#This Row],[Codigo Municipio]]&amp;CONSOLIDADO[[#This Row],[Fecha]]</f>
        <v>020343923</v>
      </c>
      <c r="H1962" s="78">
        <f>+IFERROR(VLOOKUP($G1962,TDAcumula!$C$2:$E$2027,3,0),0)</f>
        <v>0</v>
      </c>
      <c r="I1962" s="79">
        <f t="shared" si="165"/>
        <v>0</v>
      </c>
      <c r="J1962" s="80">
        <f>+IF(CONSOLIDADO[[#This Row],[Codigo Municipio]]=E1961,CONSOLIDADO[[#This Row],[Fallecidos Diarios]]+J1961,CONSOLIDADO[[#This Row],[Fallecidos Diarios]])</f>
        <v>0</v>
      </c>
      <c r="K1962" s="81">
        <f t="shared" si="166"/>
        <v>0</v>
      </c>
      <c r="L1962" s="82">
        <f>+IF(CONSOLIDADO[[#This Row],[Codigo Municipio]]=E1961,CONSOLIDADO[[#This Row],[Recuperados Diarios]]+L1961,CONSOLIDADO[[#This Row],[Recuperados Diarios]])</f>
        <v>0</v>
      </c>
      <c r="M1962" s="83" cm="1">
        <f t="array" ref="M1962">+IFERROR(IF(CONSOLIDADO[[#This Row],[Día]]&lt;14,0,INDEX(CONSOLIDADO[Casos Diarios],ROW()-14,1)),0)</f>
        <v>0</v>
      </c>
      <c r="N1962" s="78">
        <f>+IF(CONSOLIDADO[[#This Row],[Clave]]="710143893",1,IF(OR(CONSOLIDADO[[#This Row],[Casos Acumulados]]&gt;0,CONSOLIDADO[[#This Row],[Muertes]]&gt;0),N1961+1,I1962))</f>
        <v>0</v>
      </c>
      <c r="O1962" s="75">
        <f>+IFERROR(VLOOKUP($G1962,TDMuertes!$C$2:$E$534,3,0),0)</f>
        <v>0</v>
      </c>
      <c r="P1962" s="100" t="str">
        <f t="shared" ca="1" si="167"/>
        <v>OFF</v>
      </c>
      <c r="Q1962" s="84">
        <f>+IFERROR(VLOOKUP(CONSOLIDADO[[#This Row],[Codigo Municipio]],TDDia!$A$4:$B$394,2,0),0)</f>
        <v>0</v>
      </c>
    </row>
    <row r="1963" spans="2:17" ht="14.4" x14ac:dyDescent="0.3">
      <c r="B1963">
        <f t="shared" si="164"/>
        <v>11</v>
      </c>
      <c r="C1963" s="75" t="str" cm="1">
        <f t="array" ref="C1963">+INDEX(Table_4[[Departamento]:[Municipio]],FINAL!$B1963,1)</f>
        <v>Colón</v>
      </c>
      <c r="D1963" s="75" t="str" cm="1">
        <f t="array" ref="D1963">+INDEX(Table_4[[Departamento]:[Municipio]],FINAL!$B1963,4)</f>
        <v>Iriona</v>
      </c>
      <c r="E1963" s="75" t="str" cm="1">
        <f t="array" ref="E1963">+INDEX(Table_4[[Departamento]:[Municipio]],FINAL!$B1963,3)</f>
        <v>0203</v>
      </c>
      <c r="F1963" s="102">
        <f t="shared" si="163"/>
        <v>43924</v>
      </c>
      <c r="G1963" s="77" t="str">
        <f>+CONSOLIDADO[[#This Row],[Codigo Municipio]]&amp;CONSOLIDADO[[#This Row],[Fecha]]</f>
        <v>020343924</v>
      </c>
      <c r="H1963" s="78">
        <f>+IFERROR(VLOOKUP($G1963,TDAcumula!$C$2:$E$2027,3,0),0)</f>
        <v>0</v>
      </c>
      <c r="I1963" s="79">
        <f t="shared" si="165"/>
        <v>0</v>
      </c>
      <c r="J1963" s="80">
        <f>+IF(CONSOLIDADO[[#This Row],[Codigo Municipio]]=E1962,CONSOLIDADO[[#This Row],[Fallecidos Diarios]]+J1962,CONSOLIDADO[[#This Row],[Fallecidos Diarios]])</f>
        <v>0</v>
      </c>
      <c r="K1963" s="81">
        <f t="shared" si="166"/>
        <v>0</v>
      </c>
      <c r="L1963" s="82">
        <f>+IF(CONSOLIDADO[[#This Row],[Codigo Municipio]]=E1962,CONSOLIDADO[[#This Row],[Recuperados Diarios]]+L1962,CONSOLIDADO[[#This Row],[Recuperados Diarios]])</f>
        <v>0</v>
      </c>
      <c r="M1963" s="83" cm="1">
        <f t="array" ref="M1963">+IFERROR(IF(CONSOLIDADO[[#This Row],[Día]]&lt;14,0,INDEX(CONSOLIDADO[Casos Diarios],ROW()-14,1)),0)</f>
        <v>0</v>
      </c>
      <c r="N1963" s="78">
        <f>+IF(CONSOLIDADO[[#This Row],[Clave]]="710143893",1,IF(OR(CONSOLIDADO[[#This Row],[Casos Acumulados]]&gt;0,CONSOLIDADO[[#This Row],[Muertes]]&gt;0),N1962+1,I1963))</f>
        <v>0</v>
      </c>
      <c r="O1963" s="75">
        <f>+IFERROR(VLOOKUP($G1963,TDMuertes!$C$2:$E$534,3,0),0)</f>
        <v>0</v>
      </c>
      <c r="P1963" s="100" t="str">
        <f t="shared" ca="1" si="167"/>
        <v>OFF</v>
      </c>
      <c r="Q1963" s="84">
        <f>+IFERROR(VLOOKUP(CONSOLIDADO[[#This Row],[Codigo Municipio]],TDDia!$A$4:$B$394,2,0),0)</f>
        <v>0</v>
      </c>
    </row>
    <row r="1964" spans="2:17" ht="14.4" x14ac:dyDescent="0.3">
      <c r="B1964">
        <f t="shared" si="164"/>
        <v>11</v>
      </c>
      <c r="C1964" s="75" t="str" cm="1">
        <f t="array" ref="C1964">+INDEX(Table_4[[Departamento]:[Municipio]],FINAL!$B1964,1)</f>
        <v>Colón</v>
      </c>
      <c r="D1964" s="75" t="str" cm="1">
        <f t="array" ref="D1964">+INDEX(Table_4[[Departamento]:[Municipio]],FINAL!$B1964,4)</f>
        <v>Iriona</v>
      </c>
      <c r="E1964" s="75" t="str" cm="1">
        <f t="array" ref="E1964">+INDEX(Table_4[[Departamento]:[Municipio]],FINAL!$B1964,3)</f>
        <v>0203</v>
      </c>
      <c r="F1964" s="102">
        <f t="shared" si="163"/>
        <v>43925</v>
      </c>
      <c r="G1964" s="77" t="str">
        <f>+CONSOLIDADO[[#This Row],[Codigo Municipio]]&amp;CONSOLIDADO[[#This Row],[Fecha]]</f>
        <v>020343925</v>
      </c>
      <c r="H1964" s="78">
        <f>+IFERROR(VLOOKUP($G1964,TDAcumula!$C$2:$E$2027,3,0),0)</f>
        <v>0</v>
      </c>
      <c r="I1964" s="79">
        <f t="shared" si="165"/>
        <v>0</v>
      </c>
      <c r="J1964" s="80">
        <f>+IF(CONSOLIDADO[[#This Row],[Codigo Municipio]]=E1963,CONSOLIDADO[[#This Row],[Fallecidos Diarios]]+J1963,CONSOLIDADO[[#This Row],[Fallecidos Diarios]])</f>
        <v>0</v>
      </c>
      <c r="K1964" s="81">
        <f t="shared" si="166"/>
        <v>0</v>
      </c>
      <c r="L1964" s="82">
        <f>+IF(CONSOLIDADO[[#This Row],[Codigo Municipio]]=E1963,CONSOLIDADO[[#This Row],[Recuperados Diarios]]+L1963,CONSOLIDADO[[#This Row],[Recuperados Diarios]])</f>
        <v>0</v>
      </c>
      <c r="M1964" s="83" cm="1">
        <f t="array" ref="M1964">+IFERROR(IF(CONSOLIDADO[[#This Row],[Día]]&lt;14,0,INDEX(CONSOLIDADO[Casos Diarios],ROW()-14,1)),0)</f>
        <v>0</v>
      </c>
      <c r="N1964" s="78">
        <f>+IF(CONSOLIDADO[[#This Row],[Clave]]="710143893",1,IF(OR(CONSOLIDADO[[#This Row],[Casos Acumulados]]&gt;0,CONSOLIDADO[[#This Row],[Muertes]]&gt;0),N1963+1,I1964))</f>
        <v>0</v>
      </c>
      <c r="O1964" s="75">
        <f>+IFERROR(VLOOKUP($G1964,TDMuertes!$C$2:$E$534,3,0),0)</f>
        <v>0</v>
      </c>
      <c r="P1964" s="100" t="str">
        <f t="shared" ca="1" si="167"/>
        <v>OFF</v>
      </c>
      <c r="Q1964" s="84">
        <f>+IFERROR(VLOOKUP(CONSOLIDADO[[#This Row],[Codigo Municipio]],TDDia!$A$4:$B$394,2,0),0)</f>
        <v>0</v>
      </c>
    </row>
    <row r="1965" spans="2:17" ht="14.4" x14ac:dyDescent="0.3">
      <c r="B1965">
        <f t="shared" si="164"/>
        <v>11</v>
      </c>
      <c r="C1965" s="75" t="str" cm="1">
        <f t="array" ref="C1965">+INDEX(Table_4[[Departamento]:[Municipio]],FINAL!$B1965,1)</f>
        <v>Colón</v>
      </c>
      <c r="D1965" s="75" t="str" cm="1">
        <f t="array" ref="D1965">+INDEX(Table_4[[Departamento]:[Municipio]],FINAL!$B1965,4)</f>
        <v>Iriona</v>
      </c>
      <c r="E1965" s="75" t="str" cm="1">
        <f t="array" ref="E1965">+INDEX(Table_4[[Departamento]:[Municipio]],FINAL!$B1965,3)</f>
        <v>0203</v>
      </c>
      <c r="F1965" s="102">
        <f t="shared" si="163"/>
        <v>43926</v>
      </c>
      <c r="G1965" s="77" t="str">
        <f>+CONSOLIDADO[[#This Row],[Codigo Municipio]]&amp;CONSOLIDADO[[#This Row],[Fecha]]</f>
        <v>020343926</v>
      </c>
      <c r="H1965" s="78">
        <f>+IFERROR(VLOOKUP($G1965,TDAcumula!$C$2:$E$2027,3,0),0)</f>
        <v>0</v>
      </c>
      <c r="I1965" s="79">
        <f t="shared" si="165"/>
        <v>0</v>
      </c>
      <c r="J1965" s="80">
        <f>+IF(CONSOLIDADO[[#This Row],[Codigo Municipio]]=E1964,CONSOLIDADO[[#This Row],[Fallecidos Diarios]]+J1964,CONSOLIDADO[[#This Row],[Fallecidos Diarios]])</f>
        <v>0</v>
      </c>
      <c r="K1965" s="81">
        <f t="shared" si="166"/>
        <v>0</v>
      </c>
      <c r="L1965" s="82">
        <f>+IF(CONSOLIDADO[[#This Row],[Codigo Municipio]]=E1964,CONSOLIDADO[[#This Row],[Recuperados Diarios]]+L1964,CONSOLIDADO[[#This Row],[Recuperados Diarios]])</f>
        <v>0</v>
      </c>
      <c r="M1965" s="83" cm="1">
        <f t="array" ref="M1965">+IFERROR(IF(CONSOLIDADO[[#This Row],[Día]]&lt;14,0,INDEX(CONSOLIDADO[Casos Diarios],ROW()-14,1)),0)</f>
        <v>0</v>
      </c>
      <c r="N1965" s="78">
        <f>+IF(CONSOLIDADO[[#This Row],[Clave]]="710143893",1,IF(OR(CONSOLIDADO[[#This Row],[Casos Acumulados]]&gt;0,CONSOLIDADO[[#This Row],[Muertes]]&gt;0),N1964+1,I1965))</f>
        <v>0</v>
      </c>
      <c r="O1965" s="75">
        <f>+IFERROR(VLOOKUP($G1965,TDMuertes!$C$2:$E$534,3,0),0)</f>
        <v>0</v>
      </c>
      <c r="P1965" s="100" t="str">
        <f t="shared" ca="1" si="167"/>
        <v>OFF</v>
      </c>
      <c r="Q1965" s="84">
        <f>+IFERROR(VLOOKUP(CONSOLIDADO[[#This Row],[Codigo Municipio]],TDDia!$A$4:$B$394,2,0),0)</f>
        <v>0</v>
      </c>
    </row>
    <row r="1966" spans="2:17" ht="14.4" x14ac:dyDescent="0.3">
      <c r="B1966">
        <f t="shared" si="164"/>
        <v>11</v>
      </c>
      <c r="C1966" s="75" t="str" cm="1">
        <f t="array" ref="C1966">+INDEX(Table_4[[Departamento]:[Municipio]],FINAL!$B1966,1)</f>
        <v>Colón</v>
      </c>
      <c r="D1966" s="75" t="str" cm="1">
        <f t="array" ref="D1966">+INDEX(Table_4[[Departamento]:[Municipio]],FINAL!$B1966,4)</f>
        <v>Iriona</v>
      </c>
      <c r="E1966" s="75" t="str" cm="1">
        <f t="array" ref="E1966">+INDEX(Table_4[[Departamento]:[Municipio]],FINAL!$B1966,3)</f>
        <v>0203</v>
      </c>
      <c r="F1966" s="102">
        <f t="shared" si="163"/>
        <v>43927</v>
      </c>
      <c r="G1966" s="77" t="str">
        <f>+CONSOLIDADO[[#This Row],[Codigo Municipio]]&amp;CONSOLIDADO[[#This Row],[Fecha]]</f>
        <v>020343927</v>
      </c>
      <c r="H1966" s="78">
        <f>+IFERROR(VLOOKUP($G1966,TDAcumula!$C$2:$E$2027,3,0),0)</f>
        <v>0</v>
      </c>
      <c r="I1966" s="79">
        <f t="shared" si="165"/>
        <v>0</v>
      </c>
      <c r="J1966" s="80">
        <f>+IF(CONSOLIDADO[[#This Row],[Codigo Municipio]]=E1965,CONSOLIDADO[[#This Row],[Fallecidos Diarios]]+J1965,CONSOLIDADO[[#This Row],[Fallecidos Diarios]])</f>
        <v>0</v>
      </c>
      <c r="K1966" s="81">
        <f t="shared" si="166"/>
        <v>0</v>
      </c>
      <c r="L1966" s="82">
        <f>+IF(CONSOLIDADO[[#This Row],[Codigo Municipio]]=E1965,CONSOLIDADO[[#This Row],[Recuperados Diarios]]+L1965,CONSOLIDADO[[#This Row],[Recuperados Diarios]])</f>
        <v>0</v>
      </c>
      <c r="M1966" s="83" cm="1">
        <f t="array" ref="M1966">+IFERROR(IF(CONSOLIDADO[[#This Row],[Día]]&lt;14,0,INDEX(CONSOLIDADO[Casos Diarios],ROW()-14,1)),0)</f>
        <v>0</v>
      </c>
      <c r="N1966" s="78">
        <f>+IF(CONSOLIDADO[[#This Row],[Clave]]="710143893",1,IF(OR(CONSOLIDADO[[#This Row],[Casos Acumulados]]&gt;0,CONSOLIDADO[[#This Row],[Muertes]]&gt;0),N1965+1,I1966))</f>
        <v>0</v>
      </c>
      <c r="O1966" s="75">
        <f>+IFERROR(VLOOKUP($G1966,TDMuertes!$C$2:$E$534,3,0),0)</f>
        <v>0</v>
      </c>
      <c r="P1966" s="100" t="str">
        <f t="shared" ca="1" si="167"/>
        <v>OFF</v>
      </c>
      <c r="Q1966" s="84">
        <f>+IFERROR(VLOOKUP(CONSOLIDADO[[#This Row],[Codigo Municipio]],TDDia!$A$4:$B$394,2,0),0)</f>
        <v>0</v>
      </c>
    </row>
    <row r="1967" spans="2:17" ht="14.4" x14ac:dyDescent="0.3">
      <c r="B1967">
        <f t="shared" si="164"/>
        <v>11</v>
      </c>
      <c r="C1967" s="75" t="str" cm="1">
        <f t="array" ref="C1967">+INDEX(Table_4[[Departamento]:[Municipio]],FINAL!$B1967,1)</f>
        <v>Colón</v>
      </c>
      <c r="D1967" s="75" t="str" cm="1">
        <f t="array" ref="D1967">+INDEX(Table_4[[Departamento]:[Municipio]],FINAL!$B1967,4)</f>
        <v>Iriona</v>
      </c>
      <c r="E1967" s="75" t="str" cm="1">
        <f t="array" ref="E1967">+INDEX(Table_4[[Departamento]:[Municipio]],FINAL!$B1967,3)</f>
        <v>0203</v>
      </c>
      <c r="F1967" s="102">
        <f t="shared" si="163"/>
        <v>43928</v>
      </c>
      <c r="G1967" s="77" t="str">
        <f>+CONSOLIDADO[[#This Row],[Codigo Municipio]]&amp;CONSOLIDADO[[#This Row],[Fecha]]</f>
        <v>020343928</v>
      </c>
      <c r="H1967" s="78">
        <f>+IFERROR(VLOOKUP($G1967,TDAcumula!$C$2:$E$2027,3,0),0)</f>
        <v>0</v>
      </c>
      <c r="I1967" s="79">
        <f t="shared" si="165"/>
        <v>0</v>
      </c>
      <c r="J1967" s="80">
        <f>+IF(CONSOLIDADO[[#This Row],[Codigo Municipio]]=E1966,CONSOLIDADO[[#This Row],[Fallecidos Diarios]]+J1966,CONSOLIDADO[[#This Row],[Fallecidos Diarios]])</f>
        <v>0</v>
      </c>
      <c r="K1967" s="81">
        <f t="shared" si="166"/>
        <v>0</v>
      </c>
      <c r="L1967" s="82">
        <f>+IF(CONSOLIDADO[[#This Row],[Codigo Municipio]]=E1966,CONSOLIDADO[[#This Row],[Recuperados Diarios]]+L1966,CONSOLIDADO[[#This Row],[Recuperados Diarios]])</f>
        <v>0</v>
      </c>
      <c r="M1967" s="83" cm="1">
        <f t="array" ref="M1967">+IFERROR(IF(CONSOLIDADO[[#This Row],[Día]]&lt;14,0,INDEX(CONSOLIDADO[Casos Diarios],ROW()-14,1)),0)</f>
        <v>0</v>
      </c>
      <c r="N1967" s="78">
        <f>+IF(CONSOLIDADO[[#This Row],[Clave]]="710143893",1,IF(OR(CONSOLIDADO[[#This Row],[Casos Acumulados]]&gt;0,CONSOLIDADO[[#This Row],[Muertes]]&gt;0),N1966+1,I1967))</f>
        <v>0</v>
      </c>
      <c r="O1967" s="75">
        <f>+IFERROR(VLOOKUP($G1967,TDMuertes!$C$2:$E$534,3,0),0)</f>
        <v>0</v>
      </c>
      <c r="P1967" s="100" t="str">
        <f t="shared" ca="1" si="167"/>
        <v>OFF</v>
      </c>
      <c r="Q1967" s="84">
        <f>+IFERROR(VLOOKUP(CONSOLIDADO[[#This Row],[Codigo Municipio]],TDDia!$A$4:$B$394,2,0),0)</f>
        <v>0</v>
      </c>
    </row>
    <row r="1968" spans="2:17" ht="14.4" x14ac:dyDescent="0.3">
      <c r="B1968">
        <f t="shared" si="164"/>
        <v>11</v>
      </c>
      <c r="C1968" s="75" t="str" cm="1">
        <f t="array" ref="C1968">+INDEX(Table_4[[Departamento]:[Municipio]],FINAL!$B1968,1)</f>
        <v>Colón</v>
      </c>
      <c r="D1968" s="75" t="str" cm="1">
        <f t="array" ref="D1968">+INDEX(Table_4[[Departamento]:[Municipio]],FINAL!$B1968,4)</f>
        <v>Iriona</v>
      </c>
      <c r="E1968" s="75" t="str" cm="1">
        <f t="array" ref="E1968">+INDEX(Table_4[[Departamento]:[Municipio]],FINAL!$B1968,3)</f>
        <v>0203</v>
      </c>
      <c r="F1968" s="102">
        <f t="shared" si="163"/>
        <v>43929</v>
      </c>
      <c r="G1968" s="77" t="str">
        <f>+CONSOLIDADO[[#This Row],[Codigo Municipio]]&amp;CONSOLIDADO[[#This Row],[Fecha]]</f>
        <v>020343929</v>
      </c>
      <c r="H1968" s="78">
        <f>+IFERROR(VLOOKUP($G1968,TDAcumula!$C$2:$E$2027,3,0),0)</f>
        <v>0</v>
      </c>
      <c r="I1968" s="79">
        <f t="shared" si="165"/>
        <v>0</v>
      </c>
      <c r="J1968" s="80">
        <f>+IF(CONSOLIDADO[[#This Row],[Codigo Municipio]]=E1967,CONSOLIDADO[[#This Row],[Fallecidos Diarios]]+J1967,CONSOLIDADO[[#This Row],[Fallecidos Diarios]])</f>
        <v>0</v>
      </c>
      <c r="K1968" s="81">
        <f t="shared" si="166"/>
        <v>0</v>
      </c>
      <c r="L1968" s="82">
        <f>+IF(CONSOLIDADO[[#This Row],[Codigo Municipio]]=E1967,CONSOLIDADO[[#This Row],[Recuperados Diarios]]+L1967,CONSOLIDADO[[#This Row],[Recuperados Diarios]])</f>
        <v>0</v>
      </c>
      <c r="M1968" s="83" cm="1">
        <f t="array" ref="M1968">+IFERROR(IF(CONSOLIDADO[[#This Row],[Día]]&lt;14,0,INDEX(CONSOLIDADO[Casos Diarios],ROW()-14,1)),0)</f>
        <v>0</v>
      </c>
      <c r="N1968" s="78">
        <f>+IF(CONSOLIDADO[[#This Row],[Clave]]="710143893",1,IF(OR(CONSOLIDADO[[#This Row],[Casos Acumulados]]&gt;0,CONSOLIDADO[[#This Row],[Muertes]]&gt;0),N1967+1,I1968))</f>
        <v>0</v>
      </c>
      <c r="O1968" s="75">
        <f>+IFERROR(VLOOKUP($G1968,TDMuertes!$C$2:$E$534,3,0),0)</f>
        <v>0</v>
      </c>
      <c r="P1968" s="100" t="str">
        <f t="shared" ca="1" si="167"/>
        <v>OFF</v>
      </c>
      <c r="Q1968" s="84">
        <f>+IFERROR(VLOOKUP(CONSOLIDADO[[#This Row],[Codigo Municipio]],TDDia!$A$4:$B$394,2,0),0)</f>
        <v>0</v>
      </c>
    </row>
    <row r="1969" spans="2:17" ht="14.4" x14ac:dyDescent="0.3">
      <c r="B1969">
        <f t="shared" si="164"/>
        <v>11</v>
      </c>
      <c r="C1969" s="75" t="str" cm="1">
        <f t="array" ref="C1969">+INDEX(Table_4[[Departamento]:[Municipio]],FINAL!$B1969,1)</f>
        <v>Colón</v>
      </c>
      <c r="D1969" s="75" t="str" cm="1">
        <f t="array" ref="D1969">+INDEX(Table_4[[Departamento]:[Municipio]],FINAL!$B1969,4)</f>
        <v>Iriona</v>
      </c>
      <c r="E1969" s="75" t="str" cm="1">
        <f t="array" ref="E1969">+INDEX(Table_4[[Departamento]:[Municipio]],FINAL!$B1969,3)</f>
        <v>0203</v>
      </c>
      <c r="F1969" s="102">
        <f t="shared" si="163"/>
        <v>43930</v>
      </c>
      <c r="G1969" s="77" t="str">
        <f>+CONSOLIDADO[[#This Row],[Codigo Municipio]]&amp;CONSOLIDADO[[#This Row],[Fecha]]</f>
        <v>020343930</v>
      </c>
      <c r="H1969" s="78">
        <f>+IFERROR(VLOOKUP($G1969,TDAcumula!$C$2:$E$2027,3,0),0)</f>
        <v>0</v>
      </c>
      <c r="I1969" s="79">
        <f t="shared" si="165"/>
        <v>0</v>
      </c>
      <c r="J1969" s="80">
        <f>+IF(CONSOLIDADO[[#This Row],[Codigo Municipio]]=E1968,CONSOLIDADO[[#This Row],[Fallecidos Diarios]]+J1968,CONSOLIDADO[[#This Row],[Fallecidos Diarios]])</f>
        <v>0</v>
      </c>
      <c r="K1969" s="81">
        <f t="shared" si="166"/>
        <v>0</v>
      </c>
      <c r="L1969" s="82">
        <f>+IF(CONSOLIDADO[[#This Row],[Codigo Municipio]]=E1968,CONSOLIDADO[[#This Row],[Recuperados Diarios]]+L1968,CONSOLIDADO[[#This Row],[Recuperados Diarios]])</f>
        <v>0</v>
      </c>
      <c r="M1969" s="83" cm="1">
        <f t="array" ref="M1969">+IFERROR(IF(CONSOLIDADO[[#This Row],[Día]]&lt;14,0,INDEX(CONSOLIDADO[Casos Diarios],ROW()-14,1)),0)</f>
        <v>0</v>
      </c>
      <c r="N1969" s="78">
        <f>+IF(CONSOLIDADO[[#This Row],[Clave]]="710143893",1,IF(OR(CONSOLIDADO[[#This Row],[Casos Acumulados]]&gt;0,CONSOLIDADO[[#This Row],[Muertes]]&gt;0),N1968+1,I1969))</f>
        <v>0</v>
      </c>
      <c r="O1969" s="75">
        <f>+IFERROR(VLOOKUP($G1969,TDMuertes!$C$2:$E$534,3,0),0)</f>
        <v>0</v>
      </c>
      <c r="P1969" s="100" t="str">
        <f t="shared" ca="1" si="167"/>
        <v>OFF</v>
      </c>
      <c r="Q1969" s="84">
        <f>+IFERROR(VLOOKUP(CONSOLIDADO[[#This Row],[Codigo Municipio]],TDDia!$A$4:$B$394,2,0),0)</f>
        <v>0</v>
      </c>
    </row>
    <row r="1970" spans="2:17" ht="14.4" x14ac:dyDescent="0.3">
      <c r="B1970">
        <f t="shared" si="164"/>
        <v>11</v>
      </c>
      <c r="C1970" s="75" t="str" cm="1">
        <f t="array" ref="C1970">+INDEX(Table_4[[Departamento]:[Municipio]],FINAL!$B1970,1)</f>
        <v>Colón</v>
      </c>
      <c r="D1970" s="75" t="str" cm="1">
        <f t="array" ref="D1970">+INDEX(Table_4[[Departamento]:[Municipio]],FINAL!$B1970,4)</f>
        <v>Iriona</v>
      </c>
      <c r="E1970" s="75" t="str" cm="1">
        <f t="array" ref="E1970">+INDEX(Table_4[[Departamento]:[Municipio]],FINAL!$B1970,3)</f>
        <v>0203</v>
      </c>
      <c r="F1970" s="102">
        <f t="shared" si="163"/>
        <v>43931</v>
      </c>
      <c r="G1970" s="77" t="str">
        <f>+CONSOLIDADO[[#This Row],[Codigo Municipio]]&amp;CONSOLIDADO[[#This Row],[Fecha]]</f>
        <v>020343931</v>
      </c>
      <c r="H1970" s="78">
        <f>+IFERROR(VLOOKUP($G1970,TDAcumula!$C$2:$E$2027,3,0),0)</f>
        <v>0</v>
      </c>
      <c r="I1970" s="79">
        <f t="shared" si="165"/>
        <v>0</v>
      </c>
      <c r="J1970" s="80">
        <f>+IF(CONSOLIDADO[[#This Row],[Codigo Municipio]]=E1969,CONSOLIDADO[[#This Row],[Fallecidos Diarios]]+J1969,CONSOLIDADO[[#This Row],[Fallecidos Diarios]])</f>
        <v>0</v>
      </c>
      <c r="K1970" s="81">
        <f t="shared" si="166"/>
        <v>0</v>
      </c>
      <c r="L1970" s="82">
        <f>+IF(CONSOLIDADO[[#This Row],[Codigo Municipio]]=E1969,CONSOLIDADO[[#This Row],[Recuperados Diarios]]+L1969,CONSOLIDADO[[#This Row],[Recuperados Diarios]])</f>
        <v>0</v>
      </c>
      <c r="M1970" s="83" cm="1">
        <f t="array" ref="M1970">+IFERROR(IF(CONSOLIDADO[[#This Row],[Día]]&lt;14,0,INDEX(CONSOLIDADO[Casos Diarios],ROW()-14,1)),0)</f>
        <v>0</v>
      </c>
      <c r="N1970" s="78">
        <f>+IF(CONSOLIDADO[[#This Row],[Clave]]="710143893",1,IF(OR(CONSOLIDADO[[#This Row],[Casos Acumulados]]&gt;0,CONSOLIDADO[[#This Row],[Muertes]]&gt;0),N1969+1,I1970))</f>
        <v>0</v>
      </c>
      <c r="O1970" s="75">
        <f>+IFERROR(VLOOKUP($G1970,TDMuertes!$C$2:$E$534,3,0),0)</f>
        <v>0</v>
      </c>
      <c r="P1970" s="100" t="str">
        <f t="shared" ca="1" si="167"/>
        <v>OFF</v>
      </c>
      <c r="Q1970" s="84">
        <f>+IFERROR(VLOOKUP(CONSOLIDADO[[#This Row],[Codigo Municipio]],TDDia!$A$4:$B$394,2,0),0)</f>
        <v>0</v>
      </c>
    </row>
    <row r="1971" spans="2:17" ht="14.4" x14ac:dyDescent="0.3">
      <c r="B1971">
        <f t="shared" si="164"/>
        <v>11</v>
      </c>
      <c r="C1971" s="75" t="str" cm="1">
        <f t="array" ref="C1971">+INDEX(Table_4[[Departamento]:[Municipio]],FINAL!$B1971,1)</f>
        <v>Colón</v>
      </c>
      <c r="D1971" s="75" t="str" cm="1">
        <f t="array" ref="D1971">+INDEX(Table_4[[Departamento]:[Municipio]],FINAL!$B1971,4)</f>
        <v>Iriona</v>
      </c>
      <c r="E1971" s="75" t="str" cm="1">
        <f t="array" ref="E1971">+INDEX(Table_4[[Departamento]:[Municipio]],FINAL!$B1971,3)</f>
        <v>0203</v>
      </c>
      <c r="F1971" s="102">
        <f t="shared" si="163"/>
        <v>43932</v>
      </c>
      <c r="G1971" s="77" t="str">
        <f>+CONSOLIDADO[[#This Row],[Codigo Municipio]]&amp;CONSOLIDADO[[#This Row],[Fecha]]</f>
        <v>020343932</v>
      </c>
      <c r="H1971" s="78">
        <f>+IFERROR(VLOOKUP($G1971,TDAcumula!$C$2:$E$2027,3,0),0)</f>
        <v>0</v>
      </c>
      <c r="I1971" s="79">
        <f t="shared" si="165"/>
        <v>0</v>
      </c>
      <c r="J1971" s="80">
        <f>+IF(CONSOLIDADO[[#This Row],[Codigo Municipio]]=E1970,CONSOLIDADO[[#This Row],[Fallecidos Diarios]]+J1970,CONSOLIDADO[[#This Row],[Fallecidos Diarios]])</f>
        <v>0</v>
      </c>
      <c r="K1971" s="81">
        <f t="shared" si="166"/>
        <v>0</v>
      </c>
      <c r="L1971" s="82">
        <f>+IF(CONSOLIDADO[[#This Row],[Codigo Municipio]]=E1970,CONSOLIDADO[[#This Row],[Recuperados Diarios]]+L1970,CONSOLIDADO[[#This Row],[Recuperados Diarios]])</f>
        <v>0</v>
      </c>
      <c r="M1971" s="83" cm="1">
        <f t="array" ref="M1971">+IFERROR(IF(CONSOLIDADO[[#This Row],[Día]]&lt;14,0,INDEX(CONSOLIDADO[Casos Diarios],ROW()-14,1)),0)</f>
        <v>0</v>
      </c>
      <c r="N1971" s="78">
        <f>+IF(CONSOLIDADO[[#This Row],[Clave]]="710143893",1,IF(OR(CONSOLIDADO[[#This Row],[Casos Acumulados]]&gt;0,CONSOLIDADO[[#This Row],[Muertes]]&gt;0),N1970+1,I1971))</f>
        <v>0</v>
      </c>
      <c r="O1971" s="75">
        <f>+IFERROR(VLOOKUP($G1971,TDMuertes!$C$2:$E$534,3,0),0)</f>
        <v>0</v>
      </c>
      <c r="P1971" s="100" t="str">
        <f t="shared" ca="1" si="167"/>
        <v>OFF</v>
      </c>
      <c r="Q1971" s="84">
        <f>+IFERROR(VLOOKUP(CONSOLIDADO[[#This Row],[Codigo Municipio]],TDDia!$A$4:$B$394,2,0),0)</f>
        <v>0</v>
      </c>
    </row>
    <row r="1972" spans="2:17" ht="14.4" x14ac:dyDescent="0.3">
      <c r="B1972">
        <f t="shared" si="164"/>
        <v>11</v>
      </c>
      <c r="C1972" s="75" t="str" cm="1">
        <f t="array" ref="C1972">+INDEX(Table_4[[Departamento]:[Municipio]],FINAL!$B1972,1)</f>
        <v>Colón</v>
      </c>
      <c r="D1972" s="75" t="str" cm="1">
        <f t="array" ref="D1972">+INDEX(Table_4[[Departamento]:[Municipio]],FINAL!$B1972,4)</f>
        <v>Iriona</v>
      </c>
      <c r="E1972" s="75" t="str" cm="1">
        <f t="array" ref="E1972">+INDEX(Table_4[[Departamento]:[Municipio]],FINAL!$B1972,3)</f>
        <v>0203</v>
      </c>
      <c r="F1972" s="102">
        <f t="shared" si="163"/>
        <v>43933</v>
      </c>
      <c r="G1972" s="77" t="str">
        <f>+CONSOLIDADO[[#This Row],[Codigo Municipio]]&amp;CONSOLIDADO[[#This Row],[Fecha]]</f>
        <v>020343933</v>
      </c>
      <c r="H1972" s="78">
        <f>+IFERROR(VLOOKUP($G1972,TDAcumula!$C$2:$E$2027,3,0),0)</f>
        <v>0</v>
      </c>
      <c r="I1972" s="79">
        <f t="shared" si="165"/>
        <v>0</v>
      </c>
      <c r="J1972" s="80">
        <f>+IF(CONSOLIDADO[[#This Row],[Codigo Municipio]]=E1971,CONSOLIDADO[[#This Row],[Fallecidos Diarios]]+J1971,CONSOLIDADO[[#This Row],[Fallecidos Diarios]])</f>
        <v>0</v>
      </c>
      <c r="K1972" s="81">
        <f t="shared" si="166"/>
        <v>0</v>
      </c>
      <c r="L1972" s="82">
        <f>+IF(CONSOLIDADO[[#This Row],[Codigo Municipio]]=E1971,CONSOLIDADO[[#This Row],[Recuperados Diarios]]+L1971,CONSOLIDADO[[#This Row],[Recuperados Diarios]])</f>
        <v>0</v>
      </c>
      <c r="M1972" s="83" cm="1">
        <f t="array" ref="M1972">+IFERROR(IF(CONSOLIDADO[[#This Row],[Día]]&lt;14,0,INDEX(CONSOLIDADO[Casos Diarios],ROW()-14,1)),0)</f>
        <v>0</v>
      </c>
      <c r="N1972" s="78">
        <f>+IF(CONSOLIDADO[[#This Row],[Clave]]="710143893",1,IF(OR(CONSOLIDADO[[#This Row],[Casos Acumulados]]&gt;0,CONSOLIDADO[[#This Row],[Muertes]]&gt;0),N1971+1,I1972))</f>
        <v>0</v>
      </c>
      <c r="O1972" s="75">
        <f>+IFERROR(VLOOKUP($G1972,TDMuertes!$C$2:$E$534,3,0),0)</f>
        <v>0</v>
      </c>
      <c r="P1972" s="100" t="str">
        <f t="shared" ca="1" si="167"/>
        <v>OFF</v>
      </c>
      <c r="Q1972" s="84">
        <f>+IFERROR(VLOOKUP(CONSOLIDADO[[#This Row],[Codigo Municipio]],TDDia!$A$4:$B$394,2,0),0)</f>
        <v>0</v>
      </c>
    </row>
    <row r="1973" spans="2:17" ht="14.4" x14ac:dyDescent="0.3">
      <c r="B1973">
        <f t="shared" si="164"/>
        <v>11</v>
      </c>
      <c r="C1973" s="75" t="str" cm="1">
        <f t="array" ref="C1973">+INDEX(Table_4[[Departamento]:[Municipio]],FINAL!$B1973,1)</f>
        <v>Colón</v>
      </c>
      <c r="D1973" s="75" t="str" cm="1">
        <f t="array" ref="D1973">+INDEX(Table_4[[Departamento]:[Municipio]],FINAL!$B1973,4)</f>
        <v>Iriona</v>
      </c>
      <c r="E1973" s="75" t="str" cm="1">
        <f t="array" ref="E1973">+INDEX(Table_4[[Departamento]:[Municipio]],FINAL!$B1973,3)</f>
        <v>0203</v>
      </c>
      <c r="F1973" s="102">
        <f t="shared" si="163"/>
        <v>43934</v>
      </c>
      <c r="G1973" s="77" t="str">
        <f>+CONSOLIDADO[[#This Row],[Codigo Municipio]]&amp;CONSOLIDADO[[#This Row],[Fecha]]</f>
        <v>020343934</v>
      </c>
      <c r="H1973" s="78">
        <f>+IFERROR(VLOOKUP($G1973,TDAcumula!$C$2:$E$2027,3,0),0)</f>
        <v>0</v>
      </c>
      <c r="I1973" s="79">
        <f t="shared" si="165"/>
        <v>0</v>
      </c>
      <c r="J1973" s="80">
        <f>+IF(CONSOLIDADO[[#This Row],[Codigo Municipio]]=E1972,CONSOLIDADO[[#This Row],[Fallecidos Diarios]]+J1972,CONSOLIDADO[[#This Row],[Fallecidos Diarios]])</f>
        <v>0</v>
      </c>
      <c r="K1973" s="81">
        <f t="shared" si="166"/>
        <v>0</v>
      </c>
      <c r="L1973" s="82">
        <f>+IF(CONSOLIDADO[[#This Row],[Codigo Municipio]]=E1972,CONSOLIDADO[[#This Row],[Recuperados Diarios]]+L1972,CONSOLIDADO[[#This Row],[Recuperados Diarios]])</f>
        <v>0</v>
      </c>
      <c r="M1973" s="83" cm="1">
        <f t="array" ref="M1973">+IFERROR(IF(CONSOLIDADO[[#This Row],[Día]]&lt;14,0,INDEX(CONSOLIDADO[Casos Diarios],ROW()-14,1)),0)</f>
        <v>0</v>
      </c>
      <c r="N1973" s="78">
        <f>+IF(CONSOLIDADO[[#This Row],[Clave]]="710143893",1,IF(OR(CONSOLIDADO[[#This Row],[Casos Acumulados]]&gt;0,CONSOLIDADO[[#This Row],[Muertes]]&gt;0),N1972+1,I1973))</f>
        <v>0</v>
      </c>
      <c r="O1973" s="75">
        <f>+IFERROR(VLOOKUP($G1973,TDMuertes!$C$2:$E$534,3,0),0)</f>
        <v>0</v>
      </c>
      <c r="P1973" s="100" t="str">
        <f t="shared" ca="1" si="167"/>
        <v>OFF</v>
      </c>
      <c r="Q1973" s="84">
        <f>+IFERROR(VLOOKUP(CONSOLIDADO[[#This Row],[Codigo Municipio]],TDDia!$A$4:$B$394,2,0),0)</f>
        <v>0</v>
      </c>
    </row>
    <row r="1974" spans="2:17" ht="14.4" x14ac:dyDescent="0.3">
      <c r="B1974">
        <f t="shared" si="164"/>
        <v>11</v>
      </c>
      <c r="C1974" s="75" t="str" cm="1">
        <f t="array" ref="C1974">+INDEX(Table_4[[Departamento]:[Municipio]],FINAL!$B1974,1)</f>
        <v>Colón</v>
      </c>
      <c r="D1974" s="75" t="str" cm="1">
        <f t="array" ref="D1974">+INDEX(Table_4[[Departamento]:[Municipio]],FINAL!$B1974,4)</f>
        <v>Iriona</v>
      </c>
      <c r="E1974" s="75" t="str" cm="1">
        <f t="array" ref="E1974">+INDEX(Table_4[[Departamento]:[Municipio]],FINAL!$B1974,3)</f>
        <v>0203</v>
      </c>
      <c r="F1974" s="102">
        <f t="shared" si="163"/>
        <v>43935</v>
      </c>
      <c r="G1974" s="77" t="str">
        <f>+CONSOLIDADO[[#This Row],[Codigo Municipio]]&amp;CONSOLIDADO[[#This Row],[Fecha]]</f>
        <v>020343935</v>
      </c>
      <c r="H1974" s="78">
        <f>+IFERROR(VLOOKUP($G1974,TDAcumula!$C$2:$E$2027,3,0),0)</f>
        <v>0</v>
      </c>
      <c r="I1974" s="79">
        <f t="shared" si="165"/>
        <v>0</v>
      </c>
      <c r="J1974" s="80">
        <f>+IF(CONSOLIDADO[[#This Row],[Codigo Municipio]]=E1973,CONSOLIDADO[[#This Row],[Fallecidos Diarios]]+J1973,CONSOLIDADO[[#This Row],[Fallecidos Diarios]])</f>
        <v>0</v>
      </c>
      <c r="K1974" s="81">
        <f t="shared" si="166"/>
        <v>0</v>
      </c>
      <c r="L1974" s="82">
        <f>+IF(CONSOLIDADO[[#This Row],[Codigo Municipio]]=E1973,CONSOLIDADO[[#This Row],[Recuperados Diarios]]+L1973,CONSOLIDADO[[#This Row],[Recuperados Diarios]])</f>
        <v>0</v>
      </c>
      <c r="M1974" s="83" cm="1">
        <f t="array" ref="M1974">+IFERROR(IF(CONSOLIDADO[[#This Row],[Día]]&lt;14,0,INDEX(CONSOLIDADO[Casos Diarios],ROW()-14,1)),0)</f>
        <v>0</v>
      </c>
      <c r="N1974" s="78">
        <f>+IF(CONSOLIDADO[[#This Row],[Clave]]="710143893",1,IF(OR(CONSOLIDADO[[#This Row],[Casos Acumulados]]&gt;0,CONSOLIDADO[[#This Row],[Muertes]]&gt;0),N1973+1,I1974))</f>
        <v>0</v>
      </c>
      <c r="O1974" s="75">
        <f>+IFERROR(VLOOKUP($G1974,TDMuertes!$C$2:$E$534,3,0),0)</f>
        <v>0</v>
      </c>
      <c r="P1974" s="100" t="str">
        <f t="shared" ca="1" si="167"/>
        <v>OFF</v>
      </c>
      <c r="Q1974" s="84">
        <f>+IFERROR(VLOOKUP(CONSOLIDADO[[#This Row],[Codigo Municipio]],TDDia!$A$4:$B$394,2,0),0)</f>
        <v>0</v>
      </c>
    </row>
    <row r="1975" spans="2:17" ht="14.4" x14ac:dyDescent="0.3">
      <c r="B1975">
        <f t="shared" si="164"/>
        <v>11</v>
      </c>
      <c r="C1975" s="75" t="str" cm="1">
        <f t="array" ref="C1975">+INDEX(Table_4[[Departamento]:[Municipio]],FINAL!$B1975,1)</f>
        <v>Colón</v>
      </c>
      <c r="D1975" s="75" t="str" cm="1">
        <f t="array" ref="D1975">+INDEX(Table_4[[Departamento]:[Municipio]],FINAL!$B1975,4)</f>
        <v>Iriona</v>
      </c>
      <c r="E1975" s="75" t="str" cm="1">
        <f t="array" ref="E1975">+INDEX(Table_4[[Departamento]:[Municipio]],FINAL!$B1975,3)</f>
        <v>0203</v>
      </c>
      <c r="F1975" s="102">
        <f t="shared" si="163"/>
        <v>43936</v>
      </c>
      <c r="G1975" s="77" t="str">
        <f>+CONSOLIDADO[[#This Row],[Codigo Municipio]]&amp;CONSOLIDADO[[#This Row],[Fecha]]</f>
        <v>020343936</v>
      </c>
      <c r="H1975" s="78">
        <f>+IFERROR(VLOOKUP($G1975,TDAcumula!$C$2:$E$2027,3,0),0)</f>
        <v>0</v>
      </c>
      <c r="I1975" s="79">
        <f t="shared" si="165"/>
        <v>0</v>
      </c>
      <c r="J1975" s="80">
        <f>+IF(CONSOLIDADO[[#This Row],[Codigo Municipio]]=E1974,CONSOLIDADO[[#This Row],[Fallecidos Diarios]]+J1974,CONSOLIDADO[[#This Row],[Fallecidos Diarios]])</f>
        <v>0</v>
      </c>
      <c r="K1975" s="81">
        <f t="shared" si="166"/>
        <v>0</v>
      </c>
      <c r="L1975" s="82">
        <f>+IF(CONSOLIDADO[[#This Row],[Codigo Municipio]]=E1974,CONSOLIDADO[[#This Row],[Recuperados Diarios]]+L1974,CONSOLIDADO[[#This Row],[Recuperados Diarios]])</f>
        <v>0</v>
      </c>
      <c r="M1975" s="83" cm="1">
        <f t="array" ref="M1975">+IFERROR(IF(CONSOLIDADO[[#This Row],[Día]]&lt;14,0,INDEX(CONSOLIDADO[Casos Diarios],ROW()-14,1)),0)</f>
        <v>0</v>
      </c>
      <c r="N1975" s="78">
        <f>+IF(CONSOLIDADO[[#This Row],[Clave]]="710143893",1,IF(OR(CONSOLIDADO[[#This Row],[Casos Acumulados]]&gt;0,CONSOLIDADO[[#This Row],[Muertes]]&gt;0),N1974+1,I1975))</f>
        <v>0</v>
      </c>
      <c r="O1975" s="75">
        <f>+IFERROR(VLOOKUP($G1975,TDMuertes!$C$2:$E$534,3,0),0)</f>
        <v>0</v>
      </c>
      <c r="P1975" s="100" t="str">
        <f t="shared" ca="1" si="167"/>
        <v>OFF</v>
      </c>
      <c r="Q1975" s="84">
        <f>+IFERROR(VLOOKUP(CONSOLIDADO[[#This Row],[Codigo Municipio]],TDDia!$A$4:$B$394,2,0),0)</f>
        <v>0</v>
      </c>
    </row>
    <row r="1976" spans="2:17" ht="14.4" x14ac:dyDescent="0.3">
      <c r="B1976">
        <f t="shared" si="164"/>
        <v>11</v>
      </c>
      <c r="C1976" s="75" t="str" cm="1">
        <f t="array" ref="C1976">+INDEX(Table_4[[Departamento]:[Municipio]],FINAL!$B1976,1)</f>
        <v>Colón</v>
      </c>
      <c r="D1976" s="75" t="str" cm="1">
        <f t="array" ref="D1976">+INDEX(Table_4[[Departamento]:[Municipio]],FINAL!$B1976,4)</f>
        <v>Iriona</v>
      </c>
      <c r="E1976" s="75" t="str" cm="1">
        <f t="array" ref="E1976">+INDEX(Table_4[[Departamento]:[Municipio]],FINAL!$B1976,3)</f>
        <v>0203</v>
      </c>
      <c r="F1976" s="102">
        <f t="shared" si="163"/>
        <v>43937</v>
      </c>
      <c r="G1976" s="77" t="str">
        <f>+CONSOLIDADO[[#This Row],[Codigo Municipio]]&amp;CONSOLIDADO[[#This Row],[Fecha]]</f>
        <v>020343937</v>
      </c>
      <c r="H1976" s="78">
        <f>+IFERROR(VLOOKUP($G1976,TDAcumula!$C$2:$E$2027,3,0),0)</f>
        <v>0</v>
      </c>
      <c r="I1976" s="79">
        <f t="shared" si="165"/>
        <v>0</v>
      </c>
      <c r="J1976" s="80">
        <f>+IF(CONSOLIDADO[[#This Row],[Codigo Municipio]]=E1975,CONSOLIDADO[[#This Row],[Fallecidos Diarios]]+J1975,CONSOLIDADO[[#This Row],[Fallecidos Diarios]])</f>
        <v>0</v>
      </c>
      <c r="K1976" s="81">
        <f t="shared" si="166"/>
        <v>0</v>
      </c>
      <c r="L1976" s="82">
        <f>+IF(CONSOLIDADO[[#This Row],[Codigo Municipio]]=E1975,CONSOLIDADO[[#This Row],[Recuperados Diarios]]+L1975,CONSOLIDADO[[#This Row],[Recuperados Diarios]])</f>
        <v>0</v>
      </c>
      <c r="M1976" s="83" cm="1">
        <f t="array" ref="M1976">+IFERROR(IF(CONSOLIDADO[[#This Row],[Día]]&lt;14,0,INDEX(CONSOLIDADO[Casos Diarios],ROW()-14,1)),0)</f>
        <v>0</v>
      </c>
      <c r="N1976" s="78">
        <f>+IF(CONSOLIDADO[[#This Row],[Clave]]="710143893",1,IF(OR(CONSOLIDADO[[#This Row],[Casos Acumulados]]&gt;0,CONSOLIDADO[[#This Row],[Muertes]]&gt;0),N1975+1,I1976))</f>
        <v>0</v>
      </c>
      <c r="O1976" s="75">
        <f>+IFERROR(VLOOKUP($G1976,TDMuertes!$C$2:$E$534,3,0),0)</f>
        <v>0</v>
      </c>
      <c r="P1976" s="100" t="str">
        <f t="shared" ca="1" si="167"/>
        <v>OFF</v>
      </c>
      <c r="Q1976" s="84">
        <f>+IFERROR(VLOOKUP(CONSOLIDADO[[#This Row],[Codigo Municipio]],TDDia!$A$4:$B$394,2,0),0)</f>
        <v>0</v>
      </c>
    </row>
    <row r="1977" spans="2:17" ht="14.4" x14ac:dyDescent="0.3">
      <c r="B1977">
        <f t="shared" si="164"/>
        <v>11</v>
      </c>
      <c r="C1977" s="75" t="str" cm="1">
        <f t="array" ref="C1977">+INDEX(Table_4[[Departamento]:[Municipio]],FINAL!$B1977,1)</f>
        <v>Colón</v>
      </c>
      <c r="D1977" s="75" t="str" cm="1">
        <f t="array" ref="D1977">+INDEX(Table_4[[Departamento]:[Municipio]],FINAL!$B1977,4)</f>
        <v>Iriona</v>
      </c>
      <c r="E1977" s="75" t="str" cm="1">
        <f t="array" ref="E1977">+INDEX(Table_4[[Departamento]:[Municipio]],FINAL!$B1977,3)</f>
        <v>0203</v>
      </c>
      <c r="F1977" s="102">
        <f t="shared" si="163"/>
        <v>43938</v>
      </c>
      <c r="G1977" s="77" t="str">
        <f>+CONSOLIDADO[[#This Row],[Codigo Municipio]]&amp;CONSOLIDADO[[#This Row],[Fecha]]</f>
        <v>020343938</v>
      </c>
      <c r="H1977" s="78">
        <f>+IFERROR(VLOOKUP($G1977,TDAcumula!$C$2:$E$2027,3,0),0)</f>
        <v>0</v>
      </c>
      <c r="I1977" s="79">
        <f t="shared" si="165"/>
        <v>0</v>
      </c>
      <c r="J1977" s="80">
        <f>+IF(CONSOLIDADO[[#This Row],[Codigo Municipio]]=E1976,CONSOLIDADO[[#This Row],[Fallecidos Diarios]]+J1976,CONSOLIDADO[[#This Row],[Fallecidos Diarios]])</f>
        <v>0</v>
      </c>
      <c r="K1977" s="81">
        <f t="shared" si="166"/>
        <v>0</v>
      </c>
      <c r="L1977" s="82">
        <f>+IF(CONSOLIDADO[[#This Row],[Codigo Municipio]]=E1976,CONSOLIDADO[[#This Row],[Recuperados Diarios]]+L1976,CONSOLIDADO[[#This Row],[Recuperados Diarios]])</f>
        <v>0</v>
      </c>
      <c r="M1977" s="83" cm="1">
        <f t="array" ref="M1977">+IFERROR(IF(CONSOLIDADO[[#This Row],[Día]]&lt;14,0,INDEX(CONSOLIDADO[Casos Diarios],ROW()-14,1)),0)</f>
        <v>0</v>
      </c>
      <c r="N1977" s="78">
        <f>+IF(CONSOLIDADO[[#This Row],[Clave]]="710143893",1,IF(OR(CONSOLIDADO[[#This Row],[Casos Acumulados]]&gt;0,CONSOLIDADO[[#This Row],[Muertes]]&gt;0),N1976+1,I1977))</f>
        <v>0</v>
      </c>
      <c r="O1977" s="75">
        <f>+IFERROR(VLOOKUP($G1977,TDMuertes!$C$2:$E$534,3,0),0)</f>
        <v>0</v>
      </c>
      <c r="P1977" s="100" t="str">
        <f t="shared" ca="1" si="167"/>
        <v>OFF</v>
      </c>
      <c r="Q1977" s="84">
        <f>+IFERROR(VLOOKUP(CONSOLIDADO[[#This Row],[Codigo Municipio]],TDDia!$A$4:$B$394,2,0),0)</f>
        <v>0</v>
      </c>
    </row>
    <row r="1978" spans="2:17" ht="14.4" x14ac:dyDescent="0.3">
      <c r="B1978">
        <f t="shared" si="164"/>
        <v>11</v>
      </c>
      <c r="C1978" s="75" t="str" cm="1">
        <f t="array" ref="C1978">+INDEX(Table_4[[Departamento]:[Municipio]],FINAL!$B1978,1)</f>
        <v>Colón</v>
      </c>
      <c r="D1978" s="75" t="str" cm="1">
        <f t="array" ref="D1978">+INDEX(Table_4[[Departamento]:[Municipio]],FINAL!$B1978,4)</f>
        <v>Iriona</v>
      </c>
      <c r="E1978" s="75" t="str" cm="1">
        <f t="array" ref="E1978">+INDEX(Table_4[[Departamento]:[Municipio]],FINAL!$B1978,3)</f>
        <v>0203</v>
      </c>
      <c r="F1978" s="102">
        <f t="shared" si="163"/>
        <v>43939</v>
      </c>
      <c r="G1978" s="77" t="str">
        <f>+CONSOLIDADO[[#This Row],[Codigo Municipio]]&amp;CONSOLIDADO[[#This Row],[Fecha]]</f>
        <v>020343939</v>
      </c>
      <c r="H1978" s="78">
        <f>+IFERROR(VLOOKUP($G1978,TDAcumula!$C$2:$E$2027,3,0),0)</f>
        <v>0</v>
      </c>
      <c r="I1978" s="79">
        <f t="shared" si="165"/>
        <v>0</v>
      </c>
      <c r="J1978" s="80">
        <f>+IF(CONSOLIDADO[[#This Row],[Codigo Municipio]]=E1977,CONSOLIDADO[[#This Row],[Fallecidos Diarios]]+J1977,CONSOLIDADO[[#This Row],[Fallecidos Diarios]])</f>
        <v>0</v>
      </c>
      <c r="K1978" s="81">
        <f t="shared" si="166"/>
        <v>0</v>
      </c>
      <c r="L1978" s="82">
        <f>+IF(CONSOLIDADO[[#This Row],[Codigo Municipio]]=E1977,CONSOLIDADO[[#This Row],[Recuperados Diarios]]+L1977,CONSOLIDADO[[#This Row],[Recuperados Diarios]])</f>
        <v>0</v>
      </c>
      <c r="M1978" s="83" cm="1">
        <f t="array" ref="M1978">+IFERROR(IF(CONSOLIDADO[[#This Row],[Día]]&lt;14,0,INDEX(CONSOLIDADO[Casos Diarios],ROW()-14,1)),0)</f>
        <v>0</v>
      </c>
      <c r="N1978" s="78">
        <f>+IF(CONSOLIDADO[[#This Row],[Clave]]="710143893",1,IF(OR(CONSOLIDADO[[#This Row],[Casos Acumulados]]&gt;0,CONSOLIDADO[[#This Row],[Muertes]]&gt;0),N1977+1,I1978))</f>
        <v>0</v>
      </c>
      <c r="O1978" s="75">
        <f>+IFERROR(VLOOKUP($G1978,TDMuertes!$C$2:$E$534,3,0),0)</f>
        <v>0</v>
      </c>
      <c r="P1978" s="100" t="str">
        <f t="shared" ca="1" si="167"/>
        <v>OFF</v>
      </c>
      <c r="Q1978" s="84">
        <f>+IFERROR(VLOOKUP(CONSOLIDADO[[#This Row],[Codigo Municipio]],TDDia!$A$4:$B$394,2,0),0)</f>
        <v>0</v>
      </c>
    </row>
    <row r="1979" spans="2:17" ht="14.4" x14ac:dyDescent="0.3">
      <c r="B1979">
        <f t="shared" si="164"/>
        <v>11</v>
      </c>
      <c r="C1979" s="75" t="str" cm="1">
        <f t="array" ref="C1979">+INDEX(Table_4[[Departamento]:[Municipio]],FINAL!$B1979,1)</f>
        <v>Colón</v>
      </c>
      <c r="D1979" s="75" t="str" cm="1">
        <f t="array" ref="D1979">+INDEX(Table_4[[Departamento]:[Municipio]],FINAL!$B1979,4)</f>
        <v>Iriona</v>
      </c>
      <c r="E1979" s="75" t="str" cm="1">
        <f t="array" ref="E1979">+INDEX(Table_4[[Departamento]:[Municipio]],FINAL!$B1979,3)</f>
        <v>0203</v>
      </c>
      <c r="F1979" s="102">
        <f t="shared" si="163"/>
        <v>43940</v>
      </c>
      <c r="G1979" s="77" t="str">
        <f>+CONSOLIDADO[[#This Row],[Codigo Municipio]]&amp;CONSOLIDADO[[#This Row],[Fecha]]</f>
        <v>020343940</v>
      </c>
      <c r="H1979" s="78">
        <f>+IFERROR(VLOOKUP($G1979,TDAcumula!$C$2:$E$2027,3,0),0)</f>
        <v>0</v>
      </c>
      <c r="I1979" s="79">
        <f t="shared" si="165"/>
        <v>0</v>
      </c>
      <c r="J1979" s="80">
        <f>+IF(CONSOLIDADO[[#This Row],[Codigo Municipio]]=E1978,CONSOLIDADO[[#This Row],[Fallecidos Diarios]]+J1978,CONSOLIDADO[[#This Row],[Fallecidos Diarios]])</f>
        <v>0</v>
      </c>
      <c r="K1979" s="81">
        <f t="shared" si="166"/>
        <v>0</v>
      </c>
      <c r="L1979" s="82">
        <f>+IF(CONSOLIDADO[[#This Row],[Codigo Municipio]]=E1978,CONSOLIDADO[[#This Row],[Recuperados Diarios]]+L1978,CONSOLIDADO[[#This Row],[Recuperados Diarios]])</f>
        <v>0</v>
      </c>
      <c r="M1979" s="83" cm="1">
        <f t="array" ref="M1979">+IFERROR(IF(CONSOLIDADO[[#This Row],[Día]]&lt;14,0,INDEX(CONSOLIDADO[Casos Diarios],ROW()-14,1)),0)</f>
        <v>0</v>
      </c>
      <c r="N1979" s="78">
        <f>+IF(CONSOLIDADO[[#This Row],[Clave]]="710143893",1,IF(OR(CONSOLIDADO[[#This Row],[Casos Acumulados]]&gt;0,CONSOLIDADO[[#This Row],[Muertes]]&gt;0),N1978+1,I1979))</f>
        <v>0</v>
      </c>
      <c r="O1979" s="75">
        <f>+IFERROR(VLOOKUP($G1979,TDMuertes!$C$2:$E$534,3,0),0)</f>
        <v>0</v>
      </c>
      <c r="P1979" s="100" t="str">
        <f t="shared" ca="1" si="167"/>
        <v>OFF</v>
      </c>
      <c r="Q1979" s="84">
        <f>+IFERROR(VLOOKUP(CONSOLIDADO[[#This Row],[Codigo Municipio]],TDDia!$A$4:$B$394,2,0),0)</f>
        <v>0</v>
      </c>
    </row>
    <row r="1980" spans="2:17" ht="14.4" x14ac:dyDescent="0.3">
      <c r="B1980">
        <f t="shared" si="164"/>
        <v>11</v>
      </c>
      <c r="C1980" s="75" t="str" cm="1">
        <f t="array" ref="C1980">+INDEX(Table_4[[Departamento]:[Municipio]],FINAL!$B1980,1)</f>
        <v>Colón</v>
      </c>
      <c r="D1980" s="75" t="str" cm="1">
        <f t="array" ref="D1980">+INDEX(Table_4[[Departamento]:[Municipio]],FINAL!$B1980,4)</f>
        <v>Iriona</v>
      </c>
      <c r="E1980" s="75" t="str" cm="1">
        <f t="array" ref="E1980">+INDEX(Table_4[[Departamento]:[Municipio]],FINAL!$B1980,3)</f>
        <v>0203</v>
      </c>
      <c r="F1980" s="102">
        <f t="shared" si="163"/>
        <v>43941</v>
      </c>
      <c r="G1980" s="77" t="str">
        <f>+CONSOLIDADO[[#This Row],[Codigo Municipio]]&amp;CONSOLIDADO[[#This Row],[Fecha]]</f>
        <v>020343941</v>
      </c>
      <c r="H1980" s="78">
        <f>+IFERROR(VLOOKUP($G1980,TDAcumula!$C$2:$E$2027,3,0),0)</f>
        <v>0</v>
      </c>
      <c r="I1980" s="79">
        <f t="shared" si="165"/>
        <v>0</v>
      </c>
      <c r="J1980" s="80">
        <f>+IF(CONSOLIDADO[[#This Row],[Codigo Municipio]]=E1979,CONSOLIDADO[[#This Row],[Fallecidos Diarios]]+J1979,CONSOLIDADO[[#This Row],[Fallecidos Diarios]])</f>
        <v>0</v>
      </c>
      <c r="K1980" s="81">
        <f t="shared" si="166"/>
        <v>0</v>
      </c>
      <c r="L1980" s="82">
        <f>+IF(CONSOLIDADO[[#This Row],[Codigo Municipio]]=E1979,CONSOLIDADO[[#This Row],[Recuperados Diarios]]+L1979,CONSOLIDADO[[#This Row],[Recuperados Diarios]])</f>
        <v>0</v>
      </c>
      <c r="M1980" s="83" cm="1">
        <f t="array" ref="M1980">+IFERROR(IF(CONSOLIDADO[[#This Row],[Día]]&lt;14,0,INDEX(CONSOLIDADO[Casos Diarios],ROW()-14,1)),0)</f>
        <v>0</v>
      </c>
      <c r="N1980" s="78">
        <f>+IF(CONSOLIDADO[[#This Row],[Clave]]="710143893",1,IF(OR(CONSOLIDADO[[#This Row],[Casos Acumulados]]&gt;0,CONSOLIDADO[[#This Row],[Muertes]]&gt;0),N1979+1,I1980))</f>
        <v>0</v>
      </c>
      <c r="O1980" s="75">
        <f>+IFERROR(VLOOKUP($G1980,TDMuertes!$C$2:$E$534,3,0),0)</f>
        <v>0</v>
      </c>
      <c r="P1980" s="100" t="str">
        <f t="shared" ca="1" si="167"/>
        <v>OFF</v>
      </c>
      <c r="Q1980" s="84">
        <f>+IFERROR(VLOOKUP(CONSOLIDADO[[#This Row],[Codigo Municipio]],TDDia!$A$4:$B$394,2,0),0)</f>
        <v>0</v>
      </c>
    </row>
    <row r="1981" spans="2:17" ht="14.4" x14ac:dyDescent="0.3">
      <c r="B1981">
        <f t="shared" si="164"/>
        <v>11</v>
      </c>
      <c r="C1981" s="75" t="str" cm="1">
        <f t="array" ref="C1981">+INDEX(Table_4[[Departamento]:[Municipio]],FINAL!$B1981,1)</f>
        <v>Colón</v>
      </c>
      <c r="D1981" s="75" t="str" cm="1">
        <f t="array" ref="D1981">+INDEX(Table_4[[Departamento]:[Municipio]],FINAL!$B1981,4)</f>
        <v>Iriona</v>
      </c>
      <c r="E1981" s="75" t="str" cm="1">
        <f t="array" ref="E1981">+INDEX(Table_4[[Departamento]:[Municipio]],FINAL!$B1981,3)</f>
        <v>0203</v>
      </c>
      <c r="F1981" s="102">
        <f t="shared" si="163"/>
        <v>43942</v>
      </c>
      <c r="G1981" s="77" t="str">
        <f>+CONSOLIDADO[[#This Row],[Codigo Municipio]]&amp;CONSOLIDADO[[#This Row],[Fecha]]</f>
        <v>020343942</v>
      </c>
      <c r="H1981" s="78">
        <f>+IFERROR(VLOOKUP($G1981,TDAcumula!$C$2:$E$2027,3,0),0)</f>
        <v>0</v>
      </c>
      <c r="I1981" s="79">
        <f t="shared" si="165"/>
        <v>0</v>
      </c>
      <c r="J1981" s="80">
        <f>+IF(CONSOLIDADO[[#This Row],[Codigo Municipio]]=E1980,CONSOLIDADO[[#This Row],[Fallecidos Diarios]]+J1980,CONSOLIDADO[[#This Row],[Fallecidos Diarios]])</f>
        <v>0</v>
      </c>
      <c r="K1981" s="81">
        <f t="shared" si="166"/>
        <v>0</v>
      </c>
      <c r="L1981" s="82">
        <f>+IF(CONSOLIDADO[[#This Row],[Codigo Municipio]]=E1980,CONSOLIDADO[[#This Row],[Recuperados Diarios]]+L1980,CONSOLIDADO[[#This Row],[Recuperados Diarios]])</f>
        <v>0</v>
      </c>
      <c r="M1981" s="83" cm="1">
        <f t="array" ref="M1981">+IFERROR(IF(CONSOLIDADO[[#This Row],[Día]]&lt;14,0,INDEX(CONSOLIDADO[Casos Diarios],ROW()-14,1)),0)</f>
        <v>0</v>
      </c>
      <c r="N1981" s="78">
        <f>+IF(CONSOLIDADO[[#This Row],[Clave]]="710143893",1,IF(OR(CONSOLIDADO[[#This Row],[Casos Acumulados]]&gt;0,CONSOLIDADO[[#This Row],[Muertes]]&gt;0),N1980+1,I1981))</f>
        <v>0</v>
      </c>
      <c r="O1981" s="75">
        <f>+IFERROR(VLOOKUP($G1981,TDMuertes!$C$2:$E$534,3,0),0)</f>
        <v>0</v>
      </c>
      <c r="P1981" s="100" t="str">
        <f t="shared" ca="1" si="167"/>
        <v>OFF</v>
      </c>
      <c r="Q1981" s="84">
        <f>+IFERROR(VLOOKUP(CONSOLIDADO[[#This Row],[Codigo Municipio]],TDDia!$A$4:$B$394,2,0),0)</f>
        <v>0</v>
      </c>
    </row>
    <row r="1982" spans="2:17" ht="14.4" x14ac:dyDescent="0.3">
      <c r="B1982">
        <f t="shared" si="164"/>
        <v>11</v>
      </c>
      <c r="C1982" s="75" t="str" cm="1">
        <f t="array" ref="C1982">+INDEX(Table_4[[Departamento]:[Municipio]],FINAL!$B1982,1)</f>
        <v>Colón</v>
      </c>
      <c r="D1982" s="75" t="str" cm="1">
        <f t="array" ref="D1982">+INDEX(Table_4[[Departamento]:[Municipio]],FINAL!$B1982,4)</f>
        <v>Iriona</v>
      </c>
      <c r="E1982" s="75" t="str" cm="1">
        <f t="array" ref="E1982">+INDEX(Table_4[[Departamento]:[Municipio]],FINAL!$B1982,3)</f>
        <v>0203</v>
      </c>
      <c r="F1982" s="102">
        <f t="shared" si="163"/>
        <v>43943</v>
      </c>
      <c r="G1982" s="77" t="str">
        <f>+CONSOLIDADO[[#This Row],[Codigo Municipio]]&amp;CONSOLIDADO[[#This Row],[Fecha]]</f>
        <v>020343943</v>
      </c>
      <c r="H1982" s="78">
        <f>+IFERROR(VLOOKUP($G1982,TDAcumula!$C$2:$E$2027,3,0),0)</f>
        <v>0</v>
      </c>
      <c r="I1982" s="79">
        <f t="shared" si="165"/>
        <v>0</v>
      </c>
      <c r="J1982" s="80">
        <f>+IF(CONSOLIDADO[[#This Row],[Codigo Municipio]]=E1981,CONSOLIDADO[[#This Row],[Fallecidos Diarios]]+J1981,CONSOLIDADO[[#This Row],[Fallecidos Diarios]])</f>
        <v>0</v>
      </c>
      <c r="K1982" s="81">
        <f t="shared" si="166"/>
        <v>0</v>
      </c>
      <c r="L1982" s="82">
        <f>+IF(CONSOLIDADO[[#This Row],[Codigo Municipio]]=E1981,CONSOLIDADO[[#This Row],[Recuperados Diarios]]+L1981,CONSOLIDADO[[#This Row],[Recuperados Diarios]])</f>
        <v>0</v>
      </c>
      <c r="M1982" s="83" cm="1">
        <f t="array" ref="M1982">+IFERROR(IF(CONSOLIDADO[[#This Row],[Día]]&lt;14,0,INDEX(CONSOLIDADO[Casos Diarios],ROW()-14,1)),0)</f>
        <v>0</v>
      </c>
      <c r="N1982" s="78">
        <f>+IF(CONSOLIDADO[[#This Row],[Clave]]="710143893",1,IF(OR(CONSOLIDADO[[#This Row],[Casos Acumulados]]&gt;0,CONSOLIDADO[[#This Row],[Muertes]]&gt;0),N1981+1,I1982))</f>
        <v>0</v>
      </c>
      <c r="O1982" s="75">
        <f>+IFERROR(VLOOKUP($G1982,TDMuertes!$C$2:$E$534,3,0),0)</f>
        <v>0</v>
      </c>
      <c r="P1982" s="100" t="str">
        <f t="shared" ca="1" si="167"/>
        <v>OFF</v>
      </c>
      <c r="Q1982" s="84">
        <f>+IFERROR(VLOOKUP(CONSOLIDADO[[#This Row],[Codigo Municipio]],TDDia!$A$4:$B$394,2,0),0)</f>
        <v>0</v>
      </c>
    </row>
    <row r="1983" spans="2:17" ht="14.4" x14ac:dyDescent="0.3">
      <c r="B1983">
        <f t="shared" si="164"/>
        <v>11</v>
      </c>
      <c r="C1983" s="75" t="str" cm="1">
        <f t="array" ref="C1983">+INDEX(Table_4[[Departamento]:[Municipio]],FINAL!$B1983,1)</f>
        <v>Colón</v>
      </c>
      <c r="D1983" s="75" t="str" cm="1">
        <f t="array" ref="D1983">+INDEX(Table_4[[Departamento]:[Municipio]],FINAL!$B1983,4)</f>
        <v>Iriona</v>
      </c>
      <c r="E1983" s="75" t="str" cm="1">
        <f t="array" ref="E1983">+INDEX(Table_4[[Departamento]:[Municipio]],FINAL!$B1983,3)</f>
        <v>0203</v>
      </c>
      <c r="F1983" s="102">
        <f t="shared" si="163"/>
        <v>43944</v>
      </c>
      <c r="G1983" s="77" t="str">
        <f>+CONSOLIDADO[[#This Row],[Codigo Municipio]]&amp;CONSOLIDADO[[#This Row],[Fecha]]</f>
        <v>020343944</v>
      </c>
      <c r="H1983" s="78">
        <f>+IFERROR(VLOOKUP($G1983,TDAcumula!$C$2:$E$2027,3,0),0)</f>
        <v>0</v>
      </c>
      <c r="I1983" s="79">
        <f t="shared" si="165"/>
        <v>0</v>
      </c>
      <c r="J1983" s="80">
        <f>+IF(CONSOLIDADO[[#This Row],[Codigo Municipio]]=E1982,CONSOLIDADO[[#This Row],[Fallecidos Diarios]]+J1982,CONSOLIDADO[[#This Row],[Fallecidos Diarios]])</f>
        <v>0</v>
      </c>
      <c r="K1983" s="81">
        <f t="shared" si="166"/>
        <v>0</v>
      </c>
      <c r="L1983" s="82">
        <f>+IF(CONSOLIDADO[[#This Row],[Codigo Municipio]]=E1982,CONSOLIDADO[[#This Row],[Recuperados Diarios]]+L1982,CONSOLIDADO[[#This Row],[Recuperados Diarios]])</f>
        <v>0</v>
      </c>
      <c r="M1983" s="83" cm="1">
        <f t="array" ref="M1983">+IFERROR(IF(CONSOLIDADO[[#This Row],[Día]]&lt;14,0,INDEX(CONSOLIDADO[Casos Diarios],ROW()-14,1)),0)</f>
        <v>0</v>
      </c>
      <c r="N1983" s="78">
        <f>+IF(CONSOLIDADO[[#This Row],[Clave]]="710143893",1,IF(OR(CONSOLIDADO[[#This Row],[Casos Acumulados]]&gt;0,CONSOLIDADO[[#This Row],[Muertes]]&gt;0),N1982+1,I1983))</f>
        <v>0</v>
      </c>
      <c r="O1983" s="75">
        <f>+IFERROR(VLOOKUP($G1983,TDMuertes!$C$2:$E$534,3,0),0)</f>
        <v>0</v>
      </c>
      <c r="P1983" s="100" t="str">
        <f t="shared" ca="1" si="167"/>
        <v>OFF</v>
      </c>
      <c r="Q1983" s="84">
        <f>+IFERROR(VLOOKUP(CONSOLIDADO[[#This Row],[Codigo Municipio]],TDDia!$A$4:$B$394,2,0),0)</f>
        <v>0</v>
      </c>
    </row>
    <row r="1984" spans="2:17" ht="14.4" x14ac:dyDescent="0.3">
      <c r="B1984">
        <f t="shared" si="164"/>
        <v>11</v>
      </c>
      <c r="C1984" s="75" t="str" cm="1">
        <f t="array" ref="C1984">+INDEX(Table_4[[Departamento]:[Municipio]],FINAL!$B1984,1)</f>
        <v>Colón</v>
      </c>
      <c r="D1984" s="75" t="str" cm="1">
        <f t="array" ref="D1984">+INDEX(Table_4[[Departamento]:[Municipio]],FINAL!$B1984,4)</f>
        <v>Iriona</v>
      </c>
      <c r="E1984" s="75" t="str" cm="1">
        <f t="array" ref="E1984">+INDEX(Table_4[[Departamento]:[Municipio]],FINAL!$B1984,3)</f>
        <v>0203</v>
      </c>
      <c r="F1984" s="102">
        <f t="shared" si="163"/>
        <v>43945</v>
      </c>
      <c r="G1984" s="77" t="str">
        <f>+CONSOLIDADO[[#This Row],[Codigo Municipio]]&amp;CONSOLIDADO[[#This Row],[Fecha]]</f>
        <v>020343945</v>
      </c>
      <c r="H1984" s="78">
        <f>+IFERROR(VLOOKUP($G1984,TDAcumula!$C$2:$E$2027,3,0),0)</f>
        <v>0</v>
      </c>
      <c r="I1984" s="79">
        <f t="shared" si="165"/>
        <v>0</v>
      </c>
      <c r="J1984" s="80">
        <f>+IF(CONSOLIDADO[[#This Row],[Codigo Municipio]]=E1983,CONSOLIDADO[[#This Row],[Fallecidos Diarios]]+J1983,CONSOLIDADO[[#This Row],[Fallecidos Diarios]])</f>
        <v>0</v>
      </c>
      <c r="K1984" s="81">
        <f t="shared" si="166"/>
        <v>0</v>
      </c>
      <c r="L1984" s="82">
        <f>+IF(CONSOLIDADO[[#This Row],[Codigo Municipio]]=E1983,CONSOLIDADO[[#This Row],[Recuperados Diarios]]+L1983,CONSOLIDADO[[#This Row],[Recuperados Diarios]])</f>
        <v>0</v>
      </c>
      <c r="M1984" s="83" cm="1">
        <f t="array" ref="M1984">+IFERROR(IF(CONSOLIDADO[[#This Row],[Día]]&lt;14,0,INDEX(CONSOLIDADO[Casos Diarios],ROW()-14,1)),0)</f>
        <v>0</v>
      </c>
      <c r="N1984" s="78">
        <f>+IF(CONSOLIDADO[[#This Row],[Clave]]="710143893",1,IF(OR(CONSOLIDADO[[#This Row],[Casos Acumulados]]&gt;0,CONSOLIDADO[[#This Row],[Muertes]]&gt;0),N1983+1,I1984))</f>
        <v>0</v>
      </c>
      <c r="O1984" s="75">
        <f>+IFERROR(VLOOKUP($G1984,TDMuertes!$C$2:$E$534,3,0),0)</f>
        <v>0</v>
      </c>
      <c r="P1984" s="100" t="str">
        <f t="shared" ca="1" si="167"/>
        <v>OFF</v>
      </c>
      <c r="Q1984" s="84">
        <f>+IFERROR(VLOOKUP(CONSOLIDADO[[#This Row],[Codigo Municipio]],TDDia!$A$4:$B$394,2,0),0)</f>
        <v>0</v>
      </c>
    </row>
    <row r="1985" spans="2:17" ht="14.4" x14ac:dyDescent="0.3">
      <c r="B1985">
        <f t="shared" si="164"/>
        <v>11</v>
      </c>
      <c r="C1985" s="75" t="str" cm="1">
        <f t="array" ref="C1985">+INDEX(Table_4[[Departamento]:[Municipio]],FINAL!$B1985,1)</f>
        <v>Colón</v>
      </c>
      <c r="D1985" s="75" t="str" cm="1">
        <f t="array" ref="D1985">+INDEX(Table_4[[Departamento]:[Municipio]],FINAL!$B1985,4)</f>
        <v>Iriona</v>
      </c>
      <c r="E1985" s="75" t="str" cm="1">
        <f t="array" ref="E1985">+INDEX(Table_4[[Departamento]:[Municipio]],FINAL!$B1985,3)</f>
        <v>0203</v>
      </c>
      <c r="F1985" s="102">
        <f t="shared" si="163"/>
        <v>43946</v>
      </c>
      <c r="G1985" s="77" t="str">
        <f>+CONSOLIDADO[[#This Row],[Codigo Municipio]]&amp;CONSOLIDADO[[#This Row],[Fecha]]</f>
        <v>020343946</v>
      </c>
      <c r="H1985" s="78">
        <f>+IFERROR(VLOOKUP($G1985,TDAcumula!$C$2:$E$2027,3,0),0)</f>
        <v>0</v>
      </c>
      <c r="I1985" s="79">
        <f t="shared" si="165"/>
        <v>0</v>
      </c>
      <c r="J1985" s="80">
        <f>+IF(CONSOLIDADO[[#This Row],[Codigo Municipio]]=E1984,CONSOLIDADO[[#This Row],[Fallecidos Diarios]]+J1984,CONSOLIDADO[[#This Row],[Fallecidos Diarios]])</f>
        <v>0</v>
      </c>
      <c r="K1985" s="81">
        <f t="shared" si="166"/>
        <v>0</v>
      </c>
      <c r="L1985" s="82">
        <f>+IF(CONSOLIDADO[[#This Row],[Codigo Municipio]]=E1984,CONSOLIDADO[[#This Row],[Recuperados Diarios]]+L1984,CONSOLIDADO[[#This Row],[Recuperados Diarios]])</f>
        <v>0</v>
      </c>
      <c r="M1985" s="83" cm="1">
        <f t="array" ref="M1985">+IFERROR(IF(CONSOLIDADO[[#This Row],[Día]]&lt;14,0,INDEX(CONSOLIDADO[Casos Diarios],ROW()-14,1)),0)</f>
        <v>0</v>
      </c>
      <c r="N1985" s="78">
        <f>+IF(CONSOLIDADO[[#This Row],[Clave]]="710143893",1,IF(OR(CONSOLIDADO[[#This Row],[Casos Acumulados]]&gt;0,CONSOLIDADO[[#This Row],[Muertes]]&gt;0),N1984+1,I1985))</f>
        <v>0</v>
      </c>
      <c r="O1985" s="75">
        <f>+IFERROR(VLOOKUP($G1985,TDMuertes!$C$2:$E$534,3,0),0)</f>
        <v>0</v>
      </c>
      <c r="P1985" s="100" t="str">
        <f t="shared" ca="1" si="167"/>
        <v>OFF</v>
      </c>
      <c r="Q1985" s="84">
        <f>+IFERROR(VLOOKUP(CONSOLIDADO[[#This Row],[Codigo Municipio]],TDDia!$A$4:$B$394,2,0),0)</f>
        <v>0</v>
      </c>
    </row>
    <row r="1986" spans="2:17" ht="14.4" x14ac:dyDescent="0.3">
      <c r="B1986">
        <f t="shared" si="164"/>
        <v>11</v>
      </c>
      <c r="C1986" s="75" t="str" cm="1">
        <f t="array" ref="C1986">+INDEX(Table_4[[Departamento]:[Municipio]],FINAL!$B1986,1)</f>
        <v>Colón</v>
      </c>
      <c r="D1986" s="75" t="str" cm="1">
        <f t="array" ref="D1986">+INDEX(Table_4[[Departamento]:[Municipio]],FINAL!$B1986,4)</f>
        <v>Iriona</v>
      </c>
      <c r="E1986" s="75" t="str" cm="1">
        <f t="array" ref="E1986">+INDEX(Table_4[[Departamento]:[Municipio]],FINAL!$B1986,3)</f>
        <v>0203</v>
      </c>
      <c r="F1986" s="102">
        <f t="shared" ref="F1986:F2049" si="168">+F1793</f>
        <v>43947</v>
      </c>
      <c r="G1986" s="77" t="str">
        <f>+CONSOLIDADO[[#This Row],[Codigo Municipio]]&amp;CONSOLIDADO[[#This Row],[Fecha]]</f>
        <v>020343947</v>
      </c>
      <c r="H1986" s="78">
        <f>+IFERROR(VLOOKUP($G1986,TDAcumula!$C$2:$E$2027,3,0),0)</f>
        <v>0</v>
      </c>
      <c r="I1986" s="79">
        <f t="shared" si="165"/>
        <v>0</v>
      </c>
      <c r="J1986" s="80">
        <f>+IF(CONSOLIDADO[[#This Row],[Codigo Municipio]]=E1985,CONSOLIDADO[[#This Row],[Fallecidos Diarios]]+J1985,CONSOLIDADO[[#This Row],[Fallecidos Diarios]])</f>
        <v>0</v>
      </c>
      <c r="K1986" s="81">
        <f t="shared" si="166"/>
        <v>0</v>
      </c>
      <c r="L1986" s="82">
        <f>+IF(CONSOLIDADO[[#This Row],[Codigo Municipio]]=E1985,CONSOLIDADO[[#This Row],[Recuperados Diarios]]+L1985,CONSOLIDADO[[#This Row],[Recuperados Diarios]])</f>
        <v>0</v>
      </c>
      <c r="M1986" s="83" cm="1">
        <f t="array" ref="M1986">+IFERROR(IF(CONSOLIDADO[[#This Row],[Día]]&lt;14,0,INDEX(CONSOLIDADO[Casos Diarios],ROW()-14,1)),0)</f>
        <v>0</v>
      </c>
      <c r="N1986" s="78">
        <f>+IF(CONSOLIDADO[[#This Row],[Clave]]="710143893",1,IF(OR(CONSOLIDADO[[#This Row],[Casos Acumulados]]&gt;0,CONSOLIDADO[[#This Row],[Muertes]]&gt;0),N1985+1,I1986))</f>
        <v>0</v>
      </c>
      <c r="O1986" s="75">
        <f>+IFERROR(VLOOKUP($G1986,TDMuertes!$C$2:$E$534,3,0),0)</f>
        <v>0</v>
      </c>
      <c r="P1986" s="100" t="str">
        <f t="shared" ca="1" si="167"/>
        <v>OFF</v>
      </c>
      <c r="Q1986" s="84">
        <f>+IFERROR(VLOOKUP(CONSOLIDADO[[#This Row],[Codigo Municipio]],TDDia!$A$4:$B$394,2,0),0)</f>
        <v>0</v>
      </c>
    </row>
    <row r="1987" spans="2:17" ht="14.4" x14ac:dyDescent="0.3">
      <c r="B1987">
        <f t="shared" si="164"/>
        <v>11</v>
      </c>
      <c r="C1987" s="75" t="str" cm="1">
        <f t="array" ref="C1987">+INDEX(Table_4[[Departamento]:[Municipio]],FINAL!$B1987,1)</f>
        <v>Colón</v>
      </c>
      <c r="D1987" s="75" t="str" cm="1">
        <f t="array" ref="D1987">+INDEX(Table_4[[Departamento]:[Municipio]],FINAL!$B1987,4)</f>
        <v>Iriona</v>
      </c>
      <c r="E1987" s="75" t="str" cm="1">
        <f t="array" ref="E1987">+INDEX(Table_4[[Departamento]:[Municipio]],FINAL!$B1987,3)</f>
        <v>0203</v>
      </c>
      <c r="F1987" s="102">
        <f t="shared" si="168"/>
        <v>43948</v>
      </c>
      <c r="G1987" s="77" t="str">
        <f>+CONSOLIDADO[[#This Row],[Codigo Municipio]]&amp;CONSOLIDADO[[#This Row],[Fecha]]</f>
        <v>020343948</v>
      </c>
      <c r="H1987" s="78">
        <f>+IFERROR(VLOOKUP($G1987,TDAcumula!$C$2:$E$2027,3,0),0)</f>
        <v>0</v>
      </c>
      <c r="I1987" s="79">
        <f t="shared" si="165"/>
        <v>0</v>
      </c>
      <c r="J1987" s="80">
        <f>+IF(CONSOLIDADO[[#This Row],[Codigo Municipio]]=E1986,CONSOLIDADO[[#This Row],[Fallecidos Diarios]]+J1986,CONSOLIDADO[[#This Row],[Fallecidos Diarios]])</f>
        <v>0</v>
      </c>
      <c r="K1987" s="81">
        <f t="shared" si="166"/>
        <v>0</v>
      </c>
      <c r="L1987" s="82">
        <f>+IF(CONSOLIDADO[[#This Row],[Codigo Municipio]]=E1986,CONSOLIDADO[[#This Row],[Recuperados Diarios]]+L1986,CONSOLIDADO[[#This Row],[Recuperados Diarios]])</f>
        <v>0</v>
      </c>
      <c r="M1987" s="83" cm="1">
        <f t="array" ref="M1987">+IFERROR(IF(CONSOLIDADO[[#This Row],[Día]]&lt;14,0,INDEX(CONSOLIDADO[Casos Diarios],ROW()-14,1)),0)</f>
        <v>0</v>
      </c>
      <c r="N1987" s="78">
        <f>+IF(CONSOLIDADO[[#This Row],[Clave]]="710143893",1,IF(OR(CONSOLIDADO[[#This Row],[Casos Acumulados]]&gt;0,CONSOLIDADO[[#This Row],[Muertes]]&gt;0),N1986+1,I1987))</f>
        <v>0</v>
      </c>
      <c r="O1987" s="75">
        <f>+IFERROR(VLOOKUP($G1987,TDMuertes!$C$2:$E$534,3,0),0)</f>
        <v>0</v>
      </c>
      <c r="P1987" s="100" t="str">
        <f t="shared" ca="1" si="167"/>
        <v>OFF</v>
      </c>
      <c r="Q1987" s="84">
        <f>+IFERROR(VLOOKUP(CONSOLIDADO[[#This Row],[Codigo Municipio]],TDDia!$A$4:$B$394,2,0),0)</f>
        <v>0</v>
      </c>
    </row>
    <row r="1988" spans="2:17" ht="14.4" x14ac:dyDescent="0.3">
      <c r="B1988">
        <f t="shared" si="164"/>
        <v>11</v>
      </c>
      <c r="C1988" s="75" t="str" cm="1">
        <f t="array" ref="C1988">+INDEX(Table_4[[Departamento]:[Municipio]],FINAL!$B1988,1)</f>
        <v>Colón</v>
      </c>
      <c r="D1988" s="75" t="str" cm="1">
        <f t="array" ref="D1988">+INDEX(Table_4[[Departamento]:[Municipio]],FINAL!$B1988,4)</f>
        <v>Iriona</v>
      </c>
      <c r="E1988" s="75" t="str" cm="1">
        <f t="array" ref="E1988">+INDEX(Table_4[[Departamento]:[Municipio]],FINAL!$B1988,3)</f>
        <v>0203</v>
      </c>
      <c r="F1988" s="102">
        <f t="shared" si="168"/>
        <v>43949</v>
      </c>
      <c r="G1988" s="77" t="str">
        <f>+CONSOLIDADO[[#This Row],[Codigo Municipio]]&amp;CONSOLIDADO[[#This Row],[Fecha]]</f>
        <v>020343949</v>
      </c>
      <c r="H1988" s="78">
        <f>+IFERROR(VLOOKUP($G1988,TDAcumula!$C$2:$E$2027,3,0),0)</f>
        <v>0</v>
      </c>
      <c r="I1988" s="79">
        <f t="shared" si="165"/>
        <v>0</v>
      </c>
      <c r="J1988" s="80">
        <f>+IF(CONSOLIDADO[[#This Row],[Codigo Municipio]]=E1987,CONSOLIDADO[[#This Row],[Fallecidos Diarios]]+J1987,CONSOLIDADO[[#This Row],[Fallecidos Diarios]])</f>
        <v>0</v>
      </c>
      <c r="K1988" s="81">
        <f t="shared" si="166"/>
        <v>0</v>
      </c>
      <c r="L1988" s="82">
        <f>+IF(CONSOLIDADO[[#This Row],[Codigo Municipio]]=E1987,CONSOLIDADO[[#This Row],[Recuperados Diarios]]+L1987,CONSOLIDADO[[#This Row],[Recuperados Diarios]])</f>
        <v>0</v>
      </c>
      <c r="M1988" s="83" cm="1">
        <f t="array" ref="M1988">+IFERROR(IF(CONSOLIDADO[[#This Row],[Día]]&lt;14,0,INDEX(CONSOLIDADO[Casos Diarios],ROW()-14,1)),0)</f>
        <v>0</v>
      </c>
      <c r="N1988" s="78">
        <f>+IF(CONSOLIDADO[[#This Row],[Clave]]="710143893",1,IF(OR(CONSOLIDADO[[#This Row],[Casos Acumulados]]&gt;0,CONSOLIDADO[[#This Row],[Muertes]]&gt;0),N1987+1,I1988))</f>
        <v>0</v>
      </c>
      <c r="O1988" s="75">
        <f>+IFERROR(VLOOKUP($G1988,TDMuertes!$C$2:$E$534,3,0),0)</f>
        <v>0</v>
      </c>
      <c r="P1988" s="100" t="str">
        <f t="shared" ca="1" si="167"/>
        <v>OFF</v>
      </c>
      <c r="Q1988" s="84">
        <f>+IFERROR(VLOOKUP(CONSOLIDADO[[#This Row],[Codigo Municipio]],TDDia!$A$4:$B$394,2,0),0)</f>
        <v>0</v>
      </c>
    </row>
    <row r="1989" spans="2:17" ht="14.4" x14ac:dyDescent="0.3">
      <c r="B1989">
        <f t="shared" ref="B1989:B2052" si="169">+IF(F1988=44085,B1988+1,B1988)</f>
        <v>11</v>
      </c>
      <c r="C1989" s="75" t="str" cm="1">
        <f t="array" ref="C1989">+INDEX(Table_4[[Departamento]:[Municipio]],FINAL!$B1989,1)</f>
        <v>Colón</v>
      </c>
      <c r="D1989" s="75" t="str" cm="1">
        <f t="array" ref="D1989">+INDEX(Table_4[[Departamento]:[Municipio]],FINAL!$B1989,4)</f>
        <v>Iriona</v>
      </c>
      <c r="E1989" s="75" t="str" cm="1">
        <f t="array" ref="E1989">+INDEX(Table_4[[Departamento]:[Municipio]],FINAL!$B1989,3)</f>
        <v>0203</v>
      </c>
      <c r="F1989" s="102">
        <f t="shared" si="168"/>
        <v>43950</v>
      </c>
      <c r="G1989" s="77" t="str">
        <f>+CONSOLIDADO[[#This Row],[Codigo Municipio]]&amp;CONSOLIDADO[[#This Row],[Fecha]]</f>
        <v>020343950</v>
      </c>
      <c r="H1989" s="78">
        <f>+IFERROR(VLOOKUP($G1989,TDAcumula!$C$2:$E$2027,3,0),0)</f>
        <v>0</v>
      </c>
      <c r="I1989" s="79">
        <f t="shared" si="165"/>
        <v>0</v>
      </c>
      <c r="J1989" s="80">
        <f>+IF(CONSOLIDADO[[#This Row],[Codigo Municipio]]=E1988,CONSOLIDADO[[#This Row],[Fallecidos Diarios]]+J1988,CONSOLIDADO[[#This Row],[Fallecidos Diarios]])</f>
        <v>0</v>
      </c>
      <c r="K1989" s="81">
        <f t="shared" si="166"/>
        <v>0</v>
      </c>
      <c r="L1989" s="82">
        <f>+IF(CONSOLIDADO[[#This Row],[Codigo Municipio]]=E1988,CONSOLIDADO[[#This Row],[Recuperados Diarios]]+L1988,CONSOLIDADO[[#This Row],[Recuperados Diarios]])</f>
        <v>0</v>
      </c>
      <c r="M1989" s="83" cm="1">
        <f t="array" ref="M1989">+IFERROR(IF(CONSOLIDADO[[#This Row],[Día]]&lt;14,0,INDEX(CONSOLIDADO[Casos Diarios],ROW()-14,1)),0)</f>
        <v>0</v>
      </c>
      <c r="N1989" s="78">
        <f>+IF(CONSOLIDADO[[#This Row],[Clave]]="710143893",1,IF(OR(CONSOLIDADO[[#This Row],[Casos Acumulados]]&gt;0,CONSOLIDADO[[#This Row],[Muertes]]&gt;0),N1988+1,I1989))</f>
        <v>0</v>
      </c>
      <c r="O1989" s="75">
        <f>+IFERROR(VLOOKUP($G1989,TDMuertes!$C$2:$E$534,3,0),0)</f>
        <v>0</v>
      </c>
      <c r="P1989" s="100" t="str">
        <f t="shared" ca="1" si="167"/>
        <v>OFF</v>
      </c>
      <c r="Q1989" s="84">
        <f>+IFERROR(VLOOKUP(CONSOLIDADO[[#This Row],[Codigo Municipio]],TDDia!$A$4:$B$394,2,0),0)</f>
        <v>0</v>
      </c>
    </row>
    <row r="1990" spans="2:17" ht="14.4" x14ac:dyDescent="0.3">
      <c r="B1990">
        <f t="shared" si="169"/>
        <v>11</v>
      </c>
      <c r="C1990" s="75" t="str" cm="1">
        <f t="array" ref="C1990">+INDEX(Table_4[[Departamento]:[Municipio]],FINAL!$B1990,1)</f>
        <v>Colón</v>
      </c>
      <c r="D1990" s="75" t="str" cm="1">
        <f t="array" ref="D1990">+INDEX(Table_4[[Departamento]:[Municipio]],FINAL!$B1990,4)</f>
        <v>Iriona</v>
      </c>
      <c r="E1990" s="75" t="str" cm="1">
        <f t="array" ref="E1990">+INDEX(Table_4[[Departamento]:[Municipio]],FINAL!$B1990,3)</f>
        <v>0203</v>
      </c>
      <c r="F1990" s="102">
        <f t="shared" si="168"/>
        <v>43951</v>
      </c>
      <c r="G1990" s="77" t="str">
        <f>+CONSOLIDADO[[#This Row],[Codigo Municipio]]&amp;CONSOLIDADO[[#This Row],[Fecha]]</f>
        <v>020343951</v>
      </c>
      <c r="H1990" s="78">
        <f>+IFERROR(VLOOKUP($G1990,TDAcumula!$C$2:$E$2027,3,0),0)</f>
        <v>0</v>
      </c>
      <c r="I1990" s="79">
        <f t="shared" si="165"/>
        <v>0</v>
      </c>
      <c r="J1990" s="80">
        <f>+IF(CONSOLIDADO[[#This Row],[Codigo Municipio]]=E1989,CONSOLIDADO[[#This Row],[Fallecidos Diarios]]+J1989,CONSOLIDADO[[#This Row],[Fallecidos Diarios]])</f>
        <v>0</v>
      </c>
      <c r="K1990" s="81">
        <f t="shared" si="166"/>
        <v>0</v>
      </c>
      <c r="L1990" s="82">
        <f>+IF(CONSOLIDADO[[#This Row],[Codigo Municipio]]=E1989,CONSOLIDADO[[#This Row],[Recuperados Diarios]]+L1989,CONSOLIDADO[[#This Row],[Recuperados Diarios]])</f>
        <v>0</v>
      </c>
      <c r="M1990" s="83" cm="1">
        <f t="array" ref="M1990">+IFERROR(IF(CONSOLIDADO[[#This Row],[Día]]&lt;14,0,INDEX(CONSOLIDADO[Casos Diarios],ROW()-14,1)),0)</f>
        <v>0</v>
      </c>
      <c r="N1990" s="78">
        <f>+IF(CONSOLIDADO[[#This Row],[Clave]]="710143893",1,IF(OR(CONSOLIDADO[[#This Row],[Casos Acumulados]]&gt;0,CONSOLIDADO[[#This Row],[Muertes]]&gt;0),N1989+1,I1990))</f>
        <v>0</v>
      </c>
      <c r="O1990" s="75">
        <f>+IFERROR(VLOOKUP($G1990,TDMuertes!$C$2:$E$534,3,0),0)</f>
        <v>0</v>
      </c>
      <c r="P1990" s="100" t="str">
        <f t="shared" ca="1" si="167"/>
        <v>OFF</v>
      </c>
      <c r="Q1990" s="84">
        <f>+IFERROR(VLOOKUP(CONSOLIDADO[[#This Row],[Codigo Municipio]],TDDia!$A$4:$B$394,2,0),0)</f>
        <v>0</v>
      </c>
    </row>
    <row r="1991" spans="2:17" ht="14.4" x14ac:dyDescent="0.3">
      <c r="B1991">
        <f t="shared" si="169"/>
        <v>11</v>
      </c>
      <c r="C1991" s="75" t="str" cm="1">
        <f t="array" ref="C1991">+INDEX(Table_4[[Departamento]:[Municipio]],FINAL!$B1991,1)</f>
        <v>Colón</v>
      </c>
      <c r="D1991" s="75" t="str" cm="1">
        <f t="array" ref="D1991">+INDEX(Table_4[[Departamento]:[Municipio]],FINAL!$B1991,4)</f>
        <v>Iriona</v>
      </c>
      <c r="E1991" s="75" t="str" cm="1">
        <f t="array" ref="E1991">+INDEX(Table_4[[Departamento]:[Municipio]],FINAL!$B1991,3)</f>
        <v>0203</v>
      </c>
      <c r="F1991" s="102">
        <f t="shared" si="168"/>
        <v>43952</v>
      </c>
      <c r="G1991" s="77" t="str">
        <f>+CONSOLIDADO[[#This Row],[Codigo Municipio]]&amp;CONSOLIDADO[[#This Row],[Fecha]]</f>
        <v>020343952</v>
      </c>
      <c r="H1991" s="78">
        <f>+IFERROR(VLOOKUP($G1991,TDAcumula!$C$2:$E$2027,3,0),0)</f>
        <v>0</v>
      </c>
      <c r="I1991" s="79">
        <f t="shared" si="165"/>
        <v>0</v>
      </c>
      <c r="J1991" s="80">
        <f>+IF(CONSOLIDADO[[#This Row],[Codigo Municipio]]=E1990,CONSOLIDADO[[#This Row],[Fallecidos Diarios]]+J1990,CONSOLIDADO[[#This Row],[Fallecidos Diarios]])</f>
        <v>0</v>
      </c>
      <c r="K1991" s="81">
        <f t="shared" si="166"/>
        <v>0</v>
      </c>
      <c r="L1991" s="82">
        <f>+IF(CONSOLIDADO[[#This Row],[Codigo Municipio]]=E1990,CONSOLIDADO[[#This Row],[Recuperados Diarios]]+L1990,CONSOLIDADO[[#This Row],[Recuperados Diarios]])</f>
        <v>0</v>
      </c>
      <c r="M1991" s="83" cm="1">
        <f t="array" ref="M1991">+IFERROR(IF(CONSOLIDADO[[#This Row],[Día]]&lt;14,0,INDEX(CONSOLIDADO[Casos Diarios],ROW()-14,1)),0)</f>
        <v>0</v>
      </c>
      <c r="N1991" s="78">
        <f>+IF(CONSOLIDADO[[#This Row],[Clave]]="710143893",1,IF(OR(CONSOLIDADO[[#This Row],[Casos Acumulados]]&gt;0,CONSOLIDADO[[#This Row],[Muertes]]&gt;0),N1990+1,I1991))</f>
        <v>0</v>
      </c>
      <c r="O1991" s="75">
        <f>+IFERROR(VLOOKUP($G1991,TDMuertes!$C$2:$E$534,3,0),0)</f>
        <v>0</v>
      </c>
      <c r="P1991" s="100" t="str">
        <f t="shared" ca="1" si="167"/>
        <v>OFF</v>
      </c>
      <c r="Q1991" s="84">
        <f>+IFERROR(VLOOKUP(CONSOLIDADO[[#This Row],[Codigo Municipio]],TDDia!$A$4:$B$394,2,0),0)</f>
        <v>0</v>
      </c>
    </row>
    <row r="1992" spans="2:17" ht="14.4" x14ac:dyDescent="0.3">
      <c r="B1992">
        <f t="shared" si="169"/>
        <v>11</v>
      </c>
      <c r="C1992" s="75" t="str" cm="1">
        <f t="array" ref="C1992">+INDEX(Table_4[[Departamento]:[Municipio]],FINAL!$B1992,1)</f>
        <v>Colón</v>
      </c>
      <c r="D1992" s="75" t="str" cm="1">
        <f t="array" ref="D1992">+INDEX(Table_4[[Departamento]:[Municipio]],FINAL!$B1992,4)</f>
        <v>Iriona</v>
      </c>
      <c r="E1992" s="75" t="str" cm="1">
        <f t="array" ref="E1992">+INDEX(Table_4[[Departamento]:[Municipio]],FINAL!$B1992,3)</f>
        <v>0203</v>
      </c>
      <c r="F1992" s="102">
        <f t="shared" si="168"/>
        <v>43953</v>
      </c>
      <c r="G1992" s="77" t="str">
        <f>+CONSOLIDADO[[#This Row],[Codigo Municipio]]&amp;CONSOLIDADO[[#This Row],[Fecha]]</f>
        <v>020343953</v>
      </c>
      <c r="H1992" s="78">
        <f>+IFERROR(VLOOKUP($G1992,TDAcumula!$C$2:$E$2027,3,0),0)</f>
        <v>0</v>
      </c>
      <c r="I1992" s="79">
        <f t="shared" si="165"/>
        <v>0</v>
      </c>
      <c r="J1992" s="80">
        <f>+IF(CONSOLIDADO[[#This Row],[Codigo Municipio]]=E1991,CONSOLIDADO[[#This Row],[Fallecidos Diarios]]+J1991,CONSOLIDADO[[#This Row],[Fallecidos Diarios]])</f>
        <v>0</v>
      </c>
      <c r="K1992" s="81">
        <f t="shared" si="166"/>
        <v>0</v>
      </c>
      <c r="L1992" s="82">
        <f>+IF(CONSOLIDADO[[#This Row],[Codigo Municipio]]=E1991,CONSOLIDADO[[#This Row],[Recuperados Diarios]]+L1991,CONSOLIDADO[[#This Row],[Recuperados Diarios]])</f>
        <v>0</v>
      </c>
      <c r="M1992" s="83" cm="1">
        <f t="array" ref="M1992">+IFERROR(IF(CONSOLIDADO[[#This Row],[Día]]&lt;14,0,INDEX(CONSOLIDADO[Casos Diarios],ROW()-14,1)),0)</f>
        <v>0</v>
      </c>
      <c r="N1992" s="78">
        <f>+IF(CONSOLIDADO[[#This Row],[Clave]]="710143893",1,IF(OR(CONSOLIDADO[[#This Row],[Casos Acumulados]]&gt;0,CONSOLIDADO[[#This Row],[Muertes]]&gt;0),N1991+1,I1992))</f>
        <v>0</v>
      </c>
      <c r="O1992" s="75">
        <f>+IFERROR(VLOOKUP($G1992,TDMuertes!$C$2:$E$534,3,0),0)</f>
        <v>0</v>
      </c>
      <c r="P1992" s="100" t="str">
        <f t="shared" ca="1" si="167"/>
        <v>OFF</v>
      </c>
      <c r="Q1992" s="84">
        <f>+IFERROR(VLOOKUP(CONSOLIDADO[[#This Row],[Codigo Municipio]],TDDia!$A$4:$B$394,2,0),0)</f>
        <v>0</v>
      </c>
    </row>
    <row r="1993" spans="2:17" ht="14.4" x14ac:dyDescent="0.3">
      <c r="B1993">
        <f t="shared" si="169"/>
        <v>11</v>
      </c>
      <c r="C1993" s="75" t="str" cm="1">
        <f t="array" ref="C1993">+INDEX(Table_4[[Departamento]:[Municipio]],FINAL!$B1993,1)</f>
        <v>Colón</v>
      </c>
      <c r="D1993" s="75" t="str" cm="1">
        <f t="array" ref="D1993">+INDEX(Table_4[[Departamento]:[Municipio]],FINAL!$B1993,4)</f>
        <v>Iriona</v>
      </c>
      <c r="E1993" s="75" t="str" cm="1">
        <f t="array" ref="E1993">+INDEX(Table_4[[Departamento]:[Municipio]],FINAL!$B1993,3)</f>
        <v>0203</v>
      </c>
      <c r="F1993" s="102">
        <f t="shared" si="168"/>
        <v>43954</v>
      </c>
      <c r="G1993" s="77" t="str">
        <f>+CONSOLIDADO[[#This Row],[Codigo Municipio]]&amp;CONSOLIDADO[[#This Row],[Fecha]]</f>
        <v>020343954</v>
      </c>
      <c r="H1993" s="78">
        <f>+IFERROR(VLOOKUP($G1993,TDAcumula!$C$2:$E$2027,3,0),0)</f>
        <v>0</v>
      </c>
      <c r="I1993" s="79">
        <f t="shared" si="165"/>
        <v>0</v>
      </c>
      <c r="J1993" s="80">
        <f>+IF(CONSOLIDADO[[#This Row],[Codigo Municipio]]=E1992,CONSOLIDADO[[#This Row],[Fallecidos Diarios]]+J1992,CONSOLIDADO[[#This Row],[Fallecidos Diarios]])</f>
        <v>0</v>
      </c>
      <c r="K1993" s="81">
        <f t="shared" si="166"/>
        <v>0</v>
      </c>
      <c r="L1993" s="82">
        <f>+IF(CONSOLIDADO[[#This Row],[Codigo Municipio]]=E1992,CONSOLIDADO[[#This Row],[Recuperados Diarios]]+L1992,CONSOLIDADO[[#This Row],[Recuperados Diarios]])</f>
        <v>0</v>
      </c>
      <c r="M1993" s="83" cm="1">
        <f t="array" ref="M1993">+IFERROR(IF(CONSOLIDADO[[#This Row],[Día]]&lt;14,0,INDEX(CONSOLIDADO[Casos Diarios],ROW()-14,1)),0)</f>
        <v>0</v>
      </c>
      <c r="N1993" s="78">
        <f>+IF(CONSOLIDADO[[#This Row],[Clave]]="710143893",1,IF(OR(CONSOLIDADO[[#This Row],[Casos Acumulados]]&gt;0,CONSOLIDADO[[#This Row],[Muertes]]&gt;0),N1992+1,I1993))</f>
        <v>0</v>
      </c>
      <c r="O1993" s="75">
        <f>+IFERROR(VLOOKUP($G1993,TDMuertes!$C$2:$E$534,3,0),0)</f>
        <v>0</v>
      </c>
      <c r="P1993" s="100" t="str">
        <f t="shared" ca="1" si="167"/>
        <v>OFF</v>
      </c>
      <c r="Q1993" s="84">
        <f>+IFERROR(VLOOKUP(CONSOLIDADO[[#This Row],[Codigo Municipio]],TDDia!$A$4:$B$394,2,0),0)</f>
        <v>0</v>
      </c>
    </row>
    <row r="1994" spans="2:17" ht="14.4" x14ac:dyDescent="0.3">
      <c r="B1994">
        <f t="shared" si="169"/>
        <v>11</v>
      </c>
      <c r="C1994" s="75" t="str" cm="1">
        <f t="array" ref="C1994">+INDEX(Table_4[[Departamento]:[Municipio]],FINAL!$B1994,1)</f>
        <v>Colón</v>
      </c>
      <c r="D1994" s="75" t="str" cm="1">
        <f t="array" ref="D1994">+INDEX(Table_4[[Departamento]:[Municipio]],FINAL!$B1994,4)</f>
        <v>Iriona</v>
      </c>
      <c r="E1994" s="75" t="str" cm="1">
        <f t="array" ref="E1994">+INDEX(Table_4[[Departamento]:[Municipio]],FINAL!$B1994,3)</f>
        <v>0203</v>
      </c>
      <c r="F1994" s="102">
        <f t="shared" si="168"/>
        <v>43955</v>
      </c>
      <c r="G1994" s="77" t="str">
        <f>+CONSOLIDADO[[#This Row],[Codigo Municipio]]&amp;CONSOLIDADO[[#This Row],[Fecha]]</f>
        <v>020343955</v>
      </c>
      <c r="H1994" s="78">
        <f>+IFERROR(VLOOKUP($G1994,TDAcumula!$C$2:$E$2027,3,0),0)</f>
        <v>0</v>
      </c>
      <c r="I1994" s="79">
        <f t="shared" si="165"/>
        <v>0</v>
      </c>
      <c r="J1994" s="80">
        <f>+IF(CONSOLIDADO[[#This Row],[Codigo Municipio]]=E1993,CONSOLIDADO[[#This Row],[Fallecidos Diarios]]+J1993,CONSOLIDADO[[#This Row],[Fallecidos Diarios]])</f>
        <v>0</v>
      </c>
      <c r="K1994" s="81">
        <f t="shared" si="166"/>
        <v>0</v>
      </c>
      <c r="L1994" s="82">
        <f>+IF(CONSOLIDADO[[#This Row],[Codigo Municipio]]=E1993,CONSOLIDADO[[#This Row],[Recuperados Diarios]]+L1993,CONSOLIDADO[[#This Row],[Recuperados Diarios]])</f>
        <v>0</v>
      </c>
      <c r="M1994" s="83" cm="1">
        <f t="array" ref="M1994">+IFERROR(IF(CONSOLIDADO[[#This Row],[Día]]&lt;14,0,INDEX(CONSOLIDADO[Casos Diarios],ROW()-14,1)),0)</f>
        <v>0</v>
      </c>
      <c r="N1994" s="78">
        <f>+IF(CONSOLIDADO[[#This Row],[Clave]]="710143893",1,IF(OR(CONSOLIDADO[[#This Row],[Casos Acumulados]]&gt;0,CONSOLIDADO[[#This Row],[Muertes]]&gt;0),N1993+1,I1994))</f>
        <v>0</v>
      </c>
      <c r="O1994" s="75">
        <f>+IFERROR(VLOOKUP($G1994,TDMuertes!$C$2:$E$534,3,0),0)</f>
        <v>0</v>
      </c>
      <c r="P1994" s="100" t="str">
        <f t="shared" ca="1" si="167"/>
        <v>OFF</v>
      </c>
      <c r="Q1994" s="84">
        <f>+IFERROR(VLOOKUP(CONSOLIDADO[[#This Row],[Codigo Municipio]],TDDia!$A$4:$B$394,2,0),0)</f>
        <v>0</v>
      </c>
    </row>
    <row r="1995" spans="2:17" ht="14.4" x14ac:dyDescent="0.3">
      <c r="B1995">
        <f t="shared" si="169"/>
        <v>11</v>
      </c>
      <c r="C1995" s="75" t="str" cm="1">
        <f t="array" ref="C1995">+INDEX(Table_4[[Departamento]:[Municipio]],FINAL!$B1995,1)</f>
        <v>Colón</v>
      </c>
      <c r="D1995" s="75" t="str" cm="1">
        <f t="array" ref="D1995">+INDEX(Table_4[[Departamento]:[Municipio]],FINAL!$B1995,4)</f>
        <v>Iriona</v>
      </c>
      <c r="E1995" s="75" t="str" cm="1">
        <f t="array" ref="E1995">+INDEX(Table_4[[Departamento]:[Municipio]],FINAL!$B1995,3)</f>
        <v>0203</v>
      </c>
      <c r="F1995" s="102">
        <f t="shared" si="168"/>
        <v>43956</v>
      </c>
      <c r="G1995" s="77" t="str">
        <f>+CONSOLIDADO[[#This Row],[Codigo Municipio]]&amp;CONSOLIDADO[[#This Row],[Fecha]]</f>
        <v>020343956</v>
      </c>
      <c r="H1995" s="78">
        <f>+IFERROR(VLOOKUP($G1995,TDAcumula!$C$2:$E$2027,3,0),0)</f>
        <v>0</v>
      </c>
      <c r="I1995" s="79">
        <f t="shared" si="165"/>
        <v>0</v>
      </c>
      <c r="J1995" s="80">
        <f>+IF(CONSOLIDADO[[#This Row],[Codigo Municipio]]=E1994,CONSOLIDADO[[#This Row],[Fallecidos Diarios]]+J1994,CONSOLIDADO[[#This Row],[Fallecidos Diarios]])</f>
        <v>0</v>
      </c>
      <c r="K1995" s="81">
        <f t="shared" si="166"/>
        <v>0</v>
      </c>
      <c r="L1995" s="82">
        <f>+IF(CONSOLIDADO[[#This Row],[Codigo Municipio]]=E1994,CONSOLIDADO[[#This Row],[Recuperados Diarios]]+L1994,CONSOLIDADO[[#This Row],[Recuperados Diarios]])</f>
        <v>0</v>
      </c>
      <c r="M1995" s="83" cm="1">
        <f t="array" ref="M1995">+IFERROR(IF(CONSOLIDADO[[#This Row],[Día]]&lt;14,0,INDEX(CONSOLIDADO[Casos Diarios],ROW()-14,1)),0)</f>
        <v>0</v>
      </c>
      <c r="N1995" s="78">
        <f>+IF(CONSOLIDADO[[#This Row],[Clave]]="710143893",1,IF(OR(CONSOLIDADO[[#This Row],[Casos Acumulados]]&gt;0,CONSOLIDADO[[#This Row],[Muertes]]&gt;0),N1994+1,I1995))</f>
        <v>0</v>
      </c>
      <c r="O1995" s="75">
        <f>+IFERROR(VLOOKUP($G1995,TDMuertes!$C$2:$E$534,3,0),0)</f>
        <v>0</v>
      </c>
      <c r="P1995" s="100" t="str">
        <f t="shared" ca="1" si="167"/>
        <v>OFF</v>
      </c>
      <c r="Q1995" s="84">
        <f>+IFERROR(VLOOKUP(CONSOLIDADO[[#This Row],[Codigo Municipio]],TDDia!$A$4:$B$394,2,0),0)</f>
        <v>0</v>
      </c>
    </row>
    <row r="1996" spans="2:17" ht="14.4" x14ac:dyDescent="0.3">
      <c r="B1996">
        <f t="shared" si="169"/>
        <v>11</v>
      </c>
      <c r="C1996" s="75" t="str" cm="1">
        <f t="array" ref="C1996">+INDEX(Table_4[[Departamento]:[Municipio]],FINAL!$B1996,1)</f>
        <v>Colón</v>
      </c>
      <c r="D1996" s="75" t="str" cm="1">
        <f t="array" ref="D1996">+INDEX(Table_4[[Departamento]:[Municipio]],FINAL!$B1996,4)</f>
        <v>Iriona</v>
      </c>
      <c r="E1996" s="75" t="str" cm="1">
        <f t="array" ref="E1996">+INDEX(Table_4[[Departamento]:[Municipio]],FINAL!$B1996,3)</f>
        <v>0203</v>
      </c>
      <c r="F1996" s="102">
        <f t="shared" si="168"/>
        <v>43957</v>
      </c>
      <c r="G1996" s="77" t="str">
        <f>+CONSOLIDADO[[#This Row],[Codigo Municipio]]&amp;CONSOLIDADO[[#This Row],[Fecha]]</f>
        <v>020343957</v>
      </c>
      <c r="H1996" s="78">
        <f>+IFERROR(VLOOKUP($G1996,TDAcumula!$C$2:$E$2027,3,0),0)</f>
        <v>0</v>
      </c>
      <c r="I1996" s="79">
        <f t="shared" si="165"/>
        <v>0</v>
      </c>
      <c r="J1996" s="80">
        <f>+IF(CONSOLIDADO[[#This Row],[Codigo Municipio]]=E1995,CONSOLIDADO[[#This Row],[Fallecidos Diarios]]+J1995,CONSOLIDADO[[#This Row],[Fallecidos Diarios]])</f>
        <v>0</v>
      </c>
      <c r="K1996" s="81">
        <f t="shared" si="166"/>
        <v>0</v>
      </c>
      <c r="L1996" s="82">
        <f>+IF(CONSOLIDADO[[#This Row],[Codigo Municipio]]=E1995,CONSOLIDADO[[#This Row],[Recuperados Diarios]]+L1995,CONSOLIDADO[[#This Row],[Recuperados Diarios]])</f>
        <v>0</v>
      </c>
      <c r="M1996" s="83" cm="1">
        <f t="array" ref="M1996">+IFERROR(IF(CONSOLIDADO[[#This Row],[Día]]&lt;14,0,INDEX(CONSOLIDADO[Casos Diarios],ROW()-14,1)),0)</f>
        <v>0</v>
      </c>
      <c r="N1996" s="78">
        <f>+IF(CONSOLIDADO[[#This Row],[Clave]]="710143893",1,IF(OR(CONSOLIDADO[[#This Row],[Casos Acumulados]]&gt;0,CONSOLIDADO[[#This Row],[Muertes]]&gt;0),N1995+1,I1996))</f>
        <v>0</v>
      </c>
      <c r="O1996" s="75">
        <f>+IFERROR(VLOOKUP($G1996,TDMuertes!$C$2:$E$534,3,0),0)</f>
        <v>0</v>
      </c>
      <c r="P1996" s="100" t="str">
        <f t="shared" ca="1" si="167"/>
        <v>OFF</v>
      </c>
      <c r="Q1996" s="84">
        <f>+IFERROR(VLOOKUP(CONSOLIDADO[[#This Row],[Codigo Municipio]],TDDia!$A$4:$B$394,2,0),0)</f>
        <v>0</v>
      </c>
    </row>
    <row r="1997" spans="2:17" ht="14.4" x14ac:dyDescent="0.3">
      <c r="B1997">
        <f t="shared" si="169"/>
        <v>11</v>
      </c>
      <c r="C1997" s="75" t="str" cm="1">
        <f t="array" ref="C1997">+INDEX(Table_4[[Departamento]:[Municipio]],FINAL!$B1997,1)</f>
        <v>Colón</v>
      </c>
      <c r="D1997" s="75" t="str" cm="1">
        <f t="array" ref="D1997">+INDEX(Table_4[[Departamento]:[Municipio]],FINAL!$B1997,4)</f>
        <v>Iriona</v>
      </c>
      <c r="E1997" s="75" t="str" cm="1">
        <f t="array" ref="E1997">+INDEX(Table_4[[Departamento]:[Municipio]],FINAL!$B1997,3)</f>
        <v>0203</v>
      </c>
      <c r="F1997" s="102">
        <f t="shared" si="168"/>
        <v>43958</v>
      </c>
      <c r="G1997" s="77" t="str">
        <f>+CONSOLIDADO[[#This Row],[Codigo Municipio]]&amp;CONSOLIDADO[[#This Row],[Fecha]]</f>
        <v>020343958</v>
      </c>
      <c r="H1997" s="78">
        <f>+IFERROR(VLOOKUP($G1997,TDAcumula!$C$2:$E$2027,3,0),0)</f>
        <v>0</v>
      </c>
      <c r="I1997" s="79">
        <f t="shared" si="165"/>
        <v>0</v>
      </c>
      <c r="J1997" s="80">
        <f>+IF(CONSOLIDADO[[#This Row],[Codigo Municipio]]=E1996,CONSOLIDADO[[#This Row],[Fallecidos Diarios]]+J1996,CONSOLIDADO[[#This Row],[Fallecidos Diarios]])</f>
        <v>0</v>
      </c>
      <c r="K1997" s="81">
        <f t="shared" si="166"/>
        <v>0</v>
      </c>
      <c r="L1997" s="82">
        <f>+IF(CONSOLIDADO[[#This Row],[Codigo Municipio]]=E1996,CONSOLIDADO[[#This Row],[Recuperados Diarios]]+L1996,CONSOLIDADO[[#This Row],[Recuperados Diarios]])</f>
        <v>0</v>
      </c>
      <c r="M1997" s="83" cm="1">
        <f t="array" ref="M1997">+IFERROR(IF(CONSOLIDADO[[#This Row],[Día]]&lt;14,0,INDEX(CONSOLIDADO[Casos Diarios],ROW()-14,1)),0)</f>
        <v>0</v>
      </c>
      <c r="N1997" s="78">
        <f>+IF(CONSOLIDADO[[#This Row],[Clave]]="710143893",1,IF(OR(CONSOLIDADO[[#This Row],[Casos Acumulados]]&gt;0,CONSOLIDADO[[#This Row],[Muertes]]&gt;0),N1996+1,I1997))</f>
        <v>0</v>
      </c>
      <c r="O1997" s="75">
        <f>+IFERROR(VLOOKUP($G1997,TDMuertes!$C$2:$E$534,3,0),0)</f>
        <v>0</v>
      </c>
      <c r="P1997" s="100" t="str">
        <f t="shared" ca="1" si="167"/>
        <v>OFF</v>
      </c>
      <c r="Q1997" s="84">
        <f>+IFERROR(VLOOKUP(CONSOLIDADO[[#This Row],[Codigo Municipio]],TDDia!$A$4:$B$394,2,0),0)</f>
        <v>0</v>
      </c>
    </row>
    <row r="1998" spans="2:17" ht="14.4" x14ac:dyDescent="0.3">
      <c r="B1998">
        <f t="shared" si="169"/>
        <v>11</v>
      </c>
      <c r="C1998" s="75" t="str" cm="1">
        <f t="array" ref="C1998">+INDEX(Table_4[[Departamento]:[Municipio]],FINAL!$B1998,1)</f>
        <v>Colón</v>
      </c>
      <c r="D1998" s="75" t="str" cm="1">
        <f t="array" ref="D1998">+INDEX(Table_4[[Departamento]:[Municipio]],FINAL!$B1998,4)</f>
        <v>Iriona</v>
      </c>
      <c r="E1998" s="75" t="str" cm="1">
        <f t="array" ref="E1998">+INDEX(Table_4[[Departamento]:[Municipio]],FINAL!$B1998,3)</f>
        <v>0203</v>
      </c>
      <c r="F1998" s="102">
        <f t="shared" si="168"/>
        <v>43959</v>
      </c>
      <c r="G1998" s="77" t="str">
        <f>+CONSOLIDADO[[#This Row],[Codigo Municipio]]&amp;CONSOLIDADO[[#This Row],[Fecha]]</f>
        <v>020343959</v>
      </c>
      <c r="H1998" s="78">
        <f>+IFERROR(VLOOKUP($G1998,TDAcumula!$C$2:$E$2027,3,0),0)</f>
        <v>0</v>
      </c>
      <c r="I1998" s="79">
        <f t="shared" si="165"/>
        <v>0</v>
      </c>
      <c r="J1998" s="80">
        <f>+IF(CONSOLIDADO[[#This Row],[Codigo Municipio]]=E1997,CONSOLIDADO[[#This Row],[Fallecidos Diarios]]+J1997,CONSOLIDADO[[#This Row],[Fallecidos Diarios]])</f>
        <v>0</v>
      </c>
      <c r="K1998" s="81">
        <f t="shared" si="166"/>
        <v>0</v>
      </c>
      <c r="L1998" s="82">
        <f>+IF(CONSOLIDADO[[#This Row],[Codigo Municipio]]=E1997,CONSOLIDADO[[#This Row],[Recuperados Diarios]]+L1997,CONSOLIDADO[[#This Row],[Recuperados Diarios]])</f>
        <v>0</v>
      </c>
      <c r="M1998" s="83" cm="1">
        <f t="array" ref="M1998">+IFERROR(IF(CONSOLIDADO[[#This Row],[Día]]&lt;14,0,INDEX(CONSOLIDADO[Casos Diarios],ROW()-14,1)),0)</f>
        <v>0</v>
      </c>
      <c r="N1998" s="78">
        <f>+IF(CONSOLIDADO[[#This Row],[Clave]]="710143893",1,IF(OR(CONSOLIDADO[[#This Row],[Casos Acumulados]]&gt;0,CONSOLIDADO[[#This Row],[Muertes]]&gt;0),N1997+1,I1998))</f>
        <v>0</v>
      </c>
      <c r="O1998" s="75">
        <f>+IFERROR(VLOOKUP($G1998,TDMuertes!$C$2:$E$534,3,0),0)</f>
        <v>0</v>
      </c>
      <c r="P1998" s="100" t="str">
        <f t="shared" ca="1" si="167"/>
        <v>OFF</v>
      </c>
      <c r="Q1998" s="84">
        <f>+IFERROR(VLOOKUP(CONSOLIDADO[[#This Row],[Codigo Municipio]],TDDia!$A$4:$B$394,2,0),0)</f>
        <v>0</v>
      </c>
    </row>
    <row r="1999" spans="2:17" ht="14.4" x14ac:dyDescent="0.3">
      <c r="B1999">
        <f t="shared" si="169"/>
        <v>11</v>
      </c>
      <c r="C1999" s="75" t="str" cm="1">
        <f t="array" ref="C1999">+INDEX(Table_4[[Departamento]:[Municipio]],FINAL!$B1999,1)</f>
        <v>Colón</v>
      </c>
      <c r="D1999" s="75" t="str" cm="1">
        <f t="array" ref="D1999">+INDEX(Table_4[[Departamento]:[Municipio]],FINAL!$B1999,4)</f>
        <v>Iriona</v>
      </c>
      <c r="E1999" s="75" t="str" cm="1">
        <f t="array" ref="E1999">+INDEX(Table_4[[Departamento]:[Municipio]],FINAL!$B1999,3)</f>
        <v>0203</v>
      </c>
      <c r="F1999" s="102">
        <f t="shared" si="168"/>
        <v>43960</v>
      </c>
      <c r="G1999" s="77" t="str">
        <f>+CONSOLIDADO[[#This Row],[Codigo Municipio]]&amp;CONSOLIDADO[[#This Row],[Fecha]]</f>
        <v>020343960</v>
      </c>
      <c r="H1999" s="78">
        <f>+IFERROR(VLOOKUP($G1999,TDAcumula!$C$2:$E$2027,3,0),0)</f>
        <v>0</v>
      </c>
      <c r="I1999" s="79">
        <f t="shared" si="165"/>
        <v>0</v>
      </c>
      <c r="J1999" s="80">
        <f>+IF(CONSOLIDADO[[#This Row],[Codigo Municipio]]=E1998,CONSOLIDADO[[#This Row],[Fallecidos Diarios]]+J1998,CONSOLIDADO[[#This Row],[Fallecidos Diarios]])</f>
        <v>0</v>
      </c>
      <c r="K1999" s="81">
        <f t="shared" si="166"/>
        <v>0</v>
      </c>
      <c r="L1999" s="82">
        <f>+IF(CONSOLIDADO[[#This Row],[Codigo Municipio]]=E1998,CONSOLIDADO[[#This Row],[Recuperados Diarios]]+L1998,CONSOLIDADO[[#This Row],[Recuperados Diarios]])</f>
        <v>0</v>
      </c>
      <c r="M1999" s="83" cm="1">
        <f t="array" ref="M1999">+IFERROR(IF(CONSOLIDADO[[#This Row],[Día]]&lt;14,0,INDEX(CONSOLIDADO[Casos Diarios],ROW()-14,1)),0)</f>
        <v>0</v>
      </c>
      <c r="N1999" s="78">
        <f>+IF(CONSOLIDADO[[#This Row],[Clave]]="710143893",1,IF(OR(CONSOLIDADO[[#This Row],[Casos Acumulados]]&gt;0,CONSOLIDADO[[#This Row],[Muertes]]&gt;0),N1998+1,I1999))</f>
        <v>0</v>
      </c>
      <c r="O1999" s="75">
        <f>+IFERROR(VLOOKUP($G1999,TDMuertes!$C$2:$E$534,3,0),0)</f>
        <v>0</v>
      </c>
      <c r="P1999" s="100" t="str">
        <f t="shared" ca="1" si="167"/>
        <v>OFF</v>
      </c>
      <c r="Q1999" s="84">
        <f>+IFERROR(VLOOKUP(CONSOLIDADO[[#This Row],[Codigo Municipio]],TDDia!$A$4:$B$394,2,0),0)</f>
        <v>0</v>
      </c>
    </row>
    <row r="2000" spans="2:17" ht="14.4" x14ac:dyDescent="0.3">
      <c r="B2000">
        <f t="shared" si="169"/>
        <v>11</v>
      </c>
      <c r="C2000" s="75" t="str" cm="1">
        <f t="array" ref="C2000">+INDEX(Table_4[[Departamento]:[Municipio]],FINAL!$B2000,1)</f>
        <v>Colón</v>
      </c>
      <c r="D2000" s="75" t="str" cm="1">
        <f t="array" ref="D2000">+INDEX(Table_4[[Departamento]:[Municipio]],FINAL!$B2000,4)</f>
        <v>Iriona</v>
      </c>
      <c r="E2000" s="75" t="str" cm="1">
        <f t="array" ref="E2000">+INDEX(Table_4[[Departamento]:[Municipio]],FINAL!$B2000,3)</f>
        <v>0203</v>
      </c>
      <c r="F2000" s="102">
        <f t="shared" si="168"/>
        <v>43961</v>
      </c>
      <c r="G2000" s="77" t="str">
        <f>+CONSOLIDADO[[#This Row],[Codigo Municipio]]&amp;CONSOLIDADO[[#This Row],[Fecha]]</f>
        <v>020343961</v>
      </c>
      <c r="H2000" s="78">
        <f>+IFERROR(VLOOKUP($G2000,TDAcumula!$C$2:$E$2027,3,0),0)</f>
        <v>0</v>
      </c>
      <c r="I2000" s="79">
        <f t="shared" si="165"/>
        <v>0</v>
      </c>
      <c r="J2000" s="80">
        <f>+IF(CONSOLIDADO[[#This Row],[Codigo Municipio]]=E1999,CONSOLIDADO[[#This Row],[Fallecidos Diarios]]+J1999,CONSOLIDADO[[#This Row],[Fallecidos Diarios]])</f>
        <v>0</v>
      </c>
      <c r="K2000" s="81">
        <f t="shared" si="166"/>
        <v>0</v>
      </c>
      <c r="L2000" s="82">
        <f>+IF(CONSOLIDADO[[#This Row],[Codigo Municipio]]=E1999,CONSOLIDADO[[#This Row],[Recuperados Diarios]]+L1999,CONSOLIDADO[[#This Row],[Recuperados Diarios]])</f>
        <v>0</v>
      </c>
      <c r="M2000" s="83" cm="1">
        <f t="array" ref="M2000">+IFERROR(IF(CONSOLIDADO[[#This Row],[Día]]&lt;14,0,INDEX(CONSOLIDADO[Casos Diarios],ROW()-14,1)),0)</f>
        <v>0</v>
      </c>
      <c r="N2000" s="78">
        <f>+IF(CONSOLIDADO[[#This Row],[Clave]]="710143893",1,IF(OR(CONSOLIDADO[[#This Row],[Casos Acumulados]]&gt;0,CONSOLIDADO[[#This Row],[Muertes]]&gt;0),N1999+1,I2000))</f>
        <v>0</v>
      </c>
      <c r="O2000" s="75">
        <f>+IFERROR(VLOOKUP($G2000,TDMuertes!$C$2:$E$534,3,0),0)</f>
        <v>0</v>
      </c>
      <c r="P2000" s="100" t="str">
        <f t="shared" ca="1" si="167"/>
        <v>OFF</v>
      </c>
      <c r="Q2000" s="84">
        <f>+IFERROR(VLOOKUP(CONSOLIDADO[[#This Row],[Codigo Municipio]],TDDia!$A$4:$B$394,2,0),0)</f>
        <v>0</v>
      </c>
    </row>
    <row r="2001" spans="2:17" ht="14.4" x14ac:dyDescent="0.3">
      <c r="B2001">
        <f t="shared" si="169"/>
        <v>11</v>
      </c>
      <c r="C2001" s="75" t="str" cm="1">
        <f t="array" ref="C2001">+INDEX(Table_4[[Departamento]:[Municipio]],FINAL!$B2001,1)</f>
        <v>Colón</v>
      </c>
      <c r="D2001" s="75" t="str" cm="1">
        <f t="array" ref="D2001">+INDEX(Table_4[[Departamento]:[Municipio]],FINAL!$B2001,4)</f>
        <v>Iriona</v>
      </c>
      <c r="E2001" s="75" t="str" cm="1">
        <f t="array" ref="E2001">+INDEX(Table_4[[Departamento]:[Municipio]],FINAL!$B2001,3)</f>
        <v>0203</v>
      </c>
      <c r="F2001" s="102">
        <f t="shared" si="168"/>
        <v>43962</v>
      </c>
      <c r="G2001" s="77" t="str">
        <f>+CONSOLIDADO[[#This Row],[Codigo Municipio]]&amp;CONSOLIDADO[[#This Row],[Fecha]]</f>
        <v>020343962</v>
      </c>
      <c r="H2001" s="78">
        <f>+IFERROR(VLOOKUP($G2001,TDAcumula!$C$2:$E$2027,3,0),0)</f>
        <v>0</v>
      </c>
      <c r="I2001" s="79">
        <f t="shared" si="165"/>
        <v>0</v>
      </c>
      <c r="J2001" s="80">
        <f>+IF(CONSOLIDADO[[#This Row],[Codigo Municipio]]=E2000,CONSOLIDADO[[#This Row],[Fallecidos Diarios]]+J2000,CONSOLIDADO[[#This Row],[Fallecidos Diarios]])</f>
        <v>0</v>
      </c>
      <c r="K2001" s="81">
        <f t="shared" si="166"/>
        <v>0</v>
      </c>
      <c r="L2001" s="82">
        <f>+IF(CONSOLIDADO[[#This Row],[Codigo Municipio]]=E2000,CONSOLIDADO[[#This Row],[Recuperados Diarios]]+L2000,CONSOLIDADO[[#This Row],[Recuperados Diarios]])</f>
        <v>0</v>
      </c>
      <c r="M2001" s="83" cm="1">
        <f t="array" ref="M2001">+IFERROR(IF(CONSOLIDADO[[#This Row],[Día]]&lt;14,0,INDEX(CONSOLIDADO[Casos Diarios],ROW()-14,1)),0)</f>
        <v>0</v>
      </c>
      <c r="N2001" s="78">
        <f>+IF(CONSOLIDADO[[#This Row],[Clave]]="710143893",1,IF(OR(CONSOLIDADO[[#This Row],[Casos Acumulados]]&gt;0,CONSOLIDADO[[#This Row],[Muertes]]&gt;0),N2000+1,I2001))</f>
        <v>0</v>
      </c>
      <c r="O2001" s="75">
        <f>+IFERROR(VLOOKUP($G2001,TDMuertes!$C$2:$E$534,3,0),0)</f>
        <v>0</v>
      </c>
      <c r="P2001" s="100" t="str">
        <f t="shared" ca="1" si="167"/>
        <v>OFF</v>
      </c>
      <c r="Q2001" s="84">
        <f>+IFERROR(VLOOKUP(CONSOLIDADO[[#This Row],[Codigo Municipio]],TDDia!$A$4:$B$394,2,0),0)</f>
        <v>0</v>
      </c>
    </row>
    <row r="2002" spans="2:17" ht="14.4" x14ac:dyDescent="0.3">
      <c r="B2002">
        <f t="shared" si="169"/>
        <v>11</v>
      </c>
      <c r="C2002" s="75" t="str" cm="1">
        <f t="array" ref="C2002">+INDEX(Table_4[[Departamento]:[Municipio]],FINAL!$B2002,1)</f>
        <v>Colón</v>
      </c>
      <c r="D2002" s="75" t="str" cm="1">
        <f t="array" ref="D2002">+INDEX(Table_4[[Departamento]:[Municipio]],FINAL!$B2002,4)</f>
        <v>Iriona</v>
      </c>
      <c r="E2002" s="75" t="str" cm="1">
        <f t="array" ref="E2002">+INDEX(Table_4[[Departamento]:[Municipio]],FINAL!$B2002,3)</f>
        <v>0203</v>
      </c>
      <c r="F2002" s="102">
        <f t="shared" si="168"/>
        <v>43963</v>
      </c>
      <c r="G2002" s="77" t="str">
        <f>+CONSOLIDADO[[#This Row],[Codigo Municipio]]&amp;CONSOLIDADO[[#This Row],[Fecha]]</f>
        <v>020343963</v>
      </c>
      <c r="H2002" s="78">
        <f>+IFERROR(VLOOKUP($G2002,TDAcumula!$C$2:$E$2027,3,0),0)</f>
        <v>0</v>
      </c>
      <c r="I2002" s="79">
        <f t="shared" si="165"/>
        <v>0</v>
      </c>
      <c r="J2002" s="80">
        <f>+IF(CONSOLIDADO[[#This Row],[Codigo Municipio]]=E2001,CONSOLIDADO[[#This Row],[Fallecidos Diarios]]+J2001,CONSOLIDADO[[#This Row],[Fallecidos Diarios]])</f>
        <v>0</v>
      </c>
      <c r="K2002" s="81">
        <f t="shared" si="166"/>
        <v>0</v>
      </c>
      <c r="L2002" s="82">
        <f>+IF(CONSOLIDADO[[#This Row],[Codigo Municipio]]=E2001,CONSOLIDADO[[#This Row],[Recuperados Diarios]]+L2001,CONSOLIDADO[[#This Row],[Recuperados Diarios]])</f>
        <v>0</v>
      </c>
      <c r="M2002" s="83" cm="1">
        <f t="array" ref="M2002">+IFERROR(IF(CONSOLIDADO[[#This Row],[Día]]&lt;14,0,INDEX(CONSOLIDADO[Casos Diarios],ROW()-14,1)),0)</f>
        <v>0</v>
      </c>
      <c r="N2002" s="78">
        <f>+IF(CONSOLIDADO[[#This Row],[Clave]]="710143893",1,IF(OR(CONSOLIDADO[[#This Row],[Casos Acumulados]]&gt;0,CONSOLIDADO[[#This Row],[Muertes]]&gt;0),N2001+1,I2002))</f>
        <v>0</v>
      </c>
      <c r="O2002" s="75">
        <f>+IFERROR(VLOOKUP($G2002,TDMuertes!$C$2:$E$534,3,0),0)</f>
        <v>0</v>
      </c>
      <c r="P2002" s="100" t="str">
        <f t="shared" ca="1" si="167"/>
        <v>OFF</v>
      </c>
      <c r="Q2002" s="84">
        <f>+IFERROR(VLOOKUP(CONSOLIDADO[[#This Row],[Codigo Municipio]],TDDia!$A$4:$B$394,2,0),0)</f>
        <v>0</v>
      </c>
    </row>
    <row r="2003" spans="2:17" ht="14.4" x14ac:dyDescent="0.3">
      <c r="B2003">
        <f t="shared" si="169"/>
        <v>11</v>
      </c>
      <c r="C2003" s="75" t="str" cm="1">
        <f t="array" ref="C2003">+INDEX(Table_4[[Departamento]:[Municipio]],FINAL!$B2003,1)</f>
        <v>Colón</v>
      </c>
      <c r="D2003" s="75" t="str" cm="1">
        <f t="array" ref="D2003">+INDEX(Table_4[[Departamento]:[Municipio]],FINAL!$B2003,4)</f>
        <v>Iriona</v>
      </c>
      <c r="E2003" s="75" t="str" cm="1">
        <f t="array" ref="E2003">+INDEX(Table_4[[Departamento]:[Municipio]],FINAL!$B2003,3)</f>
        <v>0203</v>
      </c>
      <c r="F2003" s="102">
        <f t="shared" si="168"/>
        <v>43964</v>
      </c>
      <c r="G2003" s="77" t="str">
        <f>+CONSOLIDADO[[#This Row],[Codigo Municipio]]&amp;CONSOLIDADO[[#This Row],[Fecha]]</f>
        <v>020343964</v>
      </c>
      <c r="H2003" s="78">
        <f>+IFERROR(VLOOKUP($G2003,TDAcumula!$C$2:$E$2027,3,0),0)</f>
        <v>0</v>
      </c>
      <c r="I2003" s="79">
        <f t="shared" si="165"/>
        <v>0</v>
      </c>
      <c r="J2003" s="80">
        <f>+IF(CONSOLIDADO[[#This Row],[Codigo Municipio]]=E2002,CONSOLIDADO[[#This Row],[Fallecidos Diarios]]+J2002,CONSOLIDADO[[#This Row],[Fallecidos Diarios]])</f>
        <v>0</v>
      </c>
      <c r="K2003" s="81">
        <f t="shared" si="166"/>
        <v>0</v>
      </c>
      <c r="L2003" s="82">
        <f>+IF(CONSOLIDADO[[#This Row],[Codigo Municipio]]=E2002,CONSOLIDADO[[#This Row],[Recuperados Diarios]]+L2002,CONSOLIDADO[[#This Row],[Recuperados Diarios]])</f>
        <v>0</v>
      </c>
      <c r="M2003" s="83" cm="1">
        <f t="array" ref="M2003">+IFERROR(IF(CONSOLIDADO[[#This Row],[Día]]&lt;14,0,INDEX(CONSOLIDADO[Casos Diarios],ROW()-14,1)),0)</f>
        <v>0</v>
      </c>
      <c r="N2003" s="78">
        <f>+IF(CONSOLIDADO[[#This Row],[Clave]]="710143893",1,IF(OR(CONSOLIDADO[[#This Row],[Casos Acumulados]]&gt;0,CONSOLIDADO[[#This Row],[Muertes]]&gt;0),N2002+1,I2003))</f>
        <v>0</v>
      </c>
      <c r="O2003" s="75">
        <f>+IFERROR(VLOOKUP($G2003,TDMuertes!$C$2:$E$534,3,0),0)</f>
        <v>0</v>
      </c>
      <c r="P2003" s="100" t="str">
        <f t="shared" ca="1" si="167"/>
        <v>OFF</v>
      </c>
      <c r="Q2003" s="84">
        <f>+IFERROR(VLOOKUP(CONSOLIDADO[[#This Row],[Codigo Municipio]],TDDia!$A$4:$B$394,2,0),0)</f>
        <v>0</v>
      </c>
    </row>
    <row r="2004" spans="2:17" ht="14.4" x14ac:dyDescent="0.3">
      <c r="B2004">
        <f t="shared" si="169"/>
        <v>11</v>
      </c>
      <c r="C2004" s="75" t="str" cm="1">
        <f t="array" ref="C2004">+INDEX(Table_4[[Departamento]:[Municipio]],FINAL!$B2004,1)</f>
        <v>Colón</v>
      </c>
      <c r="D2004" s="75" t="str" cm="1">
        <f t="array" ref="D2004">+INDEX(Table_4[[Departamento]:[Municipio]],FINAL!$B2004,4)</f>
        <v>Iriona</v>
      </c>
      <c r="E2004" s="75" t="str" cm="1">
        <f t="array" ref="E2004">+INDEX(Table_4[[Departamento]:[Municipio]],FINAL!$B2004,3)</f>
        <v>0203</v>
      </c>
      <c r="F2004" s="102">
        <f t="shared" si="168"/>
        <v>43965</v>
      </c>
      <c r="G2004" s="77" t="str">
        <f>+CONSOLIDADO[[#This Row],[Codigo Municipio]]&amp;CONSOLIDADO[[#This Row],[Fecha]]</f>
        <v>020343965</v>
      </c>
      <c r="H2004" s="78">
        <f>+IFERROR(VLOOKUP($G2004,TDAcumula!$C$2:$E$2027,3,0),0)</f>
        <v>0</v>
      </c>
      <c r="I2004" s="79">
        <f t="shared" si="165"/>
        <v>0</v>
      </c>
      <c r="J2004" s="80">
        <f>+IF(CONSOLIDADO[[#This Row],[Codigo Municipio]]=E2003,CONSOLIDADO[[#This Row],[Fallecidos Diarios]]+J2003,CONSOLIDADO[[#This Row],[Fallecidos Diarios]])</f>
        <v>0</v>
      </c>
      <c r="K2004" s="81">
        <f t="shared" si="166"/>
        <v>0</v>
      </c>
      <c r="L2004" s="82">
        <f>+IF(CONSOLIDADO[[#This Row],[Codigo Municipio]]=E2003,CONSOLIDADO[[#This Row],[Recuperados Diarios]]+L2003,CONSOLIDADO[[#This Row],[Recuperados Diarios]])</f>
        <v>0</v>
      </c>
      <c r="M2004" s="83" cm="1">
        <f t="array" ref="M2004">+IFERROR(IF(CONSOLIDADO[[#This Row],[Día]]&lt;14,0,INDEX(CONSOLIDADO[Casos Diarios],ROW()-14,1)),0)</f>
        <v>0</v>
      </c>
      <c r="N2004" s="78">
        <f>+IF(CONSOLIDADO[[#This Row],[Clave]]="710143893",1,IF(OR(CONSOLIDADO[[#This Row],[Casos Acumulados]]&gt;0,CONSOLIDADO[[#This Row],[Muertes]]&gt;0),N2003+1,I2004))</f>
        <v>0</v>
      </c>
      <c r="O2004" s="75">
        <f>+IFERROR(VLOOKUP($G2004,TDMuertes!$C$2:$E$534,3,0),0)</f>
        <v>0</v>
      </c>
      <c r="P2004" s="100" t="str">
        <f t="shared" ca="1" si="167"/>
        <v>OFF</v>
      </c>
      <c r="Q2004" s="84">
        <f>+IFERROR(VLOOKUP(CONSOLIDADO[[#This Row],[Codigo Municipio]],TDDia!$A$4:$B$394,2,0),0)</f>
        <v>0</v>
      </c>
    </row>
    <row r="2005" spans="2:17" ht="14.4" x14ac:dyDescent="0.3">
      <c r="B2005">
        <f t="shared" si="169"/>
        <v>11</v>
      </c>
      <c r="C2005" s="75" t="str" cm="1">
        <f t="array" ref="C2005">+INDEX(Table_4[[Departamento]:[Municipio]],FINAL!$B2005,1)</f>
        <v>Colón</v>
      </c>
      <c r="D2005" s="75" t="str" cm="1">
        <f t="array" ref="D2005">+INDEX(Table_4[[Departamento]:[Municipio]],FINAL!$B2005,4)</f>
        <v>Iriona</v>
      </c>
      <c r="E2005" s="75" t="str" cm="1">
        <f t="array" ref="E2005">+INDEX(Table_4[[Departamento]:[Municipio]],FINAL!$B2005,3)</f>
        <v>0203</v>
      </c>
      <c r="F2005" s="102">
        <f t="shared" si="168"/>
        <v>43966</v>
      </c>
      <c r="G2005" s="77" t="str">
        <f>+CONSOLIDADO[[#This Row],[Codigo Municipio]]&amp;CONSOLIDADO[[#This Row],[Fecha]]</f>
        <v>020343966</v>
      </c>
      <c r="H2005" s="78">
        <f>+IFERROR(VLOOKUP($G2005,TDAcumula!$C$2:$E$2027,3,0),0)</f>
        <v>0</v>
      </c>
      <c r="I2005" s="79">
        <f t="shared" si="165"/>
        <v>0</v>
      </c>
      <c r="J2005" s="80">
        <f>+IF(CONSOLIDADO[[#This Row],[Codigo Municipio]]=E2004,CONSOLIDADO[[#This Row],[Fallecidos Diarios]]+J2004,CONSOLIDADO[[#This Row],[Fallecidos Diarios]])</f>
        <v>0</v>
      </c>
      <c r="K2005" s="81">
        <f t="shared" si="166"/>
        <v>0</v>
      </c>
      <c r="L2005" s="82">
        <f>+IF(CONSOLIDADO[[#This Row],[Codigo Municipio]]=E2004,CONSOLIDADO[[#This Row],[Recuperados Diarios]]+L2004,CONSOLIDADO[[#This Row],[Recuperados Diarios]])</f>
        <v>0</v>
      </c>
      <c r="M2005" s="83" cm="1">
        <f t="array" ref="M2005">+IFERROR(IF(CONSOLIDADO[[#This Row],[Día]]&lt;14,0,INDEX(CONSOLIDADO[Casos Diarios],ROW()-14,1)),0)</f>
        <v>0</v>
      </c>
      <c r="N2005" s="78">
        <f>+IF(CONSOLIDADO[[#This Row],[Clave]]="710143893",1,IF(OR(CONSOLIDADO[[#This Row],[Casos Acumulados]]&gt;0,CONSOLIDADO[[#This Row],[Muertes]]&gt;0),N2004+1,I2005))</f>
        <v>0</v>
      </c>
      <c r="O2005" s="75">
        <f>+IFERROR(VLOOKUP($G2005,TDMuertes!$C$2:$E$534,3,0),0)</f>
        <v>0</v>
      </c>
      <c r="P2005" s="100" t="str">
        <f t="shared" ca="1" si="167"/>
        <v>OFF</v>
      </c>
      <c r="Q2005" s="84">
        <f>+IFERROR(VLOOKUP(CONSOLIDADO[[#This Row],[Codigo Municipio]],TDDia!$A$4:$B$394,2,0),0)</f>
        <v>0</v>
      </c>
    </row>
    <row r="2006" spans="2:17" ht="14.4" x14ac:dyDescent="0.3">
      <c r="B2006">
        <f t="shared" si="169"/>
        <v>11</v>
      </c>
      <c r="C2006" s="75" t="str" cm="1">
        <f t="array" ref="C2006">+INDEX(Table_4[[Departamento]:[Municipio]],FINAL!$B2006,1)</f>
        <v>Colón</v>
      </c>
      <c r="D2006" s="75" t="str" cm="1">
        <f t="array" ref="D2006">+INDEX(Table_4[[Departamento]:[Municipio]],FINAL!$B2006,4)</f>
        <v>Iriona</v>
      </c>
      <c r="E2006" s="75" t="str" cm="1">
        <f t="array" ref="E2006">+INDEX(Table_4[[Departamento]:[Municipio]],FINAL!$B2006,3)</f>
        <v>0203</v>
      </c>
      <c r="F2006" s="102">
        <f t="shared" si="168"/>
        <v>43967</v>
      </c>
      <c r="G2006" s="77" t="str">
        <f>+CONSOLIDADO[[#This Row],[Codigo Municipio]]&amp;CONSOLIDADO[[#This Row],[Fecha]]</f>
        <v>020343967</v>
      </c>
      <c r="H2006" s="78">
        <f>+IFERROR(VLOOKUP($G2006,TDAcumula!$C$2:$E$2027,3,0),0)</f>
        <v>0</v>
      </c>
      <c r="I2006" s="79">
        <f t="shared" si="165"/>
        <v>0</v>
      </c>
      <c r="J2006" s="80">
        <f>+IF(CONSOLIDADO[[#This Row],[Codigo Municipio]]=E2005,CONSOLIDADO[[#This Row],[Fallecidos Diarios]]+J2005,CONSOLIDADO[[#This Row],[Fallecidos Diarios]])</f>
        <v>0</v>
      </c>
      <c r="K2006" s="81">
        <f t="shared" si="166"/>
        <v>0</v>
      </c>
      <c r="L2006" s="82">
        <f>+IF(CONSOLIDADO[[#This Row],[Codigo Municipio]]=E2005,CONSOLIDADO[[#This Row],[Recuperados Diarios]]+L2005,CONSOLIDADO[[#This Row],[Recuperados Diarios]])</f>
        <v>0</v>
      </c>
      <c r="M2006" s="83" cm="1">
        <f t="array" ref="M2006">+IFERROR(IF(CONSOLIDADO[[#This Row],[Día]]&lt;14,0,INDEX(CONSOLIDADO[Casos Diarios],ROW()-14,1)),0)</f>
        <v>0</v>
      </c>
      <c r="N2006" s="78">
        <f>+IF(CONSOLIDADO[[#This Row],[Clave]]="710143893",1,IF(OR(CONSOLIDADO[[#This Row],[Casos Acumulados]]&gt;0,CONSOLIDADO[[#This Row],[Muertes]]&gt;0),N2005+1,I2006))</f>
        <v>0</v>
      </c>
      <c r="O2006" s="75">
        <f>+IFERROR(VLOOKUP($G2006,TDMuertes!$C$2:$E$534,3,0),0)</f>
        <v>0</v>
      </c>
      <c r="P2006" s="100" t="str">
        <f t="shared" ca="1" si="167"/>
        <v>OFF</v>
      </c>
      <c r="Q2006" s="84">
        <f>+IFERROR(VLOOKUP(CONSOLIDADO[[#This Row],[Codigo Municipio]],TDDia!$A$4:$B$394,2,0),0)</f>
        <v>0</v>
      </c>
    </row>
    <row r="2007" spans="2:17" ht="14.4" x14ac:dyDescent="0.3">
      <c r="B2007">
        <f t="shared" si="169"/>
        <v>11</v>
      </c>
      <c r="C2007" s="75" t="str" cm="1">
        <f t="array" ref="C2007">+INDEX(Table_4[[Departamento]:[Municipio]],FINAL!$B2007,1)</f>
        <v>Colón</v>
      </c>
      <c r="D2007" s="75" t="str" cm="1">
        <f t="array" ref="D2007">+INDEX(Table_4[[Departamento]:[Municipio]],FINAL!$B2007,4)</f>
        <v>Iriona</v>
      </c>
      <c r="E2007" s="75" t="str" cm="1">
        <f t="array" ref="E2007">+INDEX(Table_4[[Departamento]:[Municipio]],FINAL!$B2007,3)</f>
        <v>0203</v>
      </c>
      <c r="F2007" s="102">
        <f t="shared" si="168"/>
        <v>43968</v>
      </c>
      <c r="G2007" s="77" t="str">
        <f>+CONSOLIDADO[[#This Row],[Codigo Municipio]]&amp;CONSOLIDADO[[#This Row],[Fecha]]</f>
        <v>020343968</v>
      </c>
      <c r="H2007" s="78">
        <f>+IFERROR(VLOOKUP($G2007,TDAcumula!$C$2:$E$2027,3,0),0)</f>
        <v>0</v>
      </c>
      <c r="I2007" s="79">
        <f t="shared" si="165"/>
        <v>0</v>
      </c>
      <c r="J2007" s="80">
        <f>+IF(CONSOLIDADO[[#This Row],[Codigo Municipio]]=E2006,CONSOLIDADO[[#This Row],[Fallecidos Diarios]]+J2006,CONSOLIDADO[[#This Row],[Fallecidos Diarios]])</f>
        <v>0</v>
      </c>
      <c r="K2007" s="81">
        <f t="shared" si="166"/>
        <v>0</v>
      </c>
      <c r="L2007" s="82">
        <f>+IF(CONSOLIDADO[[#This Row],[Codigo Municipio]]=E2006,CONSOLIDADO[[#This Row],[Recuperados Diarios]]+L2006,CONSOLIDADO[[#This Row],[Recuperados Diarios]])</f>
        <v>0</v>
      </c>
      <c r="M2007" s="83" cm="1">
        <f t="array" ref="M2007">+IFERROR(IF(CONSOLIDADO[[#This Row],[Día]]&lt;14,0,INDEX(CONSOLIDADO[Casos Diarios],ROW()-14,1)),0)</f>
        <v>0</v>
      </c>
      <c r="N2007" s="78">
        <f>+IF(CONSOLIDADO[[#This Row],[Clave]]="710143893",1,IF(OR(CONSOLIDADO[[#This Row],[Casos Acumulados]]&gt;0,CONSOLIDADO[[#This Row],[Muertes]]&gt;0),N2006+1,I2007))</f>
        <v>0</v>
      </c>
      <c r="O2007" s="75">
        <f>+IFERROR(VLOOKUP($G2007,TDMuertes!$C$2:$E$534,3,0),0)</f>
        <v>0</v>
      </c>
      <c r="P2007" s="100" t="str">
        <f t="shared" ca="1" si="167"/>
        <v>OFF</v>
      </c>
      <c r="Q2007" s="84">
        <f>+IFERROR(VLOOKUP(CONSOLIDADO[[#This Row],[Codigo Municipio]],TDDia!$A$4:$B$394,2,0),0)</f>
        <v>0</v>
      </c>
    </row>
    <row r="2008" spans="2:17" ht="14.4" x14ac:dyDescent="0.3">
      <c r="B2008">
        <f t="shared" si="169"/>
        <v>11</v>
      </c>
      <c r="C2008" s="75" t="str" cm="1">
        <f t="array" ref="C2008">+INDEX(Table_4[[Departamento]:[Municipio]],FINAL!$B2008,1)</f>
        <v>Colón</v>
      </c>
      <c r="D2008" s="75" t="str" cm="1">
        <f t="array" ref="D2008">+INDEX(Table_4[[Departamento]:[Municipio]],FINAL!$B2008,4)</f>
        <v>Iriona</v>
      </c>
      <c r="E2008" s="75" t="str" cm="1">
        <f t="array" ref="E2008">+INDEX(Table_4[[Departamento]:[Municipio]],FINAL!$B2008,3)</f>
        <v>0203</v>
      </c>
      <c r="F2008" s="102">
        <f t="shared" si="168"/>
        <v>43969</v>
      </c>
      <c r="G2008" s="77" t="str">
        <f>+CONSOLIDADO[[#This Row],[Codigo Municipio]]&amp;CONSOLIDADO[[#This Row],[Fecha]]</f>
        <v>020343969</v>
      </c>
      <c r="H2008" s="78">
        <f>+IFERROR(VLOOKUP($G2008,TDAcumula!$C$2:$E$2027,3,0),0)</f>
        <v>0</v>
      </c>
      <c r="I2008" s="79">
        <f t="shared" si="165"/>
        <v>0</v>
      </c>
      <c r="J2008" s="80">
        <f>+IF(CONSOLIDADO[[#This Row],[Codigo Municipio]]=E2007,CONSOLIDADO[[#This Row],[Fallecidos Diarios]]+J2007,CONSOLIDADO[[#This Row],[Fallecidos Diarios]])</f>
        <v>0</v>
      </c>
      <c r="K2008" s="81">
        <f t="shared" si="166"/>
        <v>0</v>
      </c>
      <c r="L2008" s="82">
        <f>+IF(CONSOLIDADO[[#This Row],[Codigo Municipio]]=E2007,CONSOLIDADO[[#This Row],[Recuperados Diarios]]+L2007,CONSOLIDADO[[#This Row],[Recuperados Diarios]])</f>
        <v>0</v>
      </c>
      <c r="M2008" s="83" cm="1">
        <f t="array" ref="M2008">+IFERROR(IF(CONSOLIDADO[[#This Row],[Día]]&lt;14,0,INDEX(CONSOLIDADO[Casos Diarios],ROW()-14,1)),0)</f>
        <v>0</v>
      </c>
      <c r="N2008" s="78">
        <f>+IF(CONSOLIDADO[[#This Row],[Clave]]="710143893",1,IF(OR(CONSOLIDADO[[#This Row],[Casos Acumulados]]&gt;0,CONSOLIDADO[[#This Row],[Muertes]]&gt;0),N2007+1,I2008))</f>
        <v>0</v>
      </c>
      <c r="O2008" s="75">
        <f>+IFERROR(VLOOKUP($G2008,TDMuertes!$C$2:$E$534,3,0),0)</f>
        <v>0</v>
      </c>
      <c r="P2008" s="100" t="str">
        <f t="shared" ca="1" si="167"/>
        <v>OFF</v>
      </c>
      <c r="Q2008" s="84">
        <f>+IFERROR(VLOOKUP(CONSOLIDADO[[#This Row],[Codigo Municipio]],TDDia!$A$4:$B$394,2,0),0)</f>
        <v>0</v>
      </c>
    </row>
    <row r="2009" spans="2:17" ht="14.4" x14ac:dyDescent="0.3">
      <c r="B2009">
        <f t="shared" si="169"/>
        <v>11</v>
      </c>
      <c r="C2009" s="75" t="str" cm="1">
        <f t="array" ref="C2009">+INDEX(Table_4[[Departamento]:[Municipio]],FINAL!$B2009,1)</f>
        <v>Colón</v>
      </c>
      <c r="D2009" s="75" t="str" cm="1">
        <f t="array" ref="D2009">+INDEX(Table_4[[Departamento]:[Municipio]],FINAL!$B2009,4)</f>
        <v>Iriona</v>
      </c>
      <c r="E2009" s="75" t="str" cm="1">
        <f t="array" ref="E2009">+INDEX(Table_4[[Departamento]:[Municipio]],FINAL!$B2009,3)</f>
        <v>0203</v>
      </c>
      <c r="F2009" s="102">
        <f t="shared" si="168"/>
        <v>43970</v>
      </c>
      <c r="G2009" s="77" t="str">
        <f>+CONSOLIDADO[[#This Row],[Codigo Municipio]]&amp;CONSOLIDADO[[#This Row],[Fecha]]</f>
        <v>020343970</v>
      </c>
      <c r="H2009" s="78">
        <f>+IFERROR(VLOOKUP($G2009,TDAcumula!$C$2:$E$2027,3,0),0)</f>
        <v>0</v>
      </c>
      <c r="I2009" s="79">
        <f t="shared" si="165"/>
        <v>0</v>
      </c>
      <c r="J2009" s="80">
        <f>+IF(CONSOLIDADO[[#This Row],[Codigo Municipio]]=E2008,CONSOLIDADO[[#This Row],[Fallecidos Diarios]]+J2008,CONSOLIDADO[[#This Row],[Fallecidos Diarios]])</f>
        <v>0</v>
      </c>
      <c r="K2009" s="81">
        <f t="shared" si="166"/>
        <v>0</v>
      </c>
      <c r="L2009" s="82">
        <f>+IF(CONSOLIDADO[[#This Row],[Codigo Municipio]]=E2008,CONSOLIDADO[[#This Row],[Recuperados Diarios]]+L2008,CONSOLIDADO[[#This Row],[Recuperados Diarios]])</f>
        <v>0</v>
      </c>
      <c r="M2009" s="83" cm="1">
        <f t="array" ref="M2009">+IFERROR(IF(CONSOLIDADO[[#This Row],[Día]]&lt;14,0,INDEX(CONSOLIDADO[Casos Diarios],ROW()-14,1)),0)</f>
        <v>0</v>
      </c>
      <c r="N2009" s="78">
        <f>+IF(CONSOLIDADO[[#This Row],[Clave]]="710143893",1,IF(OR(CONSOLIDADO[[#This Row],[Casos Acumulados]]&gt;0,CONSOLIDADO[[#This Row],[Muertes]]&gt;0),N2008+1,I2009))</f>
        <v>0</v>
      </c>
      <c r="O2009" s="75">
        <f>+IFERROR(VLOOKUP($G2009,TDMuertes!$C$2:$E$534,3,0),0)</f>
        <v>0</v>
      </c>
      <c r="P2009" s="100" t="str">
        <f t="shared" ca="1" si="167"/>
        <v>OFF</v>
      </c>
      <c r="Q2009" s="84">
        <f>+IFERROR(VLOOKUP(CONSOLIDADO[[#This Row],[Codigo Municipio]],TDDia!$A$4:$B$394,2,0),0)</f>
        <v>0</v>
      </c>
    </row>
    <row r="2010" spans="2:17" ht="14.4" x14ac:dyDescent="0.3">
      <c r="B2010">
        <f t="shared" si="169"/>
        <v>11</v>
      </c>
      <c r="C2010" s="75" t="str" cm="1">
        <f t="array" ref="C2010">+INDEX(Table_4[[Departamento]:[Municipio]],FINAL!$B2010,1)</f>
        <v>Colón</v>
      </c>
      <c r="D2010" s="75" t="str" cm="1">
        <f t="array" ref="D2010">+INDEX(Table_4[[Departamento]:[Municipio]],FINAL!$B2010,4)</f>
        <v>Iriona</v>
      </c>
      <c r="E2010" s="75" t="str" cm="1">
        <f t="array" ref="E2010">+INDEX(Table_4[[Departamento]:[Municipio]],FINAL!$B2010,3)</f>
        <v>0203</v>
      </c>
      <c r="F2010" s="102">
        <f t="shared" si="168"/>
        <v>43971</v>
      </c>
      <c r="G2010" s="77" t="str">
        <f>+CONSOLIDADO[[#This Row],[Codigo Municipio]]&amp;CONSOLIDADO[[#This Row],[Fecha]]</f>
        <v>020343971</v>
      </c>
      <c r="H2010" s="78">
        <f>+IFERROR(VLOOKUP($G2010,TDAcumula!$C$2:$E$2027,3,0),0)</f>
        <v>0</v>
      </c>
      <c r="I2010" s="79">
        <f t="shared" si="165"/>
        <v>0</v>
      </c>
      <c r="J2010" s="80">
        <f>+IF(CONSOLIDADO[[#This Row],[Codigo Municipio]]=E2009,CONSOLIDADO[[#This Row],[Fallecidos Diarios]]+J2009,CONSOLIDADO[[#This Row],[Fallecidos Diarios]])</f>
        <v>0</v>
      </c>
      <c r="K2010" s="81">
        <f t="shared" si="166"/>
        <v>0</v>
      </c>
      <c r="L2010" s="82">
        <f>+IF(CONSOLIDADO[[#This Row],[Codigo Municipio]]=E2009,CONSOLIDADO[[#This Row],[Recuperados Diarios]]+L2009,CONSOLIDADO[[#This Row],[Recuperados Diarios]])</f>
        <v>0</v>
      </c>
      <c r="M2010" s="83" cm="1">
        <f t="array" ref="M2010">+IFERROR(IF(CONSOLIDADO[[#This Row],[Día]]&lt;14,0,INDEX(CONSOLIDADO[Casos Diarios],ROW()-14,1)),0)</f>
        <v>0</v>
      </c>
      <c r="N2010" s="78">
        <f>+IF(CONSOLIDADO[[#This Row],[Clave]]="710143893",1,IF(OR(CONSOLIDADO[[#This Row],[Casos Acumulados]]&gt;0,CONSOLIDADO[[#This Row],[Muertes]]&gt;0),N2009+1,I2010))</f>
        <v>0</v>
      </c>
      <c r="O2010" s="75">
        <f>+IFERROR(VLOOKUP($G2010,TDMuertes!$C$2:$E$534,3,0),0)</f>
        <v>0</v>
      </c>
      <c r="P2010" s="100" t="str">
        <f t="shared" ca="1" si="167"/>
        <v>OFF</v>
      </c>
      <c r="Q2010" s="84">
        <f>+IFERROR(VLOOKUP(CONSOLIDADO[[#This Row],[Codigo Municipio]],TDDia!$A$4:$B$394,2,0),0)</f>
        <v>0</v>
      </c>
    </row>
    <row r="2011" spans="2:17" ht="14.4" x14ac:dyDescent="0.3">
      <c r="B2011">
        <f t="shared" si="169"/>
        <v>11</v>
      </c>
      <c r="C2011" s="75" t="str" cm="1">
        <f t="array" ref="C2011">+INDEX(Table_4[[Departamento]:[Municipio]],FINAL!$B2011,1)</f>
        <v>Colón</v>
      </c>
      <c r="D2011" s="75" t="str" cm="1">
        <f t="array" ref="D2011">+INDEX(Table_4[[Departamento]:[Municipio]],FINAL!$B2011,4)</f>
        <v>Iriona</v>
      </c>
      <c r="E2011" s="75" t="str" cm="1">
        <f t="array" ref="E2011">+INDEX(Table_4[[Departamento]:[Municipio]],FINAL!$B2011,3)</f>
        <v>0203</v>
      </c>
      <c r="F2011" s="102">
        <f t="shared" si="168"/>
        <v>43972</v>
      </c>
      <c r="G2011" s="77" t="str">
        <f>+CONSOLIDADO[[#This Row],[Codigo Municipio]]&amp;CONSOLIDADO[[#This Row],[Fecha]]</f>
        <v>020343972</v>
      </c>
      <c r="H2011" s="78">
        <f>+IFERROR(VLOOKUP($G2011,TDAcumula!$C$2:$E$2027,3,0),0)</f>
        <v>0</v>
      </c>
      <c r="I2011" s="79">
        <f t="shared" si="165"/>
        <v>0</v>
      </c>
      <c r="J2011" s="80">
        <f>+IF(CONSOLIDADO[[#This Row],[Codigo Municipio]]=E2010,CONSOLIDADO[[#This Row],[Fallecidos Diarios]]+J2010,CONSOLIDADO[[#This Row],[Fallecidos Diarios]])</f>
        <v>0</v>
      </c>
      <c r="K2011" s="81">
        <f t="shared" si="166"/>
        <v>0</v>
      </c>
      <c r="L2011" s="82">
        <f>+IF(CONSOLIDADO[[#This Row],[Codigo Municipio]]=E2010,CONSOLIDADO[[#This Row],[Recuperados Diarios]]+L2010,CONSOLIDADO[[#This Row],[Recuperados Diarios]])</f>
        <v>0</v>
      </c>
      <c r="M2011" s="83" cm="1">
        <f t="array" ref="M2011">+IFERROR(IF(CONSOLIDADO[[#This Row],[Día]]&lt;14,0,INDEX(CONSOLIDADO[Casos Diarios],ROW()-14,1)),0)</f>
        <v>0</v>
      </c>
      <c r="N2011" s="78">
        <f>+IF(CONSOLIDADO[[#This Row],[Clave]]="710143893",1,IF(OR(CONSOLIDADO[[#This Row],[Casos Acumulados]]&gt;0,CONSOLIDADO[[#This Row],[Muertes]]&gt;0),N2010+1,I2011))</f>
        <v>0</v>
      </c>
      <c r="O2011" s="75">
        <f>+IFERROR(VLOOKUP($G2011,TDMuertes!$C$2:$E$534,3,0),0)</f>
        <v>0</v>
      </c>
      <c r="P2011" s="100" t="str">
        <f t="shared" ca="1" si="167"/>
        <v>OFF</v>
      </c>
      <c r="Q2011" s="84">
        <f>+IFERROR(VLOOKUP(CONSOLIDADO[[#This Row],[Codigo Municipio]],TDDia!$A$4:$B$394,2,0),0)</f>
        <v>0</v>
      </c>
    </row>
    <row r="2012" spans="2:17" ht="14.4" x14ac:dyDescent="0.3">
      <c r="B2012">
        <f t="shared" si="169"/>
        <v>11</v>
      </c>
      <c r="C2012" s="75" t="str" cm="1">
        <f t="array" ref="C2012">+INDEX(Table_4[[Departamento]:[Municipio]],FINAL!$B2012,1)</f>
        <v>Colón</v>
      </c>
      <c r="D2012" s="75" t="str" cm="1">
        <f t="array" ref="D2012">+INDEX(Table_4[[Departamento]:[Municipio]],FINAL!$B2012,4)</f>
        <v>Iriona</v>
      </c>
      <c r="E2012" s="75" t="str" cm="1">
        <f t="array" ref="E2012">+INDEX(Table_4[[Departamento]:[Municipio]],FINAL!$B2012,3)</f>
        <v>0203</v>
      </c>
      <c r="F2012" s="102">
        <f t="shared" si="168"/>
        <v>43973</v>
      </c>
      <c r="G2012" s="77" t="str">
        <f>+CONSOLIDADO[[#This Row],[Codigo Municipio]]&amp;CONSOLIDADO[[#This Row],[Fecha]]</f>
        <v>020343973</v>
      </c>
      <c r="H2012" s="78">
        <f>+IFERROR(VLOOKUP($G2012,TDAcumula!$C$2:$E$2027,3,0),0)</f>
        <v>0</v>
      </c>
      <c r="I2012" s="79">
        <f t="shared" si="165"/>
        <v>0</v>
      </c>
      <c r="J2012" s="80">
        <f>+IF(CONSOLIDADO[[#This Row],[Codigo Municipio]]=E2011,CONSOLIDADO[[#This Row],[Fallecidos Diarios]]+J2011,CONSOLIDADO[[#This Row],[Fallecidos Diarios]])</f>
        <v>0</v>
      </c>
      <c r="K2012" s="81">
        <f t="shared" si="166"/>
        <v>0</v>
      </c>
      <c r="L2012" s="82">
        <f>+IF(CONSOLIDADO[[#This Row],[Codigo Municipio]]=E2011,CONSOLIDADO[[#This Row],[Recuperados Diarios]]+L2011,CONSOLIDADO[[#This Row],[Recuperados Diarios]])</f>
        <v>0</v>
      </c>
      <c r="M2012" s="83" cm="1">
        <f t="array" ref="M2012">+IFERROR(IF(CONSOLIDADO[[#This Row],[Día]]&lt;14,0,INDEX(CONSOLIDADO[Casos Diarios],ROW()-14,1)),0)</f>
        <v>0</v>
      </c>
      <c r="N2012" s="78">
        <f>+IF(CONSOLIDADO[[#This Row],[Clave]]="710143893",1,IF(OR(CONSOLIDADO[[#This Row],[Casos Acumulados]]&gt;0,CONSOLIDADO[[#This Row],[Muertes]]&gt;0),N2011+1,I2012))</f>
        <v>0</v>
      </c>
      <c r="O2012" s="75">
        <f>+IFERROR(VLOOKUP($G2012,TDMuertes!$C$2:$E$534,3,0),0)</f>
        <v>0</v>
      </c>
      <c r="P2012" s="100" t="str">
        <f t="shared" ca="1" si="167"/>
        <v>OFF</v>
      </c>
      <c r="Q2012" s="84">
        <f>+IFERROR(VLOOKUP(CONSOLIDADO[[#This Row],[Codigo Municipio]],TDDia!$A$4:$B$394,2,0),0)</f>
        <v>0</v>
      </c>
    </row>
    <row r="2013" spans="2:17" ht="14.4" x14ac:dyDescent="0.3">
      <c r="B2013">
        <f t="shared" si="169"/>
        <v>11</v>
      </c>
      <c r="C2013" s="75" t="str" cm="1">
        <f t="array" ref="C2013">+INDEX(Table_4[[Departamento]:[Municipio]],FINAL!$B2013,1)</f>
        <v>Colón</v>
      </c>
      <c r="D2013" s="75" t="str" cm="1">
        <f t="array" ref="D2013">+INDEX(Table_4[[Departamento]:[Municipio]],FINAL!$B2013,4)</f>
        <v>Iriona</v>
      </c>
      <c r="E2013" s="75" t="str" cm="1">
        <f t="array" ref="E2013">+INDEX(Table_4[[Departamento]:[Municipio]],FINAL!$B2013,3)</f>
        <v>0203</v>
      </c>
      <c r="F2013" s="102">
        <f t="shared" si="168"/>
        <v>43974</v>
      </c>
      <c r="G2013" s="77" t="str">
        <f>+CONSOLIDADO[[#This Row],[Codigo Municipio]]&amp;CONSOLIDADO[[#This Row],[Fecha]]</f>
        <v>020343974</v>
      </c>
      <c r="H2013" s="78">
        <f>+IFERROR(VLOOKUP($G2013,TDAcumula!$C$2:$E$2027,3,0),0)</f>
        <v>0</v>
      </c>
      <c r="I2013" s="79">
        <f t="shared" si="165"/>
        <v>0</v>
      </c>
      <c r="J2013" s="80">
        <f>+IF(CONSOLIDADO[[#This Row],[Codigo Municipio]]=E2012,CONSOLIDADO[[#This Row],[Fallecidos Diarios]]+J2012,CONSOLIDADO[[#This Row],[Fallecidos Diarios]])</f>
        <v>0</v>
      </c>
      <c r="K2013" s="81">
        <f t="shared" si="166"/>
        <v>0</v>
      </c>
      <c r="L2013" s="82">
        <f>+IF(CONSOLIDADO[[#This Row],[Codigo Municipio]]=E2012,CONSOLIDADO[[#This Row],[Recuperados Diarios]]+L2012,CONSOLIDADO[[#This Row],[Recuperados Diarios]])</f>
        <v>0</v>
      </c>
      <c r="M2013" s="83" cm="1">
        <f t="array" ref="M2013">+IFERROR(IF(CONSOLIDADO[[#This Row],[Día]]&lt;14,0,INDEX(CONSOLIDADO[Casos Diarios],ROW()-14,1)),0)</f>
        <v>0</v>
      </c>
      <c r="N2013" s="78">
        <f>+IF(CONSOLIDADO[[#This Row],[Clave]]="710143893",1,IF(OR(CONSOLIDADO[[#This Row],[Casos Acumulados]]&gt;0,CONSOLIDADO[[#This Row],[Muertes]]&gt;0),N2012+1,I2013))</f>
        <v>0</v>
      </c>
      <c r="O2013" s="75">
        <f>+IFERROR(VLOOKUP($G2013,TDMuertes!$C$2:$E$534,3,0),0)</f>
        <v>0</v>
      </c>
      <c r="P2013" s="100" t="str">
        <f t="shared" ca="1" si="167"/>
        <v>OFF</v>
      </c>
      <c r="Q2013" s="84">
        <f>+IFERROR(VLOOKUP(CONSOLIDADO[[#This Row],[Codigo Municipio]],TDDia!$A$4:$B$394,2,0),0)</f>
        <v>0</v>
      </c>
    </row>
    <row r="2014" spans="2:17" ht="14.4" x14ac:dyDescent="0.3">
      <c r="B2014">
        <f t="shared" si="169"/>
        <v>11</v>
      </c>
      <c r="C2014" s="75" t="str" cm="1">
        <f t="array" ref="C2014">+INDEX(Table_4[[Departamento]:[Municipio]],FINAL!$B2014,1)</f>
        <v>Colón</v>
      </c>
      <c r="D2014" s="75" t="str" cm="1">
        <f t="array" ref="D2014">+INDEX(Table_4[[Departamento]:[Municipio]],FINAL!$B2014,4)</f>
        <v>Iriona</v>
      </c>
      <c r="E2014" s="75" t="str" cm="1">
        <f t="array" ref="E2014">+INDEX(Table_4[[Departamento]:[Municipio]],FINAL!$B2014,3)</f>
        <v>0203</v>
      </c>
      <c r="F2014" s="102">
        <f t="shared" si="168"/>
        <v>43975</v>
      </c>
      <c r="G2014" s="77" t="str">
        <f>+CONSOLIDADO[[#This Row],[Codigo Municipio]]&amp;CONSOLIDADO[[#This Row],[Fecha]]</f>
        <v>020343975</v>
      </c>
      <c r="H2014" s="78">
        <f>+IFERROR(VLOOKUP($G2014,TDAcumula!$C$2:$E$2027,3,0),0)</f>
        <v>0</v>
      </c>
      <c r="I2014" s="79">
        <f t="shared" si="165"/>
        <v>0</v>
      </c>
      <c r="J2014" s="80">
        <f>+IF(CONSOLIDADO[[#This Row],[Codigo Municipio]]=E2013,CONSOLIDADO[[#This Row],[Fallecidos Diarios]]+J2013,CONSOLIDADO[[#This Row],[Fallecidos Diarios]])</f>
        <v>0</v>
      </c>
      <c r="K2014" s="81">
        <f t="shared" si="166"/>
        <v>0</v>
      </c>
      <c r="L2014" s="82">
        <f>+IF(CONSOLIDADO[[#This Row],[Codigo Municipio]]=E2013,CONSOLIDADO[[#This Row],[Recuperados Diarios]]+L2013,CONSOLIDADO[[#This Row],[Recuperados Diarios]])</f>
        <v>0</v>
      </c>
      <c r="M2014" s="83" cm="1">
        <f t="array" ref="M2014">+IFERROR(IF(CONSOLIDADO[[#This Row],[Día]]&lt;14,0,INDEX(CONSOLIDADO[Casos Diarios],ROW()-14,1)),0)</f>
        <v>0</v>
      </c>
      <c r="N2014" s="78">
        <f>+IF(CONSOLIDADO[[#This Row],[Clave]]="710143893",1,IF(OR(CONSOLIDADO[[#This Row],[Casos Acumulados]]&gt;0,CONSOLIDADO[[#This Row],[Muertes]]&gt;0),N2013+1,I2014))</f>
        <v>0</v>
      </c>
      <c r="O2014" s="75">
        <f>+IFERROR(VLOOKUP($G2014,TDMuertes!$C$2:$E$534,3,0),0)</f>
        <v>0</v>
      </c>
      <c r="P2014" s="100" t="str">
        <f t="shared" ca="1" si="167"/>
        <v>OFF</v>
      </c>
      <c r="Q2014" s="84">
        <f>+IFERROR(VLOOKUP(CONSOLIDADO[[#This Row],[Codigo Municipio]],TDDia!$A$4:$B$394,2,0),0)</f>
        <v>0</v>
      </c>
    </row>
    <row r="2015" spans="2:17" ht="14.4" x14ac:dyDescent="0.3">
      <c r="B2015">
        <f t="shared" si="169"/>
        <v>11</v>
      </c>
      <c r="C2015" s="75" t="str" cm="1">
        <f t="array" ref="C2015">+INDEX(Table_4[[Departamento]:[Municipio]],FINAL!$B2015,1)</f>
        <v>Colón</v>
      </c>
      <c r="D2015" s="75" t="str" cm="1">
        <f t="array" ref="D2015">+INDEX(Table_4[[Departamento]:[Municipio]],FINAL!$B2015,4)</f>
        <v>Iriona</v>
      </c>
      <c r="E2015" s="75" t="str" cm="1">
        <f t="array" ref="E2015">+INDEX(Table_4[[Departamento]:[Municipio]],FINAL!$B2015,3)</f>
        <v>0203</v>
      </c>
      <c r="F2015" s="102">
        <f t="shared" si="168"/>
        <v>43976</v>
      </c>
      <c r="G2015" s="77" t="str">
        <f>+CONSOLIDADO[[#This Row],[Codigo Municipio]]&amp;CONSOLIDADO[[#This Row],[Fecha]]</f>
        <v>020343976</v>
      </c>
      <c r="H2015" s="78">
        <f>+IFERROR(VLOOKUP($G2015,TDAcumula!$C$2:$E$2027,3,0),0)</f>
        <v>0</v>
      </c>
      <c r="I2015" s="79">
        <f t="shared" si="165"/>
        <v>0</v>
      </c>
      <c r="J2015" s="80">
        <f>+IF(CONSOLIDADO[[#This Row],[Codigo Municipio]]=E2014,CONSOLIDADO[[#This Row],[Fallecidos Diarios]]+J2014,CONSOLIDADO[[#This Row],[Fallecidos Diarios]])</f>
        <v>0</v>
      </c>
      <c r="K2015" s="81">
        <f t="shared" si="166"/>
        <v>0</v>
      </c>
      <c r="L2015" s="82">
        <f>+IF(CONSOLIDADO[[#This Row],[Codigo Municipio]]=E2014,CONSOLIDADO[[#This Row],[Recuperados Diarios]]+L2014,CONSOLIDADO[[#This Row],[Recuperados Diarios]])</f>
        <v>0</v>
      </c>
      <c r="M2015" s="83" cm="1">
        <f t="array" ref="M2015">+IFERROR(IF(CONSOLIDADO[[#This Row],[Día]]&lt;14,0,INDEX(CONSOLIDADO[Casos Diarios],ROW()-14,1)),0)</f>
        <v>0</v>
      </c>
      <c r="N2015" s="78">
        <f>+IF(CONSOLIDADO[[#This Row],[Clave]]="710143893",1,IF(OR(CONSOLIDADO[[#This Row],[Casos Acumulados]]&gt;0,CONSOLIDADO[[#This Row],[Muertes]]&gt;0),N2014+1,I2015))</f>
        <v>0</v>
      </c>
      <c r="O2015" s="75">
        <f>+IFERROR(VLOOKUP($G2015,TDMuertes!$C$2:$E$534,3,0),0)</f>
        <v>0</v>
      </c>
      <c r="P2015" s="100" t="str">
        <f t="shared" ca="1" si="167"/>
        <v>OFF</v>
      </c>
      <c r="Q2015" s="84">
        <f>+IFERROR(VLOOKUP(CONSOLIDADO[[#This Row],[Codigo Municipio]],TDDia!$A$4:$B$394,2,0),0)</f>
        <v>0</v>
      </c>
    </row>
    <row r="2016" spans="2:17" ht="14.4" x14ac:dyDescent="0.3">
      <c r="B2016">
        <f t="shared" si="169"/>
        <v>11</v>
      </c>
      <c r="C2016" s="75" t="str" cm="1">
        <f t="array" ref="C2016">+INDEX(Table_4[[Departamento]:[Municipio]],FINAL!$B2016,1)</f>
        <v>Colón</v>
      </c>
      <c r="D2016" s="75" t="str" cm="1">
        <f t="array" ref="D2016">+INDEX(Table_4[[Departamento]:[Municipio]],FINAL!$B2016,4)</f>
        <v>Iriona</v>
      </c>
      <c r="E2016" s="75" t="str" cm="1">
        <f t="array" ref="E2016">+INDEX(Table_4[[Departamento]:[Municipio]],FINAL!$B2016,3)</f>
        <v>0203</v>
      </c>
      <c r="F2016" s="102">
        <f t="shared" si="168"/>
        <v>43977</v>
      </c>
      <c r="G2016" s="77" t="str">
        <f>+CONSOLIDADO[[#This Row],[Codigo Municipio]]&amp;CONSOLIDADO[[#This Row],[Fecha]]</f>
        <v>020343977</v>
      </c>
      <c r="H2016" s="78">
        <f>+IFERROR(VLOOKUP($G2016,TDAcumula!$C$2:$E$2027,3,0),0)</f>
        <v>0</v>
      </c>
      <c r="I2016" s="79">
        <f t="shared" si="165"/>
        <v>0</v>
      </c>
      <c r="J2016" s="80">
        <f>+IF(CONSOLIDADO[[#This Row],[Codigo Municipio]]=E2015,CONSOLIDADO[[#This Row],[Fallecidos Diarios]]+J2015,CONSOLIDADO[[#This Row],[Fallecidos Diarios]])</f>
        <v>0</v>
      </c>
      <c r="K2016" s="81">
        <f t="shared" si="166"/>
        <v>0</v>
      </c>
      <c r="L2016" s="82">
        <f>+IF(CONSOLIDADO[[#This Row],[Codigo Municipio]]=E2015,CONSOLIDADO[[#This Row],[Recuperados Diarios]]+L2015,CONSOLIDADO[[#This Row],[Recuperados Diarios]])</f>
        <v>0</v>
      </c>
      <c r="M2016" s="83" cm="1">
        <f t="array" ref="M2016">+IFERROR(IF(CONSOLIDADO[[#This Row],[Día]]&lt;14,0,INDEX(CONSOLIDADO[Casos Diarios],ROW()-14,1)),0)</f>
        <v>0</v>
      </c>
      <c r="N2016" s="78">
        <f>+IF(CONSOLIDADO[[#This Row],[Clave]]="710143893",1,IF(OR(CONSOLIDADO[[#This Row],[Casos Acumulados]]&gt;0,CONSOLIDADO[[#This Row],[Muertes]]&gt;0),N2015+1,I2016))</f>
        <v>0</v>
      </c>
      <c r="O2016" s="75">
        <f>+IFERROR(VLOOKUP($G2016,TDMuertes!$C$2:$E$534,3,0),0)</f>
        <v>0</v>
      </c>
      <c r="P2016" s="100" t="str">
        <f t="shared" ca="1" si="167"/>
        <v>OFF</v>
      </c>
      <c r="Q2016" s="84">
        <f>+IFERROR(VLOOKUP(CONSOLIDADO[[#This Row],[Codigo Municipio]],TDDia!$A$4:$B$394,2,0),0)</f>
        <v>0</v>
      </c>
    </row>
    <row r="2017" spans="2:17" ht="14.4" x14ac:dyDescent="0.3">
      <c r="B2017">
        <f t="shared" si="169"/>
        <v>11</v>
      </c>
      <c r="C2017" s="75" t="str" cm="1">
        <f t="array" ref="C2017">+INDEX(Table_4[[Departamento]:[Municipio]],FINAL!$B2017,1)</f>
        <v>Colón</v>
      </c>
      <c r="D2017" s="75" t="str" cm="1">
        <f t="array" ref="D2017">+INDEX(Table_4[[Departamento]:[Municipio]],FINAL!$B2017,4)</f>
        <v>Iriona</v>
      </c>
      <c r="E2017" s="75" t="str" cm="1">
        <f t="array" ref="E2017">+INDEX(Table_4[[Departamento]:[Municipio]],FINAL!$B2017,3)</f>
        <v>0203</v>
      </c>
      <c r="F2017" s="102">
        <f t="shared" si="168"/>
        <v>43978</v>
      </c>
      <c r="G2017" s="77" t="str">
        <f>+CONSOLIDADO[[#This Row],[Codigo Municipio]]&amp;CONSOLIDADO[[#This Row],[Fecha]]</f>
        <v>020343978</v>
      </c>
      <c r="H2017" s="78">
        <f>+IFERROR(VLOOKUP($G2017,TDAcumula!$C$2:$E$2027,3,0),0)</f>
        <v>0</v>
      </c>
      <c r="I2017" s="79">
        <f t="shared" si="165"/>
        <v>0</v>
      </c>
      <c r="J2017" s="80">
        <f>+IF(CONSOLIDADO[[#This Row],[Codigo Municipio]]=E2016,CONSOLIDADO[[#This Row],[Fallecidos Diarios]]+J2016,CONSOLIDADO[[#This Row],[Fallecidos Diarios]])</f>
        <v>0</v>
      </c>
      <c r="K2017" s="81">
        <f t="shared" si="166"/>
        <v>0</v>
      </c>
      <c r="L2017" s="82">
        <f>+IF(CONSOLIDADO[[#This Row],[Codigo Municipio]]=E2016,CONSOLIDADO[[#This Row],[Recuperados Diarios]]+L2016,CONSOLIDADO[[#This Row],[Recuperados Diarios]])</f>
        <v>0</v>
      </c>
      <c r="M2017" s="83" cm="1">
        <f t="array" ref="M2017">+IFERROR(IF(CONSOLIDADO[[#This Row],[Día]]&lt;14,0,INDEX(CONSOLIDADO[Casos Diarios],ROW()-14,1)),0)</f>
        <v>0</v>
      </c>
      <c r="N2017" s="78">
        <f>+IF(CONSOLIDADO[[#This Row],[Clave]]="710143893",1,IF(OR(CONSOLIDADO[[#This Row],[Casos Acumulados]]&gt;0,CONSOLIDADO[[#This Row],[Muertes]]&gt;0),N2016+1,I2017))</f>
        <v>0</v>
      </c>
      <c r="O2017" s="75">
        <f>+IFERROR(VLOOKUP($G2017,TDMuertes!$C$2:$E$534,3,0),0)</f>
        <v>0</v>
      </c>
      <c r="P2017" s="100" t="str">
        <f t="shared" ca="1" si="167"/>
        <v>OFF</v>
      </c>
      <c r="Q2017" s="84">
        <f>+IFERROR(VLOOKUP(CONSOLIDADO[[#This Row],[Codigo Municipio]],TDDia!$A$4:$B$394,2,0),0)</f>
        <v>0</v>
      </c>
    </row>
    <row r="2018" spans="2:17" ht="14.4" x14ac:dyDescent="0.3">
      <c r="B2018">
        <f t="shared" si="169"/>
        <v>11</v>
      </c>
      <c r="C2018" s="75" t="str" cm="1">
        <f t="array" ref="C2018">+INDEX(Table_4[[Departamento]:[Municipio]],FINAL!$B2018,1)</f>
        <v>Colón</v>
      </c>
      <c r="D2018" s="75" t="str" cm="1">
        <f t="array" ref="D2018">+INDEX(Table_4[[Departamento]:[Municipio]],FINAL!$B2018,4)</f>
        <v>Iriona</v>
      </c>
      <c r="E2018" s="75" t="str" cm="1">
        <f t="array" ref="E2018">+INDEX(Table_4[[Departamento]:[Municipio]],FINAL!$B2018,3)</f>
        <v>0203</v>
      </c>
      <c r="F2018" s="102">
        <f t="shared" si="168"/>
        <v>43979</v>
      </c>
      <c r="G2018" s="77" t="str">
        <f>+CONSOLIDADO[[#This Row],[Codigo Municipio]]&amp;CONSOLIDADO[[#This Row],[Fecha]]</f>
        <v>020343979</v>
      </c>
      <c r="H2018" s="78">
        <f>+IFERROR(VLOOKUP($G2018,TDAcumula!$C$2:$E$2027,3,0),0)</f>
        <v>0</v>
      </c>
      <c r="I2018" s="79">
        <f t="shared" si="165"/>
        <v>0</v>
      </c>
      <c r="J2018" s="80">
        <f>+IF(CONSOLIDADO[[#This Row],[Codigo Municipio]]=E2017,CONSOLIDADO[[#This Row],[Fallecidos Diarios]]+J2017,CONSOLIDADO[[#This Row],[Fallecidos Diarios]])</f>
        <v>0</v>
      </c>
      <c r="K2018" s="81">
        <f t="shared" si="166"/>
        <v>0</v>
      </c>
      <c r="L2018" s="82">
        <f>+IF(CONSOLIDADO[[#This Row],[Codigo Municipio]]=E2017,CONSOLIDADO[[#This Row],[Recuperados Diarios]]+L2017,CONSOLIDADO[[#This Row],[Recuperados Diarios]])</f>
        <v>0</v>
      </c>
      <c r="M2018" s="83" cm="1">
        <f t="array" ref="M2018">+IFERROR(IF(CONSOLIDADO[[#This Row],[Día]]&lt;14,0,INDEX(CONSOLIDADO[Casos Diarios],ROW()-14,1)),0)</f>
        <v>0</v>
      </c>
      <c r="N2018" s="78">
        <f>+IF(CONSOLIDADO[[#This Row],[Clave]]="710143893",1,IF(OR(CONSOLIDADO[[#This Row],[Casos Acumulados]]&gt;0,CONSOLIDADO[[#This Row],[Muertes]]&gt;0),N2017+1,I2018))</f>
        <v>0</v>
      </c>
      <c r="O2018" s="75">
        <f>+IFERROR(VLOOKUP($G2018,TDMuertes!$C$2:$E$534,3,0),0)</f>
        <v>0</v>
      </c>
      <c r="P2018" s="100" t="str">
        <f t="shared" ca="1" si="167"/>
        <v>OFF</v>
      </c>
      <c r="Q2018" s="84">
        <f>+IFERROR(VLOOKUP(CONSOLIDADO[[#This Row],[Codigo Municipio]],TDDia!$A$4:$B$394,2,0),0)</f>
        <v>0</v>
      </c>
    </row>
    <row r="2019" spans="2:17" ht="14.4" x14ac:dyDescent="0.3">
      <c r="B2019">
        <f t="shared" si="169"/>
        <v>11</v>
      </c>
      <c r="C2019" s="75" t="str" cm="1">
        <f t="array" ref="C2019">+INDEX(Table_4[[Departamento]:[Municipio]],FINAL!$B2019,1)</f>
        <v>Colón</v>
      </c>
      <c r="D2019" s="75" t="str" cm="1">
        <f t="array" ref="D2019">+INDEX(Table_4[[Departamento]:[Municipio]],FINAL!$B2019,4)</f>
        <v>Iriona</v>
      </c>
      <c r="E2019" s="75" t="str" cm="1">
        <f t="array" ref="E2019">+INDEX(Table_4[[Departamento]:[Municipio]],FINAL!$B2019,3)</f>
        <v>0203</v>
      </c>
      <c r="F2019" s="102">
        <f t="shared" si="168"/>
        <v>43980</v>
      </c>
      <c r="G2019" s="77" t="str">
        <f>+CONSOLIDADO[[#This Row],[Codigo Municipio]]&amp;CONSOLIDADO[[#This Row],[Fecha]]</f>
        <v>020343980</v>
      </c>
      <c r="H2019" s="78">
        <f>+IFERROR(VLOOKUP($G2019,TDAcumula!$C$2:$E$2027,3,0),0)</f>
        <v>0</v>
      </c>
      <c r="I2019" s="79">
        <f t="shared" si="165"/>
        <v>0</v>
      </c>
      <c r="J2019" s="80">
        <f>+IF(CONSOLIDADO[[#This Row],[Codigo Municipio]]=E2018,CONSOLIDADO[[#This Row],[Fallecidos Diarios]]+J2018,CONSOLIDADO[[#This Row],[Fallecidos Diarios]])</f>
        <v>0</v>
      </c>
      <c r="K2019" s="81">
        <f t="shared" si="166"/>
        <v>0</v>
      </c>
      <c r="L2019" s="82">
        <f>+IF(CONSOLIDADO[[#This Row],[Codigo Municipio]]=E2018,CONSOLIDADO[[#This Row],[Recuperados Diarios]]+L2018,CONSOLIDADO[[#This Row],[Recuperados Diarios]])</f>
        <v>0</v>
      </c>
      <c r="M2019" s="83" cm="1">
        <f t="array" ref="M2019">+IFERROR(IF(CONSOLIDADO[[#This Row],[Día]]&lt;14,0,INDEX(CONSOLIDADO[Casos Diarios],ROW()-14,1)),0)</f>
        <v>0</v>
      </c>
      <c r="N2019" s="78">
        <f>+IF(CONSOLIDADO[[#This Row],[Clave]]="710143893",1,IF(OR(CONSOLIDADO[[#This Row],[Casos Acumulados]]&gt;0,CONSOLIDADO[[#This Row],[Muertes]]&gt;0),N2018+1,I2019))</f>
        <v>0</v>
      </c>
      <c r="O2019" s="75">
        <f>+IFERROR(VLOOKUP($G2019,TDMuertes!$C$2:$E$534,3,0),0)</f>
        <v>0</v>
      </c>
      <c r="P2019" s="100" t="str">
        <f t="shared" ca="1" si="167"/>
        <v>OFF</v>
      </c>
      <c r="Q2019" s="84">
        <f>+IFERROR(VLOOKUP(CONSOLIDADO[[#This Row],[Codigo Municipio]],TDDia!$A$4:$B$394,2,0),0)</f>
        <v>0</v>
      </c>
    </row>
    <row r="2020" spans="2:17" ht="14.4" x14ac:dyDescent="0.3">
      <c r="B2020">
        <f t="shared" si="169"/>
        <v>11</v>
      </c>
      <c r="C2020" s="75" t="str" cm="1">
        <f t="array" ref="C2020">+INDEX(Table_4[[Departamento]:[Municipio]],FINAL!$B2020,1)</f>
        <v>Colón</v>
      </c>
      <c r="D2020" s="75" t="str" cm="1">
        <f t="array" ref="D2020">+INDEX(Table_4[[Departamento]:[Municipio]],FINAL!$B2020,4)</f>
        <v>Iriona</v>
      </c>
      <c r="E2020" s="75" t="str" cm="1">
        <f t="array" ref="E2020">+INDEX(Table_4[[Departamento]:[Municipio]],FINAL!$B2020,3)</f>
        <v>0203</v>
      </c>
      <c r="F2020" s="102">
        <f t="shared" si="168"/>
        <v>43981</v>
      </c>
      <c r="G2020" s="77" t="str">
        <f>+CONSOLIDADO[[#This Row],[Codigo Municipio]]&amp;CONSOLIDADO[[#This Row],[Fecha]]</f>
        <v>020343981</v>
      </c>
      <c r="H2020" s="78">
        <f>+IFERROR(VLOOKUP($G2020,TDAcumula!$C$2:$E$2027,3,0),0)</f>
        <v>0</v>
      </c>
      <c r="I2020" s="79">
        <f t="shared" si="165"/>
        <v>0</v>
      </c>
      <c r="J2020" s="80">
        <f>+IF(CONSOLIDADO[[#This Row],[Codigo Municipio]]=E2019,CONSOLIDADO[[#This Row],[Fallecidos Diarios]]+J2019,CONSOLIDADO[[#This Row],[Fallecidos Diarios]])</f>
        <v>0</v>
      </c>
      <c r="K2020" s="81">
        <f t="shared" si="166"/>
        <v>0</v>
      </c>
      <c r="L2020" s="82">
        <f>+IF(CONSOLIDADO[[#This Row],[Codigo Municipio]]=E2019,CONSOLIDADO[[#This Row],[Recuperados Diarios]]+L2019,CONSOLIDADO[[#This Row],[Recuperados Diarios]])</f>
        <v>0</v>
      </c>
      <c r="M2020" s="83" cm="1">
        <f t="array" ref="M2020">+IFERROR(IF(CONSOLIDADO[[#This Row],[Día]]&lt;14,0,INDEX(CONSOLIDADO[Casos Diarios],ROW()-14,1)),0)</f>
        <v>0</v>
      </c>
      <c r="N2020" s="78">
        <f>+IF(CONSOLIDADO[[#This Row],[Clave]]="710143893",1,IF(OR(CONSOLIDADO[[#This Row],[Casos Acumulados]]&gt;0,CONSOLIDADO[[#This Row],[Muertes]]&gt;0),N2019+1,I2020))</f>
        <v>0</v>
      </c>
      <c r="O2020" s="75">
        <f>+IFERROR(VLOOKUP($G2020,TDMuertes!$C$2:$E$534,3,0),0)</f>
        <v>0</v>
      </c>
      <c r="P2020" s="100" t="str">
        <f t="shared" ca="1" si="167"/>
        <v>OFF</v>
      </c>
      <c r="Q2020" s="84">
        <f>+IFERROR(VLOOKUP(CONSOLIDADO[[#This Row],[Codigo Municipio]],TDDia!$A$4:$B$394,2,0),0)</f>
        <v>0</v>
      </c>
    </row>
    <row r="2021" spans="2:17" ht="14.4" x14ac:dyDescent="0.3">
      <c r="B2021">
        <f t="shared" si="169"/>
        <v>11</v>
      </c>
      <c r="C2021" s="75" t="str" cm="1">
        <f t="array" ref="C2021">+INDEX(Table_4[[Departamento]:[Municipio]],FINAL!$B2021,1)</f>
        <v>Colón</v>
      </c>
      <c r="D2021" s="75" t="str" cm="1">
        <f t="array" ref="D2021">+INDEX(Table_4[[Departamento]:[Municipio]],FINAL!$B2021,4)</f>
        <v>Iriona</v>
      </c>
      <c r="E2021" s="75" t="str" cm="1">
        <f t="array" ref="E2021">+INDEX(Table_4[[Departamento]:[Municipio]],FINAL!$B2021,3)</f>
        <v>0203</v>
      </c>
      <c r="F2021" s="102">
        <f t="shared" si="168"/>
        <v>43982</v>
      </c>
      <c r="G2021" s="77" t="str">
        <f>+CONSOLIDADO[[#This Row],[Codigo Municipio]]&amp;CONSOLIDADO[[#This Row],[Fecha]]</f>
        <v>020343982</v>
      </c>
      <c r="H2021" s="78">
        <f>+IFERROR(VLOOKUP($G2021,TDAcumula!$C$2:$E$2027,3,0),0)</f>
        <v>0</v>
      </c>
      <c r="I2021" s="79">
        <f t="shared" si="165"/>
        <v>0</v>
      </c>
      <c r="J2021" s="80">
        <f>+IF(CONSOLIDADO[[#This Row],[Codigo Municipio]]=E2020,CONSOLIDADO[[#This Row],[Fallecidos Diarios]]+J2020,CONSOLIDADO[[#This Row],[Fallecidos Diarios]])</f>
        <v>0</v>
      </c>
      <c r="K2021" s="81">
        <f t="shared" si="166"/>
        <v>0</v>
      </c>
      <c r="L2021" s="82">
        <f>+IF(CONSOLIDADO[[#This Row],[Codigo Municipio]]=E2020,CONSOLIDADO[[#This Row],[Recuperados Diarios]]+L2020,CONSOLIDADO[[#This Row],[Recuperados Diarios]])</f>
        <v>0</v>
      </c>
      <c r="M2021" s="83" cm="1">
        <f t="array" ref="M2021">+IFERROR(IF(CONSOLIDADO[[#This Row],[Día]]&lt;14,0,INDEX(CONSOLIDADO[Casos Diarios],ROW()-14,1)),0)</f>
        <v>0</v>
      </c>
      <c r="N2021" s="78">
        <f>+IF(CONSOLIDADO[[#This Row],[Clave]]="710143893",1,IF(OR(CONSOLIDADO[[#This Row],[Casos Acumulados]]&gt;0,CONSOLIDADO[[#This Row],[Muertes]]&gt;0),N2020+1,I2021))</f>
        <v>0</v>
      </c>
      <c r="O2021" s="75">
        <f>+IFERROR(VLOOKUP($G2021,TDMuertes!$C$2:$E$534,3,0),0)</f>
        <v>0</v>
      </c>
      <c r="P2021" s="100" t="str">
        <f t="shared" ca="1" si="167"/>
        <v>OFF</v>
      </c>
      <c r="Q2021" s="84">
        <f>+IFERROR(VLOOKUP(CONSOLIDADO[[#This Row],[Codigo Municipio]],TDDia!$A$4:$B$394,2,0),0)</f>
        <v>0</v>
      </c>
    </row>
    <row r="2022" spans="2:17" ht="14.4" x14ac:dyDescent="0.3">
      <c r="B2022">
        <f t="shared" si="169"/>
        <v>11</v>
      </c>
      <c r="C2022" s="75" t="str" cm="1">
        <f t="array" ref="C2022">+INDEX(Table_4[[Departamento]:[Municipio]],FINAL!$B2022,1)</f>
        <v>Colón</v>
      </c>
      <c r="D2022" s="75" t="str" cm="1">
        <f t="array" ref="D2022">+INDEX(Table_4[[Departamento]:[Municipio]],FINAL!$B2022,4)</f>
        <v>Iriona</v>
      </c>
      <c r="E2022" s="75" t="str" cm="1">
        <f t="array" ref="E2022">+INDEX(Table_4[[Departamento]:[Municipio]],FINAL!$B2022,3)</f>
        <v>0203</v>
      </c>
      <c r="F2022" s="102">
        <f t="shared" si="168"/>
        <v>43983</v>
      </c>
      <c r="G2022" s="77" t="str">
        <f>+CONSOLIDADO[[#This Row],[Codigo Municipio]]&amp;CONSOLIDADO[[#This Row],[Fecha]]</f>
        <v>020343983</v>
      </c>
      <c r="H2022" s="78">
        <f>+IFERROR(VLOOKUP($G2022,TDAcumula!$C$2:$E$2027,3,0),0)</f>
        <v>0</v>
      </c>
      <c r="I2022" s="79">
        <f t="shared" si="165"/>
        <v>0</v>
      </c>
      <c r="J2022" s="80">
        <f>+IF(CONSOLIDADO[[#This Row],[Codigo Municipio]]=E2021,CONSOLIDADO[[#This Row],[Fallecidos Diarios]]+J2021,CONSOLIDADO[[#This Row],[Fallecidos Diarios]])</f>
        <v>0</v>
      </c>
      <c r="K2022" s="81">
        <f t="shared" si="166"/>
        <v>0</v>
      </c>
      <c r="L2022" s="82">
        <f>+IF(CONSOLIDADO[[#This Row],[Codigo Municipio]]=E2021,CONSOLIDADO[[#This Row],[Recuperados Diarios]]+L2021,CONSOLIDADO[[#This Row],[Recuperados Diarios]])</f>
        <v>0</v>
      </c>
      <c r="M2022" s="83" cm="1">
        <f t="array" ref="M2022">+IFERROR(IF(CONSOLIDADO[[#This Row],[Día]]&lt;14,0,INDEX(CONSOLIDADO[Casos Diarios],ROW()-14,1)),0)</f>
        <v>0</v>
      </c>
      <c r="N2022" s="78">
        <f>+IF(CONSOLIDADO[[#This Row],[Clave]]="710143893",1,IF(OR(CONSOLIDADO[[#This Row],[Casos Acumulados]]&gt;0,CONSOLIDADO[[#This Row],[Muertes]]&gt;0),N2021+1,I2022))</f>
        <v>0</v>
      </c>
      <c r="O2022" s="75">
        <f>+IFERROR(VLOOKUP($G2022,TDMuertes!$C$2:$E$534,3,0),0)</f>
        <v>0</v>
      </c>
      <c r="P2022" s="100" t="str">
        <f t="shared" ca="1" si="167"/>
        <v>OFF</v>
      </c>
      <c r="Q2022" s="84">
        <f>+IFERROR(VLOOKUP(CONSOLIDADO[[#This Row],[Codigo Municipio]],TDDia!$A$4:$B$394,2,0),0)</f>
        <v>0</v>
      </c>
    </row>
    <row r="2023" spans="2:17" ht="14.4" x14ac:dyDescent="0.3">
      <c r="B2023">
        <f t="shared" si="169"/>
        <v>11</v>
      </c>
      <c r="C2023" s="75" t="str" cm="1">
        <f t="array" ref="C2023">+INDEX(Table_4[[Departamento]:[Municipio]],FINAL!$B2023,1)</f>
        <v>Colón</v>
      </c>
      <c r="D2023" s="75" t="str" cm="1">
        <f t="array" ref="D2023">+INDEX(Table_4[[Departamento]:[Municipio]],FINAL!$B2023,4)</f>
        <v>Iriona</v>
      </c>
      <c r="E2023" s="75" t="str" cm="1">
        <f t="array" ref="E2023">+INDEX(Table_4[[Departamento]:[Municipio]],FINAL!$B2023,3)</f>
        <v>0203</v>
      </c>
      <c r="F2023" s="102">
        <f t="shared" si="168"/>
        <v>43984</v>
      </c>
      <c r="G2023" s="77" t="str">
        <f>+CONSOLIDADO[[#This Row],[Codigo Municipio]]&amp;CONSOLIDADO[[#This Row],[Fecha]]</f>
        <v>020343984</v>
      </c>
      <c r="H2023" s="78">
        <f>+IFERROR(VLOOKUP($G2023,TDAcumula!$C$2:$E$2027,3,0),0)</f>
        <v>0</v>
      </c>
      <c r="I2023" s="79">
        <f t="shared" si="165"/>
        <v>0</v>
      </c>
      <c r="J2023" s="80">
        <f>+IF(CONSOLIDADO[[#This Row],[Codigo Municipio]]=E2022,CONSOLIDADO[[#This Row],[Fallecidos Diarios]]+J2022,CONSOLIDADO[[#This Row],[Fallecidos Diarios]])</f>
        <v>0</v>
      </c>
      <c r="K2023" s="81">
        <f t="shared" si="166"/>
        <v>0</v>
      </c>
      <c r="L2023" s="82">
        <f>+IF(CONSOLIDADO[[#This Row],[Codigo Municipio]]=E2022,CONSOLIDADO[[#This Row],[Recuperados Diarios]]+L2022,CONSOLIDADO[[#This Row],[Recuperados Diarios]])</f>
        <v>0</v>
      </c>
      <c r="M2023" s="83" cm="1">
        <f t="array" ref="M2023">+IFERROR(IF(CONSOLIDADO[[#This Row],[Día]]&lt;14,0,INDEX(CONSOLIDADO[Casos Diarios],ROW()-14,1)),0)</f>
        <v>0</v>
      </c>
      <c r="N2023" s="78">
        <f>+IF(CONSOLIDADO[[#This Row],[Clave]]="710143893",1,IF(OR(CONSOLIDADO[[#This Row],[Casos Acumulados]]&gt;0,CONSOLIDADO[[#This Row],[Muertes]]&gt;0),N2022+1,I2023))</f>
        <v>0</v>
      </c>
      <c r="O2023" s="75">
        <f>+IFERROR(VLOOKUP($G2023,TDMuertes!$C$2:$E$534,3,0),0)</f>
        <v>0</v>
      </c>
      <c r="P2023" s="100" t="str">
        <f t="shared" ca="1" si="167"/>
        <v>OFF</v>
      </c>
      <c r="Q2023" s="84">
        <f>+IFERROR(VLOOKUP(CONSOLIDADO[[#This Row],[Codigo Municipio]],TDDia!$A$4:$B$394,2,0),0)</f>
        <v>0</v>
      </c>
    </row>
    <row r="2024" spans="2:17" ht="14.4" x14ac:dyDescent="0.3">
      <c r="B2024">
        <f t="shared" si="169"/>
        <v>11</v>
      </c>
      <c r="C2024" s="75" t="str" cm="1">
        <f t="array" ref="C2024">+INDEX(Table_4[[Departamento]:[Municipio]],FINAL!$B2024,1)</f>
        <v>Colón</v>
      </c>
      <c r="D2024" s="75" t="str" cm="1">
        <f t="array" ref="D2024">+INDEX(Table_4[[Departamento]:[Municipio]],FINAL!$B2024,4)</f>
        <v>Iriona</v>
      </c>
      <c r="E2024" s="75" t="str" cm="1">
        <f t="array" ref="E2024">+INDEX(Table_4[[Departamento]:[Municipio]],FINAL!$B2024,3)</f>
        <v>0203</v>
      </c>
      <c r="F2024" s="102">
        <f t="shared" si="168"/>
        <v>43985</v>
      </c>
      <c r="G2024" s="77" t="str">
        <f>+CONSOLIDADO[[#This Row],[Codigo Municipio]]&amp;CONSOLIDADO[[#This Row],[Fecha]]</f>
        <v>020343985</v>
      </c>
      <c r="H2024" s="78">
        <f>+IFERROR(VLOOKUP($G2024,TDAcumula!$C$2:$E$2027,3,0),0)</f>
        <v>0</v>
      </c>
      <c r="I2024" s="79">
        <f t="shared" ref="I2024:I2087" si="170">+IF(E2024=E2023,H2024+I2023,H2024)</f>
        <v>0</v>
      </c>
      <c r="J2024" s="80">
        <f>+IF(CONSOLIDADO[[#This Row],[Codigo Municipio]]=E2023,CONSOLIDADO[[#This Row],[Fallecidos Diarios]]+J2023,CONSOLIDADO[[#This Row],[Fallecidos Diarios]])</f>
        <v>0</v>
      </c>
      <c r="K2024" s="81">
        <f t="shared" ref="K2024:K2087" si="171">+IF(I2024-J2024-L2024&lt;0,0,I2024-J2024-L2024)</f>
        <v>0</v>
      </c>
      <c r="L2024" s="82">
        <f>+IF(CONSOLIDADO[[#This Row],[Codigo Municipio]]=E2023,CONSOLIDADO[[#This Row],[Recuperados Diarios]]+L2023,CONSOLIDADO[[#This Row],[Recuperados Diarios]])</f>
        <v>0</v>
      </c>
      <c r="M2024" s="83" cm="1">
        <f t="array" ref="M2024">+IFERROR(IF(CONSOLIDADO[[#This Row],[Día]]&lt;14,0,INDEX(CONSOLIDADO[Casos Diarios],ROW()-14,1)),0)</f>
        <v>0</v>
      </c>
      <c r="N2024" s="78">
        <f>+IF(CONSOLIDADO[[#This Row],[Clave]]="710143893",1,IF(OR(CONSOLIDADO[[#This Row],[Casos Acumulados]]&gt;0,CONSOLIDADO[[#This Row],[Muertes]]&gt;0),N2023+1,I2024))</f>
        <v>0</v>
      </c>
      <c r="O2024" s="75">
        <f>+IFERROR(VLOOKUP($G2024,TDMuertes!$C$2:$E$534,3,0),0)</f>
        <v>0</v>
      </c>
      <c r="P2024" s="100" t="str">
        <f t="shared" ref="P2024:P2087" ca="1" si="172">+IF(N2024=0,"OFF",IF(N2024=1,"START",IF(AND(N2024&gt;1,F2024&lt;TODAY()+1),"ON","OUT TIME")))</f>
        <v>OFF</v>
      </c>
      <c r="Q2024" s="84">
        <f>+IFERROR(VLOOKUP(CONSOLIDADO[[#This Row],[Codigo Municipio]],TDDia!$A$4:$B$394,2,0),0)</f>
        <v>0</v>
      </c>
    </row>
    <row r="2025" spans="2:17" ht="14.4" x14ac:dyDescent="0.3">
      <c r="B2025">
        <f t="shared" si="169"/>
        <v>11</v>
      </c>
      <c r="C2025" s="75" t="str" cm="1">
        <f t="array" ref="C2025">+INDEX(Table_4[[Departamento]:[Municipio]],FINAL!$B2025,1)</f>
        <v>Colón</v>
      </c>
      <c r="D2025" s="75" t="str" cm="1">
        <f t="array" ref="D2025">+INDEX(Table_4[[Departamento]:[Municipio]],FINAL!$B2025,4)</f>
        <v>Iriona</v>
      </c>
      <c r="E2025" s="75" t="str" cm="1">
        <f t="array" ref="E2025">+INDEX(Table_4[[Departamento]:[Municipio]],FINAL!$B2025,3)</f>
        <v>0203</v>
      </c>
      <c r="F2025" s="102">
        <f t="shared" si="168"/>
        <v>43986</v>
      </c>
      <c r="G2025" s="77" t="str">
        <f>+CONSOLIDADO[[#This Row],[Codigo Municipio]]&amp;CONSOLIDADO[[#This Row],[Fecha]]</f>
        <v>020343986</v>
      </c>
      <c r="H2025" s="78">
        <f>+IFERROR(VLOOKUP($G2025,TDAcumula!$C$2:$E$2027,3,0),0)</f>
        <v>0</v>
      </c>
      <c r="I2025" s="79">
        <f t="shared" si="170"/>
        <v>0</v>
      </c>
      <c r="J2025" s="80">
        <f>+IF(CONSOLIDADO[[#This Row],[Codigo Municipio]]=E2024,CONSOLIDADO[[#This Row],[Fallecidos Diarios]]+J2024,CONSOLIDADO[[#This Row],[Fallecidos Diarios]])</f>
        <v>0</v>
      </c>
      <c r="K2025" s="81">
        <f t="shared" si="171"/>
        <v>0</v>
      </c>
      <c r="L2025" s="82">
        <f>+IF(CONSOLIDADO[[#This Row],[Codigo Municipio]]=E2024,CONSOLIDADO[[#This Row],[Recuperados Diarios]]+L2024,CONSOLIDADO[[#This Row],[Recuperados Diarios]])</f>
        <v>0</v>
      </c>
      <c r="M2025" s="83" cm="1">
        <f t="array" ref="M2025">+IFERROR(IF(CONSOLIDADO[[#This Row],[Día]]&lt;14,0,INDEX(CONSOLIDADO[Casos Diarios],ROW()-14,1)),0)</f>
        <v>0</v>
      </c>
      <c r="N2025" s="78">
        <f>+IF(CONSOLIDADO[[#This Row],[Clave]]="710143893",1,IF(OR(CONSOLIDADO[[#This Row],[Casos Acumulados]]&gt;0,CONSOLIDADO[[#This Row],[Muertes]]&gt;0),N2024+1,I2025))</f>
        <v>0</v>
      </c>
      <c r="O2025" s="75">
        <f>+IFERROR(VLOOKUP($G2025,TDMuertes!$C$2:$E$534,3,0),0)</f>
        <v>0</v>
      </c>
      <c r="P2025" s="100" t="str">
        <f t="shared" ca="1" si="172"/>
        <v>OFF</v>
      </c>
      <c r="Q2025" s="84">
        <f>+IFERROR(VLOOKUP(CONSOLIDADO[[#This Row],[Codigo Municipio]],TDDia!$A$4:$B$394,2,0),0)</f>
        <v>0</v>
      </c>
    </row>
    <row r="2026" spans="2:17" ht="14.4" x14ac:dyDescent="0.3">
      <c r="B2026">
        <f t="shared" si="169"/>
        <v>11</v>
      </c>
      <c r="C2026" s="75" t="str" cm="1">
        <f t="array" ref="C2026">+INDEX(Table_4[[Departamento]:[Municipio]],FINAL!$B2026,1)</f>
        <v>Colón</v>
      </c>
      <c r="D2026" s="75" t="str" cm="1">
        <f t="array" ref="D2026">+INDEX(Table_4[[Departamento]:[Municipio]],FINAL!$B2026,4)</f>
        <v>Iriona</v>
      </c>
      <c r="E2026" s="75" t="str" cm="1">
        <f t="array" ref="E2026">+INDEX(Table_4[[Departamento]:[Municipio]],FINAL!$B2026,3)</f>
        <v>0203</v>
      </c>
      <c r="F2026" s="102">
        <f t="shared" si="168"/>
        <v>43987</v>
      </c>
      <c r="G2026" s="77" t="str">
        <f>+CONSOLIDADO[[#This Row],[Codigo Municipio]]&amp;CONSOLIDADO[[#This Row],[Fecha]]</f>
        <v>020343987</v>
      </c>
      <c r="H2026" s="78">
        <f>+IFERROR(VLOOKUP($G2026,TDAcumula!$C$2:$E$2027,3,0),0)</f>
        <v>0</v>
      </c>
      <c r="I2026" s="79">
        <f t="shared" si="170"/>
        <v>0</v>
      </c>
      <c r="J2026" s="80">
        <f>+IF(CONSOLIDADO[[#This Row],[Codigo Municipio]]=E2025,CONSOLIDADO[[#This Row],[Fallecidos Diarios]]+J2025,CONSOLIDADO[[#This Row],[Fallecidos Diarios]])</f>
        <v>0</v>
      </c>
      <c r="K2026" s="81">
        <f t="shared" si="171"/>
        <v>0</v>
      </c>
      <c r="L2026" s="82">
        <f>+IF(CONSOLIDADO[[#This Row],[Codigo Municipio]]=E2025,CONSOLIDADO[[#This Row],[Recuperados Diarios]]+L2025,CONSOLIDADO[[#This Row],[Recuperados Diarios]])</f>
        <v>0</v>
      </c>
      <c r="M2026" s="83" cm="1">
        <f t="array" ref="M2026">+IFERROR(IF(CONSOLIDADO[[#This Row],[Día]]&lt;14,0,INDEX(CONSOLIDADO[Casos Diarios],ROW()-14,1)),0)</f>
        <v>0</v>
      </c>
      <c r="N2026" s="78">
        <f>+IF(CONSOLIDADO[[#This Row],[Clave]]="710143893",1,IF(OR(CONSOLIDADO[[#This Row],[Casos Acumulados]]&gt;0,CONSOLIDADO[[#This Row],[Muertes]]&gt;0),N2025+1,I2026))</f>
        <v>0</v>
      </c>
      <c r="O2026" s="75">
        <f>+IFERROR(VLOOKUP($G2026,TDMuertes!$C$2:$E$534,3,0),0)</f>
        <v>0</v>
      </c>
      <c r="P2026" s="100" t="str">
        <f t="shared" ca="1" si="172"/>
        <v>OFF</v>
      </c>
      <c r="Q2026" s="84">
        <f>+IFERROR(VLOOKUP(CONSOLIDADO[[#This Row],[Codigo Municipio]],TDDia!$A$4:$B$394,2,0),0)</f>
        <v>0</v>
      </c>
    </row>
    <row r="2027" spans="2:17" ht="14.4" x14ac:dyDescent="0.3">
      <c r="B2027">
        <f t="shared" si="169"/>
        <v>11</v>
      </c>
      <c r="C2027" s="75" t="str" cm="1">
        <f t="array" ref="C2027">+INDEX(Table_4[[Departamento]:[Municipio]],FINAL!$B2027,1)</f>
        <v>Colón</v>
      </c>
      <c r="D2027" s="75" t="str" cm="1">
        <f t="array" ref="D2027">+INDEX(Table_4[[Departamento]:[Municipio]],FINAL!$B2027,4)</f>
        <v>Iriona</v>
      </c>
      <c r="E2027" s="75" t="str" cm="1">
        <f t="array" ref="E2027">+INDEX(Table_4[[Departamento]:[Municipio]],FINAL!$B2027,3)</f>
        <v>0203</v>
      </c>
      <c r="F2027" s="102">
        <f t="shared" si="168"/>
        <v>43988</v>
      </c>
      <c r="G2027" s="77" t="str">
        <f>+CONSOLIDADO[[#This Row],[Codigo Municipio]]&amp;CONSOLIDADO[[#This Row],[Fecha]]</f>
        <v>020343988</v>
      </c>
      <c r="H2027" s="78">
        <f>+IFERROR(VLOOKUP($G2027,TDAcumula!$C$2:$E$2027,3,0),0)</f>
        <v>0</v>
      </c>
      <c r="I2027" s="79">
        <f t="shared" si="170"/>
        <v>0</v>
      </c>
      <c r="J2027" s="80">
        <f>+IF(CONSOLIDADO[[#This Row],[Codigo Municipio]]=E2026,CONSOLIDADO[[#This Row],[Fallecidos Diarios]]+J2026,CONSOLIDADO[[#This Row],[Fallecidos Diarios]])</f>
        <v>0</v>
      </c>
      <c r="K2027" s="81">
        <f t="shared" si="171"/>
        <v>0</v>
      </c>
      <c r="L2027" s="82">
        <f>+IF(CONSOLIDADO[[#This Row],[Codigo Municipio]]=E2026,CONSOLIDADO[[#This Row],[Recuperados Diarios]]+L2026,CONSOLIDADO[[#This Row],[Recuperados Diarios]])</f>
        <v>0</v>
      </c>
      <c r="M2027" s="83" cm="1">
        <f t="array" ref="M2027">+IFERROR(IF(CONSOLIDADO[[#This Row],[Día]]&lt;14,0,INDEX(CONSOLIDADO[Casos Diarios],ROW()-14,1)),0)</f>
        <v>0</v>
      </c>
      <c r="N2027" s="78">
        <f>+IF(CONSOLIDADO[[#This Row],[Clave]]="710143893",1,IF(OR(CONSOLIDADO[[#This Row],[Casos Acumulados]]&gt;0,CONSOLIDADO[[#This Row],[Muertes]]&gt;0),N2026+1,I2027))</f>
        <v>0</v>
      </c>
      <c r="O2027" s="75">
        <f>+IFERROR(VLOOKUP($G2027,TDMuertes!$C$2:$E$534,3,0),0)</f>
        <v>0</v>
      </c>
      <c r="P2027" s="100" t="str">
        <f t="shared" ca="1" si="172"/>
        <v>OFF</v>
      </c>
      <c r="Q2027" s="84">
        <f>+IFERROR(VLOOKUP(CONSOLIDADO[[#This Row],[Codigo Municipio]],TDDia!$A$4:$B$394,2,0),0)</f>
        <v>0</v>
      </c>
    </row>
    <row r="2028" spans="2:17" ht="14.4" x14ac:dyDescent="0.3">
      <c r="B2028">
        <f t="shared" si="169"/>
        <v>11</v>
      </c>
      <c r="C2028" s="75" t="str" cm="1">
        <f t="array" ref="C2028">+INDEX(Table_4[[Departamento]:[Municipio]],FINAL!$B2028,1)</f>
        <v>Colón</v>
      </c>
      <c r="D2028" s="75" t="str" cm="1">
        <f t="array" ref="D2028">+INDEX(Table_4[[Departamento]:[Municipio]],FINAL!$B2028,4)</f>
        <v>Iriona</v>
      </c>
      <c r="E2028" s="75" t="str" cm="1">
        <f t="array" ref="E2028">+INDEX(Table_4[[Departamento]:[Municipio]],FINAL!$B2028,3)</f>
        <v>0203</v>
      </c>
      <c r="F2028" s="102">
        <f t="shared" si="168"/>
        <v>43989</v>
      </c>
      <c r="G2028" s="77" t="str">
        <f>+CONSOLIDADO[[#This Row],[Codigo Municipio]]&amp;CONSOLIDADO[[#This Row],[Fecha]]</f>
        <v>020343989</v>
      </c>
      <c r="H2028" s="78">
        <f>+IFERROR(VLOOKUP($G2028,TDAcumula!$C$2:$E$2027,3,0),0)</f>
        <v>0</v>
      </c>
      <c r="I2028" s="79">
        <f t="shared" si="170"/>
        <v>0</v>
      </c>
      <c r="J2028" s="80">
        <f>+IF(CONSOLIDADO[[#This Row],[Codigo Municipio]]=E2027,CONSOLIDADO[[#This Row],[Fallecidos Diarios]]+J2027,CONSOLIDADO[[#This Row],[Fallecidos Diarios]])</f>
        <v>0</v>
      </c>
      <c r="K2028" s="81">
        <f t="shared" si="171"/>
        <v>0</v>
      </c>
      <c r="L2028" s="82">
        <f>+IF(CONSOLIDADO[[#This Row],[Codigo Municipio]]=E2027,CONSOLIDADO[[#This Row],[Recuperados Diarios]]+L2027,CONSOLIDADO[[#This Row],[Recuperados Diarios]])</f>
        <v>0</v>
      </c>
      <c r="M2028" s="83" cm="1">
        <f t="array" ref="M2028">+IFERROR(IF(CONSOLIDADO[[#This Row],[Día]]&lt;14,0,INDEX(CONSOLIDADO[Casos Diarios],ROW()-14,1)),0)</f>
        <v>0</v>
      </c>
      <c r="N2028" s="78">
        <f>+IF(CONSOLIDADO[[#This Row],[Clave]]="710143893",1,IF(OR(CONSOLIDADO[[#This Row],[Casos Acumulados]]&gt;0,CONSOLIDADO[[#This Row],[Muertes]]&gt;0),N2027+1,I2028))</f>
        <v>0</v>
      </c>
      <c r="O2028" s="75">
        <f>+IFERROR(VLOOKUP($G2028,TDMuertes!$C$2:$E$534,3,0),0)</f>
        <v>0</v>
      </c>
      <c r="P2028" s="100" t="str">
        <f t="shared" ca="1" si="172"/>
        <v>OFF</v>
      </c>
      <c r="Q2028" s="84">
        <f>+IFERROR(VLOOKUP(CONSOLIDADO[[#This Row],[Codigo Municipio]],TDDia!$A$4:$B$394,2,0),0)</f>
        <v>0</v>
      </c>
    </row>
    <row r="2029" spans="2:17" ht="14.4" x14ac:dyDescent="0.3">
      <c r="B2029">
        <f t="shared" si="169"/>
        <v>11</v>
      </c>
      <c r="C2029" s="75" t="str" cm="1">
        <f t="array" ref="C2029">+INDEX(Table_4[[Departamento]:[Municipio]],FINAL!$B2029,1)</f>
        <v>Colón</v>
      </c>
      <c r="D2029" s="75" t="str" cm="1">
        <f t="array" ref="D2029">+INDEX(Table_4[[Departamento]:[Municipio]],FINAL!$B2029,4)</f>
        <v>Iriona</v>
      </c>
      <c r="E2029" s="75" t="str" cm="1">
        <f t="array" ref="E2029">+INDEX(Table_4[[Departamento]:[Municipio]],FINAL!$B2029,3)</f>
        <v>0203</v>
      </c>
      <c r="F2029" s="102">
        <f t="shared" si="168"/>
        <v>43990</v>
      </c>
      <c r="G2029" s="77" t="str">
        <f>+CONSOLIDADO[[#This Row],[Codigo Municipio]]&amp;CONSOLIDADO[[#This Row],[Fecha]]</f>
        <v>020343990</v>
      </c>
      <c r="H2029" s="78">
        <f>+IFERROR(VLOOKUP($G2029,TDAcumula!$C$2:$E$2027,3,0),0)</f>
        <v>0</v>
      </c>
      <c r="I2029" s="79">
        <f t="shared" si="170"/>
        <v>0</v>
      </c>
      <c r="J2029" s="80">
        <f>+IF(CONSOLIDADO[[#This Row],[Codigo Municipio]]=E2028,CONSOLIDADO[[#This Row],[Fallecidos Diarios]]+J2028,CONSOLIDADO[[#This Row],[Fallecidos Diarios]])</f>
        <v>0</v>
      </c>
      <c r="K2029" s="81">
        <f t="shared" si="171"/>
        <v>0</v>
      </c>
      <c r="L2029" s="82">
        <f>+IF(CONSOLIDADO[[#This Row],[Codigo Municipio]]=E2028,CONSOLIDADO[[#This Row],[Recuperados Diarios]]+L2028,CONSOLIDADO[[#This Row],[Recuperados Diarios]])</f>
        <v>0</v>
      </c>
      <c r="M2029" s="83" cm="1">
        <f t="array" ref="M2029">+IFERROR(IF(CONSOLIDADO[[#This Row],[Día]]&lt;14,0,INDEX(CONSOLIDADO[Casos Diarios],ROW()-14,1)),0)</f>
        <v>0</v>
      </c>
      <c r="N2029" s="78">
        <f>+IF(CONSOLIDADO[[#This Row],[Clave]]="710143893",1,IF(OR(CONSOLIDADO[[#This Row],[Casos Acumulados]]&gt;0,CONSOLIDADO[[#This Row],[Muertes]]&gt;0),N2028+1,I2029))</f>
        <v>0</v>
      </c>
      <c r="O2029" s="75">
        <f>+IFERROR(VLOOKUP($G2029,TDMuertes!$C$2:$E$534,3,0),0)</f>
        <v>0</v>
      </c>
      <c r="P2029" s="100" t="str">
        <f t="shared" ca="1" si="172"/>
        <v>OFF</v>
      </c>
      <c r="Q2029" s="84">
        <f>+IFERROR(VLOOKUP(CONSOLIDADO[[#This Row],[Codigo Municipio]],TDDia!$A$4:$B$394,2,0),0)</f>
        <v>0</v>
      </c>
    </row>
    <row r="2030" spans="2:17" ht="14.4" x14ac:dyDescent="0.3">
      <c r="B2030">
        <f t="shared" si="169"/>
        <v>11</v>
      </c>
      <c r="C2030" s="75" t="str" cm="1">
        <f t="array" ref="C2030">+INDEX(Table_4[[Departamento]:[Municipio]],FINAL!$B2030,1)</f>
        <v>Colón</v>
      </c>
      <c r="D2030" s="75" t="str" cm="1">
        <f t="array" ref="D2030">+INDEX(Table_4[[Departamento]:[Municipio]],FINAL!$B2030,4)</f>
        <v>Iriona</v>
      </c>
      <c r="E2030" s="75" t="str" cm="1">
        <f t="array" ref="E2030">+INDEX(Table_4[[Departamento]:[Municipio]],FINAL!$B2030,3)</f>
        <v>0203</v>
      </c>
      <c r="F2030" s="102">
        <f t="shared" si="168"/>
        <v>43991</v>
      </c>
      <c r="G2030" s="77" t="str">
        <f>+CONSOLIDADO[[#This Row],[Codigo Municipio]]&amp;CONSOLIDADO[[#This Row],[Fecha]]</f>
        <v>020343991</v>
      </c>
      <c r="H2030" s="78">
        <f>+IFERROR(VLOOKUP($G2030,TDAcumula!$C$2:$E$2027,3,0),0)</f>
        <v>0</v>
      </c>
      <c r="I2030" s="79">
        <f t="shared" si="170"/>
        <v>0</v>
      </c>
      <c r="J2030" s="80">
        <f>+IF(CONSOLIDADO[[#This Row],[Codigo Municipio]]=E2029,CONSOLIDADO[[#This Row],[Fallecidos Diarios]]+J2029,CONSOLIDADO[[#This Row],[Fallecidos Diarios]])</f>
        <v>0</v>
      </c>
      <c r="K2030" s="81">
        <f t="shared" si="171"/>
        <v>0</v>
      </c>
      <c r="L2030" s="82">
        <f>+IF(CONSOLIDADO[[#This Row],[Codigo Municipio]]=E2029,CONSOLIDADO[[#This Row],[Recuperados Diarios]]+L2029,CONSOLIDADO[[#This Row],[Recuperados Diarios]])</f>
        <v>0</v>
      </c>
      <c r="M2030" s="83" cm="1">
        <f t="array" ref="M2030">+IFERROR(IF(CONSOLIDADO[[#This Row],[Día]]&lt;14,0,INDEX(CONSOLIDADO[Casos Diarios],ROW()-14,1)),0)</f>
        <v>0</v>
      </c>
      <c r="N2030" s="78">
        <f>+IF(CONSOLIDADO[[#This Row],[Clave]]="710143893",1,IF(OR(CONSOLIDADO[[#This Row],[Casos Acumulados]]&gt;0,CONSOLIDADO[[#This Row],[Muertes]]&gt;0),N2029+1,I2030))</f>
        <v>0</v>
      </c>
      <c r="O2030" s="75">
        <f>+IFERROR(VLOOKUP($G2030,TDMuertes!$C$2:$E$534,3,0),0)</f>
        <v>0</v>
      </c>
      <c r="P2030" s="100" t="str">
        <f t="shared" ca="1" si="172"/>
        <v>OFF</v>
      </c>
      <c r="Q2030" s="84">
        <f>+IFERROR(VLOOKUP(CONSOLIDADO[[#This Row],[Codigo Municipio]],TDDia!$A$4:$B$394,2,0),0)</f>
        <v>0</v>
      </c>
    </row>
    <row r="2031" spans="2:17" ht="14.4" x14ac:dyDescent="0.3">
      <c r="B2031">
        <f t="shared" si="169"/>
        <v>11</v>
      </c>
      <c r="C2031" s="75" t="str" cm="1">
        <f t="array" ref="C2031">+INDEX(Table_4[[Departamento]:[Municipio]],FINAL!$B2031,1)</f>
        <v>Colón</v>
      </c>
      <c r="D2031" s="75" t="str" cm="1">
        <f t="array" ref="D2031">+INDEX(Table_4[[Departamento]:[Municipio]],FINAL!$B2031,4)</f>
        <v>Iriona</v>
      </c>
      <c r="E2031" s="75" t="str" cm="1">
        <f t="array" ref="E2031">+INDEX(Table_4[[Departamento]:[Municipio]],FINAL!$B2031,3)</f>
        <v>0203</v>
      </c>
      <c r="F2031" s="102">
        <f t="shared" si="168"/>
        <v>43992</v>
      </c>
      <c r="G2031" s="77" t="str">
        <f>+CONSOLIDADO[[#This Row],[Codigo Municipio]]&amp;CONSOLIDADO[[#This Row],[Fecha]]</f>
        <v>020343992</v>
      </c>
      <c r="H2031" s="78">
        <f>+IFERROR(VLOOKUP($G2031,TDAcumula!$C$2:$E$2027,3,0),0)</f>
        <v>0</v>
      </c>
      <c r="I2031" s="79">
        <f t="shared" si="170"/>
        <v>0</v>
      </c>
      <c r="J2031" s="80">
        <f>+IF(CONSOLIDADO[[#This Row],[Codigo Municipio]]=E2030,CONSOLIDADO[[#This Row],[Fallecidos Diarios]]+J2030,CONSOLIDADO[[#This Row],[Fallecidos Diarios]])</f>
        <v>0</v>
      </c>
      <c r="K2031" s="81">
        <f t="shared" si="171"/>
        <v>0</v>
      </c>
      <c r="L2031" s="82">
        <f>+IF(CONSOLIDADO[[#This Row],[Codigo Municipio]]=E2030,CONSOLIDADO[[#This Row],[Recuperados Diarios]]+L2030,CONSOLIDADO[[#This Row],[Recuperados Diarios]])</f>
        <v>0</v>
      </c>
      <c r="M2031" s="83" cm="1">
        <f t="array" ref="M2031">+IFERROR(IF(CONSOLIDADO[[#This Row],[Día]]&lt;14,0,INDEX(CONSOLIDADO[Casos Diarios],ROW()-14,1)),0)</f>
        <v>0</v>
      </c>
      <c r="N2031" s="78">
        <f>+IF(CONSOLIDADO[[#This Row],[Clave]]="710143893",1,IF(OR(CONSOLIDADO[[#This Row],[Casos Acumulados]]&gt;0,CONSOLIDADO[[#This Row],[Muertes]]&gt;0),N2030+1,I2031))</f>
        <v>0</v>
      </c>
      <c r="O2031" s="75">
        <f>+IFERROR(VLOOKUP($G2031,TDMuertes!$C$2:$E$534,3,0),0)</f>
        <v>0</v>
      </c>
      <c r="P2031" s="100" t="str">
        <f t="shared" ca="1" si="172"/>
        <v>OFF</v>
      </c>
      <c r="Q2031" s="84">
        <f>+IFERROR(VLOOKUP(CONSOLIDADO[[#This Row],[Codigo Municipio]],TDDia!$A$4:$B$394,2,0),0)</f>
        <v>0</v>
      </c>
    </row>
    <row r="2032" spans="2:17" ht="14.4" x14ac:dyDescent="0.3">
      <c r="B2032">
        <f t="shared" si="169"/>
        <v>11</v>
      </c>
      <c r="C2032" s="75" t="str" cm="1">
        <f t="array" ref="C2032">+INDEX(Table_4[[Departamento]:[Municipio]],FINAL!$B2032,1)</f>
        <v>Colón</v>
      </c>
      <c r="D2032" s="75" t="str" cm="1">
        <f t="array" ref="D2032">+INDEX(Table_4[[Departamento]:[Municipio]],FINAL!$B2032,4)</f>
        <v>Iriona</v>
      </c>
      <c r="E2032" s="75" t="str" cm="1">
        <f t="array" ref="E2032">+INDEX(Table_4[[Departamento]:[Municipio]],FINAL!$B2032,3)</f>
        <v>0203</v>
      </c>
      <c r="F2032" s="102">
        <f t="shared" si="168"/>
        <v>43993</v>
      </c>
      <c r="G2032" s="77" t="str">
        <f>+CONSOLIDADO[[#This Row],[Codigo Municipio]]&amp;CONSOLIDADO[[#This Row],[Fecha]]</f>
        <v>020343993</v>
      </c>
      <c r="H2032" s="78">
        <f>+IFERROR(VLOOKUP($G2032,TDAcumula!$C$2:$E$2027,3,0),0)</f>
        <v>0</v>
      </c>
      <c r="I2032" s="79">
        <f t="shared" si="170"/>
        <v>0</v>
      </c>
      <c r="J2032" s="80">
        <f>+IF(CONSOLIDADO[[#This Row],[Codigo Municipio]]=E2031,CONSOLIDADO[[#This Row],[Fallecidos Diarios]]+J2031,CONSOLIDADO[[#This Row],[Fallecidos Diarios]])</f>
        <v>0</v>
      </c>
      <c r="K2032" s="81">
        <f t="shared" si="171"/>
        <v>0</v>
      </c>
      <c r="L2032" s="82">
        <f>+IF(CONSOLIDADO[[#This Row],[Codigo Municipio]]=E2031,CONSOLIDADO[[#This Row],[Recuperados Diarios]]+L2031,CONSOLIDADO[[#This Row],[Recuperados Diarios]])</f>
        <v>0</v>
      </c>
      <c r="M2032" s="83" cm="1">
        <f t="array" ref="M2032">+IFERROR(IF(CONSOLIDADO[[#This Row],[Día]]&lt;14,0,INDEX(CONSOLIDADO[Casos Diarios],ROW()-14,1)),0)</f>
        <v>0</v>
      </c>
      <c r="N2032" s="78">
        <f>+IF(CONSOLIDADO[[#This Row],[Clave]]="710143893",1,IF(OR(CONSOLIDADO[[#This Row],[Casos Acumulados]]&gt;0,CONSOLIDADO[[#This Row],[Muertes]]&gt;0),N2031+1,I2032))</f>
        <v>0</v>
      </c>
      <c r="O2032" s="75">
        <f>+IFERROR(VLOOKUP($G2032,TDMuertes!$C$2:$E$534,3,0),0)</f>
        <v>0</v>
      </c>
      <c r="P2032" s="100" t="str">
        <f t="shared" ca="1" si="172"/>
        <v>OFF</v>
      </c>
      <c r="Q2032" s="84">
        <f>+IFERROR(VLOOKUP(CONSOLIDADO[[#This Row],[Codigo Municipio]],TDDia!$A$4:$B$394,2,0),0)</f>
        <v>0</v>
      </c>
    </row>
    <row r="2033" spans="2:17" ht="14.4" x14ac:dyDescent="0.3">
      <c r="B2033">
        <f t="shared" si="169"/>
        <v>11</v>
      </c>
      <c r="C2033" s="75" t="str" cm="1">
        <f t="array" ref="C2033">+INDEX(Table_4[[Departamento]:[Municipio]],FINAL!$B2033,1)</f>
        <v>Colón</v>
      </c>
      <c r="D2033" s="75" t="str" cm="1">
        <f t="array" ref="D2033">+INDEX(Table_4[[Departamento]:[Municipio]],FINAL!$B2033,4)</f>
        <v>Iriona</v>
      </c>
      <c r="E2033" s="75" t="str" cm="1">
        <f t="array" ref="E2033">+INDEX(Table_4[[Departamento]:[Municipio]],FINAL!$B2033,3)</f>
        <v>0203</v>
      </c>
      <c r="F2033" s="102">
        <f t="shared" si="168"/>
        <v>43994</v>
      </c>
      <c r="G2033" s="77" t="str">
        <f>+CONSOLIDADO[[#This Row],[Codigo Municipio]]&amp;CONSOLIDADO[[#This Row],[Fecha]]</f>
        <v>020343994</v>
      </c>
      <c r="H2033" s="78">
        <f>+IFERROR(VLOOKUP($G2033,TDAcumula!$C$2:$E$2027,3,0),0)</f>
        <v>0</v>
      </c>
      <c r="I2033" s="79">
        <f t="shared" si="170"/>
        <v>0</v>
      </c>
      <c r="J2033" s="80">
        <f>+IF(CONSOLIDADO[[#This Row],[Codigo Municipio]]=E2032,CONSOLIDADO[[#This Row],[Fallecidos Diarios]]+J2032,CONSOLIDADO[[#This Row],[Fallecidos Diarios]])</f>
        <v>0</v>
      </c>
      <c r="K2033" s="81">
        <f t="shared" si="171"/>
        <v>0</v>
      </c>
      <c r="L2033" s="82">
        <f>+IF(CONSOLIDADO[[#This Row],[Codigo Municipio]]=E2032,CONSOLIDADO[[#This Row],[Recuperados Diarios]]+L2032,CONSOLIDADO[[#This Row],[Recuperados Diarios]])</f>
        <v>0</v>
      </c>
      <c r="M2033" s="83" cm="1">
        <f t="array" ref="M2033">+IFERROR(IF(CONSOLIDADO[[#This Row],[Día]]&lt;14,0,INDEX(CONSOLIDADO[Casos Diarios],ROW()-14,1)),0)</f>
        <v>0</v>
      </c>
      <c r="N2033" s="78">
        <f>+IF(CONSOLIDADO[[#This Row],[Clave]]="710143893",1,IF(OR(CONSOLIDADO[[#This Row],[Casos Acumulados]]&gt;0,CONSOLIDADO[[#This Row],[Muertes]]&gt;0),N2032+1,I2033))</f>
        <v>0</v>
      </c>
      <c r="O2033" s="75">
        <f>+IFERROR(VLOOKUP($G2033,TDMuertes!$C$2:$E$534,3,0),0)</f>
        <v>0</v>
      </c>
      <c r="P2033" s="100" t="str">
        <f t="shared" ca="1" si="172"/>
        <v>OFF</v>
      </c>
      <c r="Q2033" s="84">
        <f>+IFERROR(VLOOKUP(CONSOLIDADO[[#This Row],[Codigo Municipio]],TDDia!$A$4:$B$394,2,0),0)</f>
        <v>0</v>
      </c>
    </row>
    <row r="2034" spans="2:17" ht="14.4" x14ac:dyDescent="0.3">
      <c r="B2034">
        <f t="shared" si="169"/>
        <v>11</v>
      </c>
      <c r="C2034" s="75" t="str" cm="1">
        <f t="array" ref="C2034">+INDEX(Table_4[[Departamento]:[Municipio]],FINAL!$B2034,1)</f>
        <v>Colón</v>
      </c>
      <c r="D2034" s="75" t="str" cm="1">
        <f t="array" ref="D2034">+INDEX(Table_4[[Departamento]:[Municipio]],FINAL!$B2034,4)</f>
        <v>Iriona</v>
      </c>
      <c r="E2034" s="75" t="str" cm="1">
        <f t="array" ref="E2034">+INDEX(Table_4[[Departamento]:[Municipio]],FINAL!$B2034,3)</f>
        <v>0203</v>
      </c>
      <c r="F2034" s="102">
        <f t="shared" si="168"/>
        <v>43995</v>
      </c>
      <c r="G2034" s="77" t="str">
        <f>+CONSOLIDADO[[#This Row],[Codigo Municipio]]&amp;CONSOLIDADO[[#This Row],[Fecha]]</f>
        <v>020343995</v>
      </c>
      <c r="H2034" s="78">
        <f>+IFERROR(VLOOKUP($G2034,TDAcumula!$C$2:$E$2027,3,0),0)</f>
        <v>0</v>
      </c>
      <c r="I2034" s="79">
        <f t="shared" si="170"/>
        <v>0</v>
      </c>
      <c r="J2034" s="80">
        <f>+IF(CONSOLIDADO[[#This Row],[Codigo Municipio]]=E2033,CONSOLIDADO[[#This Row],[Fallecidos Diarios]]+J2033,CONSOLIDADO[[#This Row],[Fallecidos Diarios]])</f>
        <v>0</v>
      </c>
      <c r="K2034" s="81">
        <f t="shared" si="171"/>
        <v>0</v>
      </c>
      <c r="L2034" s="82">
        <f>+IF(CONSOLIDADO[[#This Row],[Codigo Municipio]]=E2033,CONSOLIDADO[[#This Row],[Recuperados Diarios]]+L2033,CONSOLIDADO[[#This Row],[Recuperados Diarios]])</f>
        <v>0</v>
      </c>
      <c r="M2034" s="83" cm="1">
        <f t="array" ref="M2034">+IFERROR(IF(CONSOLIDADO[[#This Row],[Día]]&lt;14,0,INDEX(CONSOLIDADO[Casos Diarios],ROW()-14,1)),0)</f>
        <v>0</v>
      </c>
      <c r="N2034" s="78">
        <f>+IF(CONSOLIDADO[[#This Row],[Clave]]="710143893",1,IF(OR(CONSOLIDADO[[#This Row],[Casos Acumulados]]&gt;0,CONSOLIDADO[[#This Row],[Muertes]]&gt;0),N2033+1,I2034))</f>
        <v>0</v>
      </c>
      <c r="O2034" s="75">
        <f>+IFERROR(VLOOKUP($G2034,TDMuertes!$C$2:$E$534,3,0),0)</f>
        <v>0</v>
      </c>
      <c r="P2034" s="100" t="str">
        <f t="shared" ca="1" si="172"/>
        <v>OFF</v>
      </c>
      <c r="Q2034" s="84">
        <f>+IFERROR(VLOOKUP(CONSOLIDADO[[#This Row],[Codigo Municipio]],TDDia!$A$4:$B$394,2,0),0)</f>
        <v>0</v>
      </c>
    </row>
    <row r="2035" spans="2:17" ht="14.4" x14ac:dyDescent="0.3">
      <c r="B2035">
        <f t="shared" si="169"/>
        <v>11</v>
      </c>
      <c r="C2035" s="75" t="str" cm="1">
        <f t="array" ref="C2035">+INDEX(Table_4[[Departamento]:[Municipio]],FINAL!$B2035,1)</f>
        <v>Colón</v>
      </c>
      <c r="D2035" s="75" t="str" cm="1">
        <f t="array" ref="D2035">+INDEX(Table_4[[Departamento]:[Municipio]],FINAL!$B2035,4)</f>
        <v>Iriona</v>
      </c>
      <c r="E2035" s="75" t="str" cm="1">
        <f t="array" ref="E2035">+INDEX(Table_4[[Departamento]:[Municipio]],FINAL!$B2035,3)</f>
        <v>0203</v>
      </c>
      <c r="F2035" s="102">
        <f t="shared" si="168"/>
        <v>43996</v>
      </c>
      <c r="G2035" s="77" t="str">
        <f>+CONSOLIDADO[[#This Row],[Codigo Municipio]]&amp;CONSOLIDADO[[#This Row],[Fecha]]</f>
        <v>020343996</v>
      </c>
      <c r="H2035" s="78">
        <f>+IFERROR(VLOOKUP($G2035,TDAcumula!$C$2:$E$2027,3,0),0)</f>
        <v>0</v>
      </c>
      <c r="I2035" s="79">
        <f t="shared" si="170"/>
        <v>0</v>
      </c>
      <c r="J2035" s="80">
        <f>+IF(CONSOLIDADO[[#This Row],[Codigo Municipio]]=E2034,CONSOLIDADO[[#This Row],[Fallecidos Diarios]]+J2034,CONSOLIDADO[[#This Row],[Fallecidos Diarios]])</f>
        <v>0</v>
      </c>
      <c r="K2035" s="81">
        <f t="shared" si="171"/>
        <v>0</v>
      </c>
      <c r="L2035" s="82">
        <f>+IF(CONSOLIDADO[[#This Row],[Codigo Municipio]]=E2034,CONSOLIDADO[[#This Row],[Recuperados Diarios]]+L2034,CONSOLIDADO[[#This Row],[Recuperados Diarios]])</f>
        <v>0</v>
      </c>
      <c r="M2035" s="83" cm="1">
        <f t="array" ref="M2035">+IFERROR(IF(CONSOLIDADO[[#This Row],[Día]]&lt;14,0,INDEX(CONSOLIDADO[Casos Diarios],ROW()-14,1)),0)</f>
        <v>0</v>
      </c>
      <c r="N2035" s="78">
        <f>+IF(CONSOLIDADO[[#This Row],[Clave]]="710143893",1,IF(OR(CONSOLIDADO[[#This Row],[Casos Acumulados]]&gt;0,CONSOLIDADO[[#This Row],[Muertes]]&gt;0),N2034+1,I2035))</f>
        <v>0</v>
      </c>
      <c r="O2035" s="75">
        <f>+IFERROR(VLOOKUP($G2035,TDMuertes!$C$2:$E$534,3,0),0)</f>
        <v>0</v>
      </c>
      <c r="P2035" s="100" t="str">
        <f t="shared" ca="1" si="172"/>
        <v>OFF</v>
      </c>
      <c r="Q2035" s="84">
        <f>+IFERROR(VLOOKUP(CONSOLIDADO[[#This Row],[Codigo Municipio]],TDDia!$A$4:$B$394,2,0),0)</f>
        <v>0</v>
      </c>
    </row>
    <row r="2036" spans="2:17" ht="14.4" x14ac:dyDescent="0.3">
      <c r="B2036">
        <f t="shared" si="169"/>
        <v>11</v>
      </c>
      <c r="C2036" s="75" t="str" cm="1">
        <f t="array" ref="C2036">+INDEX(Table_4[[Departamento]:[Municipio]],FINAL!$B2036,1)</f>
        <v>Colón</v>
      </c>
      <c r="D2036" s="75" t="str" cm="1">
        <f t="array" ref="D2036">+INDEX(Table_4[[Departamento]:[Municipio]],FINAL!$B2036,4)</f>
        <v>Iriona</v>
      </c>
      <c r="E2036" s="75" t="str" cm="1">
        <f t="array" ref="E2036">+INDEX(Table_4[[Departamento]:[Municipio]],FINAL!$B2036,3)</f>
        <v>0203</v>
      </c>
      <c r="F2036" s="102">
        <f t="shared" si="168"/>
        <v>43997</v>
      </c>
      <c r="G2036" s="77" t="str">
        <f>+CONSOLIDADO[[#This Row],[Codigo Municipio]]&amp;CONSOLIDADO[[#This Row],[Fecha]]</f>
        <v>020343997</v>
      </c>
      <c r="H2036" s="78">
        <f>+IFERROR(VLOOKUP($G2036,TDAcumula!$C$2:$E$2027,3,0),0)</f>
        <v>0</v>
      </c>
      <c r="I2036" s="79">
        <f t="shared" si="170"/>
        <v>0</v>
      </c>
      <c r="J2036" s="80">
        <f>+IF(CONSOLIDADO[[#This Row],[Codigo Municipio]]=E2035,CONSOLIDADO[[#This Row],[Fallecidos Diarios]]+J2035,CONSOLIDADO[[#This Row],[Fallecidos Diarios]])</f>
        <v>0</v>
      </c>
      <c r="K2036" s="81">
        <f t="shared" si="171"/>
        <v>0</v>
      </c>
      <c r="L2036" s="82">
        <f>+IF(CONSOLIDADO[[#This Row],[Codigo Municipio]]=E2035,CONSOLIDADO[[#This Row],[Recuperados Diarios]]+L2035,CONSOLIDADO[[#This Row],[Recuperados Diarios]])</f>
        <v>0</v>
      </c>
      <c r="M2036" s="83" cm="1">
        <f t="array" ref="M2036">+IFERROR(IF(CONSOLIDADO[[#This Row],[Día]]&lt;14,0,INDEX(CONSOLIDADO[Casos Diarios],ROW()-14,1)),0)</f>
        <v>0</v>
      </c>
      <c r="N2036" s="78">
        <f>+IF(CONSOLIDADO[[#This Row],[Clave]]="710143893",1,IF(OR(CONSOLIDADO[[#This Row],[Casos Acumulados]]&gt;0,CONSOLIDADO[[#This Row],[Muertes]]&gt;0),N2035+1,I2036))</f>
        <v>0</v>
      </c>
      <c r="O2036" s="75">
        <f>+IFERROR(VLOOKUP($G2036,TDMuertes!$C$2:$E$534,3,0),0)</f>
        <v>0</v>
      </c>
      <c r="P2036" s="100" t="str">
        <f t="shared" ca="1" si="172"/>
        <v>OFF</v>
      </c>
      <c r="Q2036" s="84">
        <f>+IFERROR(VLOOKUP(CONSOLIDADO[[#This Row],[Codigo Municipio]],TDDia!$A$4:$B$394,2,0),0)</f>
        <v>0</v>
      </c>
    </row>
    <row r="2037" spans="2:17" ht="14.4" x14ac:dyDescent="0.3">
      <c r="B2037">
        <f t="shared" si="169"/>
        <v>11</v>
      </c>
      <c r="C2037" s="75" t="str" cm="1">
        <f t="array" ref="C2037">+INDEX(Table_4[[Departamento]:[Municipio]],FINAL!$B2037,1)</f>
        <v>Colón</v>
      </c>
      <c r="D2037" s="75" t="str" cm="1">
        <f t="array" ref="D2037">+INDEX(Table_4[[Departamento]:[Municipio]],FINAL!$B2037,4)</f>
        <v>Iriona</v>
      </c>
      <c r="E2037" s="75" t="str" cm="1">
        <f t="array" ref="E2037">+INDEX(Table_4[[Departamento]:[Municipio]],FINAL!$B2037,3)</f>
        <v>0203</v>
      </c>
      <c r="F2037" s="102">
        <f t="shared" si="168"/>
        <v>43998</v>
      </c>
      <c r="G2037" s="77" t="str">
        <f>+CONSOLIDADO[[#This Row],[Codigo Municipio]]&amp;CONSOLIDADO[[#This Row],[Fecha]]</f>
        <v>020343998</v>
      </c>
      <c r="H2037" s="78">
        <f>+IFERROR(VLOOKUP($G2037,TDAcumula!$C$2:$E$2027,3,0),0)</f>
        <v>0</v>
      </c>
      <c r="I2037" s="79">
        <f t="shared" si="170"/>
        <v>0</v>
      </c>
      <c r="J2037" s="80">
        <f>+IF(CONSOLIDADO[[#This Row],[Codigo Municipio]]=E2036,CONSOLIDADO[[#This Row],[Fallecidos Diarios]]+J2036,CONSOLIDADO[[#This Row],[Fallecidos Diarios]])</f>
        <v>0</v>
      </c>
      <c r="K2037" s="81">
        <f t="shared" si="171"/>
        <v>0</v>
      </c>
      <c r="L2037" s="82">
        <f>+IF(CONSOLIDADO[[#This Row],[Codigo Municipio]]=E2036,CONSOLIDADO[[#This Row],[Recuperados Diarios]]+L2036,CONSOLIDADO[[#This Row],[Recuperados Diarios]])</f>
        <v>0</v>
      </c>
      <c r="M2037" s="83" cm="1">
        <f t="array" ref="M2037">+IFERROR(IF(CONSOLIDADO[[#This Row],[Día]]&lt;14,0,INDEX(CONSOLIDADO[Casos Diarios],ROW()-14,1)),0)</f>
        <v>0</v>
      </c>
      <c r="N2037" s="78">
        <f>+IF(CONSOLIDADO[[#This Row],[Clave]]="710143893",1,IF(OR(CONSOLIDADO[[#This Row],[Casos Acumulados]]&gt;0,CONSOLIDADO[[#This Row],[Muertes]]&gt;0),N2036+1,I2037))</f>
        <v>0</v>
      </c>
      <c r="O2037" s="75">
        <f>+IFERROR(VLOOKUP($G2037,TDMuertes!$C$2:$E$534,3,0),0)</f>
        <v>0</v>
      </c>
      <c r="P2037" s="100" t="str">
        <f t="shared" ca="1" si="172"/>
        <v>OFF</v>
      </c>
      <c r="Q2037" s="84">
        <f>+IFERROR(VLOOKUP(CONSOLIDADO[[#This Row],[Codigo Municipio]],TDDia!$A$4:$B$394,2,0),0)</f>
        <v>0</v>
      </c>
    </row>
    <row r="2038" spans="2:17" ht="14.4" x14ac:dyDescent="0.3">
      <c r="B2038">
        <f t="shared" si="169"/>
        <v>11</v>
      </c>
      <c r="C2038" s="75" t="str" cm="1">
        <f t="array" ref="C2038">+INDEX(Table_4[[Departamento]:[Municipio]],FINAL!$B2038,1)</f>
        <v>Colón</v>
      </c>
      <c r="D2038" s="75" t="str" cm="1">
        <f t="array" ref="D2038">+INDEX(Table_4[[Departamento]:[Municipio]],FINAL!$B2038,4)</f>
        <v>Iriona</v>
      </c>
      <c r="E2038" s="75" t="str" cm="1">
        <f t="array" ref="E2038">+INDEX(Table_4[[Departamento]:[Municipio]],FINAL!$B2038,3)</f>
        <v>0203</v>
      </c>
      <c r="F2038" s="102">
        <f t="shared" si="168"/>
        <v>43999</v>
      </c>
      <c r="G2038" s="77" t="str">
        <f>+CONSOLIDADO[[#This Row],[Codigo Municipio]]&amp;CONSOLIDADO[[#This Row],[Fecha]]</f>
        <v>020343999</v>
      </c>
      <c r="H2038" s="78">
        <f>+IFERROR(VLOOKUP($G2038,TDAcumula!$C$2:$E$2027,3,0),0)</f>
        <v>0</v>
      </c>
      <c r="I2038" s="79">
        <f t="shared" si="170"/>
        <v>0</v>
      </c>
      <c r="J2038" s="80">
        <f>+IF(CONSOLIDADO[[#This Row],[Codigo Municipio]]=E2037,CONSOLIDADO[[#This Row],[Fallecidos Diarios]]+J2037,CONSOLIDADO[[#This Row],[Fallecidos Diarios]])</f>
        <v>0</v>
      </c>
      <c r="K2038" s="81">
        <f t="shared" si="171"/>
        <v>0</v>
      </c>
      <c r="L2038" s="82">
        <f>+IF(CONSOLIDADO[[#This Row],[Codigo Municipio]]=E2037,CONSOLIDADO[[#This Row],[Recuperados Diarios]]+L2037,CONSOLIDADO[[#This Row],[Recuperados Diarios]])</f>
        <v>0</v>
      </c>
      <c r="M2038" s="83" cm="1">
        <f t="array" ref="M2038">+IFERROR(IF(CONSOLIDADO[[#This Row],[Día]]&lt;14,0,INDEX(CONSOLIDADO[Casos Diarios],ROW()-14,1)),0)</f>
        <v>0</v>
      </c>
      <c r="N2038" s="78">
        <f>+IF(CONSOLIDADO[[#This Row],[Clave]]="710143893",1,IF(OR(CONSOLIDADO[[#This Row],[Casos Acumulados]]&gt;0,CONSOLIDADO[[#This Row],[Muertes]]&gt;0),N2037+1,I2038))</f>
        <v>0</v>
      </c>
      <c r="O2038" s="75">
        <f>+IFERROR(VLOOKUP($G2038,TDMuertes!$C$2:$E$534,3,0),0)</f>
        <v>0</v>
      </c>
      <c r="P2038" s="100" t="str">
        <f t="shared" ca="1" si="172"/>
        <v>OFF</v>
      </c>
      <c r="Q2038" s="84">
        <f>+IFERROR(VLOOKUP(CONSOLIDADO[[#This Row],[Codigo Municipio]],TDDia!$A$4:$B$394,2,0),0)</f>
        <v>0</v>
      </c>
    </row>
    <row r="2039" spans="2:17" ht="14.4" x14ac:dyDescent="0.3">
      <c r="B2039">
        <f t="shared" si="169"/>
        <v>11</v>
      </c>
      <c r="C2039" s="75" t="str" cm="1">
        <f t="array" ref="C2039">+INDEX(Table_4[[Departamento]:[Municipio]],FINAL!$B2039,1)</f>
        <v>Colón</v>
      </c>
      <c r="D2039" s="75" t="str" cm="1">
        <f t="array" ref="D2039">+INDEX(Table_4[[Departamento]:[Municipio]],FINAL!$B2039,4)</f>
        <v>Iriona</v>
      </c>
      <c r="E2039" s="75" t="str" cm="1">
        <f t="array" ref="E2039">+INDEX(Table_4[[Departamento]:[Municipio]],FINAL!$B2039,3)</f>
        <v>0203</v>
      </c>
      <c r="F2039" s="102">
        <f t="shared" si="168"/>
        <v>44000</v>
      </c>
      <c r="G2039" s="77" t="str">
        <f>+CONSOLIDADO[[#This Row],[Codigo Municipio]]&amp;CONSOLIDADO[[#This Row],[Fecha]]</f>
        <v>020344000</v>
      </c>
      <c r="H2039" s="78">
        <f>+IFERROR(VLOOKUP($G2039,TDAcumula!$C$2:$E$2027,3,0),0)</f>
        <v>0</v>
      </c>
      <c r="I2039" s="79">
        <f t="shared" si="170"/>
        <v>0</v>
      </c>
      <c r="J2039" s="80">
        <f>+IF(CONSOLIDADO[[#This Row],[Codigo Municipio]]=E2038,CONSOLIDADO[[#This Row],[Fallecidos Diarios]]+J2038,CONSOLIDADO[[#This Row],[Fallecidos Diarios]])</f>
        <v>0</v>
      </c>
      <c r="K2039" s="81">
        <f t="shared" si="171"/>
        <v>0</v>
      </c>
      <c r="L2039" s="82">
        <f>+IF(CONSOLIDADO[[#This Row],[Codigo Municipio]]=E2038,CONSOLIDADO[[#This Row],[Recuperados Diarios]]+L2038,CONSOLIDADO[[#This Row],[Recuperados Diarios]])</f>
        <v>0</v>
      </c>
      <c r="M2039" s="83" cm="1">
        <f t="array" ref="M2039">+IFERROR(IF(CONSOLIDADO[[#This Row],[Día]]&lt;14,0,INDEX(CONSOLIDADO[Casos Diarios],ROW()-14,1)),0)</f>
        <v>0</v>
      </c>
      <c r="N2039" s="78">
        <f>+IF(CONSOLIDADO[[#This Row],[Clave]]="710143893",1,IF(OR(CONSOLIDADO[[#This Row],[Casos Acumulados]]&gt;0,CONSOLIDADO[[#This Row],[Muertes]]&gt;0),N2038+1,I2039))</f>
        <v>0</v>
      </c>
      <c r="O2039" s="75">
        <f>+IFERROR(VLOOKUP($G2039,TDMuertes!$C$2:$E$534,3,0),0)</f>
        <v>0</v>
      </c>
      <c r="P2039" s="100" t="str">
        <f t="shared" ca="1" si="172"/>
        <v>OFF</v>
      </c>
      <c r="Q2039" s="84">
        <f>+IFERROR(VLOOKUP(CONSOLIDADO[[#This Row],[Codigo Municipio]],TDDia!$A$4:$B$394,2,0),0)</f>
        <v>0</v>
      </c>
    </row>
    <row r="2040" spans="2:17" ht="14.4" x14ac:dyDescent="0.3">
      <c r="B2040">
        <f t="shared" si="169"/>
        <v>11</v>
      </c>
      <c r="C2040" s="75" t="str" cm="1">
        <f t="array" ref="C2040">+INDEX(Table_4[[Departamento]:[Municipio]],FINAL!$B2040,1)</f>
        <v>Colón</v>
      </c>
      <c r="D2040" s="75" t="str" cm="1">
        <f t="array" ref="D2040">+INDEX(Table_4[[Departamento]:[Municipio]],FINAL!$B2040,4)</f>
        <v>Iriona</v>
      </c>
      <c r="E2040" s="75" t="str" cm="1">
        <f t="array" ref="E2040">+INDEX(Table_4[[Departamento]:[Municipio]],FINAL!$B2040,3)</f>
        <v>0203</v>
      </c>
      <c r="F2040" s="102">
        <f t="shared" si="168"/>
        <v>44001</v>
      </c>
      <c r="G2040" s="77" t="str">
        <f>+CONSOLIDADO[[#This Row],[Codigo Municipio]]&amp;CONSOLIDADO[[#This Row],[Fecha]]</f>
        <v>020344001</v>
      </c>
      <c r="H2040" s="78">
        <f>+IFERROR(VLOOKUP($G2040,TDAcumula!$C$2:$E$2027,3,0),0)</f>
        <v>0</v>
      </c>
      <c r="I2040" s="79">
        <f t="shared" si="170"/>
        <v>0</v>
      </c>
      <c r="J2040" s="80">
        <f>+IF(CONSOLIDADO[[#This Row],[Codigo Municipio]]=E2039,CONSOLIDADO[[#This Row],[Fallecidos Diarios]]+J2039,CONSOLIDADO[[#This Row],[Fallecidos Diarios]])</f>
        <v>0</v>
      </c>
      <c r="K2040" s="81">
        <f t="shared" si="171"/>
        <v>0</v>
      </c>
      <c r="L2040" s="82">
        <f>+IF(CONSOLIDADO[[#This Row],[Codigo Municipio]]=E2039,CONSOLIDADO[[#This Row],[Recuperados Diarios]]+L2039,CONSOLIDADO[[#This Row],[Recuperados Diarios]])</f>
        <v>0</v>
      </c>
      <c r="M2040" s="83" cm="1">
        <f t="array" ref="M2040">+IFERROR(IF(CONSOLIDADO[[#This Row],[Día]]&lt;14,0,INDEX(CONSOLIDADO[Casos Diarios],ROW()-14,1)),0)</f>
        <v>0</v>
      </c>
      <c r="N2040" s="78">
        <f>+IF(CONSOLIDADO[[#This Row],[Clave]]="710143893",1,IF(OR(CONSOLIDADO[[#This Row],[Casos Acumulados]]&gt;0,CONSOLIDADO[[#This Row],[Muertes]]&gt;0),N2039+1,I2040))</f>
        <v>0</v>
      </c>
      <c r="O2040" s="75">
        <f>+IFERROR(VLOOKUP($G2040,TDMuertes!$C$2:$E$534,3,0),0)</f>
        <v>0</v>
      </c>
      <c r="P2040" s="100" t="str">
        <f t="shared" ca="1" si="172"/>
        <v>OFF</v>
      </c>
      <c r="Q2040" s="84">
        <f>+IFERROR(VLOOKUP(CONSOLIDADO[[#This Row],[Codigo Municipio]],TDDia!$A$4:$B$394,2,0),0)</f>
        <v>0</v>
      </c>
    </row>
    <row r="2041" spans="2:17" ht="14.4" x14ac:dyDescent="0.3">
      <c r="B2041">
        <f t="shared" si="169"/>
        <v>11</v>
      </c>
      <c r="C2041" s="75" t="str" cm="1">
        <f t="array" ref="C2041">+INDEX(Table_4[[Departamento]:[Municipio]],FINAL!$B2041,1)</f>
        <v>Colón</v>
      </c>
      <c r="D2041" s="75" t="str" cm="1">
        <f t="array" ref="D2041">+INDEX(Table_4[[Departamento]:[Municipio]],FINAL!$B2041,4)</f>
        <v>Iriona</v>
      </c>
      <c r="E2041" s="75" t="str" cm="1">
        <f t="array" ref="E2041">+INDEX(Table_4[[Departamento]:[Municipio]],FINAL!$B2041,3)</f>
        <v>0203</v>
      </c>
      <c r="F2041" s="102">
        <f t="shared" si="168"/>
        <v>44002</v>
      </c>
      <c r="G2041" s="77" t="str">
        <f>+CONSOLIDADO[[#This Row],[Codigo Municipio]]&amp;CONSOLIDADO[[#This Row],[Fecha]]</f>
        <v>020344002</v>
      </c>
      <c r="H2041" s="78">
        <f>+IFERROR(VLOOKUP($G2041,TDAcumula!$C$2:$E$2027,3,0),0)</f>
        <v>0</v>
      </c>
      <c r="I2041" s="79">
        <f t="shared" si="170"/>
        <v>0</v>
      </c>
      <c r="J2041" s="80">
        <f>+IF(CONSOLIDADO[[#This Row],[Codigo Municipio]]=E2040,CONSOLIDADO[[#This Row],[Fallecidos Diarios]]+J2040,CONSOLIDADO[[#This Row],[Fallecidos Diarios]])</f>
        <v>0</v>
      </c>
      <c r="K2041" s="81">
        <f t="shared" si="171"/>
        <v>0</v>
      </c>
      <c r="L2041" s="82">
        <f>+IF(CONSOLIDADO[[#This Row],[Codigo Municipio]]=E2040,CONSOLIDADO[[#This Row],[Recuperados Diarios]]+L2040,CONSOLIDADO[[#This Row],[Recuperados Diarios]])</f>
        <v>0</v>
      </c>
      <c r="M2041" s="83" cm="1">
        <f t="array" ref="M2041">+IFERROR(IF(CONSOLIDADO[[#This Row],[Día]]&lt;14,0,INDEX(CONSOLIDADO[Casos Diarios],ROW()-14,1)),0)</f>
        <v>0</v>
      </c>
      <c r="N2041" s="78">
        <f>+IF(CONSOLIDADO[[#This Row],[Clave]]="710143893",1,IF(OR(CONSOLIDADO[[#This Row],[Casos Acumulados]]&gt;0,CONSOLIDADO[[#This Row],[Muertes]]&gt;0),N2040+1,I2041))</f>
        <v>0</v>
      </c>
      <c r="O2041" s="75">
        <f>+IFERROR(VLOOKUP($G2041,TDMuertes!$C$2:$E$534,3,0),0)</f>
        <v>0</v>
      </c>
      <c r="P2041" s="100" t="str">
        <f t="shared" ca="1" si="172"/>
        <v>OFF</v>
      </c>
      <c r="Q2041" s="84">
        <f>+IFERROR(VLOOKUP(CONSOLIDADO[[#This Row],[Codigo Municipio]],TDDia!$A$4:$B$394,2,0),0)</f>
        <v>0</v>
      </c>
    </row>
    <row r="2042" spans="2:17" ht="14.4" x14ac:dyDescent="0.3">
      <c r="B2042">
        <f t="shared" si="169"/>
        <v>11</v>
      </c>
      <c r="C2042" s="75" t="str" cm="1">
        <f t="array" ref="C2042">+INDEX(Table_4[[Departamento]:[Municipio]],FINAL!$B2042,1)</f>
        <v>Colón</v>
      </c>
      <c r="D2042" s="75" t="str" cm="1">
        <f t="array" ref="D2042">+INDEX(Table_4[[Departamento]:[Municipio]],FINAL!$B2042,4)</f>
        <v>Iriona</v>
      </c>
      <c r="E2042" s="75" t="str" cm="1">
        <f t="array" ref="E2042">+INDEX(Table_4[[Departamento]:[Municipio]],FINAL!$B2042,3)</f>
        <v>0203</v>
      </c>
      <c r="F2042" s="102">
        <f t="shared" si="168"/>
        <v>44003</v>
      </c>
      <c r="G2042" s="77" t="str">
        <f>+CONSOLIDADO[[#This Row],[Codigo Municipio]]&amp;CONSOLIDADO[[#This Row],[Fecha]]</f>
        <v>020344003</v>
      </c>
      <c r="H2042" s="78">
        <f>+IFERROR(VLOOKUP($G2042,TDAcumula!$C$2:$E$2027,3,0),0)</f>
        <v>0</v>
      </c>
      <c r="I2042" s="79">
        <f t="shared" si="170"/>
        <v>0</v>
      </c>
      <c r="J2042" s="80">
        <f>+IF(CONSOLIDADO[[#This Row],[Codigo Municipio]]=E2041,CONSOLIDADO[[#This Row],[Fallecidos Diarios]]+J2041,CONSOLIDADO[[#This Row],[Fallecidos Diarios]])</f>
        <v>0</v>
      </c>
      <c r="K2042" s="81">
        <f t="shared" si="171"/>
        <v>0</v>
      </c>
      <c r="L2042" s="82">
        <f>+IF(CONSOLIDADO[[#This Row],[Codigo Municipio]]=E2041,CONSOLIDADO[[#This Row],[Recuperados Diarios]]+L2041,CONSOLIDADO[[#This Row],[Recuperados Diarios]])</f>
        <v>0</v>
      </c>
      <c r="M2042" s="83" cm="1">
        <f t="array" ref="M2042">+IFERROR(IF(CONSOLIDADO[[#This Row],[Día]]&lt;14,0,INDEX(CONSOLIDADO[Casos Diarios],ROW()-14,1)),0)</f>
        <v>0</v>
      </c>
      <c r="N2042" s="78">
        <f>+IF(CONSOLIDADO[[#This Row],[Clave]]="710143893",1,IF(OR(CONSOLIDADO[[#This Row],[Casos Acumulados]]&gt;0,CONSOLIDADO[[#This Row],[Muertes]]&gt;0),N2041+1,I2042))</f>
        <v>0</v>
      </c>
      <c r="O2042" s="75">
        <f>+IFERROR(VLOOKUP($G2042,TDMuertes!$C$2:$E$534,3,0),0)</f>
        <v>0</v>
      </c>
      <c r="P2042" s="100" t="str">
        <f t="shared" ca="1" si="172"/>
        <v>OFF</v>
      </c>
      <c r="Q2042" s="84">
        <f>+IFERROR(VLOOKUP(CONSOLIDADO[[#This Row],[Codigo Municipio]],TDDia!$A$4:$B$394,2,0),0)</f>
        <v>0</v>
      </c>
    </row>
    <row r="2043" spans="2:17" ht="14.4" x14ac:dyDescent="0.3">
      <c r="B2043">
        <f t="shared" si="169"/>
        <v>11</v>
      </c>
      <c r="C2043" s="75" t="str" cm="1">
        <f t="array" ref="C2043">+INDEX(Table_4[[Departamento]:[Municipio]],FINAL!$B2043,1)</f>
        <v>Colón</v>
      </c>
      <c r="D2043" s="75" t="str" cm="1">
        <f t="array" ref="D2043">+INDEX(Table_4[[Departamento]:[Municipio]],FINAL!$B2043,4)</f>
        <v>Iriona</v>
      </c>
      <c r="E2043" s="75" t="str" cm="1">
        <f t="array" ref="E2043">+INDEX(Table_4[[Departamento]:[Municipio]],FINAL!$B2043,3)</f>
        <v>0203</v>
      </c>
      <c r="F2043" s="102">
        <f t="shared" si="168"/>
        <v>44004</v>
      </c>
      <c r="G2043" s="77" t="str">
        <f>+CONSOLIDADO[[#This Row],[Codigo Municipio]]&amp;CONSOLIDADO[[#This Row],[Fecha]]</f>
        <v>020344004</v>
      </c>
      <c r="H2043" s="78">
        <f>+IFERROR(VLOOKUP($G2043,TDAcumula!$C$2:$E$2027,3,0),0)</f>
        <v>0</v>
      </c>
      <c r="I2043" s="79">
        <f t="shared" si="170"/>
        <v>0</v>
      </c>
      <c r="J2043" s="80">
        <f>+IF(CONSOLIDADO[[#This Row],[Codigo Municipio]]=E2042,CONSOLIDADO[[#This Row],[Fallecidos Diarios]]+J2042,CONSOLIDADO[[#This Row],[Fallecidos Diarios]])</f>
        <v>0</v>
      </c>
      <c r="K2043" s="81">
        <f t="shared" si="171"/>
        <v>0</v>
      </c>
      <c r="L2043" s="82">
        <f>+IF(CONSOLIDADO[[#This Row],[Codigo Municipio]]=E2042,CONSOLIDADO[[#This Row],[Recuperados Diarios]]+L2042,CONSOLIDADO[[#This Row],[Recuperados Diarios]])</f>
        <v>0</v>
      </c>
      <c r="M2043" s="83" cm="1">
        <f t="array" ref="M2043">+IFERROR(IF(CONSOLIDADO[[#This Row],[Día]]&lt;14,0,INDEX(CONSOLIDADO[Casos Diarios],ROW()-14,1)),0)</f>
        <v>0</v>
      </c>
      <c r="N2043" s="78">
        <f>+IF(CONSOLIDADO[[#This Row],[Clave]]="710143893",1,IF(OR(CONSOLIDADO[[#This Row],[Casos Acumulados]]&gt;0,CONSOLIDADO[[#This Row],[Muertes]]&gt;0),N2042+1,I2043))</f>
        <v>0</v>
      </c>
      <c r="O2043" s="75">
        <f>+IFERROR(VLOOKUP($G2043,TDMuertes!$C$2:$E$534,3,0),0)</f>
        <v>0</v>
      </c>
      <c r="P2043" s="100" t="str">
        <f t="shared" ca="1" si="172"/>
        <v>OFF</v>
      </c>
      <c r="Q2043" s="84">
        <f>+IFERROR(VLOOKUP(CONSOLIDADO[[#This Row],[Codigo Municipio]],TDDia!$A$4:$B$394,2,0),0)</f>
        <v>0</v>
      </c>
    </row>
    <row r="2044" spans="2:17" ht="14.4" x14ac:dyDescent="0.3">
      <c r="B2044">
        <f t="shared" si="169"/>
        <v>11</v>
      </c>
      <c r="C2044" s="75" t="str" cm="1">
        <f t="array" ref="C2044">+INDEX(Table_4[[Departamento]:[Municipio]],FINAL!$B2044,1)</f>
        <v>Colón</v>
      </c>
      <c r="D2044" s="75" t="str" cm="1">
        <f t="array" ref="D2044">+INDEX(Table_4[[Departamento]:[Municipio]],FINAL!$B2044,4)</f>
        <v>Iriona</v>
      </c>
      <c r="E2044" s="75" t="str" cm="1">
        <f t="array" ref="E2044">+INDEX(Table_4[[Departamento]:[Municipio]],FINAL!$B2044,3)</f>
        <v>0203</v>
      </c>
      <c r="F2044" s="102">
        <f t="shared" si="168"/>
        <v>44005</v>
      </c>
      <c r="G2044" s="77" t="str">
        <f>+CONSOLIDADO[[#This Row],[Codigo Municipio]]&amp;CONSOLIDADO[[#This Row],[Fecha]]</f>
        <v>020344005</v>
      </c>
      <c r="H2044" s="78">
        <f>+IFERROR(VLOOKUP($G2044,TDAcumula!$C$2:$E$2027,3,0),0)</f>
        <v>0</v>
      </c>
      <c r="I2044" s="79">
        <f t="shared" si="170"/>
        <v>0</v>
      </c>
      <c r="J2044" s="80">
        <f>+IF(CONSOLIDADO[[#This Row],[Codigo Municipio]]=E2043,CONSOLIDADO[[#This Row],[Fallecidos Diarios]]+J2043,CONSOLIDADO[[#This Row],[Fallecidos Diarios]])</f>
        <v>0</v>
      </c>
      <c r="K2044" s="81">
        <f t="shared" si="171"/>
        <v>0</v>
      </c>
      <c r="L2044" s="82">
        <f>+IF(CONSOLIDADO[[#This Row],[Codigo Municipio]]=E2043,CONSOLIDADO[[#This Row],[Recuperados Diarios]]+L2043,CONSOLIDADO[[#This Row],[Recuperados Diarios]])</f>
        <v>0</v>
      </c>
      <c r="M2044" s="83" cm="1">
        <f t="array" ref="M2044">+IFERROR(IF(CONSOLIDADO[[#This Row],[Día]]&lt;14,0,INDEX(CONSOLIDADO[Casos Diarios],ROW()-14,1)),0)</f>
        <v>0</v>
      </c>
      <c r="N2044" s="78">
        <f>+IF(CONSOLIDADO[[#This Row],[Clave]]="710143893",1,IF(OR(CONSOLIDADO[[#This Row],[Casos Acumulados]]&gt;0,CONSOLIDADO[[#This Row],[Muertes]]&gt;0),N2043+1,I2044))</f>
        <v>0</v>
      </c>
      <c r="O2044" s="75">
        <f>+IFERROR(VLOOKUP($G2044,TDMuertes!$C$2:$E$534,3,0),0)</f>
        <v>0</v>
      </c>
      <c r="P2044" s="100" t="str">
        <f t="shared" ca="1" si="172"/>
        <v>OFF</v>
      </c>
      <c r="Q2044" s="84">
        <f>+IFERROR(VLOOKUP(CONSOLIDADO[[#This Row],[Codigo Municipio]],TDDia!$A$4:$B$394,2,0),0)</f>
        <v>0</v>
      </c>
    </row>
    <row r="2045" spans="2:17" ht="14.4" x14ac:dyDescent="0.3">
      <c r="B2045">
        <f t="shared" si="169"/>
        <v>11</v>
      </c>
      <c r="C2045" s="75" t="str" cm="1">
        <f t="array" ref="C2045">+INDEX(Table_4[[Departamento]:[Municipio]],FINAL!$B2045,1)</f>
        <v>Colón</v>
      </c>
      <c r="D2045" s="75" t="str" cm="1">
        <f t="array" ref="D2045">+INDEX(Table_4[[Departamento]:[Municipio]],FINAL!$B2045,4)</f>
        <v>Iriona</v>
      </c>
      <c r="E2045" s="75" t="str" cm="1">
        <f t="array" ref="E2045">+INDEX(Table_4[[Departamento]:[Municipio]],FINAL!$B2045,3)</f>
        <v>0203</v>
      </c>
      <c r="F2045" s="102">
        <f t="shared" si="168"/>
        <v>44006</v>
      </c>
      <c r="G2045" s="77" t="str">
        <f>+CONSOLIDADO[[#This Row],[Codigo Municipio]]&amp;CONSOLIDADO[[#This Row],[Fecha]]</f>
        <v>020344006</v>
      </c>
      <c r="H2045" s="78">
        <f>+IFERROR(VLOOKUP($G2045,TDAcumula!$C$2:$E$2027,3,0),0)</f>
        <v>0</v>
      </c>
      <c r="I2045" s="79">
        <f t="shared" si="170"/>
        <v>0</v>
      </c>
      <c r="J2045" s="80">
        <f>+IF(CONSOLIDADO[[#This Row],[Codigo Municipio]]=E2044,CONSOLIDADO[[#This Row],[Fallecidos Diarios]]+J2044,CONSOLIDADO[[#This Row],[Fallecidos Diarios]])</f>
        <v>0</v>
      </c>
      <c r="K2045" s="81">
        <f t="shared" si="171"/>
        <v>0</v>
      </c>
      <c r="L2045" s="82">
        <f>+IF(CONSOLIDADO[[#This Row],[Codigo Municipio]]=E2044,CONSOLIDADO[[#This Row],[Recuperados Diarios]]+L2044,CONSOLIDADO[[#This Row],[Recuperados Diarios]])</f>
        <v>0</v>
      </c>
      <c r="M2045" s="83" cm="1">
        <f t="array" ref="M2045">+IFERROR(IF(CONSOLIDADO[[#This Row],[Día]]&lt;14,0,INDEX(CONSOLIDADO[Casos Diarios],ROW()-14,1)),0)</f>
        <v>0</v>
      </c>
      <c r="N2045" s="78">
        <f>+IF(CONSOLIDADO[[#This Row],[Clave]]="710143893",1,IF(OR(CONSOLIDADO[[#This Row],[Casos Acumulados]]&gt;0,CONSOLIDADO[[#This Row],[Muertes]]&gt;0),N2044+1,I2045))</f>
        <v>0</v>
      </c>
      <c r="O2045" s="75">
        <f>+IFERROR(VLOOKUP($G2045,TDMuertes!$C$2:$E$534,3,0),0)</f>
        <v>0</v>
      </c>
      <c r="P2045" s="100" t="str">
        <f t="shared" ca="1" si="172"/>
        <v>OFF</v>
      </c>
      <c r="Q2045" s="84">
        <f>+IFERROR(VLOOKUP(CONSOLIDADO[[#This Row],[Codigo Municipio]],TDDia!$A$4:$B$394,2,0),0)</f>
        <v>0</v>
      </c>
    </row>
    <row r="2046" spans="2:17" ht="14.4" x14ac:dyDescent="0.3">
      <c r="B2046">
        <f t="shared" si="169"/>
        <v>11</v>
      </c>
      <c r="C2046" s="75" t="str" cm="1">
        <f t="array" ref="C2046">+INDEX(Table_4[[Departamento]:[Municipio]],FINAL!$B2046,1)</f>
        <v>Colón</v>
      </c>
      <c r="D2046" s="75" t="str" cm="1">
        <f t="array" ref="D2046">+INDEX(Table_4[[Departamento]:[Municipio]],FINAL!$B2046,4)</f>
        <v>Iriona</v>
      </c>
      <c r="E2046" s="75" t="str" cm="1">
        <f t="array" ref="E2046">+INDEX(Table_4[[Departamento]:[Municipio]],FINAL!$B2046,3)</f>
        <v>0203</v>
      </c>
      <c r="F2046" s="102">
        <f t="shared" si="168"/>
        <v>44007</v>
      </c>
      <c r="G2046" s="77" t="str">
        <f>+CONSOLIDADO[[#This Row],[Codigo Municipio]]&amp;CONSOLIDADO[[#This Row],[Fecha]]</f>
        <v>020344007</v>
      </c>
      <c r="H2046" s="78">
        <f>+IFERROR(VLOOKUP($G2046,TDAcumula!$C$2:$E$2027,3,0),0)</f>
        <v>0</v>
      </c>
      <c r="I2046" s="79">
        <f t="shared" si="170"/>
        <v>0</v>
      </c>
      <c r="J2046" s="80">
        <f>+IF(CONSOLIDADO[[#This Row],[Codigo Municipio]]=E2045,CONSOLIDADO[[#This Row],[Fallecidos Diarios]]+J2045,CONSOLIDADO[[#This Row],[Fallecidos Diarios]])</f>
        <v>0</v>
      </c>
      <c r="K2046" s="81">
        <f t="shared" si="171"/>
        <v>0</v>
      </c>
      <c r="L2046" s="82">
        <f>+IF(CONSOLIDADO[[#This Row],[Codigo Municipio]]=E2045,CONSOLIDADO[[#This Row],[Recuperados Diarios]]+L2045,CONSOLIDADO[[#This Row],[Recuperados Diarios]])</f>
        <v>0</v>
      </c>
      <c r="M2046" s="83" cm="1">
        <f t="array" ref="M2046">+IFERROR(IF(CONSOLIDADO[[#This Row],[Día]]&lt;14,0,INDEX(CONSOLIDADO[Casos Diarios],ROW()-14,1)),0)</f>
        <v>0</v>
      </c>
      <c r="N2046" s="78">
        <f>+IF(CONSOLIDADO[[#This Row],[Clave]]="710143893",1,IF(OR(CONSOLIDADO[[#This Row],[Casos Acumulados]]&gt;0,CONSOLIDADO[[#This Row],[Muertes]]&gt;0),N2045+1,I2046))</f>
        <v>0</v>
      </c>
      <c r="O2046" s="75">
        <f>+IFERROR(VLOOKUP($G2046,TDMuertes!$C$2:$E$534,3,0),0)</f>
        <v>0</v>
      </c>
      <c r="P2046" s="100" t="str">
        <f t="shared" ca="1" si="172"/>
        <v>OFF</v>
      </c>
      <c r="Q2046" s="84">
        <f>+IFERROR(VLOOKUP(CONSOLIDADO[[#This Row],[Codigo Municipio]],TDDia!$A$4:$B$394,2,0),0)</f>
        <v>0</v>
      </c>
    </row>
    <row r="2047" spans="2:17" ht="14.4" x14ac:dyDescent="0.3">
      <c r="B2047">
        <f t="shared" si="169"/>
        <v>11</v>
      </c>
      <c r="C2047" s="75" t="str" cm="1">
        <f t="array" ref="C2047">+INDEX(Table_4[[Departamento]:[Municipio]],FINAL!$B2047,1)</f>
        <v>Colón</v>
      </c>
      <c r="D2047" s="75" t="str" cm="1">
        <f t="array" ref="D2047">+INDEX(Table_4[[Departamento]:[Municipio]],FINAL!$B2047,4)</f>
        <v>Iriona</v>
      </c>
      <c r="E2047" s="75" t="str" cm="1">
        <f t="array" ref="E2047">+INDEX(Table_4[[Departamento]:[Municipio]],FINAL!$B2047,3)</f>
        <v>0203</v>
      </c>
      <c r="F2047" s="102">
        <f t="shared" si="168"/>
        <v>44008</v>
      </c>
      <c r="G2047" s="77" t="str">
        <f>+CONSOLIDADO[[#This Row],[Codigo Municipio]]&amp;CONSOLIDADO[[#This Row],[Fecha]]</f>
        <v>020344008</v>
      </c>
      <c r="H2047" s="78">
        <f>+IFERROR(VLOOKUP($G2047,TDAcumula!$C$2:$E$2027,3,0),0)</f>
        <v>0</v>
      </c>
      <c r="I2047" s="79">
        <f t="shared" si="170"/>
        <v>0</v>
      </c>
      <c r="J2047" s="80">
        <f>+IF(CONSOLIDADO[[#This Row],[Codigo Municipio]]=E2046,CONSOLIDADO[[#This Row],[Fallecidos Diarios]]+J2046,CONSOLIDADO[[#This Row],[Fallecidos Diarios]])</f>
        <v>0</v>
      </c>
      <c r="K2047" s="81">
        <f t="shared" si="171"/>
        <v>0</v>
      </c>
      <c r="L2047" s="82">
        <f>+IF(CONSOLIDADO[[#This Row],[Codigo Municipio]]=E2046,CONSOLIDADO[[#This Row],[Recuperados Diarios]]+L2046,CONSOLIDADO[[#This Row],[Recuperados Diarios]])</f>
        <v>0</v>
      </c>
      <c r="M2047" s="83" cm="1">
        <f t="array" ref="M2047">+IFERROR(IF(CONSOLIDADO[[#This Row],[Día]]&lt;14,0,INDEX(CONSOLIDADO[Casos Diarios],ROW()-14,1)),0)</f>
        <v>0</v>
      </c>
      <c r="N2047" s="78">
        <f>+IF(CONSOLIDADO[[#This Row],[Clave]]="710143893",1,IF(OR(CONSOLIDADO[[#This Row],[Casos Acumulados]]&gt;0,CONSOLIDADO[[#This Row],[Muertes]]&gt;0),N2046+1,I2047))</f>
        <v>0</v>
      </c>
      <c r="O2047" s="75">
        <f>+IFERROR(VLOOKUP($G2047,TDMuertes!$C$2:$E$534,3,0),0)</f>
        <v>0</v>
      </c>
      <c r="P2047" s="100" t="str">
        <f t="shared" ca="1" si="172"/>
        <v>OFF</v>
      </c>
      <c r="Q2047" s="84">
        <f>+IFERROR(VLOOKUP(CONSOLIDADO[[#This Row],[Codigo Municipio]],TDDia!$A$4:$B$394,2,0),0)</f>
        <v>0</v>
      </c>
    </row>
    <row r="2048" spans="2:17" ht="14.4" x14ac:dyDescent="0.3">
      <c r="B2048">
        <f t="shared" si="169"/>
        <v>11</v>
      </c>
      <c r="C2048" s="75" t="str" cm="1">
        <f t="array" ref="C2048">+INDEX(Table_4[[Departamento]:[Municipio]],FINAL!$B2048,1)</f>
        <v>Colón</v>
      </c>
      <c r="D2048" s="75" t="str" cm="1">
        <f t="array" ref="D2048">+INDEX(Table_4[[Departamento]:[Municipio]],FINAL!$B2048,4)</f>
        <v>Iriona</v>
      </c>
      <c r="E2048" s="75" t="str" cm="1">
        <f t="array" ref="E2048">+INDEX(Table_4[[Departamento]:[Municipio]],FINAL!$B2048,3)</f>
        <v>0203</v>
      </c>
      <c r="F2048" s="102">
        <f t="shared" si="168"/>
        <v>44009</v>
      </c>
      <c r="G2048" s="77" t="str">
        <f>+CONSOLIDADO[[#This Row],[Codigo Municipio]]&amp;CONSOLIDADO[[#This Row],[Fecha]]</f>
        <v>020344009</v>
      </c>
      <c r="H2048" s="78">
        <f>+IFERROR(VLOOKUP($G2048,TDAcumula!$C$2:$E$2027,3,0),0)</f>
        <v>0</v>
      </c>
      <c r="I2048" s="79">
        <f t="shared" si="170"/>
        <v>0</v>
      </c>
      <c r="J2048" s="80">
        <f>+IF(CONSOLIDADO[[#This Row],[Codigo Municipio]]=E2047,CONSOLIDADO[[#This Row],[Fallecidos Diarios]]+J2047,CONSOLIDADO[[#This Row],[Fallecidos Diarios]])</f>
        <v>0</v>
      </c>
      <c r="K2048" s="81">
        <f t="shared" si="171"/>
        <v>0</v>
      </c>
      <c r="L2048" s="82">
        <f>+IF(CONSOLIDADO[[#This Row],[Codigo Municipio]]=E2047,CONSOLIDADO[[#This Row],[Recuperados Diarios]]+L2047,CONSOLIDADO[[#This Row],[Recuperados Diarios]])</f>
        <v>0</v>
      </c>
      <c r="M2048" s="83" cm="1">
        <f t="array" ref="M2048">+IFERROR(IF(CONSOLIDADO[[#This Row],[Día]]&lt;14,0,INDEX(CONSOLIDADO[Casos Diarios],ROW()-14,1)),0)</f>
        <v>0</v>
      </c>
      <c r="N2048" s="78">
        <f>+IF(CONSOLIDADO[[#This Row],[Clave]]="710143893",1,IF(OR(CONSOLIDADO[[#This Row],[Casos Acumulados]]&gt;0,CONSOLIDADO[[#This Row],[Muertes]]&gt;0),N2047+1,I2048))</f>
        <v>0</v>
      </c>
      <c r="O2048" s="75">
        <f>+IFERROR(VLOOKUP($G2048,TDMuertes!$C$2:$E$534,3,0),0)</f>
        <v>0</v>
      </c>
      <c r="P2048" s="100" t="str">
        <f t="shared" ca="1" si="172"/>
        <v>OFF</v>
      </c>
      <c r="Q2048" s="84">
        <f>+IFERROR(VLOOKUP(CONSOLIDADO[[#This Row],[Codigo Municipio]],TDDia!$A$4:$B$394,2,0),0)</f>
        <v>0</v>
      </c>
    </row>
    <row r="2049" spans="2:17" ht="14.4" x14ac:dyDescent="0.3">
      <c r="B2049">
        <f t="shared" si="169"/>
        <v>11</v>
      </c>
      <c r="C2049" s="75" t="str" cm="1">
        <f t="array" ref="C2049">+INDEX(Table_4[[Departamento]:[Municipio]],FINAL!$B2049,1)</f>
        <v>Colón</v>
      </c>
      <c r="D2049" s="75" t="str" cm="1">
        <f t="array" ref="D2049">+INDEX(Table_4[[Departamento]:[Municipio]],FINAL!$B2049,4)</f>
        <v>Iriona</v>
      </c>
      <c r="E2049" s="75" t="str" cm="1">
        <f t="array" ref="E2049">+INDEX(Table_4[[Departamento]:[Municipio]],FINAL!$B2049,3)</f>
        <v>0203</v>
      </c>
      <c r="F2049" s="102">
        <f t="shared" si="168"/>
        <v>44010</v>
      </c>
      <c r="G2049" s="77" t="str">
        <f>+CONSOLIDADO[[#This Row],[Codigo Municipio]]&amp;CONSOLIDADO[[#This Row],[Fecha]]</f>
        <v>020344010</v>
      </c>
      <c r="H2049" s="78">
        <f>+IFERROR(VLOOKUP($G2049,TDAcumula!$C$2:$E$2027,3,0),0)</f>
        <v>0</v>
      </c>
      <c r="I2049" s="79">
        <f t="shared" si="170"/>
        <v>0</v>
      </c>
      <c r="J2049" s="80">
        <f>+IF(CONSOLIDADO[[#This Row],[Codigo Municipio]]=E2048,CONSOLIDADO[[#This Row],[Fallecidos Diarios]]+J2048,CONSOLIDADO[[#This Row],[Fallecidos Diarios]])</f>
        <v>0</v>
      </c>
      <c r="K2049" s="81">
        <f t="shared" si="171"/>
        <v>0</v>
      </c>
      <c r="L2049" s="82">
        <f>+IF(CONSOLIDADO[[#This Row],[Codigo Municipio]]=E2048,CONSOLIDADO[[#This Row],[Recuperados Diarios]]+L2048,CONSOLIDADO[[#This Row],[Recuperados Diarios]])</f>
        <v>0</v>
      </c>
      <c r="M2049" s="83" cm="1">
        <f t="array" ref="M2049">+IFERROR(IF(CONSOLIDADO[[#This Row],[Día]]&lt;14,0,INDEX(CONSOLIDADO[Casos Diarios],ROW()-14,1)),0)</f>
        <v>0</v>
      </c>
      <c r="N2049" s="78">
        <f>+IF(CONSOLIDADO[[#This Row],[Clave]]="710143893",1,IF(OR(CONSOLIDADO[[#This Row],[Casos Acumulados]]&gt;0,CONSOLIDADO[[#This Row],[Muertes]]&gt;0),N2048+1,I2049))</f>
        <v>0</v>
      </c>
      <c r="O2049" s="75">
        <f>+IFERROR(VLOOKUP($G2049,TDMuertes!$C$2:$E$534,3,0),0)</f>
        <v>0</v>
      </c>
      <c r="P2049" s="100" t="str">
        <f t="shared" ca="1" si="172"/>
        <v>OFF</v>
      </c>
      <c r="Q2049" s="84">
        <f>+IFERROR(VLOOKUP(CONSOLIDADO[[#This Row],[Codigo Municipio]],TDDia!$A$4:$B$394,2,0),0)</f>
        <v>0</v>
      </c>
    </row>
    <row r="2050" spans="2:17" ht="14.4" x14ac:dyDescent="0.3">
      <c r="B2050">
        <f t="shared" si="169"/>
        <v>11</v>
      </c>
      <c r="C2050" s="75" t="str" cm="1">
        <f t="array" ref="C2050">+INDEX(Table_4[[Departamento]:[Municipio]],FINAL!$B2050,1)</f>
        <v>Colón</v>
      </c>
      <c r="D2050" s="75" t="str" cm="1">
        <f t="array" ref="D2050">+INDEX(Table_4[[Departamento]:[Municipio]],FINAL!$B2050,4)</f>
        <v>Iriona</v>
      </c>
      <c r="E2050" s="75" t="str" cm="1">
        <f t="array" ref="E2050">+INDEX(Table_4[[Departamento]:[Municipio]],FINAL!$B2050,3)</f>
        <v>0203</v>
      </c>
      <c r="F2050" s="102">
        <f t="shared" ref="F2050:F2113" si="173">+F1857</f>
        <v>44011</v>
      </c>
      <c r="G2050" s="77" t="str">
        <f>+CONSOLIDADO[[#This Row],[Codigo Municipio]]&amp;CONSOLIDADO[[#This Row],[Fecha]]</f>
        <v>020344011</v>
      </c>
      <c r="H2050" s="78">
        <f>+IFERROR(VLOOKUP($G2050,TDAcumula!$C$2:$E$2027,3,0),0)</f>
        <v>0</v>
      </c>
      <c r="I2050" s="79">
        <f t="shared" si="170"/>
        <v>0</v>
      </c>
      <c r="J2050" s="80">
        <f>+IF(CONSOLIDADO[[#This Row],[Codigo Municipio]]=E2049,CONSOLIDADO[[#This Row],[Fallecidos Diarios]]+J2049,CONSOLIDADO[[#This Row],[Fallecidos Diarios]])</f>
        <v>0</v>
      </c>
      <c r="K2050" s="81">
        <f t="shared" si="171"/>
        <v>0</v>
      </c>
      <c r="L2050" s="82">
        <f>+IF(CONSOLIDADO[[#This Row],[Codigo Municipio]]=E2049,CONSOLIDADO[[#This Row],[Recuperados Diarios]]+L2049,CONSOLIDADO[[#This Row],[Recuperados Diarios]])</f>
        <v>0</v>
      </c>
      <c r="M2050" s="83" cm="1">
        <f t="array" ref="M2050">+IFERROR(IF(CONSOLIDADO[[#This Row],[Día]]&lt;14,0,INDEX(CONSOLIDADO[Casos Diarios],ROW()-14,1)),0)</f>
        <v>0</v>
      </c>
      <c r="N2050" s="78">
        <f>+IF(CONSOLIDADO[[#This Row],[Clave]]="710143893",1,IF(OR(CONSOLIDADO[[#This Row],[Casos Acumulados]]&gt;0,CONSOLIDADO[[#This Row],[Muertes]]&gt;0),N2049+1,I2050))</f>
        <v>0</v>
      </c>
      <c r="O2050" s="75">
        <f>+IFERROR(VLOOKUP($G2050,TDMuertes!$C$2:$E$534,3,0),0)</f>
        <v>0</v>
      </c>
      <c r="P2050" s="100" t="str">
        <f t="shared" ca="1" si="172"/>
        <v>OFF</v>
      </c>
      <c r="Q2050" s="84">
        <f>+IFERROR(VLOOKUP(CONSOLIDADO[[#This Row],[Codigo Municipio]],TDDia!$A$4:$B$394,2,0),0)</f>
        <v>0</v>
      </c>
    </row>
    <row r="2051" spans="2:17" ht="14.4" x14ac:dyDescent="0.3">
      <c r="B2051">
        <f t="shared" si="169"/>
        <v>11</v>
      </c>
      <c r="C2051" s="75" t="str" cm="1">
        <f t="array" ref="C2051">+INDEX(Table_4[[Departamento]:[Municipio]],FINAL!$B2051,1)</f>
        <v>Colón</v>
      </c>
      <c r="D2051" s="75" t="str" cm="1">
        <f t="array" ref="D2051">+INDEX(Table_4[[Departamento]:[Municipio]],FINAL!$B2051,4)</f>
        <v>Iriona</v>
      </c>
      <c r="E2051" s="75" t="str" cm="1">
        <f t="array" ref="E2051">+INDEX(Table_4[[Departamento]:[Municipio]],FINAL!$B2051,3)</f>
        <v>0203</v>
      </c>
      <c r="F2051" s="102">
        <f t="shared" si="173"/>
        <v>44012</v>
      </c>
      <c r="G2051" s="77" t="str">
        <f>+CONSOLIDADO[[#This Row],[Codigo Municipio]]&amp;CONSOLIDADO[[#This Row],[Fecha]]</f>
        <v>020344012</v>
      </c>
      <c r="H2051" s="78">
        <f>+IFERROR(VLOOKUP($G2051,TDAcumula!$C$2:$E$2027,3,0),0)</f>
        <v>0</v>
      </c>
      <c r="I2051" s="79">
        <f t="shared" si="170"/>
        <v>0</v>
      </c>
      <c r="J2051" s="80">
        <f>+IF(CONSOLIDADO[[#This Row],[Codigo Municipio]]=E2050,CONSOLIDADO[[#This Row],[Fallecidos Diarios]]+J2050,CONSOLIDADO[[#This Row],[Fallecidos Diarios]])</f>
        <v>0</v>
      </c>
      <c r="K2051" s="81">
        <f t="shared" si="171"/>
        <v>0</v>
      </c>
      <c r="L2051" s="82">
        <f>+IF(CONSOLIDADO[[#This Row],[Codigo Municipio]]=E2050,CONSOLIDADO[[#This Row],[Recuperados Diarios]]+L2050,CONSOLIDADO[[#This Row],[Recuperados Diarios]])</f>
        <v>0</v>
      </c>
      <c r="M2051" s="83" cm="1">
        <f t="array" ref="M2051">+IFERROR(IF(CONSOLIDADO[[#This Row],[Día]]&lt;14,0,INDEX(CONSOLIDADO[Casos Diarios],ROW()-14,1)),0)</f>
        <v>0</v>
      </c>
      <c r="N2051" s="78">
        <f>+IF(CONSOLIDADO[[#This Row],[Clave]]="710143893",1,IF(OR(CONSOLIDADO[[#This Row],[Casos Acumulados]]&gt;0,CONSOLIDADO[[#This Row],[Muertes]]&gt;0),N2050+1,I2051))</f>
        <v>0</v>
      </c>
      <c r="O2051" s="75">
        <f>+IFERROR(VLOOKUP($G2051,TDMuertes!$C$2:$E$534,3,0),0)</f>
        <v>0</v>
      </c>
      <c r="P2051" s="100" t="str">
        <f t="shared" ca="1" si="172"/>
        <v>OFF</v>
      </c>
      <c r="Q2051" s="84">
        <f>+IFERROR(VLOOKUP(CONSOLIDADO[[#This Row],[Codigo Municipio]],TDDia!$A$4:$B$394,2,0),0)</f>
        <v>0</v>
      </c>
    </row>
    <row r="2052" spans="2:17" ht="14.4" x14ac:dyDescent="0.3">
      <c r="B2052">
        <f t="shared" si="169"/>
        <v>11</v>
      </c>
      <c r="C2052" s="75" t="str" cm="1">
        <f t="array" ref="C2052">+INDEX(Table_4[[Departamento]:[Municipio]],FINAL!$B2052,1)</f>
        <v>Colón</v>
      </c>
      <c r="D2052" s="75" t="str" cm="1">
        <f t="array" ref="D2052">+INDEX(Table_4[[Departamento]:[Municipio]],FINAL!$B2052,4)</f>
        <v>Iriona</v>
      </c>
      <c r="E2052" s="75" t="str" cm="1">
        <f t="array" ref="E2052">+INDEX(Table_4[[Departamento]:[Municipio]],FINAL!$B2052,3)</f>
        <v>0203</v>
      </c>
      <c r="F2052" s="102">
        <f t="shared" si="173"/>
        <v>44013</v>
      </c>
      <c r="G2052" s="77" t="str">
        <f>+CONSOLIDADO[[#This Row],[Codigo Municipio]]&amp;CONSOLIDADO[[#This Row],[Fecha]]</f>
        <v>020344013</v>
      </c>
      <c r="H2052" s="78">
        <f>+IFERROR(VLOOKUP($G2052,TDAcumula!$C$2:$E$2027,3,0),0)</f>
        <v>0</v>
      </c>
      <c r="I2052" s="79">
        <f t="shared" si="170"/>
        <v>0</v>
      </c>
      <c r="J2052" s="80">
        <f>+IF(CONSOLIDADO[[#This Row],[Codigo Municipio]]=E2051,CONSOLIDADO[[#This Row],[Fallecidos Diarios]]+J2051,CONSOLIDADO[[#This Row],[Fallecidos Diarios]])</f>
        <v>0</v>
      </c>
      <c r="K2052" s="81">
        <f t="shared" si="171"/>
        <v>0</v>
      </c>
      <c r="L2052" s="82">
        <f>+IF(CONSOLIDADO[[#This Row],[Codigo Municipio]]=E2051,CONSOLIDADO[[#This Row],[Recuperados Diarios]]+L2051,CONSOLIDADO[[#This Row],[Recuperados Diarios]])</f>
        <v>0</v>
      </c>
      <c r="M2052" s="83" cm="1">
        <f t="array" ref="M2052">+IFERROR(IF(CONSOLIDADO[[#This Row],[Día]]&lt;14,0,INDEX(CONSOLIDADO[Casos Diarios],ROW()-14,1)),0)</f>
        <v>0</v>
      </c>
      <c r="N2052" s="78">
        <f>+IF(CONSOLIDADO[[#This Row],[Clave]]="710143893",1,IF(OR(CONSOLIDADO[[#This Row],[Casos Acumulados]]&gt;0,CONSOLIDADO[[#This Row],[Muertes]]&gt;0),N2051+1,I2052))</f>
        <v>0</v>
      </c>
      <c r="O2052" s="75">
        <f>+IFERROR(VLOOKUP($G2052,TDMuertes!$C$2:$E$534,3,0),0)</f>
        <v>0</v>
      </c>
      <c r="P2052" s="100" t="str">
        <f t="shared" ca="1" si="172"/>
        <v>OFF</v>
      </c>
      <c r="Q2052" s="84">
        <f>+IFERROR(VLOOKUP(CONSOLIDADO[[#This Row],[Codigo Municipio]],TDDia!$A$4:$B$394,2,0),0)</f>
        <v>0</v>
      </c>
    </row>
    <row r="2053" spans="2:17" ht="14.4" x14ac:dyDescent="0.3">
      <c r="B2053">
        <f t="shared" ref="B2053:B2116" si="174">+IF(F2052=44085,B2052+1,B2052)</f>
        <v>11</v>
      </c>
      <c r="C2053" s="75" t="str" cm="1">
        <f t="array" ref="C2053">+INDEX(Table_4[[Departamento]:[Municipio]],FINAL!$B2053,1)</f>
        <v>Colón</v>
      </c>
      <c r="D2053" s="75" t="str" cm="1">
        <f t="array" ref="D2053">+INDEX(Table_4[[Departamento]:[Municipio]],FINAL!$B2053,4)</f>
        <v>Iriona</v>
      </c>
      <c r="E2053" s="75" t="str" cm="1">
        <f t="array" ref="E2053">+INDEX(Table_4[[Departamento]:[Municipio]],FINAL!$B2053,3)</f>
        <v>0203</v>
      </c>
      <c r="F2053" s="102">
        <f t="shared" si="173"/>
        <v>44014</v>
      </c>
      <c r="G2053" s="77" t="str">
        <f>+CONSOLIDADO[[#This Row],[Codigo Municipio]]&amp;CONSOLIDADO[[#This Row],[Fecha]]</f>
        <v>020344014</v>
      </c>
      <c r="H2053" s="78">
        <f>+IFERROR(VLOOKUP($G2053,TDAcumula!$C$2:$E$2027,3,0),0)</f>
        <v>0</v>
      </c>
      <c r="I2053" s="79">
        <f t="shared" si="170"/>
        <v>0</v>
      </c>
      <c r="J2053" s="80">
        <f>+IF(CONSOLIDADO[[#This Row],[Codigo Municipio]]=E2052,CONSOLIDADO[[#This Row],[Fallecidos Diarios]]+J2052,CONSOLIDADO[[#This Row],[Fallecidos Diarios]])</f>
        <v>0</v>
      </c>
      <c r="K2053" s="81">
        <f t="shared" si="171"/>
        <v>0</v>
      </c>
      <c r="L2053" s="82">
        <f>+IF(CONSOLIDADO[[#This Row],[Codigo Municipio]]=E2052,CONSOLIDADO[[#This Row],[Recuperados Diarios]]+L2052,CONSOLIDADO[[#This Row],[Recuperados Diarios]])</f>
        <v>0</v>
      </c>
      <c r="M2053" s="83" cm="1">
        <f t="array" ref="M2053">+IFERROR(IF(CONSOLIDADO[[#This Row],[Día]]&lt;14,0,INDEX(CONSOLIDADO[Casos Diarios],ROW()-14,1)),0)</f>
        <v>0</v>
      </c>
      <c r="N2053" s="78">
        <f>+IF(CONSOLIDADO[[#This Row],[Clave]]="710143893",1,IF(OR(CONSOLIDADO[[#This Row],[Casos Acumulados]]&gt;0,CONSOLIDADO[[#This Row],[Muertes]]&gt;0),N2052+1,I2053))</f>
        <v>0</v>
      </c>
      <c r="O2053" s="75">
        <f>+IFERROR(VLOOKUP($G2053,TDMuertes!$C$2:$E$534,3,0),0)</f>
        <v>0</v>
      </c>
      <c r="P2053" s="100" t="str">
        <f t="shared" ca="1" si="172"/>
        <v>OFF</v>
      </c>
      <c r="Q2053" s="84">
        <f>+IFERROR(VLOOKUP(CONSOLIDADO[[#This Row],[Codigo Municipio]],TDDia!$A$4:$B$394,2,0),0)</f>
        <v>0</v>
      </c>
    </row>
    <row r="2054" spans="2:17" ht="14.4" x14ac:dyDescent="0.3">
      <c r="B2054">
        <f t="shared" si="174"/>
        <v>11</v>
      </c>
      <c r="C2054" s="75" t="str" cm="1">
        <f t="array" ref="C2054">+INDEX(Table_4[[Departamento]:[Municipio]],FINAL!$B2054,1)</f>
        <v>Colón</v>
      </c>
      <c r="D2054" s="75" t="str" cm="1">
        <f t="array" ref="D2054">+INDEX(Table_4[[Departamento]:[Municipio]],FINAL!$B2054,4)</f>
        <v>Iriona</v>
      </c>
      <c r="E2054" s="75" t="str" cm="1">
        <f t="array" ref="E2054">+INDEX(Table_4[[Departamento]:[Municipio]],FINAL!$B2054,3)</f>
        <v>0203</v>
      </c>
      <c r="F2054" s="102">
        <f t="shared" si="173"/>
        <v>44015</v>
      </c>
      <c r="G2054" s="77" t="str">
        <f>+CONSOLIDADO[[#This Row],[Codigo Municipio]]&amp;CONSOLIDADO[[#This Row],[Fecha]]</f>
        <v>020344015</v>
      </c>
      <c r="H2054" s="78">
        <f>+IFERROR(VLOOKUP($G2054,TDAcumula!$C$2:$E$2027,3,0),0)</f>
        <v>0</v>
      </c>
      <c r="I2054" s="79">
        <f t="shared" si="170"/>
        <v>0</v>
      </c>
      <c r="J2054" s="80">
        <f>+IF(CONSOLIDADO[[#This Row],[Codigo Municipio]]=E2053,CONSOLIDADO[[#This Row],[Fallecidos Diarios]]+J2053,CONSOLIDADO[[#This Row],[Fallecidos Diarios]])</f>
        <v>0</v>
      </c>
      <c r="K2054" s="81">
        <f t="shared" si="171"/>
        <v>0</v>
      </c>
      <c r="L2054" s="82">
        <f>+IF(CONSOLIDADO[[#This Row],[Codigo Municipio]]=E2053,CONSOLIDADO[[#This Row],[Recuperados Diarios]]+L2053,CONSOLIDADO[[#This Row],[Recuperados Diarios]])</f>
        <v>0</v>
      </c>
      <c r="M2054" s="83" cm="1">
        <f t="array" ref="M2054">+IFERROR(IF(CONSOLIDADO[[#This Row],[Día]]&lt;14,0,INDEX(CONSOLIDADO[Casos Diarios],ROW()-14,1)),0)</f>
        <v>0</v>
      </c>
      <c r="N2054" s="78">
        <f>+IF(CONSOLIDADO[[#This Row],[Clave]]="710143893",1,IF(OR(CONSOLIDADO[[#This Row],[Casos Acumulados]]&gt;0,CONSOLIDADO[[#This Row],[Muertes]]&gt;0),N2053+1,I2054))</f>
        <v>0</v>
      </c>
      <c r="O2054" s="75">
        <f>+IFERROR(VLOOKUP($G2054,TDMuertes!$C$2:$E$534,3,0),0)</f>
        <v>0</v>
      </c>
      <c r="P2054" s="100" t="str">
        <f t="shared" ca="1" si="172"/>
        <v>OFF</v>
      </c>
      <c r="Q2054" s="84">
        <f>+IFERROR(VLOOKUP(CONSOLIDADO[[#This Row],[Codigo Municipio]],TDDia!$A$4:$B$394,2,0),0)</f>
        <v>0</v>
      </c>
    </row>
    <row r="2055" spans="2:17" ht="14.4" x14ac:dyDescent="0.3">
      <c r="B2055">
        <f t="shared" si="174"/>
        <v>11</v>
      </c>
      <c r="C2055" s="75" t="str" cm="1">
        <f t="array" ref="C2055">+INDEX(Table_4[[Departamento]:[Municipio]],FINAL!$B2055,1)</f>
        <v>Colón</v>
      </c>
      <c r="D2055" s="75" t="str" cm="1">
        <f t="array" ref="D2055">+INDEX(Table_4[[Departamento]:[Municipio]],FINAL!$B2055,4)</f>
        <v>Iriona</v>
      </c>
      <c r="E2055" s="75" t="str" cm="1">
        <f t="array" ref="E2055">+INDEX(Table_4[[Departamento]:[Municipio]],FINAL!$B2055,3)</f>
        <v>0203</v>
      </c>
      <c r="F2055" s="102">
        <f t="shared" si="173"/>
        <v>44016</v>
      </c>
      <c r="G2055" s="77" t="str">
        <f>+CONSOLIDADO[[#This Row],[Codigo Municipio]]&amp;CONSOLIDADO[[#This Row],[Fecha]]</f>
        <v>020344016</v>
      </c>
      <c r="H2055" s="78">
        <f>+IFERROR(VLOOKUP($G2055,TDAcumula!$C$2:$E$2027,3,0),0)</f>
        <v>0</v>
      </c>
      <c r="I2055" s="79">
        <f t="shared" si="170"/>
        <v>0</v>
      </c>
      <c r="J2055" s="80">
        <f>+IF(CONSOLIDADO[[#This Row],[Codigo Municipio]]=E2054,CONSOLIDADO[[#This Row],[Fallecidos Diarios]]+J2054,CONSOLIDADO[[#This Row],[Fallecidos Diarios]])</f>
        <v>0</v>
      </c>
      <c r="K2055" s="81">
        <f t="shared" si="171"/>
        <v>0</v>
      </c>
      <c r="L2055" s="82">
        <f>+IF(CONSOLIDADO[[#This Row],[Codigo Municipio]]=E2054,CONSOLIDADO[[#This Row],[Recuperados Diarios]]+L2054,CONSOLIDADO[[#This Row],[Recuperados Diarios]])</f>
        <v>0</v>
      </c>
      <c r="M2055" s="83" cm="1">
        <f t="array" ref="M2055">+IFERROR(IF(CONSOLIDADO[[#This Row],[Día]]&lt;14,0,INDEX(CONSOLIDADO[Casos Diarios],ROW()-14,1)),0)</f>
        <v>0</v>
      </c>
      <c r="N2055" s="78">
        <f>+IF(CONSOLIDADO[[#This Row],[Clave]]="710143893",1,IF(OR(CONSOLIDADO[[#This Row],[Casos Acumulados]]&gt;0,CONSOLIDADO[[#This Row],[Muertes]]&gt;0),N2054+1,I2055))</f>
        <v>0</v>
      </c>
      <c r="O2055" s="75">
        <f>+IFERROR(VLOOKUP($G2055,TDMuertes!$C$2:$E$534,3,0),0)</f>
        <v>0</v>
      </c>
      <c r="P2055" s="100" t="str">
        <f t="shared" ca="1" si="172"/>
        <v>OFF</v>
      </c>
      <c r="Q2055" s="84">
        <f>+IFERROR(VLOOKUP(CONSOLIDADO[[#This Row],[Codigo Municipio]],TDDia!$A$4:$B$394,2,0),0)</f>
        <v>0</v>
      </c>
    </row>
    <row r="2056" spans="2:17" ht="14.4" x14ac:dyDescent="0.3">
      <c r="B2056">
        <f t="shared" si="174"/>
        <v>11</v>
      </c>
      <c r="C2056" s="75" t="str" cm="1">
        <f t="array" ref="C2056">+INDEX(Table_4[[Departamento]:[Municipio]],FINAL!$B2056,1)</f>
        <v>Colón</v>
      </c>
      <c r="D2056" s="75" t="str" cm="1">
        <f t="array" ref="D2056">+INDEX(Table_4[[Departamento]:[Municipio]],FINAL!$B2056,4)</f>
        <v>Iriona</v>
      </c>
      <c r="E2056" s="75" t="str" cm="1">
        <f t="array" ref="E2056">+INDEX(Table_4[[Departamento]:[Municipio]],FINAL!$B2056,3)</f>
        <v>0203</v>
      </c>
      <c r="F2056" s="102">
        <f t="shared" si="173"/>
        <v>44017</v>
      </c>
      <c r="G2056" s="77" t="str">
        <f>+CONSOLIDADO[[#This Row],[Codigo Municipio]]&amp;CONSOLIDADO[[#This Row],[Fecha]]</f>
        <v>020344017</v>
      </c>
      <c r="H2056" s="78">
        <f>+IFERROR(VLOOKUP($G2056,TDAcumula!$C$2:$E$2027,3,0),0)</f>
        <v>0</v>
      </c>
      <c r="I2056" s="79">
        <f t="shared" si="170"/>
        <v>0</v>
      </c>
      <c r="J2056" s="80">
        <f>+IF(CONSOLIDADO[[#This Row],[Codigo Municipio]]=E2055,CONSOLIDADO[[#This Row],[Fallecidos Diarios]]+J2055,CONSOLIDADO[[#This Row],[Fallecidos Diarios]])</f>
        <v>0</v>
      </c>
      <c r="K2056" s="81">
        <f t="shared" si="171"/>
        <v>0</v>
      </c>
      <c r="L2056" s="82">
        <f>+IF(CONSOLIDADO[[#This Row],[Codigo Municipio]]=E2055,CONSOLIDADO[[#This Row],[Recuperados Diarios]]+L2055,CONSOLIDADO[[#This Row],[Recuperados Diarios]])</f>
        <v>0</v>
      </c>
      <c r="M2056" s="83" cm="1">
        <f t="array" ref="M2056">+IFERROR(IF(CONSOLIDADO[[#This Row],[Día]]&lt;14,0,INDEX(CONSOLIDADO[Casos Diarios],ROW()-14,1)),0)</f>
        <v>0</v>
      </c>
      <c r="N2056" s="78">
        <f>+IF(CONSOLIDADO[[#This Row],[Clave]]="710143893",1,IF(OR(CONSOLIDADO[[#This Row],[Casos Acumulados]]&gt;0,CONSOLIDADO[[#This Row],[Muertes]]&gt;0),N2055+1,I2056))</f>
        <v>0</v>
      </c>
      <c r="O2056" s="75">
        <f>+IFERROR(VLOOKUP($G2056,TDMuertes!$C$2:$E$534,3,0),0)</f>
        <v>0</v>
      </c>
      <c r="P2056" s="100" t="str">
        <f t="shared" ca="1" si="172"/>
        <v>OFF</v>
      </c>
      <c r="Q2056" s="84">
        <f>+IFERROR(VLOOKUP(CONSOLIDADO[[#This Row],[Codigo Municipio]],TDDia!$A$4:$B$394,2,0),0)</f>
        <v>0</v>
      </c>
    </row>
    <row r="2057" spans="2:17" ht="14.4" x14ac:dyDescent="0.3">
      <c r="B2057">
        <f t="shared" si="174"/>
        <v>11</v>
      </c>
      <c r="C2057" s="75" t="str" cm="1">
        <f t="array" ref="C2057">+INDEX(Table_4[[Departamento]:[Municipio]],FINAL!$B2057,1)</f>
        <v>Colón</v>
      </c>
      <c r="D2057" s="75" t="str" cm="1">
        <f t="array" ref="D2057">+INDEX(Table_4[[Departamento]:[Municipio]],FINAL!$B2057,4)</f>
        <v>Iriona</v>
      </c>
      <c r="E2057" s="75" t="str" cm="1">
        <f t="array" ref="E2057">+INDEX(Table_4[[Departamento]:[Municipio]],FINAL!$B2057,3)</f>
        <v>0203</v>
      </c>
      <c r="F2057" s="102">
        <f t="shared" si="173"/>
        <v>44018</v>
      </c>
      <c r="G2057" s="77" t="str">
        <f>+CONSOLIDADO[[#This Row],[Codigo Municipio]]&amp;CONSOLIDADO[[#This Row],[Fecha]]</f>
        <v>020344018</v>
      </c>
      <c r="H2057" s="78">
        <f>+IFERROR(VLOOKUP($G2057,TDAcumula!$C$2:$E$2027,3,0),0)</f>
        <v>0</v>
      </c>
      <c r="I2057" s="79">
        <f t="shared" si="170"/>
        <v>0</v>
      </c>
      <c r="J2057" s="80">
        <f>+IF(CONSOLIDADO[[#This Row],[Codigo Municipio]]=E2056,CONSOLIDADO[[#This Row],[Fallecidos Diarios]]+J2056,CONSOLIDADO[[#This Row],[Fallecidos Diarios]])</f>
        <v>0</v>
      </c>
      <c r="K2057" s="81">
        <f t="shared" si="171"/>
        <v>0</v>
      </c>
      <c r="L2057" s="82">
        <f>+IF(CONSOLIDADO[[#This Row],[Codigo Municipio]]=E2056,CONSOLIDADO[[#This Row],[Recuperados Diarios]]+L2056,CONSOLIDADO[[#This Row],[Recuperados Diarios]])</f>
        <v>0</v>
      </c>
      <c r="M2057" s="83" cm="1">
        <f t="array" ref="M2057">+IFERROR(IF(CONSOLIDADO[[#This Row],[Día]]&lt;14,0,INDEX(CONSOLIDADO[Casos Diarios],ROW()-14,1)),0)</f>
        <v>0</v>
      </c>
      <c r="N2057" s="78">
        <f>+IF(CONSOLIDADO[[#This Row],[Clave]]="710143893",1,IF(OR(CONSOLIDADO[[#This Row],[Casos Acumulados]]&gt;0,CONSOLIDADO[[#This Row],[Muertes]]&gt;0),N2056+1,I2057))</f>
        <v>0</v>
      </c>
      <c r="O2057" s="75">
        <f>+IFERROR(VLOOKUP($G2057,TDMuertes!$C$2:$E$534,3,0),0)</f>
        <v>0</v>
      </c>
      <c r="P2057" s="100" t="str">
        <f t="shared" ca="1" si="172"/>
        <v>OFF</v>
      </c>
      <c r="Q2057" s="84">
        <f>+IFERROR(VLOOKUP(CONSOLIDADO[[#This Row],[Codigo Municipio]],TDDia!$A$4:$B$394,2,0),0)</f>
        <v>0</v>
      </c>
    </row>
    <row r="2058" spans="2:17" ht="14.4" x14ac:dyDescent="0.3">
      <c r="B2058">
        <f t="shared" si="174"/>
        <v>11</v>
      </c>
      <c r="C2058" s="75" t="str" cm="1">
        <f t="array" ref="C2058">+INDEX(Table_4[[Departamento]:[Municipio]],FINAL!$B2058,1)</f>
        <v>Colón</v>
      </c>
      <c r="D2058" s="75" t="str" cm="1">
        <f t="array" ref="D2058">+INDEX(Table_4[[Departamento]:[Municipio]],FINAL!$B2058,4)</f>
        <v>Iriona</v>
      </c>
      <c r="E2058" s="75" t="str" cm="1">
        <f t="array" ref="E2058">+INDEX(Table_4[[Departamento]:[Municipio]],FINAL!$B2058,3)</f>
        <v>0203</v>
      </c>
      <c r="F2058" s="102">
        <f t="shared" si="173"/>
        <v>44019</v>
      </c>
      <c r="G2058" s="77" t="str">
        <f>+CONSOLIDADO[[#This Row],[Codigo Municipio]]&amp;CONSOLIDADO[[#This Row],[Fecha]]</f>
        <v>020344019</v>
      </c>
      <c r="H2058" s="78">
        <f>+IFERROR(VLOOKUP($G2058,TDAcumula!$C$2:$E$2027,3,0),0)</f>
        <v>0</v>
      </c>
      <c r="I2058" s="79">
        <f t="shared" si="170"/>
        <v>0</v>
      </c>
      <c r="J2058" s="80">
        <f>+IF(CONSOLIDADO[[#This Row],[Codigo Municipio]]=E2057,CONSOLIDADO[[#This Row],[Fallecidos Diarios]]+J2057,CONSOLIDADO[[#This Row],[Fallecidos Diarios]])</f>
        <v>0</v>
      </c>
      <c r="K2058" s="81">
        <f t="shared" si="171"/>
        <v>0</v>
      </c>
      <c r="L2058" s="82">
        <f>+IF(CONSOLIDADO[[#This Row],[Codigo Municipio]]=E2057,CONSOLIDADO[[#This Row],[Recuperados Diarios]]+L2057,CONSOLIDADO[[#This Row],[Recuperados Diarios]])</f>
        <v>0</v>
      </c>
      <c r="M2058" s="83" cm="1">
        <f t="array" ref="M2058">+IFERROR(IF(CONSOLIDADO[[#This Row],[Día]]&lt;14,0,INDEX(CONSOLIDADO[Casos Diarios],ROW()-14,1)),0)</f>
        <v>0</v>
      </c>
      <c r="N2058" s="78">
        <f>+IF(CONSOLIDADO[[#This Row],[Clave]]="710143893",1,IF(OR(CONSOLIDADO[[#This Row],[Casos Acumulados]]&gt;0,CONSOLIDADO[[#This Row],[Muertes]]&gt;0),N2057+1,I2058))</f>
        <v>0</v>
      </c>
      <c r="O2058" s="75">
        <f>+IFERROR(VLOOKUP($G2058,TDMuertes!$C$2:$E$534,3,0),0)</f>
        <v>0</v>
      </c>
      <c r="P2058" s="100" t="str">
        <f t="shared" ca="1" si="172"/>
        <v>OFF</v>
      </c>
      <c r="Q2058" s="84">
        <f>+IFERROR(VLOOKUP(CONSOLIDADO[[#This Row],[Codigo Municipio]],TDDia!$A$4:$B$394,2,0),0)</f>
        <v>0</v>
      </c>
    </row>
    <row r="2059" spans="2:17" ht="14.4" x14ac:dyDescent="0.3">
      <c r="B2059">
        <f t="shared" si="174"/>
        <v>11</v>
      </c>
      <c r="C2059" s="75" t="str" cm="1">
        <f t="array" ref="C2059">+INDEX(Table_4[[Departamento]:[Municipio]],FINAL!$B2059,1)</f>
        <v>Colón</v>
      </c>
      <c r="D2059" s="75" t="str" cm="1">
        <f t="array" ref="D2059">+INDEX(Table_4[[Departamento]:[Municipio]],FINAL!$B2059,4)</f>
        <v>Iriona</v>
      </c>
      <c r="E2059" s="75" t="str" cm="1">
        <f t="array" ref="E2059">+INDEX(Table_4[[Departamento]:[Municipio]],FINAL!$B2059,3)</f>
        <v>0203</v>
      </c>
      <c r="F2059" s="102">
        <f t="shared" si="173"/>
        <v>44020</v>
      </c>
      <c r="G2059" s="77" t="str">
        <f>+CONSOLIDADO[[#This Row],[Codigo Municipio]]&amp;CONSOLIDADO[[#This Row],[Fecha]]</f>
        <v>020344020</v>
      </c>
      <c r="H2059" s="78">
        <f>+IFERROR(VLOOKUP($G2059,TDAcumula!$C$2:$E$2027,3,0),0)</f>
        <v>0</v>
      </c>
      <c r="I2059" s="79">
        <f t="shared" si="170"/>
        <v>0</v>
      </c>
      <c r="J2059" s="80">
        <f>+IF(CONSOLIDADO[[#This Row],[Codigo Municipio]]=E2058,CONSOLIDADO[[#This Row],[Fallecidos Diarios]]+J2058,CONSOLIDADO[[#This Row],[Fallecidos Diarios]])</f>
        <v>0</v>
      </c>
      <c r="K2059" s="81">
        <f t="shared" si="171"/>
        <v>0</v>
      </c>
      <c r="L2059" s="82">
        <f>+IF(CONSOLIDADO[[#This Row],[Codigo Municipio]]=E2058,CONSOLIDADO[[#This Row],[Recuperados Diarios]]+L2058,CONSOLIDADO[[#This Row],[Recuperados Diarios]])</f>
        <v>0</v>
      </c>
      <c r="M2059" s="83" cm="1">
        <f t="array" ref="M2059">+IFERROR(IF(CONSOLIDADO[[#This Row],[Día]]&lt;14,0,INDEX(CONSOLIDADO[Casos Diarios],ROW()-14,1)),0)</f>
        <v>0</v>
      </c>
      <c r="N2059" s="78">
        <f>+IF(CONSOLIDADO[[#This Row],[Clave]]="710143893",1,IF(OR(CONSOLIDADO[[#This Row],[Casos Acumulados]]&gt;0,CONSOLIDADO[[#This Row],[Muertes]]&gt;0),N2058+1,I2059))</f>
        <v>0</v>
      </c>
      <c r="O2059" s="75">
        <f>+IFERROR(VLOOKUP($G2059,TDMuertes!$C$2:$E$534,3,0),0)</f>
        <v>0</v>
      </c>
      <c r="P2059" s="100" t="str">
        <f t="shared" ca="1" si="172"/>
        <v>OFF</v>
      </c>
      <c r="Q2059" s="84">
        <f>+IFERROR(VLOOKUP(CONSOLIDADO[[#This Row],[Codigo Municipio]],TDDia!$A$4:$B$394,2,0),0)</f>
        <v>0</v>
      </c>
    </row>
    <row r="2060" spans="2:17" ht="14.4" x14ac:dyDescent="0.3">
      <c r="B2060">
        <f t="shared" si="174"/>
        <v>11</v>
      </c>
      <c r="C2060" s="75" t="str" cm="1">
        <f t="array" ref="C2060">+INDEX(Table_4[[Departamento]:[Municipio]],FINAL!$B2060,1)</f>
        <v>Colón</v>
      </c>
      <c r="D2060" s="75" t="str" cm="1">
        <f t="array" ref="D2060">+INDEX(Table_4[[Departamento]:[Municipio]],FINAL!$B2060,4)</f>
        <v>Iriona</v>
      </c>
      <c r="E2060" s="75" t="str" cm="1">
        <f t="array" ref="E2060">+INDEX(Table_4[[Departamento]:[Municipio]],FINAL!$B2060,3)</f>
        <v>0203</v>
      </c>
      <c r="F2060" s="102">
        <f t="shared" si="173"/>
        <v>44021</v>
      </c>
      <c r="G2060" s="77" t="str">
        <f>+CONSOLIDADO[[#This Row],[Codigo Municipio]]&amp;CONSOLIDADO[[#This Row],[Fecha]]</f>
        <v>020344021</v>
      </c>
      <c r="H2060" s="78">
        <f>+IFERROR(VLOOKUP($G2060,TDAcumula!$C$2:$E$2027,3,0),0)</f>
        <v>0</v>
      </c>
      <c r="I2060" s="79">
        <f t="shared" si="170"/>
        <v>0</v>
      </c>
      <c r="J2060" s="80">
        <f>+IF(CONSOLIDADO[[#This Row],[Codigo Municipio]]=E2059,CONSOLIDADO[[#This Row],[Fallecidos Diarios]]+J2059,CONSOLIDADO[[#This Row],[Fallecidos Diarios]])</f>
        <v>0</v>
      </c>
      <c r="K2060" s="81">
        <f t="shared" si="171"/>
        <v>0</v>
      </c>
      <c r="L2060" s="82">
        <f>+IF(CONSOLIDADO[[#This Row],[Codigo Municipio]]=E2059,CONSOLIDADO[[#This Row],[Recuperados Diarios]]+L2059,CONSOLIDADO[[#This Row],[Recuperados Diarios]])</f>
        <v>0</v>
      </c>
      <c r="M2060" s="83" cm="1">
        <f t="array" ref="M2060">+IFERROR(IF(CONSOLIDADO[[#This Row],[Día]]&lt;14,0,INDEX(CONSOLIDADO[Casos Diarios],ROW()-14,1)),0)</f>
        <v>0</v>
      </c>
      <c r="N2060" s="78">
        <f>+IF(CONSOLIDADO[[#This Row],[Clave]]="710143893",1,IF(OR(CONSOLIDADO[[#This Row],[Casos Acumulados]]&gt;0,CONSOLIDADO[[#This Row],[Muertes]]&gt;0),N2059+1,I2060))</f>
        <v>0</v>
      </c>
      <c r="O2060" s="75">
        <f>+IFERROR(VLOOKUP($G2060,TDMuertes!$C$2:$E$534,3,0),0)</f>
        <v>0</v>
      </c>
      <c r="P2060" s="100" t="str">
        <f t="shared" ca="1" si="172"/>
        <v>OFF</v>
      </c>
      <c r="Q2060" s="84">
        <f>+IFERROR(VLOOKUP(CONSOLIDADO[[#This Row],[Codigo Municipio]],TDDia!$A$4:$B$394,2,0),0)</f>
        <v>0</v>
      </c>
    </row>
    <row r="2061" spans="2:17" ht="14.4" x14ac:dyDescent="0.3">
      <c r="B2061">
        <f t="shared" si="174"/>
        <v>11</v>
      </c>
      <c r="C2061" s="75" t="str" cm="1">
        <f t="array" ref="C2061">+INDEX(Table_4[[Departamento]:[Municipio]],FINAL!$B2061,1)</f>
        <v>Colón</v>
      </c>
      <c r="D2061" s="75" t="str" cm="1">
        <f t="array" ref="D2061">+INDEX(Table_4[[Departamento]:[Municipio]],FINAL!$B2061,4)</f>
        <v>Iriona</v>
      </c>
      <c r="E2061" s="75" t="str" cm="1">
        <f t="array" ref="E2061">+INDEX(Table_4[[Departamento]:[Municipio]],FINAL!$B2061,3)</f>
        <v>0203</v>
      </c>
      <c r="F2061" s="102">
        <f t="shared" si="173"/>
        <v>44022</v>
      </c>
      <c r="G2061" s="77" t="str">
        <f>+CONSOLIDADO[[#This Row],[Codigo Municipio]]&amp;CONSOLIDADO[[#This Row],[Fecha]]</f>
        <v>020344022</v>
      </c>
      <c r="H2061" s="78">
        <f>+IFERROR(VLOOKUP($G2061,TDAcumula!$C$2:$E$2027,3,0),0)</f>
        <v>0</v>
      </c>
      <c r="I2061" s="79">
        <f t="shared" si="170"/>
        <v>0</v>
      </c>
      <c r="J2061" s="80">
        <f>+IF(CONSOLIDADO[[#This Row],[Codigo Municipio]]=E2060,CONSOLIDADO[[#This Row],[Fallecidos Diarios]]+J2060,CONSOLIDADO[[#This Row],[Fallecidos Diarios]])</f>
        <v>0</v>
      </c>
      <c r="K2061" s="81">
        <f t="shared" si="171"/>
        <v>0</v>
      </c>
      <c r="L2061" s="82">
        <f>+IF(CONSOLIDADO[[#This Row],[Codigo Municipio]]=E2060,CONSOLIDADO[[#This Row],[Recuperados Diarios]]+L2060,CONSOLIDADO[[#This Row],[Recuperados Diarios]])</f>
        <v>0</v>
      </c>
      <c r="M2061" s="83" cm="1">
        <f t="array" ref="M2061">+IFERROR(IF(CONSOLIDADO[[#This Row],[Día]]&lt;14,0,INDEX(CONSOLIDADO[Casos Diarios],ROW()-14,1)),0)</f>
        <v>0</v>
      </c>
      <c r="N2061" s="78">
        <f>+IF(CONSOLIDADO[[#This Row],[Clave]]="710143893",1,IF(OR(CONSOLIDADO[[#This Row],[Casos Acumulados]]&gt;0,CONSOLIDADO[[#This Row],[Muertes]]&gt;0),N2060+1,I2061))</f>
        <v>0</v>
      </c>
      <c r="O2061" s="75">
        <f>+IFERROR(VLOOKUP($G2061,TDMuertes!$C$2:$E$534,3,0),0)</f>
        <v>0</v>
      </c>
      <c r="P2061" s="100" t="str">
        <f t="shared" ca="1" si="172"/>
        <v>OFF</v>
      </c>
      <c r="Q2061" s="84">
        <f>+IFERROR(VLOOKUP(CONSOLIDADO[[#This Row],[Codigo Municipio]],TDDia!$A$4:$B$394,2,0),0)</f>
        <v>0</v>
      </c>
    </row>
    <row r="2062" spans="2:17" ht="14.4" x14ac:dyDescent="0.3">
      <c r="B2062">
        <f t="shared" si="174"/>
        <v>11</v>
      </c>
      <c r="C2062" s="75" t="str" cm="1">
        <f t="array" ref="C2062">+INDEX(Table_4[[Departamento]:[Municipio]],FINAL!$B2062,1)</f>
        <v>Colón</v>
      </c>
      <c r="D2062" s="75" t="str" cm="1">
        <f t="array" ref="D2062">+INDEX(Table_4[[Departamento]:[Municipio]],FINAL!$B2062,4)</f>
        <v>Iriona</v>
      </c>
      <c r="E2062" s="75" t="str" cm="1">
        <f t="array" ref="E2062">+INDEX(Table_4[[Departamento]:[Municipio]],FINAL!$B2062,3)</f>
        <v>0203</v>
      </c>
      <c r="F2062" s="102">
        <f t="shared" si="173"/>
        <v>44023</v>
      </c>
      <c r="G2062" s="77" t="str">
        <f>+CONSOLIDADO[[#This Row],[Codigo Municipio]]&amp;CONSOLIDADO[[#This Row],[Fecha]]</f>
        <v>020344023</v>
      </c>
      <c r="H2062" s="78">
        <f>+IFERROR(VLOOKUP($G2062,TDAcumula!$C$2:$E$2027,3,0),0)</f>
        <v>0</v>
      </c>
      <c r="I2062" s="79">
        <f t="shared" si="170"/>
        <v>0</v>
      </c>
      <c r="J2062" s="80">
        <f>+IF(CONSOLIDADO[[#This Row],[Codigo Municipio]]=E2061,CONSOLIDADO[[#This Row],[Fallecidos Diarios]]+J2061,CONSOLIDADO[[#This Row],[Fallecidos Diarios]])</f>
        <v>0</v>
      </c>
      <c r="K2062" s="81">
        <f t="shared" si="171"/>
        <v>0</v>
      </c>
      <c r="L2062" s="82">
        <f>+IF(CONSOLIDADO[[#This Row],[Codigo Municipio]]=E2061,CONSOLIDADO[[#This Row],[Recuperados Diarios]]+L2061,CONSOLIDADO[[#This Row],[Recuperados Diarios]])</f>
        <v>0</v>
      </c>
      <c r="M2062" s="83" cm="1">
        <f t="array" ref="M2062">+IFERROR(IF(CONSOLIDADO[[#This Row],[Día]]&lt;14,0,INDEX(CONSOLIDADO[Casos Diarios],ROW()-14,1)),0)</f>
        <v>0</v>
      </c>
      <c r="N2062" s="78">
        <f>+IF(CONSOLIDADO[[#This Row],[Clave]]="710143893",1,IF(OR(CONSOLIDADO[[#This Row],[Casos Acumulados]]&gt;0,CONSOLIDADO[[#This Row],[Muertes]]&gt;0),N2061+1,I2062))</f>
        <v>0</v>
      </c>
      <c r="O2062" s="75">
        <f>+IFERROR(VLOOKUP($G2062,TDMuertes!$C$2:$E$534,3,0),0)</f>
        <v>0</v>
      </c>
      <c r="P2062" s="100" t="str">
        <f t="shared" ca="1" si="172"/>
        <v>OFF</v>
      </c>
      <c r="Q2062" s="84">
        <f>+IFERROR(VLOOKUP(CONSOLIDADO[[#This Row],[Codigo Municipio]],TDDia!$A$4:$B$394,2,0),0)</f>
        <v>0</v>
      </c>
    </row>
    <row r="2063" spans="2:17" ht="14.4" x14ac:dyDescent="0.3">
      <c r="B2063">
        <f t="shared" si="174"/>
        <v>11</v>
      </c>
      <c r="C2063" s="75" t="str" cm="1">
        <f t="array" ref="C2063">+INDEX(Table_4[[Departamento]:[Municipio]],FINAL!$B2063,1)</f>
        <v>Colón</v>
      </c>
      <c r="D2063" s="75" t="str" cm="1">
        <f t="array" ref="D2063">+INDEX(Table_4[[Departamento]:[Municipio]],FINAL!$B2063,4)</f>
        <v>Iriona</v>
      </c>
      <c r="E2063" s="75" t="str" cm="1">
        <f t="array" ref="E2063">+INDEX(Table_4[[Departamento]:[Municipio]],FINAL!$B2063,3)</f>
        <v>0203</v>
      </c>
      <c r="F2063" s="102">
        <f t="shared" si="173"/>
        <v>44024</v>
      </c>
      <c r="G2063" s="77" t="str">
        <f>+CONSOLIDADO[[#This Row],[Codigo Municipio]]&amp;CONSOLIDADO[[#This Row],[Fecha]]</f>
        <v>020344024</v>
      </c>
      <c r="H2063" s="78">
        <f>+IFERROR(VLOOKUP($G2063,TDAcumula!$C$2:$E$2027,3,0),0)</f>
        <v>0</v>
      </c>
      <c r="I2063" s="79">
        <f t="shared" si="170"/>
        <v>0</v>
      </c>
      <c r="J2063" s="80">
        <f>+IF(CONSOLIDADO[[#This Row],[Codigo Municipio]]=E2062,CONSOLIDADO[[#This Row],[Fallecidos Diarios]]+J2062,CONSOLIDADO[[#This Row],[Fallecidos Diarios]])</f>
        <v>0</v>
      </c>
      <c r="K2063" s="81">
        <f t="shared" si="171"/>
        <v>0</v>
      </c>
      <c r="L2063" s="82">
        <f>+IF(CONSOLIDADO[[#This Row],[Codigo Municipio]]=E2062,CONSOLIDADO[[#This Row],[Recuperados Diarios]]+L2062,CONSOLIDADO[[#This Row],[Recuperados Diarios]])</f>
        <v>0</v>
      </c>
      <c r="M2063" s="83" cm="1">
        <f t="array" ref="M2063">+IFERROR(IF(CONSOLIDADO[[#This Row],[Día]]&lt;14,0,INDEX(CONSOLIDADO[Casos Diarios],ROW()-14,1)),0)</f>
        <v>0</v>
      </c>
      <c r="N2063" s="78">
        <f>+IF(CONSOLIDADO[[#This Row],[Clave]]="710143893",1,IF(OR(CONSOLIDADO[[#This Row],[Casos Acumulados]]&gt;0,CONSOLIDADO[[#This Row],[Muertes]]&gt;0),N2062+1,I2063))</f>
        <v>0</v>
      </c>
      <c r="O2063" s="75">
        <f>+IFERROR(VLOOKUP($G2063,TDMuertes!$C$2:$E$534,3,0),0)</f>
        <v>0</v>
      </c>
      <c r="P2063" s="100" t="str">
        <f t="shared" ca="1" si="172"/>
        <v>OFF</v>
      </c>
      <c r="Q2063" s="84">
        <f>+IFERROR(VLOOKUP(CONSOLIDADO[[#This Row],[Codigo Municipio]],TDDia!$A$4:$B$394,2,0),0)</f>
        <v>0</v>
      </c>
    </row>
    <row r="2064" spans="2:17" ht="14.4" x14ac:dyDescent="0.3">
      <c r="B2064">
        <f t="shared" si="174"/>
        <v>11</v>
      </c>
      <c r="C2064" s="75" t="str" cm="1">
        <f t="array" ref="C2064">+INDEX(Table_4[[Departamento]:[Municipio]],FINAL!$B2064,1)</f>
        <v>Colón</v>
      </c>
      <c r="D2064" s="75" t="str" cm="1">
        <f t="array" ref="D2064">+INDEX(Table_4[[Departamento]:[Municipio]],FINAL!$B2064,4)</f>
        <v>Iriona</v>
      </c>
      <c r="E2064" s="75" t="str" cm="1">
        <f t="array" ref="E2064">+INDEX(Table_4[[Departamento]:[Municipio]],FINAL!$B2064,3)</f>
        <v>0203</v>
      </c>
      <c r="F2064" s="102">
        <f t="shared" si="173"/>
        <v>44025</v>
      </c>
      <c r="G2064" s="77" t="str">
        <f>+CONSOLIDADO[[#This Row],[Codigo Municipio]]&amp;CONSOLIDADO[[#This Row],[Fecha]]</f>
        <v>020344025</v>
      </c>
      <c r="H2064" s="78">
        <f>+IFERROR(VLOOKUP($G2064,TDAcumula!$C$2:$E$2027,3,0),0)</f>
        <v>0</v>
      </c>
      <c r="I2064" s="79">
        <f t="shared" si="170"/>
        <v>0</v>
      </c>
      <c r="J2064" s="80">
        <f>+IF(CONSOLIDADO[[#This Row],[Codigo Municipio]]=E2063,CONSOLIDADO[[#This Row],[Fallecidos Diarios]]+J2063,CONSOLIDADO[[#This Row],[Fallecidos Diarios]])</f>
        <v>0</v>
      </c>
      <c r="K2064" s="81">
        <f t="shared" si="171"/>
        <v>0</v>
      </c>
      <c r="L2064" s="82">
        <f>+IF(CONSOLIDADO[[#This Row],[Codigo Municipio]]=E2063,CONSOLIDADO[[#This Row],[Recuperados Diarios]]+L2063,CONSOLIDADO[[#This Row],[Recuperados Diarios]])</f>
        <v>0</v>
      </c>
      <c r="M2064" s="83" cm="1">
        <f t="array" ref="M2064">+IFERROR(IF(CONSOLIDADO[[#This Row],[Día]]&lt;14,0,INDEX(CONSOLIDADO[Casos Diarios],ROW()-14,1)),0)</f>
        <v>0</v>
      </c>
      <c r="N2064" s="78">
        <f>+IF(CONSOLIDADO[[#This Row],[Clave]]="710143893",1,IF(OR(CONSOLIDADO[[#This Row],[Casos Acumulados]]&gt;0,CONSOLIDADO[[#This Row],[Muertes]]&gt;0),N2063+1,I2064))</f>
        <v>0</v>
      </c>
      <c r="O2064" s="75">
        <f>+IFERROR(VLOOKUP($G2064,TDMuertes!$C$2:$E$534,3,0),0)</f>
        <v>0</v>
      </c>
      <c r="P2064" s="100" t="str">
        <f t="shared" ca="1" si="172"/>
        <v>OFF</v>
      </c>
      <c r="Q2064" s="84">
        <f>+IFERROR(VLOOKUP(CONSOLIDADO[[#This Row],[Codigo Municipio]],TDDia!$A$4:$B$394,2,0),0)</f>
        <v>0</v>
      </c>
    </row>
    <row r="2065" spans="2:17" ht="14.4" x14ac:dyDescent="0.3">
      <c r="B2065">
        <f t="shared" si="174"/>
        <v>11</v>
      </c>
      <c r="C2065" s="75" t="str" cm="1">
        <f t="array" ref="C2065">+INDEX(Table_4[[Departamento]:[Municipio]],FINAL!$B2065,1)</f>
        <v>Colón</v>
      </c>
      <c r="D2065" s="75" t="str" cm="1">
        <f t="array" ref="D2065">+INDEX(Table_4[[Departamento]:[Municipio]],FINAL!$B2065,4)</f>
        <v>Iriona</v>
      </c>
      <c r="E2065" s="75" t="str" cm="1">
        <f t="array" ref="E2065">+INDEX(Table_4[[Departamento]:[Municipio]],FINAL!$B2065,3)</f>
        <v>0203</v>
      </c>
      <c r="F2065" s="102">
        <f t="shared" si="173"/>
        <v>44026</v>
      </c>
      <c r="G2065" s="77" t="str">
        <f>+CONSOLIDADO[[#This Row],[Codigo Municipio]]&amp;CONSOLIDADO[[#This Row],[Fecha]]</f>
        <v>020344026</v>
      </c>
      <c r="H2065" s="78">
        <f>+IFERROR(VLOOKUP($G2065,TDAcumula!$C$2:$E$2027,3,0),0)</f>
        <v>0</v>
      </c>
      <c r="I2065" s="79">
        <f t="shared" si="170"/>
        <v>0</v>
      </c>
      <c r="J2065" s="80">
        <f>+IF(CONSOLIDADO[[#This Row],[Codigo Municipio]]=E2064,CONSOLIDADO[[#This Row],[Fallecidos Diarios]]+J2064,CONSOLIDADO[[#This Row],[Fallecidos Diarios]])</f>
        <v>0</v>
      </c>
      <c r="K2065" s="81">
        <f t="shared" si="171"/>
        <v>0</v>
      </c>
      <c r="L2065" s="82">
        <f>+IF(CONSOLIDADO[[#This Row],[Codigo Municipio]]=E2064,CONSOLIDADO[[#This Row],[Recuperados Diarios]]+L2064,CONSOLIDADO[[#This Row],[Recuperados Diarios]])</f>
        <v>0</v>
      </c>
      <c r="M2065" s="83" cm="1">
        <f t="array" ref="M2065">+IFERROR(IF(CONSOLIDADO[[#This Row],[Día]]&lt;14,0,INDEX(CONSOLIDADO[Casos Diarios],ROW()-14,1)),0)</f>
        <v>0</v>
      </c>
      <c r="N2065" s="78">
        <f>+IF(CONSOLIDADO[[#This Row],[Clave]]="710143893",1,IF(OR(CONSOLIDADO[[#This Row],[Casos Acumulados]]&gt;0,CONSOLIDADO[[#This Row],[Muertes]]&gt;0),N2064+1,I2065))</f>
        <v>0</v>
      </c>
      <c r="O2065" s="75">
        <f>+IFERROR(VLOOKUP($G2065,TDMuertes!$C$2:$E$534,3,0),0)</f>
        <v>0</v>
      </c>
      <c r="P2065" s="100" t="str">
        <f t="shared" ca="1" si="172"/>
        <v>OFF</v>
      </c>
      <c r="Q2065" s="84">
        <f>+IFERROR(VLOOKUP(CONSOLIDADO[[#This Row],[Codigo Municipio]],TDDia!$A$4:$B$394,2,0),0)</f>
        <v>0</v>
      </c>
    </row>
    <row r="2066" spans="2:17" ht="14.4" x14ac:dyDescent="0.3">
      <c r="B2066">
        <f t="shared" si="174"/>
        <v>11</v>
      </c>
      <c r="C2066" s="75" t="str" cm="1">
        <f t="array" ref="C2066">+INDEX(Table_4[[Departamento]:[Municipio]],FINAL!$B2066,1)</f>
        <v>Colón</v>
      </c>
      <c r="D2066" s="75" t="str" cm="1">
        <f t="array" ref="D2066">+INDEX(Table_4[[Departamento]:[Municipio]],FINAL!$B2066,4)</f>
        <v>Iriona</v>
      </c>
      <c r="E2066" s="75" t="str" cm="1">
        <f t="array" ref="E2066">+INDEX(Table_4[[Departamento]:[Municipio]],FINAL!$B2066,3)</f>
        <v>0203</v>
      </c>
      <c r="F2066" s="102">
        <f t="shared" si="173"/>
        <v>44027</v>
      </c>
      <c r="G2066" s="77" t="str">
        <f>+CONSOLIDADO[[#This Row],[Codigo Municipio]]&amp;CONSOLIDADO[[#This Row],[Fecha]]</f>
        <v>020344027</v>
      </c>
      <c r="H2066" s="78">
        <f>+IFERROR(VLOOKUP($G2066,TDAcumula!$C$2:$E$2027,3,0),0)</f>
        <v>0</v>
      </c>
      <c r="I2066" s="79">
        <f t="shared" si="170"/>
        <v>0</v>
      </c>
      <c r="J2066" s="80">
        <f>+IF(CONSOLIDADO[[#This Row],[Codigo Municipio]]=E2065,CONSOLIDADO[[#This Row],[Fallecidos Diarios]]+J2065,CONSOLIDADO[[#This Row],[Fallecidos Diarios]])</f>
        <v>0</v>
      </c>
      <c r="K2066" s="81">
        <f t="shared" si="171"/>
        <v>0</v>
      </c>
      <c r="L2066" s="82">
        <f>+IF(CONSOLIDADO[[#This Row],[Codigo Municipio]]=E2065,CONSOLIDADO[[#This Row],[Recuperados Diarios]]+L2065,CONSOLIDADO[[#This Row],[Recuperados Diarios]])</f>
        <v>0</v>
      </c>
      <c r="M2066" s="83" cm="1">
        <f t="array" ref="M2066">+IFERROR(IF(CONSOLIDADO[[#This Row],[Día]]&lt;14,0,INDEX(CONSOLIDADO[Casos Diarios],ROW()-14,1)),0)</f>
        <v>0</v>
      </c>
      <c r="N2066" s="78">
        <f>+IF(CONSOLIDADO[[#This Row],[Clave]]="710143893",1,IF(OR(CONSOLIDADO[[#This Row],[Casos Acumulados]]&gt;0,CONSOLIDADO[[#This Row],[Muertes]]&gt;0),N2065+1,I2066))</f>
        <v>0</v>
      </c>
      <c r="O2066" s="75">
        <f>+IFERROR(VLOOKUP($G2066,TDMuertes!$C$2:$E$534,3,0),0)</f>
        <v>0</v>
      </c>
      <c r="P2066" s="100" t="str">
        <f t="shared" ca="1" si="172"/>
        <v>OFF</v>
      </c>
      <c r="Q2066" s="84">
        <f>+IFERROR(VLOOKUP(CONSOLIDADO[[#This Row],[Codigo Municipio]],TDDia!$A$4:$B$394,2,0),0)</f>
        <v>0</v>
      </c>
    </row>
    <row r="2067" spans="2:17" ht="14.4" x14ac:dyDescent="0.3">
      <c r="B2067">
        <f t="shared" si="174"/>
        <v>11</v>
      </c>
      <c r="C2067" s="75" t="str" cm="1">
        <f t="array" ref="C2067">+INDEX(Table_4[[Departamento]:[Municipio]],FINAL!$B2067,1)</f>
        <v>Colón</v>
      </c>
      <c r="D2067" s="75" t="str" cm="1">
        <f t="array" ref="D2067">+INDEX(Table_4[[Departamento]:[Municipio]],FINAL!$B2067,4)</f>
        <v>Iriona</v>
      </c>
      <c r="E2067" s="75" t="str" cm="1">
        <f t="array" ref="E2067">+INDEX(Table_4[[Departamento]:[Municipio]],FINAL!$B2067,3)</f>
        <v>0203</v>
      </c>
      <c r="F2067" s="102">
        <f t="shared" si="173"/>
        <v>44028</v>
      </c>
      <c r="G2067" s="77" t="str">
        <f>+CONSOLIDADO[[#This Row],[Codigo Municipio]]&amp;CONSOLIDADO[[#This Row],[Fecha]]</f>
        <v>020344028</v>
      </c>
      <c r="H2067" s="78">
        <f>+IFERROR(VLOOKUP($G2067,TDAcumula!$C$2:$E$2027,3,0),0)</f>
        <v>0</v>
      </c>
      <c r="I2067" s="79">
        <f t="shared" si="170"/>
        <v>0</v>
      </c>
      <c r="J2067" s="80">
        <f>+IF(CONSOLIDADO[[#This Row],[Codigo Municipio]]=E2066,CONSOLIDADO[[#This Row],[Fallecidos Diarios]]+J2066,CONSOLIDADO[[#This Row],[Fallecidos Diarios]])</f>
        <v>0</v>
      </c>
      <c r="K2067" s="81">
        <f t="shared" si="171"/>
        <v>0</v>
      </c>
      <c r="L2067" s="82">
        <f>+IF(CONSOLIDADO[[#This Row],[Codigo Municipio]]=E2066,CONSOLIDADO[[#This Row],[Recuperados Diarios]]+L2066,CONSOLIDADO[[#This Row],[Recuperados Diarios]])</f>
        <v>0</v>
      </c>
      <c r="M2067" s="83" cm="1">
        <f t="array" ref="M2067">+IFERROR(IF(CONSOLIDADO[[#This Row],[Día]]&lt;14,0,INDEX(CONSOLIDADO[Casos Diarios],ROW()-14,1)),0)</f>
        <v>0</v>
      </c>
      <c r="N2067" s="78">
        <f>+IF(CONSOLIDADO[[#This Row],[Clave]]="710143893",1,IF(OR(CONSOLIDADO[[#This Row],[Casos Acumulados]]&gt;0,CONSOLIDADO[[#This Row],[Muertes]]&gt;0),N2066+1,I2067))</f>
        <v>0</v>
      </c>
      <c r="O2067" s="75">
        <f>+IFERROR(VLOOKUP($G2067,TDMuertes!$C$2:$E$534,3,0),0)</f>
        <v>0</v>
      </c>
      <c r="P2067" s="100" t="str">
        <f t="shared" ca="1" si="172"/>
        <v>OFF</v>
      </c>
      <c r="Q2067" s="84">
        <f>+IFERROR(VLOOKUP(CONSOLIDADO[[#This Row],[Codigo Municipio]],TDDia!$A$4:$B$394,2,0),0)</f>
        <v>0</v>
      </c>
    </row>
    <row r="2068" spans="2:17" ht="14.4" x14ac:dyDescent="0.3">
      <c r="B2068">
        <f t="shared" si="174"/>
        <v>11</v>
      </c>
      <c r="C2068" s="75" t="str" cm="1">
        <f t="array" ref="C2068">+INDEX(Table_4[[Departamento]:[Municipio]],FINAL!$B2068,1)</f>
        <v>Colón</v>
      </c>
      <c r="D2068" s="75" t="str" cm="1">
        <f t="array" ref="D2068">+INDEX(Table_4[[Departamento]:[Municipio]],FINAL!$B2068,4)</f>
        <v>Iriona</v>
      </c>
      <c r="E2068" s="75" t="str" cm="1">
        <f t="array" ref="E2068">+INDEX(Table_4[[Departamento]:[Municipio]],FINAL!$B2068,3)</f>
        <v>0203</v>
      </c>
      <c r="F2068" s="102">
        <f t="shared" si="173"/>
        <v>44029</v>
      </c>
      <c r="G2068" s="77" t="str">
        <f>+CONSOLIDADO[[#This Row],[Codigo Municipio]]&amp;CONSOLIDADO[[#This Row],[Fecha]]</f>
        <v>020344029</v>
      </c>
      <c r="H2068" s="78">
        <f>+IFERROR(VLOOKUP($G2068,TDAcumula!$C$2:$E$2027,3,0),0)</f>
        <v>0</v>
      </c>
      <c r="I2068" s="79">
        <f t="shared" si="170"/>
        <v>0</v>
      </c>
      <c r="J2068" s="80">
        <f>+IF(CONSOLIDADO[[#This Row],[Codigo Municipio]]=E2067,CONSOLIDADO[[#This Row],[Fallecidos Diarios]]+J2067,CONSOLIDADO[[#This Row],[Fallecidos Diarios]])</f>
        <v>0</v>
      </c>
      <c r="K2068" s="81">
        <f t="shared" si="171"/>
        <v>0</v>
      </c>
      <c r="L2068" s="82">
        <f>+IF(CONSOLIDADO[[#This Row],[Codigo Municipio]]=E2067,CONSOLIDADO[[#This Row],[Recuperados Diarios]]+L2067,CONSOLIDADO[[#This Row],[Recuperados Diarios]])</f>
        <v>0</v>
      </c>
      <c r="M2068" s="83" cm="1">
        <f t="array" ref="M2068">+IFERROR(IF(CONSOLIDADO[[#This Row],[Día]]&lt;14,0,INDEX(CONSOLIDADO[Casos Diarios],ROW()-14,1)),0)</f>
        <v>0</v>
      </c>
      <c r="N2068" s="78">
        <f>+IF(CONSOLIDADO[[#This Row],[Clave]]="710143893",1,IF(OR(CONSOLIDADO[[#This Row],[Casos Acumulados]]&gt;0,CONSOLIDADO[[#This Row],[Muertes]]&gt;0),N2067+1,I2068))</f>
        <v>0</v>
      </c>
      <c r="O2068" s="75">
        <f>+IFERROR(VLOOKUP($G2068,TDMuertes!$C$2:$E$534,3,0),0)</f>
        <v>0</v>
      </c>
      <c r="P2068" s="100" t="str">
        <f t="shared" ca="1" si="172"/>
        <v>OFF</v>
      </c>
      <c r="Q2068" s="84">
        <f>+IFERROR(VLOOKUP(CONSOLIDADO[[#This Row],[Codigo Municipio]],TDDia!$A$4:$B$394,2,0),0)</f>
        <v>0</v>
      </c>
    </row>
    <row r="2069" spans="2:17" ht="14.4" x14ac:dyDescent="0.3">
      <c r="B2069">
        <f t="shared" si="174"/>
        <v>11</v>
      </c>
      <c r="C2069" s="75" t="str" cm="1">
        <f t="array" ref="C2069">+INDEX(Table_4[[Departamento]:[Municipio]],FINAL!$B2069,1)</f>
        <v>Colón</v>
      </c>
      <c r="D2069" s="75" t="str" cm="1">
        <f t="array" ref="D2069">+INDEX(Table_4[[Departamento]:[Municipio]],FINAL!$B2069,4)</f>
        <v>Iriona</v>
      </c>
      <c r="E2069" s="75" t="str" cm="1">
        <f t="array" ref="E2069">+INDEX(Table_4[[Departamento]:[Municipio]],FINAL!$B2069,3)</f>
        <v>0203</v>
      </c>
      <c r="F2069" s="102">
        <f t="shared" si="173"/>
        <v>44030</v>
      </c>
      <c r="G2069" s="77" t="str">
        <f>+CONSOLIDADO[[#This Row],[Codigo Municipio]]&amp;CONSOLIDADO[[#This Row],[Fecha]]</f>
        <v>020344030</v>
      </c>
      <c r="H2069" s="78">
        <f>+IFERROR(VLOOKUP($G2069,TDAcumula!$C$2:$E$2027,3,0),0)</f>
        <v>0</v>
      </c>
      <c r="I2069" s="79">
        <f t="shared" si="170"/>
        <v>0</v>
      </c>
      <c r="J2069" s="80">
        <f>+IF(CONSOLIDADO[[#This Row],[Codigo Municipio]]=E2068,CONSOLIDADO[[#This Row],[Fallecidos Diarios]]+J2068,CONSOLIDADO[[#This Row],[Fallecidos Diarios]])</f>
        <v>0</v>
      </c>
      <c r="K2069" s="81">
        <f t="shared" si="171"/>
        <v>0</v>
      </c>
      <c r="L2069" s="82">
        <f>+IF(CONSOLIDADO[[#This Row],[Codigo Municipio]]=E2068,CONSOLIDADO[[#This Row],[Recuperados Diarios]]+L2068,CONSOLIDADO[[#This Row],[Recuperados Diarios]])</f>
        <v>0</v>
      </c>
      <c r="M2069" s="83" cm="1">
        <f t="array" ref="M2069">+IFERROR(IF(CONSOLIDADO[[#This Row],[Día]]&lt;14,0,INDEX(CONSOLIDADO[Casos Diarios],ROW()-14,1)),0)</f>
        <v>0</v>
      </c>
      <c r="N2069" s="78">
        <f>+IF(CONSOLIDADO[[#This Row],[Clave]]="710143893",1,IF(OR(CONSOLIDADO[[#This Row],[Casos Acumulados]]&gt;0,CONSOLIDADO[[#This Row],[Muertes]]&gt;0),N2068+1,I2069))</f>
        <v>0</v>
      </c>
      <c r="O2069" s="75">
        <f>+IFERROR(VLOOKUP($G2069,TDMuertes!$C$2:$E$534,3,0),0)</f>
        <v>0</v>
      </c>
      <c r="P2069" s="100" t="str">
        <f t="shared" ca="1" si="172"/>
        <v>OFF</v>
      </c>
      <c r="Q2069" s="84">
        <f>+IFERROR(VLOOKUP(CONSOLIDADO[[#This Row],[Codigo Municipio]],TDDia!$A$4:$B$394,2,0),0)</f>
        <v>0</v>
      </c>
    </row>
    <row r="2070" spans="2:17" ht="14.4" x14ac:dyDescent="0.3">
      <c r="B2070">
        <f t="shared" si="174"/>
        <v>11</v>
      </c>
      <c r="C2070" s="75" t="str" cm="1">
        <f t="array" ref="C2070">+INDEX(Table_4[[Departamento]:[Municipio]],FINAL!$B2070,1)</f>
        <v>Colón</v>
      </c>
      <c r="D2070" s="75" t="str" cm="1">
        <f t="array" ref="D2070">+INDEX(Table_4[[Departamento]:[Municipio]],FINAL!$B2070,4)</f>
        <v>Iriona</v>
      </c>
      <c r="E2070" s="75" t="str" cm="1">
        <f t="array" ref="E2070">+INDEX(Table_4[[Departamento]:[Municipio]],FINAL!$B2070,3)</f>
        <v>0203</v>
      </c>
      <c r="F2070" s="102">
        <f t="shared" si="173"/>
        <v>44031</v>
      </c>
      <c r="G2070" s="77" t="str">
        <f>+CONSOLIDADO[[#This Row],[Codigo Municipio]]&amp;CONSOLIDADO[[#This Row],[Fecha]]</f>
        <v>020344031</v>
      </c>
      <c r="H2070" s="78">
        <f>+IFERROR(VLOOKUP($G2070,TDAcumula!$C$2:$E$2027,3,0),0)</f>
        <v>0</v>
      </c>
      <c r="I2070" s="79">
        <f t="shared" si="170"/>
        <v>0</v>
      </c>
      <c r="J2070" s="80">
        <f>+IF(CONSOLIDADO[[#This Row],[Codigo Municipio]]=E2069,CONSOLIDADO[[#This Row],[Fallecidos Diarios]]+J2069,CONSOLIDADO[[#This Row],[Fallecidos Diarios]])</f>
        <v>0</v>
      </c>
      <c r="K2070" s="81">
        <f t="shared" si="171"/>
        <v>0</v>
      </c>
      <c r="L2070" s="82">
        <f>+IF(CONSOLIDADO[[#This Row],[Codigo Municipio]]=E2069,CONSOLIDADO[[#This Row],[Recuperados Diarios]]+L2069,CONSOLIDADO[[#This Row],[Recuperados Diarios]])</f>
        <v>0</v>
      </c>
      <c r="M2070" s="83" cm="1">
        <f t="array" ref="M2070">+IFERROR(IF(CONSOLIDADO[[#This Row],[Día]]&lt;14,0,INDEX(CONSOLIDADO[Casos Diarios],ROW()-14,1)),0)</f>
        <v>0</v>
      </c>
      <c r="N2070" s="78">
        <f>+IF(CONSOLIDADO[[#This Row],[Clave]]="710143893",1,IF(OR(CONSOLIDADO[[#This Row],[Casos Acumulados]]&gt;0,CONSOLIDADO[[#This Row],[Muertes]]&gt;0),N2069+1,I2070))</f>
        <v>0</v>
      </c>
      <c r="O2070" s="75">
        <f>+IFERROR(VLOOKUP($G2070,TDMuertes!$C$2:$E$534,3,0),0)</f>
        <v>0</v>
      </c>
      <c r="P2070" s="100" t="str">
        <f t="shared" ca="1" si="172"/>
        <v>OFF</v>
      </c>
      <c r="Q2070" s="84">
        <f>+IFERROR(VLOOKUP(CONSOLIDADO[[#This Row],[Codigo Municipio]],TDDia!$A$4:$B$394,2,0),0)</f>
        <v>0</v>
      </c>
    </row>
    <row r="2071" spans="2:17" ht="14.4" x14ac:dyDescent="0.3">
      <c r="B2071">
        <f t="shared" si="174"/>
        <v>11</v>
      </c>
      <c r="C2071" s="75" t="str" cm="1">
        <f t="array" ref="C2071">+INDEX(Table_4[[Departamento]:[Municipio]],FINAL!$B2071,1)</f>
        <v>Colón</v>
      </c>
      <c r="D2071" s="75" t="str" cm="1">
        <f t="array" ref="D2071">+INDEX(Table_4[[Departamento]:[Municipio]],FINAL!$B2071,4)</f>
        <v>Iriona</v>
      </c>
      <c r="E2071" s="75" t="str" cm="1">
        <f t="array" ref="E2071">+INDEX(Table_4[[Departamento]:[Municipio]],FINAL!$B2071,3)</f>
        <v>0203</v>
      </c>
      <c r="F2071" s="102">
        <f t="shared" si="173"/>
        <v>44032</v>
      </c>
      <c r="G2071" s="77" t="str">
        <f>+CONSOLIDADO[[#This Row],[Codigo Municipio]]&amp;CONSOLIDADO[[#This Row],[Fecha]]</f>
        <v>020344032</v>
      </c>
      <c r="H2071" s="78">
        <f>+IFERROR(VLOOKUP($G2071,TDAcumula!$C$2:$E$2027,3,0),0)</f>
        <v>0</v>
      </c>
      <c r="I2071" s="79">
        <f t="shared" si="170"/>
        <v>0</v>
      </c>
      <c r="J2071" s="80">
        <f>+IF(CONSOLIDADO[[#This Row],[Codigo Municipio]]=E2070,CONSOLIDADO[[#This Row],[Fallecidos Diarios]]+J2070,CONSOLIDADO[[#This Row],[Fallecidos Diarios]])</f>
        <v>0</v>
      </c>
      <c r="K2071" s="81">
        <f t="shared" si="171"/>
        <v>0</v>
      </c>
      <c r="L2071" s="82">
        <f>+IF(CONSOLIDADO[[#This Row],[Codigo Municipio]]=E2070,CONSOLIDADO[[#This Row],[Recuperados Diarios]]+L2070,CONSOLIDADO[[#This Row],[Recuperados Diarios]])</f>
        <v>0</v>
      </c>
      <c r="M2071" s="83" cm="1">
        <f t="array" ref="M2071">+IFERROR(IF(CONSOLIDADO[[#This Row],[Día]]&lt;14,0,INDEX(CONSOLIDADO[Casos Diarios],ROW()-14,1)),0)</f>
        <v>0</v>
      </c>
      <c r="N2071" s="78">
        <f>+IF(CONSOLIDADO[[#This Row],[Clave]]="710143893",1,IF(OR(CONSOLIDADO[[#This Row],[Casos Acumulados]]&gt;0,CONSOLIDADO[[#This Row],[Muertes]]&gt;0),N2070+1,I2071))</f>
        <v>0</v>
      </c>
      <c r="O2071" s="75">
        <f>+IFERROR(VLOOKUP($G2071,TDMuertes!$C$2:$E$534,3,0),0)</f>
        <v>0</v>
      </c>
      <c r="P2071" s="100" t="str">
        <f t="shared" ca="1" si="172"/>
        <v>OFF</v>
      </c>
      <c r="Q2071" s="84">
        <f>+IFERROR(VLOOKUP(CONSOLIDADO[[#This Row],[Codigo Municipio]],TDDia!$A$4:$B$394,2,0),0)</f>
        <v>0</v>
      </c>
    </row>
    <row r="2072" spans="2:17" ht="14.4" x14ac:dyDescent="0.3">
      <c r="B2072">
        <f t="shared" si="174"/>
        <v>11</v>
      </c>
      <c r="C2072" s="75" t="str" cm="1">
        <f t="array" ref="C2072">+INDEX(Table_4[[Departamento]:[Municipio]],FINAL!$B2072,1)</f>
        <v>Colón</v>
      </c>
      <c r="D2072" s="75" t="str" cm="1">
        <f t="array" ref="D2072">+INDEX(Table_4[[Departamento]:[Municipio]],FINAL!$B2072,4)</f>
        <v>Iriona</v>
      </c>
      <c r="E2072" s="75" t="str" cm="1">
        <f t="array" ref="E2072">+INDEX(Table_4[[Departamento]:[Municipio]],FINAL!$B2072,3)</f>
        <v>0203</v>
      </c>
      <c r="F2072" s="102">
        <f t="shared" si="173"/>
        <v>44033</v>
      </c>
      <c r="G2072" s="77" t="str">
        <f>+CONSOLIDADO[[#This Row],[Codigo Municipio]]&amp;CONSOLIDADO[[#This Row],[Fecha]]</f>
        <v>020344033</v>
      </c>
      <c r="H2072" s="78">
        <f>+IFERROR(VLOOKUP($G2072,TDAcumula!$C$2:$E$2027,3,0),0)</f>
        <v>0</v>
      </c>
      <c r="I2072" s="79">
        <f t="shared" si="170"/>
        <v>0</v>
      </c>
      <c r="J2072" s="80">
        <f>+IF(CONSOLIDADO[[#This Row],[Codigo Municipio]]=E2071,CONSOLIDADO[[#This Row],[Fallecidos Diarios]]+J2071,CONSOLIDADO[[#This Row],[Fallecidos Diarios]])</f>
        <v>0</v>
      </c>
      <c r="K2072" s="81">
        <f t="shared" si="171"/>
        <v>0</v>
      </c>
      <c r="L2072" s="82">
        <f>+IF(CONSOLIDADO[[#This Row],[Codigo Municipio]]=E2071,CONSOLIDADO[[#This Row],[Recuperados Diarios]]+L2071,CONSOLIDADO[[#This Row],[Recuperados Diarios]])</f>
        <v>0</v>
      </c>
      <c r="M2072" s="83" cm="1">
        <f t="array" ref="M2072">+IFERROR(IF(CONSOLIDADO[[#This Row],[Día]]&lt;14,0,INDEX(CONSOLIDADO[Casos Diarios],ROW()-14,1)),0)</f>
        <v>0</v>
      </c>
      <c r="N2072" s="78">
        <f>+IF(CONSOLIDADO[[#This Row],[Clave]]="710143893",1,IF(OR(CONSOLIDADO[[#This Row],[Casos Acumulados]]&gt;0,CONSOLIDADO[[#This Row],[Muertes]]&gt;0),N2071+1,I2072))</f>
        <v>0</v>
      </c>
      <c r="O2072" s="75">
        <f>+IFERROR(VLOOKUP($G2072,TDMuertes!$C$2:$E$534,3,0),0)</f>
        <v>0</v>
      </c>
      <c r="P2072" s="100" t="str">
        <f t="shared" ca="1" si="172"/>
        <v>OFF</v>
      </c>
      <c r="Q2072" s="84">
        <f>+IFERROR(VLOOKUP(CONSOLIDADO[[#This Row],[Codigo Municipio]],TDDia!$A$4:$B$394,2,0),0)</f>
        <v>0</v>
      </c>
    </row>
    <row r="2073" spans="2:17" ht="14.4" x14ac:dyDescent="0.3">
      <c r="B2073">
        <f t="shared" si="174"/>
        <v>11</v>
      </c>
      <c r="C2073" s="75" t="str" cm="1">
        <f t="array" ref="C2073">+INDEX(Table_4[[Departamento]:[Municipio]],FINAL!$B2073,1)</f>
        <v>Colón</v>
      </c>
      <c r="D2073" s="75" t="str" cm="1">
        <f t="array" ref="D2073">+INDEX(Table_4[[Departamento]:[Municipio]],FINAL!$B2073,4)</f>
        <v>Iriona</v>
      </c>
      <c r="E2073" s="75" t="str" cm="1">
        <f t="array" ref="E2073">+INDEX(Table_4[[Departamento]:[Municipio]],FINAL!$B2073,3)</f>
        <v>0203</v>
      </c>
      <c r="F2073" s="102">
        <f t="shared" si="173"/>
        <v>44034</v>
      </c>
      <c r="G2073" s="77" t="str">
        <f>+CONSOLIDADO[[#This Row],[Codigo Municipio]]&amp;CONSOLIDADO[[#This Row],[Fecha]]</f>
        <v>020344034</v>
      </c>
      <c r="H2073" s="78">
        <f>+IFERROR(VLOOKUP($G2073,TDAcumula!$C$2:$E$2027,3,0),0)</f>
        <v>0</v>
      </c>
      <c r="I2073" s="79">
        <f t="shared" si="170"/>
        <v>0</v>
      </c>
      <c r="J2073" s="80">
        <f>+IF(CONSOLIDADO[[#This Row],[Codigo Municipio]]=E2072,CONSOLIDADO[[#This Row],[Fallecidos Diarios]]+J2072,CONSOLIDADO[[#This Row],[Fallecidos Diarios]])</f>
        <v>0</v>
      </c>
      <c r="K2073" s="81">
        <f t="shared" si="171"/>
        <v>0</v>
      </c>
      <c r="L2073" s="82">
        <f>+IF(CONSOLIDADO[[#This Row],[Codigo Municipio]]=E2072,CONSOLIDADO[[#This Row],[Recuperados Diarios]]+L2072,CONSOLIDADO[[#This Row],[Recuperados Diarios]])</f>
        <v>0</v>
      </c>
      <c r="M2073" s="83" cm="1">
        <f t="array" ref="M2073">+IFERROR(IF(CONSOLIDADO[[#This Row],[Día]]&lt;14,0,INDEX(CONSOLIDADO[Casos Diarios],ROW()-14,1)),0)</f>
        <v>0</v>
      </c>
      <c r="N2073" s="78">
        <f>+IF(CONSOLIDADO[[#This Row],[Clave]]="710143893",1,IF(OR(CONSOLIDADO[[#This Row],[Casos Acumulados]]&gt;0,CONSOLIDADO[[#This Row],[Muertes]]&gt;0),N2072+1,I2073))</f>
        <v>0</v>
      </c>
      <c r="O2073" s="75">
        <f>+IFERROR(VLOOKUP($G2073,TDMuertes!$C$2:$E$534,3,0),0)</f>
        <v>0</v>
      </c>
      <c r="P2073" s="100" t="str">
        <f t="shared" ca="1" si="172"/>
        <v>OFF</v>
      </c>
      <c r="Q2073" s="84">
        <f>+IFERROR(VLOOKUP(CONSOLIDADO[[#This Row],[Codigo Municipio]],TDDia!$A$4:$B$394,2,0),0)</f>
        <v>0</v>
      </c>
    </row>
    <row r="2074" spans="2:17" ht="14.4" x14ac:dyDescent="0.3">
      <c r="B2074">
        <f t="shared" si="174"/>
        <v>11</v>
      </c>
      <c r="C2074" s="75" t="str" cm="1">
        <f t="array" ref="C2074">+INDEX(Table_4[[Departamento]:[Municipio]],FINAL!$B2074,1)</f>
        <v>Colón</v>
      </c>
      <c r="D2074" s="75" t="str" cm="1">
        <f t="array" ref="D2074">+INDEX(Table_4[[Departamento]:[Municipio]],FINAL!$B2074,4)</f>
        <v>Iriona</v>
      </c>
      <c r="E2074" s="75" t="str" cm="1">
        <f t="array" ref="E2074">+INDEX(Table_4[[Departamento]:[Municipio]],FINAL!$B2074,3)</f>
        <v>0203</v>
      </c>
      <c r="F2074" s="102">
        <f t="shared" si="173"/>
        <v>44035</v>
      </c>
      <c r="G2074" s="77" t="str">
        <f>+CONSOLIDADO[[#This Row],[Codigo Municipio]]&amp;CONSOLIDADO[[#This Row],[Fecha]]</f>
        <v>020344035</v>
      </c>
      <c r="H2074" s="78">
        <f>+IFERROR(VLOOKUP($G2074,TDAcumula!$C$2:$E$2027,3,0),0)</f>
        <v>0</v>
      </c>
      <c r="I2074" s="79">
        <f t="shared" si="170"/>
        <v>0</v>
      </c>
      <c r="J2074" s="80">
        <f>+IF(CONSOLIDADO[[#This Row],[Codigo Municipio]]=E2073,CONSOLIDADO[[#This Row],[Fallecidos Diarios]]+J2073,CONSOLIDADO[[#This Row],[Fallecidos Diarios]])</f>
        <v>0</v>
      </c>
      <c r="K2074" s="81">
        <f t="shared" si="171"/>
        <v>0</v>
      </c>
      <c r="L2074" s="82">
        <f>+IF(CONSOLIDADO[[#This Row],[Codigo Municipio]]=E2073,CONSOLIDADO[[#This Row],[Recuperados Diarios]]+L2073,CONSOLIDADO[[#This Row],[Recuperados Diarios]])</f>
        <v>0</v>
      </c>
      <c r="M2074" s="83" cm="1">
        <f t="array" ref="M2074">+IFERROR(IF(CONSOLIDADO[[#This Row],[Día]]&lt;14,0,INDEX(CONSOLIDADO[Casos Diarios],ROW()-14,1)),0)</f>
        <v>0</v>
      </c>
      <c r="N2074" s="78">
        <f>+IF(CONSOLIDADO[[#This Row],[Clave]]="710143893",1,IF(OR(CONSOLIDADO[[#This Row],[Casos Acumulados]]&gt;0,CONSOLIDADO[[#This Row],[Muertes]]&gt;0),N2073+1,I2074))</f>
        <v>0</v>
      </c>
      <c r="O2074" s="75">
        <f>+IFERROR(VLOOKUP($G2074,TDMuertes!$C$2:$E$534,3,0),0)</f>
        <v>0</v>
      </c>
      <c r="P2074" s="100" t="str">
        <f t="shared" ca="1" si="172"/>
        <v>OFF</v>
      </c>
      <c r="Q2074" s="84">
        <f>+IFERROR(VLOOKUP(CONSOLIDADO[[#This Row],[Codigo Municipio]],TDDia!$A$4:$B$394,2,0),0)</f>
        <v>0</v>
      </c>
    </row>
    <row r="2075" spans="2:17" ht="14.4" x14ac:dyDescent="0.3">
      <c r="B2075">
        <f t="shared" si="174"/>
        <v>11</v>
      </c>
      <c r="C2075" s="75" t="str" cm="1">
        <f t="array" ref="C2075">+INDEX(Table_4[[Departamento]:[Municipio]],FINAL!$B2075,1)</f>
        <v>Colón</v>
      </c>
      <c r="D2075" s="75" t="str" cm="1">
        <f t="array" ref="D2075">+INDEX(Table_4[[Departamento]:[Municipio]],FINAL!$B2075,4)</f>
        <v>Iriona</v>
      </c>
      <c r="E2075" s="75" t="str" cm="1">
        <f t="array" ref="E2075">+INDEX(Table_4[[Departamento]:[Municipio]],FINAL!$B2075,3)</f>
        <v>0203</v>
      </c>
      <c r="F2075" s="102">
        <f t="shared" si="173"/>
        <v>44036</v>
      </c>
      <c r="G2075" s="77" t="str">
        <f>+CONSOLIDADO[[#This Row],[Codigo Municipio]]&amp;CONSOLIDADO[[#This Row],[Fecha]]</f>
        <v>020344036</v>
      </c>
      <c r="H2075" s="78">
        <f>+IFERROR(VLOOKUP($G2075,TDAcumula!$C$2:$E$2027,3,0),0)</f>
        <v>0</v>
      </c>
      <c r="I2075" s="79">
        <f t="shared" si="170"/>
        <v>0</v>
      </c>
      <c r="J2075" s="80">
        <f>+IF(CONSOLIDADO[[#This Row],[Codigo Municipio]]=E2074,CONSOLIDADO[[#This Row],[Fallecidos Diarios]]+J2074,CONSOLIDADO[[#This Row],[Fallecidos Diarios]])</f>
        <v>0</v>
      </c>
      <c r="K2075" s="81">
        <f t="shared" si="171"/>
        <v>0</v>
      </c>
      <c r="L2075" s="82">
        <f>+IF(CONSOLIDADO[[#This Row],[Codigo Municipio]]=E2074,CONSOLIDADO[[#This Row],[Recuperados Diarios]]+L2074,CONSOLIDADO[[#This Row],[Recuperados Diarios]])</f>
        <v>0</v>
      </c>
      <c r="M2075" s="83" cm="1">
        <f t="array" ref="M2075">+IFERROR(IF(CONSOLIDADO[[#This Row],[Día]]&lt;14,0,INDEX(CONSOLIDADO[Casos Diarios],ROW()-14,1)),0)</f>
        <v>0</v>
      </c>
      <c r="N2075" s="78">
        <f>+IF(CONSOLIDADO[[#This Row],[Clave]]="710143893",1,IF(OR(CONSOLIDADO[[#This Row],[Casos Acumulados]]&gt;0,CONSOLIDADO[[#This Row],[Muertes]]&gt;0),N2074+1,I2075))</f>
        <v>0</v>
      </c>
      <c r="O2075" s="75">
        <f>+IFERROR(VLOOKUP($G2075,TDMuertes!$C$2:$E$534,3,0),0)</f>
        <v>0</v>
      </c>
      <c r="P2075" s="100" t="str">
        <f t="shared" ca="1" si="172"/>
        <v>OFF</v>
      </c>
      <c r="Q2075" s="84">
        <f>+IFERROR(VLOOKUP(CONSOLIDADO[[#This Row],[Codigo Municipio]],TDDia!$A$4:$B$394,2,0),0)</f>
        <v>0</v>
      </c>
    </row>
    <row r="2076" spans="2:17" ht="14.4" x14ac:dyDescent="0.3">
      <c r="B2076">
        <f t="shared" si="174"/>
        <v>11</v>
      </c>
      <c r="C2076" s="75" t="str" cm="1">
        <f t="array" ref="C2076">+INDEX(Table_4[[Departamento]:[Municipio]],FINAL!$B2076,1)</f>
        <v>Colón</v>
      </c>
      <c r="D2076" s="75" t="str" cm="1">
        <f t="array" ref="D2076">+INDEX(Table_4[[Departamento]:[Municipio]],FINAL!$B2076,4)</f>
        <v>Iriona</v>
      </c>
      <c r="E2076" s="75" t="str" cm="1">
        <f t="array" ref="E2076">+INDEX(Table_4[[Departamento]:[Municipio]],FINAL!$B2076,3)</f>
        <v>0203</v>
      </c>
      <c r="F2076" s="102">
        <f t="shared" si="173"/>
        <v>44037</v>
      </c>
      <c r="G2076" s="77" t="str">
        <f>+CONSOLIDADO[[#This Row],[Codigo Municipio]]&amp;CONSOLIDADO[[#This Row],[Fecha]]</f>
        <v>020344037</v>
      </c>
      <c r="H2076" s="78">
        <f>+IFERROR(VLOOKUP($G2076,TDAcumula!$C$2:$E$2027,3,0),0)</f>
        <v>0</v>
      </c>
      <c r="I2076" s="79">
        <f t="shared" si="170"/>
        <v>0</v>
      </c>
      <c r="J2076" s="80">
        <f>+IF(CONSOLIDADO[[#This Row],[Codigo Municipio]]=E2075,CONSOLIDADO[[#This Row],[Fallecidos Diarios]]+J2075,CONSOLIDADO[[#This Row],[Fallecidos Diarios]])</f>
        <v>0</v>
      </c>
      <c r="K2076" s="81">
        <f t="shared" si="171"/>
        <v>0</v>
      </c>
      <c r="L2076" s="82">
        <f>+IF(CONSOLIDADO[[#This Row],[Codigo Municipio]]=E2075,CONSOLIDADO[[#This Row],[Recuperados Diarios]]+L2075,CONSOLIDADO[[#This Row],[Recuperados Diarios]])</f>
        <v>0</v>
      </c>
      <c r="M2076" s="83" cm="1">
        <f t="array" ref="M2076">+IFERROR(IF(CONSOLIDADO[[#This Row],[Día]]&lt;14,0,INDEX(CONSOLIDADO[Casos Diarios],ROW()-14,1)),0)</f>
        <v>0</v>
      </c>
      <c r="N2076" s="78">
        <f>+IF(CONSOLIDADO[[#This Row],[Clave]]="710143893",1,IF(OR(CONSOLIDADO[[#This Row],[Casos Acumulados]]&gt;0,CONSOLIDADO[[#This Row],[Muertes]]&gt;0),N2075+1,I2076))</f>
        <v>0</v>
      </c>
      <c r="O2076" s="75">
        <f>+IFERROR(VLOOKUP($G2076,TDMuertes!$C$2:$E$534,3,0),0)</f>
        <v>0</v>
      </c>
      <c r="P2076" s="100" t="str">
        <f t="shared" ca="1" si="172"/>
        <v>OFF</v>
      </c>
      <c r="Q2076" s="84">
        <f>+IFERROR(VLOOKUP(CONSOLIDADO[[#This Row],[Codigo Municipio]],TDDia!$A$4:$B$394,2,0),0)</f>
        <v>0</v>
      </c>
    </row>
    <row r="2077" spans="2:17" ht="14.4" x14ac:dyDescent="0.3">
      <c r="B2077">
        <f t="shared" si="174"/>
        <v>11</v>
      </c>
      <c r="C2077" s="75" t="str" cm="1">
        <f t="array" ref="C2077">+INDEX(Table_4[[Departamento]:[Municipio]],FINAL!$B2077,1)</f>
        <v>Colón</v>
      </c>
      <c r="D2077" s="75" t="str" cm="1">
        <f t="array" ref="D2077">+INDEX(Table_4[[Departamento]:[Municipio]],FINAL!$B2077,4)</f>
        <v>Iriona</v>
      </c>
      <c r="E2077" s="75" t="str" cm="1">
        <f t="array" ref="E2077">+INDEX(Table_4[[Departamento]:[Municipio]],FINAL!$B2077,3)</f>
        <v>0203</v>
      </c>
      <c r="F2077" s="102">
        <f t="shared" si="173"/>
        <v>44038</v>
      </c>
      <c r="G2077" s="77" t="str">
        <f>+CONSOLIDADO[[#This Row],[Codigo Municipio]]&amp;CONSOLIDADO[[#This Row],[Fecha]]</f>
        <v>020344038</v>
      </c>
      <c r="H2077" s="78">
        <f>+IFERROR(VLOOKUP($G2077,TDAcumula!$C$2:$E$2027,3,0),0)</f>
        <v>0</v>
      </c>
      <c r="I2077" s="79">
        <f t="shared" si="170"/>
        <v>0</v>
      </c>
      <c r="J2077" s="80">
        <f>+IF(CONSOLIDADO[[#This Row],[Codigo Municipio]]=E2076,CONSOLIDADO[[#This Row],[Fallecidos Diarios]]+J2076,CONSOLIDADO[[#This Row],[Fallecidos Diarios]])</f>
        <v>0</v>
      </c>
      <c r="K2077" s="81">
        <f t="shared" si="171"/>
        <v>0</v>
      </c>
      <c r="L2077" s="82">
        <f>+IF(CONSOLIDADO[[#This Row],[Codigo Municipio]]=E2076,CONSOLIDADO[[#This Row],[Recuperados Diarios]]+L2076,CONSOLIDADO[[#This Row],[Recuperados Diarios]])</f>
        <v>0</v>
      </c>
      <c r="M2077" s="83" cm="1">
        <f t="array" ref="M2077">+IFERROR(IF(CONSOLIDADO[[#This Row],[Día]]&lt;14,0,INDEX(CONSOLIDADO[Casos Diarios],ROW()-14,1)),0)</f>
        <v>0</v>
      </c>
      <c r="N2077" s="78">
        <f>+IF(CONSOLIDADO[[#This Row],[Clave]]="710143893",1,IF(OR(CONSOLIDADO[[#This Row],[Casos Acumulados]]&gt;0,CONSOLIDADO[[#This Row],[Muertes]]&gt;0),N2076+1,I2077))</f>
        <v>0</v>
      </c>
      <c r="O2077" s="75">
        <f>+IFERROR(VLOOKUP($G2077,TDMuertes!$C$2:$E$534,3,0),0)</f>
        <v>0</v>
      </c>
      <c r="P2077" s="100" t="str">
        <f t="shared" ca="1" si="172"/>
        <v>OFF</v>
      </c>
      <c r="Q2077" s="84">
        <f>+IFERROR(VLOOKUP(CONSOLIDADO[[#This Row],[Codigo Municipio]],TDDia!$A$4:$B$394,2,0),0)</f>
        <v>0</v>
      </c>
    </row>
    <row r="2078" spans="2:17" ht="14.4" x14ac:dyDescent="0.3">
      <c r="B2078">
        <f t="shared" si="174"/>
        <v>11</v>
      </c>
      <c r="C2078" s="75" t="str" cm="1">
        <f t="array" ref="C2078">+INDEX(Table_4[[Departamento]:[Municipio]],FINAL!$B2078,1)</f>
        <v>Colón</v>
      </c>
      <c r="D2078" s="75" t="str" cm="1">
        <f t="array" ref="D2078">+INDEX(Table_4[[Departamento]:[Municipio]],FINAL!$B2078,4)</f>
        <v>Iriona</v>
      </c>
      <c r="E2078" s="75" t="str" cm="1">
        <f t="array" ref="E2078">+INDEX(Table_4[[Departamento]:[Municipio]],FINAL!$B2078,3)</f>
        <v>0203</v>
      </c>
      <c r="F2078" s="102">
        <f t="shared" si="173"/>
        <v>44039</v>
      </c>
      <c r="G2078" s="77" t="str">
        <f>+CONSOLIDADO[[#This Row],[Codigo Municipio]]&amp;CONSOLIDADO[[#This Row],[Fecha]]</f>
        <v>020344039</v>
      </c>
      <c r="H2078" s="78">
        <f>+IFERROR(VLOOKUP($G2078,TDAcumula!$C$2:$E$2027,3,0),0)</f>
        <v>0</v>
      </c>
      <c r="I2078" s="79">
        <f t="shared" si="170"/>
        <v>0</v>
      </c>
      <c r="J2078" s="80">
        <f>+IF(CONSOLIDADO[[#This Row],[Codigo Municipio]]=E2077,CONSOLIDADO[[#This Row],[Fallecidos Diarios]]+J2077,CONSOLIDADO[[#This Row],[Fallecidos Diarios]])</f>
        <v>0</v>
      </c>
      <c r="K2078" s="81">
        <f t="shared" si="171"/>
        <v>0</v>
      </c>
      <c r="L2078" s="82">
        <f>+IF(CONSOLIDADO[[#This Row],[Codigo Municipio]]=E2077,CONSOLIDADO[[#This Row],[Recuperados Diarios]]+L2077,CONSOLIDADO[[#This Row],[Recuperados Diarios]])</f>
        <v>0</v>
      </c>
      <c r="M2078" s="83" cm="1">
        <f t="array" ref="M2078">+IFERROR(IF(CONSOLIDADO[[#This Row],[Día]]&lt;14,0,INDEX(CONSOLIDADO[Casos Diarios],ROW()-14,1)),0)</f>
        <v>0</v>
      </c>
      <c r="N2078" s="78">
        <f>+IF(CONSOLIDADO[[#This Row],[Clave]]="710143893",1,IF(OR(CONSOLIDADO[[#This Row],[Casos Acumulados]]&gt;0,CONSOLIDADO[[#This Row],[Muertes]]&gt;0),N2077+1,I2078))</f>
        <v>0</v>
      </c>
      <c r="O2078" s="75">
        <f>+IFERROR(VLOOKUP($G2078,TDMuertes!$C$2:$E$534,3,0),0)</f>
        <v>0</v>
      </c>
      <c r="P2078" s="100" t="str">
        <f t="shared" ca="1" si="172"/>
        <v>OFF</v>
      </c>
      <c r="Q2078" s="84">
        <f>+IFERROR(VLOOKUP(CONSOLIDADO[[#This Row],[Codigo Municipio]],TDDia!$A$4:$B$394,2,0),0)</f>
        <v>0</v>
      </c>
    </row>
    <row r="2079" spans="2:17" ht="14.4" x14ac:dyDescent="0.3">
      <c r="B2079">
        <f t="shared" si="174"/>
        <v>11</v>
      </c>
      <c r="C2079" s="75" t="str" cm="1">
        <f t="array" ref="C2079">+INDEX(Table_4[[Departamento]:[Municipio]],FINAL!$B2079,1)</f>
        <v>Colón</v>
      </c>
      <c r="D2079" s="75" t="str" cm="1">
        <f t="array" ref="D2079">+INDEX(Table_4[[Departamento]:[Municipio]],FINAL!$B2079,4)</f>
        <v>Iriona</v>
      </c>
      <c r="E2079" s="75" t="str" cm="1">
        <f t="array" ref="E2079">+INDEX(Table_4[[Departamento]:[Municipio]],FINAL!$B2079,3)</f>
        <v>0203</v>
      </c>
      <c r="F2079" s="102">
        <f t="shared" si="173"/>
        <v>44040</v>
      </c>
      <c r="G2079" s="77" t="str">
        <f>+CONSOLIDADO[[#This Row],[Codigo Municipio]]&amp;CONSOLIDADO[[#This Row],[Fecha]]</f>
        <v>020344040</v>
      </c>
      <c r="H2079" s="78">
        <f>+IFERROR(VLOOKUP($G2079,TDAcumula!$C$2:$E$2027,3,0),0)</f>
        <v>0</v>
      </c>
      <c r="I2079" s="79">
        <f t="shared" si="170"/>
        <v>0</v>
      </c>
      <c r="J2079" s="80">
        <f>+IF(CONSOLIDADO[[#This Row],[Codigo Municipio]]=E2078,CONSOLIDADO[[#This Row],[Fallecidos Diarios]]+J2078,CONSOLIDADO[[#This Row],[Fallecidos Diarios]])</f>
        <v>0</v>
      </c>
      <c r="K2079" s="81">
        <f t="shared" si="171"/>
        <v>0</v>
      </c>
      <c r="L2079" s="82">
        <f>+IF(CONSOLIDADO[[#This Row],[Codigo Municipio]]=E2078,CONSOLIDADO[[#This Row],[Recuperados Diarios]]+L2078,CONSOLIDADO[[#This Row],[Recuperados Diarios]])</f>
        <v>0</v>
      </c>
      <c r="M2079" s="83" cm="1">
        <f t="array" ref="M2079">+IFERROR(IF(CONSOLIDADO[[#This Row],[Día]]&lt;14,0,INDEX(CONSOLIDADO[Casos Diarios],ROW()-14,1)),0)</f>
        <v>0</v>
      </c>
      <c r="N2079" s="78">
        <f>+IF(CONSOLIDADO[[#This Row],[Clave]]="710143893",1,IF(OR(CONSOLIDADO[[#This Row],[Casos Acumulados]]&gt;0,CONSOLIDADO[[#This Row],[Muertes]]&gt;0),N2078+1,I2079))</f>
        <v>0</v>
      </c>
      <c r="O2079" s="75">
        <f>+IFERROR(VLOOKUP($G2079,TDMuertes!$C$2:$E$534,3,0),0)</f>
        <v>0</v>
      </c>
      <c r="P2079" s="100" t="str">
        <f t="shared" ca="1" si="172"/>
        <v>OFF</v>
      </c>
      <c r="Q2079" s="84">
        <f>+IFERROR(VLOOKUP(CONSOLIDADO[[#This Row],[Codigo Municipio]],TDDia!$A$4:$B$394,2,0),0)</f>
        <v>0</v>
      </c>
    </row>
    <row r="2080" spans="2:17" ht="14.4" x14ac:dyDescent="0.3">
      <c r="B2080">
        <f t="shared" si="174"/>
        <v>11</v>
      </c>
      <c r="C2080" s="75" t="str" cm="1">
        <f t="array" ref="C2080">+INDEX(Table_4[[Departamento]:[Municipio]],FINAL!$B2080,1)</f>
        <v>Colón</v>
      </c>
      <c r="D2080" s="75" t="str" cm="1">
        <f t="array" ref="D2080">+INDEX(Table_4[[Departamento]:[Municipio]],FINAL!$B2080,4)</f>
        <v>Iriona</v>
      </c>
      <c r="E2080" s="75" t="str" cm="1">
        <f t="array" ref="E2080">+INDEX(Table_4[[Departamento]:[Municipio]],FINAL!$B2080,3)</f>
        <v>0203</v>
      </c>
      <c r="F2080" s="102">
        <f t="shared" si="173"/>
        <v>44041</v>
      </c>
      <c r="G2080" s="77" t="str">
        <f>+CONSOLIDADO[[#This Row],[Codigo Municipio]]&amp;CONSOLIDADO[[#This Row],[Fecha]]</f>
        <v>020344041</v>
      </c>
      <c r="H2080" s="78">
        <f>+IFERROR(VLOOKUP($G2080,TDAcumula!$C$2:$E$2027,3,0),0)</f>
        <v>0</v>
      </c>
      <c r="I2080" s="79">
        <f t="shared" si="170"/>
        <v>0</v>
      </c>
      <c r="J2080" s="80">
        <f>+IF(CONSOLIDADO[[#This Row],[Codigo Municipio]]=E2079,CONSOLIDADO[[#This Row],[Fallecidos Diarios]]+J2079,CONSOLIDADO[[#This Row],[Fallecidos Diarios]])</f>
        <v>0</v>
      </c>
      <c r="K2080" s="81">
        <f t="shared" si="171"/>
        <v>0</v>
      </c>
      <c r="L2080" s="82">
        <f>+IF(CONSOLIDADO[[#This Row],[Codigo Municipio]]=E2079,CONSOLIDADO[[#This Row],[Recuperados Diarios]]+L2079,CONSOLIDADO[[#This Row],[Recuperados Diarios]])</f>
        <v>0</v>
      </c>
      <c r="M2080" s="83" cm="1">
        <f t="array" ref="M2080">+IFERROR(IF(CONSOLIDADO[[#This Row],[Día]]&lt;14,0,INDEX(CONSOLIDADO[Casos Diarios],ROW()-14,1)),0)</f>
        <v>0</v>
      </c>
      <c r="N2080" s="78">
        <f>+IF(CONSOLIDADO[[#This Row],[Clave]]="710143893",1,IF(OR(CONSOLIDADO[[#This Row],[Casos Acumulados]]&gt;0,CONSOLIDADO[[#This Row],[Muertes]]&gt;0),N2079+1,I2080))</f>
        <v>0</v>
      </c>
      <c r="O2080" s="75">
        <f>+IFERROR(VLOOKUP($G2080,TDMuertes!$C$2:$E$534,3,0),0)</f>
        <v>0</v>
      </c>
      <c r="P2080" s="100" t="str">
        <f t="shared" ca="1" si="172"/>
        <v>OFF</v>
      </c>
      <c r="Q2080" s="84">
        <f>+IFERROR(VLOOKUP(CONSOLIDADO[[#This Row],[Codigo Municipio]],TDDia!$A$4:$B$394,2,0),0)</f>
        <v>0</v>
      </c>
    </row>
    <row r="2081" spans="2:17" ht="14.4" x14ac:dyDescent="0.3">
      <c r="B2081">
        <f t="shared" si="174"/>
        <v>11</v>
      </c>
      <c r="C2081" s="75" t="str" cm="1">
        <f t="array" ref="C2081">+INDEX(Table_4[[Departamento]:[Municipio]],FINAL!$B2081,1)</f>
        <v>Colón</v>
      </c>
      <c r="D2081" s="75" t="str" cm="1">
        <f t="array" ref="D2081">+INDEX(Table_4[[Departamento]:[Municipio]],FINAL!$B2081,4)</f>
        <v>Iriona</v>
      </c>
      <c r="E2081" s="75" t="str" cm="1">
        <f t="array" ref="E2081">+INDEX(Table_4[[Departamento]:[Municipio]],FINAL!$B2081,3)</f>
        <v>0203</v>
      </c>
      <c r="F2081" s="102">
        <f t="shared" si="173"/>
        <v>44042</v>
      </c>
      <c r="G2081" s="77" t="str">
        <f>+CONSOLIDADO[[#This Row],[Codigo Municipio]]&amp;CONSOLIDADO[[#This Row],[Fecha]]</f>
        <v>020344042</v>
      </c>
      <c r="H2081" s="78">
        <f>+IFERROR(VLOOKUP($G2081,TDAcumula!$C$2:$E$2027,3,0),0)</f>
        <v>0</v>
      </c>
      <c r="I2081" s="79">
        <f t="shared" si="170"/>
        <v>0</v>
      </c>
      <c r="J2081" s="80">
        <f>+IF(CONSOLIDADO[[#This Row],[Codigo Municipio]]=E2080,CONSOLIDADO[[#This Row],[Fallecidos Diarios]]+J2080,CONSOLIDADO[[#This Row],[Fallecidos Diarios]])</f>
        <v>0</v>
      </c>
      <c r="K2081" s="81">
        <f t="shared" si="171"/>
        <v>0</v>
      </c>
      <c r="L2081" s="82">
        <f>+IF(CONSOLIDADO[[#This Row],[Codigo Municipio]]=E2080,CONSOLIDADO[[#This Row],[Recuperados Diarios]]+L2080,CONSOLIDADO[[#This Row],[Recuperados Diarios]])</f>
        <v>0</v>
      </c>
      <c r="M2081" s="83" cm="1">
        <f t="array" ref="M2081">+IFERROR(IF(CONSOLIDADO[[#This Row],[Día]]&lt;14,0,INDEX(CONSOLIDADO[Casos Diarios],ROW()-14,1)),0)</f>
        <v>0</v>
      </c>
      <c r="N2081" s="78">
        <f>+IF(CONSOLIDADO[[#This Row],[Clave]]="710143893",1,IF(OR(CONSOLIDADO[[#This Row],[Casos Acumulados]]&gt;0,CONSOLIDADO[[#This Row],[Muertes]]&gt;0),N2080+1,I2081))</f>
        <v>0</v>
      </c>
      <c r="O2081" s="75">
        <f>+IFERROR(VLOOKUP($G2081,TDMuertes!$C$2:$E$534,3,0),0)</f>
        <v>0</v>
      </c>
      <c r="P2081" s="100" t="str">
        <f t="shared" ca="1" si="172"/>
        <v>OFF</v>
      </c>
      <c r="Q2081" s="84">
        <f>+IFERROR(VLOOKUP(CONSOLIDADO[[#This Row],[Codigo Municipio]],TDDia!$A$4:$B$394,2,0),0)</f>
        <v>0</v>
      </c>
    </row>
    <row r="2082" spans="2:17" ht="14.4" x14ac:dyDescent="0.3">
      <c r="B2082">
        <f t="shared" si="174"/>
        <v>11</v>
      </c>
      <c r="C2082" s="75" t="str" cm="1">
        <f t="array" ref="C2082">+INDEX(Table_4[[Departamento]:[Municipio]],FINAL!$B2082,1)</f>
        <v>Colón</v>
      </c>
      <c r="D2082" s="75" t="str" cm="1">
        <f t="array" ref="D2082">+INDEX(Table_4[[Departamento]:[Municipio]],FINAL!$B2082,4)</f>
        <v>Iriona</v>
      </c>
      <c r="E2082" s="75" t="str" cm="1">
        <f t="array" ref="E2082">+INDEX(Table_4[[Departamento]:[Municipio]],FINAL!$B2082,3)</f>
        <v>0203</v>
      </c>
      <c r="F2082" s="102">
        <f t="shared" si="173"/>
        <v>44043</v>
      </c>
      <c r="G2082" s="77" t="str">
        <f>+CONSOLIDADO[[#This Row],[Codigo Municipio]]&amp;CONSOLIDADO[[#This Row],[Fecha]]</f>
        <v>020344043</v>
      </c>
      <c r="H2082" s="78">
        <f>+IFERROR(VLOOKUP($G2082,TDAcumula!$C$2:$E$2027,3,0),0)</f>
        <v>0</v>
      </c>
      <c r="I2082" s="79">
        <f t="shared" si="170"/>
        <v>0</v>
      </c>
      <c r="J2082" s="80">
        <f>+IF(CONSOLIDADO[[#This Row],[Codigo Municipio]]=E2081,CONSOLIDADO[[#This Row],[Fallecidos Diarios]]+J2081,CONSOLIDADO[[#This Row],[Fallecidos Diarios]])</f>
        <v>0</v>
      </c>
      <c r="K2082" s="81">
        <f t="shared" si="171"/>
        <v>0</v>
      </c>
      <c r="L2082" s="82">
        <f>+IF(CONSOLIDADO[[#This Row],[Codigo Municipio]]=E2081,CONSOLIDADO[[#This Row],[Recuperados Diarios]]+L2081,CONSOLIDADO[[#This Row],[Recuperados Diarios]])</f>
        <v>0</v>
      </c>
      <c r="M2082" s="83" cm="1">
        <f t="array" ref="M2082">+IFERROR(IF(CONSOLIDADO[[#This Row],[Día]]&lt;14,0,INDEX(CONSOLIDADO[Casos Diarios],ROW()-14,1)),0)</f>
        <v>0</v>
      </c>
      <c r="N2082" s="78">
        <f>+IF(CONSOLIDADO[[#This Row],[Clave]]="710143893",1,IF(OR(CONSOLIDADO[[#This Row],[Casos Acumulados]]&gt;0,CONSOLIDADO[[#This Row],[Muertes]]&gt;0),N2081+1,I2082))</f>
        <v>0</v>
      </c>
      <c r="O2082" s="75">
        <f>+IFERROR(VLOOKUP($G2082,TDMuertes!$C$2:$E$534,3,0),0)</f>
        <v>0</v>
      </c>
      <c r="P2082" s="100" t="str">
        <f t="shared" ca="1" si="172"/>
        <v>OFF</v>
      </c>
      <c r="Q2082" s="84">
        <f>+IFERROR(VLOOKUP(CONSOLIDADO[[#This Row],[Codigo Municipio]],TDDia!$A$4:$B$394,2,0),0)</f>
        <v>0</v>
      </c>
    </row>
    <row r="2083" spans="2:17" ht="14.4" x14ac:dyDescent="0.3">
      <c r="B2083">
        <f t="shared" si="174"/>
        <v>11</v>
      </c>
      <c r="C2083" s="75" t="str" cm="1">
        <f t="array" ref="C2083">+INDEX(Table_4[[Departamento]:[Municipio]],FINAL!$B2083,1)</f>
        <v>Colón</v>
      </c>
      <c r="D2083" s="75" t="str" cm="1">
        <f t="array" ref="D2083">+INDEX(Table_4[[Departamento]:[Municipio]],FINAL!$B2083,4)</f>
        <v>Iriona</v>
      </c>
      <c r="E2083" s="75" t="str" cm="1">
        <f t="array" ref="E2083">+INDEX(Table_4[[Departamento]:[Municipio]],FINAL!$B2083,3)</f>
        <v>0203</v>
      </c>
      <c r="F2083" s="102">
        <f t="shared" si="173"/>
        <v>44044</v>
      </c>
      <c r="G2083" s="77" t="str">
        <f>+CONSOLIDADO[[#This Row],[Codigo Municipio]]&amp;CONSOLIDADO[[#This Row],[Fecha]]</f>
        <v>020344044</v>
      </c>
      <c r="H2083" s="78">
        <f>+IFERROR(VLOOKUP($G2083,TDAcumula!$C$2:$E$2027,3,0),0)</f>
        <v>0</v>
      </c>
      <c r="I2083" s="79">
        <f t="shared" si="170"/>
        <v>0</v>
      </c>
      <c r="J2083" s="80">
        <f>+IF(CONSOLIDADO[[#This Row],[Codigo Municipio]]=E2082,CONSOLIDADO[[#This Row],[Fallecidos Diarios]]+J2082,CONSOLIDADO[[#This Row],[Fallecidos Diarios]])</f>
        <v>0</v>
      </c>
      <c r="K2083" s="81">
        <f t="shared" si="171"/>
        <v>0</v>
      </c>
      <c r="L2083" s="82">
        <f>+IF(CONSOLIDADO[[#This Row],[Codigo Municipio]]=E2082,CONSOLIDADO[[#This Row],[Recuperados Diarios]]+L2082,CONSOLIDADO[[#This Row],[Recuperados Diarios]])</f>
        <v>0</v>
      </c>
      <c r="M2083" s="83" cm="1">
        <f t="array" ref="M2083">+IFERROR(IF(CONSOLIDADO[[#This Row],[Día]]&lt;14,0,INDEX(CONSOLIDADO[Casos Diarios],ROW()-14,1)),0)</f>
        <v>0</v>
      </c>
      <c r="N2083" s="78">
        <f>+IF(CONSOLIDADO[[#This Row],[Clave]]="710143893",1,IF(OR(CONSOLIDADO[[#This Row],[Casos Acumulados]]&gt;0,CONSOLIDADO[[#This Row],[Muertes]]&gt;0),N2082+1,I2083))</f>
        <v>0</v>
      </c>
      <c r="O2083" s="75">
        <f>+IFERROR(VLOOKUP($G2083,TDMuertes!$C$2:$E$534,3,0),0)</f>
        <v>0</v>
      </c>
      <c r="P2083" s="100" t="str">
        <f t="shared" ca="1" si="172"/>
        <v>OFF</v>
      </c>
      <c r="Q2083" s="84">
        <f>+IFERROR(VLOOKUP(CONSOLIDADO[[#This Row],[Codigo Municipio]],TDDia!$A$4:$B$394,2,0),0)</f>
        <v>0</v>
      </c>
    </row>
    <row r="2084" spans="2:17" ht="14.4" x14ac:dyDescent="0.3">
      <c r="B2084">
        <f t="shared" si="174"/>
        <v>11</v>
      </c>
      <c r="C2084" s="75" t="str" cm="1">
        <f t="array" ref="C2084">+INDEX(Table_4[[Departamento]:[Municipio]],FINAL!$B2084,1)</f>
        <v>Colón</v>
      </c>
      <c r="D2084" s="75" t="str" cm="1">
        <f t="array" ref="D2084">+INDEX(Table_4[[Departamento]:[Municipio]],FINAL!$B2084,4)</f>
        <v>Iriona</v>
      </c>
      <c r="E2084" s="75" t="str" cm="1">
        <f t="array" ref="E2084">+INDEX(Table_4[[Departamento]:[Municipio]],FINAL!$B2084,3)</f>
        <v>0203</v>
      </c>
      <c r="F2084" s="102">
        <f t="shared" si="173"/>
        <v>44045</v>
      </c>
      <c r="G2084" s="77" t="str">
        <f>+CONSOLIDADO[[#This Row],[Codigo Municipio]]&amp;CONSOLIDADO[[#This Row],[Fecha]]</f>
        <v>020344045</v>
      </c>
      <c r="H2084" s="78">
        <f>+IFERROR(VLOOKUP($G2084,TDAcumula!$C$2:$E$2027,3,0),0)</f>
        <v>0</v>
      </c>
      <c r="I2084" s="79">
        <f t="shared" si="170"/>
        <v>0</v>
      </c>
      <c r="J2084" s="80">
        <f>+IF(CONSOLIDADO[[#This Row],[Codigo Municipio]]=E2083,CONSOLIDADO[[#This Row],[Fallecidos Diarios]]+J2083,CONSOLIDADO[[#This Row],[Fallecidos Diarios]])</f>
        <v>0</v>
      </c>
      <c r="K2084" s="81">
        <f t="shared" si="171"/>
        <v>0</v>
      </c>
      <c r="L2084" s="82">
        <f>+IF(CONSOLIDADO[[#This Row],[Codigo Municipio]]=E2083,CONSOLIDADO[[#This Row],[Recuperados Diarios]]+L2083,CONSOLIDADO[[#This Row],[Recuperados Diarios]])</f>
        <v>0</v>
      </c>
      <c r="M2084" s="83" cm="1">
        <f t="array" ref="M2084">+IFERROR(IF(CONSOLIDADO[[#This Row],[Día]]&lt;14,0,INDEX(CONSOLIDADO[Casos Diarios],ROW()-14,1)),0)</f>
        <v>0</v>
      </c>
      <c r="N2084" s="78">
        <f>+IF(CONSOLIDADO[[#This Row],[Clave]]="710143893",1,IF(OR(CONSOLIDADO[[#This Row],[Casos Acumulados]]&gt;0,CONSOLIDADO[[#This Row],[Muertes]]&gt;0),N2083+1,I2084))</f>
        <v>0</v>
      </c>
      <c r="O2084" s="75">
        <f>+IFERROR(VLOOKUP($G2084,TDMuertes!$C$2:$E$534,3,0),0)</f>
        <v>0</v>
      </c>
      <c r="P2084" s="100" t="str">
        <f t="shared" ca="1" si="172"/>
        <v>OFF</v>
      </c>
      <c r="Q2084" s="84">
        <f>+IFERROR(VLOOKUP(CONSOLIDADO[[#This Row],[Codigo Municipio]],TDDia!$A$4:$B$394,2,0),0)</f>
        <v>0</v>
      </c>
    </row>
    <row r="2085" spans="2:17" ht="14.4" x14ac:dyDescent="0.3">
      <c r="B2085">
        <f t="shared" si="174"/>
        <v>11</v>
      </c>
      <c r="C2085" s="75" t="str" cm="1">
        <f t="array" ref="C2085">+INDEX(Table_4[[Departamento]:[Municipio]],FINAL!$B2085,1)</f>
        <v>Colón</v>
      </c>
      <c r="D2085" s="75" t="str" cm="1">
        <f t="array" ref="D2085">+INDEX(Table_4[[Departamento]:[Municipio]],FINAL!$B2085,4)</f>
        <v>Iriona</v>
      </c>
      <c r="E2085" s="75" t="str" cm="1">
        <f t="array" ref="E2085">+INDEX(Table_4[[Departamento]:[Municipio]],FINAL!$B2085,3)</f>
        <v>0203</v>
      </c>
      <c r="F2085" s="102">
        <f t="shared" si="173"/>
        <v>44046</v>
      </c>
      <c r="G2085" s="77" t="str">
        <f>+CONSOLIDADO[[#This Row],[Codigo Municipio]]&amp;CONSOLIDADO[[#This Row],[Fecha]]</f>
        <v>020344046</v>
      </c>
      <c r="H2085" s="78">
        <f>+IFERROR(VLOOKUP($G2085,TDAcumula!$C$2:$E$2027,3,0),0)</f>
        <v>0</v>
      </c>
      <c r="I2085" s="79">
        <f t="shared" si="170"/>
        <v>0</v>
      </c>
      <c r="J2085" s="80">
        <f>+IF(CONSOLIDADO[[#This Row],[Codigo Municipio]]=E2084,CONSOLIDADO[[#This Row],[Fallecidos Diarios]]+J2084,CONSOLIDADO[[#This Row],[Fallecidos Diarios]])</f>
        <v>0</v>
      </c>
      <c r="K2085" s="81">
        <f t="shared" si="171"/>
        <v>0</v>
      </c>
      <c r="L2085" s="82">
        <f>+IF(CONSOLIDADO[[#This Row],[Codigo Municipio]]=E2084,CONSOLIDADO[[#This Row],[Recuperados Diarios]]+L2084,CONSOLIDADO[[#This Row],[Recuperados Diarios]])</f>
        <v>0</v>
      </c>
      <c r="M2085" s="83" cm="1">
        <f t="array" ref="M2085">+IFERROR(IF(CONSOLIDADO[[#This Row],[Día]]&lt;14,0,INDEX(CONSOLIDADO[Casos Diarios],ROW()-14,1)),0)</f>
        <v>0</v>
      </c>
      <c r="N2085" s="78">
        <f>+IF(CONSOLIDADO[[#This Row],[Clave]]="710143893",1,IF(OR(CONSOLIDADO[[#This Row],[Casos Acumulados]]&gt;0,CONSOLIDADO[[#This Row],[Muertes]]&gt;0),N2084+1,I2085))</f>
        <v>0</v>
      </c>
      <c r="O2085" s="75">
        <f>+IFERROR(VLOOKUP($G2085,TDMuertes!$C$2:$E$534,3,0),0)</f>
        <v>0</v>
      </c>
      <c r="P2085" s="100" t="str">
        <f t="shared" ca="1" si="172"/>
        <v>OFF</v>
      </c>
      <c r="Q2085" s="84">
        <f>+IFERROR(VLOOKUP(CONSOLIDADO[[#This Row],[Codigo Municipio]],TDDia!$A$4:$B$394,2,0),0)</f>
        <v>0</v>
      </c>
    </row>
    <row r="2086" spans="2:17" ht="14.4" x14ac:dyDescent="0.3">
      <c r="B2086">
        <f t="shared" si="174"/>
        <v>11</v>
      </c>
      <c r="C2086" s="75" t="str" cm="1">
        <f t="array" ref="C2086">+INDEX(Table_4[[Departamento]:[Municipio]],FINAL!$B2086,1)</f>
        <v>Colón</v>
      </c>
      <c r="D2086" s="75" t="str" cm="1">
        <f t="array" ref="D2086">+INDEX(Table_4[[Departamento]:[Municipio]],FINAL!$B2086,4)</f>
        <v>Iriona</v>
      </c>
      <c r="E2086" s="75" t="str" cm="1">
        <f t="array" ref="E2086">+INDEX(Table_4[[Departamento]:[Municipio]],FINAL!$B2086,3)</f>
        <v>0203</v>
      </c>
      <c r="F2086" s="102">
        <f t="shared" si="173"/>
        <v>44047</v>
      </c>
      <c r="G2086" s="77" t="str">
        <f>+CONSOLIDADO[[#This Row],[Codigo Municipio]]&amp;CONSOLIDADO[[#This Row],[Fecha]]</f>
        <v>020344047</v>
      </c>
      <c r="H2086" s="78">
        <f>+IFERROR(VLOOKUP($G2086,TDAcumula!$C$2:$E$2027,3,0),0)</f>
        <v>0</v>
      </c>
      <c r="I2086" s="79">
        <f t="shared" si="170"/>
        <v>0</v>
      </c>
      <c r="J2086" s="80">
        <f>+IF(CONSOLIDADO[[#This Row],[Codigo Municipio]]=E2085,CONSOLIDADO[[#This Row],[Fallecidos Diarios]]+J2085,CONSOLIDADO[[#This Row],[Fallecidos Diarios]])</f>
        <v>0</v>
      </c>
      <c r="K2086" s="81">
        <f t="shared" si="171"/>
        <v>0</v>
      </c>
      <c r="L2086" s="82">
        <f>+IF(CONSOLIDADO[[#This Row],[Codigo Municipio]]=E2085,CONSOLIDADO[[#This Row],[Recuperados Diarios]]+L2085,CONSOLIDADO[[#This Row],[Recuperados Diarios]])</f>
        <v>0</v>
      </c>
      <c r="M2086" s="83" cm="1">
        <f t="array" ref="M2086">+IFERROR(IF(CONSOLIDADO[[#This Row],[Día]]&lt;14,0,INDEX(CONSOLIDADO[Casos Diarios],ROW()-14,1)),0)</f>
        <v>0</v>
      </c>
      <c r="N2086" s="78">
        <f>+IF(CONSOLIDADO[[#This Row],[Clave]]="710143893",1,IF(OR(CONSOLIDADO[[#This Row],[Casos Acumulados]]&gt;0,CONSOLIDADO[[#This Row],[Muertes]]&gt;0),N2085+1,I2086))</f>
        <v>0</v>
      </c>
      <c r="O2086" s="75">
        <f>+IFERROR(VLOOKUP($G2086,TDMuertes!$C$2:$E$534,3,0),0)</f>
        <v>0</v>
      </c>
      <c r="P2086" s="100" t="str">
        <f t="shared" ca="1" si="172"/>
        <v>OFF</v>
      </c>
      <c r="Q2086" s="84">
        <f>+IFERROR(VLOOKUP(CONSOLIDADO[[#This Row],[Codigo Municipio]],TDDia!$A$4:$B$394,2,0),0)</f>
        <v>0</v>
      </c>
    </row>
    <row r="2087" spans="2:17" ht="14.4" x14ac:dyDescent="0.3">
      <c r="B2087">
        <f t="shared" si="174"/>
        <v>11</v>
      </c>
      <c r="C2087" s="75" t="str" cm="1">
        <f t="array" ref="C2087">+INDEX(Table_4[[Departamento]:[Municipio]],FINAL!$B2087,1)</f>
        <v>Colón</v>
      </c>
      <c r="D2087" s="75" t="str" cm="1">
        <f t="array" ref="D2087">+INDEX(Table_4[[Departamento]:[Municipio]],FINAL!$B2087,4)</f>
        <v>Iriona</v>
      </c>
      <c r="E2087" s="75" t="str" cm="1">
        <f t="array" ref="E2087">+INDEX(Table_4[[Departamento]:[Municipio]],FINAL!$B2087,3)</f>
        <v>0203</v>
      </c>
      <c r="F2087" s="102">
        <f t="shared" si="173"/>
        <v>44048</v>
      </c>
      <c r="G2087" s="77" t="str">
        <f>+CONSOLIDADO[[#This Row],[Codigo Municipio]]&amp;CONSOLIDADO[[#This Row],[Fecha]]</f>
        <v>020344048</v>
      </c>
      <c r="H2087" s="78">
        <f>+IFERROR(VLOOKUP($G2087,TDAcumula!$C$2:$E$2027,3,0),0)</f>
        <v>0</v>
      </c>
      <c r="I2087" s="79">
        <f t="shared" si="170"/>
        <v>0</v>
      </c>
      <c r="J2087" s="80">
        <f>+IF(CONSOLIDADO[[#This Row],[Codigo Municipio]]=E2086,CONSOLIDADO[[#This Row],[Fallecidos Diarios]]+J2086,CONSOLIDADO[[#This Row],[Fallecidos Diarios]])</f>
        <v>0</v>
      </c>
      <c r="K2087" s="81">
        <f t="shared" si="171"/>
        <v>0</v>
      </c>
      <c r="L2087" s="82">
        <f>+IF(CONSOLIDADO[[#This Row],[Codigo Municipio]]=E2086,CONSOLIDADO[[#This Row],[Recuperados Diarios]]+L2086,CONSOLIDADO[[#This Row],[Recuperados Diarios]])</f>
        <v>0</v>
      </c>
      <c r="M2087" s="83" cm="1">
        <f t="array" ref="M2087">+IFERROR(IF(CONSOLIDADO[[#This Row],[Día]]&lt;14,0,INDEX(CONSOLIDADO[Casos Diarios],ROW()-14,1)),0)</f>
        <v>0</v>
      </c>
      <c r="N2087" s="78">
        <f>+IF(CONSOLIDADO[[#This Row],[Clave]]="710143893",1,IF(OR(CONSOLIDADO[[#This Row],[Casos Acumulados]]&gt;0,CONSOLIDADO[[#This Row],[Muertes]]&gt;0),N2086+1,I2087))</f>
        <v>0</v>
      </c>
      <c r="O2087" s="75">
        <f>+IFERROR(VLOOKUP($G2087,TDMuertes!$C$2:$E$534,3,0),0)</f>
        <v>0</v>
      </c>
      <c r="P2087" s="100" t="str">
        <f t="shared" ca="1" si="172"/>
        <v>OFF</v>
      </c>
      <c r="Q2087" s="84">
        <f>+IFERROR(VLOOKUP(CONSOLIDADO[[#This Row],[Codigo Municipio]],TDDia!$A$4:$B$394,2,0),0)</f>
        <v>0</v>
      </c>
    </row>
    <row r="2088" spans="2:17" ht="14.4" x14ac:dyDescent="0.3">
      <c r="B2088">
        <f t="shared" si="174"/>
        <v>11</v>
      </c>
      <c r="C2088" s="75" t="str" cm="1">
        <f t="array" ref="C2088">+INDEX(Table_4[[Departamento]:[Municipio]],FINAL!$B2088,1)</f>
        <v>Colón</v>
      </c>
      <c r="D2088" s="75" t="str" cm="1">
        <f t="array" ref="D2088">+INDEX(Table_4[[Departamento]:[Municipio]],FINAL!$B2088,4)</f>
        <v>Iriona</v>
      </c>
      <c r="E2088" s="75" t="str" cm="1">
        <f t="array" ref="E2088">+INDEX(Table_4[[Departamento]:[Municipio]],FINAL!$B2088,3)</f>
        <v>0203</v>
      </c>
      <c r="F2088" s="102">
        <f t="shared" si="173"/>
        <v>44049</v>
      </c>
      <c r="G2088" s="77" t="str">
        <f>+CONSOLIDADO[[#This Row],[Codigo Municipio]]&amp;CONSOLIDADO[[#This Row],[Fecha]]</f>
        <v>020344049</v>
      </c>
      <c r="H2088" s="78">
        <f>+IFERROR(VLOOKUP($G2088,TDAcumula!$C$2:$E$2027,3,0),0)</f>
        <v>0</v>
      </c>
      <c r="I2088" s="79">
        <f t="shared" ref="I2088:I2151" si="175">+IF(E2088=E2087,H2088+I2087,H2088)</f>
        <v>0</v>
      </c>
      <c r="J2088" s="80">
        <f>+IF(CONSOLIDADO[[#This Row],[Codigo Municipio]]=E2087,CONSOLIDADO[[#This Row],[Fallecidos Diarios]]+J2087,CONSOLIDADO[[#This Row],[Fallecidos Diarios]])</f>
        <v>0</v>
      </c>
      <c r="K2088" s="81">
        <f t="shared" ref="K2088:K2151" si="176">+IF(I2088-J2088-L2088&lt;0,0,I2088-J2088-L2088)</f>
        <v>0</v>
      </c>
      <c r="L2088" s="82">
        <f>+IF(CONSOLIDADO[[#This Row],[Codigo Municipio]]=E2087,CONSOLIDADO[[#This Row],[Recuperados Diarios]]+L2087,CONSOLIDADO[[#This Row],[Recuperados Diarios]])</f>
        <v>0</v>
      </c>
      <c r="M2088" s="83" cm="1">
        <f t="array" ref="M2088">+IFERROR(IF(CONSOLIDADO[[#This Row],[Día]]&lt;14,0,INDEX(CONSOLIDADO[Casos Diarios],ROW()-14,1)),0)</f>
        <v>0</v>
      </c>
      <c r="N2088" s="78">
        <f>+IF(CONSOLIDADO[[#This Row],[Clave]]="710143893",1,IF(OR(CONSOLIDADO[[#This Row],[Casos Acumulados]]&gt;0,CONSOLIDADO[[#This Row],[Muertes]]&gt;0),N2087+1,I2088))</f>
        <v>0</v>
      </c>
      <c r="O2088" s="75">
        <f>+IFERROR(VLOOKUP($G2088,TDMuertes!$C$2:$E$534,3,0),0)</f>
        <v>0</v>
      </c>
      <c r="P2088" s="100" t="str">
        <f t="shared" ref="P2088:P2151" ca="1" si="177">+IF(N2088=0,"OFF",IF(N2088=1,"START",IF(AND(N2088&gt;1,F2088&lt;TODAY()+1),"ON","OUT TIME")))</f>
        <v>OFF</v>
      </c>
      <c r="Q2088" s="84">
        <f>+IFERROR(VLOOKUP(CONSOLIDADO[[#This Row],[Codigo Municipio]],TDDia!$A$4:$B$394,2,0),0)</f>
        <v>0</v>
      </c>
    </row>
    <row r="2089" spans="2:17" ht="14.4" x14ac:dyDescent="0.3">
      <c r="B2089">
        <f t="shared" si="174"/>
        <v>11</v>
      </c>
      <c r="C2089" s="75" t="str" cm="1">
        <f t="array" ref="C2089">+INDEX(Table_4[[Departamento]:[Municipio]],FINAL!$B2089,1)</f>
        <v>Colón</v>
      </c>
      <c r="D2089" s="75" t="str" cm="1">
        <f t="array" ref="D2089">+INDEX(Table_4[[Departamento]:[Municipio]],FINAL!$B2089,4)</f>
        <v>Iriona</v>
      </c>
      <c r="E2089" s="75" t="str" cm="1">
        <f t="array" ref="E2089">+INDEX(Table_4[[Departamento]:[Municipio]],FINAL!$B2089,3)</f>
        <v>0203</v>
      </c>
      <c r="F2089" s="102">
        <f t="shared" si="173"/>
        <v>44050</v>
      </c>
      <c r="G2089" s="77" t="str">
        <f>+CONSOLIDADO[[#This Row],[Codigo Municipio]]&amp;CONSOLIDADO[[#This Row],[Fecha]]</f>
        <v>020344050</v>
      </c>
      <c r="H2089" s="78">
        <f>+IFERROR(VLOOKUP($G2089,TDAcumula!$C$2:$E$2027,3,0),0)</f>
        <v>0</v>
      </c>
      <c r="I2089" s="79">
        <f t="shared" si="175"/>
        <v>0</v>
      </c>
      <c r="J2089" s="80">
        <f>+IF(CONSOLIDADO[[#This Row],[Codigo Municipio]]=E2088,CONSOLIDADO[[#This Row],[Fallecidos Diarios]]+J2088,CONSOLIDADO[[#This Row],[Fallecidos Diarios]])</f>
        <v>0</v>
      </c>
      <c r="K2089" s="81">
        <f t="shared" si="176"/>
        <v>0</v>
      </c>
      <c r="L2089" s="82">
        <f>+IF(CONSOLIDADO[[#This Row],[Codigo Municipio]]=E2088,CONSOLIDADO[[#This Row],[Recuperados Diarios]]+L2088,CONSOLIDADO[[#This Row],[Recuperados Diarios]])</f>
        <v>0</v>
      </c>
      <c r="M2089" s="83" cm="1">
        <f t="array" ref="M2089">+IFERROR(IF(CONSOLIDADO[[#This Row],[Día]]&lt;14,0,INDEX(CONSOLIDADO[Casos Diarios],ROW()-14,1)),0)</f>
        <v>0</v>
      </c>
      <c r="N2089" s="78">
        <f>+IF(CONSOLIDADO[[#This Row],[Clave]]="710143893",1,IF(OR(CONSOLIDADO[[#This Row],[Casos Acumulados]]&gt;0,CONSOLIDADO[[#This Row],[Muertes]]&gt;0),N2088+1,I2089))</f>
        <v>0</v>
      </c>
      <c r="O2089" s="75">
        <f>+IFERROR(VLOOKUP($G2089,TDMuertes!$C$2:$E$534,3,0),0)</f>
        <v>0</v>
      </c>
      <c r="P2089" s="100" t="str">
        <f t="shared" ca="1" si="177"/>
        <v>OFF</v>
      </c>
      <c r="Q2089" s="84">
        <f>+IFERROR(VLOOKUP(CONSOLIDADO[[#This Row],[Codigo Municipio]],TDDia!$A$4:$B$394,2,0),0)</f>
        <v>0</v>
      </c>
    </row>
    <row r="2090" spans="2:17" ht="14.4" x14ac:dyDescent="0.3">
      <c r="B2090">
        <f t="shared" si="174"/>
        <v>11</v>
      </c>
      <c r="C2090" s="75" t="str" cm="1">
        <f t="array" ref="C2090">+INDEX(Table_4[[Departamento]:[Municipio]],FINAL!$B2090,1)</f>
        <v>Colón</v>
      </c>
      <c r="D2090" s="75" t="str" cm="1">
        <f t="array" ref="D2090">+INDEX(Table_4[[Departamento]:[Municipio]],FINAL!$B2090,4)</f>
        <v>Iriona</v>
      </c>
      <c r="E2090" s="75" t="str" cm="1">
        <f t="array" ref="E2090">+INDEX(Table_4[[Departamento]:[Municipio]],FINAL!$B2090,3)</f>
        <v>0203</v>
      </c>
      <c r="F2090" s="102">
        <f t="shared" si="173"/>
        <v>44051</v>
      </c>
      <c r="G2090" s="77" t="str">
        <f>+CONSOLIDADO[[#This Row],[Codigo Municipio]]&amp;CONSOLIDADO[[#This Row],[Fecha]]</f>
        <v>020344051</v>
      </c>
      <c r="H2090" s="78">
        <f>+IFERROR(VLOOKUP($G2090,TDAcumula!$C$2:$E$2027,3,0),0)</f>
        <v>0</v>
      </c>
      <c r="I2090" s="79">
        <f t="shared" si="175"/>
        <v>0</v>
      </c>
      <c r="J2090" s="80">
        <f>+IF(CONSOLIDADO[[#This Row],[Codigo Municipio]]=E2089,CONSOLIDADO[[#This Row],[Fallecidos Diarios]]+J2089,CONSOLIDADO[[#This Row],[Fallecidos Diarios]])</f>
        <v>0</v>
      </c>
      <c r="K2090" s="81">
        <f t="shared" si="176"/>
        <v>0</v>
      </c>
      <c r="L2090" s="82">
        <f>+IF(CONSOLIDADO[[#This Row],[Codigo Municipio]]=E2089,CONSOLIDADO[[#This Row],[Recuperados Diarios]]+L2089,CONSOLIDADO[[#This Row],[Recuperados Diarios]])</f>
        <v>0</v>
      </c>
      <c r="M2090" s="83" cm="1">
        <f t="array" ref="M2090">+IFERROR(IF(CONSOLIDADO[[#This Row],[Día]]&lt;14,0,INDEX(CONSOLIDADO[Casos Diarios],ROW()-14,1)),0)</f>
        <v>0</v>
      </c>
      <c r="N2090" s="78">
        <f>+IF(CONSOLIDADO[[#This Row],[Clave]]="710143893",1,IF(OR(CONSOLIDADO[[#This Row],[Casos Acumulados]]&gt;0,CONSOLIDADO[[#This Row],[Muertes]]&gt;0),N2089+1,I2090))</f>
        <v>0</v>
      </c>
      <c r="O2090" s="75">
        <f>+IFERROR(VLOOKUP($G2090,TDMuertes!$C$2:$E$534,3,0),0)</f>
        <v>0</v>
      </c>
      <c r="P2090" s="100" t="str">
        <f t="shared" ca="1" si="177"/>
        <v>OFF</v>
      </c>
      <c r="Q2090" s="84">
        <f>+IFERROR(VLOOKUP(CONSOLIDADO[[#This Row],[Codigo Municipio]],TDDia!$A$4:$B$394,2,0),0)</f>
        <v>0</v>
      </c>
    </row>
    <row r="2091" spans="2:17" ht="14.4" x14ac:dyDescent="0.3">
      <c r="B2091">
        <f t="shared" si="174"/>
        <v>11</v>
      </c>
      <c r="C2091" s="75" t="str" cm="1">
        <f t="array" ref="C2091">+INDEX(Table_4[[Departamento]:[Municipio]],FINAL!$B2091,1)</f>
        <v>Colón</v>
      </c>
      <c r="D2091" s="75" t="str" cm="1">
        <f t="array" ref="D2091">+INDEX(Table_4[[Departamento]:[Municipio]],FINAL!$B2091,4)</f>
        <v>Iriona</v>
      </c>
      <c r="E2091" s="75" t="str" cm="1">
        <f t="array" ref="E2091">+INDEX(Table_4[[Departamento]:[Municipio]],FINAL!$B2091,3)</f>
        <v>0203</v>
      </c>
      <c r="F2091" s="102">
        <f t="shared" si="173"/>
        <v>44052</v>
      </c>
      <c r="G2091" s="77" t="str">
        <f>+CONSOLIDADO[[#This Row],[Codigo Municipio]]&amp;CONSOLIDADO[[#This Row],[Fecha]]</f>
        <v>020344052</v>
      </c>
      <c r="H2091" s="78">
        <f>+IFERROR(VLOOKUP($G2091,TDAcumula!$C$2:$E$2027,3,0),0)</f>
        <v>0</v>
      </c>
      <c r="I2091" s="79">
        <f t="shared" si="175"/>
        <v>0</v>
      </c>
      <c r="J2091" s="80">
        <f>+IF(CONSOLIDADO[[#This Row],[Codigo Municipio]]=E2090,CONSOLIDADO[[#This Row],[Fallecidos Diarios]]+J2090,CONSOLIDADO[[#This Row],[Fallecidos Diarios]])</f>
        <v>0</v>
      </c>
      <c r="K2091" s="81">
        <f t="shared" si="176"/>
        <v>0</v>
      </c>
      <c r="L2091" s="82">
        <f>+IF(CONSOLIDADO[[#This Row],[Codigo Municipio]]=E2090,CONSOLIDADO[[#This Row],[Recuperados Diarios]]+L2090,CONSOLIDADO[[#This Row],[Recuperados Diarios]])</f>
        <v>0</v>
      </c>
      <c r="M2091" s="83" cm="1">
        <f t="array" ref="M2091">+IFERROR(IF(CONSOLIDADO[[#This Row],[Día]]&lt;14,0,INDEX(CONSOLIDADO[Casos Diarios],ROW()-14,1)),0)</f>
        <v>0</v>
      </c>
      <c r="N2091" s="78">
        <f>+IF(CONSOLIDADO[[#This Row],[Clave]]="710143893",1,IF(OR(CONSOLIDADO[[#This Row],[Casos Acumulados]]&gt;0,CONSOLIDADO[[#This Row],[Muertes]]&gt;0),N2090+1,I2091))</f>
        <v>0</v>
      </c>
      <c r="O2091" s="75">
        <f>+IFERROR(VLOOKUP($G2091,TDMuertes!$C$2:$E$534,3,0),0)</f>
        <v>0</v>
      </c>
      <c r="P2091" s="100" t="str">
        <f t="shared" ca="1" si="177"/>
        <v>OFF</v>
      </c>
      <c r="Q2091" s="84">
        <f>+IFERROR(VLOOKUP(CONSOLIDADO[[#This Row],[Codigo Municipio]],TDDia!$A$4:$B$394,2,0),0)</f>
        <v>0</v>
      </c>
    </row>
    <row r="2092" spans="2:17" ht="14.4" x14ac:dyDescent="0.3">
      <c r="B2092">
        <f t="shared" si="174"/>
        <v>11</v>
      </c>
      <c r="C2092" s="75" t="str" cm="1">
        <f t="array" ref="C2092">+INDEX(Table_4[[Departamento]:[Municipio]],FINAL!$B2092,1)</f>
        <v>Colón</v>
      </c>
      <c r="D2092" s="75" t="str" cm="1">
        <f t="array" ref="D2092">+INDEX(Table_4[[Departamento]:[Municipio]],FINAL!$B2092,4)</f>
        <v>Iriona</v>
      </c>
      <c r="E2092" s="75" t="str" cm="1">
        <f t="array" ref="E2092">+INDEX(Table_4[[Departamento]:[Municipio]],FINAL!$B2092,3)</f>
        <v>0203</v>
      </c>
      <c r="F2092" s="102">
        <f t="shared" si="173"/>
        <v>44053</v>
      </c>
      <c r="G2092" s="77" t="str">
        <f>+CONSOLIDADO[[#This Row],[Codigo Municipio]]&amp;CONSOLIDADO[[#This Row],[Fecha]]</f>
        <v>020344053</v>
      </c>
      <c r="H2092" s="78">
        <f>+IFERROR(VLOOKUP($G2092,TDAcumula!$C$2:$E$2027,3,0),0)</f>
        <v>0</v>
      </c>
      <c r="I2092" s="79">
        <f t="shared" si="175"/>
        <v>0</v>
      </c>
      <c r="J2092" s="80">
        <f>+IF(CONSOLIDADO[[#This Row],[Codigo Municipio]]=E2091,CONSOLIDADO[[#This Row],[Fallecidos Diarios]]+J2091,CONSOLIDADO[[#This Row],[Fallecidos Diarios]])</f>
        <v>0</v>
      </c>
      <c r="K2092" s="81">
        <f t="shared" si="176"/>
        <v>0</v>
      </c>
      <c r="L2092" s="82">
        <f>+IF(CONSOLIDADO[[#This Row],[Codigo Municipio]]=E2091,CONSOLIDADO[[#This Row],[Recuperados Diarios]]+L2091,CONSOLIDADO[[#This Row],[Recuperados Diarios]])</f>
        <v>0</v>
      </c>
      <c r="M2092" s="83" cm="1">
        <f t="array" ref="M2092">+IFERROR(IF(CONSOLIDADO[[#This Row],[Día]]&lt;14,0,INDEX(CONSOLIDADO[Casos Diarios],ROW()-14,1)),0)</f>
        <v>0</v>
      </c>
      <c r="N2092" s="78">
        <f>+IF(CONSOLIDADO[[#This Row],[Clave]]="710143893",1,IF(OR(CONSOLIDADO[[#This Row],[Casos Acumulados]]&gt;0,CONSOLIDADO[[#This Row],[Muertes]]&gt;0),N2091+1,I2092))</f>
        <v>0</v>
      </c>
      <c r="O2092" s="75">
        <f>+IFERROR(VLOOKUP($G2092,TDMuertes!$C$2:$E$534,3,0),0)</f>
        <v>0</v>
      </c>
      <c r="P2092" s="100" t="str">
        <f t="shared" ca="1" si="177"/>
        <v>OFF</v>
      </c>
      <c r="Q2092" s="84">
        <f>+IFERROR(VLOOKUP(CONSOLIDADO[[#This Row],[Codigo Municipio]],TDDia!$A$4:$B$394,2,0),0)</f>
        <v>0</v>
      </c>
    </row>
    <row r="2093" spans="2:17" ht="14.4" x14ac:dyDescent="0.3">
      <c r="B2093">
        <f t="shared" si="174"/>
        <v>11</v>
      </c>
      <c r="C2093" s="75" t="str" cm="1">
        <f t="array" ref="C2093">+INDEX(Table_4[[Departamento]:[Municipio]],FINAL!$B2093,1)</f>
        <v>Colón</v>
      </c>
      <c r="D2093" s="75" t="str" cm="1">
        <f t="array" ref="D2093">+INDEX(Table_4[[Departamento]:[Municipio]],FINAL!$B2093,4)</f>
        <v>Iriona</v>
      </c>
      <c r="E2093" s="75" t="str" cm="1">
        <f t="array" ref="E2093">+INDEX(Table_4[[Departamento]:[Municipio]],FINAL!$B2093,3)</f>
        <v>0203</v>
      </c>
      <c r="F2093" s="102">
        <f t="shared" si="173"/>
        <v>44054</v>
      </c>
      <c r="G2093" s="77" t="str">
        <f>+CONSOLIDADO[[#This Row],[Codigo Municipio]]&amp;CONSOLIDADO[[#This Row],[Fecha]]</f>
        <v>020344054</v>
      </c>
      <c r="H2093" s="78">
        <f>+IFERROR(VLOOKUP($G2093,TDAcumula!$C$2:$E$2027,3,0),0)</f>
        <v>0</v>
      </c>
      <c r="I2093" s="79">
        <f t="shared" si="175"/>
        <v>0</v>
      </c>
      <c r="J2093" s="80">
        <f>+IF(CONSOLIDADO[[#This Row],[Codigo Municipio]]=E2092,CONSOLIDADO[[#This Row],[Fallecidos Diarios]]+J2092,CONSOLIDADO[[#This Row],[Fallecidos Diarios]])</f>
        <v>0</v>
      </c>
      <c r="K2093" s="81">
        <f t="shared" si="176"/>
        <v>0</v>
      </c>
      <c r="L2093" s="82">
        <f>+IF(CONSOLIDADO[[#This Row],[Codigo Municipio]]=E2092,CONSOLIDADO[[#This Row],[Recuperados Diarios]]+L2092,CONSOLIDADO[[#This Row],[Recuperados Diarios]])</f>
        <v>0</v>
      </c>
      <c r="M2093" s="83" cm="1">
        <f t="array" ref="M2093">+IFERROR(IF(CONSOLIDADO[[#This Row],[Día]]&lt;14,0,INDEX(CONSOLIDADO[Casos Diarios],ROW()-14,1)),0)</f>
        <v>0</v>
      </c>
      <c r="N2093" s="78">
        <f>+IF(CONSOLIDADO[[#This Row],[Clave]]="710143893",1,IF(OR(CONSOLIDADO[[#This Row],[Casos Acumulados]]&gt;0,CONSOLIDADO[[#This Row],[Muertes]]&gt;0),N2092+1,I2093))</f>
        <v>0</v>
      </c>
      <c r="O2093" s="75">
        <f>+IFERROR(VLOOKUP($G2093,TDMuertes!$C$2:$E$534,3,0),0)</f>
        <v>0</v>
      </c>
      <c r="P2093" s="100" t="str">
        <f t="shared" ca="1" si="177"/>
        <v>OFF</v>
      </c>
      <c r="Q2093" s="84">
        <f>+IFERROR(VLOOKUP(CONSOLIDADO[[#This Row],[Codigo Municipio]],TDDia!$A$4:$B$394,2,0),0)</f>
        <v>0</v>
      </c>
    </row>
    <row r="2094" spans="2:17" ht="14.4" x14ac:dyDescent="0.3">
      <c r="B2094">
        <f t="shared" si="174"/>
        <v>11</v>
      </c>
      <c r="C2094" s="75" t="str" cm="1">
        <f t="array" ref="C2094">+INDEX(Table_4[[Departamento]:[Municipio]],FINAL!$B2094,1)</f>
        <v>Colón</v>
      </c>
      <c r="D2094" s="75" t="str" cm="1">
        <f t="array" ref="D2094">+INDEX(Table_4[[Departamento]:[Municipio]],FINAL!$B2094,4)</f>
        <v>Iriona</v>
      </c>
      <c r="E2094" s="75" t="str" cm="1">
        <f t="array" ref="E2094">+INDEX(Table_4[[Departamento]:[Municipio]],FINAL!$B2094,3)</f>
        <v>0203</v>
      </c>
      <c r="F2094" s="102">
        <f t="shared" si="173"/>
        <v>44055</v>
      </c>
      <c r="G2094" s="77" t="str">
        <f>+CONSOLIDADO[[#This Row],[Codigo Municipio]]&amp;CONSOLIDADO[[#This Row],[Fecha]]</f>
        <v>020344055</v>
      </c>
      <c r="H2094" s="78">
        <f>+IFERROR(VLOOKUP($G2094,TDAcumula!$C$2:$E$2027,3,0),0)</f>
        <v>0</v>
      </c>
      <c r="I2094" s="79">
        <f t="shared" si="175"/>
        <v>0</v>
      </c>
      <c r="J2094" s="80">
        <f>+IF(CONSOLIDADO[[#This Row],[Codigo Municipio]]=E2093,CONSOLIDADO[[#This Row],[Fallecidos Diarios]]+J2093,CONSOLIDADO[[#This Row],[Fallecidos Diarios]])</f>
        <v>0</v>
      </c>
      <c r="K2094" s="81">
        <f t="shared" si="176"/>
        <v>0</v>
      </c>
      <c r="L2094" s="82">
        <f>+IF(CONSOLIDADO[[#This Row],[Codigo Municipio]]=E2093,CONSOLIDADO[[#This Row],[Recuperados Diarios]]+L2093,CONSOLIDADO[[#This Row],[Recuperados Diarios]])</f>
        <v>0</v>
      </c>
      <c r="M2094" s="83" cm="1">
        <f t="array" ref="M2094">+IFERROR(IF(CONSOLIDADO[[#This Row],[Día]]&lt;14,0,INDEX(CONSOLIDADO[Casos Diarios],ROW()-14,1)),0)</f>
        <v>0</v>
      </c>
      <c r="N2094" s="78">
        <f>+IF(CONSOLIDADO[[#This Row],[Clave]]="710143893",1,IF(OR(CONSOLIDADO[[#This Row],[Casos Acumulados]]&gt;0,CONSOLIDADO[[#This Row],[Muertes]]&gt;0),N2093+1,I2094))</f>
        <v>0</v>
      </c>
      <c r="O2094" s="75">
        <f>+IFERROR(VLOOKUP($G2094,TDMuertes!$C$2:$E$534,3,0),0)</f>
        <v>0</v>
      </c>
      <c r="P2094" s="100" t="str">
        <f t="shared" ca="1" si="177"/>
        <v>OFF</v>
      </c>
      <c r="Q2094" s="84">
        <f>+IFERROR(VLOOKUP(CONSOLIDADO[[#This Row],[Codigo Municipio]],TDDia!$A$4:$B$394,2,0),0)</f>
        <v>0</v>
      </c>
    </row>
    <row r="2095" spans="2:17" ht="14.4" x14ac:dyDescent="0.3">
      <c r="B2095">
        <f t="shared" si="174"/>
        <v>11</v>
      </c>
      <c r="C2095" s="75" t="str" cm="1">
        <f t="array" ref="C2095">+INDEX(Table_4[[Departamento]:[Municipio]],FINAL!$B2095,1)</f>
        <v>Colón</v>
      </c>
      <c r="D2095" s="75" t="str" cm="1">
        <f t="array" ref="D2095">+INDEX(Table_4[[Departamento]:[Municipio]],FINAL!$B2095,4)</f>
        <v>Iriona</v>
      </c>
      <c r="E2095" s="75" t="str" cm="1">
        <f t="array" ref="E2095">+INDEX(Table_4[[Departamento]:[Municipio]],FINAL!$B2095,3)</f>
        <v>0203</v>
      </c>
      <c r="F2095" s="102">
        <f t="shared" si="173"/>
        <v>44056</v>
      </c>
      <c r="G2095" s="77" t="str">
        <f>+CONSOLIDADO[[#This Row],[Codigo Municipio]]&amp;CONSOLIDADO[[#This Row],[Fecha]]</f>
        <v>020344056</v>
      </c>
      <c r="H2095" s="78">
        <f>+IFERROR(VLOOKUP($G2095,TDAcumula!$C$2:$E$2027,3,0),0)</f>
        <v>0</v>
      </c>
      <c r="I2095" s="79">
        <f t="shared" si="175"/>
        <v>0</v>
      </c>
      <c r="J2095" s="80">
        <f>+IF(CONSOLIDADO[[#This Row],[Codigo Municipio]]=E2094,CONSOLIDADO[[#This Row],[Fallecidos Diarios]]+J2094,CONSOLIDADO[[#This Row],[Fallecidos Diarios]])</f>
        <v>0</v>
      </c>
      <c r="K2095" s="81">
        <f t="shared" si="176"/>
        <v>0</v>
      </c>
      <c r="L2095" s="82">
        <f>+IF(CONSOLIDADO[[#This Row],[Codigo Municipio]]=E2094,CONSOLIDADO[[#This Row],[Recuperados Diarios]]+L2094,CONSOLIDADO[[#This Row],[Recuperados Diarios]])</f>
        <v>0</v>
      </c>
      <c r="M2095" s="83" cm="1">
        <f t="array" ref="M2095">+IFERROR(IF(CONSOLIDADO[[#This Row],[Día]]&lt;14,0,INDEX(CONSOLIDADO[Casos Diarios],ROW()-14,1)),0)</f>
        <v>0</v>
      </c>
      <c r="N2095" s="78">
        <f>+IF(CONSOLIDADO[[#This Row],[Clave]]="710143893",1,IF(OR(CONSOLIDADO[[#This Row],[Casos Acumulados]]&gt;0,CONSOLIDADO[[#This Row],[Muertes]]&gt;0),N2094+1,I2095))</f>
        <v>0</v>
      </c>
      <c r="O2095" s="75">
        <f>+IFERROR(VLOOKUP($G2095,TDMuertes!$C$2:$E$534,3,0),0)</f>
        <v>0</v>
      </c>
      <c r="P2095" s="100" t="str">
        <f t="shared" ca="1" si="177"/>
        <v>OFF</v>
      </c>
      <c r="Q2095" s="84">
        <f>+IFERROR(VLOOKUP(CONSOLIDADO[[#This Row],[Codigo Municipio]],TDDia!$A$4:$B$394,2,0),0)</f>
        <v>0</v>
      </c>
    </row>
    <row r="2096" spans="2:17" ht="14.4" x14ac:dyDescent="0.3">
      <c r="B2096">
        <f t="shared" si="174"/>
        <v>11</v>
      </c>
      <c r="C2096" s="75" t="str" cm="1">
        <f t="array" ref="C2096">+INDEX(Table_4[[Departamento]:[Municipio]],FINAL!$B2096,1)</f>
        <v>Colón</v>
      </c>
      <c r="D2096" s="75" t="str" cm="1">
        <f t="array" ref="D2096">+INDEX(Table_4[[Departamento]:[Municipio]],FINAL!$B2096,4)</f>
        <v>Iriona</v>
      </c>
      <c r="E2096" s="75" t="str" cm="1">
        <f t="array" ref="E2096">+INDEX(Table_4[[Departamento]:[Municipio]],FINAL!$B2096,3)</f>
        <v>0203</v>
      </c>
      <c r="F2096" s="102">
        <f t="shared" si="173"/>
        <v>44057</v>
      </c>
      <c r="G2096" s="77" t="str">
        <f>+CONSOLIDADO[[#This Row],[Codigo Municipio]]&amp;CONSOLIDADO[[#This Row],[Fecha]]</f>
        <v>020344057</v>
      </c>
      <c r="H2096" s="78">
        <f>+IFERROR(VLOOKUP($G2096,TDAcumula!$C$2:$E$2027,3,0),0)</f>
        <v>0</v>
      </c>
      <c r="I2096" s="79">
        <f t="shared" si="175"/>
        <v>0</v>
      </c>
      <c r="J2096" s="80">
        <f>+IF(CONSOLIDADO[[#This Row],[Codigo Municipio]]=E2095,CONSOLIDADO[[#This Row],[Fallecidos Diarios]]+J2095,CONSOLIDADO[[#This Row],[Fallecidos Diarios]])</f>
        <v>0</v>
      </c>
      <c r="K2096" s="81">
        <f t="shared" si="176"/>
        <v>0</v>
      </c>
      <c r="L2096" s="82">
        <f>+IF(CONSOLIDADO[[#This Row],[Codigo Municipio]]=E2095,CONSOLIDADO[[#This Row],[Recuperados Diarios]]+L2095,CONSOLIDADO[[#This Row],[Recuperados Diarios]])</f>
        <v>0</v>
      </c>
      <c r="M2096" s="83" cm="1">
        <f t="array" ref="M2096">+IFERROR(IF(CONSOLIDADO[[#This Row],[Día]]&lt;14,0,INDEX(CONSOLIDADO[Casos Diarios],ROW()-14,1)),0)</f>
        <v>0</v>
      </c>
      <c r="N2096" s="78">
        <f>+IF(CONSOLIDADO[[#This Row],[Clave]]="710143893",1,IF(OR(CONSOLIDADO[[#This Row],[Casos Acumulados]]&gt;0,CONSOLIDADO[[#This Row],[Muertes]]&gt;0),N2095+1,I2096))</f>
        <v>0</v>
      </c>
      <c r="O2096" s="75">
        <f>+IFERROR(VLOOKUP($G2096,TDMuertes!$C$2:$E$534,3,0),0)</f>
        <v>0</v>
      </c>
      <c r="P2096" s="100" t="str">
        <f t="shared" ca="1" si="177"/>
        <v>OFF</v>
      </c>
      <c r="Q2096" s="84">
        <f>+IFERROR(VLOOKUP(CONSOLIDADO[[#This Row],[Codigo Municipio]],TDDia!$A$4:$B$394,2,0),0)</f>
        <v>0</v>
      </c>
    </row>
    <row r="2097" spans="2:17" ht="14.4" x14ac:dyDescent="0.3">
      <c r="B2097">
        <f t="shared" si="174"/>
        <v>11</v>
      </c>
      <c r="C2097" s="75" t="str" cm="1">
        <f t="array" ref="C2097">+INDEX(Table_4[[Departamento]:[Municipio]],FINAL!$B2097,1)</f>
        <v>Colón</v>
      </c>
      <c r="D2097" s="75" t="str" cm="1">
        <f t="array" ref="D2097">+INDEX(Table_4[[Departamento]:[Municipio]],FINAL!$B2097,4)</f>
        <v>Iriona</v>
      </c>
      <c r="E2097" s="75" t="str" cm="1">
        <f t="array" ref="E2097">+INDEX(Table_4[[Departamento]:[Municipio]],FINAL!$B2097,3)</f>
        <v>0203</v>
      </c>
      <c r="F2097" s="102">
        <f t="shared" si="173"/>
        <v>44058</v>
      </c>
      <c r="G2097" s="77" t="str">
        <f>+CONSOLIDADO[[#This Row],[Codigo Municipio]]&amp;CONSOLIDADO[[#This Row],[Fecha]]</f>
        <v>020344058</v>
      </c>
      <c r="H2097" s="78">
        <f>+IFERROR(VLOOKUP($G2097,TDAcumula!$C$2:$E$2027,3,0),0)</f>
        <v>0</v>
      </c>
      <c r="I2097" s="79">
        <f t="shared" si="175"/>
        <v>0</v>
      </c>
      <c r="J2097" s="80">
        <f>+IF(CONSOLIDADO[[#This Row],[Codigo Municipio]]=E2096,CONSOLIDADO[[#This Row],[Fallecidos Diarios]]+J2096,CONSOLIDADO[[#This Row],[Fallecidos Diarios]])</f>
        <v>0</v>
      </c>
      <c r="K2097" s="81">
        <f t="shared" si="176"/>
        <v>0</v>
      </c>
      <c r="L2097" s="82">
        <f>+IF(CONSOLIDADO[[#This Row],[Codigo Municipio]]=E2096,CONSOLIDADO[[#This Row],[Recuperados Diarios]]+L2096,CONSOLIDADO[[#This Row],[Recuperados Diarios]])</f>
        <v>0</v>
      </c>
      <c r="M2097" s="83" cm="1">
        <f t="array" ref="M2097">+IFERROR(IF(CONSOLIDADO[[#This Row],[Día]]&lt;14,0,INDEX(CONSOLIDADO[Casos Diarios],ROW()-14,1)),0)</f>
        <v>0</v>
      </c>
      <c r="N2097" s="78">
        <f>+IF(CONSOLIDADO[[#This Row],[Clave]]="710143893",1,IF(OR(CONSOLIDADO[[#This Row],[Casos Acumulados]]&gt;0,CONSOLIDADO[[#This Row],[Muertes]]&gt;0),N2096+1,I2097))</f>
        <v>0</v>
      </c>
      <c r="O2097" s="75">
        <f>+IFERROR(VLOOKUP($G2097,TDMuertes!$C$2:$E$534,3,0),0)</f>
        <v>0</v>
      </c>
      <c r="P2097" s="100" t="str">
        <f t="shared" ca="1" si="177"/>
        <v>OFF</v>
      </c>
      <c r="Q2097" s="84">
        <f>+IFERROR(VLOOKUP(CONSOLIDADO[[#This Row],[Codigo Municipio]],TDDia!$A$4:$B$394,2,0),0)</f>
        <v>0</v>
      </c>
    </row>
    <row r="2098" spans="2:17" ht="14.4" x14ac:dyDescent="0.3">
      <c r="B2098">
        <f t="shared" si="174"/>
        <v>11</v>
      </c>
      <c r="C2098" s="75" t="str" cm="1">
        <f t="array" ref="C2098">+INDEX(Table_4[[Departamento]:[Municipio]],FINAL!$B2098,1)</f>
        <v>Colón</v>
      </c>
      <c r="D2098" s="75" t="str" cm="1">
        <f t="array" ref="D2098">+INDEX(Table_4[[Departamento]:[Municipio]],FINAL!$B2098,4)</f>
        <v>Iriona</v>
      </c>
      <c r="E2098" s="75" t="str" cm="1">
        <f t="array" ref="E2098">+INDEX(Table_4[[Departamento]:[Municipio]],FINAL!$B2098,3)</f>
        <v>0203</v>
      </c>
      <c r="F2098" s="102">
        <f t="shared" si="173"/>
        <v>44059</v>
      </c>
      <c r="G2098" s="77" t="str">
        <f>+CONSOLIDADO[[#This Row],[Codigo Municipio]]&amp;CONSOLIDADO[[#This Row],[Fecha]]</f>
        <v>020344059</v>
      </c>
      <c r="H2098" s="78">
        <f>+IFERROR(VLOOKUP($G2098,TDAcumula!$C$2:$E$2027,3,0),0)</f>
        <v>0</v>
      </c>
      <c r="I2098" s="79">
        <f t="shared" si="175"/>
        <v>0</v>
      </c>
      <c r="J2098" s="80">
        <f>+IF(CONSOLIDADO[[#This Row],[Codigo Municipio]]=E2097,CONSOLIDADO[[#This Row],[Fallecidos Diarios]]+J2097,CONSOLIDADO[[#This Row],[Fallecidos Diarios]])</f>
        <v>0</v>
      </c>
      <c r="K2098" s="81">
        <f t="shared" si="176"/>
        <v>0</v>
      </c>
      <c r="L2098" s="82">
        <f>+IF(CONSOLIDADO[[#This Row],[Codigo Municipio]]=E2097,CONSOLIDADO[[#This Row],[Recuperados Diarios]]+L2097,CONSOLIDADO[[#This Row],[Recuperados Diarios]])</f>
        <v>0</v>
      </c>
      <c r="M2098" s="83" cm="1">
        <f t="array" ref="M2098">+IFERROR(IF(CONSOLIDADO[[#This Row],[Día]]&lt;14,0,INDEX(CONSOLIDADO[Casos Diarios],ROW()-14,1)),0)</f>
        <v>0</v>
      </c>
      <c r="N2098" s="78">
        <f>+IF(CONSOLIDADO[[#This Row],[Clave]]="710143893",1,IF(OR(CONSOLIDADO[[#This Row],[Casos Acumulados]]&gt;0,CONSOLIDADO[[#This Row],[Muertes]]&gt;0),N2097+1,I2098))</f>
        <v>0</v>
      </c>
      <c r="O2098" s="75">
        <f>+IFERROR(VLOOKUP($G2098,TDMuertes!$C$2:$E$534,3,0),0)</f>
        <v>0</v>
      </c>
      <c r="P2098" s="100" t="str">
        <f t="shared" ca="1" si="177"/>
        <v>OFF</v>
      </c>
      <c r="Q2098" s="84">
        <f>+IFERROR(VLOOKUP(CONSOLIDADO[[#This Row],[Codigo Municipio]],TDDia!$A$4:$B$394,2,0),0)</f>
        <v>0</v>
      </c>
    </row>
    <row r="2099" spans="2:17" ht="14.4" x14ac:dyDescent="0.3">
      <c r="B2099">
        <f t="shared" si="174"/>
        <v>11</v>
      </c>
      <c r="C2099" s="75" t="str" cm="1">
        <f t="array" ref="C2099">+INDEX(Table_4[[Departamento]:[Municipio]],FINAL!$B2099,1)</f>
        <v>Colón</v>
      </c>
      <c r="D2099" s="75" t="str" cm="1">
        <f t="array" ref="D2099">+INDEX(Table_4[[Departamento]:[Municipio]],FINAL!$B2099,4)</f>
        <v>Iriona</v>
      </c>
      <c r="E2099" s="75" t="str" cm="1">
        <f t="array" ref="E2099">+INDEX(Table_4[[Departamento]:[Municipio]],FINAL!$B2099,3)</f>
        <v>0203</v>
      </c>
      <c r="F2099" s="102">
        <f t="shared" si="173"/>
        <v>44060</v>
      </c>
      <c r="G2099" s="77" t="str">
        <f>+CONSOLIDADO[[#This Row],[Codigo Municipio]]&amp;CONSOLIDADO[[#This Row],[Fecha]]</f>
        <v>020344060</v>
      </c>
      <c r="H2099" s="78">
        <f>+IFERROR(VLOOKUP($G2099,TDAcumula!$C$2:$E$2027,3,0),0)</f>
        <v>0</v>
      </c>
      <c r="I2099" s="79">
        <f t="shared" si="175"/>
        <v>0</v>
      </c>
      <c r="J2099" s="80">
        <f>+IF(CONSOLIDADO[[#This Row],[Codigo Municipio]]=E2098,CONSOLIDADO[[#This Row],[Fallecidos Diarios]]+J2098,CONSOLIDADO[[#This Row],[Fallecidos Diarios]])</f>
        <v>0</v>
      </c>
      <c r="K2099" s="81">
        <f t="shared" si="176"/>
        <v>0</v>
      </c>
      <c r="L2099" s="82">
        <f>+IF(CONSOLIDADO[[#This Row],[Codigo Municipio]]=E2098,CONSOLIDADO[[#This Row],[Recuperados Diarios]]+L2098,CONSOLIDADO[[#This Row],[Recuperados Diarios]])</f>
        <v>0</v>
      </c>
      <c r="M2099" s="83" cm="1">
        <f t="array" ref="M2099">+IFERROR(IF(CONSOLIDADO[[#This Row],[Día]]&lt;14,0,INDEX(CONSOLIDADO[Casos Diarios],ROW()-14,1)),0)</f>
        <v>0</v>
      </c>
      <c r="N2099" s="78">
        <f>+IF(CONSOLIDADO[[#This Row],[Clave]]="710143893",1,IF(OR(CONSOLIDADO[[#This Row],[Casos Acumulados]]&gt;0,CONSOLIDADO[[#This Row],[Muertes]]&gt;0),N2098+1,I2099))</f>
        <v>0</v>
      </c>
      <c r="O2099" s="75">
        <f>+IFERROR(VLOOKUP($G2099,TDMuertes!$C$2:$E$534,3,0),0)</f>
        <v>0</v>
      </c>
      <c r="P2099" s="100" t="str">
        <f t="shared" ca="1" si="177"/>
        <v>OFF</v>
      </c>
      <c r="Q2099" s="84">
        <f>+IFERROR(VLOOKUP(CONSOLIDADO[[#This Row],[Codigo Municipio]],TDDia!$A$4:$B$394,2,0),0)</f>
        <v>0</v>
      </c>
    </row>
    <row r="2100" spans="2:17" ht="14.4" x14ac:dyDescent="0.3">
      <c r="B2100">
        <f t="shared" si="174"/>
        <v>11</v>
      </c>
      <c r="C2100" s="75" t="str" cm="1">
        <f t="array" ref="C2100">+INDEX(Table_4[[Departamento]:[Municipio]],FINAL!$B2100,1)</f>
        <v>Colón</v>
      </c>
      <c r="D2100" s="75" t="str" cm="1">
        <f t="array" ref="D2100">+INDEX(Table_4[[Departamento]:[Municipio]],FINAL!$B2100,4)</f>
        <v>Iriona</v>
      </c>
      <c r="E2100" s="75" t="str" cm="1">
        <f t="array" ref="E2100">+INDEX(Table_4[[Departamento]:[Municipio]],FINAL!$B2100,3)</f>
        <v>0203</v>
      </c>
      <c r="F2100" s="102">
        <f t="shared" si="173"/>
        <v>44061</v>
      </c>
      <c r="G2100" s="77" t="str">
        <f>+CONSOLIDADO[[#This Row],[Codigo Municipio]]&amp;CONSOLIDADO[[#This Row],[Fecha]]</f>
        <v>020344061</v>
      </c>
      <c r="H2100" s="78">
        <f>+IFERROR(VLOOKUP($G2100,TDAcumula!$C$2:$E$2027,3,0),0)</f>
        <v>0</v>
      </c>
      <c r="I2100" s="79">
        <f t="shared" si="175"/>
        <v>0</v>
      </c>
      <c r="J2100" s="80">
        <f>+IF(CONSOLIDADO[[#This Row],[Codigo Municipio]]=E2099,CONSOLIDADO[[#This Row],[Fallecidos Diarios]]+J2099,CONSOLIDADO[[#This Row],[Fallecidos Diarios]])</f>
        <v>0</v>
      </c>
      <c r="K2100" s="81">
        <f t="shared" si="176"/>
        <v>0</v>
      </c>
      <c r="L2100" s="82">
        <f>+IF(CONSOLIDADO[[#This Row],[Codigo Municipio]]=E2099,CONSOLIDADO[[#This Row],[Recuperados Diarios]]+L2099,CONSOLIDADO[[#This Row],[Recuperados Diarios]])</f>
        <v>0</v>
      </c>
      <c r="M2100" s="83" cm="1">
        <f t="array" ref="M2100">+IFERROR(IF(CONSOLIDADO[[#This Row],[Día]]&lt;14,0,INDEX(CONSOLIDADO[Casos Diarios],ROW()-14,1)),0)</f>
        <v>0</v>
      </c>
      <c r="N2100" s="78">
        <f>+IF(CONSOLIDADO[[#This Row],[Clave]]="710143893",1,IF(OR(CONSOLIDADO[[#This Row],[Casos Acumulados]]&gt;0,CONSOLIDADO[[#This Row],[Muertes]]&gt;0),N2099+1,I2100))</f>
        <v>0</v>
      </c>
      <c r="O2100" s="75">
        <f>+IFERROR(VLOOKUP($G2100,TDMuertes!$C$2:$E$534,3,0),0)</f>
        <v>0</v>
      </c>
      <c r="P2100" s="100" t="str">
        <f t="shared" ca="1" si="177"/>
        <v>OFF</v>
      </c>
      <c r="Q2100" s="84">
        <f>+IFERROR(VLOOKUP(CONSOLIDADO[[#This Row],[Codigo Municipio]],TDDia!$A$4:$B$394,2,0),0)</f>
        <v>0</v>
      </c>
    </row>
    <row r="2101" spans="2:17" ht="14.4" x14ac:dyDescent="0.3">
      <c r="B2101">
        <f t="shared" si="174"/>
        <v>11</v>
      </c>
      <c r="C2101" s="75" t="str" cm="1">
        <f t="array" ref="C2101">+INDEX(Table_4[[Departamento]:[Municipio]],FINAL!$B2101,1)</f>
        <v>Colón</v>
      </c>
      <c r="D2101" s="75" t="str" cm="1">
        <f t="array" ref="D2101">+INDEX(Table_4[[Departamento]:[Municipio]],FINAL!$B2101,4)</f>
        <v>Iriona</v>
      </c>
      <c r="E2101" s="75" t="str" cm="1">
        <f t="array" ref="E2101">+INDEX(Table_4[[Departamento]:[Municipio]],FINAL!$B2101,3)</f>
        <v>0203</v>
      </c>
      <c r="F2101" s="102">
        <f t="shared" si="173"/>
        <v>44062</v>
      </c>
      <c r="G2101" s="77" t="str">
        <f>+CONSOLIDADO[[#This Row],[Codigo Municipio]]&amp;CONSOLIDADO[[#This Row],[Fecha]]</f>
        <v>020344062</v>
      </c>
      <c r="H2101" s="78">
        <f>+IFERROR(VLOOKUP($G2101,TDAcumula!$C$2:$E$2027,3,0),0)</f>
        <v>0</v>
      </c>
      <c r="I2101" s="79">
        <f t="shared" si="175"/>
        <v>0</v>
      </c>
      <c r="J2101" s="80">
        <f>+IF(CONSOLIDADO[[#This Row],[Codigo Municipio]]=E2100,CONSOLIDADO[[#This Row],[Fallecidos Diarios]]+J2100,CONSOLIDADO[[#This Row],[Fallecidos Diarios]])</f>
        <v>0</v>
      </c>
      <c r="K2101" s="81">
        <f t="shared" si="176"/>
        <v>0</v>
      </c>
      <c r="L2101" s="82">
        <f>+IF(CONSOLIDADO[[#This Row],[Codigo Municipio]]=E2100,CONSOLIDADO[[#This Row],[Recuperados Diarios]]+L2100,CONSOLIDADO[[#This Row],[Recuperados Diarios]])</f>
        <v>0</v>
      </c>
      <c r="M2101" s="83" cm="1">
        <f t="array" ref="M2101">+IFERROR(IF(CONSOLIDADO[[#This Row],[Día]]&lt;14,0,INDEX(CONSOLIDADO[Casos Diarios],ROW()-14,1)),0)</f>
        <v>0</v>
      </c>
      <c r="N2101" s="78">
        <f>+IF(CONSOLIDADO[[#This Row],[Clave]]="710143893",1,IF(OR(CONSOLIDADO[[#This Row],[Casos Acumulados]]&gt;0,CONSOLIDADO[[#This Row],[Muertes]]&gt;0),N2100+1,I2101))</f>
        <v>0</v>
      </c>
      <c r="O2101" s="75">
        <f>+IFERROR(VLOOKUP($G2101,TDMuertes!$C$2:$E$534,3,0),0)</f>
        <v>0</v>
      </c>
      <c r="P2101" s="100" t="str">
        <f t="shared" ca="1" si="177"/>
        <v>OFF</v>
      </c>
      <c r="Q2101" s="84">
        <f>+IFERROR(VLOOKUP(CONSOLIDADO[[#This Row],[Codigo Municipio]],TDDia!$A$4:$B$394,2,0),0)</f>
        <v>0</v>
      </c>
    </row>
    <row r="2102" spans="2:17" ht="14.4" x14ac:dyDescent="0.3">
      <c r="B2102">
        <f t="shared" si="174"/>
        <v>11</v>
      </c>
      <c r="C2102" s="75" t="str" cm="1">
        <f t="array" ref="C2102">+INDEX(Table_4[[Departamento]:[Municipio]],FINAL!$B2102,1)</f>
        <v>Colón</v>
      </c>
      <c r="D2102" s="75" t="str" cm="1">
        <f t="array" ref="D2102">+INDEX(Table_4[[Departamento]:[Municipio]],FINAL!$B2102,4)</f>
        <v>Iriona</v>
      </c>
      <c r="E2102" s="75" t="str" cm="1">
        <f t="array" ref="E2102">+INDEX(Table_4[[Departamento]:[Municipio]],FINAL!$B2102,3)</f>
        <v>0203</v>
      </c>
      <c r="F2102" s="102">
        <f t="shared" si="173"/>
        <v>44063</v>
      </c>
      <c r="G2102" s="77" t="str">
        <f>+CONSOLIDADO[[#This Row],[Codigo Municipio]]&amp;CONSOLIDADO[[#This Row],[Fecha]]</f>
        <v>020344063</v>
      </c>
      <c r="H2102" s="78">
        <f>+IFERROR(VLOOKUP($G2102,TDAcumula!$C$2:$E$2027,3,0),0)</f>
        <v>0</v>
      </c>
      <c r="I2102" s="79">
        <f t="shared" si="175"/>
        <v>0</v>
      </c>
      <c r="J2102" s="80">
        <f>+IF(CONSOLIDADO[[#This Row],[Codigo Municipio]]=E2101,CONSOLIDADO[[#This Row],[Fallecidos Diarios]]+J2101,CONSOLIDADO[[#This Row],[Fallecidos Diarios]])</f>
        <v>0</v>
      </c>
      <c r="K2102" s="81">
        <f t="shared" si="176"/>
        <v>0</v>
      </c>
      <c r="L2102" s="82">
        <f>+IF(CONSOLIDADO[[#This Row],[Codigo Municipio]]=E2101,CONSOLIDADO[[#This Row],[Recuperados Diarios]]+L2101,CONSOLIDADO[[#This Row],[Recuperados Diarios]])</f>
        <v>0</v>
      </c>
      <c r="M2102" s="83" cm="1">
        <f t="array" ref="M2102">+IFERROR(IF(CONSOLIDADO[[#This Row],[Día]]&lt;14,0,INDEX(CONSOLIDADO[Casos Diarios],ROW()-14,1)),0)</f>
        <v>0</v>
      </c>
      <c r="N2102" s="78">
        <f>+IF(CONSOLIDADO[[#This Row],[Clave]]="710143893",1,IF(OR(CONSOLIDADO[[#This Row],[Casos Acumulados]]&gt;0,CONSOLIDADO[[#This Row],[Muertes]]&gt;0),N2101+1,I2102))</f>
        <v>0</v>
      </c>
      <c r="O2102" s="75">
        <f>+IFERROR(VLOOKUP($G2102,TDMuertes!$C$2:$E$534,3,0),0)</f>
        <v>0</v>
      </c>
      <c r="P2102" s="100" t="str">
        <f t="shared" ca="1" si="177"/>
        <v>OFF</v>
      </c>
      <c r="Q2102" s="84">
        <f>+IFERROR(VLOOKUP(CONSOLIDADO[[#This Row],[Codigo Municipio]],TDDia!$A$4:$B$394,2,0),0)</f>
        <v>0</v>
      </c>
    </row>
    <row r="2103" spans="2:17" ht="14.4" x14ac:dyDescent="0.3">
      <c r="B2103">
        <f t="shared" si="174"/>
        <v>11</v>
      </c>
      <c r="C2103" s="75" t="str" cm="1">
        <f t="array" ref="C2103">+INDEX(Table_4[[Departamento]:[Municipio]],FINAL!$B2103,1)</f>
        <v>Colón</v>
      </c>
      <c r="D2103" s="75" t="str" cm="1">
        <f t="array" ref="D2103">+INDEX(Table_4[[Departamento]:[Municipio]],FINAL!$B2103,4)</f>
        <v>Iriona</v>
      </c>
      <c r="E2103" s="75" t="str" cm="1">
        <f t="array" ref="E2103">+INDEX(Table_4[[Departamento]:[Municipio]],FINAL!$B2103,3)</f>
        <v>0203</v>
      </c>
      <c r="F2103" s="102">
        <f t="shared" si="173"/>
        <v>44064</v>
      </c>
      <c r="G2103" s="77" t="str">
        <f>+CONSOLIDADO[[#This Row],[Codigo Municipio]]&amp;CONSOLIDADO[[#This Row],[Fecha]]</f>
        <v>020344064</v>
      </c>
      <c r="H2103" s="78">
        <f>+IFERROR(VLOOKUP($G2103,TDAcumula!$C$2:$E$2027,3,0),0)</f>
        <v>0</v>
      </c>
      <c r="I2103" s="79">
        <f t="shared" si="175"/>
        <v>0</v>
      </c>
      <c r="J2103" s="80">
        <f>+IF(CONSOLIDADO[[#This Row],[Codigo Municipio]]=E2102,CONSOLIDADO[[#This Row],[Fallecidos Diarios]]+J2102,CONSOLIDADO[[#This Row],[Fallecidos Diarios]])</f>
        <v>0</v>
      </c>
      <c r="K2103" s="81">
        <f t="shared" si="176"/>
        <v>0</v>
      </c>
      <c r="L2103" s="82">
        <f>+IF(CONSOLIDADO[[#This Row],[Codigo Municipio]]=E2102,CONSOLIDADO[[#This Row],[Recuperados Diarios]]+L2102,CONSOLIDADO[[#This Row],[Recuperados Diarios]])</f>
        <v>0</v>
      </c>
      <c r="M2103" s="83" cm="1">
        <f t="array" ref="M2103">+IFERROR(IF(CONSOLIDADO[[#This Row],[Día]]&lt;14,0,INDEX(CONSOLIDADO[Casos Diarios],ROW()-14,1)),0)</f>
        <v>0</v>
      </c>
      <c r="N2103" s="78">
        <f>+IF(CONSOLIDADO[[#This Row],[Clave]]="710143893",1,IF(OR(CONSOLIDADO[[#This Row],[Casos Acumulados]]&gt;0,CONSOLIDADO[[#This Row],[Muertes]]&gt;0),N2102+1,I2103))</f>
        <v>0</v>
      </c>
      <c r="O2103" s="75">
        <f>+IFERROR(VLOOKUP($G2103,TDMuertes!$C$2:$E$534,3,0),0)</f>
        <v>0</v>
      </c>
      <c r="P2103" s="100" t="str">
        <f t="shared" ca="1" si="177"/>
        <v>OFF</v>
      </c>
      <c r="Q2103" s="84">
        <f>+IFERROR(VLOOKUP(CONSOLIDADO[[#This Row],[Codigo Municipio]],TDDia!$A$4:$B$394,2,0),0)</f>
        <v>0</v>
      </c>
    </row>
    <row r="2104" spans="2:17" ht="14.4" x14ac:dyDescent="0.3">
      <c r="B2104">
        <f t="shared" si="174"/>
        <v>11</v>
      </c>
      <c r="C2104" s="75" t="str" cm="1">
        <f t="array" ref="C2104">+INDEX(Table_4[[Departamento]:[Municipio]],FINAL!$B2104,1)</f>
        <v>Colón</v>
      </c>
      <c r="D2104" s="75" t="str" cm="1">
        <f t="array" ref="D2104">+INDEX(Table_4[[Departamento]:[Municipio]],FINAL!$B2104,4)</f>
        <v>Iriona</v>
      </c>
      <c r="E2104" s="75" t="str" cm="1">
        <f t="array" ref="E2104">+INDEX(Table_4[[Departamento]:[Municipio]],FINAL!$B2104,3)</f>
        <v>0203</v>
      </c>
      <c r="F2104" s="102">
        <f t="shared" si="173"/>
        <v>44065</v>
      </c>
      <c r="G2104" s="77" t="str">
        <f>+CONSOLIDADO[[#This Row],[Codigo Municipio]]&amp;CONSOLIDADO[[#This Row],[Fecha]]</f>
        <v>020344065</v>
      </c>
      <c r="H2104" s="78">
        <f>+IFERROR(VLOOKUP($G2104,TDAcumula!$C$2:$E$2027,3,0),0)</f>
        <v>0</v>
      </c>
      <c r="I2104" s="79">
        <f t="shared" si="175"/>
        <v>0</v>
      </c>
      <c r="J2104" s="80">
        <f>+IF(CONSOLIDADO[[#This Row],[Codigo Municipio]]=E2103,CONSOLIDADO[[#This Row],[Fallecidos Diarios]]+J2103,CONSOLIDADO[[#This Row],[Fallecidos Diarios]])</f>
        <v>0</v>
      </c>
      <c r="K2104" s="81">
        <f t="shared" si="176"/>
        <v>0</v>
      </c>
      <c r="L2104" s="82">
        <f>+IF(CONSOLIDADO[[#This Row],[Codigo Municipio]]=E2103,CONSOLIDADO[[#This Row],[Recuperados Diarios]]+L2103,CONSOLIDADO[[#This Row],[Recuperados Diarios]])</f>
        <v>0</v>
      </c>
      <c r="M2104" s="83" cm="1">
        <f t="array" ref="M2104">+IFERROR(IF(CONSOLIDADO[[#This Row],[Día]]&lt;14,0,INDEX(CONSOLIDADO[Casos Diarios],ROW()-14,1)),0)</f>
        <v>0</v>
      </c>
      <c r="N2104" s="78">
        <f>+IF(CONSOLIDADO[[#This Row],[Clave]]="710143893",1,IF(OR(CONSOLIDADO[[#This Row],[Casos Acumulados]]&gt;0,CONSOLIDADO[[#This Row],[Muertes]]&gt;0),N2103+1,I2104))</f>
        <v>0</v>
      </c>
      <c r="O2104" s="75">
        <f>+IFERROR(VLOOKUP($G2104,TDMuertes!$C$2:$E$534,3,0),0)</f>
        <v>0</v>
      </c>
      <c r="P2104" s="100" t="str">
        <f t="shared" ca="1" si="177"/>
        <v>OFF</v>
      </c>
      <c r="Q2104" s="84">
        <f>+IFERROR(VLOOKUP(CONSOLIDADO[[#This Row],[Codigo Municipio]],TDDia!$A$4:$B$394,2,0),0)</f>
        <v>0</v>
      </c>
    </row>
    <row r="2105" spans="2:17" ht="14.4" x14ac:dyDescent="0.3">
      <c r="B2105">
        <f t="shared" si="174"/>
        <v>11</v>
      </c>
      <c r="C2105" s="75" t="str" cm="1">
        <f t="array" ref="C2105">+INDEX(Table_4[[Departamento]:[Municipio]],FINAL!$B2105,1)</f>
        <v>Colón</v>
      </c>
      <c r="D2105" s="75" t="str" cm="1">
        <f t="array" ref="D2105">+INDEX(Table_4[[Departamento]:[Municipio]],FINAL!$B2105,4)</f>
        <v>Iriona</v>
      </c>
      <c r="E2105" s="75" t="str" cm="1">
        <f t="array" ref="E2105">+INDEX(Table_4[[Departamento]:[Municipio]],FINAL!$B2105,3)</f>
        <v>0203</v>
      </c>
      <c r="F2105" s="102">
        <f t="shared" si="173"/>
        <v>44066</v>
      </c>
      <c r="G2105" s="77" t="str">
        <f>+CONSOLIDADO[[#This Row],[Codigo Municipio]]&amp;CONSOLIDADO[[#This Row],[Fecha]]</f>
        <v>020344066</v>
      </c>
      <c r="H2105" s="78">
        <f>+IFERROR(VLOOKUP($G2105,TDAcumula!$C$2:$E$2027,3,0),0)</f>
        <v>0</v>
      </c>
      <c r="I2105" s="79">
        <f t="shared" si="175"/>
        <v>0</v>
      </c>
      <c r="J2105" s="80">
        <f>+IF(CONSOLIDADO[[#This Row],[Codigo Municipio]]=E2104,CONSOLIDADO[[#This Row],[Fallecidos Diarios]]+J2104,CONSOLIDADO[[#This Row],[Fallecidos Diarios]])</f>
        <v>0</v>
      </c>
      <c r="K2105" s="81">
        <f t="shared" si="176"/>
        <v>0</v>
      </c>
      <c r="L2105" s="82">
        <f>+IF(CONSOLIDADO[[#This Row],[Codigo Municipio]]=E2104,CONSOLIDADO[[#This Row],[Recuperados Diarios]]+L2104,CONSOLIDADO[[#This Row],[Recuperados Diarios]])</f>
        <v>0</v>
      </c>
      <c r="M2105" s="83" cm="1">
        <f t="array" ref="M2105">+IFERROR(IF(CONSOLIDADO[[#This Row],[Día]]&lt;14,0,INDEX(CONSOLIDADO[Casos Diarios],ROW()-14,1)),0)</f>
        <v>0</v>
      </c>
      <c r="N2105" s="78">
        <f>+IF(CONSOLIDADO[[#This Row],[Clave]]="710143893",1,IF(OR(CONSOLIDADO[[#This Row],[Casos Acumulados]]&gt;0,CONSOLIDADO[[#This Row],[Muertes]]&gt;0),N2104+1,I2105))</f>
        <v>0</v>
      </c>
      <c r="O2105" s="75">
        <f>+IFERROR(VLOOKUP($G2105,TDMuertes!$C$2:$E$534,3,0),0)</f>
        <v>0</v>
      </c>
      <c r="P2105" s="100" t="str">
        <f t="shared" ca="1" si="177"/>
        <v>OFF</v>
      </c>
      <c r="Q2105" s="84">
        <f>+IFERROR(VLOOKUP(CONSOLIDADO[[#This Row],[Codigo Municipio]],TDDia!$A$4:$B$394,2,0),0)</f>
        <v>0</v>
      </c>
    </row>
    <row r="2106" spans="2:17" ht="14.4" x14ac:dyDescent="0.3">
      <c r="B2106">
        <f t="shared" si="174"/>
        <v>11</v>
      </c>
      <c r="C2106" s="75" t="str" cm="1">
        <f t="array" ref="C2106">+INDEX(Table_4[[Departamento]:[Municipio]],FINAL!$B2106,1)</f>
        <v>Colón</v>
      </c>
      <c r="D2106" s="75" t="str" cm="1">
        <f t="array" ref="D2106">+INDEX(Table_4[[Departamento]:[Municipio]],FINAL!$B2106,4)</f>
        <v>Iriona</v>
      </c>
      <c r="E2106" s="75" t="str" cm="1">
        <f t="array" ref="E2106">+INDEX(Table_4[[Departamento]:[Municipio]],FINAL!$B2106,3)</f>
        <v>0203</v>
      </c>
      <c r="F2106" s="102">
        <f t="shared" si="173"/>
        <v>44067</v>
      </c>
      <c r="G2106" s="77" t="str">
        <f>+CONSOLIDADO[[#This Row],[Codigo Municipio]]&amp;CONSOLIDADO[[#This Row],[Fecha]]</f>
        <v>020344067</v>
      </c>
      <c r="H2106" s="78">
        <f>+IFERROR(VLOOKUP($G2106,TDAcumula!$C$2:$E$2027,3,0),0)</f>
        <v>0</v>
      </c>
      <c r="I2106" s="79">
        <f t="shared" si="175"/>
        <v>0</v>
      </c>
      <c r="J2106" s="80">
        <f>+IF(CONSOLIDADO[[#This Row],[Codigo Municipio]]=E2105,CONSOLIDADO[[#This Row],[Fallecidos Diarios]]+J2105,CONSOLIDADO[[#This Row],[Fallecidos Diarios]])</f>
        <v>0</v>
      </c>
      <c r="K2106" s="81">
        <f t="shared" si="176"/>
        <v>0</v>
      </c>
      <c r="L2106" s="82">
        <f>+IF(CONSOLIDADO[[#This Row],[Codigo Municipio]]=E2105,CONSOLIDADO[[#This Row],[Recuperados Diarios]]+L2105,CONSOLIDADO[[#This Row],[Recuperados Diarios]])</f>
        <v>0</v>
      </c>
      <c r="M2106" s="83" cm="1">
        <f t="array" ref="M2106">+IFERROR(IF(CONSOLIDADO[[#This Row],[Día]]&lt;14,0,INDEX(CONSOLIDADO[Casos Diarios],ROW()-14,1)),0)</f>
        <v>0</v>
      </c>
      <c r="N2106" s="78">
        <f>+IF(CONSOLIDADO[[#This Row],[Clave]]="710143893",1,IF(OR(CONSOLIDADO[[#This Row],[Casos Acumulados]]&gt;0,CONSOLIDADO[[#This Row],[Muertes]]&gt;0),N2105+1,I2106))</f>
        <v>0</v>
      </c>
      <c r="O2106" s="75">
        <f>+IFERROR(VLOOKUP($G2106,TDMuertes!$C$2:$E$534,3,0),0)</f>
        <v>0</v>
      </c>
      <c r="P2106" s="100" t="str">
        <f t="shared" ca="1" si="177"/>
        <v>OFF</v>
      </c>
      <c r="Q2106" s="84">
        <f>+IFERROR(VLOOKUP(CONSOLIDADO[[#This Row],[Codigo Municipio]],TDDia!$A$4:$B$394,2,0),0)</f>
        <v>0</v>
      </c>
    </row>
    <row r="2107" spans="2:17" ht="14.4" x14ac:dyDescent="0.3">
      <c r="B2107">
        <f t="shared" si="174"/>
        <v>11</v>
      </c>
      <c r="C2107" s="75" t="str" cm="1">
        <f t="array" ref="C2107">+INDEX(Table_4[[Departamento]:[Municipio]],FINAL!$B2107,1)</f>
        <v>Colón</v>
      </c>
      <c r="D2107" s="75" t="str" cm="1">
        <f t="array" ref="D2107">+INDEX(Table_4[[Departamento]:[Municipio]],FINAL!$B2107,4)</f>
        <v>Iriona</v>
      </c>
      <c r="E2107" s="75" t="str" cm="1">
        <f t="array" ref="E2107">+INDEX(Table_4[[Departamento]:[Municipio]],FINAL!$B2107,3)</f>
        <v>0203</v>
      </c>
      <c r="F2107" s="102">
        <f t="shared" si="173"/>
        <v>44068</v>
      </c>
      <c r="G2107" s="77" t="str">
        <f>+CONSOLIDADO[[#This Row],[Codigo Municipio]]&amp;CONSOLIDADO[[#This Row],[Fecha]]</f>
        <v>020344068</v>
      </c>
      <c r="H2107" s="78">
        <f>+IFERROR(VLOOKUP($G2107,TDAcumula!$C$2:$E$2027,3,0),0)</f>
        <v>0</v>
      </c>
      <c r="I2107" s="79">
        <f t="shared" si="175"/>
        <v>0</v>
      </c>
      <c r="J2107" s="80">
        <f>+IF(CONSOLIDADO[[#This Row],[Codigo Municipio]]=E2106,CONSOLIDADO[[#This Row],[Fallecidos Diarios]]+J2106,CONSOLIDADO[[#This Row],[Fallecidos Diarios]])</f>
        <v>0</v>
      </c>
      <c r="K2107" s="81">
        <f t="shared" si="176"/>
        <v>0</v>
      </c>
      <c r="L2107" s="82">
        <f>+IF(CONSOLIDADO[[#This Row],[Codigo Municipio]]=E2106,CONSOLIDADO[[#This Row],[Recuperados Diarios]]+L2106,CONSOLIDADO[[#This Row],[Recuperados Diarios]])</f>
        <v>0</v>
      </c>
      <c r="M2107" s="83" cm="1">
        <f t="array" ref="M2107">+IFERROR(IF(CONSOLIDADO[[#This Row],[Día]]&lt;14,0,INDEX(CONSOLIDADO[Casos Diarios],ROW()-14,1)),0)</f>
        <v>0</v>
      </c>
      <c r="N2107" s="78">
        <f>+IF(CONSOLIDADO[[#This Row],[Clave]]="710143893",1,IF(OR(CONSOLIDADO[[#This Row],[Casos Acumulados]]&gt;0,CONSOLIDADO[[#This Row],[Muertes]]&gt;0),N2106+1,I2107))</f>
        <v>0</v>
      </c>
      <c r="O2107" s="75">
        <f>+IFERROR(VLOOKUP($G2107,TDMuertes!$C$2:$E$534,3,0),0)</f>
        <v>0</v>
      </c>
      <c r="P2107" s="100" t="str">
        <f t="shared" ca="1" si="177"/>
        <v>OFF</v>
      </c>
      <c r="Q2107" s="84">
        <f>+IFERROR(VLOOKUP(CONSOLIDADO[[#This Row],[Codigo Municipio]],TDDia!$A$4:$B$394,2,0),0)</f>
        <v>0</v>
      </c>
    </row>
    <row r="2108" spans="2:17" ht="14.4" x14ac:dyDescent="0.3">
      <c r="B2108">
        <f t="shared" si="174"/>
        <v>11</v>
      </c>
      <c r="C2108" s="75" t="str" cm="1">
        <f t="array" ref="C2108">+INDEX(Table_4[[Departamento]:[Municipio]],FINAL!$B2108,1)</f>
        <v>Colón</v>
      </c>
      <c r="D2108" s="75" t="str" cm="1">
        <f t="array" ref="D2108">+INDEX(Table_4[[Departamento]:[Municipio]],FINAL!$B2108,4)</f>
        <v>Iriona</v>
      </c>
      <c r="E2108" s="75" t="str" cm="1">
        <f t="array" ref="E2108">+INDEX(Table_4[[Departamento]:[Municipio]],FINAL!$B2108,3)</f>
        <v>0203</v>
      </c>
      <c r="F2108" s="102">
        <f t="shared" si="173"/>
        <v>44069</v>
      </c>
      <c r="G2108" s="77" t="str">
        <f>+CONSOLIDADO[[#This Row],[Codigo Municipio]]&amp;CONSOLIDADO[[#This Row],[Fecha]]</f>
        <v>020344069</v>
      </c>
      <c r="H2108" s="78">
        <f>+IFERROR(VLOOKUP($G2108,TDAcumula!$C$2:$E$2027,3,0),0)</f>
        <v>0</v>
      </c>
      <c r="I2108" s="79">
        <f t="shared" si="175"/>
        <v>0</v>
      </c>
      <c r="J2108" s="80">
        <f>+IF(CONSOLIDADO[[#This Row],[Codigo Municipio]]=E2107,CONSOLIDADO[[#This Row],[Fallecidos Diarios]]+J2107,CONSOLIDADO[[#This Row],[Fallecidos Diarios]])</f>
        <v>0</v>
      </c>
      <c r="K2108" s="81">
        <f t="shared" si="176"/>
        <v>0</v>
      </c>
      <c r="L2108" s="82">
        <f>+IF(CONSOLIDADO[[#This Row],[Codigo Municipio]]=E2107,CONSOLIDADO[[#This Row],[Recuperados Diarios]]+L2107,CONSOLIDADO[[#This Row],[Recuperados Diarios]])</f>
        <v>0</v>
      </c>
      <c r="M2108" s="83" cm="1">
        <f t="array" ref="M2108">+IFERROR(IF(CONSOLIDADO[[#This Row],[Día]]&lt;14,0,INDEX(CONSOLIDADO[Casos Diarios],ROW()-14,1)),0)</f>
        <v>0</v>
      </c>
      <c r="N2108" s="78">
        <f>+IF(CONSOLIDADO[[#This Row],[Clave]]="710143893",1,IF(OR(CONSOLIDADO[[#This Row],[Casos Acumulados]]&gt;0,CONSOLIDADO[[#This Row],[Muertes]]&gt;0),N2107+1,I2108))</f>
        <v>0</v>
      </c>
      <c r="O2108" s="75">
        <f>+IFERROR(VLOOKUP($G2108,TDMuertes!$C$2:$E$534,3,0),0)</f>
        <v>0</v>
      </c>
      <c r="P2108" s="100" t="str">
        <f t="shared" ca="1" si="177"/>
        <v>OFF</v>
      </c>
      <c r="Q2108" s="84">
        <f>+IFERROR(VLOOKUP(CONSOLIDADO[[#This Row],[Codigo Municipio]],TDDia!$A$4:$B$394,2,0),0)</f>
        <v>0</v>
      </c>
    </row>
    <row r="2109" spans="2:17" ht="14.4" x14ac:dyDescent="0.3">
      <c r="B2109">
        <f t="shared" si="174"/>
        <v>11</v>
      </c>
      <c r="C2109" s="75" t="str" cm="1">
        <f t="array" ref="C2109">+INDEX(Table_4[[Departamento]:[Municipio]],FINAL!$B2109,1)</f>
        <v>Colón</v>
      </c>
      <c r="D2109" s="75" t="str" cm="1">
        <f t="array" ref="D2109">+INDEX(Table_4[[Departamento]:[Municipio]],FINAL!$B2109,4)</f>
        <v>Iriona</v>
      </c>
      <c r="E2109" s="75" t="str" cm="1">
        <f t="array" ref="E2109">+INDEX(Table_4[[Departamento]:[Municipio]],FINAL!$B2109,3)</f>
        <v>0203</v>
      </c>
      <c r="F2109" s="102">
        <f t="shared" si="173"/>
        <v>44070</v>
      </c>
      <c r="G2109" s="77" t="str">
        <f>+CONSOLIDADO[[#This Row],[Codigo Municipio]]&amp;CONSOLIDADO[[#This Row],[Fecha]]</f>
        <v>020344070</v>
      </c>
      <c r="H2109" s="78">
        <f>+IFERROR(VLOOKUP($G2109,TDAcumula!$C$2:$E$2027,3,0),0)</f>
        <v>0</v>
      </c>
      <c r="I2109" s="79">
        <f t="shared" si="175"/>
        <v>0</v>
      </c>
      <c r="J2109" s="80">
        <f>+IF(CONSOLIDADO[[#This Row],[Codigo Municipio]]=E2108,CONSOLIDADO[[#This Row],[Fallecidos Diarios]]+J2108,CONSOLIDADO[[#This Row],[Fallecidos Diarios]])</f>
        <v>0</v>
      </c>
      <c r="K2109" s="81">
        <f t="shared" si="176"/>
        <v>0</v>
      </c>
      <c r="L2109" s="82">
        <f>+IF(CONSOLIDADO[[#This Row],[Codigo Municipio]]=E2108,CONSOLIDADO[[#This Row],[Recuperados Diarios]]+L2108,CONSOLIDADO[[#This Row],[Recuperados Diarios]])</f>
        <v>0</v>
      </c>
      <c r="M2109" s="83" cm="1">
        <f t="array" ref="M2109">+IFERROR(IF(CONSOLIDADO[[#This Row],[Día]]&lt;14,0,INDEX(CONSOLIDADO[Casos Diarios],ROW()-14,1)),0)</f>
        <v>0</v>
      </c>
      <c r="N2109" s="78">
        <f>+IF(CONSOLIDADO[[#This Row],[Clave]]="710143893",1,IF(OR(CONSOLIDADO[[#This Row],[Casos Acumulados]]&gt;0,CONSOLIDADO[[#This Row],[Muertes]]&gt;0),N2108+1,I2109))</f>
        <v>0</v>
      </c>
      <c r="O2109" s="75">
        <f>+IFERROR(VLOOKUP($G2109,TDMuertes!$C$2:$E$534,3,0),0)</f>
        <v>0</v>
      </c>
      <c r="P2109" s="100" t="str">
        <f t="shared" ca="1" si="177"/>
        <v>OFF</v>
      </c>
      <c r="Q2109" s="84">
        <f>+IFERROR(VLOOKUP(CONSOLIDADO[[#This Row],[Codigo Municipio]],TDDia!$A$4:$B$394,2,0),0)</f>
        <v>0</v>
      </c>
    </row>
    <row r="2110" spans="2:17" ht="14.4" x14ac:dyDescent="0.3">
      <c r="B2110">
        <f t="shared" si="174"/>
        <v>11</v>
      </c>
      <c r="C2110" s="75" t="str" cm="1">
        <f t="array" ref="C2110">+INDEX(Table_4[[Departamento]:[Municipio]],FINAL!$B2110,1)</f>
        <v>Colón</v>
      </c>
      <c r="D2110" s="75" t="str" cm="1">
        <f t="array" ref="D2110">+INDEX(Table_4[[Departamento]:[Municipio]],FINAL!$B2110,4)</f>
        <v>Iriona</v>
      </c>
      <c r="E2110" s="75" t="str" cm="1">
        <f t="array" ref="E2110">+INDEX(Table_4[[Departamento]:[Municipio]],FINAL!$B2110,3)</f>
        <v>0203</v>
      </c>
      <c r="F2110" s="102">
        <f t="shared" si="173"/>
        <v>44071</v>
      </c>
      <c r="G2110" s="77" t="str">
        <f>+CONSOLIDADO[[#This Row],[Codigo Municipio]]&amp;CONSOLIDADO[[#This Row],[Fecha]]</f>
        <v>020344071</v>
      </c>
      <c r="H2110" s="78">
        <f>+IFERROR(VLOOKUP($G2110,TDAcumula!$C$2:$E$2027,3,0),0)</f>
        <v>0</v>
      </c>
      <c r="I2110" s="79">
        <f t="shared" si="175"/>
        <v>0</v>
      </c>
      <c r="J2110" s="80">
        <f>+IF(CONSOLIDADO[[#This Row],[Codigo Municipio]]=E2109,CONSOLIDADO[[#This Row],[Fallecidos Diarios]]+J2109,CONSOLIDADO[[#This Row],[Fallecidos Diarios]])</f>
        <v>0</v>
      </c>
      <c r="K2110" s="81">
        <f t="shared" si="176"/>
        <v>0</v>
      </c>
      <c r="L2110" s="82">
        <f>+IF(CONSOLIDADO[[#This Row],[Codigo Municipio]]=E2109,CONSOLIDADO[[#This Row],[Recuperados Diarios]]+L2109,CONSOLIDADO[[#This Row],[Recuperados Diarios]])</f>
        <v>0</v>
      </c>
      <c r="M2110" s="83" cm="1">
        <f t="array" ref="M2110">+IFERROR(IF(CONSOLIDADO[[#This Row],[Día]]&lt;14,0,INDEX(CONSOLIDADO[Casos Diarios],ROW()-14,1)),0)</f>
        <v>0</v>
      </c>
      <c r="N2110" s="78">
        <f>+IF(CONSOLIDADO[[#This Row],[Clave]]="710143893",1,IF(OR(CONSOLIDADO[[#This Row],[Casos Acumulados]]&gt;0,CONSOLIDADO[[#This Row],[Muertes]]&gt;0),N2109+1,I2110))</f>
        <v>0</v>
      </c>
      <c r="O2110" s="75">
        <f>+IFERROR(VLOOKUP($G2110,TDMuertes!$C$2:$E$534,3,0),0)</f>
        <v>0</v>
      </c>
      <c r="P2110" s="100" t="str">
        <f t="shared" ca="1" si="177"/>
        <v>OFF</v>
      </c>
      <c r="Q2110" s="84">
        <f>+IFERROR(VLOOKUP(CONSOLIDADO[[#This Row],[Codigo Municipio]],TDDia!$A$4:$B$394,2,0),0)</f>
        <v>0</v>
      </c>
    </row>
    <row r="2111" spans="2:17" ht="14.4" x14ac:dyDescent="0.3">
      <c r="B2111">
        <f t="shared" si="174"/>
        <v>11</v>
      </c>
      <c r="C2111" s="75" t="str" cm="1">
        <f t="array" ref="C2111">+INDEX(Table_4[[Departamento]:[Municipio]],FINAL!$B2111,1)</f>
        <v>Colón</v>
      </c>
      <c r="D2111" s="75" t="str" cm="1">
        <f t="array" ref="D2111">+INDEX(Table_4[[Departamento]:[Municipio]],FINAL!$B2111,4)</f>
        <v>Iriona</v>
      </c>
      <c r="E2111" s="75" t="str" cm="1">
        <f t="array" ref="E2111">+INDEX(Table_4[[Departamento]:[Municipio]],FINAL!$B2111,3)</f>
        <v>0203</v>
      </c>
      <c r="F2111" s="102">
        <f t="shared" si="173"/>
        <v>44072</v>
      </c>
      <c r="G2111" s="77" t="str">
        <f>+CONSOLIDADO[[#This Row],[Codigo Municipio]]&amp;CONSOLIDADO[[#This Row],[Fecha]]</f>
        <v>020344072</v>
      </c>
      <c r="H2111" s="78">
        <f>+IFERROR(VLOOKUP($G2111,TDAcumula!$C$2:$E$2027,3,0),0)</f>
        <v>0</v>
      </c>
      <c r="I2111" s="79">
        <f t="shared" si="175"/>
        <v>0</v>
      </c>
      <c r="J2111" s="80">
        <f>+IF(CONSOLIDADO[[#This Row],[Codigo Municipio]]=E2110,CONSOLIDADO[[#This Row],[Fallecidos Diarios]]+J2110,CONSOLIDADO[[#This Row],[Fallecidos Diarios]])</f>
        <v>0</v>
      </c>
      <c r="K2111" s="81">
        <f t="shared" si="176"/>
        <v>0</v>
      </c>
      <c r="L2111" s="82">
        <f>+IF(CONSOLIDADO[[#This Row],[Codigo Municipio]]=E2110,CONSOLIDADO[[#This Row],[Recuperados Diarios]]+L2110,CONSOLIDADO[[#This Row],[Recuperados Diarios]])</f>
        <v>0</v>
      </c>
      <c r="M2111" s="83" cm="1">
        <f t="array" ref="M2111">+IFERROR(IF(CONSOLIDADO[[#This Row],[Día]]&lt;14,0,INDEX(CONSOLIDADO[Casos Diarios],ROW()-14,1)),0)</f>
        <v>0</v>
      </c>
      <c r="N2111" s="78">
        <f>+IF(CONSOLIDADO[[#This Row],[Clave]]="710143893",1,IF(OR(CONSOLIDADO[[#This Row],[Casos Acumulados]]&gt;0,CONSOLIDADO[[#This Row],[Muertes]]&gt;0),N2110+1,I2111))</f>
        <v>0</v>
      </c>
      <c r="O2111" s="75">
        <f>+IFERROR(VLOOKUP($G2111,TDMuertes!$C$2:$E$534,3,0),0)</f>
        <v>0</v>
      </c>
      <c r="P2111" s="100" t="str">
        <f t="shared" ca="1" si="177"/>
        <v>OFF</v>
      </c>
      <c r="Q2111" s="84">
        <f>+IFERROR(VLOOKUP(CONSOLIDADO[[#This Row],[Codigo Municipio]],TDDia!$A$4:$B$394,2,0),0)</f>
        <v>0</v>
      </c>
    </row>
    <row r="2112" spans="2:17" ht="14.4" x14ac:dyDescent="0.3">
      <c r="B2112">
        <f t="shared" si="174"/>
        <v>11</v>
      </c>
      <c r="C2112" s="75" t="str" cm="1">
        <f t="array" ref="C2112">+INDEX(Table_4[[Departamento]:[Municipio]],FINAL!$B2112,1)</f>
        <v>Colón</v>
      </c>
      <c r="D2112" s="75" t="str" cm="1">
        <f t="array" ref="D2112">+INDEX(Table_4[[Departamento]:[Municipio]],FINAL!$B2112,4)</f>
        <v>Iriona</v>
      </c>
      <c r="E2112" s="75" t="str" cm="1">
        <f t="array" ref="E2112">+INDEX(Table_4[[Departamento]:[Municipio]],FINAL!$B2112,3)</f>
        <v>0203</v>
      </c>
      <c r="F2112" s="102">
        <f t="shared" si="173"/>
        <v>44073</v>
      </c>
      <c r="G2112" s="77" t="str">
        <f>+CONSOLIDADO[[#This Row],[Codigo Municipio]]&amp;CONSOLIDADO[[#This Row],[Fecha]]</f>
        <v>020344073</v>
      </c>
      <c r="H2112" s="78">
        <f>+IFERROR(VLOOKUP($G2112,TDAcumula!$C$2:$E$2027,3,0),0)</f>
        <v>0</v>
      </c>
      <c r="I2112" s="79">
        <f t="shared" si="175"/>
        <v>0</v>
      </c>
      <c r="J2112" s="80">
        <f>+IF(CONSOLIDADO[[#This Row],[Codigo Municipio]]=E2111,CONSOLIDADO[[#This Row],[Fallecidos Diarios]]+J2111,CONSOLIDADO[[#This Row],[Fallecidos Diarios]])</f>
        <v>0</v>
      </c>
      <c r="K2112" s="81">
        <f t="shared" si="176"/>
        <v>0</v>
      </c>
      <c r="L2112" s="82">
        <f>+IF(CONSOLIDADO[[#This Row],[Codigo Municipio]]=E2111,CONSOLIDADO[[#This Row],[Recuperados Diarios]]+L2111,CONSOLIDADO[[#This Row],[Recuperados Diarios]])</f>
        <v>0</v>
      </c>
      <c r="M2112" s="83" cm="1">
        <f t="array" ref="M2112">+IFERROR(IF(CONSOLIDADO[[#This Row],[Día]]&lt;14,0,INDEX(CONSOLIDADO[Casos Diarios],ROW()-14,1)),0)</f>
        <v>0</v>
      </c>
      <c r="N2112" s="78">
        <f>+IF(CONSOLIDADO[[#This Row],[Clave]]="710143893",1,IF(OR(CONSOLIDADO[[#This Row],[Casos Acumulados]]&gt;0,CONSOLIDADO[[#This Row],[Muertes]]&gt;0),N2111+1,I2112))</f>
        <v>0</v>
      </c>
      <c r="O2112" s="75">
        <f>+IFERROR(VLOOKUP($G2112,TDMuertes!$C$2:$E$534,3,0),0)</f>
        <v>0</v>
      </c>
      <c r="P2112" s="100" t="str">
        <f t="shared" ca="1" si="177"/>
        <v>OFF</v>
      </c>
      <c r="Q2112" s="84">
        <f>+IFERROR(VLOOKUP(CONSOLIDADO[[#This Row],[Codigo Municipio]],TDDia!$A$4:$B$394,2,0),0)</f>
        <v>0</v>
      </c>
    </row>
    <row r="2113" spans="2:17" ht="14.4" x14ac:dyDescent="0.3">
      <c r="B2113">
        <f t="shared" si="174"/>
        <v>11</v>
      </c>
      <c r="C2113" s="75" t="str" cm="1">
        <f t="array" ref="C2113">+INDEX(Table_4[[Departamento]:[Municipio]],FINAL!$B2113,1)</f>
        <v>Colón</v>
      </c>
      <c r="D2113" s="75" t="str" cm="1">
        <f t="array" ref="D2113">+INDEX(Table_4[[Departamento]:[Municipio]],FINAL!$B2113,4)</f>
        <v>Iriona</v>
      </c>
      <c r="E2113" s="75" t="str" cm="1">
        <f t="array" ref="E2113">+INDEX(Table_4[[Departamento]:[Municipio]],FINAL!$B2113,3)</f>
        <v>0203</v>
      </c>
      <c r="F2113" s="102">
        <f t="shared" si="173"/>
        <v>44074</v>
      </c>
      <c r="G2113" s="77" t="str">
        <f>+CONSOLIDADO[[#This Row],[Codigo Municipio]]&amp;CONSOLIDADO[[#This Row],[Fecha]]</f>
        <v>020344074</v>
      </c>
      <c r="H2113" s="78">
        <f>+IFERROR(VLOOKUP($G2113,TDAcumula!$C$2:$E$2027,3,0),0)</f>
        <v>0</v>
      </c>
      <c r="I2113" s="79">
        <f t="shared" si="175"/>
        <v>0</v>
      </c>
      <c r="J2113" s="80">
        <f>+IF(CONSOLIDADO[[#This Row],[Codigo Municipio]]=E2112,CONSOLIDADO[[#This Row],[Fallecidos Diarios]]+J2112,CONSOLIDADO[[#This Row],[Fallecidos Diarios]])</f>
        <v>0</v>
      </c>
      <c r="K2113" s="81">
        <f t="shared" si="176"/>
        <v>0</v>
      </c>
      <c r="L2113" s="82">
        <f>+IF(CONSOLIDADO[[#This Row],[Codigo Municipio]]=E2112,CONSOLIDADO[[#This Row],[Recuperados Diarios]]+L2112,CONSOLIDADO[[#This Row],[Recuperados Diarios]])</f>
        <v>0</v>
      </c>
      <c r="M2113" s="83" cm="1">
        <f t="array" ref="M2113">+IFERROR(IF(CONSOLIDADO[[#This Row],[Día]]&lt;14,0,INDEX(CONSOLIDADO[Casos Diarios],ROW()-14,1)),0)</f>
        <v>0</v>
      </c>
      <c r="N2113" s="78">
        <f>+IF(CONSOLIDADO[[#This Row],[Clave]]="710143893",1,IF(OR(CONSOLIDADO[[#This Row],[Casos Acumulados]]&gt;0,CONSOLIDADO[[#This Row],[Muertes]]&gt;0),N2112+1,I2113))</f>
        <v>0</v>
      </c>
      <c r="O2113" s="75">
        <f>+IFERROR(VLOOKUP($G2113,TDMuertes!$C$2:$E$534,3,0),0)</f>
        <v>0</v>
      </c>
      <c r="P2113" s="100" t="str">
        <f t="shared" ca="1" si="177"/>
        <v>OFF</v>
      </c>
      <c r="Q2113" s="84">
        <f>+IFERROR(VLOOKUP(CONSOLIDADO[[#This Row],[Codigo Municipio]],TDDia!$A$4:$B$394,2,0),0)</f>
        <v>0</v>
      </c>
    </row>
    <row r="2114" spans="2:17" ht="14.4" x14ac:dyDescent="0.3">
      <c r="B2114">
        <f t="shared" si="174"/>
        <v>11</v>
      </c>
      <c r="C2114" s="75" t="str" cm="1">
        <f t="array" ref="C2114">+INDEX(Table_4[[Departamento]:[Municipio]],FINAL!$B2114,1)</f>
        <v>Colón</v>
      </c>
      <c r="D2114" s="75" t="str" cm="1">
        <f t="array" ref="D2114">+INDEX(Table_4[[Departamento]:[Municipio]],FINAL!$B2114,4)</f>
        <v>Iriona</v>
      </c>
      <c r="E2114" s="75" t="str" cm="1">
        <f t="array" ref="E2114">+INDEX(Table_4[[Departamento]:[Municipio]],FINAL!$B2114,3)</f>
        <v>0203</v>
      </c>
      <c r="F2114" s="102">
        <f t="shared" ref="F2114:F2177" si="178">+F1921</f>
        <v>44075</v>
      </c>
      <c r="G2114" s="77" t="str">
        <f>+CONSOLIDADO[[#This Row],[Codigo Municipio]]&amp;CONSOLIDADO[[#This Row],[Fecha]]</f>
        <v>020344075</v>
      </c>
      <c r="H2114" s="78">
        <f>+IFERROR(VLOOKUP($G2114,TDAcumula!$C$2:$E$2027,3,0),0)</f>
        <v>0</v>
      </c>
      <c r="I2114" s="79">
        <f t="shared" si="175"/>
        <v>0</v>
      </c>
      <c r="J2114" s="80">
        <f>+IF(CONSOLIDADO[[#This Row],[Codigo Municipio]]=E2113,CONSOLIDADO[[#This Row],[Fallecidos Diarios]]+J2113,CONSOLIDADO[[#This Row],[Fallecidos Diarios]])</f>
        <v>0</v>
      </c>
      <c r="K2114" s="81">
        <f t="shared" si="176"/>
        <v>0</v>
      </c>
      <c r="L2114" s="82">
        <f>+IF(CONSOLIDADO[[#This Row],[Codigo Municipio]]=E2113,CONSOLIDADO[[#This Row],[Recuperados Diarios]]+L2113,CONSOLIDADO[[#This Row],[Recuperados Diarios]])</f>
        <v>0</v>
      </c>
      <c r="M2114" s="83" cm="1">
        <f t="array" ref="M2114">+IFERROR(IF(CONSOLIDADO[[#This Row],[Día]]&lt;14,0,INDEX(CONSOLIDADO[Casos Diarios],ROW()-14,1)),0)</f>
        <v>0</v>
      </c>
      <c r="N2114" s="78">
        <f>+IF(CONSOLIDADO[[#This Row],[Clave]]="710143893",1,IF(OR(CONSOLIDADO[[#This Row],[Casos Acumulados]]&gt;0,CONSOLIDADO[[#This Row],[Muertes]]&gt;0),N2113+1,I2114))</f>
        <v>0</v>
      </c>
      <c r="O2114" s="75">
        <f>+IFERROR(VLOOKUP($G2114,TDMuertes!$C$2:$E$534,3,0),0)</f>
        <v>0</v>
      </c>
      <c r="P2114" s="100" t="str">
        <f t="shared" ca="1" si="177"/>
        <v>OFF</v>
      </c>
      <c r="Q2114" s="84">
        <f>+IFERROR(VLOOKUP(CONSOLIDADO[[#This Row],[Codigo Municipio]],TDDia!$A$4:$B$394,2,0),0)</f>
        <v>0</v>
      </c>
    </row>
    <row r="2115" spans="2:17" ht="14.4" x14ac:dyDescent="0.3">
      <c r="B2115">
        <f t="shared" si="174"/>
        <v>11</v>
      </c>
      <c r="C2115" s="75" t="str" cm="1">
        <f t="array" ref="C2115">+INDEX(Table_4[[Departamento]:[Municipio]],FINAL!$B2115,1)</f>
        <v>Colón</v>
      </c>
      <c r="D2115" s="75" t="str" cm="1">
        <f t="array" ref="D2115">+INDEX(Table_4[[Departamento]:[Municipio]],FINAL!$B2115,4)</f>
        <v>Iriona</v>
      </c>
      <c r="E2115" s="75" t="str" cm="1">
        <f t="array" ref="E2115">+INDEX(Table_4[[Departamento]:[Municipio]],FINAL!$B2115,3)</f>
        <v>0203</v>
      </c>
      <c r="F2115" s="102">
        <f t="shared" si="178"/>
        <v>44076</v>
      </c>
      <c r="G2115" s="77" t="str">
        <f>+CONSOLIDADO[[#This Row],[Codigo Municipio]]&amp;CONSOLIDADO[[#This Row],[Fecha]]</f>
        <v>020344076</v>
      </c>
      <c r="H2115" s="78">
        <f>+IFERROR(VLOOKUP($G2115,TDAcumula!$C$2:$E$2027,3,0),0)</f>
        <v>0</v>
      </c>
      <c r="I2115" s="79">
        <f t="shared" si="175"/>
        <v>0</v>
      </c>
      <c r="J2115" s="80">
        <f>+IF(CONSOLIDADO[[#This Row],[Codigo Municipio]]=E2114,CONSOLIDADO[[#This Row],[Fallecidos Diarios]]+J2114,CONSOLIDADO[[#This Row],[Fallecidos Diarios]])</f>
        <v>0</v>
      </c>
      <c r="K2115" s="81">
        <f t="shared" si="176"/>
        <v>0</v>
      </c>
      <c r="L2115" s="82">
        <f>+IF(CONSOLIDADO[[#This Row],[Codigo Municipio]]=E2114,CONSOLIDADO[[#This Row],[Recuperados Diarios]]+L2114,CONSOLIDADO[[#This Row],[Recuperados Diarios]])</f>
        <v>0</v>
      </c>
      <c r="M2115" s="83" cm="1">
        <f t="array" ref="M2115">+IFERROR(IF(CONSOLIDADO[[#This Row],[Día]]&lt;14,0,INDEX(CONSOLIDADO[Casos Diarios],ROW()-14,1)),0)</f>
        <v>0</v>
      </c>
      <c r="N2115" s="78">
        <f>+IF(CONSOLIDADO[[#This Row],[Clave]]="710143893",1,IF(OR(CONSOLIDADO[[#This Row],[Casos Acumulados]]&gt;0,CONSOLIDADO[[#This Row],[Muertes]]&gt;0),N2114+1,I2115))</f>
        <v>0</v>
      </c>
      <c r="O2115" s="75">
        <f>+IFERROR(VLOOKUP($G2115,TDMuertes!$C$2:$E$534,3,0),0)</f>
        <v>0</v>
      </c>
      <c r="P2115" s="100" t="str">
        <f t="shared" ca="1" si="177"/>
        <v>OFF</v>
      </c>
      <c r="Q2115" s="84">
        <f>+IFERROR(VLOOKUP(CONSOLIDADO[[#This Row],[Codigo Municipio]],TDDia!$A$4:$B$394,2,0),0)</f>
        <v>0</v>
      </c>
    </row>
    <row r="2116" spans="2:17" ht="14.4" x14ac:dyDescent="0.3">
      <c r="B2116">
        <f t="shared" si="174"/>
        <v>11</v>
      </c>
      <c r="C2116" s="75" t="str" cm="1">
        <f t="array" ref="C2116">+INDEX(Table_4[[Departamento]:[Municipio]],FINAL!$B2116,1)</f>
        <v>Colón</v>
      </c>
      <c r="D2116" s="75" t="str" cm="1">
        <f t="array" ref="D2116">+INDEX(Table_4[[Departamento]:[Municipio]],FINAL!$B2116,4)</f>
        <v>Iriona</v>
      </c>
      <c r="E2116" s="75" t="str" cm="1">
        <f t="array" ref="E2116">+INDEX(Table_4[[Departamento]:[Municipio]],FINAL!$B2116,3)</f>
        <v>0203</v>
      </c>
      <c r="F2116" s="102">
        <f t="shared" si="178"/>
        <v>44077</v>
      </c>
      <c r="G2116" s="77" t="str">
        <f>+CONSOLIDADO[[#This Row],[Codigo Municipio]]&amp;CONSOLIDADO[[#This Row],[Fecha]]</f>
        <v>020344077</v>
      </c>
      <c r="H2116" s="78">
        <f>+IFERROR(VLOOKUP($G2116,TDAcumula!$C$2:$E$2027,3,0),0)</f>
        <v>0</v>
      </c>
      <c r="I2116" s="79">
        <f t="shared" si="175"/>
        <v>0</v>
      </c>
      <c r="J2116" s="80">
        <f>+IF(CONSOLIDADO[[#This Row],[Codigo Municipio]]=E2115,CONSOLIDADO[[#This Row],[Fallecidos Diarios]]+J2115,CONSOLIDADO[[#This Row],[Fallecidos Diarios]])</f>
        <v>0</v>
      </c>
      <c r="K2116" s="81">
        <f t="shared" si="176"/>
        <v>0</v>
      </c>
      <c r="L2116" s="82">
        <f>+IF(CONSOLIDADO[[#This Row],[Codigo Municipio]]=E2115,CONSOLIDADO[[#This Row],[Recuperados Diarios]]+L2115,CONSOLIDADO[[#This Row],[Recuperados Diarios]])</f>
        <v>0</v>
      </c>
      <c r="M2116" s="83" cm="1">
        <f t="array" ref="M2116">+IFERROR(IF(CONSOLIDADO[[#This Row],[Día]]&lt;14,0,INDEX(CONSOLIDADO[Casos Diarios],ROW()-14,1)),0)</f>
        <v>0</v>
      </c>
      <c r="N2116" s="78">
        <f>+IF(CONSOLIDADO[[#This Row],[Clave]]="710143893",1,IF(OR(CONSOLIDADO[[#This Row],[Casos Acumulados]]&gt;0,CONSOLIDADO[[#This Row],[Muertes]]&gt;0),N2115+1,I2116))</f>
        <v>0</v>
      </c>
      <c r="O2116" s="75">
        <f>+IFERROR(VLOOKUP($G2116,TDMuertes!$C$2:$E$534,3,0),0)</f>
        <v>0</v>
      </c>
      <c r="P2116" s="100" t="str">
        <f t="shared" ca="1" si="177"/>
        <v>OFF</v>
      </c>
      <c r="Q2116" s="84">
        <f>+IFERROR(VLOOKUP(CONSOLIDADO[[#This Row],[Codigo Municipio]],TDDia!$A$4:$B$394,2,0),0)</f>
        <v>0</v>
      </c>
    </row>
    <row r="2117" spans="2:17" ht="14.4" x14ac:dyDescent="0.3">
      <c r="B2117">
        <f t="shared" ref="B2117:B2180" si="179">+IF(F2116=44085,B2116+1,B2116)</f>
        <v>11</v>
      </c>
      <c r="C2117" s="75" t="str" cm="1">
        <f t="array" ref="C2117">+INDEX(Table_4[[Departamento]:[Municipio]],FINAL!$B2117,1)</f>
        <v>Colón</v>
      </c>
      <c r="D2117" s="75" t="str" cm="1">
        <f t="array" ref="D2117">+INDEX(Table_4[[Departamento]:[Municipio]],FINAL!$B2117,4)</f>
        <v>Iriona</v>
      </c>
      <c r="E2117" s="75" t="str" cm="1">
        <f t="array" ref="E2117">+INDEX(Table_4[[Departamento]:[Municipio]],FINAL!$B2117,3)</f>
        <v>0203</v>
      </c>
      <c r="F2117" s="102">
        <f t="shared" si="178"/>
        <v>44078</v>
      </c>
      <c r="G2117" s="77" t="str">
        <f>+CONSOLIDADO[[#This Row],[Codigo Municipio]]&amp;CONSOLIDADO[[#This Row],[Fecha]]</f>
        <v>020344078</v>
      </c>
      <c r="H2117" s="78">
        <f>+IFERROR(VLOOKUP($G2117,TDAcumula!$C$2:$E$2027,3,0),0)</f>
        <v>0</v>
      </c>
      <c r="I2117" s="79">
        <f t="shared" si="175"/>
        <v>0</v>
      </c>
      <c r="J2117" s="80">
        <f>+IF(CONSOLIDADO[[#This Row],[Codigo Municipio]]=E2116,CONSOLIDADO[[#This Row],[Fallecidos Diarios]]+J2116,CONSOLIDADO[[#This Row],[Fallecidos Diarios]])</f>
        <v>0</v>
      </c>
      <c r="K2117" s="81">
        <f t="shared" si="176"/>
        <v>0</v>
      </c>
      <c r="L2117" s="82">
        <f>+IF(CONSOLIDADO[[#This Row],[Codigo Municipio]]=E2116,CONSOLIDADO[[#This Row],[Recuperados Diarios]]+L2116,CONSOLIDADO[[#This Row],[Recuperados Diarios]])</f>
        <v>0</v>
      </c>
      <c r="M2117" s="83" cm="1">
        <f t="array" ref="M2117">+IFERROR(IF(CONSOLIDADO[[#This Row],[Día]]&lt;14,0,INDEX(CONSOLIDADO[Casos Diarios],ROW()-14,1)),0)</f>
        <v>0</v>
      </c>
      <c r="N2117" s="78">
        <f>+IF(CONSOLIDADO[[#This Row],[Clave]]="710143893",1,IF(OR(CONSOLIDADO[[#This Row],[Casos Acumulados]]&gt;0,CONSOLIDADO[[#This Row],[Muertes]]&gt;0),N2116+1,I2117))</f>
        <v>0</v>
      </c>
      <c r="O2117" s="75">
        <f>+IFERROR(VLOOKUP($G2117,TDMuertes!$C$2:$E$534,3,0),0)</f>
        <v>0</v>
      </c>
      <c r="P2117" s="100" t="str">
        <f t="shared" ca="1" si="177"/>
        <v>OFF</v>
      </c>
      <c r="Q2117" s="84">
        <f>+IFERROR(VLOOKUP(CONSOLIDADO[[#This Row],[Codigo Municipio]],TDDia!$A$4:$B$394,2,0),0)</f>
        <v>0</v>
      </c>
    </row>
    <row r="2118" spans="2:17" ht="14.4" x14ac:dyDescent="0.3">
      <c r="B2118">
        <f t="shared" si="179"/>
        <v>11</v>
      </c>
      <c r="C2118" s="75" t="str" cm="1">
        <f t="array" ref="C2118">+INDEX(Table_4[[Departamento]:[Municipio]],FINAL!$B2118,1)</f>
        <v>Colón</v>
      </c>
      <c r="D2118" s="75" t="str" cm="1">
        <f t="array" ref="D2118">+INDEX(Table_4[[Departamento]:[Municipio]],FINAL!$B2118,4)</f>
        <v>Iriona</v>
      </c>
      <c r="E2118" s="75" t="str" cm="1">
        <f t="array" ref="E2118">+INDEX(Table_4[[Departamento]:[Municipio]],FINAL!$B2118,3)</f>
        <v>0203</v>
      </c>
      <c r="F2118" s="102">
        <f t="shared" si="178"/>
        <v>44079</v>
      </c>
      <c r="G2118" s="77" t="str">
        <f>+CONSOLIDADO[[#This Row],[Codigo Municipio]]&amp;CONSOLIDADO[[#This Row],[Fecha]]</f>
        <v>020344079</v>
      </c>
      <c r="H2118" s="78">
        <f>+IFERROR(VLOOKUP($G2118,TDAcumula!$C$2:$E$2027,3,0),0)</f>
        <v>0</v>
      </c>
      <c r="I2118" s="79">
        <f t="shared" si="175"/>
        <v>0</v>
      </c>
      <c r="J2118" s="80">
        <f>+IF(CONSOLIDADO[[#This Row],[Codigo Municipio]]=E2117,CONSOLIDADO[[#This Row],[Fallecidos Diarios]]+J2117,CONSOLIDADO[[#This Row],[Fallecidos Diarios]])</f>
        <v>0</v>
      </c>
      <c r="K2118" s="81">
        <f t="shared" si="176"/>
        <v>0</v>
      </c>
      <c r="L2118" s="82">
        <f>+IF(CONSOLIDADO[[#This Row],[Codigo Municipio]]=E2117,CONSOLIDADO[[#This Row],[Recuperados Diarios]]+L2117,CONSOLIDADO[[#This Row],[Recuperados Diarios]])</f>
        <v>0</v>
      </c>
      <c r="M2118" s="83" cm="1">
        <f t="array" ref="M2118">+IFERROR(IF(CONSOLIDADO[[#This Row],[Día]]&lt;14,0,INDEX(CONSOLIDADO[Casos Diarios],ROW()-14,1)),0)</f>
        <v>0</v>
      </c>
      <c r="N2118" s="78">
        <f>+IF(CONSOLIDADO[[#This Row],[Clave]]="710143893",1,IF(OR(CONSOLIDADO[[#This Row],[Casos Acumulados]]&gt;0,CONSOLIDADO[[#This Row],[Muertes]]&gt;0),N2117+1,I2118))</f>
        <v>0</v>
      </c>
      <c r="O2118" s="75">
        <f>+IFERROR(VLOOKUP($G2118,TDMuertes!$C$2:$E$534,3,0),0)</f>
        <v>0</v>
      </c>
      <c r="P2118" s="100" t="str">
        <f t="shared" ca="1" si="177"/>
        <v>OFF</v>
      </c>
      <c r="Q2118" s="84">
        <f>+IFERROR(VLOOKUP(CONSOLIDADO[[#This Row],[Codigo Municipio]],TDDia!$A$4:$B$394,2,0),0)</f>
        <v>0</v>
      </c>
    </row>
    <row r="2119" spans="2:17" ht="14.4" x14ac:dyDescent="0.3">
      <c r="B2119">
        <f t="shared" si="179"/>
        <v>11</v>
      </c>
      <c r="C2119" s="75" t="str" cm="1">
        <f t="array" ref="C2119">+INDEX(Table_4[[Departamento]:[Municipio]],FINAL!$B2119,1)</f>
        <v>Colón</v>
      </c>
      <c r="D2119" s="75" t="str" cm="1">
        <f t="array" ref="D2119">+INDEX(Table_4[[Departamento]:[Municipio]],FINAL!$B2119,4)</f>
        <v>Iriona</v>
      </c>
      <c r="E2119" s="75" t="str" cm="1">
        <f t="array" ref="E2119">+INDEX(Table_4[[Departamento]:[Municipio]],FINAL!$B2119,3)</f>
        <v>0203</v>
      </c>
      <c r="F2119" s="102">
        <f t="shared" si="178"/>
        <v>44080</v>
      </c>
      <c r="G2119" s="77" t="str">
        <f>+CONSOLIDADO[[#This Row],[Codigo Municipio]]&amp;CONSOLIDADO[[#This Row],[Fecha]]</f>
        <v>020344080</v>
      </c>
      <c r="H2119" s="78">
        <f>+IFERROR(VLOOKUP($G2119,TDAcumula!$C$2:$E$2027,3,0),0)</f>
        <v>0</v>
      </c>
      <c r="I2119" s="79">
        <f t="shared" si="175"/>
        <v>0</v>
      </c>
      <c r="J2119" s="80">
        <f>+IF(CONSOLIDADO[[#This Row],[Codigo Municipio]]=E2118,CONSOLIDADO[[#This Row],[Fallecidos Diarios]]+J2118,CONSOLIDADO[[#This Row],[Fallecidos Diarios]])</f>
        <v>0</v>
      </c>
      <c r="K2119" s="81">
        <f t="shared" si="176"/>
        <v>0</v>
      </c>
      <c r="L2119" s="82">
        <f>+IF(CONSOLIDADO[[#This Row],[Codigo Municipio]]=E2118,CONSOLIDADO[[#This Row],[Recuperados Diarios]]+L2118,CONSOLIDADO[[#This Row],[Recuperados Diarios]])</f>
        <v>0</v>
      </c>
      <c r="M2119" s="83" cm="1">
        <f t="array" ref="M2119">+IFERROR(IF(CONSOLIDADO[[#This Row],[Día]]&lt;14,0,INDEX(CONSOLIDADO[Casos Diarios],ROW()-14,1)),0)</f>
        <v>0</v>
      </c>
      <c r="N2119" s="78">
        <f>+IF(CONSOLIDADO[[#This Row],[Clave]]="710143893",1,IF(OR(CONSOLIDADO[[#This Row],[Casos Acumulados]]&gt;0,CONSOLIDADO[[#This Row],[Muertes]]&gt;0),N2118+1,I2119))</f>
        <v>0</v>
      </c>
      <c r="O2119" s="75">
        <f>+IFERROR(VLOOKUP($G2119,TDMuertes!$C$2:$E$534,3,0),0)</f>
        <v>0</v>
      </c>
      <c r="P2119" s="100" t="str">
        <f t="shared" ca="1" si="177"/>
        <v>OFF</v>
      </c>
      <c r="Q2119" s="84">
        <f>+IFERROR(VLOOKUP(CONSOLIDADO[[#This Row],[Codigo Municipio]],TDDia!$A$4:$B$394,2,0),0)</f>
        <v>0</v>
      </c>
    </row>
    <row r="2120" spans="2:17" ht="14.4" x14ac:dyDescent="0.3">
      <c r="B2120">
        <f t="shared" si="179"/>
        <v>11</v>
      </c>
      <c r="C2120" s="75" t="str" cm="1">
        <f t="array" ref="C2120">+INDEX(Table_4[[Departamento]:[Municipio]],FINAL!$B2120,1)</f>
        <v>Colón</v>
      </c>
      <c r="D2120" s="75" t="str" cm="1">
        <f t="array" ref="D2120">+INDEX(Table_4[[Departamento]:[Municipio]],FINAL!$B2120,4)</f>
        <v>Iriona</v>
      </c>
      <c r="E2120" s="75" t="str" cm="1">
        <f t="array" ref="E2120">+INDEX(Table_4[[Departamento]:[Municipio]],FINAL!$B2120,3)</f>
        <v>0203</v>
      </c>
      <c r="F2120" s="102">
        <f t="shared" si="178"/>
        <v>44081</v>
      </c>
      <c r="G2120" s="77" t="str">
        <f>+CONSOLIDADO[[#This Row],[Codigo Municipio]]&amp;CONSOLIDADO[[#This Row],[Fecha]]</f>
        <v>020344081</v>
      </c>
      <c r="H2120" s="78">
        <f>+IFERROR(VLOOKUP($G2120,TDAcumula!$C$2:$E$2027,3,0),0)</f>
        <v>0</v>
      </c>
      <c r="I2120" s="79">
        <f t="shared" si="175"/>
        <v>0</v>
      </c>
      <c r="J2120" s="80">
        <f>+IF(CONSOLIDADO[[#This Row],[Codigo Municipio]]=E2119,CONSOLIDADO[[#This Row],[Fallecidos Diarios]]+J2119,CONSOLIDADO[[#This Row],[Fallecidos Diarios]])</f>
        <v>0</v>
      </c>
      <c r="K2120" s="81">
        <f t="shared" si="176"/>
        <v>0</v>
      </c>
      <c r="L2120" s="82">
        <f>+IF(CONSOLIDADO[[#This Row],[Codigo Municipio]]=E2119,CONSOLIDADO[[#This Row],[Recuperados Diarios]]+L2119,CONSOLIDADO[[#This Row],[Recuperados Diarios]])</f>
        <v>0</v>
      </c>
      <c r="M2120" s="83" cm="1">
        <f t="array" ref="M2120">+IFERROR(IF(CONSOLIDADO[[#This Row],[Día]]&lt;14,0,INDEX(CONSOLIDADO[Casos Diarios],ROW()-14,1)),0)</f>
        <v>0</v>
      </c>
      <c r="N2120" s="78">
        <f>+IF(CONSOLIDADO[[#This Row],[Clave]]="710143893",1,IF(OR(CONSOLIDADO[[#This Row],[Casos Acumulados]]&gt;0,CONSOLIDADO[[#This Row],[Muertes]]&gt;0),N2119+1,I2120))</f>
        <v>0</v>
      </c>
      <c r="O2120" s="75">
        <f>+IFERROR(VLOOKUP($G2120,TDMuertes!$C$2:$E$534,3,0),0)</f>
        <v>0</v>
      </c>
      <c r="P2120" s="100" t="str">
        <f t="shared" ca="1" si="177"/>
        <v>OFF</v>
      </c>
      <c r="Q2120" s="84">
        <f>+IFERROR(VLOOKUP(CONSOLIDADO[[#This Row],[Codigo Municipio]],TDDia!$A$4:$B$394,2,0),0)</f>
        <v>0</v>
      </c>
    </row>
    <row r="2121" spans="2:17" ht="14.4" x14ac:dyDescent="0.3">
      <c r="B2121">
        <f t="shared" si="179"/>
        <v>11</v>
      </c>
      <c r="C2121" s="75" t="str" cm="1">
        <f t="array" ref="C2121">+INDEX(Table_4[[Departamento]:[Municipio]],FINAL!$B2121,1)</f>
        <v>Colón</v>
      </c>
      <c r="D2121" s="75" t="str" cm="1">
        <f t="array" ref="D2121">+INDEX(Table_4[[Departamento]:[Municipio]],FINAL!$B2121,4)</f>
        <v>Iriona</v>
      </c>
      <c r="E2121" s="75" t="str" cm="1">
        <f t="array" ref="E2121">+INDEX(Table_4[[Departamento]:[Municipio]],FINAL!$B2121,3)</f>
        <v>0203</v>
      </c>
      <c r="F2121" s="102">
        <f t="shared" si="178"/>
        <v>44082</v>
      </c>
      <c r="G2121" s="77" t="str">
        <f>+CONSOLIDADO[[#This Row],[Codigo Municipio]]&amp;CONSOLIDADO[[#This Row],[Fecha]]</f>
        <v>020344082</v>
      </c>
      <c r="H2121" s="78">
        <f>+IFERROR(VLOOKUP($G2121,TDAcumula!$C$2:$E$2027,3,0),0)</f>
        <v>0</v>
      </c>
      <c r="I2121" s="79">
        <f t="shared" si="175"/>
        <v>0</v>
      </c>
      <c r="J2121" s="80">
        <f>+IF(CONSOLIDADO[[#This Row],[Codigo Municipio]]=E2120,CONSOLIDADO[[#This Row],[Fallecidos Diarios]]+J2120,CONSOLIDADO[[#This Row],[Fallecidos Diarios]])</f>
        <v>0</v>
      </c>
      <c r="K2121" s="81">
        <f t="shared" si="176"/>
        <v>0</v>
      </c>
      <c r="L2121" s="82">
        <f>+IF(CONSOLIDADO[[#This Row],[Codigo Municipio]]=E2120,CONSOLIDADO[[#This Row],[Recuperados Diarios]]+L2120,CONSOLIDADO[[#This Row],[Recuperados Diarios]])</f>
        <v>0</v>
      </c>
      <c r="M2121" s="83" cm="1">
        <f t="array" ref="M2121">+IFERROR(IF(CONSOLIDADO[[#This Row],[Día]]&lt;14,0,INDEX(CONSOLIDADO[Casos Diarios],ROW()-14,1)),0)</f>
        <v>0</v>
      </c>
      <c r="N2121" s="78">
        <f>+IF(CONSOLIDADO[[#This Row],[Clave]]="710143893",1,IF(OR(CONSOLIDADO[[#This Row],[Casos Acumulados]]&gt;0,CONSOLIDADO[[#This Row],[Muertes]]&gt;0),N2120+1,I2121))</f>
        <v>0</v>
      </c>
      <c r="O2121" s="75">
        <f>+IFERROR(VLOOKUP($G2121,TDMuertes!$C$2:$E$534,3,0),0)</f>
        <v>0</v>
      </c>
      <c r="P2121" s="100" t="str">
        <f t="shared" ca="1" si="177"/>
        <v>OFF</v>
      </c>
      <c r="Q2121" s="84">
        <f>+IFERROR(VLOOKUP(CONSOLIDADO[[#This Row],[Codigo Municipio]],TDDia!$A$4:$B$394,2,0),0)</f>
        <v>0</v>
      </c>
    </row>
    <row r="2122" spans="2:17" ht="14.4" x14ac:dyDescent="0.3">
      <c r="B2122">
        <f t="shared" si="179"/>
        <v>11</v>
      </c>
      <c r="C2122" s="75" t="str" cm="1">
        <f t="array" ref="C2122">+INDEX(Table_4[[Departamento]:[Municipio]],FINAL!$B2122,1)</f>
        <v>Colón</v>
      </c>
      <c r="D2122" s="75" t="str" cm="1">
        <f t="array" ref="D2122">+INDEX(Table_4[[Departamento]:[Municipio]],FINAL!$B2122,4)</f>
        <v>Iriona</v>
      </c>
      <c r="E2122" s="75" t="str" cm="1">
        <f t="array" ref="E2122">+INDEX(Table_4[[Departamento]:[Municipio]],FINAL!$B2122,3)</f>
        <v>0203</v>
      </c>
      <c r="F2122" s="102">
        <f t="shared" si="178"/>
        <v>44083</v>
      </c>
      <c r="G2122" s="77" t="str">
        <f>+CONSOLIDADO[[#This Row],[Codigo Municipio]]&amp;CONSOLIDADO[[#This Row],[Fecha]]</f>
        <v>020344083</v>
      </c>
      <c r="H2122" s="78">
        <f>+IFERROR(VLOOKUP($G2122,TDAcumula!$C$2:$E$2027,3,0),0)</f>
        <v>0</v>
      </c>
      <c r="I2122" s="79">
        <f t="shared" si="175"/>
        <v>0</v>
      </c>
      <c r="J2122" s="80">
        <f>+IF(CONSOLIDADO[[#This Row],[Codigo Municipio]]=E2121,CONSOLIDADO[[#This Row],[Fallecidos Diarios]]+J2121,CONSOLIDADO[[#This Row],[Fallecidos Diarios]])</f>
        <v>0</v>
      </c>
      <c r="K2122" s="81">
        <f t="shared" si="176"/>
        <v>0</v>
      </c>
      <c r="L2122" s="82">
        <f>+IF(CONSOLIDADO[[#This Row],[Codigo Municipio]]=E2121,CONSOLIDADO[[#This Row],[Recuperados Diarios]]+L2121,CONSOLIDADO[[#This Row],[Recuperados Diarios]])</f>
        <v>0</v>
      </c>
      <c r="M2122" s="83" cm="1">
        <f t="array" ref="M2122">+IFERROR(IF(CONSOLIDADO[[#This Row],[Día]]&lt;14,0,INDEX(CONSOLIDADO[Casos Diarios],ROW()-14,1)),0)</f>
        <v>0</v>
      </c>
      <c r="N2122" s="78">
        <f>+IF(CONSOLIDADO[[#This Row],[Clave]]="710143893",1,IF(OR(CONSOLIDADO[[#This Row],[Casos Acumulados]]&gt;0,CONSOLIDADO[[#This Row],[Muertes]]&gt;0),N2121+1,I2122))</f>
        <v>0</v>
      </c>
      <c r="O2122" s="75">
        <f>+IFERROR(VLOOKUP($G2122,TDMuertes!$C$2:$E$534,3,0),0)</f>
        <v>0</v>
      </c>
      <c r="P2122" s="100" t="str">
        <f t="shared" ca="1" si="177"/>
        <v>OFF</v>
      </c>
      <c r="Q2122" s="84">
        <f>+IFERROR(VLOOKUP(CONSOLIDADO[[#This Row],[Codigo Municipio]],TDDia!$A$4:$B$394,2,0),0)</f>
        <v>0</v>
      </c>
    </row>
    <row r="2123" spans="2:17" ht="14.4" x14ac:dyDescent="0.3">
      <c r="B2123">
        <f t="shared" si="179"/>
        <v>11</v>
      </c>
      <c r="C2123" s="75" t="str" cm="1">
        <f t="array" ref="C2123">+INDEX(Table_4[[Departamento]:[Municipio]],FINAL!$B2123,1)</f>
        <v>Colón</v>
      </c>
      <c r="D2123" s="75" t="str" cm="1">
        <f t="array" ref="D2123">+INDEX(Table_4[[Departamento]:[Municipio]],FINAL!$B2123,4)</f>
        <v>Iriona</v>
      </c>
      <c r="E2123" s="75" t="str" cm="1">
        <f t="array" ref="E2123">+INDEX(Table_4[[Departamento]:[Municipio]],FINAL!$B2123,3)</f>
        <v>0203</v>
      </c>
      <c r="F2123" s="102">
        <f t="shared" si="178"/>
        <v>44084</v>
      </c>
      <c r="G2123" s="77" t="str">
        <f>+CONSOLIDADO[[#This Row],[Codigo Municipio]]&amp;CONSOLIDADO[[#This Row],[Fecha]]</f>
        <v>020344084</v>
      </c>
      <c r="H2123" s="78">
        <f>+IFERROR(VLOOKUP($G2123,TDAcumula!$C$2:$E$2027,3,0),0)</f>
        <v>0</v>
      </c>
      <c r="I2123" s="79">
        <f t="shared" si="175"/>
        <v>0</v>
      </c>
      <c r="J2123" s="80">
        <f>+IF(CONSOLIDADO[[#This Row],[Codigo Municipio]]=E2122,CONSOLIDADO[[#This Row],[Fallecidos Diarios]]+J2122,CONSOLIDADO[[#This Row],[Fallecidos Diarios]])</f>
        <v>0</v>
      </c>
      <c r="K2123" s="81">
        <f t="shared" si="176"/>
        <v>0</v>
      </c>
      <c r="L2123" s="82">
        <f>+IF(CONSOLIDADO[[#This Row],[Codigo Municipio]]=E2122,CONSOLIDADO[[#This Row],[Recuperados Diarios]]+L2122,CONSOLIDADO[[#This Row],[Recuperados Diarios]])</f>
        <v>0</v>
      </c>
      <c r="M2123" s="83" cm="1">
        <f t="array" ref="M2123">+IFERROR(IF(CONSOLIDADO[[#This Row],[Día]]&lt;14,0,INDEX(CONSOLIDADO[Casos Diarios],ROW()-14,1)),0)</f>
        <v>0</v>
      </c>
      <c r="N2123" s="78">
        <f>+IF(CONSOLIDADO[[#This Row],[Clave]]="710143893",1,IF(OR(CONSOLIDADO[[#This Row],[Casos Acumulados]]&gt;0,CONSOLIDADO[[#This Row],[Muertes]]&gt;0),N2122+1,I2123))</f>
        <v>0</v>
      </c>
      <c r="O2123" s="75">
        <f>+IFERROR(VLOOKUP($G2123,TDMuertes!$C$2:$E$534,3,0),0)</f>
        <v>0</v>
      </c>
      <c r="P2123" s="100" t="str">
        <f t="shared" ca="1" si="177"/>
        <v>OFF</v>
      </c>
      <c r="Q2123" s="84">
        <f>+IFERROR(VLOOKUP(CONSOLIDADO[[#This Row],[Codigo Municipio]],TDDia!$A$4:$B$394,2,0),0)</f>
        <v>0</v>
      </c>
    </row>
    <row r="2124" spans="2:17" ht="14.4" x14ac:dyDescent="0.3">
      <c r="B2124">
        <f t="shared" si="179"/>
        <v>11</v>
      </c>
      <c r="C2124" s="75" t="str" cm="1">
        <f t="array" ref="C2124">+INDEX(Table_4[[Departamento]:[Municipio]],FINAL!$B2124,1)</f>
        <v>Colón</v>
      </c>
      <c r="D2124" s="75" t="str" cm="1">
        <f t="array" ref="D2124">+INDEX(Table_4[[Departamento]:[Municipio]],FINAL!$B2124,4)</f>
        <v>Iriona</v>
      </c>
      <c r="E2124" s="75" t="str" cm="1">
        <f t="array" ref="E2124">+INDEX(Table_4[[Departamento]:[Municipio]],FINAL!$B2124,3)</f>
        <v>0203</v>
      </c>
      <c r="F2124" s="102">
        <f t="shared" si="178"/>
        <v>44085</v>
      </c>
      <c r="G2124" s="77" t="str">
        <f>+CONSOLIDADO[[#This Row],[Codigo Municipio]]&amp;CONSOLIDADO[[#This Row],[Fecha]]</f>
        <v>020344085</v>
      </c>
      <c r="H2124" s="78">
        <f>+IFERROR(VLOOKUP($G2124,TDAcumula!$C$2:$E$2027,3,0),0)</f>
        <v>0</v>
      </c>
      <c r="I2124" s="79">
        <f t="shared" si="175"/>
        <v>0</v>
      </c>
      <c r="J2124" s="80">
        <f>+IF(CONSOLIDADO[[#This Row],[Codigo Municipio]]=E2123,CONSOLIDADO[[#This Row],[Fallecidos Diarios]]+J2123,CONSOLIDADO[[#This Row],[Fallecidos Diarios]])</f>
        <v>0</v>
      </c>
      <c r="K2124" s="81">
        <f t="shared" si="176"/>
        <v>0</v>
      </c>
      <c r="L2124" s="82">
        <f>+IF(CONSOLIDADO[[#This Row],[Codigo Municipio]]=E2123,CONSOLIDADO[[#This Row],[Recuperados Diarios]]+L2123,CONSOLIDADO[[#This Row],[Recuperados Diarios]])</f>
        <v>0</v>
      </c>
      <c r="M2124" s="83" cm="1">
        <f t="array" ref="M2124">+IFERROR(IF(CONSOLIDADO[[#This Row],[Día]]&lt;14,0,INDEX(CONSOLIDADO[Casos Diarios],ROW()-14,1)),0)</f>
        <v>0</v>
      </c>
      <c r="N2124" s="78">
        <f>+IF(CONSOLIDADO[[#This Row],[Clave]]="710143893",1,IF(OR(CONSOLIDADO[[#This Row],[Casos Acumulados]]&gt;0,CONSOLIDADO[[#This Row],[Muertes]]&gt;0),N2123+1,I2124))</f>
        <v>0</v>
      </c>
      <c r="O2124" s="75">
        <f>+IFERROR(VLOOKUP($G2124,TDMuertes!$C$2:$E$534,3,0),0)</f>
        <v>0</v>
      </c>
      <c r="P2124" s="100" t="str">
        <f t="shared" ca="1" si="177"/>
        <v>OFF</v>
      </c>
      <c r="Q2124" s="84">
        <f>+IFERROR(VLOOKUP(CONSOLIDADO[[#This Row],[Codigo Municipio]],TDDia!$A$4:$B$394,2,0),0)</f>
        <v>0</v>
      </c>
    </row>
    <row r="2125" spans="2:17" ht="14.4" x14ac:dyDescent="0.3">
      <c r="B2125">
        <f t="shared" si="179"/>
        <v>12</v>
      </c>
      <c r="C2125" s="75" t="str" cm="1">
        <f t="array" ref="C2125">+INDEX(Table_4[[Departamento]:[Municipio]],FINAL!$B2125,1)</f>
        <v>Colón</v>
      </c>
      <c r="D2125" s="75" t="str" cm="1">
        <f t="array" ref="D2125">+INDEX(Table_4[[Departamento]:[Municipio]],FINAL!$B2125,4)</f>
        <v>Limon</v>
      </c>
      <c r="E2125" s="75" t="str" cm="1">
        <f t="array" ref="E2125">+INDEX(Table_4[[Departamento]:[Municipio]],FINAL!$B2125,3)</f>
        <v>0204</v>
      </c>
      <c r="F2125" s="102">
        <f t="shared" si="178"/>
        <v>43893</v>
      </c>
      <c r="G2125" s="77" t="str">
        <f>+CONSOLIDADO[[#This Row],[Codigo Municipio]]&amp;CONSOLIDADO[[#This Row],[Fecha]]</f>
        <v>020443893</v>
      </c>
      <c r="H2125" s="78">
        <f>+IFERROR(VLOOKUP($G2125,TDAcumula!$C$2:$E$2027,3,0),0)</f>
        <v>0</v>
      </c>
      <c r="I2125" s="79">
        <f t="shared" si="175"/>
        <v>0</v>
      </c>
      <c r="J2125" s="80">
        <f>+IF(CONSOLIDADO[[#This Row],[Codigo Municipio]]=E2124,CONSOLIDADO[[#This Row],[Fallecidos Diarios]]+J2124,CONSOLIDADO[[#This Row],[Fallecidos Diarios]])</f>
        <v>0</v>
      </c>
      <c r="K2125" s="81">
        <f t="shared" si="176"/>
        <v>0</v>
      </c>
      <c r="L2125" s="82">
        <f>+IF(CONSOLIDADO[[#This Row],[Codigo Municipio]]=E2124,CONSOLIDADO[[#This Row],[Recuperados Diarios]]+L2124,CONSOLIDADO[[#This Row],[Recuperados Diarios]])</f>
        <v>0</v>
      </c>
      <c r="M2125" s="83" cm="1">
        <f t="array" ref="M2125">+IFERROR(IF(CONSOLIDADO[[#This Row],[Día]]&lt;14,0,INDEX(CONSOLIDADO[Casos Diarios],ROW()-14,1)),0)</f>
        <v>0</v>
      </c>
      <c r="N2125" s="78">
        <f>+IF(CONSOLIDADO[[#This Row],[Clave]]="710143893",1,IF(OR(CONSOLIDADO[[#This Row],[Casos Acumulados]]&gt;0,CONSOLIDADO[[#This Row],[Muertes]]&gt;0),N2124+1,I2125))</f>
        <v>0</v>
      </c>
      <c r="O2125" s="75">
        <f>+IFERROR(VLOOKUP($G2125,TDMuertes!$C$2:$E$534,3,0),0)</f>
        <v>0</v>
      </c>
      <c r="P2125" s="100" t="str">
        <f t="shared" ca="1" si="177"/>
        <v>OFF</v>
      </c>
      <c r="Q2125" s="84">
        <f>+IFERROR(VLOOKUP(CONSOLIDADO[[#This Row],[Codigo Municipio]],TDDia!$A$4:$B$394,2,0),0)</f>
        <v>0</v>
      </c>
    </row>
    <row r="2126" spans="2:17" ht="14.4" x14ac:dyDescent="0.3">
      <c r="B2126">
        <f t="shared" si="179"/>
        <v>12</v>
      </c>
      <c r="C2126" s="75" t="str" cm="1">
        <f t="array" ref="C2126">+INDEX(Table_4[[Departamento]:[Municipio]],FINAL!$B2126,1)</f>
        <v>Colón</v>
      </c>
      <c r="D2126" s="75" t="str" cm="1">
        <f t="array" ref="D2126">+INDEX(Table_4[[Departamento]:[Municipio]],FINAL!$B2126,4)</f>
        <v>Limon</v>
      </c>
      <c r="E2126" s="75" t="str" cm="1">
        <f t="array" ref="E2126">+INDEX(Table_4[[Departamento]:[Municipio]],FINAL!$B2126,3)</f>
        <v>0204</v>
      </c>
      <c r="F2126" s="102">
        <f t="shared" si="178"/>
        <v>43894</v>
      </c>
      <c r="G2126" s="77" t="str">
        <f>+CONSOLIDADO[[#This Row],[Codigo Municipio]]&amp;CONSOLIDADO[[#This Row],[Fecha]]</f>
        <v>020443894</v>
      </c>
      <c r="H2126" s="78">
        <f>+IFERROR(VLOOKUP($G2126,TDAcumula!$C$2:$E$2027,3,0),0)</f>
        <v>0</v>
      </c>
      <c r="I2126" s="79">
        <f t="shared" si="175"/>
        <v>0</v>
      </c>
      <c r="J2126" s="80">
        <f>+IF(CONSOLIDADO[[#This Row],[Codigo Municipio]]=E2125,CONSOLIDADO[[#This Row],[Fallecidos Diarios]]+J2125,CONSOLIDADO[[#This Row],[Fallecidos Diarios]])</f>
        <v>0</v>
      </c>
      <c r="K2126" s="81">
        <f t="shared" si="176"/>
        <v>0</v>
      </c>
      <c r="L2126" s="82">
        <f>+IF(CONSOLIDADO[[#This Row],[Codigo Municipio]]=E2125,CONSOLIDADO[[#This Row],[Recuperados Diarios]]+L2125,CONSOLIDADO[[#This Row],[Recuperados Diarios]])</f>
        <v>0</v>
      </c>
      <c r="M2126" s="83" cm="1">
        <f t="array" ref="M2126">+IFERROR(IF(CONSOLIDADO[[#This Row],[Día]]&lt;14,0,INDEX(CONSOLIDADO[Casos Diarios],ROW()-14,1)),0)</f>
        <v>0</v>
      </c>
      <c r="N2126" s="78">
        <f>+IF(CONSOLIDADO[[#This Row],[Clave]]="710143893",1,IF(OR(CONSOLIDADO[[#This Row],[Casos Acumulados]]&gt;0,CONSOLIDADO[[#This Row],[Muertes]]&gt;0),N2125+1,I2126))</f>
        <v>0</v>
      </c>
      <c r="O2126" s="75">
        <f>+IFERROR(VLOOKUP($G2126,TDMuertes!$C$2:$E$534,3,0),0)</f>
        <v>0</v>
      </c>
      <c r="P2126" s="100" t="str">
        <f t="shared" ca="1" si="177"/>
        <v>OFF</v>
      </c>
      <c r="Q2126" s="84">
        <f>+IFERROR(VLOOKUP(CONSOLIDADO[[#This Row],[Codigo Municipio]],TDDia!$A$4:$B$394,2,0),0)</f>
        <v>0</v>
      </c>
    </row>
    <row r="2127" spans="2:17" ht="14.4" x14ac:dyDescent="0.3">
      <c r="B2127">
        <f t="shared" si="179"/>
        <v>12</v>
      </c>
      <c r="C2127" s="75" t="str" cm="1">
        <f t="array" ref="C2127">+INDEX(Table_4[[Departamento]:[Municipio]],FINAL!$B2127,1)</f>
        <v>Colón</v>
      </c>
      <c r="D2127" s="75" t="str" cm="1">
        <f t="array" ref="D2127">+INDEX(Table_4[[Departamento]:[Municipio]],FINAL!$B2127,4)</f>
        <v>Limon</v>
      </c>
      <c r="E2127" s="75" t="str" cm="1">
        <f t="array" ref="E2127">+INDEX(Table_4[[Departamento]:[Municipio]],FINAL!$B2127,3)</f>
        <v>0204</v>
      </c>
      <c r="F2127" s="102">
        <f t="shared" si="178"/>
        <v>43895</v>
      </c>
      <c r="G2127" s="77" t="str">
        <f>+CONSOLIDADO[[#This Row],[Codigo Municipio]]&amp;CONSOLIDADO[[#This Row],[Fecha]]</f>
        <v>020443895</v>
      </c>
      <c r="H2127" s="78">
        <f>+IFERROR(VLOOKUP($G2127,TDAcumula!$C$2:$E$2027,3,0),0)</f>
        <v>0</v>
      </c>
      <c r="I2127" s="79">
        <f t="shared" si="175"/>
        <v>0</v>
      </c>
      <c r="J2127" s="80">
        <f>+IF(CONSOLIDADO[[#This Row],[Codigo Municipio]]=E2126,CONSOLIDADO[[#This Row],[Fallecidos Diarios]]+J2126,CONSOLIDADO[[#This Row],[Fallecidos Diarios]])</f>
        <v>0</v>
      </c>
      <c r="K2127" s="81">
        <f t="shared" si="176"/>
        <v>0</v>
      </c>
      <c r="L2127" s="82">
        <f>+IF(CONSOLIDADO[[#This Row],[Codigo Municipio]]=E2126,CONSOLIDADO[[#This Row],[Recuperados Diarios]]+L2126,CONSOLIDADO[[#This Row],[Recuperados Diarios]])</f>
        <v>0</v>
      </c>
      <c r="M2127" s="83" cm="1">
        <f t="array" ref="M2127">+IFERROR(IF(CONSOLIDADO[[#This Row],[Día]]&lt;14,0,INDEX(CONSOLIDADO[Casos Diarios],ROW()-14,1)),0)</f>
        <v>0</v>
      </c>
      <c r="N2127" s="78">
        <f>+IF(CONSOLIDADO[[#This Row],[Clave]]="710143893",1,IF(OR(CONSOLIDADO[[#This Row],[Casos Acumulados]]&gt;0,CONSOLIDADO[[#This Row],[Muertes]]&gt;0),N2126+1,I2127))</f>
        <v>0</v>
      </c>
      <c r="O2127" s="75">
        <f>+IFERROR(VLOOKUP($G2127,TDMuertes!$C$2:$E$534,3,0),0)</f>
        <v>0</v>
      </c>
      <c r="P2127" s="100" t="str">
        <f t="shared" ca="1" si="177"/>
        <v>OFF</v>
      </c>
      <c r="Q2127" s="84">
        <f>+IFERROR(VLOOKUP(CONSOLIDADO[[#This Row],[Codigo Municipio]],TDDia!$A$4:$B$394,2,0),0)</f>
        <v>0</v>
      </c>
    </row>
    <row r="2128" spans="2:17" ht="14.4" x14ac:dyDescent="0.3">
      <c r="B2128">
        <f t="shared" si="179"/>
        <v>12</v>
      </c>
      <c r="C2128" s="75" t="str" cm="1">
        <f t="array" ref="C2128">+INDEX(Table_4[[Departamento]:[Municipio]],FINAL!$B2128,1)</f>
        <v>Colón</v>
      </c>
      <c r="D2128" s="75" t="str" cm="1">
        <f t="array" ref="D2128">+INDEX(Table_4[[Departamento]:[Municipio]],FINAL!$B2128,4)</f>
        <v>Limon</v>
      </c>
      <c r="E2128" s="75" t="str" cm="1">
        <f t="array" ref="E2128">+INDEX(Table_4[[Departamento]:[Municipio]],FINAL!$B2128,3)</f>
        <v>0204</v>
      </c>
      <c r="F2128" s="102">
        <f t="shared" si="178"/>
        <v>43896</v>
      </c>
      <c r="G2128" s="77" t="str">
        <f>+CONSOLIDADO[[#This Row],[Codigo Municipio]]&amp;CONSOLIDADO[[#This Row],[Fecha]]</f>
        <v>020443896</v>
      </c>
      <c r="H2128" s="78">
        <f>+IFERROR(VLOOKUP($G2128,TDAcumula!$C$2:$E$2027,3,0),0)</f>
        <v>0</v>
      </c>
      <c r="I2128" s="79">
        <f t="shared" si="175"/>
        <v>0</v>
      </c>
      <c r="J2128" s="80">
        <f>+IF(CONSOLIDADO[[#This Row],[Codigo Municipio]]=E2127,CONSOLIDADO[[#This Row],[Fallecidos Diarios]]+J2127,CONSOLIDADO[[#This Row],[Fallecidos Diarios]])</f>
        <v>0</v>
      </c>
      <c r="K2128" s="81">
        <f t="shared" si="176"/>
        <v>0</v>
      </c>
      <c r="L2128" s="82">
        <f>+IF(CONSOLIDADO[[#This Row],[Codigo Municipio]]=E2127,CONSOLIDADO[[#This Row],[Recuperados Diarios]]+L2127,CONSOLIDADO[[#This Row],[Recuperados Diarios]])</f>
        <v>0</v>
      </c>
      <c r="M2128" s="83" cm="1">
        <f t="array" ref="M2128">+IFERROR(IF(CONSOLIDADO[[#This Row],[Día]]&lt;14,0,INDEX(CONSOLIDADO[Casos Diarios],ROW()-14,1)),0)</f>
        <v>0</v>
      </c>
      <c r="N2128" s="78">
        <f>+IF(CONSOLIDADO[[#This Row],[Clave]]="710143893",1,IF(OR(CONSOLIDADO[[#This Row],[Casos Acumulados]]&gt;0,CONSOLIDADO[[#This Row],[Muertes]]&gt;0),N2127+1,I2128))</f>
        <v>0</v>
      </c>
      <c r="O2128" s="75">
        <f>+IFERROR(VLOOKUP($G2128,TDMuertes!$C$2:$E$534,3,0),0)</f>
        <v>0</v>
      </c>
      <c r="P2128" s="100" t="str">
        <f t="shared" ca="1" si="177"/>
        <v>OFF</v>
      </c>
      <c r="Q2128" s="84">
        <f>+IFERROR(VLOOKUP(CONSOLIDADO[[#This Row],[Codigo Municipio]],TDDia!$A$4:$B$394,2,0),0)</f>
        <v>0</v>
      </c>
    </row>
    <row r="2129" spans="2:17" ht="14.4" x14ac:dyDescent="0.3">
      <c r="B2129">
        <f t="shared" si="179"/>
        <v>12</v>
      </c>
      <c r="C2129" s="75" t="str" cm="1">
        <f t="array" ref="C2129">+INDEX(Table_4[[Departamento]:[Municipio]],FINAL!$B2129,1)</f>
        <v>Colón</v>
      </c>
      <c r="D2129" s="75" t="str" cm="1">
        <f t="array" ref="D2129">+INDEX(Table_4[[Departamento]:[Municipio]],FINAL!$B2129,4)</f>
        <v>Limon</v>
      </c>
      <c r="E2129" s="75" t="str" cm="1">
        <f t="array" ref="E2129">+INDEX(Table_4[[Departamento]:[Municipio]],FINAL!$B2129,3)</f>
        <v>0204</v>
      </c>
      <c r="F2129" s="102">
        <f t="shared" si="178"/>
        <v>43897</v>
      </c>
      <c r="G2129" s="77" t="str">
        <f>+CONSOLIDADO[[#This Row],[Codigo Municipio]]&amp;CONSOLIDADO[[#This Row],[Fecha]]</f>
        <v>020443897</v>
      </c>
      <c r="H2129" s="78">
        <f>+IFERROR(VLOOKUP($G2129,TDAcumula!$C$2:$E$2027,3,0),0)</f>
        <v>0</v>
      </c>
      <c r="I2129" s="79">
        <f t="shared" si="175"/>
        <v>0</v>
      </c>
      <c r="J2129" s="80">
        <f>+IF(CONSOLIDADO[[#This Row],[Codigo Municipio]]=E2128,CONSOLIDADO[[#This Row],[Fallecidos Diarios]]+J2128,CONSOLIDADO[[#This Row],[Fallecidos Diarios]])</f>
        <v>0</v>
      </c>
      <c r="K2129" s="81">
        <f t="shared" si="176"/>
        <v>0</v>
      </c>
      <c r="L2129" s="82">
        <f>+IF(CONSOLIDADO[[#This Row],[Codigo Municipio]]=E2128,CONSOLIDADO[[#This Row],[Recuperados Diarios]]+L2128,CONSOLIDADO[[#This Row],[Recuperados Diarios]])</f>
        <v>0</v>
      </c>
      <c r="M2129" s="83" cm="1">
        <f t="array" ref="M2129">+IFERROR(IF(CONSOLIDADO[[#This Row],[Día]]&lt;14,0,INDEX(CONSOLIDADO[Casos Diarios],ROW()-14,1)),0)</f>
        <v>0</v>
      </c>
      <c r="N2129" s="78">
        <f>+IF(CONSOLIDADO[[#This Row],[Clave]]="710143893",1,IF(OR(CONSOLIDADO[[#This Row],[Casos Acumulados]]&gt;0,CONSOLIDADO[[#This Row],[Muertes]]&gt;0),N2128+1,I2129))</f>
        <v>0</v>
      </c>
      <c r="O2129" s="75">
        <f>+IFERROR(VLOOKUP($G2129,TDMuertes!$C$2:$E$534,3,0),0)</f>
        <v>0</v>
      </c>
      <c r="P2129" s="100" t="str">
        <f t="shared" ca="1" si="177"/>
        <v>OFF</v>
      </c>
      <c r="Q2129" s="84">
        <f>+IFERROR(VLOOKUP(CONSOLIDADO[[#This Row],[Codigo Municipio]],TDDia!$A$4:$B$394,2,0),0)</f>
        <v>0</v>
      </c>
    </row>
    <row r="2130" spans="2:17" ht="14.4" x14ac:dyDescent="0.3">
      <c r="B2130">
        <f t="shared" si="179"/>
        <v>12</v>
      </c>
      <c r="C2130" s="75" t="str" cm="1">
        <f t="array" ref="C2130">+INDEX(Table_4[[Departamento]:[Municipio]],FINAL!$B2130,1)</f>
        <v>Colón</v>
      </c>
      <c r="D2130" s="75" t="str" cm="1">
        <f t="array" ref="D2130">+INDEX(Table_4[[Departamento]:[Municipio]],FINAL!$B2130,4)</f>
        <v>Limon</v>
      </c>
      <c r="E2130" s="75" t="str" cm="1">
        <f t="array" ref="E2130">+INDEX(Table_4[[Departamento]:[Municipio]],FINAL!$B2130,3)</f>
        <v>0204</v>
      </c>
      <c r="F2130" s="102">
        <f t="shared" si="178"/>
        <v>43898</v>
      </c>
      <c r="G2130" s="77" t="str">
        <f>+CONSOLIDADO[[#This Row],[Codigo Municipio]]&amp;CONSOLIDADO[[#This Row],[Fecha]]</f>
        <v>020443898</v>
      </c>
      <c r="H2130" s="78">
        <f>+IFERROR(VLOOKUP($G2130,TDAcumula!$C$2:$E$2027,3,0),0)</f>
        <v>0</v>
      </c>
      <c r="I2130" s="79">
        <f t="shared" si="175"/>
        <v>0</v>
      </c>
      <c r="J2130" s="80">
        <f>+IF(CONSOLIDADO[[#This Row],[Codigo Municipio]]=E2129,CONSOLIDADO[[#This Row],[Fallecidos Diarios]]+J2129,CONSOLIDADO[[#This Row],[Fallecidos Diarios]])</f>
        <v>0</v>
      </c>
      <c r="K2130" s="81">
        <f t="shared" si="176"/>
        <v>0</v>
      </c>
      <c r="L2130" s="82">
        <f>+IF(CONSOLIDADO[[#This Row],[Codigo Municipio]]=E2129,CONSOLIDADO[[#This Row],[Recuperados Diarios]]+L2129,CONSOLIDADO[[#This Row],[Recuperados Diarios]])</f>
        <v>0</v>
      </c>
      <c r="M2130" s="83" cm="1">
        <f t="array" ref="M2130">+IFERROR(IF(CONSOLIDADO[[#This Row],[Día]]&lt;14,0,INDEX(CONSOLIDADO[Casos Diarios],ROW()-14,1)),0)</f>
        <v>0</v>
      </c>
      <c r="N2130" s="78">
        <f>+IF(CONSOLIDADO[[#This Row],[Clave]]="710143893",1,IF(OR(CONSOLIDADO[[#This Row],[Casos Acumulados]]&gt;0,CONSOLIDADO[[#This Row],[Muertes]]&gt;0),N2129+1,I2130))</f>
        <v>0</v>
      </c>
      <c r="O2130" s="75">
        <f>+IFERROR(VLOOKUP($G2130,TDMuertes!$C$2:$E$534,3,0),0)</f>
        <v>0</v>
      </c>
      <c r="P2130" s="100" t="str">
        <f t="shared" ca="1" si="177"/>
        <v>OFF</v>
      </c>
      <c r="Q2130" s="84">
        <f>+IFERROR(VLOOKUP(CONSOLIDADO[[#This Row],[Codigo Municipio]],TDDia!$A$4:$B$394,2,0),0)</f>
        <v>0</v>
      </c>
    </row>
    <row r="2131" spans="2:17" ht="14.4" x14ac:dyDescent="0.3">
      <c r="B2131">
        <f t="shared" si="179"/>
        <v>12</v>
      </c>
      <c r="C2131" s="75" t="str" cm="1">
        <f t="array" ref="C2131">+INDEX(Table_4[[Departamento]:[Municipio]],FINAL!$B2131,1)</f>
        <v>Colón</v>
      </c>
      <c r="D2131" s="75" t="str" cm="1">
        <f t="array" ref="D2131">+INDEX(Table_4[[Departamento]:[Municipio]],FINAL!$B2131,4)</f>
        <v>Limon</v>
      </c>
      <c r="E2131" s="75" t="str" cm="1">
        <f t="array" ref="E2131">+INDEX(Table_4[[Departamento]:[Municipio]],FINAL!$B2131,3)</f>
        <v>0204</v>
      </c>
      <c r="F2131" s="102">
        <f t="shared" si="178"/>
        <v>43899</v>
      </c>
      <c r="G2131" s="77" t="str">
        <f>+CONSOLIDADO[[#This Row],[Codigo Municipio]]&amp;CONSOLIDADO[[#This Row],[Fecha]]</f>
        <v>020443899</v>
      </c>
      <c r="H2131" s="78">
        <f>+IFERROR(VLOOKUP($G2131,TDAcumula!$C$2:$E$2027,3,0),0)</f>
        <v>0</v>
      </c>
      <c r="I2131" s="79">
        <f t="shared" si="175"/>
        <v>0</v>
      </c>
      <c r="J2131" s="80">
        <f>+IF(CONSOLIDADO[[#This Row],[Codigo Municipio]]=E2130,CONSOLIDADO[[#This Row],[Fallecidos Diarios]]+J2130,CONSOLIDADO[[#This Row],[Fallecidos Diarios]])</f>
        <v>0</v>
      </c>
      <c r="K2131" s="81">
        <f t="shared" si="176"/>
        <v>0</v>
      </c>
      <c r="L2131" s="82">
        <f>+IF(CONSOLIDADO[[#This Row],[Codigo Municipio]]=E2130,CONSOLIDADO[[#This Row],[Recuperados Diarios]]+L2130,CONSOLIDADO[[#This Row],[Recuperados Diarios]])</f>
        <v>0</v>
      </c>
      <c r="M2131" s="83" cm="1">
        <f t="array" ref="M2131">+IFERROR(IF(CONSOLIDADO[[#This Row],[Día]]&lt;14,0,INDEX(CONSOLIDADO[Casos Diarios],ROW()-14,1)),0)</f>
        <v>0</v>
      </c>
      <c r="N2131" s="78">
        <f>+IF(CONSOLIDADO[[#This Row],[Clave]]="710143893",1,IF(OR(CONSOLIDADO[[#This Row],[Casos Acumulados]]&gt;0,CONSOLIDADO[[#This Row],[Muertes]]&gt;0),N2130+1,I2131))</f>
        <v>0</v>
      </c>
      <c r="O2131" s="75">
        <f>+IFERROR(VLOOKUP($G2131,TDMuertes!$C$2:$E$534,3,0),0)</f>
        <v>0</v>
      </c>
      <c r="P2131" s="100" t="str">
        <f t="shared" ca="1" si="177"/>
        <v>OFF</v>
      </c>
      <c r="Q2131" s="84">
        <f>+IFERROR(VLOOKUP(CONSOLIDADO[[#This Row],[Codigo Municipio]],TDDia!$A$4:$B$394,2,0),0)</f>
        <v>0</v>
      </c>
    </row>
    <row r="2132" spans="2:17" ht="14.4" x14ac:dyDescent="0.3">
      <c r="B2132">
        <f t="shared" si="179"/>
        <v>12</v>
      </c>
      <c r="C2132" s="75" t="str" cm="1">
        <f t="array" ref="C2132">+INDEX(Table_4[[Departamento]:[Municipio]],FINAL!$B2132,1)</f>
        <v>Colón</v>
      </c>
      <c r="D2132" s="75" t="str" cm="1">
        <f t="array" ref="D2132">+INDEX(Table_4[[Departamento]:[Municipio]],FINAL!$B2132,4)</f>
        <v>Limon</v>
      </c>
      <c r="E2132" s="75" t="str" cm="1">
        <f t="array" ref="E2132">+INDEX(Table_4[[Departamento]:[Municipio]],FINAL!$B2132,3)</f>
        <v>0204</v>
      </c>
      <c r="F2132" s="102">
        <f t="shared" si="178"/>
        <v>43900</v>
      </c>
      <c r="G2132" s="77" t="str">
        <f>+CONSOLIDADO[[#This Row],[Codigo Municipio]]&amp;CONSOLIDADO[[#This Row],[Fecha]]</f>
        <v>020443900</v>
      </c>
      <c r="H2132" s="78">
        <f>+IFERROR(VLOOKUP($G2132,TDAcumula!$C$2:$E$2027,3,0),0)</f>
        <v>0</v>
      </c>
      <c r="I2132" s="79">
        <f t="shared" si="175"/>
        <v>0</v>
      </c>
      <c r="J2132" s="80">
        <f>+IF(CONSOLIDADO[[#This Row],[Codigo Municipio]]=E2131,CONSOLIDADO[[#This Row],[Fallecidos Diarios]]+J2131,CONSOLIDADO[[#This Row],[Fallecidos Diarios]])</f>
        <v>0</v>
      </c>
      <c r="K2132" s="81">
        <f t="shared" si="176"/>
        <v>0</v>
      </c>
      <c r="L2132" s="82">
        <f>+IF(CONSOLIDADO[[#This Row],[Codigo Municipio]]=E2131,CONSOLIDADO[[#This Row],[Recuperados Diarios]]+L2131,CONSOLIDADO[[#This Row],[Recuperados Diarios]])</f>
        <v>0</v>
      </c>
      <c r="M2132" s="83" cm="1">
        <f t="array" ref="M2132">+IFERROR(IF(CONSOLIDADO[[#This Row],[Día]]&lt;14,0,INDEX(CONSOLIDADO[Casos Diarios],ROW()-14,1)),0)</f>
        <v>0</v>
      </c>
      <c r="N2132" s="78">
        <f>+IF(CONSOLIDADO[[#This Row],[Clave]]="710143893",1,IF(OR(CONSOLIDADO[[#This Row],[Casos Acumulados]]&gt;0,CONSOLIDADO[[#This Row],[Muertes]]&gt;0),N2131+1,I2132))</f>
        <v>0</v>
      </c>
      <c r="O2132" s="75">
        <f>+IFERROR(VLOOKUP($G2132,TDMuertes!$C$2:$E$534,3,0),0)</f>
        <v>0</v>
      </c>
      <c r="P2132" s="100" t="str">
        <f t="shared" ca="1" si="177"/>
        <v>OFF</v>
      </c>
      <c r="Q2132" s="84">
        <f>+IFERROR(VLOOKUP(CONSOLIDADO[[#This Row],[Codigo Municipio]],TDDia!$A$4:$B$394,2,0),0)</f>
        <v>0</v>
      </c>
    </row>
    <row r="2133" spans="2:17" ht="14.4" x14ac:dyDescent="0.3">
      <c r="B2133">
        <f t="shared" si="179"/>
        <v>12</v>
      </c>
      <c r="C2133" s="75" t="str" cm="1">
        <f t="array" ref="C2133">+INDEX(Table_4[[Departamento]:[Municipio]],FINAL!$B2133,1)</f>
        <v>Colón</v>
      </c>
      <c r="D2133" s="75" t="str" cm="1">
        <f t="array" ref="D2133">+INDEX(Table_4[[Departamento]:[Municipio]],FINAL!$B2133,4)</f>
        <v>Limon</v>
      </c>
      <c r="E2133" s="75" t="str" cm="1">
        <f t="array" ref="E2133">+INDEX(Table_4[[Departamento]:[Municipio]],FINAL!$B2133,3)</f>
        <v>0204</v>
      </c>
      <c r="F2133" s="102">
        <f t="shared" si="178"/>
        <v>43901</v>
      </c>
      <c r="G2133" s="77" t="str">
        <f>+CONSOLIDADO[[#This Row],[Codigo Municipio]]&amp;CONSOLIDADO[[#This Row],[Fecha]]</f>
        <v>020443901</v>
      </c>
      <c r="H2133" s="78">
        <f>+IFERROR(VLOOKUP($G2133,TDAcumula!$C$2:$E$2027,3,0),0)</f>
        <v>0</v>
      </c>
      <c r="I2133" s="79">
        <f t="shared" si="175"/>
        <v>0</v>
      </c>
      <c r="J2133" s="80">
        <f>+IF(CONSOLIDADO[[#This Row],[Codigo Municipio]]=E2132,CONSOLIDADO[[#This Row],[Fallecidos Diarios]]+J2132,CONSOLIDADO[[#This Row],[Fallecidos Diarios]])</f>
        <v>0</v>
      </c>
      <c r="K2133" s="81">
        <f t="shared" si="176"/>
        <v>0</v>
      </c>
      <c r="L2133" s="82">
        <f>+IF(CONSOLIDADO[[#This Row],[Codigo Municipio]]=E2132,CONSOLIDADO[[#This Row],[Recuperados Diarios]]+L2132,CONSOLIDADO[[#This Row],[Recuperados Diarios]])</f>
        <v>0</v>
      </c>
      <c r="M2133" s="83" cm="1">
        <f t="array" ref="M2133">+IFERROR(IF(CONSOLIDADO[[#This Row],[Día]]&lt;14,0,INDEX(CONSOLIDADO[Casos Diarios],ROW()-14,1)),0)</f>
        <v>0</v>
      </c>
      <c r="N2133" s="78">
        <f>+IF(CONSOLIDADO[[#This Row],[Clave]]="710143893",1,IF(OR(CONSOLIDADO[[#This Row],[Casos Acumulados]]&gt;0,CONSOLIDADO[[#This Row],[Muertes]]&gt;0),N2132+1,I2133))</f>
        <v>0</v>
      </c>
      <c r="O2133" s="75">
        <f>+IFERROR(VLOOKUP($G2133,TDMuertes!$C$2:$E$534,3,0),0)</f>
        <v>0</v>
      </c>
      <c r="P2133" s="100" t="str">
        <f t="shared" ca="1" si="177"/>
        <v>OFF</v>
      </c>
      <c r="Q2133" s="84">
        <f>+IFERROR(VLOOKUP(CONSOLIDADO[[#This Row],[Codigo Municipio]],TDDia!$A$4:$B$394,2,0),0)</f>
        <v>0</v>
      </c>
    </row>
    <row r="2134" spans="2:17" ht="14.4" x14ac:dyDescent="0.3">
      <c r="B2134">
        <f t="shared" si="179"/>
        <v>12</v>
      </c>
      <c r="C2134" s="75" t="str" cm="1">
        <f t="array" ref="C2134">+INDEX(Table_4[[Departamento]:[Municipio]],FINAL!$B2134,1)</f>
        <v>Colón</v>
      </c>
      <c r="D2134" s="75" t="str" cm="1">
        <f t="array" ref="D2134">+INDEX(Table_4[[Departamento]:[Municipio]],FINAL!$B2134,4)</f>
        <v>Limon</v>
      </c>
      <c r="E2134" s="75" t="str" cm="1">
        <f t="array" ref="E2134">+INDEX(Table_4[[Departamento]:[Municipio]],FINAL!$B2134,3)</f>
        <v>0204</v>
      </c>
      <c r="F2134" s="102">
        <f t="shared" si="178"/>
        <v>43902</v>
      </c>
      <c r="G2134" s="77" t="str">
        <f>+CONSOLIDADO[[#This Row],[Codigo Municipio]]&amp;CONSOLIDADO[[#This Row],[Fecha]]</f>
        <v>020443902</v>
      </c>
      <c r="H2134" s="78">
        <f>+IFERROR(VLOOKUP($G2134,TDAcumula!$C$2:$E$2027,3,0),0)</f>
        <v>0</v>
      </c>
      <c r="I2134" s="79">
        <f t="shared" si="175"/>
        <v>0</v>
      </c>
      <c r="J2134" s="80">
        <f>+IF(CONSOLIDADO[[#This Row],[Codigo Municipio]]=E2133,CONSOLIDADO[[#This Row],[Fallecidos Diarios]]+J2133,CONSOLIDADO[[#This Row],[Fallecidos Diarios]])</f>
        <v>0</v>
      </c>
      <c r="K2134" s="81">
        <f t="shared" si="176"/>
        <v>0</v>
      </c>
      <c r="L2134" s="82">
        <f>+IF(CONSOLIDADO[[#This Row],[Codigo Municipio]]=E2133,CONSOLIDADO[[#This Row],[Recuperados Diarios]]+L2133,CONSOLIDADO[[#This Row],[Recuperados Diarios]])</f>
        <v>0</v>
      </c>
      <c r="M2134" s="83" cm="1">
        <f t="array" ref="M2134">+IFERROR(IF(CONSOLIDADO[[#This Row],[Día]]&lt;14,0,INDEX(CONSOLIDADO[Casos Diarios],ROW()-14,1)),0)</f>
        <v>0</v>
      </c>
      <c r="N2134" s="78">
        <f>+IF(CONSOLIDADO[[#This Row],[Clave]]="710143893",1,IF(OR(CONSOLIDADO[[#This Row],[Casos Acumulados]]&gt;0,CONSOLIDADO[[#This Row],[Muertes]]&gt;0),N2133+1,I2134))</f>
        <v>0</v>
      </c>
      <c r="O2134" s="75">
        <f>+IFERROR(VLOOKUP($G2134,TDMuertes!$C$2:$E$534,3,0),0)</f>
        <v>0</v>
      </c>
      <c r="P2134" s="100" t="str">
        <f t="shared" ca="1" si="177"/>
        <v>OFF</v>
      </c>
      <c r="Q2134" s="84">
        <f>+IFERROR(VLOOKUP(CONSOLIDADO[[#This Row],[Codigo Municipio]],TDDia!$A$4:$B$394,2,0),0)</f>
        <v>0</v>
      </c>
    </row>
    <row r="2135" spans="2:17" ht="14.4" x14ac:dyDescent="0.3">
      <c r="B2135">
        <f t="shared" si="179"/>
        <v>12</v>
      </c>
      <c r="C2135" s="75" t="str" cm="1">
        <f t="array" ref="C2135">+INDEX(Table_4[[Departamento]:[Municipio]],FINAL!$B2135,1)</f>
        <v>Colón</v>
      </c>
      <c r="D2135" s="75" t="str" cm="1">
        <f t="array" ref="D2135">+INDEX(Table_4[[Departamento]:[Municipio]],FINAL!$B2135,4)</f>
        <v>Limon</v>
      </c>
      <c r="E2135" s="75" t="str" cm="1">
        <f t="array" ref="E2135">+INDEX(Table_4[[Departamento]:[Municipio]],FINAL!$B2135,3)</f>
        <v>0204</v>
      </c>
      <c r="F2135" s="102">
        <f t="shared" si="178"/>
        <v>43903</v>
      </c>
      <c r="G2135" s="77" t="str">
        <f>+CONSOLIDADO[[#This Row],[Codigo Municipio]]&amp;CONSOLIDADO[[#This Row],[Fecha]]</f>
        <v>020443903</v>
      </c>
      <c r="H2135" s="78">
        <f>+IFERROR(VLOOKUP($G2135,TDAcumula!$C$2:$E$2027,3,0),0)</f>
        <v>0</v>
      </c>
      <c r="I2135" s="79">
        <f t="shared" si="175"/>
        <v>0</v>
      </c>
      <c r="J2135" s="80">
        <f>+IF(CONSOLIDADO[[#This Row],[Codigo Municipio]]=E2134,CONSOLIDADO[[#This Row],[Fallecidos Diarios]]+J2134,CONSOLIDADO[[#This Row],[Fallecidos Diarios]])</f>
        <v>0</v>
      </c>
      <c r="K2135" s="81">
        <f t="shared" si="176"/>
        <v>0</v>
      </c>
      <c r="L2135" s="82">
        <f>+IF(CONSOLIDADO[[#This Row],[Codigo Municipio]]=E2134,CONSOLIDADO[[#This Row],[Recuperados Diarios]]+L2134,CONSOLIDADO[[#This Row],[Recuperados Diarios]])</f>
        <v>0</v>
      </c>
      <c r="M2135" s="83" cm="1">
        <f t="array" ref="M2135">+IFERROR(IF(CONSOLIDADO[[#This Row],[Día]]&lt;14,0,INDEX(CONSOLIDADO[Casos Diarios],ROW()-14,1)),0)</f>
        <v>0</v>
      </c>
      <c r="N2135" s="78">
        <f>+IF(CONSOLIDADO[[#This Row],[Clave]]="710143893",1,IF(OR(CONSOLIDADO[[#This Row],[Casos Acumulados]]&gt;0,CONSOLIDADO[[#This Row],[Muertes]]&gt;0),N2134+1,I2135))</f>
        <v>0</v>
      </c>
      <c r="O2135" s="75">
        <f>+IFERROR(VLOOKUP($G2135,TDMuertes!$C$2:$E$534,3,0),0)</f>
        <v>0</v>
      </c>
      <c r="P2135" s="100" t="str">
        <f t="shared" ca="1" si="177"/>
        <v>OFF</v>
      </c>
      <c r="Q2135" s="84">
        <f>+IFERROR(VLOOKUP(CONSOLIDADO[[#This Row],[Codigo Municipio]],TDDia!$A$4:$B$394,2,0),0)</f>
        <v>0</v>
      </c>
    </row>
    <row r="2136" spans="2:17" ht="14.4" x14ac:dyDescent="0.3">
      <c r="B2136">
        <f t="shared" si="179"/>
        <v>12</v>
      </c>
      <c r="C2136" s="75" t="str" cm="1">
        <f t="array" ref="C2136">+INDEX(Table_4[[Departamento]:[Municipio]],FINAL!$B2136,1)</f>
        <v>Colón</v>
      </c>
      <c r="D2136" s="75" t="str" cm="1">
        <f t="array" ref="D2136">+INDEX(Table_4[[Departamento]:[Municipio]],FINAL!$B2136,4)</f>
        <v>Limon</v>
      </c>
      <c r="E2136" s="75" t="str" cm="1">
        <f t="array" ref="E2136">+INDEX(Table_4[[Departamento]:[Municipio]],FINAL!$B2136,3)</f>
        <v>0204</v>
      </c>
      <c r="F2136" s="102">
        <f t="shared" si="178"/>
        <v>43904</v>
      </c>
      <c r="G2136" s="77" t="str">
        <f>+CONSOLIDADO[[#This Row],[Codigo Municipio]]&amp;CONSOLIDADO[[#This Row],[Fecha]]</f>
        <v>020443904</v>
      </c>
      <c r="H2136" s="78">
        <f>+IFERROR(VLOOKUP($G2136,TDAcumula!$C$2:$E$2027,3,0),0)</f>
        <v>0</v>
      </c>
      <c r="I2136" s="79">
        <f t="shared" si="175"/>
        <v>0</v>
      </c>
      <c r="J2136" s="80">
        <f>+IF(CONSOLIDADO[[#This Row],[Codigo Municipio]]=E2135,CONSOLIDADO[[#This Row],[Fallecidos Diarios]]+J2135,CONSOLIDADO[[#This Row],[Fallecidos Diarios]])</f>
        <v>0</v>
      </c>
      <c r="K2136" s="81">
        <f t="shared" si="176"/>
        <v>0</v>
      </c>
      <c r="L2136" s="82">
        <f>+IF(CONSOLIDADO[[#This Row],[Codigo Municipio]]=E2135,CONSOLIDADO[[#This Row],[Recuperados Diarios]]+L2135,CONSOLIDADO[[#This Row],[Recuperados Diarios]])</f>
        <v>0</v>
      </c>
      <c r="M2136" s="83" cm="1">
        <f t="array" ref="M2136">+IFERROR(IF(CONSOLIDADO[[#This Row],[Día]]&lt;14,0,INDEX(CONSOLIDADO[Casos Diarios],ROW()-14,1)),0)</f>
        <v>0</v>
      </c>
      <c r="N2136" s="78">
        <f>+IF(CONSOLIDADO[[#This Row],[Clave]]="710143893",1,IF(OR(CONSOLIDADO[[#This Row],[Casos Acumulados]]&gt;0,CONSOLIDADO[[#This Row],[Muertes]]&gt;0),N2135+1,I2136))</f>
        <v>0</v>
      </c>
      <c r="O2136" s="75">
        <f>+IFERROR(VLOOKUP($G2136,TDMuertes!$C$2:$E$534,3,0),0)</f>
        <v>0</v>
      </c>
      <c r="P2136" s="100" t="str">
        <f t="shared" ca="1" si="177"/>
        <v>OFF</v>
      </c>
      <c r="Q2136" s="84">
        <f>+IFERROR(VLOOKUP(CONSOLIDADO[[#This Row],[Codigo Municipio]],TDDia!$A$4:$B$394,2,0),0)</f>
        <v>0</v>
      </c>
    </row>
    <row r="2137" spans="2:17" ht="14.4" x14ac:dyDescent="0.3">
      <c r="B2137">
        <f t="shared" si="179"/>
        <v>12</v>
      </c>
      <c r="C2137" s="75" t="str" cm="1">
        <f t="array" ref="C2137">+INDEX(Table_4[[Departamento]:[Municipio]],FINAL!$B2137,1)</f>
        <v>Colón</v>
      </c>
      <c r="D2137" s="75" t="str" cm="1">
        <f t="array" ref="D2137">+INDEX(Table_4[[Departamento]:[Municipio]],FINAL!$B2137,4)</f>
        <v>Limon</v>
      </c>
      <c r="E2137" s="75" t="str" cm="1">
        <f t="array" ref="E2137">+INDEX(Table_4[[Departamento]:[Municipio]],FINAL!$B2137,3)</f>
        <v>0204</v>
      </c>
      <c r="F2137" s="102">
        <f t="shared" si="178"/>
        <v>43905</v>
      </c>
      <c r="G2137" s="77" t="str">
        <f>+CONSOLIDADO[[#This Row],[Codigo Municipio]]&amp;CONSOLIDADO[[#This Row],[Fecha]]</f>
        <v>020443905</v>
      </c>
      <c r="H2137" s="78">
        <f>+IFERROR(VLOOKUP($G2137,TDAcumula!$C$2:$E$2027,3,0),0)</f>
        <v>0</v>
      </c>
      <c r="I2137" s="79">
        <f t="shared" si="175"/>
        <v>0</v>
      </c>
      <c r="J2137" s="80">
        <f>+IF(CONSOLIDADO[[#This Row],[Codigo Municipio]]=E2136,CONSOLIDADO[[#This Row],[Fallecidos Diarios]]+J2136,CONSOLIDADO[[#This Row],[Fallecidos Diarios]])</f>
        <v>0</v>
      </c>
      <c r="K2137" s="81">
        <f t="shared" si="176"/>
        <v>0</v>
      </c>
      <c r="L2137" s="82">
        <f>+IF(CONSOLIDADO[[#This Row],[Codigo Municipio]]=E2136,CONSOLIDADO[[#This Row],[Recuperados Diarios]]+L2136,CONSOLIDADO[[#This Row],[Recuperados Diarios]])</f>
        <v>0</v>
      </c>
      <c r="M2137" s="83" cm="1">
        <f t="array" ref="M2137">+IFERROR(IF(CONSOLIDADO[[#This Row],[Día]]&lt;14,0,INDEX(CONSOLIDADO[Casos Diarios],ROW()-14,1)),0)</f>
        <v>0</v>
      </c>
      <c r="N2137" s="78">
        <f>+IF(CONSOLIDADO[[#This Row],[Clave]]="710143893",1,IF(OR(CONSOLIDADO[[#This Row],[Casos Acumulados]]&gt;0,CONSOLIDADO[[#This Row],[Muertes]]&gt;0),N2136+1,I2137))</f>
        <v>0</v>
      </c>
      <c r="O2137" s="75">
        <f>+IFERROR(VLOOKUP($G2137,TDMuertes!$C$2:$E$534,3,0),0)</f>
        <v>0</v>
      </c>
      <c r="P2137" s="100" t="str">
        <f t="shared" ca="1" si="177"/>
        <v>OFF</v>
      </c>
      <c r="Q2137" s="84">
        <f>+IFERROR(VLOOKUP(CONSOLIDADO[[#This Row],[Codigo Municipio]],TDDia!$A$4:$B$394,2,0),0)</f>
        <v>0</v>
      </c>
    </row>
    <row r="2138" spans="2:17" ht="14.4" x14ac:dyDescent="0.3">
      <c r="B2138">
        <f t="shared" si="179"/>
        <v>12</v>
      </c>
      <c r="C2138" s="75" t="str" cm="1">
        <f t="array" ref="C2138">+INDEX(Table_4[[Departamento]:[Municipio]],FINAL!$B2138,1)</f>
        <v>Colón</v>
      </c>
      <c r="D2138" s="75" t="str" cm="1">
        <f t="array" ref="D2138">+INDEX(Table_4[[Departamento]:[Municipio]],FINAL!$B2138,4)</f>
        <v>Limon</v>
      </c>
      <c r="E2138" s="75" t="str" cm="1">
        <f t="array" ref="E2138">+INDEX(Table_4[[Departamento]:[Municipio]],FINAL!$B2138,3)</f>
        <v>0204</v>
      </c>
      <c r="F2138" s="102">
        <f t="shared" si="178"/>
        <v>43906</v>
      </c>
      <c r="G2138" s="77" t="str">
        <f>+CONSOLIDADO[[#This Row],[Codigo Municipio]]&amp;CONSOLIDADO[[#This Row],[Fecha]]</f>
        <v>020443906</v>
      </c>
      <c r="H2138" s="78">
        <f>+IFERROR(VLOOKUP($G2138,TDAcumula!$C$2:$E$2027,3,0),0)</f>
        <v>0</v>
      </c>
      <c r="I2138" s="79">
        <f t="shared" si="175"/>
        <v>0</v>
      </c>
      <c r="J2138" s="80">
        <f>+IF(CONSOLIDADO[[#This Row],[Codigo Municipio]]=E2137,CONSOLIDADO[[#This Row],[Fallecidos Diarios]]+J2137,CONSOLIDADO[[#This Row],[Fallecidos Diarios]])</f>
        <v>0</v>
      </c>
      <c r="K2138" s="81">
        <f t="shared" si="176"/>
        <v>0</v>
      </c>
      <c r="L2138" s="82">
        <f>+IF(CONSOLIDADO[[#This Row],[Codigo Municipio]]=E2137,CONSOLIDADO[[#This Row],[Recuperados Diarios]]+L2137,CONSOLIDADO[[#This Row],[Recuperados Diarios]])</f>
        <v>0</v>
      </c>
      <c r="M2138" s="83" cm="1">
        <f t="array" ref="M2138">+IFERROR(IF(CONSOLIDADO[[#This Row],[Día]]&lt;14,0,INDEX(CONSOLIDADO[Casos Diarios],ROW()-14,1)),0)</f>
        <v>0</v>
      </c>
      <c r="N2138" s="78">
        <f>+IF(CONSOLIDADO[[#This Row],[Clave]]="710143893",1,IF(OR(CONSOLIDADO[[#This Row],[Casos Acumulados]]&gt;0,CONSOLIDADO[[#This Row],[Muertes]]&gt;0),N2137+1,I2138))</f>
        <v>0</v>
      </c>
      <c r="O2138" s="75">
        <f>+IFERROR(VLOOKUP($G2138,TDMuertes!$C$2:$E$534,3,0),0)</f>
        <v>0</v>
      </c>
      <c r="P2138" s="100" t="str">
        <f t="shared" ca="1" si="177"/>
        <v>OFF</v>
      </c>
      <c r="Q2138" s="84">
        <f>+IFERROR(VLOOKUP(CONSOLIDADO[[#This Row],[Codigo Municipio]],TDDia!$A$4:$B$394,2,0),0)</f>
        <v>0</v>
      </c>
    </row>
    <row r="2139" spans="2:17" ht="14.4" x14ac:dyDescent="0.3">
      <c r="B2139">
        <f t="shared" si="179"/>
        <v>12</v>
      </c>
      <c r="C2139" s="75" t="str" cm="1">
        <f t="array" ref="C2139">+INDEX(Table_4[[Departamento]:[Municipio]],FINAL!$B2139,1)</f>
        <v>Colón</v>
      </c>
      <c r="D2139" s="75" t="str" cm="1">
        <f t="array" ref="D2139">+INDEX(Table_4[[Departamento]:[Municipio]],FINAL!$B2139,4)</f>
        <v>Limon</v>
      </c>
      <c r="E2139" s="75" t="str" cm="1">
        <f t="array" ref="E2139">+INDEX(Table_4[[Departamento]:[Municipio]],FINAL!$B2139,3)</f>
        <v>0204</v>
      </c>
      <c r="F2139" s="102">
        <f t="shared" si="178"/>
        <v>43907</v>
      </c>
      <c r="G2139" s="77" t="str">
        <f>+CONSOLIDADO[[#This Row],[Codigo Municipio]]&amp;CONSOLIDADO[[#This Row],[Fecha]]</f>
        <v>020443907</v>
      </c>
      <c r="H2139" s="78">
        <f>+IFERROR(VLOOKUP($G2139,TDAcumula!$C$2:$E$2027,3,0),0)</f>
        <v>0</v>
      </c>
      <c r="I2139" s="79">
        <f t="shared" si="175"/>
        <v>0</v>
      </c>
      <c r="J2139" s="80">
        <f>+IF(CONSOLIDADO[[#This Row],[Codigo Municipio]]=E2138,CONSOLIDADO[[#This Row],[Fallecidos Diarios]]+J2138,CONSOLIDADO[[#This Row],[Fallecidos Diarios]])</f>
        <v>0</v>
      </c>
      <c r="K2139" s="81">
        <f t="shared" si="176"/>
        <v>0</v>
      </c>
      <c r="L2139" s="82">
        <f>+IF(CONSOLIDADO[[#This Row],[Codigo Municipio]]=E2138,CONSOLIDADO[[#This Row],[Recuperados Diarios]]+L2138,CONSOLIDADO[[#This Row],[Recuperados Diarios]])</f>
        <v>0</v>
      </c>
      <c r="M2139" s="83" cm="1">
        <f t="array" ref="M2139">+IFERROR(IF(CONSOLIDADO[[#This Row],[Día]]&lt;14,0,INDEX(CONSOLIDADO[Casos Diarios],ROW()-14,1)),0)</f>
        <v>0</v>
      </c>
      <c r="N2139" s="78">
        <f>+IF(CONSOLIDADO[[#This Row],[Clave]]="710143893",1,IF(OR(CONSOLIDADO[[#This Row],[Casos Acumulados]]&gt;0,CONSOLIDADO[[#This Row],[Muertes]]&gt;0),N2138+1,I2139))</f>
        <v>0</v>
      </c>
      <c r="O2139" s="75">
        <f>+IFERROR(VLOOKUP($G2139,TDMuertes!$C$2:$E$534,3,0),0)</f>
        <v>0</v>
      </c>
      <c r="P2139" s="100" t="str">
        <f t="shared" ca="1" si="177"/>
        <v>OFF</v>
      </c>
      <c r="Q2139" s="84">
        <f>+IFERROR(VLOOKUP(CONSOLIDADO[[#This Row],[Codigo Municipio]],TDDia!$A$4:$B$394,2,0),0)</f>
        <v>0</v>
      </c>
    </row>
    <row r="2140" spans="2:17" ht="14.4" x14ac:dyDescent="0.3">
      <c r="B2140">
        <f t="shared" si="179"/>
        <v>12</v>
      </c>
      <c r="C2140" s="75" t="str" cm="1">
        <f t="array" ref="C2140">+INDEX(Table_4[[Departamento]:[Municipio]],FINAL!$B2140,1)</f>
        <v>Colón</v>
      </c>
      <c r="D2140" s="75" t="str" cm="1">
        <f t="array" ref="D2140">+INDEX(Table_4[[Departamento]:[Municipio]],FINAL!$B2140,4)</f>
        <v>Limon</v>
      </c>
      <c r="E2140" s="75" t="str" cm="1">
        <f t="array" ref="E2140">+INDEX(Table_4[[Departamento]:[Municipio]],FINAL!$B2140,3)</f>
        <v>0204</v>
      </c>
      <c r="F2140" s="102">
        <f t="shared" si="178"/>
        <v>43908</v>
      </c>
      <c r="G2140" s="77" t="str">
        <f>+CONSOLIDADO[[#This Row],[Codigo Municipio]]&amp;CONSOLIDADO[[#This Row],[Fecha]]</f>
        <v>020443908</v>
      </c>
      <c r="H2140" s="78">
        <f>+IFERROR(VLOOKUP($G2140,TDAcumula!$C$2:$E$2027,3,0),0)</f>
        <v>0</v>
      </c>
      <c r="I2140" s="79">
        <f t="shared" si="175"/>
        <v>0</v>
      </c>
      <c r="J2140" s="80">
        <f>+IF(CONSOLIDADO[[#This Row],[Codigo Municipio]]=E2139,CONSOLIDADO[[#This Row],[Fallecidos Diarios]]+J2139,CONSOLIDADO[[#This Row],[Fallecidos Diarios]])</f>
        <v>0</v>
      </c>
      <c r="K2140" s="81">
        <f t="shared" si="176"/>
        <v>0</v>
      </c>
      <c r="L2140" s="82">
        <f>+IF(CONSOLIDADO[[#This Row],[Codigo Municipio]]=E2139,CONSOLIDADO[[#This Row],[Recuperados Diarios]]+L2139,CONSOLIDADO[[#This Row],[Recuperados Diarios]])</f>
        <v>0</v>
      </c>
      <c r="M2140" s="83" cm="1">
        <f t="array" ref="M2140">+IFERROR(IF(CONSOLIDADO[[#This Row],[Día]]&lt;14,0,INDEX(CONSOLIDADO[Casos Diarios],ROW()-14,1)),0)</f>
        <v>0</v>
      </c>
      <c r="N2140" s="78">
        <f>+IF(CONSOLIDADO[[#This Row],[Clave]]="710143893",1,IF(OR(CONSOLIDADO[[#This Row],[Casos Acumulados]]&gt;0,CONSOLIDADO[[#This Row],[Muertes]]&gt;0),N2139+1,I2140))</f>
        <v>0</v>
      </c>
      <c r="O2140" s="75">
        <f>+IFERROR(VLOOKUP($G2140,TDMuertes!$C$2:$E$534,3,0),0)</f>
        <v>0</v>
      </c>
      <c r="P2140" s="100" t="str">
        <f t="shared" ca="1" si="177"/>
        <v>OFF</v>
      </c>
      <c r="Q2140" s="84">
        <f>+IFERROR(VLOOKUP(CONSOLIDADO[[#This Row],[Codigo Municipio]],TDDia!$A$4:$B$394,2,0),0)</f>
        <v>0</v>
      </c>
    </row>
    <row r="2141" spans="2:17" ht="14.4" x14ac:dyDescent="0.3">
      <c r="B2141">
        <f t="shared" si="179"/>
        <v>12</v>
      </c>
      <c r="C2141" s="75" t="str" cm="1">
        <f t="array" ref="C2141">+INDEX(Table_4[[Departamento]:[Municipio]],FINAL!$B2141,1)</f>
        <v>Colón</v>
      </c>
      <c r="D2141" s="75" t="str" cm="1">
        <f t="array" ref="D2141">+INDEX(Table_4[[Departamento]:[Municipio]],FINAL!$B2141,4)</f>
        <v>Limon</v>
      </c>
      <c r="E2141" s="75" t="str" cm="1">
        <f t="array" ref="E2141">+INDEX(Table_4[[Departamento]:[Municipio]],FINAL!$B2141,3)</f>
        <v>0204</v>
      </c>
      <c r="F2141" s="102">
        <f t="shared" si="178"/>
        <v>43909</v>
      </c>
      <c r="G2141" s="77" t="str">
        <f>+CONSOLIDADO[[#This Row],[Codigo Municipio]]&amp;CONSOLIDADO[[#This Row],[Fecha]]</f>
        <v>020443909</v>
      </c>
      <c r="H2141" s="78">
        <f>+IFERROR(VLOOKUP($G2141,TDAcumula!$C$2:$E$2027,3,0),0)</f>
        <v>0</v>
      </c>
      <c r="I2141" s="79">
        <f t="shared" si="175"/>
        <v>0</v>
      </c>
      <c r="J2141" s="80">
        <f>+IF(CONSOLIDADO[[#This Row],[Codigo Municipio]]=E2140,CONSOLIDADO[[#This Row],[Fallecidos Diarios]]+J2140,CONSOLIDADO[[#This Row],[Fallecidos Diarios]])</f>
        <v>0</v>
      </c>
      <c r="K2141" s="81">
        <f t="shared" si="176"/>
        <v>0</v>
      </c>
      <c r="L2141" s="82">
        <f>+IF(CONSOLIDADO[[#This Row],[Codigo Municipio]]=E2140,CONSOLIDADO[[#This Row],[Recuperados Diarios]]+L2140,CONSOLIDADO[[#This Row],[Recuperados Diarios]])</f>
        <v>0</v>
      </c>
      <c r="M2141" s="83" cm="1">
        <f t="array" ref="M2141">+IFERROR(IF(CONSOLIDADO[[#This Row],[Día]]&lt;14,0,INDEX(CONSOLIDADO[Casos Diarios],ROW()-14,1)),0)</f>
        <v>0</v>
      </c>
      <c r="N2141" s="78">
        <f>+IF(CONSOLIDADO[[#This Row],[Clave]]="710143893",1,IF(OR(CONSOLIDADO[[#This Row],[Casos Acumulados]]&gt;0,CONSOLIDADO[[#This Row],[Muertes]]&gt;0),N2140+1,I2141))</f>
        <v>0</v>
      </c>
      <c r="O2141" s="75">
        <f>+IFERROR(VLOOKUP($G2141,TDMuertes!$C$2:$E$534,3,0),0)</f>
        <v>0</v>
      </c>
      <c r="P2141" s="100" t="str">
        <f t="shared" ca="1" si="177"/>
        <v>OFF</v>
      </c>
      <c r="Q2141" s="84">
        <f>+IFERROR(VLOOKUP(CONSOLIDADO[[#This Row],[Codigo Municipio]],TDDia!$A$4:$B$394,2,0),0)</f>
        <v>0</v>
      </c>
    </row>
    <row r="2142" spans="2:17" ht="14.4" x14ac:dyDescent="0.3">
      <c r="B2142">
        <f t="shared" si="179"/>
        <v>12</v>
      </c>
      <c r="C2142" s="75" t="str" cm="1">
        <f t="array" ref="C2142">+INDEX(Table_4[[Departamento]:[Municipio]],FINAL!$B2142,1)</f>
        <v>Colón</v>
      </c>
      <c r="D2142" s="75" t="str" cm="1">
        <f t="array" ref="D2142">+INDEX(Table_4[[Departamento]:[Municipio]],FINAL!$B2142,4)</f>
        <v>Limon</v>
      </c>
      <c r="E2142" s="75" t="str" cm="1">
        <f t="array" ref="E2142">+INDEX(Table_4[[Departamento]:[Municipio]],FINAL!$B2142,3)</f>
        <v>0204</v>
      </c>
      <c r="F2142" s="102">
        <f t="shared" si="178"/>
        <v>43910</v>
      </c>
      <c r="G2142" s="77" t="str">
        <f>+CONSOLIDADO[[#This Row],[Codigo Municipio]]&amp;CONSOLIDADO[[#This Row],[Fecha]]</f>
        <v>020443910</v>
      </c>
      <c r="H2142" s="78">
        <f>+IFERROR(VLOOKUP($G2142,TDAcumula!$C$2:$E$2027,3,0),0)</f>
        <v>0</v>
      </c>
      <c r="I2142" s="79">
        <f t="shared" si="175"/>
        <v>0</v>
      </c>
      <c r="J2142" s="80">
        <f>+IF(CONSOLIDADO[[#This Row],[Codigo Municipio]]=E2141,CONSOLIDADO[[#This Row],[Fallecidos Diarios]]+J2141,CONSOLIDADO[[#This Row],[Fallecidos Diarios]])</f>
        <v>0</v>
      </c>
      <c r="K2142" s="81">
        <f t="shared" si="176"/>
        <v>0</v>
      </c>
      <c r="L2142" s="82">
        <f>+IF(CONSOLIDADO[[#This Row],[Codigo Municipio]]=E2141,CONSOLIDADO[[#This Row],[Recuperados Diarios]]+L2141,CONSOLIDADO[[#This Row],[Recuperados Diarios]])</f>
        <v>0</v>
      </c>
      <c r="M2142" s="83" cm="1">
        <f t="array" ref="M2142">+IFERROR(IF(CONSOLIDADO[[#This Row],[Día]]&lt;14,0,INDEX(CONSOLIDADO[Casos Diarios],ROW()-14,1)),0)</f>
        <v>0</v>
      </c>
      <c r="N2142" s="78">
        <f>+IF(CONSOLIDADO[[#This Row],[Clave]]="710143893",1,IF(OR(CONSOLIDADO[[#This Row],[Casos Acumulados]]&gt;0,CONSOLIDADO[[#This Row],[Muertes]]&gt;0),N2141+1,I2142))</f>
        <v>0</v>
      </c>
      <c r="O2142" s="75">
        <f>+IFERROR(VLOOKUP($G2142,TDMuertes!$C$2:$E$534,3,0),0)</f>
        <v>0</v>
      </c>
      <c r="P2142" s="100" t="str">
        <f t="shared" ca="1" si="177"/>
        <v>OFF</v>
      </c>
      <c r="Q2142" s="84">
        <f>+IFERROR(VLOOKUP(CONSOLIDADO[[#This Row],[Codigo Municipio]],TDDia!$A$4:$B$394,2,0),0)</f>
        <v>0</v>
      </c>
    </row>
    <row r="2143" spans="2:17" ht="14.4" x14ac:dyDescent="0.3">
      <c r="B2143">
        <f t="shared" si="179"/>
        <v>12</v>
      </c>
      <c r="C2143" s="75" t="str" cm="1">
        <f t="array" ref="C2143">+INDEX(Table_4[[Departamento]:[Municipio]],FINAL!$B2143,1)</f>
        <v>Colón</v>
      </c>
      <c r="D2143" s="75" t="str" cm="1">
        <f t="array" ref="D2143">+INDEX(Table_4[[Departamento]:[Municipio]],FINAL!$B2143,4)</f>
        <v>Limon</v>
      </c>
      <c r="E2143" s="75" t="str" cm="1">
        <f t="array" ref="E2143">+INDEX(Table_4[[Departamento]:[Municipio]],FINAL!$B2143,3)</f>
        <v>0204</v>
      </c>
      <c r="F2143" s="102">
        <f t="shared" si="178"/>
        <v>43911</v>
      </c>
      <c r="G2143" s="77" t="str">
        <f>+CONSOLIDADO[[#This Row],[Codigo Municipio]]&amp;CONSOLIDADO[[#This Row],[Fecha]]</f>
        <v>020443911</v>
      </c>
      <c r="H2143" s="78">
        <f>+IFERROR(VLOOKUP($G2143,TDAcumula!$C$2:$E$2027,3,0),0)</f>
        <v>0</v>
      </c>
      <c r="I2143" s="79">
        <f t="shared" si="175"/>
        <v>0</v>
      </c>
      <c r="J2143" s="80">
        <f>+IF(CONSOLIDADO[[#This Row],[Codigo Municipio]]=E2142,CONSOLIDADO[[#This Row],[Fallecidos Diarios]]+J2142,CONSOLIDADO[[#This Row],[Fallecidos Diarios]])</f>
        <v>0</v>
      </c>
      <c r="K2143" s="81">
        <f t="shared" si="176"/>
        <v>0</v>
      </c>
      <c r="L2143" s="82">
        <f>+IF(CONSOLIDADO[[#This Row],[Codigo Municipio]]=E2142,CONSOLIDADO[[#This Row],[Recuperados Diarios]]+L2142,CONSOLIDADO[[#This Row],[Recuperados Diarios]])</f>
        <v>0</v>
      </c>
      <c r="M2143" s="83" cm="1">
        <f t="array" ref="M2143">+IFERROR(IF(CONSOLIDADO[[#This Row],[Día]]&lt;14,0,INDEX(CONSOLIDADO[Casos Diarios],ROW()-14,1)),0)</f>
        <v>0</v>
      </c>
      <c r="N2143" s="78">
        <f>+IF(CONSOLIDADO[[#This Row],[Clave]]="710143893",1,IF(OR(CONSOLIDADO[[#This Row],[Casos Acumulados]]&gt;0,CONSOLIDADO[[#This Row],[Muertes]]&gt;0),N2142+1,I2143))</f>
        <v>0</v>
      </c>
      <c r="O2143" s="75">
        <f>+IFERROR(VLOOKUP($G2143,TDMuertes!$C$2:$E$534,3,0),0)</f>
        <v>0</v>
      </c>
      <c r="P2143" s="100" t="str">
        <f t="shared" ca="1" si="177"/>
        <v>OFF</v>
      </c>
      <c r="Q2143" s="84">
        <f>+IFERROR(VLOOKUP(CONSOLIDADO[[#This Row],[Codigo Municipio]],TDDia!$A$4:$B$394,2,0),0)</f>
        <v>0</v>
      </c>
    </row>
    <row r="2144" spans="2:17" ht="14.4" x14ac:dyDescent="0.3">
      <c r="B2144">
        <f t="shared" si="179"/>
        <v>12</v>
      </c>
      <c r="C2144" s="75" t="str" cm="1">
        <f t="array" ref="C2144">+INDEX(Table_4[[Departamento]:[Municipio]],FINAL!$B2144,1)</f>
        <v>Colón</v>
      </c>
      <c r="D2144" s="75" t="str" cm="1">
        <f t="array" ref="D2144">+INDEX(Table_4[[Departamento]:[Municipio]],FINAL!$B2144,4)</f>
        <v>Limon</v>
      </c>
      <c r="E2144" s="75" t="str" cm="1">
        <f t="array" ref="E2144">+INDEX(Table_4[[Departamento]:[Municipio]],FINAL!$B2144,3)</f>
        <v>0204</v>
      </c>
      <c r="F2144" s="102">
        <f t="shared" si="178"/>
        <v>43912</v>
      </c>
      <c r="G2144" s="77" t="str">
        <f>+CONSOLIDADO[[#This Row],[Codigo Municipio]]&amp;CONSOLIDADO[[#This Row],[Fecha]]</f>
        <v>020443912</v>
      </c>
      <c r="H2144" s="78">
        <f>+IFERROR(VLOOKUP($G2144,TDAcumula!$C$2:$E$2027,3,0),0)</f>
        <v>0</v>
      </c>
      <c r="I2144" s="79">
        <f t="shared" si="175"/>
        <v>0</v>
      </c>
      <c r="J2144" s="80">
        <f>+IF(CONSOLIDADO[[#This Row],[Codigo Municipio]]=E2143,CONSOLIDADO[[#This Row],[Fallecidos Diarios]]+J2143,CONSOLIDADO[[#This Row],[Fallecidos Diarios]])</f>
        <v>0</v>
      </c>
      <c r="K2144" s="81">
        <f t="shared" si="176"/>
        <v>0</v>
      </c>
      <c r="L2144" s="82">
        <f>+IF(CONSOLIDADO[[#This Row],[Codigo Municipio]]=E2143,CONSOLIDADO[[#This Row],[Recuperados Diarios]]+L2143,CONSOLIDADO[[#This Row],[Recuperados Diarios]])</f>
        <v>0</v>
      </c>
      <c r="M2144" s="83" cm="1">
        <f t="array" ref="M2144">+IFERROR(IF(CONSOLIDADO[[#This Row],[Día]]&lt;14,0,INDEX(CONSOLIDADO[Casos Diarios],ROW()-14,1)),0)</f>
        <v>0</v>
      </c>
      <c r="N2144" s="78">
        <f>+IF(CONSOLIDADO[[#This Row],[Clave]]="710143893",1,IF(OR(CONSOLIDADO[[#This Row],[Casos Acumulados]]&gt;0,CONSOLIDADO[[#This Row],[Muertes]]&gt;0),N2143+1,I2144))</f>
        <v>0</v>
      </c>
      <c r="O2144" s="75">
        <f>+IFERROR(VLOOKUP($G2144,TDMuertes!$C$2:$E$534,3,0),0)</f>
        <v>0</v>
      </c>
      <c r="P2144" s="100" t="str">
        <f t="shared" ca="1" si="177"/>
        <v>OFF</v>
      </c>
      <c r="Q2144" s="84">
        <f>+IFERROR(VLOOKUP(CONSOLIDADO[[#This Row],[Codigo Municipio]],TDDia!$A$4:$B$394,2,0),0)</f>
        <v>0</v>
      </c>
    </row>
    <row r="2145" spans="2:17" ht="14.4" x14ac:dyDescent="0.3">
      <c r="B2145">
        <f t="shared" si="179"/>
        <v>12</v>
      </c>
      <c r="C2145" s="75" t="str" cm="1">
        <f t="array" ref="C2145">+INDEX(Table_4[[Departamento]:[Municipio]],FINAL!$B2145,1)</f>
        <v>Colón</v>
      </c>
      <c r="D2145" s="75" t="str" cm="1">
        <f t="array" ref="D2145">+INDEX(Table_4[[Departamento]:[Municipio]],FINAL!$B2145,4)</f>
        <v>Limon</v>
      </c>
      <c r="E2145" s="75" t="str" cm="1">
        <f t="array" ref="E2145">+INDEX(Table_4[[Departamento]:[Municipio]],FINAL!$B2145,3)</f>
        <v>0204</v>
      </c>
      <c r="F2145" s="102">
        <f t="shared" si="178"/>
        <v>43913</v>
      </c>
      <c r="G2145" s="77" t="str">
        <f>+CONSOLIDADO[[#This Row],[Codigo Municipio]]&amp;CONSOLIDADO[[#This Row],[Fecha]]</f>
        <v>020443913</v>
      </c>
      <c r="H2145" s="78">
        <f>+IFERROR(VLOOKUP($G2145,TDAcumula!$C$2:$E$2027,3,0),0)</f>
        <v>0</v>
      </c>
      <c r="I2145" s="79">
        <f t="shared" si="175"/>
        <v>0</v>
      </c>
      <c r="J2145" s="80">
        <f>+IF(CONSOLIDADO[[#This Row],[Codigo Municipio]]=E2144,CONSOLIDADO[[#This Row],[Fallecidos Diarios]]+J2144,CONSOLIDADO[[#This Row],[Fallecidos Diarios]])</f>
        <v>0</v>
      </c>
      <c r="K2145" s="81">
        <f t="shared" si="176"/>
        <v>0</v>
      </c>
      <c r="L2145" s="82">
        <f>+IF(CONSOLIDADO[[#This Row],[Codigo Municipio]]=E2144,CONSOLIDADO[[#This Row],[Recuperados Diarios]]+L2144,CONSOLIDADO[[#This Row],[Recuperados Diarios]])</f>
        <v>0</v>
      </c>
      <c r="M2145" s="83" cm="1">
        <f t="array" ref="M2145">+IFERROR(IF(CONSOLIDADO[[#This Row],[Día]]&lt;14,0,INDEX(CONSOLIDADO[Casos Diarios],ROW()-14,1)),0)</f>
        <v>0</v>
      </c>
      <c r="N2145" s="78">
        <f>+IF(CONSOLIDADO[[#This Row],[Clave]]="710143893",1,IF(OR(CONSOLIDADO[[#This Row],[Casos Acumulados]]&gt;0,CONSOLIDADO[[#This Row],[Muertes]]&gt;0),N2144+1,I2145))</f>
        <v>0</v>
      </c>
      <c r="O2145" s="75">
        <f>+IFERROR(VLOOKUP($G2145,TDMuertes!$C$2:$E$534,3,0),0)</f>
        <v>0</v>
      </c>
      <c r="P2145" s="100" t="str">
        <f t="shared" ca="1" si="177"/>
        <v>OFF</v>
      </c>
      <c r="Q2145" s="84">
        <f>+IFERROR(VLOOKUP(CONSOLIDADO[[#This Row],[Codigo Municipio]],TDDia!$A$4:$B$394,2,0),0)</f>
        <v>0</v>
      </c>
    </row>
    <row r="2146" spans="2:17" ht="14.4" x14ac:dyDescent="0.3">
      <c r="B2146">
        <f t="shared" si="179"/>
        <v>12</v>
      </c>
      <c r="C2146" s="75" t="str" cm="1">
        <f t="array" ref="C2146">+INDEX(Table_4[[Departamento]:[Municipio]],FINAL!$B2146,1)</f>
        <v>Colón</v>
      </c>
      <c r="D2146" s="75" t="str" cm="1">
        <f t="array" ref="D2146">+INDEX(Table_4[[Departamento]:[Municipio]],FINAL!$B2146,4)</f>
        <v>Limon</v>
      </c>
      <c r="E2146" s="75" t="str" cm="1">
        <f t="array" ref="E2146">+INDEX(Table_4[[Departamento]:[Municipio]],FINAL!$B2146,3)</f>
        <v>0204</v>
      </c>
      <c r="F2146" s="102">
        <f t="shared" si="178"/>
        <v>43914</v>
      </c>
      <c r="G2146" s="77" t="str">
        <f>+CONSOLIDADO[[#This Row],[Codigo Municipio]]&amp;CONSOLIDADO[[#This Row],[Fecha]]</f>
        <v>020443914</v>
      </c>
      <c r="H2146" s="78">
        <f>+IFERROR(VLOOKUP($G2146,TDAcumula!$C$2:$E$2027,3,0),0)</f>
        <v>0</v>
      </c>
      <c r="I2146" s="79">
        <f t="shared" si="175"/>
        <v>0</v>
      </c>
      <c r="J2146" s="80">
        <f>+IF(CONSOLIDADO[[#This Row],[Codigo Municipio]]=E2145,CONSOLIDADO[[#This Row],[Fallecidos Diarios]]+J2145,CONSOLIDADO[[#This Row],[Fallecidos Diarios]])</f>
        <v>0</v>
      </c>
      <c r="K2146" s="81">
        <f t="shared" si="176"/>
        <v>0</v>
      </c>
      <c r="L2146" s="82">
        <f>+IF(CONSOLIDADO[[#This Row],[Codigo Municipio]]=E2145,CONSOLIDADO[[#This Row],[Recuperados Diarios]]+L2145,CONSOLIDADO[[#This Row],[Recuperados Diarios]])</f>
        <v>0</v>
      </c>
      <c r="M2146" s="83" cm="1">
        <f t="array" ref="M2146">+IFERROR(IF(CONSOLIDADO[[#This Row],[Día]]&lt;14,0,INDEX(CONSOLIDADO[Casos Diarios],ROW()-14,1)),0)</f>
        <v>0</v>
      </c>
      <c r="N2146" s="78">
        <f>+IF(CONSOLIDADO[[#This Row],[Clave]]="710143893",1,IF(OR(CONSOLIDADO[[#This Row],[Casos Acumulados]]&gt;0,CONSOLIDADO[[#This Row],[Muertes]]&gt;0),N2145+1,I2146))</f>
        <v>0</v>
      </c>
      <c r="O2146" s="75">
        <f>+IFERROR(VLOOKUP($G2146,TDMuertes!$C$2:$E$534,3,0),0)</f>
        <v>0</v>
      </c>
      <c r="P2146" s="100" t="str">
        <f t="shared" ca="1" si="177"/>
        <v>OFF</v>
      </c>
      <c r="Q2146" s="84">
        <f>+IFERROR(VLOOKUP(CONSOLIDADO[[#This Row],[Codigo Municipio]],TDDia!$A$4:$B$394,2,0),0)</f>
        <v>0</v>
      </c>
    </row>
    <row r="2147" spans="2:17" ht="14.4" x14ac:dyDescent="0.3">
      <c r="B2147">
        <f t="shared" si="179"/>
        <v>12</v>
      </c>
      <c r="C2147" s="75" t="str" cm="1">
        <f t="array" ref="C2147">+INDEX(Table_4[[Departamento]:[Municipio]],FINAL!$B2147,1)</f>
        <v>Colón</v>
      </c>
      <c r="D2147" s="75" t="str" cm="1">
        <f t="array" ref="D2147">+INDEX(Table_4[[Departamento]:[Municipio]],FINAL!$B2147,4)</f>
        <v>Limon</v>
      </c>
      <c r="E2147" s="75" t="str" cm="1">
        <f t="array" ref="E2147">+INDEX(Table_4[[Departamento]:[Municipio]],FINAL!$B2147,3)</f>
        <v>0204</v>
      </c>
      <c r="F2147" s="102">
        <f t="shared" si="178"/>
        <v>43915</v>
      </c>
      <c r="G2147" s="77" t="str">
        <f>+CONSOLIDADO[[#This Row],[Codigo Municipio]]&amp;CONSOLIDADO[[#This Row],[Fecha]]</f>
        <v>020443915</v>
      </c>
      <c r="H2147" s="78">
        <f>+IFERROR(VLOOKUP($G2147,TDAcumula!$C$2:$E$2027,3,0),0)</f>
        <v>0</v>
      </c>
      <c r="I2147" s="79">
        <f t="shared" si="175"/>
        <v>0</v>
      </c>
      <c r="J2147" s="80">
        <f>+IF(CONSOLIDADO[[#This Row],[Codigo Municipio]]=E2146,CONSOLIDADO[[#This Row],[Fallecidos Diarios]]+J2146,CONSOLIDADO[[#This Row],[Fallecidos Diarios]])</f>
        <v>0</v>
      </c>
      <c r="K2147" s="81">
        <f t="shared" si="176"/>
        <v>0</v>
      </c>
      <c r="L2147" s="82">
        <f>+IF(CONSOLIDADO[[#This Row],[Codigo Municipio]]=E2146,CONSOLIDADO[[#This Row],[Recuperados Diarios]]+L2146,CONSOLIDADO[[#This Row],[Recuperados Diarios]])</f>
        <v>0</v>
      </c>
      <c r="M2147" s="83" cm="1">
        <f t="array" ref="M2147">+IFERROR(IF(CONSOLIDADO[[#This Row],[Día]]&lt;14,0,INDEX(CONSOLIDADO[Casos Diarios],ROW()-14,1)),0)</f>
        <v>0</v>
      </c>
      <c r="N2147" s="78">
        <f>+IF(CONSOLIDADO[[#This Row],[Clave]]="710143893",1,IF(OR(CONSOLIDADO[[#This Row],[Casos Acumulados]]&gt;0,CONSOLIDADO[[#This Row],[Muertes]]&gt;0),N2146+1,I2147))</f>
        <v>0</v>
      </c>
      <c r="O2147" s="75">
        <f>+IFERROR(VLOOKUP($G2147,TDMuertes!$C$2:$E$534,3,0),0)</f>
        <v>0</v>
      </c>
      <c r="P2147" s="100" t="str">
        <f t="shared" ca="1" si="177"/>
        <v>OFF</v>
      </c>
      <c r="Q2147" s="84">
        <f>+IFERROR(VLOOKUP(CONSOLIDADO[[#This Row],[Codigo Municipio]],TDDia!$A$4:$B$394,2,0),0)</f>
        <v>0</v>
      </c>
    </row>
    <row r="2148" spans="2:17" ht="14.4" x14ac:dyDescent="0.3">
      <c r="B2148">
        <f t="shared" si="179"/>
        <v>12</v>
      </c>
      <c r="C2148" s="75" t="str" cm="1">
        <f t="array" ref="C2148">+INDEX(Table_4[[Departamento]:[Municipio]],FINAL!$B2148,1)</f>
        <v>Colón</v>
      </c>
      <c r="D2148" s="75" t="str" cm="1">
        <f t="array" ref="D2148">+INDEX(Table_4[[Departamento]:[Municipio]],FINAL!$B2148,4)</f>
        <v>Limon</v>
      </c>
      <c r="E2148" s="75" t="str" cm="1">
        <f t="array" ref="E2148">+INDEX(Table_4[[Departamento]:[Municipio]],FINAL!$B2148,3)</f>
        <v>0204</v>
      </c>
      <c r="F2148" s="102">
        <f t="shared" si="178"/>
        <v>43916</v>
      </c>
      <c r="G2148" s="77" t="str">
        <f>+CONSOLIDADO[[#This Row],[Codigo Municipio]]&amp;CONSOLIDADO[[#This Row],[Fecha]]</f>
        <v>020443916</v>
      </c>
      <c r="H2148" s="78">
        <f>+IFERROR(VLOOKUP($G2148,TDAcumula!$C$2:$E$2027,3,0),0)</f>
        <v>0</v>
      </c>
      <c r="I2148" s="79">
        <f t="shared" si="175"/>
        <v>0</v>
      </c>
      <c r="J2148" s="80">
        <f>+IF(CONSOLIDADO[[#This Row],[Codigo Municipio]]=E2147,CONSOLIDADO[[#This Row],[Fallecidos Diarios]]+J2147,CONSOLIDADO[[#This Row],[Fallecidos Diarios]])</f>
        <v>0</v>
      </c>
      <c r="K2148" s="81">
        <f t="shared" si="176"/>
        <v>0</v>
      </c>
      <c r="L2148" s="82">
        <f>+IF(CONSOLIDADO[[#This Row],[Codigo Municipio]]=E2147,CONSOLIDADO[[#This Row],[Recuperados Diarios]]+L2147,CONSOLIDADO[[#This Row],[Recuperados Diarios]])</f>
        <v>0</v>
      </c>
      <c r="M2148" s="83" cm="1">
        <f t="array" ref="M2148">+IFERROR(IF(CONSOLIDADO[[#This Row],[Día]]&lt;14,0,INDEX(CONSOLIDADO[Casos Diarios],ROW()-14,1)),0)</f>
        <v>0</v>
      </c>
      <c r="N2148" s="78">
        <f>+IF(CONSOLIDADO[[#This Row],[Clave]]="710143893",1,IF(OR(CONSOLIDADO[[#This Row],[Casos Acumulados]]&gt;0,CONSOLIDADO[[#This Row],[Muertes]]&gt;0),N2147+1,I2148))</f>
        <v>0</v>
      </c>
      <c r="O2148" s="75">
        <f>+IFERROR(VLOOKUP($G2148,TDMuertes!$C$2:$E$534,3,0),0)</f>
        <v>0</v>
      </c>
      <c r="P2148" s="100" t="str">
        <f t="shared" ca="1" si="177"/>
        <v>OFF</v>
      </c>
      <c r="Q2148" s="84">
        <f>+IFERROR(VLOOKUP(CONSOLIDADO[[#This Row],[Codigo Municipio]],TDDia!$A$4:$B$394,2,0),0)</f>
        <v>0</v>
      </c>
    </row>
    <row r="2149" spans="2:17" ht="14.4" x14ac:dyDescent="0.3">
      <c r="B2149">
        <f t="shared" si="179"/>
        <v>12</v>
      </c>
      <c r="C2149" s="75" t="str" cm="1">
        <f t="array" ref="C2149">+INDEX(Table_4[[Departamento]:[Municipio]],FINAL!$B2149,1)</f>
        <v>Colón</v>
      </c>
      <c r="D2149" s="75" t="str" cm="1">
        <f t="array" ref="D2149">+INDEX(Table_4[[Departamento]:[Municipio]],FINAL!$B2149,4)</f>
        <v>Limon</v>
      </c>
      <c r="E2149" s="75" t="str" cm="1">
        <f t="array" ref="E2149">+INDEX(Table_4[[Departamento]:[Municipio]],FINAL!$B2149,3)</f>
        <v>0204</v>
      </c>
      <c r="F2149" s="102">
        <f t="shared" si="178"/>
        <v>43917</v>
      </c>
      <c r="G2149" s="77" t="str">
        <f>+CONSOLIDADO[[#This Row],[Codigo Municipio]]&amp;CONSOLIDADO[[#This Row],[Fecha]]</f>
        <v>020443917</v>
      </c>
      <c r="H2149" s="78">
        <f>+IFERROR(VLOOKUP($G2149,TDAcumula!$C$2:$E$2027,3,0),0)</f>
        <v>0</v>
      </c>
      <c r="I2149" s="79">
        <f t="shared" si="175"/>
        <v>0</v>
      </c>
      <c r="J2149" s="80">
        <f>+IF(CONSOLIDADO[[#This Row],[Codigo Municipio]]=E2148,CONSOLIDADO[[#This Row],[Fallecidos Diarios]]+J2148,CONSOLIDADO[[#This Row],[Fallecidos Diarios]])</f>
        <v>0</v>
      </c>
      <c r="K2149" s="81">
        <f t="shared" si="176"/>
        <v>0</v>
      </c>
      <c r="L2149" s="82">
        <f>+IF(CONSOLIDADO[[#This Row],[Codigo Municipio]]=E2148,CONSOLIDADO[[#This Row],[Recuperados Diarios]]+L2148,CONSOLIDADO[[#This Row],[Recuperados Diarios]])</f>
        <v>0</v>
      </c>
      <c r="M2149" s="83" cm="1">
        <f t="array" ref="M2149">+IFERROR(IF(CONSOLIDADO[[#This Row],[Día]]&lt;14,0,INDEX(CONSOLIDADO[Casos Diarios],ROW()-14,1)),0)</f>
        <v>0</v>
      </c>
      <c r="N2149" s="78">
        <f>+IF(CONSOLIDADO[[#This Row],[Clave]]="710143893",1,IF(OR(CONSOLIDADO[[#This Row],[Casos Acumulados]]&gt;0,CONSOLIDADO[[#This Row],[Muertes]]&gt;0),N2148+1,I2149))</f>
        <v>0</v>
      </c>
      <c r="O2149" s="75">
        <f>+IFERROR(VLOOKUP($G2149,TDMuertes!$C$2:$E$534,3,0),0)</f>
        <v>0</v>
      </c>
      <c r="P2149" s="100" t="str">
        <f t="shared" ca="1" si="177"/>
        <v>OFF</v>
      </c>
      <c r="Q2149" s="84">
        <f>+IFERROR(VLOOKUP(CONSOLIDADO[[#This Row],[Codigo Municipio]],TDDia!$A$4:$B$394,2,0),0)</f>
        <v>0</v>
      </c>
    </row>
    <row r="2150" spans="2:17" ht="14.4" x14ac:dyDescent="0.3">
      <c r="B2150">
        <f t="shared" si="179"/>
        <v>12</v>
      </c>
      <c r="C2150" s="75" t="str" cm="1">
        <f t="array" ref="C2150">+INDEX(Table_4[[Departamento]:[Municipio]],FINAL!$B2150,1)</f>
        <v>Colón</v>
      </c>
      <c r="D2150" s="75" t="str" cm="1">
        <f t="array" ref="D2150">+INDEX(Table_4[[Departamento]:[Municipio]],FINAL!$B2150,4)</f>
        <v>Limon</v>
      </c>
      <c r="E2150" s="75" t="str" cm="1">
        <f t="array" ref="E2150">+INDEX(Table_4[[Departamento]:[Municipio]],FINAL!$B2150,3)</f>
        <v>0204</v>
      </c>
      <c r="F2150" s="102">
        <f t="shared" si="178"/>
        <v>43918</v>
      </c>
      <c r="G2150" s="77" t="str">
        <f>+CONSOLIDADO[[#This Row],[Codigo Municipio]]&amp;CONSOLIDADO[[#This Row],[Fecha]]</f>
        <v>020443918</v>
      </c>
      <c r="H2150" s="78">
        <f>+IFERROR(VLOOKUP($G2150,TDAcumula!$C$2:$E$2027,3,0),0)</f>
        <v>0</v>
      </c>
      <c r="I2150" s="79">
        <f t="shared" si="175"/>
        <v>0</v>
      </c>
      <c r="J2150" s="80">
        <f>+IF(CONSOLIDADO[[#This Row],[Codigo Municipio]]=E2149,CONSOLIDADO[[#This Row],[Fallecidos Diarios]]+J2149,CONSOLIDADO[[#This Row],[Fallecidos Diarios]])</f>
        <v>0</v>
      </c>
      <c r="K2150" s="81">
        <f t="shared" si="176"/>
        <v>0</v>
      </c>
      <c r="L2150" s="82">
        <f>+IF(CONSOLIDADO[[#This Row],[Codigo Municipio]]=E2149,CONSOLIDADO[[#This Row],[Recuperados Diarios]]+L2149,CONSOLIDADO[[#This Row],[Recuperados Diarios]])</f>
        <v>0</v>
      </c>
      <c r="M2150" s="83" cm="1">
        <f t="array" ref="M2150">+IFERROR(IF(CONSOLIDADO[[#This Row],[Día]]&lt;14,0,INDEX(CONSOLIDADO[Casos Diarios],ROW()-14,1)),0)</f>
        <v>0</v>
      </c>
      <c r="N2150" s="78">
        <f>+IF(CONSOLIDADO[[#This Row],[Clave]]="710143893",1,IF(OR(CONSOLIDADO[[#This Row],[Casos Acumulados]]&gt;0,CONSOLIDADO[[#This Row],[Muertes]]&gt;0),N2149+1,I2150))</f>
        <v>0</v>
      </c>
      <c r="O2150" s="75">
        <f>+IFERROR(VLOOKUP($G2150,TDMuertes!$C$2:$E$534,3,0),0)</f>
        <v>0</v>
      </c>
      <c r="P2150" s="100" t="str">
        <f t="shared" ca="1" si="177"/>
        <v>OFF</v>
      </c>
      <c r="Q2150" s="84">
        <f>+IFERROR(VLOOKUP(CONSOLIDADO[[#This Row],[Codigo Municipio]],TDDia!$A$4:$B$394,2,0),0)</f>
        <v>0</v>
      </c>
    </row>
    <row r="2151" spans="2:17" ht="14.4" x14ac:dyDescent="0.3">
      <c r="B2151">
        <f t="shared" si="179"/>
        <v>12</v>
      </c>
      <c r="C2151" s="75" t="str" cm="1">
        <f t="array" ref="C2151">+INDEX(Table_4[[Departamento]:[Municipio]],FINAL!$B2151,1)</f>
        <v>Colón</v>
      </c>
      <c r="D2151" s="75" t="str" cm="1">
        <f t="array" ref="D2151">+INDEX(Table_4[[Departamento]:[Municipio]],FINAL!$B2151,4)</f>
        <v>Limon</v>
      </c>
      <c r="E2151" s="75" t="str" cm="1">
        <f t="array" ref="E2151">+INDEX(Table_4[[Departamento]:[Municipio]],FINAL!$B2151,3)</f>
        <v>0204</v>
      </c>
      <c r="F2151" s="102">
        <f t="shared" si="178"/>
        <v>43919</v>
      </c>
      <c r="G2151" s="77" t="str">
        <f>+CONSOLIDADO[[#This Row],[Codigo Municipio]]&amp;CONSOLIDADO[[#This Row],[Fecha]]</f>
        <v>020443919</v>
      </c>
      <c r="H2151" s="78">
        <f>+IFERROR(VLOOKUP($G2151,TDAcumula!$C$2:$E$2027,3,0),0)</f>
        <v>0</v>
      </c>
      <c r="I2151" s="79">
        <f t="shared" si="175"/>
        <v>0</v>
      </c>
      <c r="J2151" s="80">
        <f>+IF(CONSOLIDADO[[#This Row],[Codigo Municipio]]=E2150,CONSOLIDADO[[#This Row],[Fallecidos Diarios]]+J2150,CONSOLIDADO[[#This Row],[Fallecidos Diarios]])</f>
        <v>0</v>
      </c>
      <c r="K2151" s="81">
        <f t="shared" si="176"/>
        <v>0</v>
      </c>
      <c r="L2151" s="82">
        <f>+IF(CONSOLIDADO[[#This Row],[Codigo Municipio]]=E2150,CONSOLIDADO[[#This Row],[Recuperados Diarios]]+L2150,CONSOLIDADO[[#This Row],[Recuperados Diarios]])</f>
        <v>0</v>
      </c>
      <c r="M2151" s="83" cm="1">
        <f t="array" ref="M2151">+IFERROR(IF(CONSOLIDADO[[#This Row],[Día]]&lt;14,0,INDEX(CONSOLIDADO[Casos Diarios],ROW()-14,1)),0)</f>
        <v>0</v>
      </c>
      <c r="N2151" s="78">
        <f>+IF(CONSOLIDADO[[#This Row],[Clave]]="710143893",1,IF(OR(CONSOLIDADO[[#This Row],[Casos Acumulados]]&gt;0,CONSOLIDADO[[#This Row],[Muertes]]&gt;0),N2150+1,I2151))</f>
        <v>0</v>
      </c>
      <c r="O2151" s="75">
        <f>+IFERROR(VLOOKUP($G2151,TDMuertes!$C$2:$E$534,3,0),0)</f>
        <v>0</v>
      </c>
      <c r="P2151" s="100" t="str">
        <f t="shared" ca="1" si="177"/>
        <v>OFF</v>
      </c>
      <c r="Q2151" s="84">
        <f>+IFERROR(VLOOKUP(CONSOLIDADO[[#This Row],[Codigo Municipio]],TDDia!$A$4:$B$394,2,0),0)</f>
        <v>0</v>
      </c>
    </row>
    <row r="2152" spans="2:17" ht="14.4" x14ac:dyDescent="0.3">
      <c r="B2152">
        <f t="shared" si="179"/>
        <v>12</v>
      </c>
      <c r="C2152" s="75" t="str" cm="1">
        <f t="array" ref="C2152">+INDEX(Table_4[[Departamento]:[Municipio]],FINAL!$B2152,1)</f>
        <v>Colón</v>
      </c>
      <c r="D2152" s="75" t="str" cm="1">
        <f t="array" ref="D2152">+INDEX(Table_4[[Departamento]:[Municipio]],FINAL!$B2152,4)</f>
        <v>Limon</v>
      </c>
      <c r="E2152" s="75" t="str" cm="1">
        <f t="array" ref="E2152">+INDEX(Table_4[[Departamento]:[Municipio]],FINAL!$B2152,3)</f>
        <v>0204</v>
      </c>
      <c r="F2152" s="102">
        <f t="shared" si="178"/>
        <v>43920</v>
      </c>
      <c r="G2152" s="77" t="str">
        <f>+CONSOLIDADO[[#This Row],[Codigo Municipio]]&amp;CONSOLIDADO[[#This Row],[Fecha]]</f>
        <v>020443920</v>
      </c>
      <c r="H2152" s="78">
        <f>+IFERROR(VLOOKUP($G2152,TDAcumula!$C$2:$E$2027,3,0),0)</f>
        <v>0</v>
      </c>
      <c r="I2152" s="79">
        <f t="shared" ref="I2152:I2215" si="180">+IF(E2152=E2151,H2152+I2151,H2152)</f>
        <v>0</v>
      </c>
      <c r="J2152" s="80">
        <f>+IF(CONSOLIDADO[[#This Row],[Codigo Municipio]]=E2151,CONSOLIDADO[[#This Row],[Fallecidos Diarios]]+J2151,CONSOLIDADO[[#This Row],[Fallecidos Diarios]])</f>
        <v>0</v>
      </c>
      <c r="K2152" s="81">
        <f t="shared" ref="K2152:K2215" si="181">+IF(I2152-J2152-L2152&lt;0,0,I2152-J2152-L2152)</f>
        <v>0</v>
      </c>
      <c r="L2152" s="82">
        <f>+IF(CONSOLIDADO[[#This Row],[Codigo Municipio]]=E2151,CONSOLIDADO[[#This Row],[Recuperados Diarios]]+L2151,CONSOLIDADO[[#This Row],[Recuperados Diarios]])</f>
        <v>0</v>
      </c>
      <c r="M2152" s="83" cm="1">
        <f t="array" ref="M2152">+IFERROR(IF(CONSOLIDADO[[#This Row],[Día]]&lt;14,0,INDEX(CONSOLIDADO[Casos Diarios],ROW()-14,1)),0)</f>
        <v>0</v>
      </c>
      <c r="N2152" s="78">
        <f>+IF(CONSOLIDADO[[#This Row],[Clave]]="710143893",1,IF(OR(CONSOLIDADO[[#This Row],[Casos Acumulados]]&gt;0,CONSOLIDADO[[#This Row],[Muertes]]&gt;0),N2151+1,I2152))</f>
        <v>0</v>
      </c>
      <c r="O2152" s="75">
        <f>+IFERROR(VLOOKUP($G2152,TDMuertes!$C$2:$E$534,3,0),0)</f>
        <v>0</v>
      </c>
      <c r="P2152" s="100" t="str">
        <f t="shared" ref="P2152:P2215" ca="1" si="182">+IF(N2152=0,"OFF",IF(N2152=1,"START",IF(AND(N2152&gt;1,F2152&lt;TODAY()+1),"ON","OUT TIME")))</f>
        <v>OFF</v>
      </c>
      <c r="Q2152" s="84">
        <f>+IFERROR(VLOOKUP(CONSOLIDADO[[#This Row],[Codigo Municipio]],TDDia!$A$4:$B$394,2,0),0)</f>
        <v>0</v>
      </c>
    </row>
    <row r="2153" spans="2:17" ht="14.4" x14ac:dyDescent="0.3">
      <c r="B2153">
        <f t="shared" si="179"/>
        <v>12</v>
      </c>
      <c r="C2153" s="75" t="str" cm="1">
        <f t="array" ref="C2153">+INDEX(Table_4[[Departamento]:[Municipio]],FINAL!$B2153,1)</f>
        <v>Colón</v>
      </c>
      <c r="D2153" s="75" t="str" cm="1">
        <f t="array" ref="D2153">+INDEX(Table_4[[Departamento]:[Municipio]],FINAL!$B2153,4)</f>
        <v>Limon</v>
      </c>
      <c r="E2153" s="75" t="str" cm="1">
        <f t="array" ref="E2153">+INDEX(Table_4[[Departamento]:[Municipio]],FINAL!$B2153,3)</f>
        <v>0204</v>
      </c>
      <c r="F2153" s="102">
        <f t="shared" si="178"/>
        <v>43921</v>
      </c>
      <c r="G2153" s="77" t="str">
        <f>+CONSOLIDADO[[#This Row],[Codigo Municipio]]&amp;CONSOLIDADO[[#This Row],[Fecha]]</f>
        <v>020443921</v>
      </c>
      <c r="H2153" s="78">
        <f>+IFERROR(VLOOKUP($G2153,TDAcumula!$C$2:$E$2027,3,0),0)</f>
        <v>0</v>
      </c>
      <c r="I2153" s="79">
        <f t="shared" si="180"/>
        <v>0</v>
      </c>
      <c r="J2153" s="80">
        <f>+IF(CONSOLIDADO[[#This Row],[Codigo Municipio]]=E2152,CONSOLIDADO[[#This Row],[Fallecidos Diarios]]+J2152,CONSOLIDADO[[#This Row],[Fallecidos Diarios]])</f>
        <v>0</v>
      </c>
      <c r="K2153" s="81">
        <f t="shared" si="181"/>
        <v>0</v>
      </c>
      <c r="L2153" s="82">
        <f>+IF(CONSOLIDADO[[#This Row],[Codigo Municipio]]=E2152,CONSOLIDADO[[#This Row],[Recuperados Diarios]]+L2152,CONSOLIDADO[[#This Row],[Recuperados Diarios]])</f>
        <v>0</v>
      </c>
      <c r="M2153" s="83" cm="1">
        <f t="array" ref="M2153">+IFERROR(IF(CONSOLIDADO[[#This Row],[Día]]&lt;14,0,INDEX(CONSOLIDADO[Casos Diarios],ROW()-14,1)),0)</f>
        <v>0</v>
      </c>
      <c r="N2153" s="78">
        <f>+IF(CONSOLIDADO[[#This Row],[Clave]]="710143893",1,IF(OR(CONSOLIDADO[[#This Row],[Casos Acumulados]]&gt;0,CONSOLIDADO[[#This Row],[Muertes]]&gt;0),N2152+1,I2153))</f>
        <v>0</v>
      </c>
      <c r="O2153" s="75">
        <f>+IFERROR(VLOOKUP($G2153,TDMuertes!$C$2:$E$534,3,0),0)</f>
        <v>0</v>
      </c>
      <c r="P2153" s="100" t="str">
        <f t="shared" ca="1" si="182"/>
        <v>OFF</v>
      </c>
      <c r="Q2153" s="84">
        <f>+IFERROR(VLOOKUP(CONSOLIDADO[[#This Row],[Codigo Municipio]],TDDia!$A$4:$B$394,2,0),0)</f>
        <v>0</v>
      </c>
    </row>
    <row r="2154" spans="2:17" ht="14.4" x14ac:dyDescent="0.3">
      <c r="B2154">
        <f t="shared" si="179"/>
        <v>12</v>
      </c>
      <c r="C2154" s="75" t="str" cm="1">
        <f t="array" ref="C2154">+INDEX(Table_4[[Departamento]:[Municipio]],FINAL!$B2154,1)</f>
        <v>Colón</v>
      </c>
      <c r="D2154" s="75" t="str" cm="1">
        <f t="array" ref="D2154">+INDEX(Table_4[[Departamento]:[Municipio]],FINAL!$B2154,4)</f>
        <v>Limon</v>
      </c>
      <c r="E2154" s="75" t="str" cm="1">
        <f t="array" ref="E2154">+INDEX(Table_4[[Departamento]:[Municipio]],FINAL!$B2154,3)</f>
        <v>0204</v>
      </c>
      <c r="F2154" s="102">
        <f t="shared" si="178"/>
        <v>43922</v>
      </c>
      <c r="G2154" s="77" t="str">
        <f>+CONSOLIDADO[[#This Row],[Codigo Municipio]]&amp;CONSOLIDADO[[#This Row],[Fecha]]</f>
        <v>020443922</v>
      </c>
      <c r="H2154" s="78">
        <f>+IFERROR(VLOOKUP($G2154,TDAcumula!$C$2:$E$2027,3,0),0)</f>
        <v>0</v>
      </c>
      <c r="I2154" s="79">
        <f t="shared" si="180"/>
        <v>0</v>
      </c>
      <c r="J2154" s="80">
        <f>+IF(CONSOLIDADO[[#This Row],[Codigo Municipio]]=E2153,CONSOLIDADO[[#This Row],[Fallecidos Diarios]]+J2153,CONSOLIDADO[[#This Row],[Fallecidos Diarios]])</f>
        <v>0</v>
      </c>
      <c r="K2154" s="81">
        <f t="shared" si="181"/>
        <v>0</v>
      </c>
      <c r="L2154" s="82">
        <f>+IF(CONSOLIDADO[[#This Row],[Codigo Municipio]]=E2153,CONSOLIDADO[[#This Row],[Recuperados Diarios]]+L2153,CONSOLIDADO[[#This Row],[Recuperados Diarios]])</f>
        <v>0</v>
      </c>
      <c r="M2154" s="83" cm="1">
        <f t="array" ref="M2154">+IFERROR(IF(CONSOLIDADO[[#This Row],[Día]]&lt;14,0,INDEX(CONSOLIDADO[Casos Diarios],ROW()-14,1)),0)</f>
        <v>0</v>
      </c>
      <c r="N2154" s="78">
        <f>+IF(CONSOLIDADO[[#This Row],[Clave]]="710143893",1,IF(OR(CONSOLIDADO[[#This Row],[Casos Acumulados]]&gt;0,CONSOLIDADO[[#This Row],[Muertes]]&gt;0),N2153+1,I2154))</f>
        <v>0</v>
      </c>
      <c r="O2154" s="75">
        <f>+IFERROR(VLOOKUP($G2154,TDMuertes!$C$2:$E$534,3,0),0)</f>
        <v>0</v>
      </c>
      <c r="P2154" s="100" t="str">
        <f t="shared" ca="1" si="182"/>
        <v>OFF</v>
      </c>
      <c r="Q2154" s="84">
        <f>+IFERROR(VLOOKUP(CONSOLIDADO[[#This Row],[Codigo Municipio]],TDDia!$A$4:$B$394,2,0),0)</f>
        <v>0</v>
      </c>
    </row>
    <row r="2155" spans="2:17" ht="14.4" x14ac:dyDescent="0.3">
      <c r="B2155">
        <f t="shared" si="179"/>
        <v>12</v>
      </c>
      <c r="C2155" s="75" t="str" cm="1">
        <f t="array" ref="C2155">+INDEX(Table_4[[Departamento]:[Municipio]],FINAL!$B2155,1)</f>
        <v>Colón</v>
      </c>
      <c r="D2155" s="75" t="str" cm="1">
        <f t="array" ref="D2155">+INDEX(Table_4[[Departamento]:[Municipio]],FINAL!$B2155,4)</f>
        <v>Limon</v>
      </c>
      <c r="E2155" s="75" t="str" cm="1">
        <f t="array" ref="E2155">+INDEX(Table_4[[Departamento]:[Municipio]],FINAL!$B2155,3)</f>
        <v>0204</v>
      </c>
      <c r="F2155" s="102">
        <f t="shared" si="178"/>
        <v>43923</v>
      </c>
      <c r="G2155" s="77" t="str">
        <f>+CONSOLIDADO[[#This Row],[Codigo Municipio]]&amp;CONSOLIDADO[[#This Row],[Fecha]]</f>
        <v>020443923</v>
      </c>
      <c r="H2155" s="78">
        <f>+IFERROR(VLOOKUP($G2155,TDAcumula!$C$2:$E$2027,3,0),0)</f>
        <v>0</v>
      </c>
      <c r="I2155" s="79">
        <f t="shared" si="180"/>
        <v>0</v>
      </c>
      <c r="J2155" s="80">
        <f>+IF(CONSOLIDADO[[#This Row],[Codigo Municipio]]=E2154,CONSOLIDADO[[#This Row],[Fallecidos Diarios]]+J2154,CONSOLIDADO[[#This Row],[Fallecidos Diarios]])</f>
        <v>0</v>
      </c>
      <c r="K2155" s="81">
        <f t="shared" si="181"/>
        <v>0</v>
      </c>
      <c r="L2155" s="82">
        <f>+IF(CONSOLIDADO[[#This Row],[Codigo Municipio]]=E2154,CONSOLIDADO[[#This Row],[Recuperados Diarios]]+L2154,CONSOLIDADO[[#This Row],[Recuperados Diarios]])</f>
        <v>0</v>
      </c>
      <c r="M2155" s="83" cm="1">
        <f t="array" ref="M2155">+IFERROR(IF(CONSOLIDADO[[#This Row],[Día]]&lt;14,0,INDEX(CONSOLIDADO[Casos Diarios],ROW()-14,1)),0)</f>
        <v>0</v>
      </c>
      <c r="N2155" s="78">
        <f>+IF(CONSOLIDADO[[#This Row],[Clave]]="710143893",1,IF(OR(CONSOLIDADO[[#This Row],[Casos Acumulados]]&gt;0,CONSOLIDADO[[#This Row],[Muertes]]&gt;0),N2154+1,I2155))</f>
        <v>0</v>
      </c>
      <c r="O2155" s="75">
        <f>+IFERROR(VLOOKUP($G2155,TDMuertes!$C$2:$E$534,3,0),0)</f>
        <v>0</v>
      </c>
      <c r="P2155" s="100" t="str">
        <f t="shared" ca="1" si="182"/>
        <v>OFF</v>
      </c>
      <c r="Q2155" s="84">
        <f>+IFERROR(VLOOKUP(CONSOLIDADO[[#This Row],[Codigo Municipio]],TDDia!$A$4:$B$394,2,0),0)</f>
        <v>0</v>
      </c>
    </row>
    <row r="2156" spans="2:17" ht="14.4" x14ac:dyDescent="0.3">
      <c r="B2156">
        <f t="shared" si="179"/>
        <v>12</v>
      </c>
      <c r="C2156" s="75" t="str" cm="1">
        <f t="array" ref="C2156">+INDEX(Table_4[[Departamento]:[Municipio]],FINAL!$B2156,1)</f>
        <v>Colón</v>
      </c>
      <c r="D2156" s="75" t="str" cm="1">
        <f t="array" ref="D2156">+INDEX(Table_4[[Departamento]:[Municipio]],FINAL!$B2156,4)</f>
        <v>Limon</v>
      </c>
      <c r="E2156" s="75" t="str" cm="1">
        <f t="array" ref="E2156">+INDEX(Table_4[[Departamento]:[Municipio]],FINAL!$B2156,3)</f>
        <v>0204</v>
      </c>
      <c r="F2156" s="102">
        <f t="shared" si="178"/>
        <v>43924</v>
      </c>
      <c r="G2156" s="77" t="str">
        <f>+CONSOLIDADO[[#This Row],[Codigo Municipio]]&amp;CONSOLIDADO[[#This Row],[Fecha]]</f>
        <v>020443924</v>
      </c>
      <c r="H2156" s="78">
        <f>+IFERROR(VLOOKUP($G2156,TDAcumula!$C$2:$E$2027,3,0),0)</f>
        <v>0</v>
      </c>
      <c r="I2156" s="79">
        <f t="shared" si="180"/>
        <v>0</v>
      </c>
      <c r="J2156" s="80">
        <f>+IF(CONSOLIDADO[[#This Row],[Codigo Municipio]]=E2155,CONSOLIDADO[[#This Row],[Fallecidos Diarios]]+J2155,CONSOLIDADO[[#This Row],[Fallecidos Diarios]])</f>
        <v>0</v>
      </c>
      <c r="K2156" s="81">
        <f t="shared" si="181"/>
        <v>0</v>
      </c>
      <c r="L2156" s="82">
        <f>+IF(CONSOLIDADO[[#This Row],[Codigo Municipio]]=E2155,CONSOLIDADO[[#This Row],[Recuperados Diarios]]+L2155,CONSOLIDADO[[#This Row],[Recuperados Diarios]])</f>
        <v>0</v>
      </c>
      <c r="M2156" s="83" cm="1">
        <f t="array" ref="M2156">+IFERROR(IF(CONSOLIDADO[[#This Row],[Día]]&lt;14,0,INDEX(CONSOLIDADO[Casos Diarios],ROW()-14,1)),0)</f>
        <v>0</v>
      </c>
      <c r="N2156" s="78">
        <f>+IF(CONSOLIDADO[[#This Row],[Clave]]="710143893",1,IF(OR(CONSOLIDADO[[#This Row],[Casos Acumulados]]&gt;0,CONSOLIDADO[[#This Row],[Muertes]]&gt;0),N2155+1,I2156))</f>
        <v>0</v>
      </c>
      <c r="O2156" s="75">
        <f>+IFERROR(VLOOKUP($G2156,TDMuertes!$C$2:$E$534,3,0),0)</f>
        <v>0</v>
      </c>
      <c r="P2156" s="100" t="str">
        <f t="shared" ca="1" si="182"/>
        <v>OFF</v>
      </c>
      <c r="Q2156" s="84">
        <f>+IFERROR(VLOOKUP(CONSOLIDADO[[#This Row],[Codigo Municipio]],TDDia!$A$4:$B$394,2,0),0)</f>
        <v>0</v>
      </c>
    </row>
    <row r="2157" spans="2:17" ht="14.4" x14ac:dyDescent="0.3">
      <c r="B2157">
        <f t="shared" si="179"/>
        <v>12</v>
      </c>
      <c r="C2157" s="75" t="str" cm="1">
        <f t="array" ref="C2157">+INDEX(Table_4[[Departamento]:[Municipio]],FINAL!$B2157,1)</f>
        <v>Colón</v>
      </c>
      <c r="D2157" s="75" t="str" cm="1">
        <f t="array" ref="D2157">+INDEX(Table_4[[Departamento]:[Municipio]],FINAL!$B2157,4)</f>
        <v>Limon</v>
      </c>
      <c r="E2157" s="75" t="str" cm="1">
        <f t="array" ref="E2157">+INDEX(Table_4[[Departamento]:[Municipio]],FINAL!$B2157,3)</f>
        <v>0204</v>
      </c>
      <c r="F2157" s="102">
        <f t="shared" si="178"/>
        <v>43925</v>
      </c>
      <c r="G2157" s="77" t="str">
        <f>+CONSOLIDADO[[#This Row],[Codigo Municipio]]&amp;CONSOLIDADO[[#This Row],[Fecha]]</f>
        <v>020443925</v>
      </c>
      <c r="H2157" s="78">
        <f>+IFERROR(VLOOKUP($G2157,TDAcumula!$C$2:$E$2027,3,0),0)</f>
        <v>0</v>
      </c>
      <c r="I2157" s="79">
        <f t="shared" si="180"/>
        <v>0</v>
      </c>
      <c r="J2157" s="80">
        <f>+IF(CONSOLIDADO[[#This Row],[Codigo Municipio]]=E2156,CONSOLIDADO[[#This Row],[Fallecidos Diarios]]+J2156,CONSOLIDADO[[#This Row],[Fallecidos Diarios]])</f>
        <v>0</v>
      </c>
      <c r="K2157" s="81">
        <f t="shared" si="181"/>
        <v>0</v>
      </c>
      <c r="L2157" s="82">
        <f>+IF(CONSOLIDADO[[#This Row],[Codigo Municipio]]=E2156,CONSOLIDADO[[#This Row],[Recuperados Diarios]]+L2156,CONSOLIDADO[[#This Row],[Recuperados Diarios]])</f>
        <v>0</v>
      </c>
      <c r="M2157" s="83" cm="1">
        <f t="array" ref="M2157">+IFERROR(IF(CONSOLIDADO[[#This Row],[Día]]&lt;14,0,INDEX(CONSOLIDADO[Casos Diarios],ROW()-14,1)),0)</f>
        <v>0</v>
      </c>
      <c r="N2157" s="78">
        <f>+IF(CONSOLIDADO[[#This Row],[Clave]]="710143893",1,IF(OR(CONSOLIDADO[[#This Row],[Casos Acumulados]]&gt;0,CONSOLIDADO[[#This Row],[Muertes]]&gt;0),N2156+1,I2157))</f>
        <v>0</v>
      </c>
      <c r="O2157" s="75">
        <f>+IFERROR(VLOOKUP($G2157,TDMuertes!$C$2:$E$534,3,0),0)</f>
        <v>0</v>
      </c>
      <c r="P2157" s="100" t="str">
        <f t="shared" ca="1" si="182"/>
        <v>OFF</v>
      </c>
      <c r="Q2157" s="84">
        <f>+IFERROR(VLOOKUP(CONSOLIDADO[[#This Row],[Codigo Municipio]],TDDia!$A$4:$B$394,2,0),0)</f>
        <v>0</v>
      </c>
    </row>
    <row r="2158" spans="2:17" ht="14.4" x14ac:dyDescent="0.3">
      <c r="B2158">
        <f t="shared" si="179"/>
        <v>12</v>
      </c>
      <c r="C2158" s="75" t="str" cm="1">
        <f t="array" ref="C2158">+INDEX(Table_4[[Departamento]:[Municipio]],FINAL!$B2158,1)</f>
        <v>Colón</v>
      </c>
      <c r="D2158" s="75" t="str" cm="1">
        <f t="array" ref="D2158">+INDEX(Table_4[[Departamento]:[Municipio]],FINAL!$B2158,4)</f>
        <v>Limon</v>
      </c>
      <c r="E2158" s="75" t="str" cm="1">
        <f t="array" ref="E2158">+INDEX(Table_4[[Departamento]:[Municipio]],FINAL!$B2158,3)</f>
        <v>0204</v>
      </c>
      <c r="F2158" s="102">
        <f t="shared" si="178"/>
        <v>43926</v>
      </c>
      <c r="G2158" s="77" t="str">
        <f>+CONSOLIDADO[[#This Row],[Codigo Municipio]]&amp;CONSOLIDADO[[#This Row],[Fecha]]</f>
        <v>020443926</v>
      </c>
      <c r="H2158" s="78">
        <f>+IFERROR(VLOOKUP($G2158,TDAcumula!$C$2:$E$2027,3,0),0)</f>
        <v>0</v>
      </c>
      <c r="I2158" s="79">
        <f t="shared" si="180"/>
        <v>0</v>
      </c>
      <c r="J2158" s="80">
        <f>+IF(CONSOLIDADO[[#This Row],[Codigo Municipio]]=E2157,CONSOLIDADO[[#This Row],[Fallecidos Diarios]]+J2157,CONSOLIDADO[[#This Row],[Fallecidos Diarios]])</f>
        <v>0</v>
      </c>
      <c r="K2158" s="81">
        <f t="shared" si="181"/>
        <v>0</v>
      </c>
      <c r="L2158" s="82">
        <f>+IF(CONSOLIDADO[[#This Row],[Codigo Municipio]]=E2157,CONSOLIDADO[[#This Row],[Recuperados Diarios]]+L2157,CONSOLIDADO[[#This Row],[Recuperados Diarios]])</f>
        <v>0</v>
      </c>
      <c r="M2158" s="83" cm="1">
        <f t="array" ref="M2158">+IFERROR(IF(CONSOLIDADO[[#This Row],[Día]]&lt;14,0,INDEX(CONSOLIDADO[Casos Diarios],ROW()-14,1)),0)</f>
        <v>0</v>
      </c>
      <c r="N2158" s="78">
        <f>+IF(CONSOLIDADO[[#This Row],[Clave]]="710143893",1,IF(OR(CONSOLIDADO[[#This Row],[Casos Acumulados]]&gt;0,CONSOLIDADO[[#This Row],[Muertes]]&gt;0),N2157+1,I2158))</f>
        <v>0</v>
      </c>
      <c r="O2158" s="75">
        <f>+IFERROR(VLOOKUP($G2158,TDMuertes!$C$2:$E$534,3,0),0)</f>
        <v>0</v>
      </c>
      <c r="P2158" s="100" t="str">
        <f t="shared" ca="1" si="182"/>
        <v>OFF</v>
      </c>
      <c r="Q2158" s="84">
        <f>+IFERROR(VLOOKUP(CONSOLIDADO[[#This Row],[Codigo Municipio]],TDDia!$A$4:$B$394,2,0),0)</f>
        <v>0</v>
      </c>
    </row>
    <row r="2159" spans="2:17" ht="14.4" x14ac:dyDescent="0.3">
      <c r="B2159">
        <f t="shared" si="179"/>
        <v>12</v>
      </c>
      <c r="C2159" s="75" t="str" cm="1">
        <f t="array" ref="C2159">+INDEX(Table_4[[Departamento]:[Municipio]],FINAL!$B2159,1)</f>
        <v>Colón</v>
      </c>
      <c r="D2159" s="75" t="str" cm="1">
        <f t="array" ref="D2159">+INDEX(Table_4[[Departamento]:[Municipio]],FINAL!$B2159,4)</f>
        <v>Limon</v>
      </c>
      <c r="E2159" s="75" t="str" cm="1">
        <f t="array" ref="E2159">+INDEX(Table_4[[Departamento]:[Municipio]],FINAL!$B2159,3)</f>
        <v>0204</v>
      </c>
      <c r="F2159" s="102">
        <f t="shared" si="178"/>
        <v>43927</v>
      </c>
      <c r="G2159" s="77" t="str">
        <f>+CONSOLIDADO[[#This Row],[Codigo Municipio]]&amp;CONSOLIDADO[[#This Row],[Fecha]]</f>
        <v>020443927</v>
      </c>
      <c r="H2159" s="78">
        <f>+IFERROR(VLOOKUP($G2159,TDAcumula!$C$2:$E$2027,3,0),0)</f>
        <v>0</v>
      </c>
      <c r="I2159" s="79">
        <f t="shared" si="180"/>
        <v>0</v>
      </c>
      <c r="J2159" s="80">
        <f>+IF(CONSOLIDADO[[#This Row],[Codigo Municipio]]=E2158,CONSOLIDADO[[#This Row],[Fallecidos Diarios]]+J2158,CONSOLIDADO[[#This Row],[Fallecidos Diarios]])</f>
        <v>0</v>
      </c>
      <c r="K2159" s="81">
        <f t="shared" si="181"/>
        <v>0</v>
      </c>
      <c r="L2159" s="82">
        <f>+IF(CONSOLIDADO[[#This Row],[Codigo Municipio]]=E2158,CONSOLIDADO[[#This Row],[Recuperados Diarios]]+L2158,CONSOLIDADO[[#This Row],[Recuperados Diarios]])</f>
        <v>0</v>
      </c>
      <c r="M2159" s="83" cm="1">
        <f t="array" ref="M2159">+IFERROR(IF(CONSOLIDADO[[#This Row],[Día]]&lt;14,0,INDEX(CONSOLIDADO[Casos Diarios],ROW()-14,1)),0)</f>
        <v>0</v>
      </c>
      <c r="N2159" s="78">
        <f>+IF(CONSOLIDADO[[#This Row],[Clave]]="710143893",1,IF(OR(CONSOLIDADO[[#This Row],[Casos Acumulados]]&gt;0,CONSOLIDADO[[#This Row],[Muertes]]&gt;0),N2158+1,I2159))</f>
        <v>0</v>
      </c>
      <c r="O2159" s="75">
        <f>+IFERROR(VLOOKUP($G2159,TDMuertes!$C$2:$E$534,3,0),0)</f>
        <v>0</v>
      </c>
      <c r="P2159" s="100" t="str">
        <f t="shared" ca="1" si="182"/>
        <v>OFF</v>
      </c>
      <c r="Q2159" s="84">
        <f>+IFERROR(VLOOKUP(CONSOLIDADO[[#This Row],[Codigo Municipio]],TDDia!$A$4:$B$394,2,0),0)</f>
        <v>0</v>
      </c>
    </row>
    <row r="2160" spans="2:17" ht="14.4" x14ac:dyDescent="0.3">
      <c r="B2160">
        <f t="shared" si="179"/>
        <v>12</v>
      </c>
      <c r="C2160" s="75" t="str" cm="1">
        <f t="array" ref="C2160">+INDEX(Table_4[[Departamento]:[Municipio]],FINAL!$B2160,1)</f>
        <v>Colón</v>
      </c>
      <c r="D2160" s="75" t="str" cm="1">
        <f t="array" ref="D2160">+INDEX(Table_4[[Departamento]:[Municipio]],FINAL!$B2160,4)</f>
        <v>Limon</v>
      </c>
      <c r="E2160" s="75" t="str" cm="1">
        <f t="array" ref="E2160">+INDEX(Table_4[[Departamento]:[Municipio]],FINAL!$B2160,3)</f>
        <v>0204</v>
      </c>
      <c r="F2160" s="102">
        <f t="shared" si="178"/>
        <v>43928</v>
      </c>
      <c r="G2160" s="77" t="str">
        <f>+CONSOLIDADO[[#This Row],[Codigo Municipio]]&amp;CONSOLIDADO[[#This Row],[Fecha]]</f>
        <v>020443928</v>
      </c>
      <c r="H2160" s="78">
        <f>+IFERROR(VLOOKUP($G2160,TDAcumula!$C$2:$E$2027,3,0),0)</f>
        <v>0</v>
      </c>
      <c r="I2160" s="79">
        <f t="shared" si="180"/>
        <v>0</v>
      </c>
      <c r="J2160" s="80">
        <f>+IF(CONSOLIDADO[[#This Row],[Codigo Municipio]]=E2159,CONSOLIDADO[[#This Row],[Fallecidos Diarios]]+J2159,CONSOLIDADO[[#This Row],[Fallecidos Diarios]])</f>
        <v>0</v>
      </c>
      <c r="K2160" s="81">
        <f t="shared" si="181"/>
        <v>0</v>
      </c>
      <c r="L2160" s="82">
        <f>+IF(CONSOLIDADO[[#This Row],[Codigo Municipio]]=E2159,CONSOLIDADO[[#This Row],[Recuperados Diarios]]+L2159,CONSOLIDADO[[#This Row],[Recuperados Diarios]])</f>
        <v>0</v>
      </c>
      <c r="M2160" s="83" cm="1">
        <f t="array" ref="M2160">+IFERROR(IF(CONSOLIDADO[[#This Row],[Día]]&lt;14,0,INDEX(CONSOLIDADO[Casos Diarios],ROW()-14,1)),0)</f>
        <v>0</v>
      </c>
      <c r="N2160" s="78">
        <f>+IF(CONSOLIDADO[[#This Row],[Clave]]="710143893",1,IF(OR(CONSOLIDADO[[#This Row],[Casos Acumulados]]&gt;0,CONSOLIDADO[[#This Row],[Muertes]]&gt;0),N2159+1,I2160))</f>
        <v>0</v>
      </c>
      <c r="O2160" s="75">
        <f>+IFERROR(VLOOKUP($G2160,TDMuertes!$C$2:$E$534,3,0),0)</f>
        <v>0</v>
      </c>
      <c r="P2160" s="100" t="str">
        <f t="shared" ca="1" si="182"/>
        <v>OFF</v>
      </c>
      <c r="Q2160" s="84">
        <f>+IFERROR(VLOOKUP(CONSOLIDADO[[#This Row],[Codigo Municipio]],TDDia!$A$4:$B$394,2,0),0)</f>
        <v>0</v>
      </c>
    </row>
    <row r="2161" spans="2:17" ht="14.4" x14ac:dyDescent="0.3">
      <c r="B2161">
        <f t="shared" si="179"/>
        <v>12</v>
      </c>
      <c r="C2161" s="75" t="str" cm="1">
        <f t="array" ref="C2161">+INDEX(Table_4[[Departamento]:[Municipio]],FINAL!$B2161,1)</f>
        <v>Colón</v>
      </c>
      <c r="D2161" s="75" t="str" cm="1">
        <f t="array" ref="D2161">+INDEX(Table_4[[Departamento]:[Municipio]],FINAL!$B2161,4)</f>
        <v>Limon</v>
      </c>
      <c r="E2161" s="75" t="str" cm="1">
        <f t="array" ref="E2161">+INDEX(Table_4[[Departamento]:[Municipio]],FINAL!$B2161,3)</f>
        <v>0204</v>
      </c>
      <c r="F2161" s="102">
        <f t="shared" si="178"/>
        <v>43929</v>
      </c>
      <c r="G2161" s="77" t="str">
        <f>+CONSOLIDADO[[#This Row],[Codigo Municipio]]&amp;CONSOLIDADO[[#This Row],[Fecha]]</f>
        <v>020443929</v>
      </c>
      <c r="H2161" s="78">
        <f>+IFERROR(VLOOKUP($G2161,TDAcumula!$C$2:$E$2027,3,0),0)</f>
        <v>0</v>
      </c>
      <c r="I2161" s="79">
        <f t="shared" si="180"/>
        <v>0</v>
      </c>
      <c r="J2161" s="80">
        <f>+IF(CONSOLIDADO[[#This Row],[Codigo Municipio]]=E2160,CONSOLIDADO[[#This Row],[Fallecidos Diarios]]+J2160,CONSOLIDADO[[#This Row],[Fallecidos Diarios]])</f>
        <v>0</v>
      </c>
      <c r="K2161" s="81">
        <f t="shared" si="181"/>
        <v>0</v>
      </c>
      <c r="L2161" s="82">
        <f>+IF(CONSOLIDADO[[#This Row],[Codigo Municipio]]=E2160,CONSOLIDADO[[#This Row],[Recuperados Diarios]]+L2160,CONSOLIDADO[[#This Row],[Recuperados Diarios]])</f>
        <v>0</v>
      </c>
      <c r="M2161" s="83" cm="1">
        <f t="array" ref="M2161">+IFERROR(IF(CONSOLIDADO[[#This Row],[Día]]&lt;14,0,INDEX(CONSOLIDADO[Casos Diarios],ROW()-14,1)),0)</f>
        <v>0</v>
      </c>
      <c r="N2161" s="78">
        <f>+IF(CONSOLIDADO[[#This Row],[Clave]]="710143893",1,IF(OR(CONSOLIDADO[[#This Row],[Casos Acumulados]]&gt;0,CONSOLIDADO[[#This Row],[Muertes]]&gt;0),N2160+1,I2161))</f>
        <v>0</v>
      </c>
      <c r="O2161" s="75">
        <f>+IFERROR(VLOOKUP($G2161,TDMuertes!$C$2:$E$534,3,0),0)</f>
        <v>0</v>
      </c>
      <c r="P2161" s="100" t="str">
        <f t="shared" ca="1" si="182"/>
        <v>OFF</v>
      </c>
      <c r="Q2161" s="84">
        <f>+IFERROR(VLOOKUP(CONSOLIDADO[[#This Row],[Codigo Municipio]],TDDia!$A$4:$B$394,2,0),0)</f>
        <v>0</v>
      </c>
    </row>
    <row r="2162" spans="2:17" ht="14.4" x14ac:dyDescent="0.3">
      <c r="B2162">
        <f t="shared" si="179"/>
        <v>12</v>
      </c>
      <c r="C2162" s="75" t="str" cm="1">
        <f t="array" ref="C2162">+INDEX(Table_4[[Departamento]:[Municipio]],FINAL!$B2162,1)</f>
        <v>Colón</v>
      </c>
      <c r="D2162" s="75" t="str" cm="1">
        <f t="array" ref="D2162">+INDEX(Table_4[[Departamento]:[Municipio]],FINAL!$B2162,4)</f>
        <v>Limon</v>
      </c>
      <c r="E2162" s="75" t="str" cm="1">
        <f t="array" ref="E2162">+INDEX(Table_4[[Departamento]:[Municipio]],FINAL!$B2162,3)</f>
        <v>0204</v>
      </c>
      <c r="F2162" s="102">
        <f t="shared" si="178"/>
        <v>43930</v>
      </c>
      <c r="G2162" s="77" t="str">
        <f>+CONSOLIDADO[[#This Row],[Codigo Municipio]]&amp;CONSOLIDADO[[#This Row],[Fecha]]</f>
        <v>020443930</v>
      </c>
      <c r="H2162" s="78">
        <f>+IFERROR(VLOOKUP($G2162,TDAcumula!$C$2:$E$2027,3,0),0)</f>
        <v>0</v>
      </c>
      <c r="I2162" s="79">
        <f t="shared" si="180"/>
        <v>0</v>
      </c>
      <c r="J2162" s="80">
        <f>+IF(CONSOLIDADO[[#This Row],[Codigo Municipio]]=E2161,CONSOLIDADO[[#This Row],[Fallecidos Diarios]]+J2161,CONSOLIDADO[[#This Row],[Fallecidos Diarios]])</f>
        <v>0</v>
      </c>
      <c r="K2162" s="81">
        <f t="shared" si="181"/>
        <v>0</v>
      </c>
      <c r="L2162" s="82">
        <f>+IF(CONSOLIDADO[[#This Row],[Codigo Municipio]]=E2161,CONSOLIDADO[[#This Row],[Recuperados Diarios]]+L2161,CONSOLIDADO[[#This Row],[Recuperados Diarios]])</f>
        <v>0</v>
      </c>
      <c r="M2162" s="83" cm="1">
        <f t="array" ref="M2162">+IFERROR(IF(CONSOLIDADO[[#This Row],[Día]]&lt;14,0,INDEX(CONSOLIDADO[Casos Diarios],ROW()-14,1)),0)</f>
        <v>0</v>
      </c>
      <c r="N2162" s="78">
        <f>+IF(CONSOLIDADO[[#This Row],[Clave]]="710143893",1,IF(OR(CONSOLIDADO[[#This Row],[Casos Acumulados]]&gt;0,CONSOLIDADO[[#This Row],[Muertes]]&gt;0),N2161+1,I2162))</f>
        <v>0</v>
      </c>
      <c r="O2162" s="75">
        <f>+IFERROR(VLOOKUP($G2162,TDMuertes!$C$2:$E$534,3,0),0)</f>
        <v>0</v>
      </c>
      <c r="P2162" s="100" t="str">
        <f t="shared" ca="1" si="182"/>
        <v>OFF</v>
      </c>
      <c r="Q2162" s="84">
        <f>+IFERROR(VLOOKUP(CONSOLIDADO[[#This Row],[Codigo Municipio]],TDDia!$A$4:$B$394,2,0),0)</f>
        <v>0</v>
      </c>
    </row>
    <row r="2163" spans="2:17" ht="14.4" x14ac:dyDescent="0.3">
      <c r="B2163">
        <f t="shared" si="179"/>
        <v>12</v>
      </c>
      <c r="C2163" s="75" t="str" cm="1">
        <f t="array" ref="C2163">+INDEX(Table_4[[Departamento]:[Municipio]],FINAL!$B2163,1)</f>
        <v>Colón</v>
      </c>
      <c r="D2163" s="75" t="str" cm="1">
        <f t="array" ref="D2163">+INDEX(Table_4[[Departamento]:[Municipio]],FINAL!$B2163,4)</f>
        <v>Limon</v>
      </c>
      <c r="E2163" s="75" t="str" cm="1">
        <f t="array" ref="E2163">+INDEX(Table_4[[Departamento]:[Municipio]],FINAL!$B2163,3)</f>
        <v>0204</v>
      </c>
      <c r="F2163" s="102">
        <f t="shared" si="178"/>
        <v>43931</v>
      </c>
      <c r="G2163" s="77" t="str">
        <f>+CONSOLIDADO[[#This Row],[Codigo Municipio]]&amp;CONSOLIDADO[[#This Row],[Fecha]]</f>
        <v>020443931</v>
      </c>
      <c r="H2163" s="78">
        <f>+IFERROR(VLOOKUP($G2163,TDAcumula!$C$2:$E$2027,3,0),0)</f>
        <v>0</v>
      </c>
      <c r="I2163" s="79">
        <f t="shared" si="180"/>
        <v>0</v>
      </c>
      <c r="J2163" s="80">
        <f>+IF(CONSOLIDADO[[#This Row],[Codigo Municipio]]=E2162,CONSOLIDADO[[#This Row],[Fallecidos Diarios]]+J2162,CONSOLIDADO[[#This Row],[Fallecidos Diarios]])</f>
        <v>0</v>
      </c>
      <c r="K2163" s="81">
        <f t="shared" si="181"/>
        <v>0</v>
      </c>
      <c r="L2163" s="82">
        <f>+IF(CONSOLIDADO[[#This Row],[Codigo Municipio]]=E2162,CONSOLIDADO[[#This Row],[Recuperados Diarios]]+L2162,CONSOLIDADO[[#This Row],[Recuperados Diarios]])</f>
        <v>0</v>
      </c>
      <c r="M2163" s="83" cm="1">
        <f t="array" ref="M2163">+IFERROR(IF(CONSOLIDADO[[#This Row],[Día]]&lt;14,0,INDEX(CONSOLIDADO[Casos Diarios],ROW()-14,1)),0)</f>
        <v>0</v>
      </c>
      <c r="N2163" s="78">
        <f>+IF(CONSOLIDADO[[#This Row],[Clave]]="710143893",1,IF(OR(CONSOLIDADO[[#This Row],[Casos Acumulados]]&gt;0,CONSOLIDADO[[#This Row],[Muertes]]&gt;0),N2162+1,I2163))</f>
        <v>0</v>
      </c>
      <c r="O2163" s="75">
        <f>+IFERROR(VLOOKUP($G2163,TDMuertes!$C$2:$E$534,3,0),0)</f>
        <v>0</v>
      </c>
      <c r="P2163" s="100" t="str">
        <f t="shared" ca="1" si="182"/>
        <v>OFF</v>
      </c>
      <c r="Q2163" s="84">
        <f>+IFERROR(VLOOKUP(CONSOLIDADO[[#This Row],[Codigo Municipio]],TDDia!$A$4:$B$394,2,0),0)</f>
        <v>0</v>
      </c>
    </row>
    <row r="2164" spans="2:17" ht="14.4" x14ac:dyDescent="0.3">
      <c r="B2164">
        <f t="shared" si="179"/>
        <v>12</v>
      </c>
      <c r="C2164" s="75" t="str" cm="1">
        <f t="array" ref="C2164">+INDEX(Table_4[[Departamento]:[Municipio]],FINAL!$B2164,1)</f>
        <v>Colón</v>
      </c>
      <c r="D2164" s="75" t="str" cm="1">
        <f t="array" ref="D2164">+INDEX(Table_4[[Departamento]:[Municipio]],FINAL!$B2164,4)</f>
        <v>Limon</v>
      </c>
      <c r="E2164" s="75" t="str" cm="1">
        <f t="array" ref="E2164">+INDEX(Table_4[[Departamento]:[Municipio]],FINAL!$B2164,3)</f>
        <v>0204</v>
      </c>
      <c r="F2164" s="102">
        <f t="shared" si="178"/>
        <v>43932</v>
      </c>
      <c r="G2164" s="77" t="str">
        <f>+CONSOLIDADO[[#This Row],[Codigo Municipio]]&amp;CONSOLIDADO[[#This Row],[Fecha]]</f>
        <v>020443932</v>
      </c>
      <c r="H2164" s="78">
        <f>+IFERROR(VLOOKUP($G2164,TDAcumula!$C$2:$E$2027,3,0),0)</f>
        <v>0</v>
      </c>
      <c r="I2164" s="79">
        <f t="shared" si="180"/>
        <v>0</v>
      </c>
      <c r="J2164" s="80">
        <f>+IF(CONSOLIDADO[[#This Row],[Codigo Municipio]]=E2163,CONSOLIDADO[[#This Row],[Fallecidos Diarios]]+J2163,CONSOLIDADO[[#This Row],[Fallecidos Diarios]])</f>
        <v>0</v>
      </c>
      <c r="K2164" s="81">
        <f t="shared" si="181"/>
        <v>0</v>
      </c>
      <c r="L2164" s="82">
        <f>+IF(CONSOLIDADO[[#This Row],[Codigo Municipio]]=E2163,CONSOLIDADO[[#This Row],[Recuperados Diarios]]+L2163,CONSOLIDADO[[#This Row],[Recuperados Diarios]])</f>
        <v>0</v>
      </c>
      <c r="M2164" s="83" cm="1">
        <f t="array" ref="M2164">+IFERROR(IF(CONSOLIDADO[[#This Row],[Día]]&lt;14,0,INDEX(CONSOLIDADO[Casos Diarios],ROW()-14,1)),0)</f>
        <v>0</v>
      </c>
      <c r="N2164" s="78">
        <f>+IF(CONSOLIDADO[[#This Row],[Clave]]="710143893",1,IF(OR(CONSOLIDADO[[#This Row],[Casos Acumulados]]&gt;0,CONSOLIDADO[[#This Row],[Muertes]]&gt;0),N2163+1,I2164))</f>
        <v>0</v>
      </c>
      <c r="O2164" s="75">
        <f>+IFERROR(VLOOKUP($G2164,TDMuertes!$C$2:$E$534,3,0),0)</f>
        <v>0</v>
      </c>
      <c r="P2164" s="100" t="str">
        <f t="shared" ca="1" si="182"/>
        <v>OFF</v>
      </c>
      <c r="Q2164" s="84">
        <f>+IFERROR(VLOOKUP(CONSOLIDADO[[#This Row],[Codigo Municipio]],TDDia!$A$4:$B$394,2,0),0)</f>
        <v>0</v>
      </c>
    </row>
    <row r="2165" spans="2:17" ht="14.4" x14ac:dyDescent="0.3">
      <c r="B2165">
        <f t="shared" si="179"/>
        <v>12</v>
      </c>
      <c r="C2165" s="75" t="str" cm="1">
        <f t="array" ref="C2165">+INDEX(Table_4[[Departamento]:[Municipio]],FINAL!$B2165,1)</f>
        <v>Colón</v>
      </c>
      <c r="D2165" s="75" t="str" cm="1">
        <f t="array" ref="D2165">+INDEX(Table_4[[Departamento]:[Municipio]],FINAL!$B2165,4)</f>
        <v>Limon</v>
      </c>
      <c r="E2165" s="75" t="str" cm="1">
        <f t="array" ref="E2165">+INDEX(Table_4[[Departamento]:[Municipio]],FINAL!$B2165,3)</f>
        <v>0204</v>
      </c>
      <c r="F2165" s="102">
        <f t="shared" si="178"/>
        <v>43933</v>
      </c>
      <c r="G2165" s="77" t="str">
        <f>+CONSOLIDADO[[#This Row],[Codigo Municipio]]&amp;CONSOLIDADO[[#This Row],[Fecha]]</f>
        <v>020443933</v>
      </c>
      <c r="H2165" s="78">
        <f>+IFERROR(VLOOKUP($G2165,TDAcumula!$C$2:$E$2027,3,0),0)</f>
        <v>0</v>
      </c>
      <c r="I2165" s="79">
        <f t="shared" si="180"/>
        <v>0</v>
      </c>
      <c r="J2165" s="80">
        <f>+IF(CONSOLIDADO[[#This Row],[Codigo Municipio]]=E2164,CONSOLIDADO[[#This Row],[Fallecidos Diarios]]+J2164,CONSOLIDADO[[#This Row],[Fallecidos Diarios]])</f>
        <v>0</v>
      </c>
      <c r="K2165" s="81">
        <f t="shared" si="181"/>
        <v>0</v>
      </c>
      <c r="L2165" s="82">
        <f>+IF(CONSOLIDADO[[#This Row],[Codigo Municipio]]=E2164,CONSOLIDADO[[#This Row],[Recuperados Diarios]]+L2164,CONSOLIDADO[[#This Row],[Recuperados Diarios]])</f>
        <v>0</v>
      </c>
      <c r="M2165" s="83" cm="1">
        <f t="array" ref="M2165">+IFERROR(IF(CONSOLIDADO[[#This Row],[Día]]&lt;14,0,INDEX(CONSOLIDADO[Casos Diarios],ROW()-14,1)),0)</f>
        <v>0</v>
      </c>
      <c r="N2165" s="78">
        <f>+IF(CONSOLIDADO[[#This Row],[Clave]]="710143893",1,IF(OR(CONSOLIDADO[[#This Row],[Casos Acumulados]]&gt;0,CONSOLIDADO[[#This Row],[Muertes]]&gt;0),N2164+1,I2165))</f>
        <v>0</v>
      </c>
      <c r="O2165" s="75">
        <f>+IFERROR(VLOOKUP($G2165,TDMuertes!$C$2:$E$534,3,0),0)</f>
        <v>0</v>
      </c>
      <c r="P2165" s="100" t="str">
        <f t="shared" ca="1" si="182"/>
        <v>OFF</v>
      </c>
      <c r="Q2165" s="84">
        <f>+IFERROR(VLOOKUP(CONSOLIDADO[[#This Row],[Codigo Municipio]],TDDia!$A$4:$B$394,2,0),0)</f>
        <v>0</v>
      </c>
    </row>
    <row r="2166" spans="2:17" ht="14.4" x14ac:dyDescent="0.3">
      <c r="B2166">
        <f t="shared" si="179"/>
        <v>12</v>
      </c>
      <c r="C2166" s="75" t="str" cm="1">
        <f t="array" ref="C2166">+INDEX(Table_4[[Departamento]:[Municipio]],FINAL!$B2166,1)</f>
        <v>Colón</v>
      </c>
      <c r="D2166" s="75" t="str" cm="1">
        <f t="array" ref="D2166">+INDEX(Table_4[[Departamento]:[Municipio]],FINAL!$B2166,4)</f>
        <v>Limon</v>
      </c>
      <c r="E2166" s="75" t="str" cm="1">
        <f t="array" ref="E2166">+INDEX(Table_4[[Departamento]:[Municipio]],FINAL!$B2166,3)</f>
        <v>0204</v>
      </c>
      <c r="F2166" s="102">
        <f t="shared" si="178"/>
        <v>43934</v>
      </c>
      <c r="G2166" s="77" t="str">
        <f>+CONSOLIDADO[[#This Row],[Codigo Municipio]]&amp;CONSOLIDADO[[#This Row],[Fecha]]</f>
        <v>020443934</v>
      </c>
      <c r="H2166" s="78">
        <f>+IFERROR(VLOOKUP($G2166,TDAcumula!$C$2:$E$2027,3,0),0)</f>
        <v>0</v>
      </c>
      <c r="I2166" s="79">
        <f t="shared" si="180"/>
        <v>0</v>
      </c>
      <c r="J2166" s="80">
        <f>+IF(CONSOLIDADO[[#This Row],[Codigo Municipio]]=E2165,CONSOLIDADO[[#This Row],[Fallecidos Diarios]]+J2165,CONSOLIDADO[[#This Row],[Fallecidos Diarios]])</f>
        <v>0</v>
      </c>
      <c r="K2166" s="81">
        <f t="shared" si="181"/>
        <v>0</v>
      </c>
      <c r="L2166" s="82">
        <f>+IF(CONSOLIDADO[[#This Row],[Codigo Municipio]]=E2165,CONSOLIDADO[[#This Row],[Recuperados Diarios]]+L2165,CONSOLIDADO[[#This Row],[Recuperados Diarios]])</f>
        <v>0</v>
      </c>
      <c r="M2166" s="83" cm="1">
        <f t="array" ref="M2166">+IFERROR(IF(CONSOLIDADO[[#This Row],[Día]]&lt;14,0,INDEX(CONSOLIDADO[Casos Diarios],ROW()-14,1)),0)</f>
        <v>0</v>
      </c>
      <c r="N2166" s="78">
        <f>+IF(CONSOLIDADO[[#This Row],[Clave]]="710143893",1,IF(OR(CONSOLIDADO[[#This Row],[Casos Acumulados]]&gt;0,CONSOLIDADO[[#This Row],[Muertes]]&gt;0),N2165+1,I2166))</f>
        <v>0</v>
      </c>
      <c r="O2166" s="75">
        <f>+IFERROR(VLOOKUP($G2166,TDMuertes!$C$2:$E$534,3,0),0)</f>
        <v>0</v>
      </c>
      <c r="P2166" s="100" t="str">
        <f t="shared" ca="1" si="182"/>
        <v>OFF</v>
      </c>
      <c r="Q2166" s="84">
        <f>+IFERROR(VLOOKUP(CONSOLIDADO[[#This Row],[Codigo Municipio]],TDDia!$A$4:$B$394,2,0),0)</f>
        <v>0</v>
      </c>
    </row>
    <row r="2167" spans="2:17" ht="14.4" x14ac:dyDescent="0.3">
      <c r="B2167">
        <f t="shared" si="179"/>
        <v>12</v>
      </c>
      <c r="C2167" s="75" t="str" cm="1">
        <f t="array" ref="C2167">+INDEX(Table_4[[Departamento]:[Municipio]],FINAL!$B2167,1)</f>
        <v>Colón</v>
      </c>
      <c r="D2167" s="75" t="str" cm="1">
        <f t="array" ref="D2167">+INDEX(Table_4[[Departamento]:[Municipio]],FINAL!$B2167,4)</f>
        <v>Limon</v>
      </c>
      <c r="E2167" s="75" t="str" cm="1">
        <f t="array" ref="E2167">+INDEX(Table_4[[Departamento]:[Municipio]],FINAL!$B2167,3)</f>
        <v>0204</v>
      </c>
      <c r="F2167" s="102">
        <f t="shared" si="178"/>
        <v>43935</v>
      </c>
      <c r="G2167" s="77" t="str">
        <f>+CONSOLIDADO[[#This Row],[Codigo Municipio]]&amp;CONSOLIDADO[[#This Row],[Fecha]]</f>
        <v>020443935</v>
      </c>
      <c r="H2167" s="78">
        <f>+IFERROR(VLOOKUP($G2167,TDAcumula!$C$2:$E$2027,3,0),0)</f>
        <v>0</v>
      </c>
      <c r="I2167" s="79">
        <f t="shared" si="180"/>
        <v>0</v>
      </c>
      <c r="J2167" s="80">
        <f>+IF(CONSOLIDADO[[#This Row],[Codigo Municipio]]=E2166,CONSOLIDADO[[#This Row],[Fallecidos Diarios]]+J2166,CONSOLIDADO[[#This Row],[Fallecidos Diarios]])</f>
        <v>0</v>
      </c>
      <c r="K2167" s="81">
        <f t="shared" si="181"/>
        <v>0</v>
      </c>
      <c r="L2167" s="82">
        <f>+IF(CONSOLIDADO[[#This Row],[Codigo Municipio]]=E2166,CONSOLIDADO[[#This Row],[Recuperados Diarios]]+L2166,CONSOLIDADO[[#This Row],[Recuperados Diarios]])</f>
        <v>0</v>
      </c>
      <c r="M2167" s="83" cm="1">
        <f t="array" ref="M2167">+IFERROR(IF(CONSOLIDADO[[#This Row],[Día]]&lt;14,0,INDEX(CONSOLIDADO[Casos Diarios],ROW()-14,1)),0)</f>
        <v>0</v>
      </c>
      <c r="N2167" s="78">
        <f>+IF(CONSOLIDADO[[#This Row],[Clave]]="710143893",1,IF(OR(CONSOLIDADO[[#This Row],[Casos Acumulados]]&gt;0,CONSOLIDADO[[#This Row],[Muertes]]&gt;0),N2166+1,I2167))</f>
        <v>0</v>
      </c>
      <c r="O2167" s="75">
        <f>+IFERROR(VLOOKUP($G2167,TDMuertes!$C$2:$E$534,3,0),0)</f>
        <v>0</v>
      </c>
      <c r="P2167" s="100" t="str">
        <f t="shared" ca="1" si="182"/>
        <v>OFF</v>
      </c>
      <c r="Q2167" s="84">
        <f>+IFERROR(VLOOKUP(CONSOLIDADO[[#This Row],[Codigo Municipio]],TDDia!$A$4:$B$394,2,0),0)</f>
        <v>0</v>
      </c>
    </row>
    <row r="2168" spans="2:17" ht="14.4" x14ac:dyDescent="0.3">
      <c r="B2168">
        <f t="shared" si="179"/>
        <v>12</v>
      </c>
      <c r="C2168" s="75" t="str" cm="1">
        <f t="array" ref="C2168">+INDEX(Table_4[[Departamento]:[Municipio]],FINAL!$B2168,1)</f>
        <v>Colón</v>
      </c>
      <c r="D2168" s="75" t="str" cm="1">
        <f t="array" ref="D2168">+INDEX(Table_4[[Departamento]:[Municipio]],FINAL!$B2168,4)</f>
        <v>Limon</v>
      </c>
      <c r="E2168" s="75" t="str" cm="1">
        <f t="array" ref="E2168">+INDEX(Table_4[[Departamento]:[Municipio]],FINAL!$B2168,3)</f>
        <v>0204</v>
      </c>
      <c r="F2168" s="102">
        <f t="shared" si="178"/>
        <v>43936</v>
      </c>
      <c r="G2168" s="77" t="str">
        <f>+CONSOLIDADO[[#This Row],[Codigo Municipio]]&amp;CONSOLIDADO[[#This Row],[Fecha]]</f>
        <v>020443936</v>
      </c>
      <c r="H2168" s="78">
        <f>+IFERROR(VLOOKUP($G2168,TDAcumula!$C$2:$E$2027,3,0),0)</f>
        <v>0</v>
      </c>
      <c r="I2168" s="79">
        <f t="shared" si="180"/>
        <v>0</v>
      </c>
      <c r="J2168" s="80">
        <f>+IF(CONSOLIDADO[[#This Row],[Codigo Municipio]]=E2167,CONSOLIDADO[[#This Row],[Fallecidos Diarios]]+J2167,CONSOLIDADO[[#This Row],[Fallecidos Diarios]])</f>
        <v>0</v>
      </c>
      <c r="K2168" s="81">
        <f t="shared" si="181"/>
        <v>0</v>
      </c>
      <c r="L2168" s="82">
        <f>+IF(CONSOLIDADO[[#This Row],[Codigo Municipio]]=E2167,CONSOLIDADO[[#This Row],[Recuperados Diarios]]+L2167,CONSOLIDADO[[#This Row],[Recuperados Diarios]])</f>
        <v>0</v>
      </c>
      <c r="M2168" s="83" cm="1">
        <f t="array" ref="M2168">+IFERROR(IF(CONSOLIDADO[[#This Row],[Día]]&lt;14,0,INDEX(CONSOLIDADO[Casos Diarios],ROW()-14,1)),0)</f>
        <v>0</v>
      </c>
      <c r="N2168" s="78">
        <f>+IF(CONSOLIDADO[[#This Row],[Clave]]="710143893",1,IF(OR(CONSOLIDADO[[#This Row],[Casos Acumulados]]&gt;0,CONSOLIDADO[[#This Row],[Muertes]]&gt;0),N2167+1,I2168))</f>
        <v>0</v>
      </c>
      <c r="O2168" s="75">
        <f>+IFERROR(VLOOKUP($G2168,TDMuertes!$C$2:$E$534,3,0),0)</f>
        <v>0</v>
      </c>
      <c r="P2168" s="100" t="str">
        <f t="shared" ca="1" si="182"/>
        <v>OFF</v>
      </c>
      <c r="Q2168" s="84">
        <f>+IFERROR(VLOOKUP(CONSOLIDADO[[#This Row],[Codigo Municipio]],TDDia!$A$4:$B$394,2,0),0)</f>
        <v>0</v>
      </c>
    </row>
    <row r="2169" spans="2:17" ht="14.4" x14ac:dyDescent="0.3">
      <c r="B2169">
        <f t="shared" si="179"/>
        <v>12</v>
      </c>
      <c r="C2169" s="75" t="str" cm="1">
        <f t="array" ref="C2169">+INDEX(Table_4[[Departamento]:[Municipio]],FINAL!$B2169,1)</f>
        <v>Colón</v>
      </c>
      <c r="D2169" s="75" t="str" cm="1">
        <f t="array" ref="D2169">+INDEX(Table_4[[Departamento]:[Municipio]],FINAL!$B2169,4)</f>
        <v>Limon</v>
      </c>
      <c r="E2169" s="75" t="str" cm="1">
        <f t="array" ref="E2169">+INDEX(Table_4[[Departamento]:[Municipio]],FINAL!$B2169,3)</f>
        <v>0204</v>
      </c>
      <c r="F2169" s="102">
        <f t="shared" si="178"/>
        <v>43937</v>
      </c>
      <c r="G2169" s="77" t="str">
        <f>+CONSOLIDADO[[#This Row],[Codigo Municipio]]&amp;CONSOLIDADO[[#This Row],[Fecha]]</f>
        <v>020443937</v>
      </c>
      <c r="H2169" s="78">
        <f>+IFERROR(VLOOKUP($G2169,TDAcumula!$C$2:$E$2027,3,0),0)</f>
        <v>0</v>
      </c>
      <c r="I2169" s="79">
        <f t="shared" si="180"/>
        <v>0</v>
      </c>
      <c r="J2169" s="80">
        <f>+IF(CONSOLIDADO[[#This Row],[Codigo Municipio]]=E2168,CONSOLIDADO[[#This Row],[Fallecidos Diarios]]+J2168,CONSOLIDADO[[#This Row],[Fallecidos Diarios]])</f>
        <v>0</v>
      </c>
      <c r="K2169" s="81">
        <f t="shared" si="181"/>
        <v>0</v>
      </c>
      <c r="L2169" s="82">
        <f>+IF(CONSOLIDADO[[#This Row],[Codigo Municipio]]=E2168,CONSOLIDADO[[#This Row],[Recuperados Diarios]]+L2168,CONSOLIDADO[[#This Row],[Recuperados Diarios]])</f>
        <v>0</v>
      </c>
      <c r="M2169" s="83" cm="1">
        <f t="array" ref="M2169">+IFERROR(IF(CONSOLIDADO[[#This Row],[Día]]&lt;14,0,INDEX(CONSOLIDADO[Casos Diarios],ROW()-14,1)),0)</f>
        <v>0</v>
      </c>
      <c r="N2169" s="78">
        <f>+IF(CONSOLIDADO[[#This Row],[Clave]]="710143893",1,IF(OR(CONSOLIDADO[[#This Row],[Casos Acumulados]]&gt;0,CONSOLIDADO[[#This Row],[Muertes]]&gt;0),N2168+1,I2169))</f>
        <v>0</v>
      </c>
      <c r="O2169" s="75">
        <f>+IFERROR(VLOOKUP($G2169,TDMuertes!$C$2:$E$534,3,0),0)</f>
        <v>0</v>
      </c>
      <c r="P2169" s="100" t="str">
        <f t="shared" ca="1" si="182"/>
        <v>OFF</v>
      </c>
      <c r="Q2169" s="84">
        <f>+IFERROR(VLOOKUP(CONSOLIDADO[[#This Row],[Codigo Municipio]],TDDia!$A$4:$B$394,2,0),0)</f>
        <v>0</v>
      </c>
    </row>
    <row r="2170" spans="2:17" ht="14.4" x14ac:dyDescent="0.3">
      <c r="B2170">
        <f t="shared" si="179"/>
        <v>12</v>
      </c>
      <c r="C2170" s="75" t="str" cm="1">
        <f t="array" ref="C2170">+INDEX(Table_4[[Departamento]:[Municipio]],FINAL!$B2170,1)</f>
        <v>Colón</v>
      </c>
      <c r="D2170" s="75" t="str" cm="1">
        <f t="array" ref="D2170">+INDEX(Table_4[[Departamento]:[Municipio]],FINAL!$B2170,4)</f>
        <v>Limon</v>
      </c>
      <c r="E2170" s="75" t="str" cm="1">
        <f t="array" ref="E2170">+INDEX(Table_4[[Departamento]:[Municipio]],FINAL!$B2170,3)</f>
        <v>0204</v>
      </c>
      <c r="F2170" s="102">
        <f t="shared" si="178"/>
        <v>43938</v>
      </c>
      <c r="G2170" s="77" t="str">
        <f>+CONSOLIDADO[[#This Row],[Codigo Municipio]]&amp;CONSOLIDADO[[#This Row],[Fecha]]</f>
        <v>020443938</v>
      </c>
      <c r="H2170" s="78">
        <f>+IFERROR(VLOOKUP($G2170,TDAcumula!$C$2:$E$2027,3,0),0)</f>
        <v>0</v>
      </c>
      <c r="I2170" s="79">
        <f t="shared" si="180"/>
        <v>0</v>
      </c>
      <c r="J2170" s="80">
        <f>+IF(CONSOLIDADO[[#This Row],[Codigo Municipio]]=E2169,CONSOLIDADO[[#This Row],[Fallecidos Diarios]]+J2169,CONSOLIDADO[[#This Row],[Fallecidos Diarios]])</f>
        <v>0</v>
      </c>
      <c r="K2170" s="81">
        <f t="shared" si="181"/>
        <v>0</v>
      </c>
      <c r="L2170" s="82">
        <f>+IF(CONSOLIDADO[[#This Row],[Codigo Municipio]]=E2169,CONSOLIDADO[[#This Row],[Recuperados Diarios]]+L2169,CONSOLIDADO[[#This Row],[Recuperados Diarios]])</f>
        <v>0</v>
      </c>
      <c r="M2170" s="83" cm="1">
        <f t="array" ref="M2170">+IFERROR(IF(CONSOLIDADO[[#This Row],[Día]]&lt;14,0,INDEX(CONSOLIDADO[Casos Diarios],ROW()-14,1)),0)</f>
        <v>0</v>
      </c>
      <c r="N2170" s="78">
        <f>+IF(CONSOLIDADO[[#This Row],[Clave]]="710143893",1,IF(OR(CONSOLIDADO[[#This Row],[Casos Acumulados]]&gt;0,CONSOLIDADO[[#This Row],[Muertes]]&gt;0),N2169+1,I2170))</f>
        <v>0</v>
      </c>
      <c r="O2170" s="75">
        <f>+IFERROR(VLOOKUP($G2170,TDMuertes!$C$2:$E$534,3,0),0)</f>
        <v>0</v>
      </c>
      <c r="P2170" s="100" t="str">
        <f t="shared" ca="1" si="182"/>
        <v>OFF</v>
      </c>
      <c r="Q2170" s="84">
        <f>+IFERROR(VLOOKUP(CONSOLIDADO[[#This Row],[Codigo Municipio]],TDDia!$A$4:$B$394,2,0),0)</f>
        <v>0</v>
      </c>
    </row>
    <row r="2171" spans="2:17" ht="14.4" x14ac:dyDescent="0.3">
      <c r="B2171">
        <f t="shared" si="179"/>
        <v>12</v>
      </c>
      <c r="C2171" s="75" t="str" cm="1">
        <f t="array" ref="C2171">+INDEX(Table_4[[Departamento]:[Municipio]],FINAL!$B2171,1)</f>
        <v>Colón</v>
      </c>
      <c r="D2171" s="75" t="str" cm="1">
        <f t="array" ref="D2171">+INDEX(Table_4[[Departamento]:[Municipio]],FINAL!$B2171,4)</f>
        <v>Limon</v>
      </c>
      <c r="E2171" s="75" t="str" cm="1">
        <f t="array" ref="E2171">+INDEX(Table_4[[Departamento]:[Municipio]],FINAL!$B2171,3)</f>
        <v>0204</v>
      </c>
      <c r="F2171" s="102">
        <f t="shared" si="178"/>
        <v>43939</v>
      </c>
      <c r="G2171" s="77" t="str">
        <f>+CONSOLIDADO[[#This Row],[Codigo Municipio]]&amp;CONSOLIDADO[[#This Row],[Fecha]]</f>
        <v>020443939</v>
      </c>
      <c r="H2171" s="78">
        <f>+IFERROR(VLOOKUP($G2171,TDAcumula!$C$2:$E$2027,3,0),0)</f>
        <v>0</v>
      </c>
      <c r="I2171" s="79">
        <f t="shared" si="180"/>
        <v>0</v>
      </c>
      <c r="J2171" s="80">
        <f>+IF(CONSOLIDADO[[#This Row],[Codigo Municipio]]=E2170,CONSOLIDADO[[#This Row],[Fallecidos Diarios]]+J2170,CONSOLIDADO[[#This Row],[Fallecidos Diarios]])</f>
        <v>0</v>
      </c>
      <c r="K2171" s="81">
        <f t="shared" si="181"/>
        <v>0</v>
      </c>
      <c r="L2171" s="82">
        <f>+IF(CONSOLIDADO[[#This Row],[Codigo Municipio]]=E2170,CONSOLIDADO[[#This Row],[Recuperados Diarios]]+L2170,CONSOLIDADO[[#This Row],[Recuperados Diarios]])</f>
        <v>0</v>
      </c>
      <c r="M2171" s="83" cm="1">
        <f t="array" ref="M2171">+IFERROR(IF(CONSOLIDADO[[#This Row],[Día]]&lt;14,0,INDEX(CONSOLIDADO[Casos Diarios],ROW()-14,1)),0)</f>
        <v>0</v>
      </c>
      <c r="N2171" s="78">
        <f>+IF(CONSOLIDADO[[#This Row],[Clave]]="710143893",1,IF(OR(CONSOLIDADO[[#This Row],[Casos Acumulados]]&gt;0,CONSOLIDADO[[#This Row],[Muertes]]&gt;0),N2170+1,I2171))</f>
        <v>0</v>
      </c>
      <c r="O2171" s="75">
        <f>+IFERROR(VLOOKUP($G2171,TDMuertes!$C$2:$E$534,3,0),0)</f>
        <v>0</v>
      </c>
      <c r="P2171" s="100" t="str">
        <f t="shared" ca="1" si="182"/>
        <v>OFF</v>
      </c>
      <c r="Q2171" s="84">
        <f>+IFERROR(VLOOKUP(CONSOLIDADO[[#This Row],[Codigo Municipio]],TDDia!$A$4:$B$394,2,0),0)</f>
        <v>0</v>
      </c>
    </row>
    <row r="2172" spans="2:17" ht="14.4" x14ac:dyDescent="0.3">
      <c r="B2172">
        <f t="shared" si="179"/>
        <v>12</v>
      </c>
      <c r="C2172" s="75" t="str" cm="1">
        <f t="array" ref="C2172">+INDEX(Table_4[[Departamento]:[Municipio]],FINAL!$B2172,1)</f>
        <v>Colón</v>
      </c>
      <c r="D2172" s="75" t="str" cm="1">
        <f t="array" ref="D2172">+INDEX(Table_4[[Departamento]:[Municipio]],FINAL!$B2172,4)</f>
        <v>Limon</v>
      </c>
      <c r="E2172" s="75" t="str" cm="1">
        <f t="array" ref="E2172">+INDEX(Table_4[[Departamento]:[Municipio]],FINAL!$B2172,3)</f>
        <v>0204</v>
      </c>
      <c r="F2172" s="102">
        <f t="shared" si="178"/>
        <v>43940</v>
      </c>
      <c r="G2172" s="77" t="str">
        <f>+CONSOLIDADO[[#This Row],[Codigo Municipio]]&amp;CONSOLIDADO[[#This Row],[Fecha]]</f>
        <v>020443940</v>
      </c>
      <c r="H2172" s="78">
        <f>+IFERROR(VLOOKUP($G2172,TDAcumula!$C$2:$E$2027,3,0),0)</f>
        <v>0</v>
      </c>
      <c r="I2172" s="79">
        <f t="shared" si="180"/>
        <v>0</v>
      </c>
      <c r="J2172" s="80">
        <f>+IF(CONSOLIDADO[[#This Row],[Codigo Municipio]]=E2171,CONSOLIDADO[[#This Row],[Fallecidos Diarios]]+J2171,CONSOLIDADO[[#This Row],[Fallecidos Diarios]])</f>
        <v>0</v>
      </c>
      <c r="K2172" s="81">
        <f t="shared" si="181"/>
        <v>0</v>
      </c>
      <c r="L2172" s="82">
        <f>+IF(CONSOLIDADO[[#This Row],[Codigo Municipio]]=E2171,CONSOLIDADO[[#This Row],[Recuperados Diarios]]+L2171,CONSOLIDADO[[#This Row],[Recuperados Diarios]])</f>
        <v>0</v>
      </c>
      <c r="M2172" s="83" cm="1">
        <f t="array" ref="M2172">+IFERROR(IF(CONSOLIDADO[[#This Row],[Día]]&lt;14,0,INDEX(CONSOLIDADO[Casos Diarios],ROW()-14,1)),0)</f>
        <v>0</v>
      </c>
      <c r="N2172" s="78">
        <f>+IF(CONSOLIDADO[[#This Row],[Clave]]="710143893",1,IF(OR(CONSOLIDADO[[#This Row],[Casos Acumulados]]&gt;0,CONSOLIDADO[[#This Row],[Muertes]]&gt;0),N2171+1,I2172))</f>
        <v>0</v>
      </c>
      <c r="O2172" s="75">
        <f>+IFERROR(VLOOKUP($G2172,TDMuertes!$C$2:$E$534,3,0),0)</f>
        <v>0</v>
      </c>
      <c r="P2172" s="100" t="str">
        <f t="shared" ca="1" si="182"/>
        <v>OFF</v>
      </c>
      <c r="Q2172" s="84">
        <f>+IFERROR(VLOOKUP(CONSOLIDADO[[#This Row],[Codigo Municipio]],TDDia!$A$4:$B$394,2,0),0)</f>
        <v>0</v>
      </c>
    </row>
    <row r="2173" spans="2:17" ht="14.4" x14ac:dyDescent="0.3">
      <c r="B2173">
        <f t="shared" si="179"/>
        <v>12</v>
      </c>
      <c r="C2173" s="75" t="str" cm="1">
        <f t="array" ref="C2173">+INDEX(Table_4[[Departamento]:[Municipio]],FINAL!$B2173,1)</f>
        <v>Colón</v>
      </c>
      <c r="D2173" s="75" t="str" cm="1">
        <f t="array" ref="D2173">+INDEX(Table_4[[Departamento]:[Municipio]],FINAL!$B2173,4)</f>
        <v>Limon</v>
      </c>
      <c r="E2173" s="75" t="str" cm="1">
        <f t="array" ref="E2173">+INDEX(Table_4[[Departamento]:[Municipio]],FINAL!$B2173,3)</f>
        <v>0204</v>
      </c>
      <c r="F2173" s="102">
        <f t="shared" si="178"/>
        <v>43941</v>
      </c>
      <c r="G2173" s="77" t="str">
        <f>+CONSOLIDADO[[#This Row],[Codigo Municipio]]&amp;CONSOLIDADO[[#This Row],[Fecha]]</f>
        <v>020443941</v>
      </c>
      <c r="H2173" s="78">
        <f>+IFERROR(VLOOKUP($G2173,TDAcumula!$C$2:$E$2027,3,0),0)</f>
        <v>0</v>
      </c>
      <c r="I2173" s="79">
        <f t="shared" si="180"/>
        <v>0</v>
      </c>
      <c r="J2173" s="80">
        <f>+IF(CONSOLIDADO[[#This Row],[Codigo Municipio]]=E2172,CONSOLIDADO[[#This Row],[Fallecidos Diarios]]+J2172,CONSOLIDADO[[#This Row],[Fallecidos Diarios]])</f>
        <v>0</v>
      </c>
      <c r="K2173" s="81">
        <f t="shared" si="181"/>
        <v>0</v>
      </c>
      <c r="L2173" s="82">
        <f>+IF(CONSOLIDADO[[#This Row],[Codigo Municipio]]=E2172,CONSOLIDADO[[#This Row],[Recuperados Diarios]]+L2172,CONSOLIDADO[[#This Row],[Recuperados Diarios]])</f>
        <v>0</v>
      </c>
      <c r="M2173" s="83" cm="1">
        <f t="array" ref="M2173">+IFERROR(IF(CONSOLIDADO[[#This Row],[Día]]&lt;14,0,INDEX(CONSOLIDADO[Casos Diarios],ROW()-14,1)),0)</f>
        <v>0</v>
      </c>
      <c r="N2173" s="78">
        <f>+IF(CONSOLIDADO[[#This Row],[Clave]]="710143893",1,IF(OR(CONSOLIDADO[[#This Row],[Casos Acumulados]]&gt;0,CONSOLIDADO[[#This Row],[Muertes]]&gt;0),N2172+1,I2173))</f>
        <v>0</v>
      </c>
      <c r="O2173" s="75">
        <f>+IFERROR(VLOOKUP($G2173,TDMuertes!$C$2:$E$534,3,0),0)</f>
        <v>0</v>
      </c>
      <c r="P2173" s="100" t="str">
        <f t="shared" ca="1" si="182"/>
        <v>OFF</v>
      </c>
      <c r="Q2173" s="84">
        <f>+IFERROR(VLOOKUP(CONSOLIDADO[[#This Row],[Codigo Municipio]],TDDia!$A$4:$B$394,2,0),0)</f>
        <v>0</v>
      </c>
    </row>
    <row r="2174" spans="2:17" ht="14.4" x14ac:dyDescent="0.3">
      <c r="B2174">
        <f t="shared" si="179"/>
        <v>12</v>
      </c>
      <c r="C2174" s="75" t="str" cm="1">
        <f t="array" ref="C2174">+INDEX(Table_4[[Departamento]:[Municipio]],FINAL!$B2174,1)</f>
        <v>Colón</v>
      </c>
      <c r="D2174" s="75" t="str" cm="1">
        <f t="array" ref="D2174">+INDEX(Table_4[[Departamento]:[Municipio]],FINAL!$B2174,4)</f>
        <v>Limon</v>
      </c>
      <c r="E2174" s="75" t="str" cm="1">
        <f t="array" ref="E2174">+INDEX(Table_4[[Departamento]:[Municipio]],FINAL!$B2174,3)</f>
        <v>0204</v>
      </c>
      <c r="F2174" s="102">
        <f t="shared" si="178"/>
        <v>43942</v>
      </c>
      <c r="G2174" s="77" t="str">
        <f>+CONSOLIDADO[[#This Row],[Codigo Municipio]]&amp;CONSOLIDADO[[#This Row],[Fecha]]</f>
        <v>020443942</v>
      </c>
      <c r="H2174" s="78">
        <f>+IFERROR(VLOOKUP($G2174,TDAcumula!$C$2:$E$2027,3,0),0)</f>
        <v>0</v>
      </c>
      <c r="I2174" s="79">
        <f t="shared" si="180"/>
        <v>0</v>
      </c>
      <c r="J2174" s="80">
        <f>+IF(CONSOLIDADO[[#This Row],[Codigo Municipio]]=E2173,CONSOLIDADO[[#This Row],[Fallecidos Diarios]]+J2173,CONSOLIDADO[[#This Row],[Fallecidos Diarios]])</f>
        <v>0</v>
      </c>
      <c r="K2174" s="81">
        <f t="shared" si="181"/>
        <v>0</v>
      </c>
      <c r="L2174" s="82">
        <f>+IF(CONSOLIDADO[[#This Row],[Codigo Municipio]]=E2173,CONSOLIDADO[[#This Row],[Recuperados Diarios]]+L2173,CONSOLIDADO[[#This Row],[Recuperados Diarios]])</f>
        <v>0</v>
      </c>
      <c r="M2174" s="83" cm="1">
        <f t="array" ref="M2174">+IFERROR(IF(CONSOLIDADO[[#This Row],[Día]]&lt;14,0,INDEX(CONSOLIDADO[Casos Diarios],ROW()-14,1)),0)</f>
        <v>0</v>
      </c>
      <c r="N2174" s="78">
        <f>+IF(CONSOLIDADO[[#This Row],[Clave]]="710143893",1,IF(OR(CONSOLIDADO[[#This Row],[Casos Acumulados]]&gt;0,CONSOLIDADO[[#This Row],[Muertes]]&gt;0),N2173+1,I2174))</f>
        <v>0</v>
      </c>
      <c r="O2174" s="75">
        <f>+IFERROR(VLOOKUP($G2174,TDMuertes!$C$2:$E$534,3,0),0)</f>
        <v>0</v>
      </c>
      <c r="P2174" s="100" t="str">
        <f t="shared" ca="1" si="182"/>
        <v>OFF</v>
      </c>
      <c r="Q2174" s="84">
        <f>+IFERROR(VLOOKUP(CONSOLIDADO[[#This Row],[Codigo Municipio]],TDDia!$A$4:$B$394,2,0),0)</f>
        <v>0</v>
      </c>
    </row>
    <row r="2175" spans="2:17" ht="14.4" x14ac:dyDescent="0.3">
      <c r="B2175">
        <f t="shared" si="179"/>
        <v>12</v>
      </c>
      <c r="C2175" s="75" t="str" cm="1">
        <f t="array" ref="C2175">+INDEX(Table_4[[Departamento]:[Municipio]],FINAL!$B2175,1)</f>
        <v>Colón</v>
      </c>
      <c r="D2175" s="75" t="str" cm="1">
        <f t="array" ref="D2175">+INDEX(Table_4[[Departamento]:[Municipio]],FINAL!$B2175,4)</f>
        <v>Limon</v>
      </c>
      <c r="E2175" s="75" t="str" cm="1">
        <f t="array" ref="E2175">+INDEX(Table_4[[Departamento]:[Municipio]],FINAL!$B2175,3)</f>
        <v>0204</v>
      </c>
      <c r="F2175" s="102">
        <f t="shared" si="178"/>
        <v>43943</v>
      </c>
      <c r="G2175" s="77" t="str">
        <f>+CONSOLIDADO[[#This Row],[Codigo Municipio]]&amp;CONSOLIDADO[[#This Row],[Fecha]]</f>
        <v>020443943</v>
      </c>
      <c r="H2175" s="78">
        <f>+IFERROR(VLOOKUP($G2175,TDAcumula!$C$2:$E$2027,3,0),0)</f>
        <v>0</v>
      </c>
      <c r="I2175" s="79">
        <f t="shared" si="180"/>
        <v>0</v>
      </c>
      <c r="J2175" s="80">
        <f>+IF(CONSOLIDADO[[#This Row],[Codigo Municipio]]=E2174,CONSOLIDADO[[#This Row],[Fallecidos Diarios]]+J2174,CONSOLIDADO[[#This Row],[Fallecidos Diarios]])</f>
        <v>0</v>
      </c>
      <c r="K2175" s="81">
        <f t="shared" si="181"/>
        <v>0</v>
      </c>
      <c r="L2175" s="82">
        <f>+IF(CONSOLIDADO[[#This Row],[Codigo Municipio]]=E2174,CONSOLIDADO[[#This Row],[Recuperados Diarios]]+L2174,CONSOLIDADO[[#This Row],[Recuperados Diarios]])</f>
        <v>0</v>
      </c>
      <c r="M2175" s="83" cm="1">
        <f t="array" ref="M2175">+IFERROR(IF(CONSOLIDADO[[#This Row],[Día]]&lt;14,0,INDEX(CONSOLIDADO[Casos Diarios],ROW()-14,1)),0)</f>
        <v>0</v>
      </c>
      <c r="N2175" s="78">
        <f>+IF(CONSOLIDADO[[#This Row],[Clave]]="710143893",1,IF(OR(CONSOLIDADO[[#This Row],[Casos Acumulados]]&gt;0,CONSOLIDADO[[#This Row],[Muertes]]&gt;0),N2174+1,I2175))</f>
        <v>0</v>
      </c>
      <c r="O2175" s="75">
        <f>+IFERROR(VLOOKUP($G2175,TDMuertes!$C$2:$E$534,3,0),0)</f>
        <v>0</v>
      </c>
      <c r="P2175" s="100" t="str">
        <f t="shared" ca="1" si="182"/>
        <v>OFF</v>
      </c>
      <c r="Q2175" s="84">
        <f>+IFERROR(VLOOKUP(CONSOLIDADO[[#This Row],[Codigo Municipio]],TDDia!$A$4:$B$394,2,0),0)</f>
        <v>0</v>
      </c>
    </row>
    <row r="2176" spans="2:17" ht="14.4" x14ac:dyDescent="0.3">
      <c r="B2176">
        <f t="shared" si="179"/>
        <v>12</v>
      </c>
      <c r="C2176" s="75" t="str" cm="1">
        <f t="array" ref="C2176">+INDEX(Table_4[[Departamento]:[Municipio]],FINAL!$B2176,1)</f>
        <v>Colón</v>
      </c>
      <c r="D2176" s="75" t="str" cm="1">
        <f t="array" ref="D2176">+INDEX(Table_4[[Departamento]:[Municipio]],FINAL!$B2176,4)</f>
        <v>Limon</v>
      </c>
      <c r="E2176" s="75" t="str" cm="1">
        <f t="array" ref="E2176">+INDEX(Table_4[[Departamento]:[Municipio]],FINAL!$B2176,3)</f>
        <v>0204</v>
      </c>
      <c r="F2176" s="102">
        <f t="shared" si="178"/>
        <v>43944</v>
      </c>
      <c r="G2176" s="77" t="str">
        <f>+CONSOLIDADO[[#This Row],[Codigo Municipio]]&amp;CONSOLIDADO[[#This Row],[Fecha]]</f>
        <v>020443944</v>
      </c>
      <c r="H2176" s="78">
        <f>+IFERROR(VLOOKUP($G2176,TDAcumula!$C$2:$E$2027,3,0),0)</f>
        <v>0</v>
      </c>
      <c r="I2176" s="79">
        <f t="shared" si="180"/>
        <v>0</v>
      </c>
      <c r="J2176" s="80">
        <f>+IF(CONSOLIDADO[[#This Row],[Codigo Municipio]]=E2175,CONSOLIDADO[[#This Row],[Fallecidos Diarios]]+J2175,CONSOLIDADO[[#This Row],[Fallecidos Diarios]])</f>
        <v>0</v>
      </c>
      <c r="K2176" s="81">
        <f t="shared" si="181"/>
        <v>0</v>
      </c>
      <c r="L2176" s="82">
        <f>+IF(CONSOLIDADO[[#This Row],[Codigo Municipio]]=E2175,CONSOLIDADO[[#This Row],[Recuperados Diarios]]+L2175,CONSOLIDADO[[#This Row],[Recuperados Diarios]])</f>
        <v>0</v>
      </c>
      <c r="M2176" s="83" cm="1">
        <f t="array" ref="M2176">+IFERROR(IF(CONSOLIDADO[[#This Row],[Día]]&lt;14,0,INDEX(CONSOLIDADO[Casos Diarios],ROW()-14,1)),0)</f>
        <v>0</v>
      </c>
      <c r="N2176" s="78">
        <f>+IF(CONSOLIDADO[[#This Row],[Clave]]="710143893",1,IF(OR(CONSOLIDADO[[#This Row],[Casos Acumulados]]&gt;0,CONSOLIDADO[[#This Row],[Muertes]]&gt;0),N2175+1,I2176))</f>
        <v>0</v>
      </c>
      <c r="O2176" s="75">
        <f>+IFERROR(VLOOKUP($G2176,TDMuertes!$C$2:$E$534,3,0),0)</f>
        <v>0</v>
      </c>
      <c r="P2176" s="100" t="str">
        <f t="shared" ca="1" si="182"/>
        <v>OFF</v>
      </c>
      <c r="Q2176" s="84">
        <f>+IFERROR(VLOOKUP(CONSOLIDADO[[#This Row],[Codigo Municipio]],TDDia!$A$4:$B$394,2,0),0)</f>
        <v>0</v>
      </c>
    </row>
    <row r="2177" spans="2:17" ht="14.4" x14ac:dyDescent="0.3">
      <c r="B2177">
        <f t="shared" si="179"/>
        <v>12</v>
      </c>
      <c r="C2177" s="75" t="str" cm="1">
        <f t="array" ref="C2177">+INDEX(Table_4[[Departamento]:[Municipio]],FINAL!$B2177,1)</f>
        <v>Colón</v>
      </c>
      <c r="D2177" s="75" t="str" cm="1">
        <f t="array" ref="D2177">+INDEX(Table_4[[Departamento]:[Municipio]],FINAL!$B2177,4)</f>
        <v>Limon</v>
      </c>
      <c r="E2177" s="75" t="str" cm="1">
        <f t="array" ref="E2177">+INDEX(Table_4[[Departamento]:[Municipio]],FINAL!$B2177,3)</f>
        <v>0204</v>
      </c>
      <c r="F2177" s="102">
        <f t="shared" si="178"/>
        <v>43945</v>
      </c>
      <c r="G2177" s="77" t="str">
        <f>+CONSOLIDADO[[#This Row],[Codigo Municipio]]&amp;CONSOLIDADO[[#This Row],[Fecha]]</f>
        <v>020443945</v>
      </c>
      <c r="H2177" s="78">
        <f>+IFERROR(VLOOKUP($G2177,TDAcumula!$C$2:$E$2027,3,0),0)</f>
        <v>0</v>
      </c>
      <c r="I2177" s="79">
        <f t="shared" si="180"/>
        <v>0</v>
      </c>
      <c r="J2177" s="80">
        <f>+IF(CONSOLIDADO[[#This Row],[Codigo Municipio]]=E2176,CONSOLIDADO[[#This Row],[Fallecidos Diarios]]+J2176,CONSOLIDADO[[#This Row],[Fallecidos Diarios]])</f>
        <v>0</v>
      </c>
      <c r="K2177" s="81">
        <f t="shared" si="181"/>
        <v>0</v>
      </c>
      <c r="L2177" s="82">
        <f>+IF(CONSOLIDADO[[#This Row],[Codigo Municipio]]=E2176,CONSOLIDADO[[#This Row],[Recuperados Diarios]]+L2176,CONSOLIDADO[[#This Row],[Recuperados Diarios]])</f>
        <v>0</v>
      </c>
      <c r="M2177" s="83" cm="1">
        <f t="array" ref="M2177">+IFERROR(IF(CONSOLIDADO[[#This Row],[Día]]&lt;14,0,INDEX(CONSOLIDADO[Casos Diarios],ROW()-14,1)),0)</f>
        <v>0</v>
      </c>
      <c r="N2177" s="78">
        <f>+IF(CONSOLIDADO[[#This Row],[Clave]]="710143893",1,IF(OR(CONSOLIDADO[[#This Row],[Casos Acumulados]]&gt;0,CONSOLIDADO[[#This Row],[Muertes]]&gt;0),N2176+1,I2177))</f>
        <v>0</v>
      </c>
      <c r="O2177" s="75">
        <f>+IFERROR(VLOOKUP($G2177,TDMuertes!$C$2:$E$534,3,0),0)</f>
        <v>0</v>
      </c>
      <c r="P2177" s="100" t="str">
        <f t="shared" ca="1" si="182"/>
        <v>OFF</v>
      </c>
      <c r="Q2177" s="84">
        <f>+IFERROR(VLOOKUP(CONSOLIDADO[[#This Row],[Codigo Municipio]],TDDia!$A$4:$B$394,2,0),0)</f>
        <v>0</v>
      </c>
    </row>
    <row r="2178" spans="2:17" ht="14.4" x14ac:dyDescent="0.3">
      <c r="B2178">
        <f t="shared" si="179"/>
        <v>12</v>
      </c>
      <c r="C2178" s="75" t="str" cm="1">
        <f t="array" ref="C2178">+INDEX(Table_4[[Departamento]:[Municipio]],FINAL!$B2178,1)</f>
        <v>Colón</v>
      </c>
      <c r="D2178" s="75" t="str" cm="1">
        <f t="array" ref="D2178">+INDEX(Table_4[[Departamento]:[Municipio]],FINAL!$B2178,4)</f>
        <v>Limon</v>
      </c>
      <c r="E2178" s="75" t="str" cm="1">
        <f t="array" ref="E2178">+INDEX(Table_4[[Departamento]:[Municipio]],FINAL!$B2178,3)</f>
        <v>0204</v>
      </c>
      <c r="F2178" s="102">
        <f t="shared" ref="F2178:F2241" si="183">+F1985</f>
        <v>43946</v>
      </c>
      <c r="G2178" s="77" t="str">
        <f>+CONSOLIDADO[[#This Row],[Codigo Municipio]]&amp;CONSOLIDADO[[#This Row],[Fecha]]</f>
        <v>020443946</v>
      </c>
      <c r="H2178" s="78">
        <f>+IFERROR(VLOOKUP($G2178,TDAcumula!$C$2:$E$2027,3,0),0)</f>
        <v>0</v>
      </c>
      <c r="I2178" s="79">
        <f t="shared" si="180"/>
        <v>0</v>
      </c>
      <c r="J2178" s="80">
        <f>+IF(CONSOLIDADO[[#This Row],[Codigo Municipio]]=E2177,CONSOLIDADO[[#This Row],[Fallecidos Diarios]]+J2177,CONSOLIDADO[[#This Row],[Fallecidos Diarios]])</f>
        <v>0</v>
      </c>
      <c r="K2178" s="81">
        <f t="shared" si="181"/>
        <v>0</v>
      </c>
      <c r="L2178" s="82">
        <f>+IF(CONSOLIDADO[[#This Row],[Codigo Municipio]]=E2177,CONSOLIDADO[[#This Row],[Recuperados Diarios]]+L2177,CONSOLIDADO[[#This Row],[Recuperados Diarios]])</f>
        <v>0</v>
      </c>
      <c r="M2178" s="83" cm="1">
        <f t="array" ref="M2178">+IFERROR(IF(CONSOLIDADO[[#This Row],[Día]]&lt;14,0,INDEX(CONSOLIDADO[Casos Diarios],ROW()-14,1)),0)</f>
        <v>0</v>
      </c>
      <c r="N2178" s="78">
        <f>+IF(CONSOLIDADO[[#This Row],[Clave]]="710143893",1,IF(OR(CONSOLIDADO[[#This Row],[Casos Acumulados]]&gt;0,CONSOLIDADO[[#This Row],[Muertes]]&gt;0),N2177+1,I2178))</f>
        <v>0</v>
      </c>
      <c r="O2178" s="75">
        <f>+IFERROR(VLOOKUP($G2178,TDMuertes!$C$2:$E$534,3,0),0)</f>
        <v>0</v>
      </c>
      <c r="P2178" s="100" t="str">
        <f t="shared" ca="1" si="182"/>
        <v>OFF</v>
      </c>
      <c r="Q2178" s="84">
        <f>+IFERROR(VLOOKUP(CONSOLIDADO[[#This Row],[Codigo Municipio]],TDDia!$A$4:$B$394,2,0),0)</f>
        <v>0</v>
      </c>
    </row>
    <row r="2179" spans="2:17" ht="14.4" x14ac:dyDescent="0.3">
      <c r="B2179">
        <f t="shared" si="179"/>
        <v>12</v>
      </c>
      <c r="C2179" s="75" t="str" cm="1">
        <f t="array" ref="C2179">+INDEX(Table_4[[Departamento]:[Municipio]],FINAL!$B2179,1)</f>
        <v>Colón</v>
      </c>
      <c r="D2179" s="75" t="str" cm="1">
        <f t="array" ref="D2179">+INDEX(Table_4[[Departamento]:[Municipio]],FINAL!$B2179,4)</f>
        <v>Limon</v>
      </c>
      <c r="E2179" s="75" t="str" cm="1">
        <f t="array" ref="E2179">+INDEX(Table_4[[Departamento]:[Municipio]],FINAL!$B2179,3)</f>
        <v>0204</v>
      </c>
      <c r="F2179" s="102">
        <f t="shared" si="183"/>
        <v>43947</v>
      </c>
      <c r="G2179" s="77" t="str">
        <f>+CONSOLIDADO[[#This Row],[Codigo Municipio]]&amp;CONSOLIDADO[[#This Row],[Fecha]]</f>
        <v>020443947</v>
      </c>
      <c r="H2179" s="78">
        <f>+IFERROR(VLOOKUP($G2179,TDAcumula!$C$2:$E$2027,3,0),0)</f>
        <v>0</v>
      </c>
      <c r="I2179" s="79">
        <f t="shared" si="180"/>
        <v>0</v>
      </c>
      <c r="J2179" s="80">
        <f>+IF(CONSOLIDADO[[#This Row],[Codigo Municipio]]=E2178,CONSOLIDADO[[#This Row],[Fallecidos Diarios]]+J2178,CONSOLIDADO[[#This Row],[Fallecidos Diarios]])</f>
        <v>0</v>
      </c>
      <c r="K2179" s="81">
        <f t="shared" si="181"/>
        <v>0</v>
      </c>
      <c r="L2179" s="82">
        <f>+IF(CONSOLIDADO[[#This Row],[Codigo Municipio]]=E2178,CONSOLIDADO[[#This Row],[Recuperados Diarios]]+L2178,CONSOLIDADO[[#This Row],[Recuperados Diarios]])</f>
        <v>0</v>
      </c>
      <c r="M2179" s="83" cm="1">
        <f t="array" ref="M2179">+IFERROR(IF(CONSOLIDADO[[#This Row],[Día]]&lt;14,0,INDEX(CONSOLIDADO[Casos Diarios],ROW()-14,1)),0)</f>
        <v>0</v>
      </c>
      <c r="N2179" s="78">
        <f>+IF(CONSOLIDADO[[#This Row],[Clave]]="710143893",1,IF(OR(CONSOLIDADO[[#This Row],[Casos Acumulados]]&gt;0,CONSOLIDADO[[#This Row],[Muertes]]&gt;0),N2178+1,I2179))</f>
        <v>0</v>
      </c>
      <c r="O2179" s="75">
        <f>+IFERROR(VLOOKUP($G2179,TDMuertes!$C$2:$E$534,3,0),0)</f>
        <v>0</v>
      </c>
      <c r="P2179" s="100" t="str">
        <f t="shared" ca="1" si="182"/>
        <v>OFF</v>
      </c>
      <c r="Q2179" s="84">
        <f>+IFERROR(VLOOKUP(CONSOLIDADO[[#This Row],[Codigo Municipio]],TDDia!$A$4:$B$394,2,0),0)</f>
        <v>0</v>
      </c>
    </row>
    <row r="2180" spans="2:17" ht="14.4" x14ac:dyDescent="0.3">
      <c r="B2180">
        <f t="shared" si="179"/>
        <v>12</v>
      </c>
      <c r="C2180" s="75" t="str" cm="1">
        <f t="array" ref="C2180">+INDEX(Table_4[[Departamento]:[Municipio]],FINAL!$B2180,1)</f>
        <v>Colón</v>
      </c>
      <c r="D2180" s="75" t="str" cm="1">
        <f t="array" ref="D2180">+INDEX(Table_4[[Departamento]:[Municipio]],FINAL!$B2180,4)</f>
        <v>Limon</v>
      </c>
      <c r="E2180" s="75" t="str" cm="1">
        <f t="array" ref="E2180">+INDEX(Table_4[[Departamento]:[Municipio]],FINAL!$B2180,3)</f>
        <v>0204</v>
      </c>
      <c r="F2180" s="102">
        <f t="shared" si="183"/>
        <v>43948</v>
      </c>
      <c r="G2180" s="77" t="str">
        <f>+CONSOLIDADO[[#This Row],[Codigo Municipio]]&amp;CONSOLIDADO[[#This Row],[Fecha]]</f>
        <v>020443948</v>
      </c>
      <c r="H2180" s="78">
        <f>+IFERROR(VLOOKUP($G2180,TDAcumula!$C$2:$E$2027,3,0),0)</f>
        <v>0</v>
      </c>
      <c r="I2180" s="79">
        <f t="shared" si="180"/>
        <v>0</v>
      </c>
      <c r="J2180" s="80">
        <f>+IF(CONSOLIDADO[[#This Row],[Codigo Municipio]]=E2179,CONSOLIDADO[[#This Row],[Fallecidos Diarios]]+J2179,CONSOLIDADO[[#This Row],[Fallecidos Diarios]])</f>
        <v>0</v>
      </c>
      <c r="K2180" s="81">
        <f t="shared" si="181"/>
        <v>0</v>
      </c>
      <c r="L2180" s="82">
        <f>+IF(CONSOLIDADO[[#This Row],[Codigo Municipio]]=E2179,CONSOLIDADO[[#This Row],[Recuperados Diarios]]+L2179,CONSOLIDADO[[#This Row],[Recuperados Diarios]])</f>
        <v>0</v>
      </c>
      <c r="M2180" s="83" cm="1">
        <f t="array" ref="M2180">+IFERROR(IF(CONSOLIDADO[[#This Row],[Día]]&lt;14,0,INDEX(CONSOLIDADO[Casos Diarios],ROW()-14,1)),0)</f>
        <v>0</v>
      </c>
      <c r="N2180" s="78">
        <f>+IF(CONSOLIDADO[[#This Row],[Clave]]="710143893",1,IF(OR(CONSOLIDADO[[#This Row],[Casos Acumulados]]&gt;0,CONSOLIDADO[[#This Row],[Muertes]]&gt;0),N2179+1,I2180))</f>
        <v>0</v>
      </c>
      <c r="O2180" s="75">
        <f>+IFERROR(VLOOKUP($G2180,TDMuertes!$C$2:$E$534,3,0),0)</f>
        <v>0</v>
      </c>
      <c r="P2180" s="100" t="str">
        <f t="shared" ca="1" si="182"/>
        <v>OFF</v>
      </c>
      <c r="Q2180" s="84">
        <f>+IFERROR(VLOOKUP(CONSOLIDADO[[#This Row],[Codigo Municipio]],TDDia!$A$4:$B$394,2,0),0)</f>
        <v>0</v>
      </c>
    </row>
    <row r="2181" spans="2:17" ht="14.4" x14ac:dyDescent="0.3">
      <c r="B2181">
        <f t="shared" ref="B2181:B2244" si="184">+IF(F2180=44085,B2180+1,B2180)</f>
        <v>12</v>
      </c>
      <c r="C2181" s="75" t="str" cm="1">
        <f t="array" ref="C2181">+INDEX(Table_4[[Departamento]:[Municipio]],FINAL!$B2181,1)</f>
        <v>Colón</v>
      </c>
      <c r="D2181" s="75" t="str" cm="1">
        <f t="array" ref="D2181">+INDEX(Table_4[[Departamento]:[Municipio]],FINAL!$B2181,4)</f>
        <v>Limon</v>
      </c>
      <c r="E2181" s="75" t="str" cm="1">
        <f t="array" ref="E2181">+INDEX(Table_4[[Departamento]:[Municipio]],FINAL!$B2181,3)</f>
        <v>0204</v>
      </c>
      <c r="F2181" s="102">
        <f t="shared" si="183"/>
        <v>43949</v>
      </c>
      <c r="G2181" s="77" t="str">
        <f>+CONSOLIDADO[[#This Row],[Codigo Municipio]]&amp;CONSOLIDADO[[#This Row],[Fecha]]</f>
        <v>020443949</v>
      </c>
      <c r="H2181" s="78">
        <f>+IFERROR(VLOOKUP($G2181,TDAcumula!$C$2:$E$2027,3,0),0)</f>
        <v>0</v>
      </c>
      <c r="I2181" s="79">
        <f t="shared" si="180"/>
        <v>0</v>
      </c>
      <c r="J2181" s="80">
        <f>+IF(CONSOLIDADO[[#This Row],[Codigo Municipio]]=E2180,CONSOLIDADO[[#This Row],[Fallecidos Diarios]]+J2180,CONSOLIDADO[[#This Row],[Fallecidos Diarios]])</f>
        <v>0</v>
      </c>
      <c r="K2181" s="81">
        <f t="shared" si="181"/>
        <v>0</v>
      </c>
      <c r="L2181" s="82">
        <f>+IF(CONSOLIDADO[[#This Row],[Codigo Municipio]]=E2180,CONSOLIDADO[[#This Row],[Recuperados Diarios]]+L2180,CONSOLIDADO[[#This Row],[Recuperados Diarios]])</f>
        <v>0</v>
      </c>
      <c r="M2181" s="83" cm="1">
        <f t="array" ref="M2181">+IFERROR(IF(CONSOLIDADO[[#This Row],[Día]]&lt;14,0,INDEX(CONSOLIDADO[Casos Diarios],ROW()-14,1)),0)</f>
        <v>0</v>
      </c>
      <c r="N2181" s="78">
        <f>+IF(CONSOLIDADO[[#This Row],[Clave]]="710143893",1,IF(OR(CONSOLIDADO[[#This Row],[Casos Acumulados]]&gt;0,CONSOLIDADO[[#This Row],[Muertes]]&gt;0),N2180+1,I2181))</f>
        <v>0</v>
      </c>
      <c r="O2181" s="75">
        <f>+IFERROR(VLOOKUP($G2181,TDMuertes!$C$2:$E$534,3,0),0)</f>
        <v>0</v>
      </c>
      <c r="P2181" s="100" t="str">
        <f t="shared" ca="1" si="182"/>
        <v>OFF</v>
      </c>
      <c r="Q2181" s="84">
        <f>+IFERROR(VLOOKUP(CONSOLIDADO[[#This Row],[Codigo Municipio]],TDDia!$A$4:$B$394,2,0),0)</f>
        <v>0</v>
      </c>
    </row>
    <row r="2182" spans="2:17" ht="14.4" x14ac:dyDescent="0.3">
      <c r="B2182">
        <f t="shared" si="184"/>
        <v>12</v>
      </c>
      <c r="C2182" s="75" t="str" cm="1">
        <f t="array" ref="C2182">+INDEX(Table_4[[Departamento]:[Municipio]],FINAL!$B2182,1)</f>
        <v>Colón</v>
      </c>
      <c r="D2182" s="75" t="str" cm="1">
        <f t="array" ref="D2182">+INDEX(Table_4[[Departamento]:[Municipio]],FINAL!$B2182,4)</f>
        <v>Limon</v>
      </c>
      <c r="E2182" s="75" t="str" cm="1">
        <f t="array" ref="E2182">+INDEX(Table_4[[Departamento]:[Municipio]],FINAL!$B2182,3)</f>
        <v>0204</v>
      </c>
      <c r="F2182" s="102">
        <f t="shared" si="183"/>
        <v>43950</v>
      </c>
      <c r="G2182" s="77" t="str">
        <f>+CONSOLIDADO[[#This Row],[Codigo Municipio]]&amp;CONSOLIDADO[[#This Row],[Fecha]]</f>
        <v>020443950</v>
      </c>
      <c r="H2182" s="78">
        <f>+IFERROR(VLOOKUP($G2182,TDAcumula!$C$2:$E$2027,3,0),0)</f>
        <v>0</v>
      </c>
      <c r="I2182" s="79">
        <f t="shared" si="180"/>
        <v>0</v>
      </c>
      <c r="J2182" s="80">
        <f>+IF(CONSOLIDADO[[#This Row],[Codigo Municipio]]=E2181,CONSOLIDADO[[#This Row],[Fallecidos Diarios]]+J2181,CONSOLIDADO[[#This Row],[Fallecidos Diarios]])</f>
        <v>0</v>
      </c>
      <c r="K2182" s="81">
        <f t="shared" si="181"/>
        <v>0</v>
      </c>
      <c r="L2182" s="82">
        <f>+IF(CONSOLIDADO[[#This Row],[Codigo Municipio]]=E2181,CONSOLIDADO[[#This Row],[Recuperados Diarios]]+L2181,CONSOLIDADO[[#This Row],[Recuperados Diarios]])</f>
        <v>0</v>
      </c>
      <c r="M2182" s="83" cm="1">
        <f t="array" ref="M2182">+IFERROR(IF(CONSOLIDADO[[#This Row],[Día]]&lt;14,0,INDEX(CONSOLIDADO[Casos Diarios],ROW()-14,1)),0)</f>
        <v>0</v>
      </c>
      <c r="N2182" s="78">
        <f>+IF(CONSOLIDADO[[#This Row],[Clave]]="710143893",1,IF(OR(CONSOLIDADO[[#This Row],[Casos Acumulados]]&gt;0,CONSOLIDADO[[#This Row],[Muertes]]&gt;0),N2181+1,I2182))</f>
        <v>0</v>
      </c>
      <c r="O2182" s="75">
        <f>+IFERROR(VLOOKUP($G2182,TDMuertes!$C$2:$E$534,3,0),0)</f>
        <v>0</v>
      </c>
      <c r="P2182" s="100" t="str">
        <f t="shared" ca="1" si="182"/>
        <v>OFF</v>
      </c>
      <c r="Q2182" s="84">
        <f>+IFERROR(VLOOKUP(CONSOLIDADO[[#This Row],[Codigo Municipio]],TDDia!$A$4:$B$394,2,0),0)</f>
        <v>0</v>
      </c>
    </row>
    <row r="2183" spans="2:17" ht="14.4" x14ac:dyDescent="0.3">
      <c r="B2183">
        <f t="shared" si="184"/>
        <v>12</v>
      </c>
      <c r="C2183" s="75" t="str" cm="1">
        <f t="array" ref="C2183">+INDEX(Table_4[[Departamento]:[Municipio]],FINAL!$B2183,1)</f>
        <v>Colón</v>
      </c>
      <c r="D2183" s="75" t="str" cm="1">
        <f t="array" ref="D2183">+INDEX(Table_4[[Departamento]:[Municipio]],FINAL!$B2183,4)</f>
        <v>Limon</v>
      </c>
      <c r="E2183" s="75" t="str" cm="1">
        <f t="array" ref="E2183">+INDEX(Table_4[[Departamento]:[Municipio]],FINAL!$B2183,3)</f>
        <v>0204</v>
      </c>
      <c r="F2183" s="102">
        <f t="shared" si="183"/>
        <v>43951</v>
      </c>
      <c r="G2183" s="77" t="str">
        <f>+CONSOLIDADO[[#This Row],[Codigo Municipio]]&amp;CONSOLIDADO[[#This Row],[Fecha]]</f>
        <v>020443951</v>
      </c>
      <c r="H2183" s="78">
        <f>+IFERROR(VLOOKUP($G2183,TDAcumula!$C$2:$E$2027,3,0),0)</f>
        <v>0</v>
      </c>
      <c r="I2183" s="79">
        <f t="shared" si="180"/>
        <v>0</v>
      </c>
      <c r="J2183" s="80">
        <f>+IF(CONSOLIDADO[[#This Row],[Codigo Municipio]]=E2182,CONSOLIDADO[[#This Row],[Fallecidos Diarios]]+J2182,CONSOLIDADO[[#This Row],[Fallecidos Diarios]])</f>
        <v>0</v>
      </c>
      <c r="K2183" s="81">
        <f t="shared" si="181"/>
        <v>0</v>
      </c>
      <c r="L2183" s="82">
        <f>+IF(CONSOLIDADO[[#This Row],[Codigo Municipio]]=E2182,CONSOLIDADO[[#This Row],[Recuperados Diarios]]+L2182,CONSOLIDADO[[#This Row],[Recuperados Diarios]])</f>
        <v>0</v>
      </c>
      <c r="M2183" s="83" cm="1">
        <f t="array" ref="M2183">+IFERROR(IF(CONSOLIDADO[[#This Row],[Día]]&lt;14,0,INDEX(CONSOLIDADO[Casos Diarios],ROW()-14,1)),0)</f>
        <v>0</v>
      </c>
      <c r="N2183" s="78">
        <f>+IF(CONSOLIDADO[[#This Row],[Clave]]="710143893",1,IF(OR(CONSOLIDADO[[#This Row],[Casos Acumulados]]&gt;0,CONSOLIDADO[[#This Row],[Muertes]]&gt;0),N2182+1,I2183))</f>
        <v>0</v>
      </c>
      <c r="O2183" s="75">
        <f>+IFERROR(VLOOKUP($G2183,TDMuertes!$C$2:$E$534,3,0),0)</f>
        <v>0</v>
      </c>
      <c r="P2183" s="100" t="str">
        <f t="shared" ca="1" si="182"/>
        <v>OFF</v>
      </c>
      <c r="Q2183" s="84">
        <f>+IFERROR(VLOOKUP(CONSOLIDADO[[#This Row],[Codigo Municipio]],TDDia!$A$4:$B$394,2,0),0)</f>
        <v>0</v>
      </c>
    </row>
    <row r="2184" spans="2:17" ht="14.4" x14ac:dyDescent="0.3">
      <c r="B2184">
        <f t="shared" si="184"/>
        <v>12</v>
      </c>
      <c r="C2184" s="75" t="str" cm="1">
        <f t="array" ref="C2184">+INDEX(Table_4[[Departamento]:[Municipio]],FINAL!$B2184,1)</f>
        <v>Colón</v>
      </c>
      <c r="D2184" s="75" t="str" cm="1">
        <f t="array" ref="D2184">+INDEX(Table_4[[Departamento]:[Municipio]],FINAL!$B2184,4)</f>
        <v>Limon</v>
      </c>
      <c r="E2184" s="75" t="str" cm="1">
        <f t="array" ref="E2184">+INDEX(Table_4[[Departamento]:[Municipio]],FINAL!$B2184,3)</f>
        <v>0204</v>
      </c>
      <c r="F2184" s="102">
        <f t="shared" si="183"/>
        <v>43952</v>
      </c>
      <c r="G2184" s="77" t="str">
        <f>+CONSOLIDADO[[#This Row],[Codigo Municipio]]&amp;CONSOLIDADO[[#This Row],[Fecha]]</f>
        <v>020443952</v>
      </c>
      <c r="H2184" s="78">
        <f>+IFERROR(VLOOKUP($G2184,TDAcumula!$C$2:$E$2027,3,0),0)</f>
        <v>0</v>
      </c>
      <c r="I2184" s="79">
        <f t="shared" si="180"/>
        <v>0</v>
      </c>
      <c r="J2184" s="80">
        <f>+IF(CONSOLIDADO[[#This Row],[Codigo Municipio]]=E2183,CONSOLIDADO[[#This Row],[Fallecidos Diarios]]+J2183,CONSOLIDADO[[#This Row],[Fallecidos Diarios]])</f>
        <v>0</v>
      </c>
      <c r="K2184" s="81">
        <f t="shared" si="181"/>
        <v>0</v>
      </c>
      <c r="L2184" s="82">
        <f>+IF(CONSOLIDADO[[#This Row],[Codigo Municipio]]=E2183,CONSOLIDADO[[#This Row],[Recuperados Diarios]]+L2183,CONSOLIDADO[[#This Row],[Recuperados Diarios]])</f>
        <v>0</v>
      </c>
      <c r="M2184" s="83" cm="1">
        <f t="array" ref="M2184">+IFERROR(IF(CONSOLIDADO[[#This Row],[Día]]&lt;14,0,INDEX(CONSOLIDADO[Casos Diarios],ROW()-14,1)),0)</f>
        <v>0</v>
      </c>
      <c r="N2184" s="78">
        <f>+IF(CONSOLIDADO[[#This Row],[Clave]]="710143893",1,IF(OR(CONSOLIDADO[[#This Row],[Casos Acumulados]]&gt;0,CONSOLIDADO[[#This Row],[Muertes]]&gt;0),N2183+1,I2184))</f>
        <v>0</v>
      </c>
      <c r="O2184" s="75">
        <f>+IFERROR(VLOOKUP($G2184,TDMuertes!$C$2:$E$534,3,0),0)</f>
        <v>0</v>
      </c>
      <c r="P2184" s="100" t="str">
        <f t="shared" ca="1" si="182"/>
        <v>OFF</v>
      </c>
      <c r="Q2184" s="84">
        <f>+IFERROR(VLOOKUP(CONSOLIDADO[[#This Row],[Codigo Municipio]],TDDia!$A$4:$B$394,2,0),0)</f>
        <v>0</v>
      </c>
    </row>
    <row r="2185" spans="2:17" ht="14.4" x14ac:dyDescent="0.3">
      <c r="B2185">
        <f t="shared" si="184"/>
        <v>12</v>
      </c>
      <c r="C2185" s="75" t="str" cm="1">
        <f t="array" ref="C2185">+INDEX(Table_4[[Departamento]:[Municipio]],FINAL!$B2185,1)</f>
        <v>Colón</v>
      </c>
      <c r="D2185" s="75" t="str" cm="1">
        <f t="array" ref="D2185">+INDEX(Table_4[[Departamento]:[Municipio]],FINAL!$B2185,4)</f>
        <v>Limon</v>
      </c>
      <c r="E2185" s="75" t="str" cm="1">
        <f t="array" ref="E2185">+INDEX(Table_4[[Departamento]:[Municipio]],FINAL!$B2185,3)</f>
        <v>0204</v>
      </c>
      <c r="F2185" s="102">
        <f t="shared" si="183"/>
        <v>43953</v>
      </c>
      <c r="G2185" s="77" t="str">
        <f>+CONSOLIDADO[[#This Row],[Codigo Municipio]]&amp;CONSOLIDADO[[#This Row],[Fecha]]</f>
        <v>020443953</v>
      </c>
      <c r="H2185" s="78">
        <f>+IFERROR(VLOOKUP($G2185,TDAcumula!$C$2:$E$2027,3,0),0)</f>
        <v>0</v>
      </c>
      <c r="I2185" s="79">
        <f t="shared" si="180"/>
        <v>0</v>
      </c>
      <c r="J2185" s="80">
        <f>+IF(CONSOLIDADO[[#This Row],[Codigo Municipio]]=E2184,CONSOLIDADO[[#This Row],[Fallecidos Diarios]]+J2184,CONSOLIDADO[[#This Row],[Fallecidos Diarios]])</f>
        <v>0</v>
      </c>
      <c r="K2185" s="81">
        <f t="shared" si="181"/>
        <v>0</v>
      </c>
      <c r="L2185" s="82">
        <f>+IF(CONSOLIDADO[[#This Row],[Codigo Municipio]]=E2184,CONSOLIDADO[[#This Row],[Recuperados Diarios]]+L2184,CONSOLIDADO[[#This Row],[Recuperados Diarios]])</f>
        <v>0</v>
      </c>
      <c r="M2185" s="83" cm="1">
        <f t="array" ref="M2185">+IFERROR(IF(CONSOLIDADO[[#This Row],[Día]]&lt;14,0,INDEX(CONSOLIDADO[Casos Diarios],ROW()-14,1)),0)</f>
        <v>0</v>
      </c>
      <c r="N2185" s="78">
        <f>+IF(CONSOLIDADO[[#This Row],[Clave]]="710143893",1,IF(OR(CONSOLIDADO[[#This Row],[Casos Acumulados]]&gt;0,CONSOLIDADO[[#This Row],[Muertes]]&gt;0),N2184+1,I2185))</f>
        <v>0</v>
      </c>
      <c r="O2185" s="75">
        <f>+IFERROR(VLOOKUP($G2185,TDMuertes!$C$2:$E$534,3,0),0)</f>
        <v>0</v>
      </c>
      <c r="P2185" s="100" t="str">
        <f t="shared" ca="1" si="182"/>
        <v>OFF</v>
      </c>
      <c r="Q2185" s="84">
        <f>+IFERROR(VLOOKUP(CONSOLIDADO[[#This Row],[Codigo Municipio]],TDDia!$A$4:$B$394,2,0),0)</f>
        <v>0</v>
      </c>
    </row>
    <row r="2186" spans="2:17" ht="14.4" x14ac:dyDescent="0.3">
      <c r="B2186">
        <f t="shared" si="184"/>
        <v>12</v>
      </c>
      <c r="C2186" s="75" t="str" cm="1">
        <f t="array" ref="C2186">+INDEX(Table_4[[Departamento]:[Municipio]],FINAL!$B2186,1)</f>
        <v>Colón</v>
      </c>
      <c r="D2186" s="75" t="str" cm="1">
        <f t="array" ref="D2186">+INDEX(Table_4[[Departamento]:[Municipio]],FINAL!$B2186,4)</f>
        <v>Limon</v>
      </c>
      <c r="E2186" s="75" t="str" cm="1">
        <f t="array" ref="E2186">+INDEX(Table_4[[Departamento]:[Municipio]],FINAL!$B2186,3)</f>
        <v>0204</v>
      </c>
      <c r="F2186" s="102">
        <f t="shared" si="183"/>
        <v>43954</v>
      </c>
      <c r="G2186" s="77" t="str">
        <f>+CONSOLIDADO[[#This Row],[Codigo Municipio]]&amp;CONSOLIDADO[[#This Row],[Fecha]]</f>
        <v>020443954</v>
      </c>
      <c r="H2186" s="78">
        <f>+IFERROR(VLOOKUP($G2186,TDAcumula!$C$2:$E$2027,3,0),0)</f>
        <v>0</v>
      </c>
      <c r="I2186" s="79">
        <f t="shared" si="180"/>
        <v>0</v>
      </c>
      <c r="J2186" s="80">
        <f>+IF(CONSOLIDADO[[#This Row],[Codigo Municipio]]=E2185,CONSOLIDADO[[#This Row],[Fallecidos Diarios]]+J2185,CONSOLIDADO[[#This Row],[Fallecidos Diarios]])</f>
        <v>0</v>
      </c>
      <c r="K2186" s="81">
        <f t="shared" si="181"/>
        <v>0</v>
      </c>
      <c r="L2186" s="82">
        <f>+IF(CONSOLIDADO[[#This Row],[Codigo Municipio]]=E2185,CONSOLIDADO[[#This Row],[Recuperados Diarios]]+L2185,CONSOLIDADO[[#This Row],[Recuperados Diarios]])</f>
        <v>0</v>
      </c>
      <c r="M2186" s="83" cm="1">
        <f t="array" ref="M2186">+IFERROR(IF(CONSOLIDADO[[#This Row],[Día]]&lt;14,0,INDEX(CONSOLIDADO[Casos Diarios],ROW()-14,1)),0)</f>
        <v>0</v>
      </c>
      <c r="N2186" s="78">
        <f>+IF(CONSOLIDADO[[#This Row],[Clave]]="710143893",1,IF(OR(CONSOLIDADO[[#This Row],[Casos Acumulados]]&gt;0,CONSOLIDADO[[#This Row],[Muertes]]&gt;0),N2185+1,I2186))</f>
        <v>0</v>
      </c>
      <c r="O2186" s="75">
        <f>+IFERROR(VLOOKUP($G2186,TDMuertes!$C$2:$E$534,3,0),0)</f>
        <v>0</v>
      </c>
      <c r="P2186" s="100" t="str">
        <f t="shared" ca="1" si="182"/>
        <v>OFF</v>
      </c>
      <c r="Q2186" s="84">
        <f>+IFERROR(VLOOKUP(CONSOLIDADO[[#This Row],[Codigo Municipio]],TDDia!$A$4:$B$394,2,0),0)</f>
        <v>0</v>
      </c>
    </row>
    <row r="2187" spans="2:17" ht="14.4" x14ac:dyDescent="0.3">
      <c r="B2187">
        <f t="shared" si="184"/>
        <v>12</v>
      </c>
      <c r="C2187" s="75" t="str" cm="1">
        <f t="array" ref="C2187">+INDEX(Table_4[[Departamento]:[Municipio]],FINAL!$B2187,1)</f>
        <v>Colón</v>
      </c>
      <c r="D2187" s="75" t="str" cm="1">
        <f t="array" ref="D2187">+INDEX(Table_4[[Departamento]:[Municipio]],FINAL!$B2187,4)</f>
        <v>Limon</v>
      </c>
      <c r="E2187" s="75" t="str" cm="1">
        <f t="array" ref="E2187">+INDEX(Table_4[[Departamento]:[Municipio]],FINAL!$B2187,3)</f>
        <v>0204</v>
      </c>
      <c r="F2187" s="102">
        <f t="shared" si="183"/>
        <v>43955</v>
      </c>
      <c r="G2187" s="77" t="str">
        <f>+CONSOLIDADO[[#This Row],[Codigo Municipio]]&amp;CONSOLIDADO[[#This Row],[Fecha]]</f>
        <v>020443955</v>
      </c>
      <c r="H2187" s="78">
        <f>+IFERROR(VLOOKUP($G2187,TDAcumula!$C$2:$E$2027,3,0),0)</f>
        <v>0</v>
      </c>
      <c r="I2187" s="79">
        <f t="shared" si="180"/>
        <v>0</v>
      </c>
      <c r="J2187" s="80">
        <f>+IF(CONSOLIDADO[[#This Row],[Codigo Municipio]]=E2186,CONSOLIDADO[[#This Row],[Fallecidos Diarios]]+J2186,CONSOLIDADO[[#This Row],[Fallecidos Diarios]])</f>
        <v>0</v>
      </c>
      <c r="K2187" s="81">
        <f t="shared" si="181"/>
        <v>0</v>
      </c>
      <c r="L2187" s="82">
        <f>+IF(CONSOLIDADO[[#This Row],[Codigo Municipio]]=E2186,CONSOLIDADO[[#This Row],[Recuperados Diarios]]+L2186,CONSOLIDADO[[#This Row],[Recuperados Diarios]])</f>
        <v>0</v>
      </c>
      <c r="M2187" s="83" cm="1">
        <f t="array" ref="M2187">+IFERROR(IF(CONSOLIDADO[[#This Row],[Día]]&lt;14,0,INDEX(CONSOLIDADO[Casos Diarios],ROW()-14,1)),0)</f>
        <v>0</v>
      </c>
      <c r="N2187" s="78">
        <f>+IF(CONSOLIDADO[[#This Row],[Clave]]="710143893",1,IF(OR(CONSOLIDADO[[#This Row],[Casos Acumulados]]&gt;0,CONSOLIDADO[[#This Row],[Muertes]]&gt;0),N2186+1,I2187))</f>
        <v>0</v>
      </c>
      <c r="O2187" s="75">
        <f>+IFERROR(VLOOKUP($G2187,TDMuertes!$C$2:$E$534,3,0),0)</f>
        <v>0</v>
      </c>
      <c r="P2187" s="100" t="str">
        <f t="shared" ca="1" si="182"/>
        <v>OFF</v>
      </c>
      <c r="Q2187" s="84">
        <f>+IFERROR(VLOOKUP(CONSOLIDADO[[#This Row],[Codigo Municipio]],TDDia!$A$4:$B$394,2,0),0)</f>
        <v>0</v>
      </c>
    </row>
    <row r="2188" spans="2:17" ht="14.4" x14ac:dyDescent="0.3">
      <c r="B2188">
        <f t="shared" si="184"/>
        <v>12</v>
      </c>
      <c r="C2188" s="75" t="str" cm="1">
        <f t="array" ref="C2188">+INDEX(Table_4[[Departamento]:[Municipio]],FINAL!$B2188,1)</f>
        <v>Colón</v>
      </c>
      <c r="D2188" s="75" t="str" cm="1">
        <f t="array" ref="D2188">+INDEX(Table_4[[Departamento]:[Municipio]],FINAL!$B2188,4)</f>
        <v>Limon</v>
      </c>
      <c r="E2188" s="75" t="str" cm="1">
        <f t="array" ref="E2188">+INDEX(Table_4[[Departamento]:[Municipio]],FINAL!$B2188,3)</f>
        <v>0204</v>
      </c>
      <c r="F2188" s="102">
        <f t="shared" si="183"/>
        <v>43956</v>
      </c>
      <c r="G2188" s="77" t="str">
        <f>+CONSOLIDADO[[#This Row],[Codigo Municipio]]&amp;CONSOLIDADO[[#This Row],[Fecha]]</f>
        <v>020443956</v>
      </c>
      <c r="H2188" s="78">
        <f>+IFERROR(VLOOKUP($G2188,TDAcumula!$C$2:$E$2027,3,0),0)</f>
        <v>0</v>
      </c>
      <c r="I2188" s="79">
        <f t="shared" si="180"/>
        <v>0</v>
      </c>
      <c r="J2188" s="80">
        <f>+IF(CONSOLIDADO[[#This Row],[Codigo Municipio]]=E2187,CONSOLIDADO[[#This Row],[Fallecidos Diarios]]+J2187,CONSOLIDADO[[#This Row],[Fallecidos Diarios]])</f>
        <v>0</v>
      </c>
      <c r="K2188" s="81">
        <f t="shared" si="181"/>
        <v>0</v>
      </c>
      <c r="L2188" s="82">
        <f>+IF(CONSOLIDADO[[#This Row],[Codigo Municipio]]=E2187,CONSOLIDADO[[#This Row],[Recuperados Diarios]]+L2187,CONSOLIDADO[[#This Row],[Recuperados Diarios]])</f>
        <v>0</v>
      </c>
      <c r="M2188" s="83" cm="1">
        <f t="array" ref="M2188">+IFERROR(IF(CONSOLIDADO[[#This Row],[Día]]&lt;14,0,INDEX(CONSOLIDADO[Casos Diarios],ROW()-14,1)),0)</f>
        <v>0</v>
      </c>
      <c r="N2188" s="78">
        <f>+IF(CONSOLIDADO[[#This Row],[Clave]]="710143893",1,IF(OR(CONSOLIDADO[[#This Row],[Casos Acumulados]]&gt;0,CONSOLIDADO[[#This Row],[Muertes]]&gt;0),N2187+1,I2188))</f>
        <v>0</v>
      </c>
      <c r="O2188" s="75">
        <f>+IFERROR(VLOOKUP($G2188,TDMuertes!$C$2:$E$534,3,0),0)</f>
        <v>0</v>
      </c>
      <c r="P2188" s="100" t="str">
        <f t="shared" ca="1" si="182"/>
        <v>OFF</v>
      </c>
      <c r="Q2188" s="84">
        <f>+IFERROR(VLOOKUP(CONSOLIDADO[[#This Row],[Codigo Municipio]],TDDia!$A$4:$B$394,2,0),0)</f>
        <v>0</v>
      </c>
    </row>
    <row r="2189" spans="2:17" ht="14.4" x14ac:dyDescent="0.3">
      <c r="B2189">
        <f t="shared" si="184"/>
        <v>12</v>
      </c>
      <c r="C2189" s="75" t="str" cm="1">
        <f t="array" ref="C2189">+INDEX(Table_4[[Departamento]:[Municipio]],FINAL!$B2189,1)</f>
        <v>Colón</v>
      </c>
      <c r="D2189" s="75" t="str" cm="1">
        <f t="array" ref="D2189">+INDEX(Table_4[[Departamento]:[Municipio]],FINAL!$B2189,4)</f>
        <v>Limon</v>
      </c>
      <c r="E2189" s="75" t="str" cm="1">
        <f t="array" ref="E2189">+INDEX(Table_4[[Departamento]:[Municipio]],FINAL!$B2189,3)</f>
        <v>0204</v>
      </c>
      <c r="F2189" s="102">
        <f t="shared" si="183"/>
        <v>43957</v>
      </c>
      <c r="G2189" s="77" t="str">
        <f>+CONSOLIDADO[[#This Row],[Codigo Municipio]]&amp;CONSOLIDADO[[#This Row],[Fecha]]</f>
        <v>020443957</v>
      </c>
      <c r="H2189" s="78">
        <f>+IFERROR(VLOOKUP($G2189,TDAcumula!$C$2:$E$2027,3,0),0)</f>
        <v>0</v>
      </c>
      <c r="I2189" s="79">
        <f t="shared" si="180"/>
        <v>0</v>
      </c>
      <c r="J2189" s="80">
        <f>+IF(CONSOLIDADO[[#This Row],[Codigo Municipio]]=E2188,CONSOLIDADO[[#This Row],[Fallecidos Diarios]]+J2188,CONSOLIDADO[[#This Row],[Fallecidos Diarios]])</f>
        <v>0</v>
      </c>
      <c r="K2189" s="81">
        <f t="shared" si="181"/>
        <v>0</v>
      </c>
      <c r="L2189" s="82">
        <f>+IF(CONSOLIDADO[[#This Row],[Codigo Municipio]]=E2188,CONSOLIDADO[[#This Row],[Recuperados Diarios]]+L2188,CONSOLIDADO[[#This Row],[Recuperados Diarios]])</f>
        <v>0</v>
      </c>
      <c r="M2189" s="83" cm="1">
        <f t="array" ref="M2189">+IFERROR(IF(CONSOLIDADO[[#This Row],[Día]]&lt;14,0,INDEX(CONSOLIDADO[Casos Diarios],ROW()-14,1)),0)</f>
        <v>0</v>
      </c>
      <c r="N2189" s="78">
        <f>+IF(CONSOLIDADO[[#This Row],[Clave]]="710143893",1,IF(OR(CONSOLIDADO[[#This Row],[Casos Acumulados]]&gt;0,CONSOLIDADO[[#This Row],[Muertes]]&gt;0),N2188+1,I2189))</f>
        <v>0</v>
      </c>
      <c r="O2189" s="75">
        <f>+IFERROR(VLOOKUP($G2189,TDMuertes!$C$2:$E$534,3,0),0)</f>
        <v>0</v>
      </c>
      <c r="P2189" s="100" t="str">
        <f t="shared" ca="1" si="182"/>
        <v>OFF</v>
      </c>
      <c r="Q2189" s="84">
        <f>+IFERROR(VLOOKUP(CONSOLIDADO[[#This Row],[Codigo Municipio]],TDDia!$A$4:$B$394,2,0),0)</f>
        <v>0</v>
      </c>
    </row>
    <row r="2190" spans="2:17" ht="14.4" x14ac:dyDescent="0.3">
      <c r="B2190">
        <f t="shared" si="184"/>
        <v>12</v>
      </c>
      <c r="C2190" s="75" t="str" cm="1">
        <f t="array" ref="C2190">+INDEX(Table_4[[Departamento]:[Municipio]],FINAL!$B2190,1)</f>
        <v>Colón</v>
      </c>
      <c r="D2190" s="75" t="str" cm="1">
        <f t="array" ref="D2190">+INDEX(Table_4[[Departamento]:[Municipio]],FINAL!$B2190,4)</f>
        <v>Limon</v>
      </c>
      <c r="E2190" s="75" t="str" cm="1">
        <f t="array" ref="E2190">+INDEX(Table_4[[Departamento]:[Municipio]],FINAL!$B2190,3)</f>
        <v>0204</v>
      </c>
      <c r="F2190" s="102">
        <f t="shared" si="183"/>
        <v>43958</v>
      </c>
      <c r="G2190" s="77" t="str">
        <f>+CONSOLIDADO[[#This Row],[Codigo Municipio]]&amp;CONSOLIDADO[[#This Row],[Fecha]]</f>
        <v>020443958</v>
      </c>
      <c r="H2190" s="78">
        <f>+IFERROR(VLOOKUP($G2190,TDAcumula!$C$2:$E$2027,3,0),0)</f>
        <v>0</v>
      </c>
      <c r="I2190" s="79">
        <f t="shared" si="180"/>
        <v>0</v>
      </c>
      <c r="J2190" s="80">
        <f>+IF(CONSOLIDADO[[#This Row],[Codigo Municipio]]=E2189,CONSOLIDADO[[#This Row],[Fallecidos Diarios]]+J2189,CONSOLIDADO[[#This Row],[Fallecidos Diarios]])</f>
        <v>0</v>
      </c>
      <c r="K2190" s="81">
        <f t="shared" si="181"/>
        <v>0</v>
      </c>
      <c r="L2190" s="82">
        <f>+IF(CONSOLIDADO[[#This Row],[Codigo Municipio]]=E2189,CONSOLIDADO[[#This Row],[Recuperados Diarios]]+L2189,CONSOLIDADO[[#This Row],[Recuperados Diarios]])</f>
        <v>0</v>
      </c>
      <c r="M2190" s="83" cm="1">
        <f t="array" ref="M2190">+IFERROR(IF(CONSOLIDADO[[#This Row],[Día]]&lt;14,0,INDEX(CONSOLIDADO[Casos Diarios],ROW()-14,1)),0)</f>
        <v>0</v>
      </c>
      <c r="N2190" s="78">
        <f>+IF(CONSOLIDADO[[#This Row],[Clave]]="710143893",1,IF(OR(CONSOLIDADO[[#This Row],[Casos Acumulados]]&gt;0,CONSOLIDADO[[#This Row],[Muertes]]&gt;0),N2189+1,I2190))</f>
        <v>0</v>
      </c>
      <c r="O2190" s="75">
        <f>+IFERROR(VLOOKUP($G2190,TDMuertes!$C$2:$E$534,3,0),0)</f>
        <v>0</v>
      </c>
      <c r="P2190" s="100" t="str">
        <f t="shared" ca="1" si="182"/>
        <v>OFF</v>
      </c>
      <c r="Q2190" s="84">
        <f>+IFERROR(VLOOKUP(CONSOLIDADO[[#This Row],[Codigo Municipio]],TDDia!$A$4:$B$394,2,0),0)</f>
        <v>0</v>
      </c>
    </row>
    <row r="2191" spans="2:17" ht="14.4" x14ac:dyDescent="0.3">
      <c r="B2191">
        <f t="shared" si="184"/>
        <v>12</v>
      </c>
      <c r="C2191" s="75" t="str" cm="1">
        <f t="array" ref="C2191">+INDEX(Table_4[[Departamento]:[Municipio]],FINAL!$B2191,1)</f>
        <v>Colón</v>
      </c>
      <c r="D2191" s="75" t="str" cm="1">
        <f t="array" ref="D2191">+INDEX(Table_4[[Departamento]:[Municipio]],FINAL!$B2191,4)</f>
        <v>Limon</v>
      </c>
      <c r="E2191" s="75" t="str" cm="1">
        <f t="array" ref="E2191">+INDEX(Table_4[[Departamento]:[Municipio]],FINAL!$B2191,3)</f>
        <v>0204</v>
      </c>
      <c r="F2191" s="102">
        <f t="shared" si="183"/>
        <v>43959</v>
      </c>
      <c r="G2191" s="77" t="str">
        <f>+CONSOLIDADO[[#This Row],[Codigo Municipio]]&amp;CONSOLIDADO[[#This Row],[Fecha]]</f>
        <v>020443959</v>
      </c>
      <c r="H2191" s="78">
        <f>+IFERROR(VLOOKUP($G2191,TDAcumula!$C$2:$E$2027,3,0),0)</f>
        <v>0</v>
      </c>
      <c r="I2191" s="79">
        <f t="shared" si="180"/>
        <v>0</v>
      </c>
      <c r="J2191" s="80">
        <f>+IF(CONSOLIDADO[[#This Row],[Codigo Municipio]]=E2190,CONSOLIDADO[[#This Row],[Fallecidos Diarios]]+J2190,CONSOLIDADO[[#This Row],[Fallecidos Diarios]])</f>
        <v>0</v>
      </c>
      <c r="K2191" s="81">
        <f t="shared" si="181"/>
        <v>0</v>
      </c>
      <c r="L2191" s="82">
        <f>+IF(CONSOLIDADO[[#This Row],[Codigo Municipio]]=E2190,CONSOLIDADO[[#This Row],[Recuperados Diarios]]+L2190,CONSOLIDADO[[#This Row],[Recuperados Diarios]])</f>
        <v>0</v>
      </c>
      <c r="M2191" s="83" cm="1">
        <f t="array" ref="M2191">+IFERROR(IF(CONSOLIDADO[[#This Row],[Día]]&lt;14,0,INDEX(CONSOLIDADO[Casos Diarios],ROW()-14,1)),0)</f>
        <v>0</v>
      </c>
      <c r="N2191" s="78">
        <f>+IF(CONSOLIDADO[[#This Row],[Clave]]="710143893",1,IF(OR(CONSOLIDADO[[#This Row],[Casos Acumulados]]&gt;0,CONSOLIDADO[[#This Row],[Muertes]]&gt;0),N2190+1,I2191))</f>
        <v>0</v>
      </c>
      <c r="O2191" s="75">
        <f>+IFERROR(VLOOKUP($G2191,TDMuertes!$C$2:$E$534,3,0),0)</f>
        <v>0</v>
      </c>
      <c r="P2191" s="100" t="str">
        <f t="shared" ca="1" si="182"/>
        <v>OFF</v>
      </c>
      <c r="Q2191" s="84">
        <f>+IFERROR(VLOOKUP(CONSOLIDADO[[#This Row],[Codigo Municipio]],TDDia!$A$4:$B$394,2,0),0)</f>
        <v>0</v>
      </c>
    </row>
    <row r="2192" spans="2:17" ht="14.4" x14ac:dyDescent="0.3">
      <c r="B2192">
        <f t="shared" si="184"/>
        <v>12</v>
      </c>
      <c r="C2192" s="75" t="str" cm="1">
        <f t="array" ref="C2192">+INDEX(Table_4[[Departamento]:[Municipio]],FINAL!$B2192,1)</f>
        <v>Colón</v>
      </c>
      <c r="D2192" s="75" t="str" cm="1">
        <f t="array" ref="D2192">+INDEX(Table_4[[Departamento]:[Municipio]],FINAL!$B2192,4)</f>
        <v>Limon</v>
      </c>
      <c r="E2192" s="75" t="str" cm="1">
        <f t="array" ref="E2192">+INDEX(Table_4[[Departamento]:[Municipio]],FINAL!$B2192,3)</f>
        <v>0204</v>
      </c>
      <c r="F2192" s="102">
        <f t="shared" si="183"/>
        <v>43960</v>
      </c>
      <c r="G2192" s="77" t="str">
        <f>+CONSOLIDADO[[#This Row],[Codigo Municipio]]&amp;CONSOLIDADO[[#This Row],[Fecha]]</f>
        <v>020443960</v>
      </c>
      <c r="H2192" s="78">
        <f>+IFERROR(VLOOKUP($G2192,TDAcumula!$C$2:$E$2027,3,0),0)</f>
        <v>0</v>
      </c>
      <c r="I2192" s="79">
        <f t="shared" si="180"/>
        <v>0</v>
      </c>
      <c r="J2192" s="80">
        <f>+IF(CONSOLIDADO[[#This Row],[Codigo Municipio]]=E2191,CONSOLIDADO[[#This Row],[Fallecidos Diarios]]+J2191,CONSOLIDADO[[#This Row],[Fallecidos Diarios]])</f>
        <v>0</v>
      </c>
      <c r="K2192" s="81">
        <f t="shared" si="181"/>
        <v>0</v>
      </c>
      <c r="L2192" s="82">
        <f>+IF(CONSOLIDADO[[#This Row],[Codigo Municipio]]=E2191,CONSOLIDADO[[#This Row],[Recuperados Diarios]]+L2191,CONSOLIDADO[[#This Row],[Recuperados Diarios]])</f>
        <v>0</v>
      </c>
      <c r="M2192" s="83" cm="1">
        <f t="array" ref="M2192">+IFERROR(IF(CONSOLIDADO[[#This Row],[Día]]&lt;14,0,INDEX(CONSOLIDADO[Casos Diarios],ROW()-14,1)),0)</f>
        <v>0</v>
      </c>
      <c r="N2192" s="78">
        <f>+IF(CONSOLIDADO[[#This Row],[Clave]]="710143893",1,IF(OR(CONSOLIDADO[[#This Row],[Casos Acumulados]]&gt;0,CONSOLIDADO[[#This Row],[Muertes]]&gt;0),N2191+1,I2192))</f>
        <v>0</v>
      </c>
      <c r="O2192" s="75">
        <f>+IFERROR(VLOOKUP($G2192,TDMuertes!$C$2:$E$534,3,0),0)</f>
        <v>0</v>
      </c>
      <c r="P2192" s="100" t="str">
        <f t="shared" ca="1" si="182"/>
        <v>OFF</v>
      </c>
      <c r="Q2192" s="84">
        <f>+IFERROR(VLOOKUP(CONSOLIDADO[[#This Row],[Codigo Municipio]],TDDia!$A$4:$B$394,2,0),0)</f>
        <v>0</v>
      </c>
    </row>
    <row r="2193" spans="2:17" ht="14.4" x14ac:dyDescent="0.3">
      <c r="B2193">
        <f t="shared" si="184"/>
        <v>12</v>
      </c>
      <c r="C2193" s="75" t="str" cm="1">
        <f t="array" ref="C2193">+INDEX(Table_4[[Departamento]:[Municipio]],FINAL!$B2193,1)</f>
        <v>Colón</v>
      </c>
      <c r="D2193" s="75" t="str" cm="1">
        <f t="array" ref="D2193">+INDEX(Table_4[[Departamento]:[Municipio]],FINAL!$B2193,4)</f>
        <v>Limon</v>
      </c>
      <c r="E2193" s="75" t="str" cm="1">
        <f t="array" ref="E2193">+INDEX(Table_4[[Departamento]:[Municipio]],FINAL!$B2193,3)</f>
        <v>0204</v>
      </c>
      <c r="F2193" s="102">
        <f t="shared" si="183"/>
        <v>43961</v>
      </c>
      <c r="G2193" s="77" t="str">
        <f>+CONSOLIDADO[[#This Row],[Codigo Municipio]]&amp;CONSOLIDADO[[#This Row],[Fecha]]</f>
        <v>020443961</v>
      </c>
      <c r="H2193" s="78">
        <f>+IFERROR(VLOOKUP($G2193,TDAcumula!$C$2:$E$2027,3,0),0)</f>
        <v>0</v>
      </c>
      <c r="I2193" s="79">
        <f t="shared" si="180"/>
        <v>0</v>
      </c>
      <c r="J2193" s="80">
        <f>+IF(CONSOLIDADO[[#This Row],[Codigo Municipio]]=E2192,CONSOLIDADO[[#This Row],[Fallecidos Diarios]]+J2192,CONSOLIDADO[[#This Row],[Fallecidos Diarios]])</f>
        <v>0</v>
      </c>
      <c r="K2193" s="81">
        <f t="shared" si="181"/>
        <v>0</v>
      </c>
      <c r="L2193" s="82">
        <f>+IF(CONSOLIDADO[[#This Row],[Codigo Municipio]]=E2192,CONSOLIDADO[[#This Row],[Recuperados Diarios]]+L2192,CONSOLIDADO[[#This Row],[Recuperados Diarios]])</f>
        <v>0</v>
      </c>
      <c r="M2193" s="83" cm="1">
        <f t="array" ref="M2193">+IFERROR(IF(CONSOLIDADO[[#This Row],[Día]]&lt;14,0,INDEX(CONSOLIDADO[Casos Diarios],ROW()-14,1)),0)</f>
        <v>0</v>
      </c>
      <c r="N2193" s="78">
        <f>+IF(CONSOLIDADO[[#This Row],[Clave]]="710143893",1,IF(OR(CONSOLIDADO[[#This Row],[Casos Acumulados]]&gt;0,CONSOLIDADO[[#This Row],[Muertes]]&gt;0),N2192+1,I2193))</f>
        <v>0</v>
      </c>
      <c r="O2193" s="75">
        <f>+IFERROR(VLOOKUP($G2193,TDMuertes!$C$2:$E$534,3,0),0)</f>
        <v>0</v>
      </c>
      <c r="P2193" s="100" t="str">
        <f t="shared" ca="1" si="182"/>
        <v>OFF</v>
      </c>
      <c r="Q2193" s="84">
        <f>+IFERROR(VLOOKUP(CONSOLIDADO[[#This Row],[Codigo Municipio]],TDDia!$A$4:$B$394,2,0),0)</f>
        <v>0</v>
      </c>
    </row>
    <row r="2194" spans="2:17" ht="14.4" x14ac:dyDescent="0.3">
      <c r="B2194">
        <f t="shared" si="184"/>
        <v>12</v>
      </c>
      <c r="C2194" s="75" t="str" cm="1">
        <f t="array" ref="C2194">+INDEX(Table_4[[Departamento]:[Municipio]],FINAL!$B2194,1)</f>
        <v>Colón</v>
      </c>
      <c r="D2194" s="75" t="str" cm="1">
        <f t="array" ref="D2194">+INDEX(Table_4[[Departamento]:[Municipio]],FINAL!$B2194,4)</f>
        <v>Limon</v>
      </c>
      <c r="E2194" s="75" t="str" cm="1">
        <f t="array" ref="E2194">+INDEX(Table_4[[Departamento]:[Municipio]],FINAL!$B2194,3)</f>
        <v>0204</v>
      </c>
      <c r="F2194" s="102">
        <f t="shared" si="183"/>
        <v>43962</v>
      </c>
      <c r="G2194" s="77" t="str">
        <f>+CONSOLIDADO[[#This Row],[Codigo Municipio]]&amp;CONSOLIDADO[[#This Row],[Fecha]]</f>
        <v>020443962</v>
      </c>
      <c r="H2194" s="78">
        <f>+IFERROR(VLOOKUP($G2194,TDAcumula!$C$2:$E$2027,3,0),0)</f>
        <v>0</v>
      </c>
      <c r="I2194" s="79">
        <f t="shared" si="180"/>
        <v>0</v>
      </c>
      <c r="J2194" s="80">
        <f>+IF(CONSOLIDADO[[#This Row],[Codigo Municipio]]=E2193,CONSOLIDADO[[#This Row],[Fallecidos Diarios]]+J2193,CONSOLIDADO[[#This Row],[Fallecidos Diarios]])</f>
        <v>0</v>
      </c>
      <c r="K2194" s="81">
        <f t="shared" si="181"/>
        <v>0</v>
      </c>
      <c r="L2194" s="82">
        <f>+IF(CONSOLIDADO[[#This Row],[Codigo Municipio]]=E2193,CONSOLIDADO[[#This Row],[Recuperados Diarios]]+L2193,CONSOLIDADO[[#This Row],[Recuperados Diarios]])</f>
        <v>0</v>
      </c>
      <c r="M2194" s="83" cm="1">
        <f t="array" ref="M2194">+IFERROR(IF(CONSOLIDADO[[#This Row],[Día]]&lt;14,0,INDEX(CONSOLIDADO[Casos Diarios],ROW()-14,1)),0)</f>
        <v>0</v>
      </c>
      <c r="N2194" s="78">
        <f>+IF(CONSOLIDADO[[#This Row],[Clave]]="710143893",1,IF(OR(CONSOLIDADO[[#This Row],[Casos Acumulados]]&gt;0,CONSOLIDADO[[#This Row],[Muertes]]&gt;0),N2193+1,I2194))</f>
        <v>0</v>
      </c>
      <c r="O2194" s="75">
        <f>+IFERROR(VLOOKUP($G2194,TDMuertes!$C$2:$E$534,3,0),0)</f>
        <v>0</v>
      </c>
      <c r="P2194" s="100" t="str">
        <f t="shared" ca="1" si="182"/>
        <v>OFF</v>
      </c>
      <c r="Q2194" s="84">
        <f>+IFERROR(VLOOKUP(CONSOLIDADO[[#This Row],[Codigo Municipio]],TDDia!$A$4:$B$394,2,0),0)</f>
        <v>0</v>
      </c>
    </row>
    <row r="2195" spans="2:17" ht="14.4" x14ac:dyDescent="0.3">
      <c r="B2195">
        <f t="shared" si="184"/>
        <v>12</v>
      </c>
      <c r="C2195" s="75" t="str" cm="1">
        <f t="array" ref="C2195">+INDEX(Table_4[[Departamento]:[Municipio]],FINAL!$B2195,1)</f>
        <v>Colón</v>
      </c>
      <c r="D2195" s="75" t="str" cm="1">
        <f t="array" ref="D2195">+INDEX(Table_4[[Departamento]:[Municipio]],FINAL!$B2195,4)</f>
        <v>Limon</v>
      </c>
      <c r="E2195" s="75" t="str" cm="1">
        <f t="array" ref="E2195">+INDEX(Table_4[[Departamento]:[Municipio]],FINAL!$B2195,3)</f>
        <v>0204</v>
      </c>
      <c r="F2195" s="102">
        <f t="shared" si="183"/>
        <v>43963</v>
      </c>
      <c r="G2195" s="77" t="str">
        <f>+CONSOLIDADO[[#This Row],[Codigo Municipio]]&amp;CONSOLIDADO[[#This Row],[Fecha]]</f>
        <v>020443963</v>
      </c>
      <c r="H2195" s="78">
        <f>+IFERROR(VLOOKUP($G2195,TDAcumula!$C$2:$E$2027,3,0),0)</f>
        <v>0</v>
      </c>
      <c r="I2195" s="79">
        <f t="shared" si="180"/>
        <v>0</v>
      </c>
      <c r="J2195" s="80">
        <f>+IF(CONSOLIDADO[[#This Row],[Codigo Municipio]]=E2194,CONSOLIDADO[[#This Row],[Fallecidos Diarios]]+J2194,CONSOLIDADO[[#This Row],[Fallecidos Diarios]])</f>
        <v>0</v>
      </c>
      <c r="K2195" s="81">
        <f t="shared" si="181"/>
        <v>0</v>
      </c>
      <c r="L2195" s="82">
        <f>+IF(CONSOLIDADO[[#This Row],[Codigo Municipio]]=E2194,CONSOLIDADO[[#This Row],[Recuperados Diarios]]+L2194,CONSOLIDADO[[#This Row],[Recuperados Diarios]])</f>
        <v>0</v>
      </c>
      <c r="M2195" s="83" cm="1">
        <f t="array" ref="M2195">+IFERROR(IF(CONSOLIDADO[[#This Row],[Día]]&lt;14,0,INDEX(CONSOLIDADO[Casos Diarios],ROW()-14,1)),0)</f>
        <v>0</v>
      </c>
      <c r="N2195" s="78">
        <f>+IF(CONSOLIDADO[[#This Row],[Clave]]="710143893",1,IF(OR(CONSOLIDADO[[#This Row],[Casos Acumulados]]&gt;0,CONSOLIDADO[[#This Row],[Muertes]]&gt;0),N2194+1,I2195))</f>
        <v>0</v>
      </c>
      <c r="O2195" s="75">
        <f>+IFERROR(VLOOKUP($G2195,TDMuertes!$C$2:$E$534,3,0),0)</f>
        <v>0</v>
      </c>
      <c r="P2195" s="100" t="str">
        <f t="shared" ca="1" si="182"/>
        <v>OFF</v>
      </c>
      <c r="Q2195" s="84">
        <f>+IFERROR(VLOOKUP(CONSOLIDADO[[#This Row],[Codigo Municipio]],TDDia!$A$4:$B$394,2,0),0)</f>
        <v>0</v>
      </c>
    </row>
    <row r="2196" spans="2:17" ht="14.4" x14ac:dyDescent="0.3">
      <c r="B2196">
        <f t="shared" si="184"/>
        <v>12</v>
      </c>
      <c r="C2196" s="75" t="str" cm="1">
        <f t="array" ref="C2196">+INDEX(Table_4[[Departamento]:[Municipio]],FINAL!$B2196,1)</f>
        <v>Colón</v>
      </c>
      <c r="D2196" s="75" t="str" cm="1">
        <f t="array" ref="D2196">+INDEX(Table_4[[Departamento]:[Municipio]],FINAL!$B2196,4)</f>
        <v>Limon</v>
      </c>
      <c r="E2196" s="75" t="str" cm="1">
        <f t="array" ref="E2196">+INDEX(Table_4[[Departamento]:[Municipio]],FINAL!$B2196,3)</f>
        <v>0204</v>
      </c>
      <c r="F2196" s="102">
        <f t="shared" si="183"/>
        <v>43964</v>
      </c>
      <c r="G2196" s="77" t="str">
        <f>+CONSOLIDADO[[#This Row],[Codigo Municipio]]&amp;CONSOLIDADO[[#This Row],[Fecha]]</f>
        <v>020443964</v>
      </c>
      <c r="H2196" s="78">
        <f>+IFERROR(VLOOKUP($G2196,TDAcumula!$C$2:$E$2027,3,0),0)</f>
        <v>0</v>
      </c>
      <c r="I2196" s="79">
        <f t="shared" si="180"/>
        <v>0</v>
      </c>
      <c r="J2196" s="80">
        <f>+IF(CONSOLIDADO[[#This Row],[Codigo Municipio]]=E2195,CONSOLIDADO[[#This Row],[Fallecidos Diarios]]+J2195,CONSOLIDADO[[#This Row],[Fallecidos Diarios]])</f>
        <v>0</v>
      </c>
      <c r="K2196" s="81">
        <f t="shared" si="181"/>
        <v>0</v>
      </c>
      <c r="L2196" s="82">
        <f>+IF(CONSOLIDADO[[#This Row],[Codigo Municipio]]=E2195,CONSOLIDADO[[#This Row],[Recuperados Diarios]]+L2195,CONSOLIDADO[[#This Row],[Recuperados Diarios]])</f>
        <v>0</v>
      </c>
      <c r="M2196" s="83" cm="1">
        <f t="array" ref="M2196">+IFERROR(IF(CONSOLIDADO[[#This Row],[Día]]&lt;14,0,INDEX(CONSOLIDADO[Casos Diarios],ROW()-14,1)),0)</f>
        <v>0</v>
      </c>
      <c r="N2196" s="78">
        <f>+IF(CONSOLIDADO[[#This Row],[Clave]]="710143893",1,IF(OR(CONSOLIDADO[[#This Row],[Casos Acumulados]]&gt;0,CONSOLIDADO[[#This Row],[Muertes]]&gt;0),N2195+1,I2196))</f>
        <v>0</v>
      </c>
      <c r="O2196" s="75">
        <f>+IFERROR(VLOOKUP($G2196,TDMuertes!$C$2:$E$534,3,0),0)</f>
        <v>0</v>
      </c>
      <c r="P2196" s="100" t="str">
        <f t="shared" ca="1" si="182"/>
        <v>OFF</v>
      </c>
      <c r="Q2196" s="84">
        <f>+IFERROR(VLOOKUP(CONSOLIDADO[[#This Row],[Codigo Municipio]],TDDia!$A$4:$B$394,2,0),0)</f>
        <v>0</v>
      </c>
    </row>
    <row r="2197" spans="2:17" ht="14.4" x14ac:dyDescent="0.3">
      <c r="B2197">
        <f t="shared" si="184"/>
        <v>12</v>
      </c>
      <c r="C2197" s="75" t="str" cm="1">
        <f t="array" ref="C2197">+INDEX(Table_4[[Departamento]:[Municipio]],FINAL!$B2197,1)</f>
        <v>Colón</v>
      </c>
      <c r="D2197" s="75" t="str" cm="1">
        <f t="array" ref="D2197">+INDEX(Table_4[[Departamento]:[Municipio]],FINAL!$B2197,4)</f>
        <v>Limon</v>
      </c>
      <c r="E2197" s="75" t="str" cm="1">
        <f t="array" ref="E2197">+INDEX(Table_4[[Departamento]:[Municipio]],FINAL!$B2197,3)</f>
        <v>0204</v>
      </c>
      <c r="F2197" s="102">
        <f t="shared" si="183"/>
        <v>43965</v>
      </c>
      <c r="G2197" s="77" t="str">
        <f>+CONSOLIDADO[[#This Row],[Codigo Municipio]]&amp;CONSOLIDADO[[#This Row],[Fecha]]</f>
        <v>020443965</v>
      </c>
      <c r="H2197" s="78">
        <f>+IFERROR(VLOOKUP($G2197,TDAcumula!$C$2:$E$2027,3,0),0)</f>
        <v>0</v>
      </c>
      <c r="I2197" s="79">
        <f t="shared" si="180"/>
        <v>0</v>
      </c>
      <c r="J2197" s="80">
        <f>+IF(CONSOLIDADO[[#This Row],[Codigo Municipio]]=E2196,CONSOLIDADO[[#This Row],[Fallecidos Diarios]]+J2196,CONSOLIDADO[[#This Row],[Fallecidos Diarios]])</f>
        <v>0</v>
      </c>
      <c r="K2197" s="81">
        <f t="shared" si="181"/>
        <v>0</v>
      </c>
      <c r="L2197" s="82">
        <f>+IF(CONSOLIDADO[[#This Row],[Codigo Municipio]]=E2196,CONSOLIDADO[[#This Row],[Recuperados Diarios]]+L2196,CONSOLIDADO[[#This Row],[Recuperados Diarios]])</f>
        <v>0</v>
      </c>
      <c r="M2197" s="83" cm="1">
        <f t="array" ref="M2197">+IFERROR(IF(CONSOLIDADO[[#This Row],[Día]]&lt;14,0,INDEX(CONSOLIDADO[Casos Diarios],ROW()-14,1)),0)</f>
        <v>0</v>
      </c>
      <c r="N2197" s="78">
        <f>+IF(CONSOLIDADO[[#This Row],[Clave]]="710143893",1,IF(OR(CONSOLIDADO[[#This Row],[Casos Acumulados]]&gt;0,CONSOLIDADO[[#This Row],[Muertes]]&gt;0),N2196+1,I2197))</f>
        <v>0</v>
      </c>
      <c r="O2197" s="75">
        <f>+IFERROR(VLOOKUP($G2197,TDMuertes!$C$2:$E$534,3,0),0)</f>
        <v>0</v>
      </c>
      <c r="P2197" s="100" t="str">
        <f t="shared" ca="1" si="182"/>
        <v>OFF</v>
      </c>
      <c r="Q2197" s="84">
        <f>+IFERROR(VLOOKUP(CONSOLIDADO[[#This Row],[Codigo Municipio]],TDDia!$A$4:$B$394,2,0),0)</f>
        <v>0</v>
      </c>
    </row>
    <row r="2198" spans="2:17" ht="14.4" x14ac:dyDescent="0.3">
      <c r="B2198">
        <f t="shared" si="184"/>
        <v>12</v>
      </c>
      <c r="C2198" s="75" t="str" cm="1">
        <f t="array" ref="C2198">+INDEX(Table_4[[Departamento]:[Municipio]],FINAL!$B2198,1)</f>
        <v>Colón</v>
      </c>
      <c r="D2198" s="75" t="str" cm="1">
        <f t="array" ref="D2198">+INDEX(Table_4[[Departamento]:[Municipio]],FINAL!$B2198,4)</f>
        <v>Limon</v>
      </c>
      <c r="E2198" s="75" t="str" cm="1">
        <f t="array" ref="E2198">+INDEX(Table_4[[Departamento]:[Municipio]],FINAL!$B2198,3)</f>
        <v>0204</v>
      </c>
      <c r="F2198" s="102">
        <f t="shared" si="183"/>
        <v>43966</v>
      </c>
      <c r="G2198" s="77" t="str">
        <f>+CONSOLIDADO[[#This Row],[Codigo Municipio]]&amp;CONSOLIDADO[[#This Row],[Fecha]]</f>
        <v>020443966</v>
      </c>
      <c r="H2198" s="78">
        <f>+IFERROR(VLOOKUP($G2198,TDAcumula!$C$2:$E$2027,3,0),0)</f>
        <v>0</v>
      </c>
      <c r="I2198" s="79">
        <f t="shared" si="180"/>
        <v>0</v>
      </c>
      <c r="J2198" s="80">
        <f>+IF(CONSOLIDADO[[#This Row],[Codigo Municipio]]=E2197,CONSOLIDADO[[#This Row],[Fallecidos Diarios]]+J2197,CONSOLIDADO[[#This Row],[Fallecidos Diarios]])</f>
        <v>0</v>
      </c>
      <c r="K2198" s="81">
        <f t="shared" si="181"/>
        <v>0</v>
      </c>
      <c r="L2198" s="82">
        <f>+IF(CONSOLIDADO[[#This Row],[Codigo Municipio]]=E2197,CONSOLIDADO[[#This Row],[Recuperados Diarios]]+L2197,CONSOLIDADO[[#This Row],[Recuperados Diarios]])</f>
        <v>0</v>
      </c>
      <c r="M2198" s="83" cm="1">
        <f t="array" ref="M2198">+IFERROR(IF(CONSOLIDADO[[#This Row],[Día]]&lt;14,0,INDEX(CONSOLIDADO[Casos Diarios],ROW()-14,1)),0)</f>
        <v>0</v>
      </c>
      <c r="N2198" s="78">
        <f>+IF(CONSOLIDADO[[#This Row],[Clave]]="710143893",1,IF(OR(CONSOLIDADO[[#This Row],[Casos Acumulados]]&gt;0,CONSOLIDADO[[#This Row],[Muertes]]&gt;0),N2197+1,I2198))</f>
        <v>0</v>
      </c>
      <c r="O2198" s="75">
        <f>+IFERROR(VLOOKUP($G2198,TDMuertes!$C$2:$E$534,3,0),0)</f>
        <v>0</v>
      </c>
      <c r="P2198" s="100" t="str">
        <f t="shared" ca="1" si="182"/>
        <v>OFF</v>
      </c>
      <c r="Q2198" s="84">
        <f>+IFERROR(VLOOKUP(CONSOLIDADO[[#This Row],[Codigo Municipio]],TDDia!$A$4:$B$394,2,0),0)</f>
        <v>0</v>
      </c>
    </row>
    <row r="2199" spans="2:17" ht="14.4" x14ac:dyDescent="0.3">
      <c r="B2199">
        <f t="shared" si="184"/>
        <v>12</v>
      </c>
      <c r="C2199" s="75" t="str" cm="1">
        <f t="array" ref="C2199">+INDEX(Table_4[[Departamento]:[Municipio]],FINAL!$B2199,1)</f>
        <v>Colón</v>
      </c>
      <c r="D2199" s="75" t="str" cm="1">
        <f t="array" ref="D2199">+INDEX(Table_4[[Departamento]:[Municipio]],FINAL!$B2199,4)</f>
        <v>Limon</v>
      </c>
      <c r="E2199" s="75" t="str" cm="1">
        <f t="array" ref="E2199">+INDEX(Table_4[[Departamento]:[Municipio]],FINAL!$B2199,3)</f>
        <v>0204</v>
      </c>
      <c r="F2199" s="102">
        <f t="shared" si="183"/>
        <v>43967</v>
      </c>
      <c r="G2199" s="77" t="str">
        <f>+CONSOLIDADO[[#This Row],[Codigo Municipio]]&amp;CONSOLIDADO[[#This Row],[Fecha]]</f>
        <v>020443967</v>
      </c>
      <c r="H2199" s="78">
        <f>+IFERROR(VLOOKUP($G2199,TDAcumula!$C$2:$E$2027,3,0),0)</f>
        <v>0</v>
      </c>
      <c r="I2199" s="79">
        <f t="shared" si="180"/>
        <v>0</v>
      </c>
      <c r="J2199" s="80">
        <f>+IF(CONSOLIDADO[[#This Row],[Codigo Municipio]]=E2198,CONSOLIDADO[[#This Row],[Fallecidos Diarios]]+J2198,CONSOLIDADO[[#This Row],[Fallecidos Diarios]])</f>
        <v>0</v>
      </c>
      <c r="K2199" s="81">
        <f t="shared" si="181"/>
        <v>0</v>
      </c>
      <c r="L2199" s="82">
        <f>+IF(CONSOLIDADO[[#This Row],[Codigo Municipio]]=E2198,CONSOLIDADO[[#This Row],[Recuperados Diarios]]+L2198,CONSOLIDADO[[#This Row],[Recuperados Diarios]])</f>
        <v>0</v>
      </c>
      <c r="M2199" s="83" cm="1">
        <f t="array" ref="M2199">+IFERROR(IF(CONSOLIDADO[[#This Row],[Día]]&lt;14,0,INDEX(CONSOLIDADO[Casos Diarios],ROW()-14,1)),0)</f>
        <v>0</v>
      </c>
      <c r="N2199" s="78">
        <f>+IF(CONSOLIDADO[[#This Row],[Clave]]="710143893",1,IF(OR(CONSOLIDADO[[#This Row],[Casos Acumulados]]&gt;0,CONSOLIDADO[[#This Row],[Muertes]]&gt;0),N2198+1,I2199))</f>
        <v>0</v>
      </c>
      <c r="O2199" s="75">
        <f>+IFERROR(VLOOKUP($G2199,TDMuertes!$C$2:$E$534,3,0),0)</f>
        <v>0</v>
      </c>
      <c r="P2199" s="100" t="str">
        <f t="shared" ca="1" si="182"/>
        <v>OFF</v>
      </c>
      <c r="Q2199" s="84">
        <f>+IFERROR(VLOOKUP(CONSOLIDADO[[#This Row],[Codigo Municipio]],TDDia!$A$4:$B$394,2,0),0)</f>
        <v>0</v>
      </c>
    </row>
    <row r="2200" spans="2:17" ht="14.4" x14ac:dyDescent="0.3">
      <c r="B2200">
        <f t="shared" si="184"/>
        <v>12</v>
      </c>
      <c r="C2200" s="75" t="str" cm="1">
        <f t="array" ref="C2200">+INDEX(Table_4[[Departamento]:[Municipio]],FINAL!$B2200,1)</f>
        <v>Colón</v>
      </c>
      <c r="D2200" s="75" t="str" cm="1">
        <f t="array" ref="D2200">+INDEX(Table_4[[Departamento]:[Municipio]],FINAL!$B2200,4)</f>
        <v>Limon</v>
      </c>
      <c r="E2200" s="75" t="str" cm="1">
        <f t="array" ref="E2200">+INDEX(Table_4[[Departamento]:[Municipio]],FINAL!$B2200,3)</f>
        <v>0204</v>
      </c>
      <c r="F2200" s="102">
        <f t="shared" si="183"/>
        <v>43968</v>
      </c>
      <c r="G2200" s="77" t="str">
        <f>+CONSOLIDADO[[#This Row],[Codigo Municipio]]&amp;CONSOLIDADO[[#This Row],[Fecha]]</f>
        <v>020443968</v>
      </c>
      <c r="H2200" s="78">
        <f>+IFERROR(VLOOKUP($G2200,TDAcumula!$C$2:$E$2027,3,0),0)</f>
        <v>0</v>
      </c>
      <c r="I2200" s="79">
        <f t="shared" si="180"/>
        <v>0</v>
      </c>
      <c r="J2200" s="80">
        <f>+IF(CONSOLIDADO[[#This Row],[Codigo Municipio]]=E2199,CONSOLIDADO[[#This Row],[Fallecidos Diarios]]+J2199,CONSOLIDADO[[#This Row],[Fallecidos Diarios]])</f>
        <v>0</v>
      </c>
      <c r="K2200" s="81">
        <f t="shared" si="181"/>
        <v>0</v>
      </c>
      <c r="L2200" s="82">
        <f>+IF(CONSOLIDADO[[#This Row],[Codigo Municipio]]=E2199,CONSOLIDADO[[#This Row],[Recuperados Diarios]]+L2199,CONSOLIDADO[[#This Row],[Recuperados Diarios]])</f>
        <v>0</v>
      </c>
      <c r="M2200" s="83" cm="1">
        <f t="array" ref="M2200">+IFERROR(IF(CONSOLIDADO[[#This Row],[Día]]&lt;14,0,INDEX(CONSOLIDADO[Casos Diarios],ROW()-14,1)),0)</f>
        <v>0</v>
      </c>
      <c r="N2200" s="78">
        <f>+IF(CONSOLIDADO[[#This Row],[Clave]]="710143893",1,IF(OR(CONSOLIDADO[[#This Row],[Casos Acumulados]]&gt;0,CONSOLIDADO[[#This Row],[Muertes]]&gt;0),N2199+1,I2200))</f>
        <v>0</v>
      </c>
      <c r="O2200" s="75">
        <f>+IFERROR(VLOOKUP($G2200,TDMuertes!$C$2:$E$534,3,0),0)</f>
        <v>0</v>
      </c>
      <c r="P2200" s="100" t="str">
        <f t="shared" ca="1" si="182"/>
        <v>OFF</v>
      </c>
      <c r="Q2200" s="84">
        <f>+IFERROR(VLOOKUP(CONSOLIDADO[[#This Row],[Codigo Municipio]],TDDia!$A$4:$B$394,2,0),0)</f>
        <v>0</v>
      </c>
    </row>
    <row r="2201" spans="2:17" ht="14.4" x14ac:dyDescent="0.3">
      <c r="B2201">
        <f t="shared" si="184"/>
        <v>12</v>
      </c>
      <c r="C2201" s="75" t="str" cm="1">
        <f t="array" ref="C2201">+INDEX(Table_4[[Departamento]:[Municipio]],FINAL!$B2201,1)</f>
        <v>Colón</v>
      </c>
      <c r="D2201" s="75" t="str" cm="1">
        <f t="array" ref="D2201">+INDEX(Table_4[[Departamento]:[Municipio]],FINAL!$B2201,4)</f>
        <v>Limon</v>
      </c>
      <c r="E2201" s="75" t="str" cm="1">
        <f t="array" ref="E2201">+INDEX(Table_4[[Departamento]:[Municipio]],FINAL!$B2201,3)</f>
        <v>0204</v>
      </c>
      <c r="F2201" s="102">
        <f t="shared" si="183"/>
        <v>43969</v>
      </c>
      <c r="G2201" s="77" t="str">
        <f>+CONSOLIDADO[[#This Row],[Codigo Municipio]]&amp;CONSOLIDADO[[#This Row],[Fecha]]</f>
        <v>020443969</v>
      </c>
      <c r="H2201" s="78">
        <f>+IFERROR(VLOOKUP($G2201,TDAcumula!$C$2:$E$2027,3,0),0)</f>
        <v>0</v>
      </c>
      <c r="I2201" s="79">
        <f t="shared" si="180"/>
        <v>0</v>
      </c>
      <c r="J2201" s="80">
        <f>+IF(CONSOLIDADO[[#This Row],[Codigo Municipio]]=E2200,CONSOLIDADO[[#This Row],[Fallecidos Diarios]]+J2200,CONSOLIDADO[[#This Row],[Fallecidos Diarios]])</f>
        <v>0</v>
      </c>
      <c r="K2201" s="81">
        <f t="shared" si="181"/>
        <v>0</v>
      </c>
      <c r="L2201" s="82">
        <f>+IF(CONSOLIDADO[[#This Row],[Codigo Municipio]]=E2200,CONSOLIDADO[[#This Row],[Recuperados Diarios]]+L2200,CONSOLIDADO[[#This Row],[Recuperados Diarios]])</f>
        <v>0</v>
      </c>
      <c r="M2201" s="83" cm="1">
        <f t="array" ref="M2201">+IFERROR(IF(CONSOLIDADO[[#This Row],[Día]]&lt;14,0,INDEX(CONSOLIDADO[Casos Diarios],ROW()-14,1)),0)</f>
        <v>0</v>
      </c>
      <c r="N2201" s="78">
        <f>+IF(CONSOLIDADO[[#This Row],[Clave]]="710143893",1,IF(OR(CONSOLIDADO[[#This Row],[Casos Acumulados]]&gt;0,CONSOLIDADO[[#This Row],[Muertes]]&gt;0),N2200+1,I2201))</f>
        <v>0</v>
      </c>
      <c r="O2201" s="75">
        <f>+IFERROR(VLOOKUP($G2201,TDMuertes!$C$2:$E$534,3,0),0)</f>
        <v>0</v>
      </c>
      <c r="P2201" s="100" t="str">
        <f t="shared" ca="1" si="182"/>
        <v>OFF</v>
      </c>
      <c r="Q2201" s="84">
        <f>+IFERROR(VLOOKUP(CONSOLIDADO[[#This Row],[Codigo Municipio]],TDDia!$A$4:$B$394,2,0),0)</f>
        <v>0</v>
      </c>
    </row>
    <row r="2202" spans="2:17" ht="14.4" x14ac:dyDescent="0.3">
      <c r="B2202">
        <f t="shared" si="184"/>
        <v>12</v>
      </c>
      <c r="C2202" s="75" t="str" cm="1">
        <f t="array" ref="C2202">+INDEX(Table_4[[Departamento]:[Municipio]],FINAL!$B2202,1)</f>
        <v>Colón</v>
      </c>
      <c r="D2202" s="75" t="str" cm="1">
        <f t="array" ref="D2202">+INDEX(Table_4[[Departamento]:[Municipio]],FINAL!$B2202,4)</f>
        <v>Limon</v>
      </c>
      <c r="E2202" s="75" t="str" cm="1">
        <f t="array" ref="E2202">+INDEX(Table_4[[Departamento]:[Municipio]],FINAL!$B2202,3)</f>
        <v>0204</v>
      </c>
      <c r="F2202" s="102">
        <f t="shared" si="183"/>
        <v>43970</v>
      </c>
      <c r="G2202" s="77" t="str">
        <f>+CONSOLIDADO[[#This Row],[Codigo Municipio]]&amp;CONSOLIDADO[[#This Row],[Fecha]]</f>
        <v>020443970</v>
      </c>
      <c r="H2202" s="78">
        <f>+IFERROR(VLOOKUP($G2202,TDAcumula!$C$2:$E$2027,3,0),0)</f>
        <v>0</v>
      </c>
      <c r="I2202" s="79">
        <f t="shared" si="180"/>
        <v>0</v>
      </c>
      <c r="J2202" s="80">
        <f>+IF(CONSOLIDADO[[#This Row],[Codigo Municipio]]=E2201,CONSOLIDADO[[#This Row],[Fallecidos Diarios]]+J2201,CONSOLIDADO[[#This Row],[Fallecidos Diarios]])</f>
        <v>0</v>
      </c>
      <c r="K2202" s="81">
        <f t="shared" si="181"/>
        <v>0</v>
      </c>
      <c r="L2202" s="82">
        <f>+IF(CONSOLIDADO[[#This Row],[Codigo Municipio]]=E2201,CONSOLIDADO[[#This Row],[Recuperados Diarios]]+L2201,CONSOLIDADO[[#This Row],[Recuperados Diarios]])</f>
        <v>0</v>
      </c>
      <c r="M2202" s="83" cm="1">
        <f t="array" ref="M2202">+IFERROR(IF(CONSOLIDADO[[#This Row],[Día]]&lt;14,0,INDEX(CONSOLIDADO[Casos Diarios],ROW()-14,1)),0)</f>
        <v>0</v>
      </c>
      <c r="N2202" s="78">
        <f>+IF(CONSOLIDADO[[#This Row],[Clave]]="710143893",1,IF(OR(CONSOLIDADO[[#This Row],[Casos Acumulados]]&gt;0,CONSOLIDADO[[#This Row],[Muertes]]&gt;0),N2201+1,I2202))</f>
        <v>0</v>
      </c>
      <c r="O2202" s="75">
        <f>+IFERROR(VLOOKUP($G2202,TDMuertes!$C$2:$E$534,3,0),0)</f>
        <v>0</v>
      </c>
      <c r="P2202" s="100" t="str">
        <f t="shared" ca="1" si="182"/>
        <v>OFF</v>
      </c>
      <c r="Q2202" s="84">
        <f>+IFERROR(VLOOKUP(CONSOLIDADO[[#This Row],[Codigo Municipio]],TDDia!$A$4:$B$394,2,0),0)</f>
        <v>0</v>
      </c>
    </row>
    <row r="2203" spans="2:17" ht="14.4" x14ac:dyDescent="0.3">
      <c r="B2203">
        <f t="shared" si="184"/>
        <v>12</v>
      </c>
      <c r="C2203" s="75" t="str" cm="1">
        <f t="array" ref="C2203">+INDEX(Table_4[[Departamento]:[Municipio]],FINAL!$B2203,1)</f>
        <v>Colón</v>
      </c>
      <c r="D2203" s="75" t="str" cm="1">
        <f t="array" ref="D2203">+INDEX(Table_4[[Departamento]:[Municipio]],FINAL!$B2203,4)</f>
        <v>Limon</v>
      </c>
      <c r="E2203" s="75" t="str" cm="1">
        <f t="array" ref="E2203">+INDEX(Table_4[[Departamento]:[Municipio]],FINAL!$B2203,3)</f>
        <v>0204</v>
      </c>
      <c r="F2203" s="102">
        <f t="shared" si="183"/>
        <v>43971</v>
      </c>
      <c r="G2203" s="77" t="str">
        <f>+CONSOLIDADO[[#This Row],[Codigo Municipio]]&amp;CONSOLIDADO[[#This Row],[Fecha]]</f>
        <v>020443971</v>
      </c>
      <c r="H2203" s="78">
        <f>+IFERROR(VLOOKUP($G2203,TDAcumula!$C$2:$E$2027,3,0),0)</f>
        <v>0</v>
      </c>
      <c r="I2203" s="79">
        <f t="shared" si="180"/>
        <v>0</v>
      </c>
      <c r="J2203" s="80">
        <f>+IF(CONSOLIDADO[[#This Row],[Codigo Municipio]]=E2202,CONSOLIDADO[[#This Row],[Fallecidos Diarios]]+J2202,CONSOLIDADO[[#This Row],[Fallecidos Diarios]])</f>
        <v>0</v>
      </c>
      <c r="K2203" s="81">
        <f t="shared" si="181"/>
        <v>0</v>
      </c>
      <c r="L2203" s="82">
        <f>+IF(CONSOLIDADO[[#This Row],[Codigo Municipio]]=E2202,CONSOLIDADO[[#This Row],[Recuperados Diarios]]+L2202,CONSOLIDADO[[#This Row],[Recuperados Diarios]])</f>
        <v>0</v>
      </c>
      <c r="M2203" s="83" cm="1">
        <f t="array" ref="M2203">+IFERROR(IF(CONSOLIDADO[[#This Row],[Día]]&lt;14,0,INDEX(CONSOLIDADO[Casos Diarios],ROW()-14,1)),0)</f>
        <v>0</v>
      </c>
      <c r="N2203" s="78">
        <f>+IF(CONSOLIDADO[[#This Row],[Clave]]="710143893",1,IF(OR(CONSOLIDADO[[#This Row],[Casos Acumulados]]&gt;0,CONSOLIDADO[[#This Row],[Muertes]]&gt;0),N2202+1,I2203))</f>
        <v>0</v>
      </c>
      <c r="O2203" s="75">
        <f>+IFERROR(VLOOKUP($G2203,TDMuertes!$C$2:$E$534,3,0),0)</f>
        <v>0</v>
      </c>
      <c r="P2203" s="100" t="str">
        <f t="shared" ca="1" si="182"/>
        <v>OFF</v>
      </c>
      <c r="Q2203" s="84">
        <f>+IFERROR(VLOOKUP(CONSOLIDADO[[#This Row],[Codigo Municipio]],TDDia!$A$4:$B$394,2,0),0)</f>
        <v>0</v>
      </c>
    </row>
    <row r="2204" spans="2:17" ht="14.4" x14ac:dyDescent="0.3">
      <c r="B2204">
        <f t="shared" si="184"/>
        <v>12</v>
      </c>
      <c r="C2204" s="75" t="str" cm="1">
        <f t="array" ref="C2204">+INDEX(Table_4[[Departamento]:[Municipio]],FINAL!$B2204,1)</f>
        <v>Colón</v>
      </c>
      <c r="D2204" s="75" t="str" cm="1">
        <f t="array" ref="D2204">+INDEX(Table_4[[Departamento]:[Municipio]],FINAL!$B2204,4)</f>
        <v>Limon</v>
      </c>
      <c r="E2204" s="75" t="str" cm="1">
        <f t="array" ref="E2204">+INDEX(Table_4[[Departamento]:[Municipio]],FINAL!$B2204,3)</f>
        <v>0204</v>
      </c>
      <c r="F2204" s="102">
        <f t="shared" si="183"/>
        <v>43972</v>
      </c>
      <c r="G2204" s="77" t="str">
        <f>+CONSOLIDADO[[#This Row],[Codigo Municipio]]&amp;CONSOLIDADO[[#This Row],[Fecha]]</f>
        <v>020443972</v>
      </c>
      <c r="H2204" s="78">
        <f>+IFERROR(VLOOKUP($G2204,TDAcumula!$C$2:$E$2027,3,0),0)</f>
        <v>0</v>
      </c>
      <c r="I2204" s="79">
        <f t="shared" si="180"/>
        <v>0</v>
      </c>
      <c r="J2204" s="80">
        <f>+IF(CONSOLIDADO[[#This Row],[Codigo Municipio]]=E2203,CONSOLIDADO[[#This Row],[Fallecidos Diarios]]+J2203,CONSOLIDADO[[#This Row],[Fallecidos Diarios]])</f>
        <v>0</v>
      </c>
      <c r="K2204" s="81">
        <f t="shared" si="181"/>
        <v>0</v>
      </c>
      <c r="L2204" s="82">
        <f>+IF(CONSOLIDADO[[#This Row],[Codigo Municipio]]=E2203,CONSOLIDADO[[#This Row],[Recuperados Diarios]]+L2203,CONSOLIDADO[[#This Row],[Recuperados Diarios]])</f>
        <v>0</v>
      </c>
      <c r="M2204" s="83" cm="1">
        <f t="array" ref="M2204">+IFERROR(IF(CONSOLIDADO[[#This Row],[Día]]&lt;14,0,INDEX(CONSOLIDADO[Casos Diarios],ROW()-14,1)),0)</f>
        <v>0</v>
      </c>
      <c r="N2204" s="78">
        <f>+IF(CONSOLIDADO[[#This Row],[Clave]]="710143893",1,IF(OR(CONSOLIDADO[[#This Row],[Casos Acumulados]]&gt;0,CONSOLIDADO[[#This Row],[Muertes]]&gt;0),N2203+1,I2204))</f>
        <v>0</v>
      </c>
      <c r="O2204" s="75">
        <f>+IFERROR(VLOOKUP($G2204,TDMuertes!$C$2:$E$534,3,0),0)</f>
        <v>0</v>
      </c>
      <c r="P2204" s="100" t="str">
        <f t="shared" ca="1" si="182"/>
        <v>OFF</v>
      </c>
      <c r="Q2204" s="84">
        <f>+IFERROR(VLOOKUP(CONSOLIDADO[[#This Row],[Codigo Municipio]],TDDia!$A$4:$B$394,2,0),0)</f>
        <v>0</v>
      </c>
    </row>
    <row r="2205" spans="2:17" ht="14.4" x14ac:dyDescent="0.3">
      <c r="B2205">
        <f t="shared" si="184"/>
        <v>12</v>
      </c>
      <c r="C2205" s="75" t="str" cm="1">
        <f t="array" ref="C2205">+INDEX(Table_4[[Departamento]:[Municipio]],FINAL!$B2205,1)</f>
        <v>Colón</v>
      </c>
      <c r="D2205" s="75" t="str" cm="1">
        <f t="array" ref="D2205">+INDEX(Table_4[[Departamento]:[Municipio]],FINAL!$B2205,4)</f>
        <v>Limon</v>
      </c>
      <c r="E2205" s="75" t="str" cm="1">
        <f t="array" ref="E2205">+INDEX(Table_4[[Departamento]:[Municipio]],FINAL!$B2205,3)</f>
        <v>0204</v>
      </c>
      <c r="F2205" s="102">
        <f t="shared" si="183"/>
        <v>43973</v>
      </c>
      <c r="G2205" s="77" t="str">
        <f>+CONSOLIDADO[[#This Row],[Codigo Municipio]]&amp;CONSOLIDADO[[#This Row],[Fecha]]</f>
        <v>020443973</v>
      </c>
      <c r="H2205" s="78">
        <f>+IFERROR(VLOOKUP($G2205,TDAcumula!$C$2:$E$2027,3,0),0)</f>
        <v>0</v>
      </c>
      <c r="I2205" s="79">
        <f t="shared" si="180"/>
        <v>0</v>
      </c>
      <c r="J2205" s="80">
        <f>+IF(CONSOLIDADO[[#This Row],[Codigo Municipio]]=E2204,CONSOLIDADO[[#This Row],[Fallecidos Diarios]]+J2204,CONSOLIDADO[[#This Row],[Fallecidos Diarios]])</f>
        <v>0</v>
      </c>
      <c r="K2205" s="81">
        <f t="shared" si="181"/>
        <v>0</v>
      </c>
      <c r="L2205" s="82">
        <f>+IF(CONSOLIDADO[[#This Row],[Codigo Municipio]]=E2204,CONSOLIDADO[[#This Row],[Recuperados Diarios]]+L2204,CONSOLIDADO[[#This Row],[Recuperados Diarios]])</f>
        <v>0</v>
      </c>
      <c r="M2205" s="83" cm="1">
        <f t="array" ref="M2205">+IFERROR(IF(CONSOLIDADO[[#This Row],[Día]]&lt;14,0,INDEX(CONSOLIDADO[Casos Diarios],ROW()-14,1)),0)</f>
        <v>0</v>
      </c>
      <c r="N2205" s="78">
        <f>+IF(CONSOLIDADO[[#This Row],[Clave]]="710143893",1,IF(OR(CONSOLIDADO[[#This Row],[Casos Acumulados]]&gt;0,CONSOLIDADO[[#This Row],[Muertes]]&gt;0),N2204+1,I2205))</f>
        <v>0</v>
      </c>
      <c r="O2205" s="75">
        <f>+IFERROR(VLOOKUP($G2205,TDMuertes!$C$2:$E$534,3,0),0)</f>
        <v>0</v>
      </c>
      <c r="P2205" s="100" t="str">
        <f t="shared" ca="1" si="182"/>
        <v>OFF</v>
      </c>
      <c r="Q2205" s="84">
        <f>+IFERROR(VLOOKUP(CONSOLIDADO[[#This Row],[Codigo Municipio]],TDDia!$A$4:$B$394,2,0),0)</f>
        <v>0</v>
      </c>
    </row>
    <row r="2206" spans="2:17" ht="14.4" x14ac:dyDescent="0.3">
      <c r="B2206">
        <f t="shared" si="184"/>
        <v>12</v>
      </c>
      <c r="C2206" s="75" t="str" cm="1">
        <f t="array" ref="C2206">+INDEX(Table_4[[Departamento]:[Municipio]],FINAL!$B2206,1)</f>
        <v>Colón</v>
      </c>
      <c r="D2206" s="75" t="str" cm="1">
        <f t="array" ref="D2206">+INDEX(Table_4[[Departamento]:[Municipio]],FINAL!$B2206,4)</f>
        <v>Limon</v>
      </c>
      <c r="E2206" s="75" t="str" cm="1">
        <f t="array" ref="E2206">+INDEX(Table_4[[Departamento]:[Municipio]],FINAL!$B2206,3)</f>
        <v>0204</v>
      </c>
      <c r="F2206" s="102">
        <f t="shared" si="183"/>
        <v>43974</v>
      </c>
      <c r="G2206" s="77" t="str">
        <f>+CONSOLIDADO[[#This Row],[Codigo Municipio]]&amp;CONSOLIDADO[[#This Row],[Fecha]]</f>
        <v>020443974</v>
      </c>
      <c r="H2206" s="78">
        <f>+IFERROR(VLOOKUP($G2206,TDAcumula!$C$2:$E$2027,3,0),0)</f>
        <v>0</v>
      </c>
      <c r="I2206" s="79">
        <f t="shared" si="180"/>
        <v>0</v>
      </c>
      <c r="J2206" s="80">
        <f>+IF(CONSOLIDADO[[#This Row],[Codigo Municipio]]=E2205,CONSOLIDADO[[#This Row],[Fallecidos Diarios]]+J2205,CONSOLIDADO[[#This Row],[Fallecidos Diarios]])</f>
        <v>0</v>
      </c>
      <c r="K2206" s="81">
        <f t="shared" si="181"/>
        <v>0</v>
      </c>
      <c r="L2206" s="82">
        <f>+IF(CONSOLIDADO[[#This Row],[Codigo Municipio]]=E2205,CONSOLIDADO[[#This Row],[Recuperados Diarios]]+L2205,CONSOLIDADO[[#This Row],[Recuperados Diarios]])</f>
        <v>0</v>
      </c>
      <c r="M2206" s="83" cm="1">
        <f t="array" ref="M2206">+IFERROR(IF(CONSOLIDADO[[#This Row],[Día]]&lt;14,0,INDEX(CONSOLIDADO[Casos Diarios],ROW()-14,1)),0)</f>
        <v>0</v>
      </c>
      <c r="N2206" s="78">
        <f>+IF(CONSOLIDADO[[#This Row],[Clave]]="710143893",1,IF(OR(CONSOLIDADO[[#This Row],[Casos Acumulados]]&gt;0,CONSOLIDADO[[#This Row],[Muertes]]&gt;0),N2205+1,I2206))</f>
        <v>0</v>
      </c>
      <c r="O2206" s="75">
        <f>+IFERROR(VLOOKUP($G2206,TDMuertes!$C$2:$E$534,3,0),0)</f>
        <v>0</v>
      </c>
      <c r="P2206" s="100" t="str">
        <f t="shared" ca="1" si="182"/>
        <v>OFF</v>
      </c>
      <c r="Q2206" s="84">
        <f>+IFERROR(VLOOKUP(CONSOLIDADO[[#This Row],[Codigo Municipio]],TDDia!$A$4:$B$394,2,0),0)</f>
        <v>0</v>
      </c>
    </row>
    <row r="2207" spans="2:17" ht="14.4" x14ac:dyDescent="0.3">
      <c r="B2207">
        <f t="shared" si="184"/>
        <v>12</v>
      </c>
      <c r="C2207" s="75" t="str" cm="1">
        <f t="array" ref="C2207">+INDEX(Table_4[[Departamento]:[Municipio]],FINAL!$B2207,1)</f>
        <v>Colón</v>
      </c>
      <c r="D2207" s="75" t="str" cm="1">
        <f t="array" ref="D2207">+INDEX(Table_4[[Departamento]:[Municipio]],FINAL!$B2207,4)</f>
        <v>Limon</v>
      </c>
      <c r="E2207" s="75" t="str" cm="1">
        <f t="array" ref="E2207">+INDEX(Table_4[[Departamento]:[Municipio]],FINAL!$B2207,3)</f>
        <v>0204</v>
      </c>
      <c r="F2207" s="102">
        <f t="shared" si="183"/>
        <v>43975</v>
      </c>
      <c r="G2207" s="77" t="str">
        <f>+CONSOLIDADO[[#This Row],[Codigo Municipio]]&amp;CONSOLIDADO[[#This Row],[Fecha]]</f>
        <v>020443975</v>
      </c>
      <c r="H2207" s="78">
        <f>+IFERROR(VLOOKUP($G2207,TDAcumula!$C$2:$E$2027,3,0),0)</f>
        <v>0</v>
      </c>
      <c r="I2207" s="79">
        <f t="shared" si="180"/>
        <v>0</v>
      </c>
      <c r="J2207" s="80">
        <f>+IF(CONSOLIDADO[[#This Row],[Codigo Municipio]]=E2206,CONSOLIDADO[[#This Row],[Fallecidos Diarios]]+J2206,CONSOLIDADO[[#This Row],[Fallecidos Diarios]])</f>
        <v>0</v>
      </c>
      <c r="K2207" s="81">
        <f t="shared" si="181"/>
        <v>0</v>
      </c>
      <c r="L2207" s="82">
        <f>+IF(CONSOLIDADO[[#This Row],[Codigo Municipio]]=E2206,CONSOLIDADO[[#This Row],[Recuperados Diarios]]+L2206,CONSOLIDADO[[#This Row],[Recuperados Diarios]])</f>
        <v>0</v>
      </c>
      <c r="M2207" s="83" cm="1">
        <f t="array" ref="M2207">+IFERROR(IF(CONSOLIDADO[[#This Row],[Día]]&lt;14,0,INDEX(CONSOLIDADO[Casos Diarios],ROW()-14,1)),0)</f>
        <v>0</v>
      </c>
      <c r="N2207" s="78">
        <f>+IF(CONSOLIDADO[[#This Row],[Clave]]="710143893",1,IF(OR(CONSOLIDADO[[#This Row],[Casos Acumulados]]&gt;0,CONSOLIDADO[[#This Row],[Muertes]]&gt;0),N2206+1,I2207))</f>
        <v>0</v>
      </c>
      <c r="O2207" s="75">
        <f>+IFERROR(VLOOKUP($G2207,TDMuertes!$C$2:$E$534,3,0),0)</f>
        <v>0</v>
      </c>
      <c r="P2207" s="100" t="str">
        <f t="shared" ca="1" si="182"/>
        <v>OFF</v>
      </c>
      <c r="Q2207" s="84">
        <f>+IFERROR(VLOOKUP(CONSOLIDADO[[#This Row],[Codigo Municipio]],TDDia!$A$4:$B$394,2,0),0)</f>
        <v>0</v>
      </c>
    </row>
    <row r="2208" spans="2:17" ht="14.4" x14ac:dyDescent="0.3">
      <c r="B2208">
        <f t="shared" si="184"/>
        <v>12</v>
      </c>
      <c r="C2208" s="75" t="str" cm="1">
        <f t="array" ref="C2208">+INDEX(Table_4[[Departamento]:[Municipio]],FINAL!$B2208,1)</f>
        <v>Colón</v>
      </c>
      <c r="D2208" s="75" t="str" cm="1">
        <f t="array" ref="D2208">+INDEX(Table_4[[Departamento]:[Municipio]],FINAL!$B2208,4)</f>
        <v>Limon</v>
      </c>
      <c r="E2208" s="75" t="str" cm="1">
        <f t="array" ref="E2208">+INDEX(Table_4[[Departamento]:[Municipio]],FINAL!$B2208,3)</f>
        <v>0204</v>
      </c>
      <c r="F2208" s="102">
        <f t="shared" si="183"/>
        <v>43976</v>
      </c>
      <c r="G2208" s="77" t="str">
        <f>+CONSOLIDADO[[#This Row],[Codigo Municipio]]&amp;CONSOLIDADO[[#This Row],[Fecha]]</f>
        <v>020443976</v>
      </c>
      <c r="H2208" s="78">
        <f>+IFERROR(VLOOKUP($G2208,TDAcumula!$C$2:$E$2027,3,0),0)</f>
        <v>0</v>
      </c>
      <c r="I2208" s="79">
        <f t="shared" si="180"/>
        <v>0</v>
      </c>
      <c r="J2208" s="80">
        <f>+IF(CONSOLIDADO[[#This Row],[Codigo Municipio]]=E2207,CONSOLIDADO[[#This Row],[Fallecidos Diarios]]+J2207,CONSOLIDADO[[#This Row],[Fallecidos Diarios]])</f>
        <v>0</v>
      </c>
      <c r="K2208" s="81">
        <f t="shared" si="181"/>
        <v>0</v>
      </c>
      <c r="L2208" s="82">
        <f>+IF(CONSOLIDADO[[#This Row],[Codigo Municipio]]=E2207,CONSOLIDADO[[#This Row],[Recuperados Diarios]]+L2207,CONSOLIDADO[[#This Row],[Recuperados Diarios]])</f>
        <v>0</v>
      </c>
      <c r="M2208" s="83" cm="1">
        <f t="array" ref="M2208">+IFERROR(IF(CONSOLIDADO[[#This Row],[Día]]&lt;14,0,INDEX(CONSOLIDADO[Casos Diarios],ROW()-14,1)),0)</f>
        <v>0</v>
      </c>
      <c r="N2208" s="78">
        <f>+IF(CONSOLIDADO[[#This Row],[Clave]]="710143893",1,IF(OR(CONSOLIDADO[[#This Row],[Casos Acumulados]]&gt;0,CONSOLIDADO[[#This Row],[Muertes]]&gt;0),N2207+1,I2208))</f>
        <v>0</v>
      </c>
      <c r="O2208" s="75">
        <f>+IFERROR(VLOOKUP($G2208,TDMuertes!$C$2:$E$534,3,0),0)</f>
        <v>0</v>
      </c>
      <c r="P2208" s="100" t="str">
        <f t="shared" ca="1" si="182"/>
        <v>OFF</v>
      </c>
      <c r="Q2208" s="84">
        <f>+IFERROR(VLOOKUP(CONSOLIDADO[[#This Row],[Codigo Municipio]],TDDia!$A$4:$B$394,2,0),0)</f>
        <v>0</v>
      </c>
    </row>
    <row r="2209" spans="2:17" ht="14.4" x14ac:dyDescent="0.3">
      <c r="B2209">
        <f t="shared" si="184"/>
        <v>12</v>
      </c>
      <c r="C2209" s="75" t="str" cm="1">
        <f t="array" ref="C2209">+INDEX(Table_4[[Departamento]:[Municipio]],FINAL!$B2209,1)</f>
        <v>Colón</v>
      </c>
      <c r="D2209" s="75" t="str" cm="1">
        <f t="array" ref="D2209">+INDEX(Table_4[[Departamento]:[Municipio]],FINAL!$B2209,4)</f>
        <v>Limon</v>
      </c>
      <c r="E2209" s="75" t="str" cm="1">
        <f t="array" ref="E2209">+INDEX(Table_4[[Departamento]:[Municipio]],FINAL!$B2209,3)</f>
        <v>0204</v>
      </c>
      <c r="F2209" s="102">
        <f t="shared" si="183"/>
        <v>43977</v>
      </c>
      <c r="G2209" s="77" t="str">
        <f>+CONSOLIDADO[[#This Row],[Codigo Municipio]]&amp;CONSOLIDADO[[#This Row],[Fecha]]</f>
        <v>020443977</v>
      </c>
      <c r="H2209" s="78">
        <f>+IFERROR(VLOOKUP($G2209,TDAcumula!$C$2:$E$2027,3,0),0)</f>
        <v>0</v>
      </c>
      <c r="I2209" s="79">
        <f t="shared" si="180"/>
        <v>0</v>
      </c>
      <c r="J2209" s="80">
        <f>+IF(CONSOLIDADO[[#This Row],[Codigo Municipio]]=E2208,CONSOLIDADO[[#This Row],[Fallecidos Diarios]]+J2208,CONSOLIDADO[[#This Row],[Fallecidos Diarios]])</f>
        <v>0</v>
      </c>
      <c r="K2209" s="81">
        <f t="shared" si="181"/>
        <v>0</v>
      </c>
      <c r="L2209" s="82">
        <f>+IF(CONSOLIDADO[[#This Row],[Codigo Municipio]]=E2208,CONSOLIDADO[[#This Row],[Recuperados Diarios]]+L2208,CONSOLIDADO[[#This Row],[Recuperados Diarios]])</f>
        <v>0</v>
      </c>
      <c r="M2209" s="83" cm="1">
        <f t="array" ref="M2209">+IFERROR(IF(CONSOLIDADO[[#This Row],[Día]]&lt;14,0,INDEX(CONSOLIDADO[Casos Diarios],ROW()-14,1)),0)</f>
        <v>0</v>
      </c>
      <c r="N2209" s="78">
        <f>+IF(CONSOLIDADO[[#This Row],[Clave]]="710143893",1,IF(OR(CONSOLIDADO[[#This Row],[Casos Acumulados]]&gt;0,CONSOLIDADO[[#This Row],[Muertes]]&gt;0),N2208+1,I2209))</f>
        <v>0</v>
      </c>
      <c r="O2209" s="75">
        <f>+IFERROR(VLOOKUP($G2209,TDMuertes!$C$2:$E$534,3,0),0)</f>
        <v>0</v>
      </c>
      <c r="P2209" s="100" t="str">
        <f t="shared" ca="1" si="182"/>
        <v>OFF</v>
      </c>
      <c r="Q2209" s="84">
        <f>+IFERROR(VLOOKUP(CONSOLIDADO[[#This Row],[Codigo Municipio]],TDDia!$A$4:$B$394,2,0),0)</f>
        <v>0</v>
      </c>
    </row>
    <row r="2210" spans="2:17" ht="14.4" x14ac:dyDescent="0.3">
      <c r="B2210">
        <f t="shared" si="184"/>
        <v>12</v>
      </c>
      <c r="C2210" s="75" t="str" cm="1">
        <f t="array" ref="C2210">+INDEX(Table_4[[Departamento]:[Municipio]],FINAL!$B2210,1)</f>
        <v>Colón</v>
      </c>
      <c r="D2210" s="75" t="str" cm="1">
        <f t="array" ref="D2210">+INDEX(Table_4[[Departamento]:[Municipio]],FINAL!$B2210,4)</f>
        <v>Limon</v>
      </c>
      <c r="E2210" s="75" t="str" cm="1">
        <f t="array" ref="E2210">+INDEX(Table_4[[Departamento]:[Municipio]],FINAL!$B2210,3)</f>
        <v>0204</v>
      </c>
      <c r="F2210" s="102">
        <f t="shared" si="183"/>
        <v>43978</v>
      </c>
      <c r="G2210" s="77" t="str">
        <f>+CONSOLIDADO[[#This Row],[Codigo Municipio]]&amp;CONSOLIDADO[[#This Row],[Fecha]]</f>
        <v>020443978</v>
      </c>
      <c r="H2210" s="78">
        <f>+IFERROR(VLOOKUP($G2210,TDAcumula!$C$2:$E$2027,3,0),0)</f>
        <v>0</v>
      </c>
      <c r="I2210" s="79">
        <f t="shared" si="180"/>
        <v>0</v>
      </c>
      <c r="J2210" s="80">
        <f>+IF(CONSOLIDADO[[#This Row],[Codigo Municipio]]=E2209,CONSOLIDADO[[#This Row],[Fallecidos Diarios]]+J2209,CONSOLIDADO[[#This Row],[Fallecidos Diarios]])</f>
        <v>0</v>
      </c>
      <c r="K2210" s="81">
        <f t="shared" si="181"/>
        <v>0</v>
      </c>
      <c r="L2210" s="82">
        <f>+IF(CONSOLIDADO[[#This Row],[Codigo Municipio]]=E2209,CONSOLIDADO[[#This Row],[Recuperados Diarios]]+L2209,CONSOLIDADO[[#This Row],[Recuperados Diarios]])</f>
        <v>0</v>
      </c>
      <c r="M2210" s="83" cm="1">
        <f t="array" ref="M2210">+IFERROR(IF(CONSOLIDADO[[#This Row],[Día]]&lt;14,0,INDEX(CONSOLIDADO[Casos Diarios],ROW()-14,1)),0)</f>
        <v>0</v>
      </c>
      <c r="N2210" s="78">
        <f>+IF(CONSOLIDADO[[#This Row],[Clave]]="710143893",1,IF(OR(CONSOLIDADO[[#This Row],[Casos Acumulados]]&gt;0,CONSOLIDADO[[#This Row],[Muertes]]&gt;0),N2209+1,I2210))</f>
        <v>0</v>
      </c>
      <c r="O2210" s="75">
        <f>+IFERROR(VLOOKUP($G2210,TDMuertes!$C$2:$E$534,3,0),0)</f>
        <v>0</v>
      </c>
      <c r="P2210" s="100" t="str">
        <f t="shared" ca="1" si="182"/>
        <v>OFF</v>
      </c>
      <c r="Q2210" s="84">
        <f>+IFERROR(VLOOKUP(CONSOLIDADO[[#This Row],[Codigo Municipio]],TDDia!$A$4:$B$394,2,0),0)</f>
        <v>0</v>
      </c>
    </row>
    <row r="2211" spans="2:17" ht="14.4" x14ac:dyDescent="0.3">
      <c r="B2211">
        <f t="shared" si="184"/>
        <v>12</v>
      </c>
      <c r="C2211" s="75" t="str" cm="1">
        <f t="array" ref="C2211">+INDEX(Table_4[[Departamento]:[Municipio]],FINAL!$B2211,1)</f>
        <v>Colón</v>
      </c>
      <c r="D2211" s="75" t="str" cm="1">
        <f t="array" ref="D2211">+INDEX(Table_4[[Departamento]:[Municipio]],FINAL!$B2211,4)</f>
        <v>Limon</v>
      </c>
      <c r="E2211" s="75" t="str" cm="1">
        <f t="array" ref="E2211">+INDEX(Table_4[[Departamento]:[Municipio]],FINAL!$B2211,3)</f>
        <v>0204</v>
      </c>
      <c r="F2211" s="102">
        <f t="shared" si="183"/>
        <v>43979</v>
      </c>
      <c r="G2211" s="77" t="str">
        <f>+CONSOLIDADO[[#This Row],[Codigo Municipio]]&amp;CONSOLIDADO[[#This Row],[Fecha]]</f>
        <v>020443979</v>
      </c>
      <c r="H2211" s="78">
        <f>+IFERROR(VLOOKUP($G2211,TDAcumula!$C$2:$E$2027,3,0),0)</f>
        <v>0</v>
      </c>
      <c r="I2211" s="79">
        <f t="shared" si="180"/>
        <v>0</v>
      </c>
      <c r="J2211" s="80">
        <f>+IF(CONSOLIDADO[[#This Row],[Codigo Municipio]]=E2210,CONSOLIDADO[[#This Row],[Fallecidos Diarios]]+J2210,CONSOLIDADO[[#This Row],[Fallecidos Diarios]])</f>
        <v>0</v>
      </c>
      <c r="K2211" s="81">
        <f t="shared" si="181"/>
        <v>0</v>
      </c>
      <c r="L2211" s="82">
        <f>+IF(CONSOLIDADO[[#This Row],[Codigo Municipio]]=E2210,CONSOLIDADO[[#This Row],[Recuperados Diarios]]+L2210,CONSOLIDADO[[#This Row],[Recuperados Diarios]])</f>
        <v>0</v>
      </c>
      <c r="M2211" s="83" cm="1">
        <f t="array" ref="M2211">+IFERROR(IF(CONSOLIDADO[[#This Row],[Día]]&lt;14,0,INDEX(CONSOLIDADO[Casos Diarios],ROW()-14,1)),0)</f>
        <v>0</v>
      </c>
      <c r="N2211" s="78">
        <f>+IF(CONSOLIDADO[[#This Row],[Clave]]="710143893",1,IF(OR(CONSOLIDADO[[#This Row],[Casos Acumulados]]&gt;0,CONSOLIDADO[[#This Row],[Muertes]]&gt;0),N2210+1,I2211))</f>
        <v>0</v>
      </c>
      <c r="O2211" s="75">
        <f>+IFERROR(VLOOKUP($G2211,TDMuertes!$C$2:$E$534,3,0),0)</f>
        <v>0</v>
      </c>
      <c r="P2211" s="100" t="str">
        <f t="shared" ca="1" si="182"/>
        <v>OFF</v>
      </c>
      <c r="Q2211" s="84">
        <f>+IFERROR(VLOOKUP(CONSOLIDADO[[#This Row],[Codigo Municipio]],TDDia!$A$4:$B$394,2,0),0)</f>
        <v>0</v>
      </c>
    </row>
    <row r="2212" spans="2:17" ht="14.4" x14ac:dyDescent="0.3">
      <c r="B2212">
        <f t="shared" si="184"/>
        <v>12</v>
      </c>
      <c r="C2212" s="75" t="str" cm="1">
        <f t="array" ref="C2212">+INDEX(Table_4[[Departamento]:[Municipio]],FINAL!$B2212,1)</f>
        <v>Colón</v>
      </c>
      <c r="D2212" s="75" t="str" cm="1">
        <f t="array" ref="D2212">+INDEX(Table_4[[Departamento]:[Municipio]],FINAL!$B2212,4)</f>
        <v>Limon</v>
      </c>
      <c r="E2212" s="75" t="str" cm="1">
        <f t="array" ref="E2212">+INDEX(Table_4[[Departamento]:[Municipio]],FINAL!$B2212,3)</f>
        <v>0204</v>
      </c>
      <c r="F2212" s="102">
        <f t="shared" si="183"/>
        <v>43980</v>
      </c>
      <c r="G2212" s="77" t="str">
        <f>+CONSOLIDADO[[#This Row],[Codigo Municipio]]&amp;CONSOLIDADO[[#This Row],[Fecha]]</f>
        <v>020443980</v>
      </c>
      <c r="H2212" s="78">
        <f>+IFERROR(VLOOKUP($G2212,TDAcumula!$C$2:$E$2027,3,0),0)</f>
        <v>0</v>
      </c>
      <c r="I2212" s="79">
        <f t="shared" si="180"/>
        <v>0</v>
      </c>
      <c r="J2212" s="80">
        <f>+IF(CONSOLIDADO[[#This Row],[Codigo Municipio]]=E2211,CONSOLIDADO[[#This Row],[Fallecidos Diarios]]+J2211,CONSOLIDADO[[#This Row],[Fallecidos Diarios]])</f>
        <v>0</v>
      </c>
      <c r="K2212" s="81">
        <f t="shared" si="181"/>
        <v>0</v>
      </c>
      <c r="L2212" s="82">
        <f>+IF(CONSOLIDADO[[#This Row],[Codigo Municipio]]=E2211,CONSOLIDADO[[#This Row],[Recuperados Diarios]]+L2211,CONSOLIDADO[[#This Row],[Recuperados Diarios]])</f>
        <v>0</v>
      </c>
      <c r="M2212" s="83" cm="1">
        <f t="array" ref="M2212">+IFERROR(IF(CONSOLIDADO[[#This Row],[Día]]&lt;14,0,INDEX(CONSOLIDADO[Casos Diarios],ROW()-14,1)),0)</f>
        <v>0</v>
      </c>
      <c r="N2212" s="78">
        <f>+IF(CONSOLIDADO[[#This Row],[Clave]]="710143893",1,IF(OR(CONSOLIDADO[[#This Row],[Casos Acumulados]]&gt;0,CONSOLIDADO[[#This Row],[Muertes]]&gt;0),N2211+1,I2212))</f>
        <v>0</v>
      </c>
      <c r="O2212" s="75">
        <f>+IFERROR(VLOOKUP($G2212,TDMuertes!$C$2:$E$534,3,0),0)</f>
        <v>0</v>
      </c>
      <c r="P2212" s="100" t="str">
        <f t="shared" ca="1" si="182"/>
        <v>OFF</v>
      </c>
      <c r="Q2212" s="84">
        <f>+IFERROR(VLOOKUP(CONSOLIDADO[[#This Row],[Codigo Municipio]],TDDia!$A$4:$B$394,2,0),0)</f>
        <v>0</v>
      </c>
    </row>
    <row r="2213" spans="2:17" ht="14.4" x14ac:dyDescent="0.3">
      <c r="B2213">
        <f t="shared" si="184"/>
        <v>12</v>
      </c>
      <c r="C2213" s="75" t="str" cm="1">
        <f t="array" ref="C2213">+INDEX(Table_4[[Departamento]:[Municipio]],FINAL!$B2213,1)</f>
        <v>Colón</v>
      </c>
      <c r="D2213" s="75" t="str" cm="1">
        <f t="array" ref="D2213">+INDEX(Table_4[[Departamento]:[Municipio]],FINAL!$B2213,4)</f>
        <v>Limon</v>
      </c>
      <c r="E2213" s="75" t="str" cm="1">
        <f t="array" ref="E2213">+INDEX(Table_4[[Departamento]:[Municipio]],FINAL!$B2213,3)</f>
        <v>0204</v>
      </c>
      <c r="F2213" s="102">
        <f t="shared" si="183"/>
        <v>43981</v>
      </c>
      <c r="G2213" s="77" t="str">
        <f>+CONSOLIDADO[[#This Row],[Codigo Municipio]]&amp;CONSOLIDADO[[#This Row],[Fecha]]</f>
        <v>020443981</v>
      </c>
      <c r="H2213" s="78">
        <f>+IFERROR(VLOOKUP($G2213,TDAcumula!$C$2:$E$2027,3,0),0)</f>
        <v>0</v>
      </c>
      <c r="I2213" s="79">
        <f t="shared" si="180"/>
        <v>0</v>
      </c>
      <c r="J2213" s="80">
        <f>+IF(CONSOLIDADO[[#This Row],[Codigo Municipio]]=E2212,CONSOLIDADO[[#This Row],[Fallecidos Diarios]]+J2212,CONSOLIDADO[[#This Row],[Fallecidos Diarios]])</f>
        <v>0</v>
      </c>
      <c r="K2213" s="81">
        <f t="shared" si="181"/>
        <v>0</v>
      </c>
      <c r="L2213" s="82">
        <f>+IF(CONSOLIDADO[[#This Row],[Codigo Municipio]]=E2212,CONSOLIDADO[[#This Row],[Recuperados Diarios]]+L2212,CONSOLIDADO[[#This Row],[Recuperados Diarios]])</f>
        <v>0</v>
      </c>
      <c r="M2213" s="83" cm="1">
        <f t="array" ref="M2213">+IFERROR(IF(CONSOLIDADO[[#This Row],[Día]]&lt;14,0,INDEX(CONSOLIDADO[Casos Diarios],ROW()-14,1)),0)</f>
        <v>0</v>
      </c>
      <c r="N2213" s="78">
        <f>+IF(CONSOLIDADO[[#This Row],[Clave]]="710143893",1,IF(OR(CONSOLIDADO[[#This Row],[Casos Acumulados]]&gt;0,CONSOLIDADO[[#This Row],[Muertes]]&gt;0),N2212+1,I2213))</f>
        <v>0</v>
      </c>
      <c r="O2213" s="75">
        <f>+IFERROR(VLOOKUP($G2213,TDMuertes!$C$2:$E$534,3,0),0)</f>
        <v>0</v>
      </c>
      <c r="P2213" s="100" t="str">
        <f t="shared" ca="1" si="182"/>
        <v>OFF</v>
      </c>
      <c r="Q2213" s="84">
        <f>+IFERROR(VLOOKUP(CONSOLIDADO[[#This Row],[Codigo Municipio]],TDDia!$A$4:$B$394,2,0),0)</f>
        <v>0</v>
      </c>
    </row>
    <row r="2214" spans="2:17" ht="14.4" x14ac:dyDescent="0.3">
      <c r="B2214">
        <f t="shared" si="184"/>
        <v>12</v>
      </c>
      <c r="C2214" s="75" t="str" cm="1">
        <f t="array" ref="C2214">+INDEX(Table_4[[Departamento]:[Municipio]],FINAL!$B2214,1)</f>
        <v>Colón</v>
      </c>
      <c r="D2214" s="75" t="str" cm="1">
        <f t="array" ref="D2214">+INDEX(Table_4[[Departamento]:[Municipio]],FINAL!$B2214,4)</f>
        <v>Limon</v>
      </c>
      <c r="E2214" s="75" t="str" cm="1">
        <f t="array" ref="E2214">+INDEX(Table_4[[Departamento]:[Municipio]],FINAL!$B2214,3)</f>
        <v>0204</v>
      </c>
      <c r="F2214" s="102">
        <f t="shared" si="183"/>
        <v>43982</v>
      </c>
      <c r="G2214" s="77" t="str">
        <f>+CONSOLIDADO[[#This Row],[Codigo Municipio]]&amp;CONSOLIDADO[[#This Row],[Fecha]]</f>
        <v>020443982</v>
      </c>
      <c r="H2214" s="78">
        <f>+IFERROR(VLOOKUP($G2214,TDAcumula!$C$2:$E$2027,3,0),0)</f>
        <v>0</v>
      </c>
      <c r="I2214" s="79">
        <f t="shared" si="180"/>
        <v>0</v>
      </c>
      <c r="J2214" s="80">
        <f>+IF(CONSOLIDADO[[#This Row],[Codigo Municipio]]=E2213,CONSOLIDADO[[#This Row],[Fallecidos Diarios]]+J2213,CONSOLIDADO[[#This Row],[Fallecidos Diarios]])</f>
        <v>0</v>
      </c>
      <c r="K2214" s="81">
        <f t="shared" si="181"/>
        <v>0</v>
      </c>
      <c r="L2214" s="82">
        <f>+IF(CONSOLIDADO[[#This Row],[Codigo Municipio]]=E2213,CONSOLIDADO[[#This Row],[Recuperados Diarios]]+L2213,CONSOLIDADO[[#This Row],[Recuperados Diarios]])</f>
        <v>0</v>
      </c>
      <c r="M2214" s="83" cm="1">
        <f t="array" ref="M2214">+IFERROR(IF(CONSOLIDADO[[#This Row],[Día]]&lt;14,0,INDEX(CONSOLIDADO[Casos Diarios],ROW()-14,1)),0)</f>
        <v>0</v>
      </c>
      <c r="N2214" s="78">
        <f>+IF(CONSOLIDADO[[#This Row],[Clave]]="710143893",1,IF(OR(CONSOLIDADO[[#This Row],[Casos Acumulados]]&gt;0,CONSOLIDADO[[#This Row],[Muertes]]&gt;0),N2213+1,I2214))</f>
        <v>0</v>
      </c>
      <c r="O2214" s="75">
        <f>+IFERROR(VLOOKUP($G2214,TDMuertes!$C$2:$E$534,3,0),0)</f>
        <v>0</v>
      </c>
      <c r="P2214" s="100" t="str">
        <f t="shared" ca="1" si="182"/>
        <v>OFF</v>
      </c>
      <c r="Q2214" s="84">
        <f>+IFERROR(VLOOKUP(CONSOLIDADO[[#This Row],[Codigo Municipio]],TDDia!$A$4:$B$394,2,0),0)</f>
        <v>0</v>
      </c>
    </row>
    <row r="2215" spans="2:17" ht="14.4" x14ac:dyDescent="0.3">
      <c r="B2215">
        <f t="shared" si="184"/>
        <v>12</v>
      </c>
      <c r="C2215" s="75" t="str" cm="1">
        <f t="array" ref="C2215">+INDEX(Table_4[[Departamento]:[Municipio]],FINAL!$B2215,1)</f>
        <v>Colón</v>
      </c>
      <c r="D2215" s="75" t="str" cm="1">
        <f t="array" ref="D2215">+INDEX(Table_4[[Departamento]:[Municipio]],FINAL!$B2215,4)</f>
        <v>Limon</v>
      </c>
      <c r="E2215" s="75" t="str" cm="1">
        <f t="array" ref="E2215">+INDEX(Table_4[[Departamento]:[Municipio]],FINAL!$B2215,3)</f>
        <v>0204</v>
      </c>
      <c r="F2215" s="102">
        <f t="shared" si="183"/>
        <v>43983</v>
      </c>
      <c r="G2215" s="77" t="str">
        <f>+CONSOLIDADO[[#This Row],[Codigo Municipio]]&amp;CONSOLIDADO[[#This Row],[Fecha]]</f>
        <v>020443983</v>
      </c>
      <c r="H2215" s="78">
        <f>+IFERROR(VLOOKUP($G2215,TDAcumula!$C$2:$E$2027,3,0),0)</f>
        <v>0</v>
      </c>
      <c r="I2215" s="79">
        <f t="shared" si="180"/>
        <v>0</v>
      </c>
      <c r="J2215" s="80">
        <f>+IF(CONSOLIDADO[[#This Row],[Codigo Municipio]]=E2214,CONSOLIDADO[[#This Row],[Fallecidos Diarios]]+J2214,CONSOLIDADO[[#This Row],[Fallecidos Diarios]])</f>
        <v>0</v>
      </c>
      <c r="K2215" s="81">
        <f t="shared" si="181"/>
        <v>0</v>
      </c>
      <c r="L2215" s="82">
        <f>+IF(CONSOLIDADO[[#This Row],[Codigo Municipio]]=E2214,CONSOLIDADO[[#This Row],[Recuperados Diarios]]+L2214,CONSOLIDADO[[#This Row],[Recuperados Diarios]])</f>
        <v>0</v>
      </c>
      <c r="M2215" s="83" cm="1">
        <f t="array" ref="M2215">+IFERROR(IF(CONSOLIDADO[[#This Row],[Día]]&lt;14,0,INDEX(CONSOLIDADO[Casos Diarios],ROW()-14,1)),0)</f>
        <v>0</v>
      </c>
      <c r="N2215" s="78">
        <f>+IF(CONSOLIDADO[[#This Row],[Clave]]="710143893",1,IF(OR(CONSOLIDADO[[#This Row],[Casos Acumulados]]&gt;0,CONSOLIDADO[[#This Row],[Muertes]]&gt;0),N2214+1,I2215))</f>
        <v>0</v>
      </c>
      <c r="O2215" s="75">
        <f>+IFERROR(VLOOKUP($G2215,TDMuertes!$C$2:$E$534,3,0),0)</f>
        <v>0</v>
      </c>
      <c r="P2215" s="100" t="str">
        <f t="shared" ca="1" si="182"/>
        <v>OFF</v>
      </c>
      <c r="Q2215" s="84">
        <f>+IFERROR(VLOOKUP(CONSOLIDADO[[#This Row],[Codigo Municipio]],TDDia!$A$4:$B$394,2,0),0)</f>
        <v>0</v>
      </c>
    </row>
    <row r="2216" spans="2:17" ht="14.4" x14ac:dyDescent="0.3">
      <c r="B2216">
        <f t="shared" si="184"/>
        <v>12</v>
      </c>
      <c r="C2216" s="75" t="str" cm="1">
        <f t="array" ref="C2216">+INDEX(Table_4[[Departamento]:[Municipio]],FINAL!$B2216,1)</f>
        <v>Colón</v>
      </c>
      <c r="D2216" s="75" t="str" cm="1">
        <f t="array" ref="D2216">+INDEX(Table_4[[Departamento]:[Municipio]],FINAL!$B2216,4)</f>
        <v>Limon</v>
      </c>
      <c r="E2216" s="75" t="str" cm="1">
        <f t="array" ref="E2216">+INDEX(Table_4[[Departamento]:[Municipio]],FINAL!$B2216,3)</f>
        <v>0204</v>
      </c>
      <c r="F2216" s="102">
        <f t="shared" si="183"/>
        <v>43984</v>
      </c>
      <c r="G2216" s="77" t="str">
        <f>+CONSOLIDADO[[#This Row],[Codigo Municipio]]&amp;CONSOLIDADO[[#This Row],[Fecha]]</f>
        <v>020443984</v>
      </c>
      <c r="H2216" s="78">
        <f>+IFERROR(VLOOKUP($G2216,TDAcumula!$C$2:$E$2027,3,0),0)</f>
        <v>0</v>
      </c>
      <c r="I2216" s="79">
        <f t="shared" ref="I2216:I2243" si="185">+IF(E2216=E2215,H2216+I2215,H2216)</f>
        <v>0</v>
      </c>
      <c r="J2216" s="80">
        <f>+IF(CONSOLIDADO[[#This Row],[Codigo Municipio]]=E2215,CONSOLIDADO[[#This Row],[Fallecidos Diarios]]+J2215,CONSOLIDADO[[#This Row],[Fallecidos Diarios]])</f>
        <v>0</v>
      </c>
      <c r="K2216" s="81">
        <f t="shared" ref="K2216:K2243" si="186">+IF(I2216-J2216-L2216&lt;0,0,I2216-J2216-L2216)</f>
        <v>0</v>
      </c>
      <c r="L2216" s="82">
        <f>+IF(CONSOLIDADO[[#This Row],[Codigo Municipio]]=E2215,CONSOLIDADO[[#This Row],[Recuperados Diarios]]+L2215,CONSOLIDADO[[#This Row],[Recuperados Diarios]])</f>
        <v>0</v>
      </c>
      <c r="M2216" s="83" cm="1">
        <f t="array" ref="M2216">+IFERROR(IF(CONSOLIDADO[[#This Row],[Día]]&lt;14,0,INDEX(CONSOLIDADO[Casos Diarios],ROW()-14,1)),0)</f>
        <v>0</v>
      </c>
      <c r="N2216" s="78">
        <f>+IF(CONSOLIDADO[[#This Row],[Clave]]="710143893",1,IF(OR(CONSOLIDADO[[#This Row],[Casos Acumulados]]&gt;0,CONSOLIDADO[[#This Row],[Muertes]]&gt;0),N2215+1,I2216))</f>
        <v>0</v>
      </c>
      <c r="O2216" s="75">
        <f>+IFERROR(VLOOKUP($G2216,TDMuertes!$C$2:$E$534,3,0),0)</f>
        <v>0</v>
      </c>
      <c r="P2216" s="100" t="str">
        <f t="shared" ref="P2216:P2243" ca="1" si="187">+IF(N2216=0,"OFF",IF(N2216=1,"START",IF(AND(N2216&gt;1,F2216&lt;TODAY()+1),"ON","OUT TIME")))</f>
        <v>OFF</v>
      </c>
      <c r="Q2216" s="84">
        <f>+IFERROR(VLOOKUP(CONSOLIDADO[[#This Row],[Codigo Municipio]],TDDia!$A$4:$B$394,2,0),0)</f>
        <v>0</v>
      </c>
    </row>
    <row r="2217" spans="2:17" ht="14.4" x14ac:dyDescent="0.3">
      <c r="B2217">
        <f t="shared" si="184"/>
        <v>12</v>
      </c>
      <c r="C2217" s="75" t="str" cm="1">
        <f t="array" ref="C2217">+INDEX(Table_4[[Departamento]:[Municipio]],FINAL!$B2217,1)</f>
        <v>Colón</v>
      </c>
      <c r="D2217" s="75" t="str" cm="1">
        <f t="array" ref="D2217">+INDEX(Table_4[[Departamento]:[Municipio]],FINAL!$B2217,4)</f>
        <v>Limon</v>
      </c>
      <c r="E2217" s="75" t="str" cm="1">
        <f t="array" ref="E2217">+INDEX(Table_4[[Departamento]:[Municipio]],FINAL!$B2217,3)</f>
        <v>0204</v>
      </c>
      <c r="F2217" s="102">
        <f t="shared" si="183"/>
        <v>43985</v>
      </c>
      <c r="G2217" s="77" t="str">
        <f>+CONSOLIDADO[[#This Row],[Codigo Municipio]]&amp;CONSOLIDADO[[#This Row],[Fecha]]</f>
        <v>020443985</v>
      </c>
      <c r="H2217" s="78">
        <f>+IFERROR(VLOOKUP($G2217,TDAcumula!$C$2:$E$2027,3,0),0)</f>
        <v>0</v>
      </c>
      <c r="I2217" s="79">
        <f t="shared" si="185"/>
        <v>0</v>
      </c>
      <c r="J2217" s="80">
        <f>+IF(CONSOLIDADO[[#This Row],[Codigo Municipio]]=E2216,CONSOLIDADO[[#This Row],[Fallecidos Diarios]]+J2216,CONSOLIDADO[[#This Row],[Fallecidos Diarios]])</f>
        <v>0</v>
      </c>
      <c r="K2217" s="81">
        <f t="shared" si="186"/>
        <v>0</v>
      </c>
      <c r="L2217" s="82">
        <f>+IF(CONSOLIDADO[[#This Row],[Codigo Municipio]]=E2216,CONSOLIDADO[[#This Row],[Recuperados Diarios]]+L2216,CONSOLIDADO[[#This Row],[Recuperados Diarios]])</f>
        <v>0</v>
      </c>
      <c r="M2217" s="83" cm="1">
        <f t="array" ref="M2217">+IFERROR(IF(CONSOLIDADO[[#This Row],[Día]]&lt;14,0,INDEX(CONSOLIDADO[Casos Diarios],ROW()-14,1)),0)</f>
        <v>0</v>
      </c>
      <c r="N2217" s="78">
        <f>+IF(CONSOLIDADO[[#This Row],[Clave]]="710143893",1,IF(OR(CONSOLIDADO[[#This Row],[Casos Acumulados]]&gt;0,CONSOLIDADO[[#This Row],[Muertes]]&gt;0),N2216+1,I2217))</f>
        <v>0</v>
      </c>
      <c r="O2217" s="75">
        <f>+IFERROR(VLOOKUP($G2217,TDMuertes!$C$2:$E$534,3,0),0)</f>
        <v>0</v>
      </c>
      <c r="P2217" s="100" t="str">
        <f t="shared" ca="1" si="187"/>
        <v>OFF</v>
      </c>
      <c r="Q2217" s="84">
        <f>+IFERROR(VLOOKUP(CONSOLIDADO[[#This Row],[Codigo Municipio]],TDDia!$A$4:$B$394,2,0),0)</f>
        <v>0</v>
      </c>
    </row>
    <row r="2218" spans="2:17" ht="14.4" x14ac:dyDescent="0.3">
      <c r="B2218">
        <f t="shared" si="184"/>
        <v>12</v>
      </c>
      <c r="C2218" s="75" t="str" cm="1">
        <f t="array" ref="C2218">+INDEX(Table_4[[Departamento]:[Municipio]],FINAL!$B2218,1)</f>
        <v>Colón</v>
      </c>
      <c r="D2218" s="75" t="str" cm="1">
        <f t="array" ref="D2218">+INDEX(Table_4[[Departamento]:[Municipio]],FINAL!$B2218,4)</f>
        <v>Limon</v>
      </c>
      <c r="E2218" s="75" t="str" cm="1">
        <f t="array" ref="E2218">+INDEX(Table_4[[Departamento]:[Municipio]],FINAL!$B2218,3)</f>
        <v>0204</v>
      </c>
      <c r="F2218" s="102">
        <f t="shared" si="183"/>
        <v>43986</v>
      </c>
      <c r="G2218" s="77" t="str">
        <f>+CONSOLIDADO[[#This Row],[Codigo Municipio]]&amp;CONSOLIDADO[[#This Row],[Fecha]]</f>
        <v>020443986</v>
      </c>
      <c r="H2218" s="78">
        <f>+IFERROR(VLOOKUP($G2218,TDAcumula!$C$2:$E$2027,3,0),0)</f>
        <v>0</v>
      </c>
      <c r="I2218" s="79">
        <f t="shared" si="185"/>
        <v>0</v>
      </c>
      <c r="J2218" s="80">
        <f>+IF(CONSOLIDADO[[#This Row],[Codigo Municipio]]=E2217,CONSOLIDADO[[#This Row],[Fallecidos Diarios]]+J2217,CONSOLIDADO[[#This Row],[Fallecidos Diarios]])</f>
        <v>0</v>
      </c>
      <c r="K2218" s="81">
        <f t="shared" si="186"/>
        <v>0</v>
      </c>
      <c r="L2218" s="82">
        <f>+IF(CONSOLIDADO[[#This Row],[Codigo Municipio]]=E2217,CONSOLIDADO[[#This Row],[Recuperados Diarios]]+L2217,CONSOLIDADO[[#This Row],[Recuperados Diarios]])</f>
        <v>0</v>
      </c>
      <c r="M2218" s="83" cm="1">
        <f t="array" ref="M2218">+IFERROR(IF(CONSOLIDADO[[#This Row],[Día]]&lt;14,0,INDEX(CONSOLIDADO[Casos Diarios],ROW()-14,1)),0)</f>
        <v>0</v>
      </c>
      <c r="N2218" s="78">
        <f>+IF(CONSOLIDADO[[#This Row],[Clave]]="710143893",1,IF(OR(CONSOLIDADO[[#This Row],[Casos Acumulados]]&gt;0,CONSOLIDADO[[#This Row],[Muertes]]&gt;0),N2217+1,I2218))</f>
        <v>0</v>
      </c>
      <c r="O2218" s="75">
        <f>+IFERROR(VLOOKUP($G2218,TDMuertes!$C$2:$E$534,3,0),0)</f>
        <v>0</v>
      </c>
      <c r="P2218" s="100" t="str">
        <f t="shared" ca="1" si="187"/>
        <v>OFF</v>
      </c>
      <c r="Q2218" s="84">
        <f>+IFERROR(VLOOKUP(CONSOLIDADO[[#This Row],[Codigo Municipio]],TDDia!$A$4:$B$394,2,0),0)</f>
        <v>0</v>
      </c>
    </row>
    <row r="2219" spans="2:17" ht="14.4" x14ac:dyDescent="0.3">
      <c r="B2219">
        <f t="shared" si="184"/>
        <v>12</v>
      </c>
      <c r="C2219" s="75" t="str" cm="1">
        <f t="array" ref="C2219">+INDEX(Table_4[[Departamento]:[Municipio]],FINAL!$B2219,1)</f>
        <v>Colón</v>
      </c>
      <c r="D2219" s="75" t="str" cm="1">
        <f t="array" ref="D2219">+INDEX(Table_4[[Departamento]:[Municipio]],FINAL!$B2219,4)</f>
        <v>Limon</v>
      </c>
      <c r="E2219" s="75" t="str" cm="1">
        <f t="array" ref="E2219">+INDEX(Table_4[[Departamento]:[Municipio]],FINAL!$B2219,3)</f>
        <v>0204</v>
      </c>
      <c r="F2219" s="102">
        <f t="shared" si="183"/>
        <v>43987</v>
      </c>
      <c r="G2219" s="77" t="str">
        <f>+CONSOLIDADO[[#This Row],[Codigo Municipio]]&amp;CONSOLIDADO[[#This Row],[Fecha]]</f>
        <v>020443987</v>
      </c>
      <c r="H2219" s="78">
        <f>+IFERROR(VLOOKUP($G2219,TDAcumula!$C$2:$E$2027,3,0),0)</f>
        <v>0</v>
      </c>
      <c r="I2219" s="79">
        <f t="shared" si="185"/>
        <v>0</v>
      </c>
      <c r="J2219" s="80">
        <f>+IF(CONSOLIDADO[[#This Row],[Codigo Municipio]]=E2218,CONSOLIDADO[[#This Row],[Fallecidos Diarios]]+J2218,CONSOLIDADO[[#This Row],[Fallecidos Diarios]])</f>
        <v>0</v>
      </c>
      <c r="K2219" s="81">
        <f t="shared" si="186"/>
        <v>0</v>
      </c>
      <c r="L2219" s="82">
        <f>+IF(CONSOLIDADO[[#This Row],[Codigo Municipio]]=E2218,CONSOLIDADO[[#This Row],[Recuperados Diarios]]+L2218,CONSOLIDADO[[#This Row],[Recuperados Diarios]])</f>
        <v>0</v>
      </c>
      <c r="M2219" s="83" cm="1">
        <f t="array" ref="M2219">+IFERROR(IF(CONSOLIDADO[[#This Row],[Día]]&lt;14,0,INDEX(CONSOLIDADO[Casos Diarios],ROW()-14,1)),0)</f>
        <v>0</v>
      </c>
      <c r="N2219" s="78">
        <f>+IF(CONSOLIDADO[[#This Row],[Clave]]="710143893",1,IF(OR(CONSOLIDADO[[#This Row],[Casos Acumulados]]&gt;0,CONSOLIDADO[[#This Row],[Muertes]]&gt;0),N2218+1,I2219))</f>
        <v>0</v>
      </c>
      <c r="O2219" s="75">
        <f>+IFERROR(VLOOKUP($G2219,TDMuertes!$C$2:$E$534,3,0),0)</f>
        <v>0</v>
      </c>
      <c r="P2219" s="100" t="str">
        <f t="shared" ca="1" si="187"/>
        <v>OFF</v>
      </c>
      <c r="Q2219" s="84">
        <f>+IFERROR(VLOOKUP(CONSOLIDADO[[#This Row],[Codigo Municipio]],TDDia!$A$4:$B$394,2,0),0)</f>
        <v>0</v>
      </c>
    </row>
    <row r="2220" spans="2:17" ht="14.4" x14ac:dyDescent="0.3">
      <c r="B2220">
        <f t="shared" si="184"/>
        <v>12</v>
      </c>
      <c r="C2220" s="75" t="str" cm="1">
        <f t="array" ref="C2220">+INDEX(Table_4[[Departamento]:[Municipio]],FINAL!$B2220,1)</f>
        <v>Colón</v>
      </c>
      <c r="D2220" s="75" t="str" cm="1">
        <f t="array" ref="D2220">+INDEX(Table_4[[Departamento]:[Municipio]],FINAL!$B2220,4)</f>
        <v>Limon</v>
      </c>
      <c r="E2220" s="75" t="str" cm="1">
        <f t="array" ref="E2220">+INDEX(Table_4[[Departamento]:[Municipio]],FINAL!$B2220,3)</f>
        <v>0204</v>
      </c>
      <c r="F2220" s="102">
        <f t="shared" si="183"/>
        <v>43988</v>
      </c>
      <c r="G2220" s="77" t="str">
        <f>+CONSOLIDADO[[#This Row],[Codigo Municipio]]&amp;CONSOLIDADO[[#This Row],[Fecha]]</f>
        <v>020443988</v>
      </c>
      <c r="H2220" s="78">
        <f>+IFERROR(VLOOKUP($G2220,TDAcumula!$C$2:$E$2027,3,0),0)</f>
        <v>0</v>
      </c>
      <c r="I2220" s="79">
        <f t="shared" si="185"/>
        <v>0</v>
      </c>
      <c r="J2220" s="80">
        <f>+IF(CONSOLIDADO[[#This Row],[Codigo Municipio]]=E2219,CONSOLIDADO[[#This Row],[Fallecidos Diarios]]+J2219,CONSOLIDADO[[#This Row],[Fallecidos Diarios]])</f>
        <v>0</v>
      </c>
      <c r="K2220" s="81">
        <f t="shared" si="186"/>
        <v>0</v>
      </c>
      <c r="L2220" s="82">
        <f>+IF(CONSOLIDADO[[#This Row],[Codigo Municipio]]=E2219,CONSOLIDADO[[#This Row],[Recuperados Diarios]]+L2219,CONSOLIDADO[[#This Row],[Recuperados Diarios]])</f>
        <v>0</v>
      </c>
      <c r="M2220" s="83" cm="1">
        <f t="array" ref="M2220">+IFERROR(IF(CONSOLIDADO[[#This Row],[Día]]&lt;14,0,INDEX(CONSOLIDADO[Casos Diarios],ROW()-14,1)),0)</f>
        <v>0</v>
      </c>
      <c r="N2220" s="78">
        <f>+IF(CONSOLIDADO[[#This Row],[Clave]]="710143893",1,IF(OR(CONSOLIDADO[[#This Row],[Casos Acumulados]]&gt;0,CONSOLIDADO[[#This Row],[Muertes]]&gt;0),N2219+1,I2220))</f>
        <v>0</v>
      </c>
      <c r="O2220" s="75">
        <f>+IFERROR(VLOOKUP($G2220,TDMuertes!$C$2:$E$534,3,0),0)</f>
        <v>0</v>
      </c>
      <c r="P2220" s="100" t="str">
        <f t="shared" ca="1" si="187"/>
        <v>OFF</v>
      </c>
      <c r="Q2220" s="84">
        <f>+IFERROR(VLOOKUP(CONSOLIDADO[[#This Row],[Codigo Municipio]],TDDia!$A$4:$B$394,2,0),0)</f>
        <v>0</v>
      </c>
    </row>
    <row r="2221" spans="2:17" ht="14.4" x14ac:dyDescent="0.3">
      <c r="B2221">
        <f t="shared" si="184"/>
        <v>12</v>
      </c>
      <c r="C2221" s="75" t="str" cm="1">
        <f t="array" ref="C2221">+INDEX(Table_4[[Departamento]:[Municipio]],FINAL!$B2221,1)</f>
        <v>Colón</v>
      </c>
      <c r="D2221" s="75" t="str" cm="1">
        <f t="array" ref="D2221">+INDEX(Table_4[[Departamento]:[Municipio]],FINAL!$B2221,4)</f>
        <v>Limon</v>
      </c>
      <c r="E2221" s="75" t="str" cm="1">
        <f t="array" ref="E2221">+INDEX(Table_4[[Departamento]:[Municipio]],FINAL!$B2221,3)</f>
        <v>0204</v>
      </c>
      <c r="F2221" s="102">
        <f t="shared" si="183"/>
        <v>43989</v>
      </c>
      <c r="G2221" s="77" t="str">
        <f>+CONSOLIDADO[[#This Row],[Codigo Municipio]]&amp;CONSOLIDADO[[#This Row],[Fecha]]</f>
        <v>020443989</v>
      </c>
      <c r="H2221" s="78">
        <f>+IFERROR(VLOOKUP($G2221,TDAcumula!$C$2:$E$2027,3,0),0)</f>
        <v>0</v>
      </c>
      <c r="I2221" s="79">
        <f t="shared" si="185"/>
        <v>0</v>
      </c>
      <c r="J2221" s="80">
        <f>+IF(CONSOLIDADO[[#This Row],[Codigo Municipio]]=E2220,CONSOLIDADO[[#This Row],[Fallecidos Diarios]]+J2220,CONSOLIDADO[[#This Row],[Fallecidos Diarios]])</f>
        <v>0</v>
      </c>
      <c r="K2221" s="81">
        <f t="shared" si="186"/>
        <v>0</v>
      </c>
      <c r="L2221" s="82">
        <f>+IF(CONSOLIDADO[[#This Row],[Codigo Municipio]]=E2220,CONSOLIDADO[[#This Row],[Recuperados Diarios]]+L2220,CONSOLIDADO[[#This Row],[Recuperados Diarios]])</f>
        <v>0</v>
      </c>
      <c r="M2221" s="83" cm="1">
        <f t="array" ref="M2221">+IFERROR(IF(CONSOLIDADO[[#This Row],[Día]]&lt;14,0,INDEX(CONSOLIDADO[Casos Diarios],ROW()-14,1)),0)</f>
        <v>0</v>
      </c>
      <c r="N2221" s="78">
        <f>+IF(CONSOLIDADO[[#This Row],[Clave]]="710143893",1,IF(OR(CONSOLIDADO[[#This Row],[Casos Acumulados]]&gt;0,CONSOLIDADO[[#This Row],[Muertes]]&gt;0),N2220+1,I2221))</f>
        <v>0</v>
      </c>
      <c r="O2221" s="75">
        <f>+IFERROR(VLOOKUP($G2221,TDMuertes!$C$2:$E$534,3,0),0)</f>
        <v>0</v>
      </c>
      <c r="P2221" s="100" t="str">
        <f t="shared" ca="1" si="187"/>
        <v>OFF</v>
      </c>
      <c r="Q2221" s="84">
        <f>+IFERROR(VLOOKUP(CONSOLIDADO[[#This Row],[Codigo Municipio]],TDDia!$A$4:$B$394,2,0),0)</f>
        <v>0</v>
      </c>
    </row>
    <row r="2222" spans="2:17" ht="14.4" x14ac:dyDescent="0.3">
      <c r="B2222">
        <f t="shared" si="184"/>
        <v>12</v>
      </c>
      <c r="C2222" s="75" t="str" cm="1">
        <f t="array" ref="C2222">+INDEX(Table_4[[Departamento]:[Municipio]],FINAL!$B2222,1)</f>
        <v>Colón</v>
      </c>
      <c r="D2222" s="75" t="str" cm="1">
        <f t="array" ref="D2222">+INDEX(Table_4[[Departamento]:[Municipio]],FINAL!$B2222,4)</f>
        <v>Limon</v>
      </c>
      <c r="E2222" s="75" t="str" cm="1">
        <f t="array" ref="E2222">+INDEX(Table_4[[Departamento]:[Municipio]],FINAL!$B2222,3)</f>
        <v>0204</v>
      </c>
      <c r="F2222" s="102">
        <f t="shared" si="183"/>
        <v>43990</v>
      </c>
      <c r="G2222" s="77" t="str">
        <f>+CONSOLIDADO[[#This Row],[Codigo Municipio]]&amp;CONSOLIDADO[[#This Row],[Fecha]]</f>
        <v>020443990</v>
      </c>
      <c r="H2222" s="78">
        <f>+IFERROR(VLOOKUP($G2222,TDAcumula!$C$2:$E$2027,3,0),0)</f>
        <v>0</v>
      </c>
      <c r="I2222" s="79">
        <f t="shared" si="185"/>
        <v>0</v>
      </c>
      <c r="J2222" s="80">
        <f>+IF(CONSOLIDADO[[#This Row],[Codigo Municipio]]=E2221,CONSOLIDADO[[#This Row],[Fallecidos Diarios]]+J2221,CONSOLIDADO[[#This Row],[Fallecidos Diarios]])</f>
        <v>0</v>
      </c>
      <c r="K2222" s="81">
        <f t="shared" si="186"/>
        <v>0</v>
      </c>
      <c r="L2222" s="82">
        <f>+IF(CONSOLIDADO[[#This Row],[Codigo Municipio]]=E2221,CONSOLIDADO[[#This Row],[Recuperados Diarios]]+L2221,CONSOLIDADO[[#This Row],[Recuperados Diarios]])</f>
        <v>0</v>
      </c>
      <c r="M2222" s="83" cm="1">
        <f t="array" ref="M2222">+IFERROR(IF(CONSOLIDADO[[#This Row],[Día]]&lt;14,0,INDEX(CONSOLIDADO[Casos Diarios],ROW()-14,1)),0)</f>
        <v>0</v>
      </c>
      <c r="N2222" s="78">
        <f>+IF(CONSOLIDADO[[#This Row],[Clave]]="710143893",1,IF(OR(CONSOLIDADO[[#This Row],[Casos Acumulados]]&gt;0,CONSOLIDADO[[#This Row],[Muertes]]&gt;0),N2221+1,I2222))</f>
        <v>0</v>
      </c>
      <c r="O2222" s="75">
        <f>+IFERROR(VLOOKUP($G2222,TDMuertes!$C$2:$E$534,3,0),0)</f>
        <v>0</v>
      </c>
      <c r="P2222" s="100" t="str">
        <f t="shared" ca="1" si="187"/>
        <v>OFF</v>
      </c>
      <c r="Q2222" s="84">
        <f>+IFERROR(VLOOKUP(CONSOLIDADO[[#This Row],[Codigo Municipio]],TDDia!$A$4:$B$394,2,0),0)</f>
        <v>0</v>
      </c>
    </row>
    <row r="2223" spans="2:17" ht="14.4" x14ac:dyDescent="0.3">
      <c r="B2223">
        <f t="shared" si="184"/>
        <v>12</v>
      </c>
      <c r="C2223" s="75" t="str" cm="1">
        <f t="array" ref="C2223">+INDEX(Table_4[[Departamento]:[Municipio]],FINAL!$B2223,1)</f>
        <v>Colón</v>
      </c>
      <c r="D2223" s="75" t="str" cm="1">
        <f t="array" ref="D2223">+INDEX(Table_4[[Departamento]:[Municipio]],FINAL!$B2223,4)</f>
        <v>Limon</v>
      </c>
      <c r="E2223" s="75" t="str" cm="1">
        <f t="array" ref="E2223">+INDEX(Table_4[[Departamento]:[Municipio]],FINAL!$B2223,3)</f>
        <v>0204</v>
      </c>
      <c r="F2223" s="102">
        <f t="shared" si="183"/>
        <v>43991</v>
      </c>
      <c r="G2223" s="77" t="str">
        <f>+CONSOLIDADO[[#This Row],[Codigo Municipio]]&amp;CONSOLIDADO[[#This Row],[Fecha]]</f>
        <v>020443991</v>
      </c>
      <c r="H2223" s="78">
        <f>+IFERROR(VLOOKUP($G2223,TDAcumula!$C$2:$E$2027,3,0),0)</f>
        <v>0</v>
      </c>
      <c r="I2223" s="79">
        <f t="shared" si="185"/>
        <v>0</v>
      </c>
      <c r="J2223" s="80">
        <f>+IF(CONSOLIDADO[[#This Row],[Codigo Municipio]]=E2222,CONSOLIDADO[[#This Row],[Fallecidos Diarios]]+J2222,CONSOLIDADO[[#This Row],[Fallecidos Diarios]])</f>
        <v>0</v>
      </c>
      <c r="K2223" s="81">
        <f t="shared" si="186"/>
        <v>0</v>
      </c>
      <c r="L2223" s="82">
        <f>+IF(CONSOLIDADO[[#This Row],[Codigo Municipio]]=E2222,CONSOLIDADO[[#This Row],[Recuperados Diarios]]+L2222,CONSOLIDADO[[#This Row],[Recuperados Diarios]])</f>
        <v>0</v>
      </c>
      <c r="M2223" s="83" cm="1">
        <f t="array" ref="M2223">+IFERROR(IF(CONSOLIDADO[[#This Row],[Día]]&lt;14,0,INDEX(CONSOLIDADO[Casos Diarios],ROW()-14,1)),0)</f>
        <v>0</v>
      </c>
      <c r="N2223" s="78">
        <f>+IF(CONSOLIDADO[[#This Row],[Clave]]="710143893",1,IF(OR(CONSOLIDADO[[#This Row],[Casos Acumulados]]&gt;0,CONSOLIDADO[[#This Row],[Muertes]]&gt;0),N2222+1,I2223))</f>
        <v>0</v>
      </c>
      <c r="O2223" s="75">
        <f>+IFERROR(VLOOKUP($G2223,TDMuertes!$C$2:$E$534,3,0),0)</f>
        <v>0</v>
      </c>
      <c r="P2223" s="100" t="str">
        <f t="shared" ca="1" si="187"/>
        <v>OFF</v>
      </c>
      <c r="Q2223" s="84">
        <f>+IFERROR(VLOOKUP(CONSOLIDADO[[#This Row],[Codigo Municipio]],TDDia!$A$4:$B$394,2,0),0)</f>
        <v>0</v>
      </c>
    </row>
    <row r="2224" spans="2:17" ht="14.4" x14ac:dyDescent="0.3">
      <c r="B2224">
        <f t="shared" si="184"/>
        <v>12</v>
      </c>
      <c r="C2224" s="75" t="str" cm="1">
        <f t="array" ref="C2224">+INDEX(Table_4[[Departamento]:[Municipio]],FINAL!$B2224,1)</f>
        <v>Colón</v>
      </c>
      <c r="D2224" s="75" t="str" cm="1">
        <f t="array" ref="D2224">+INDEX(Table_4[[Departamento]:[Municipio]],FINAL!$B2224,4)</f>
        <v>Limon</v>
      </c>
      <c r="E2224" s="75" t="str" cm="1">
        <f t="array" ref="E2224">+INDEX(Table_4[[Departamento]:[Municipio]],FINAL!$B2224,3)</f>
        <v>0204</v>
      </c>
      <c r="F2224" s="102">
        <f t="shared" si="183"/>
        <v>43992</v>
      </c>
      <c r="G2224" s="77" t="str">
        <f>+CONSOLIDADO[[#This Row],[Codigo Municipio]]&amp;CONSOLIDADO[[#This Row],[Fecha]]</f>
        <v>020443992</v>
      </c>
      <c r="H2224" s="78">
        <f>+IFERROR(VLOOKUP($G2224,TDAcumula!$C$2:$E$2027,3,0),0)</f>
        <v>0</v>
      </c>
      <c r="I2224" s="79">
        <f t="shared" si="185"/>
        <v>0</v>
      </c>
      <c r="J2224" s="80">
        <f>+IF(CONSOLIDADO[[#This Row],[Codigo Municipio]]=E2223,CONSOLIDADO[[#This Row],[Fallecidos Diarios]]+J2223,CONSOLIDADO[[#This Row],[Fallecidos Diarios]])</f>
        <v>0</v>
      </c>
      <c r="K2224" s="81">
        <f t="shared" si="186"/>
        <v>0</v>
      </c>
      <c r="L2224" s="82">
        <f>+IF(CONSOLIDADO[[#This Row],[Codigo Municipio]]=E2223,CONSOLIDADO[[#This Row],[Recuperados Diarios]]+L2223,CONSOLIDADO[[#This Row],[Recuperados Diarios]])</f>
        <v>0</v>
      </c>
      <c r="M2224" s="83" cm="1">
        <f t="array" ref="M2224">+IFERROR(IF(CONSOLIDADO[[#This Row],[Día]]&lt;14,0,INDEX(CONSOLIDADO[Casos Diarios],ROW()-14,1)),0)</f>
        <v>0</v>
      </c>
      <c r="N2224" s="78">
        <f>+IF(CONSOLIDADO[[#This Row],[Clave]]="710143893",1,IF(OR(CONSOLIDADO[[#This Row],[Casos Acumulados]]&gt;0,CONSOLIDADO[[#This Row],[Muertes]]&gt;0),N2223+1,I2224))</f>
        <v>0</v>
      </c>
      <c r="O2224" s="75">
        <f>+IFERROR(VLOOKUP($G2224,TDMuertes!$C$2:$E$534,3,0),0)</f>
        <v>0</v>
      </c>
      <c r="P2224" s="100" t="str">
        <f t="shared" ca="1" si="187"/>
        <v>OFF</v>
      </c>
      <c r="Q2224" s="84">
        <f>+IFERROR(VLOOKUP(CONSOLIDADO[[#This Row],[Codigo Municipio]],TDDia!$A$4:$B$394,2,0),0)</f>
        <v>0</v>
      </c>
    </row>
    <row r="2225" spans="2:17" ht="14.4" x14ac:dyDescent="0.3">
      <c r="B2225">
        <f t="shared" si="184"/>
        <v>12</v>
      </c>
      <c r="C2225" s="75" t="str" cm="1">
        <f t="array" ref="C2225">+INDEX(Table_4[[Departamento]:[Municipio]],FINAL!$B2225,1)</f>
        <v>Colón</v>
      </c>
      <c r="D2225" s="75" t="str" cm="1">
        <f t="array" ref="D2225">+INDEX(Table_4[[Departamento]:[Municipio]],FINAL!$B2225,4)</f>
        <v>Limon</v>
      </c>
      <c r="E2225" s="75" t="str" cm="1">
        <f t="array" ref="E2225">+INDEX(Table_4[[Departamento]:[Municipio]],FINAL!$B2225,3)</f>
        <v>0204</v>
      </c>
      <c r="F2225" s="102">
        <f t="shared" si="183"/>
        <v>43993</v>
      </c>
      <c r="G2225" s="77" t="str">
        <f>+CONSOLIDADO[[#This Row],[Codigo Municipio]]&amp;CONSOLIDADO[[#This Row],[Fecha]]</f>
        <v>020443993</v>
      </c>
      <c r="H2225" s="78">
        <f>+IFERROR(VLOOKUP($G2225,TDAcumula!$C$2:$E$2027,3,0),0)</f>
        <v>0</v>
      </c>
      <c r="I2225" s="79">
        <f t="shared" si="185"/>
        <v>0</v>
      </c>
      <c r="J2225" s="80">
        <f>+IF(CONSOLIDADO[[#This Row],[Codigo Municipio]]=E2224,CONSOLIDADO[[#This Row],[Fallecidos Diarios]]+J2224,CONSOLIDADO[[#This Row],[Fallecidos Diarios]])</f>
        <v>0</v>
      </c>
      <c r="K2225" s="81">
        <f t="shared" si="186"/>
        <v>0</v>
      </c>
      <c r="L2225" s="82">
        <f>+IF(CONSOLIDADO[[#This Row],[Codigo Municipio]]=E2224,CONSOLIDADO[[#This Row],[Recuperados Diarios]]+L2224,CONSOLIDADO[[#This Row],[Recuperados Diarios]])</f>
        <v>0</v>
      </c>
      <c r="M2225" s="83" cm="1">
        <f t="array" ref="M2225">+IFERROR(IF(CONSOLIDADO[[#This Row],[Día]]&lt;14,0,INDEX(CONSOLIDADO[Casos Diarios],ROW()-14,1)),0)</f>
        <v>0</v>
      </c>
      <c r="N2225" s="78">
        <f>+IF(CONSOLIDADO[[#This Row],[Clave]]="710143893",1,IF(OR(CONSOLIDADO[[#This Row],[Casos Acumulados]]&gt;0,CONSOLIDADO[[#This Row],[Muertes]]&gt;0),N2224+1,I2225))</f>
        <v>0</v>
      </c>
      <c r="O2225" s="75">
        <f>+IFERROR(VLOOKUP($G2225,TDMuertes!$C$2:$E$534,3,0),0)</f>
        <v>0</v>
      </c>
      <c r="P2225" s="100" t="str">
        <f t="shared" ca="1" si="187"/>
        <v>OFF</v>
      </c>
      <c r="Q2225" s="84">
        <f>+IFERROR(VLOOKUP(CONSOLIDADO[[#This Row],[Codigo Municipio]],TDDia!$A$4:$B$394,2,0),0)</f>
        <v>0</v>
      </c>
    </row>
    <row r="2226" spans="2:17" ht="14.4" x14ac:dyDescent="0.3">
      <c r="B2226">
        <f t="shared" si="184"/>
        <v>12</v>
      </c>
      <c r="C2226" s="75" t="str" cm="1">
        <f t="array" ref="C2226">+INDEX(Table_4[[Departamento]:[Municipio]],FINAL!$B2226,1)</f>
        <v>Colón</v>
      </c>
      <c r="D2226" s="75" t="str" cm="1">
        <f t="array" ref="D2226">+INDEX(Table_4[[Departamento]:[Municipio]],FINAL!$B2226,4)</f>
        <v>Limon</v>
      </c>
      <c r="E2226" s="75" t="str" cm="1">
        <f t="array" ref="E2226">+INDEX(Table_4[[Departamento]:[Municipio]],FINAL!$B2226,3)</f>
        <v>0204</v>
      </c>
      <c r="F2226" s="102">
        <f t="shared" si="183"/>
        <v>43994</v>
      </c>
      <c r="G2226" s="77" t="str">
        <f>+CONSOLIDADO[[#This Row],[Codigo Municipio]]&amp;CONSOLIDADO[[#This Row],[Fecha]]</f>
        <v>020443994</v>
      </c>
      <c r="H2226" s="78">
        <f>+IFERROR(VLOOKUP($G2226,TDAcumula!$C$2:$E$2027,3,0),0)</f>
        <v>0</v>
      </c>
      <c r="I2226" s="79">
        <f t="shared" si="185"/>
        <v>0</v>
      </c>
      <c r="J2226" s="80">
        <f>+IF(CONSOLIDADO[[#This Row],[Codigo Municipio]]=E2225,CONSOLIDADO[[#This Row],[Fallecidos Diarios]]+J2225,CONSOLIDADO[[#This Row],[Fallecidos Diarios]])</f>
        <v>0</v>
      </c>
      <c r="K2226" s="81">
        <f t="shared" si="186"/>
        <v>0</v>
      </c>
      <c r="L2226" s="82">
        <f>+IF(CONSOLIDADO[[#This Row],[Codigo Municipio]]=E2225,CONSOLIDADO[[#This Row],[Recuperados Diarios]]+L2225,CONSOLIDADO[[#This Row],[Recuperados Diarios]])</f>
        <v>0</v>
      </c>
      <c r="M2226" s="83" cm="1">
        <f t="array" ref="M2226">+IFERROR(IF(CONSOLIDADO[[#This Row],[Día]]&lt;14,0,INDEX(CONSOLIDADO[Casos Diarios],ROW()-14,1)),0)</f>
        <v>0</v>
      </c>
      <c r="N2226" s="78">
        <f>+IF(CONSOLIDADO[[#This Row],[Clave]]="710143893",1,IF(OR(CONSOLIDADO[[#This Row],[Casos Acumulados]]&gt;0,CONSOLIDADO[[#This Row],[Muertes]]&gt;0),N2225+1,I2226))</f>
        <v>0</v>
      </c>
      <c r="O2226" s="75">
        <f>+IFERROR(VLOOKUP($G2226,TDMuertes!$C$2:$E$534,3,0),0)</f>
        <v>0</v>
      </c>
      <c r="P2226" s="100" t="str">
        <f t="shared" ca="1" si="187"/>
        <v>OFF</v>
      </c>
      <c r="Q2226" s="84">
        <f>+IFERROR(VLOOKUP(CONSOLIDADO[[#This Row],[Codigo Municipio]],TDDia!$A$4:$B$394,2,0),0)</f>
        <v>0</v>
      </c>
    </row>
    <row r="2227" spans="2:17" ht="14.4" x14ac:dyDescent="0.3">
      <c r="B2227">
        <f t="shared" si="184"/>
        <v>12</v>
      </c>
      <c r="C2227" s="75" t="str" cm="1">
        <f t="array" ref="C2227">+INDEX(Table_4[[Departamento]:[Municipio]],FINAL!$B2227,1)</f>
        <v>Colón</v>
      </c>
      <c r="D2227" s="75" t="str" cm="1">
        <f t="array" ref="D2227">+INDEX(Table_4[[Departamento]:[Municipio]],FINAL!$B2227,4)</f>
        <v>Limon</v>
      </c>
      <c r="E2227" s="75" t="str" cm="1">
        <f t="array" ref="E2227">+INDEX(Table_4[[Departamento]:[Municipio]],FINAL!$B2227,3)</f>
        <v>0204</v>
      </c>
      <c r="F2227" s="102">
        <f t="shared" si="183"/>
        <v>43995</v>
      </c>
      <c r="G2227" s="77" t="str">
        <f>+CONSOLIDADO[[#This Row],[Codigo Municipio]]&amp;CONSOLIDADO[[#This Row],[Fecha]]</f>
        <v>020443995</v>
      </c>
      <c r="H2227" s="78">
        <f>+IFERROR(VLOOKUP($G2227,TDAcumula!$C$2:$E$2027,3,0),0)</f>
        <v>0</v>
      </c>
      <c r="I2227" s="79">
        <f t="shared" si="185"/>
        <v>0</v>
      </c>
      <c r="J2227" s="80">
        <f>+IF(CONSOLIDADO[[#This Row],[Codigo Municipio]]=E2226,CONSOLIDADO[[#This Row],[Fallecidos Diarios]]+J2226,CONSOLIDADO[[#This Row],[Fallecidos Diarios]])</f>
        <v>0</v>
      </c>
      <c r="K2227" s="81">
        <f t="shared" si="186"/>
        <v>0</v>
      </c>
      <c r="L2227" s="82">
        <f>+IF(CONSOLIDADO[[#This Row],[Codigo Municipio]]=E2226,CONSOLIDADO[[#This Row],[Recuperados Diarios]]+L2226,CONSOLIDADO[[#This Row],[Recuperados Diarios]])</f>
        <v>0</v>
      </c>
      <c r="M2227" s="83" cm="1">
        <f t="array" ref="M2227">+IFERROR(IF(CONSOLIDADO[[#This Row],[Día]]&lt;14,0,INDEX(CONSOLIDADO[Casos Diarios],ROW()-14,1)),0)</f>
        <v>0</v>
      </c>
      <c r="N2227" s="78">
        <f>+IF(CONSOLIDADO[[#This Row],[Clave]]="710143893",1,IF(OR(CONSOLIDADO[[#This Row],[Casos Acumulados]]&gt;0,CONSOLIDADO[[#This Row],[Muertes]]&gt;0),N2226+1,I2227))</f>
        <v>0</v>
      </c>
      <c r="O2227" s="75">
        <f>+IFERROR(VLOOKUP($G2227,TDMuertes!$C$2:$E$534,3,0),0)</f>
        <v>0</v>
      </c>
      <c r="P2227" s="100" t="str">
        <f t="shared" ca="1" si="187"/>
        <v>OFF</v>
      </c>
      <c r="Q2227" s="84">
        <f>+IFERROR(VLOOKUP(CONSOLIDADO[[#This Row],[Codigo Municipio]],TDDia!$A$4:$B$394,2,0),0)</f>
        <v>0</v>
      </c>
    </row>
    <row r="2228" spans="2:17" ht="14.4" x14ac:dyDescent="0.3">
      <c r="B2228">
        <f t="shared" si="184"/>
        <v>12</v>
      </c>
      <c r="C2228" s="75" t="str" cm="1">
        <f t="array" ref="C2228">+INDEX(Table_4[[Departamento]:[Municipio]],FINAL!$B2228,1)</f>
        <v>Colón</v>
      </c>
      <c r="D2228" s="75" t="str" cm="1">
        <f t="array" ref="D2228">+INDEX(Table_4[[Departamento]:[Municipio]],FINAL!$B2228,4)</f>
        <v>Limon</v>
      </c>
      <c r="E2228" s="75" t="str" cm="1">
        <f t="array" ref="E2228">+INDEX(Table_4[[Departamento]:[Municipio]],FINAL!$B2228,3)</f>
        <v>0204</v>
      </c>
      <c r="F2228" s="102">
        <f t="shared" si="183"/>
        <v>43996</v>
      </c>
      <c r="G2228" s="77" t="str">
        <f>+CONSOLIDADO[[#This Row],[Codigo Municipio]]&amp;CONSOLIDADO[[#This Row],[Fecha]]</f>
        <v>020443996</v>
      </c>
      <c r="H2228" s="78">
        <f>+IFERROR(VLOOKUP($G2228,TDAcumula!$C$2:$E$2027,3,0),0)</f>
        <v>0</v>
      </c>
      <c r="I2228" s="79">
        <f t="shared" si="185"/>
        <v>0</v>
      </c>
      <c r="J2228" s="80">
        <f>+IF(CONSOLIDADO[[#This Row],[Codigo Municipio]]=E2227,CONSOLIDADO[[#This Row],[Fallecidos Diarios]]+J2227,CONSOLIDADO[[#This Row],[Fallecidos Diarios]])</f>
        <v>0</v>
      </c>
      <c r="K2228" s="81">
        <f t="shared" si="186"/>
        <v>0</v>
      </c>
      <c r="L2228" s="82">
        <f>+IF(CONSOLIDADO[[#This Row],[Codigo Municipio]]=E2227,CONSOLIDADO[[#This Row],[Recuperados Diarios]]+L2227,CONSOLIDADO[[#This Row],[Recuperados Diarios]])</f>
        <v>0</v>
      </c>
      <c r="M2228" s="83" cm="1">
        <f t="array" ref="M2228">+IFERROR(IF(CONSOLIDADO[[#This Row],[Día]]&lt;14,0,INDEX(CONSOLIDADO[Casos Diarios],ROW()-14,1)),0)</f>
        <v>0</v>
      </c>
      <c r="N2228" s="78">
        <f>+IF(CONSOLIDADO[[#This Row],[Clave]]="710143893",1,IF(OR(CONSOLIDADO[[#This Row],[Casos Acumulados]]&gt;0,CONSOLIDADO[[#This Row],[Muertes]]&gt;0),N2227+1,I2228))</f>
        <v>0</v>
      </c>
      <c r="O2228" s="75">
        <f>+IFERROR(VLOOKUP($G2228,TDMuertes!$C$2:$E$534,3,0),0)</f>
        <v>0</v>
      </c>
      <c r="P2228" s="100" t="str">
        <f t="shared" ca="1" si="187"/>
        <v>OFF</v>
      </c>
      <c r="Q2228" s="84">
        <f>+IFERROR(VLOOKUP(CONSOLIDADO[[#This Row],[Codigo Municipio]],TDDia!$A$4:$B$394,2,0),0)</f>
        <v>0</v>
      </c>
    </row>
    <row r="2229" spans="2:17" ht="14.4" x14ac:dyDescent="0.3">
      <c r="B2229">
        <f t="shared" si="184"/>
        <v>12</v>
      </c>
      <c r="C2229" s="75" t="str" cm="1">
        <f t="array" ref="C2229">+INDEX(Table_4[[Departamento]:[Municipio]],FINAL!$B2229,1)</f>
        <v>Colón</v>
      </c>
      <c r="D2229" s="75" t="str" cm="1">
        <f t="array" ref="D2229">+INDEX(Table_4[[Departamento]:[Municipio]],FINAL!$B2229,4)</f>
        <v>Limon</v>
      </c>
      <c r="E2229" s="75" t="str" cm="1">
        <f t="array" ref="E2229">+INDEX(Table_4[[Departamento]:[Municipio]],FINAL!$B2229,3)</f>
        <v>0204</v>
      </c>
      <c r="F2229" s="102">
        <f t="shared" si="183"/>
        <v>43997</v>
      </c>
      <c r="G2229" s="77" t="str">
        <f>+CONSOLIDADO[[#This Row],[Codigo Municipio]]&amp;CONSOLIDADO[[#This Row],[Fecha]]</f>
        <v>020443997</v>
      </c>
      <c r="H2229" s="78">
        <f>+IFERROR(VLOOKUP($G2229,TDAcumula!$C$2:$E$2027,3,0),0)</f>
        <v>0</v>
      </c>
      <c r="I2229" s="79">
        <f t="shared" si="185"/>
        <v>0</v>
      </c>
      <c r="J2229" s="80">
        <f>+IF(CONSOLIDADO[[#This Row],[Codigo Municipio]]=E2228,CONSOLIDADO[[#This Row],[Fallecidos Diarios]]+J2228,CONSOLIDADO[[#This Row],[Fallecidos Diarios]])</f>
        <v>0</v>
      </c>
      <c r="K2229" s="81">
        <f t="shared" si="186"/>
        <v>0</v>
      </c>
      <c r="L2229" s="82">
        <f>+IF(CONSOLIDADO[[#This Row],[Codigo Municipio]]=E2228,CONSOLIDADO[[#This Row],[Recuperados Diarios]]+L2228,CONSOLIDADO[[#This Row],[Recuperados Diarios]])</f>
        <v>0</v>
      </c>
      <c r="M2229" s="83" cm="1">
        <f t="array" ref="M2229">+IFERROR(IF(CONSOLIDADO[[#This Row],[Día]]&lt;14,0,INDEX(CONSOLIDADO[Casos Diarios],ROW()-14,1)),0)</f>
        <v>0</v>
      </c>
      <c r="N2229" s="78">
        <f>+IF(CONSOLIDADO[[#This Row],[Clave]]="710143893",1,IF(OR(CONSOLIDADO[[#This Row],[Casos Acumulados]]&gt;0,CONSOLIDADO[[#This Row],[Muertes]]&gt;0),N2228+1,I2229))</f>
        <v>0</v>
      </c>
      <c r="O2229" s="75">
        <f>+IFERROR(VLOOKUP($G2229,TDMuertes!$C$2:$E$534,3,0),0)</f>
        <v>0</v>
      </c>
      <c r="P2229" s="100" t="str">
        <f t="shared" ca="1" si="187"/>
        <v>OFF</v>
      </c>
      <c r="Q2229" s="84">
        <f>+IFERROR(VLOOKUP(CONSOLIDADO[[#This Row],[Codigo Municipio]],TDDia!$A$4:$B$394,2,0),0)</f>
        <v>0</v>
      </c>
    </row>
    <row r="2230" spans="2:17" ht="14.4" x14ac:dyDescent="0.3">
      <c r="B2230">
        <f t="shared" si="184"/>
        <v>12</v>
      </c>
      <c r="C2230" s="75" t="str" cm="1">
        <f t="array" ref="C2230">+INDEX(Table_4[[Departamento]:[Municipio]],FINAL!$B2230,1)</f>
        <v>Colón</v>
      </c>
      <c r="D2230" s="75" t="str" cm="1">
        <f t="array" ref="D2230">+INDEX(Table_4[[Departamento]:[Municipio]],FINAL!$B2230,4)</f>
        <v>Limon</v>
      </c>
      <c r="E2230" s="75" t="str" cm="1">
        <f t="array" ref="E2230">+INDEX(Table_4[[Departamento]:[Municipio]],FINAL!$B2230,3)</f>
        <v>0204</v>
      </c>
      <c r="F2230" s="102">
        <f t="shared" si="183"/>
        <v>43998</v>
      </c>
      <c r="G2230" s="77" t="str">
        <f>+CONSOLIDADO[[#This Row],[Codigo Municipio]]&amp;CONSOLIDADO[[#This Row],[Fecha]]</f>
        <v>020443998</v>
      </c>
      <c r="H2230" s="78">
        <f>+IFERROR(VLOOKUP($G2230,TDAcumula!$C$2:$E$2027,3,0),0)</f>
        <v>0</v>
      </c>
      <c r="I2230" s="79">
        <f t="shared" si="185"/>
        <v>0</v>
      </c>
      <c r="J2230" s="80">
        <f>+IF(CONSOLIDADO[[#This Row],[Codigo Municipio]]=E2229,CONSOLIDADO[[#This Row],[Fallecidos Diarios]]+J2229,CONSOLIDADO[[#This Row],[Fallecidos Diarios]])</f>
        <v>0</v>
      </c>
      <c r="K2230" s="81">
        <f t="shared" si="186"/>
        <v>0</v>
      </c>
      <c r="L2230" s="82">
        <f>+IF(CONSOLIDADO[[#This Row],[Codigo Municipio]]=E2229,CONSOLIDADO[[#This Row],[Recuperados Diarios]]+L2229,CONSOLIDADO[[#This Row],[Recuperados Diarios]])</f>
        <v>0</v>
      </c>
      <c r="M2230" s="83" cm="1">
        <f t="array" ref="M2230">+IFERROR(IF(CONSOLIDADO[[#This Row],[Día]]&lt;14,0,INDEX(CONSOLIDADO[Casos Diarios],ROW()-14,1)),0)</f>
        <v>0</v>
      </c>
      <c r="N2230" s="78">
        <f>+IF(CONSOLIDADO[[#This Row],[Clave]]="710143893",1,IF(OR(CONSOLIDADO[[#This Row],[Casos Acumulados]]&gt;0,CONSOLIDADO[[#This Row],[Muertes]]&gt;0),N2229+1,I2230))</f>
        <v>0</v>
      </c>
      <c r="O2230" s="75">
        <f>+IFERROR(VLOOKUP($G2230,TDMuertes!$C$2:$E$534,3,0),0)</f>
        <v>0</v>
      </c>
      <c r="P2230" s="100" t="str">
        <f t="shared" ca="1" si="187"/>
        <v>OFF</v>
      </c>
      <c r="Q2230" s="84">
        <f>+IFERROR(VLOOKUP(CONSOLIDADO[[#This Row],[Codigo Municipio]],TDDia!$A$4:$B$394,2,0),0)</f>
        <v>0</v>
      </c>
    </row>
    <row r="2231" spans="2:17" ht="14.4" x14ac:dyDescent="0.3">
      <c r="B2231">
        <f t="shared" si="184"/>
        <v>12</v>
      </c>
      <c r="C2231" s="75" t="str" cm="1">
        <f t="array" ref="C2231">+INDEX(Table_4[[Departamento]:[Municipio]],FINAL!$B2231,1)</f>
        <v>Colón</v>
      </c>
      <c r="D2231" s="75" t="str" cm="1">
        <f t="array" ref="D2231">+INDEX(Table_4[[Departamento]:[Municipio]],FINAL!$B2231,4)</f>
        <v>Limon</v>
      </c>
      <c r="E2231" s="75" t="str" cm="1">
        <f t="array" ref="E2231">+INDEX(Table_4[[Departamento]:[Municipio]],FINAL!$B2231,3)</f>
        <v>0204</v>
      </c>
      <c r="F2231" s="102">
        <f t="shared" si="183"/>
        <v>43999</v>
      </c>
      <c r="G2231" s="77" t="str">
        <f>+CONSOLIDADO[[#This Row],[Codigo Municipio]]&amp;CONSOLIDADO[[#This Row],[Fecha]]</f>
        <v>020443999</v>
      </c>
      <c r="H2231" s="78">
        <f>+IFERROR(VLOOKUP($G2231,TDAcumula!$C$2:$E$2027,3,0),0)</f>
        <v>0</v>
      </c>
      <c r="I2231" s="79">
        <f t="shared" si="185"/>
        <v>0</v>
      </c>
      <c r="J2231" s="80">
        <f>+IF(CONSOLIDADO[[#This Row],[Codigo Municipio]]=E2230,CONSOLIDADO[[#This Row],[Fallecidos Diarios]]+J2230,CONSOLIDADO[[#This Row],[Fallecidos Diarios]])</f>
        <v>0</v>
      </c>
      <c r="K2231" s="81">
        <f t="shared" si="186"/>
        <v>0</v>
      </c>
      <c r="L2231" s="82">
        <f>+IF(CONSOLIDADO[[#This Row],[Codigo Municipio]]=E2230,CONSOLIDADO[[#This Row],[Recuperados Diarios]]+L2230,CONSOLIDADO[[#This Row],[Recuperados Diarios]])</f>
        <v>0</v>
      </c>
      <c r="M2231" s="83" cm="1">
        <f t="array" ref="M2231">+IFERROR(IF(CONSOLIDADO[[#This Row],[Día]]&lt;14,0,INDEX(CONSOLIDADO[Casos Diarios],ROW()-14,1)),0)</f>
        <v>0</v>
      </c>
      <c r="N2231" s="78">
        <f>+IF(CONSOLIDADO[[#This Row],[Clave]]="710143893",1,IF(OR(CONSOLIDADO[[#This Row],[Casos Acumulados]]&gt;0,CONSOLIDADO[[#This Row],[Muertes]]&gt;0),N2230+1,I2231))</f>
        <v>0</v>
      </c>
      <c r="O2231" s="75">
        <f>+IFERROR(VLOOKUP($G2231,TDMuertes!$C$2:$E$534,3,0),0)</f>
        <v>0</v>
      </c>
      <c r="P2231" s="100" t="str">
        <f t="shared" ca="1" si="187"/>
        <v>OFF</v>
      </c>
      <c r="Q2231" s="84">
        <f>+IFERROR(VLOOKUP(CONSOLIDADO[[#This Row],[Codigo Municipio]],TDDia!$A$4:$B$394,2,0),0)</f>
        <v>0</v>
      </c>
    </row>
    <row r="2232" spans="2:17" ht="14.4" x14ac:dyDescent="0.3">
      <c r="B2232">
        <f t="shared" si="184"/>
        <v>12</v>
      </c>
      <c r="C2232" s="75" t="str" cm="1">
        <f t="array" ref="C2232">+INDEX(Table_4[[Departamento]:[Municipio]],FINAL!$B2232,1)</f>
        <v>Colón</v>
      </c>
      <c r="D2232" s="75" t="str" cm="1">
        <f t="array" ref="D2232">+INDEX(Table_4[[Departamento]:[Municipio]],FINAL!$B2232,4)</f>
        <v>Limon</v>
      </c>
      <c r="E2232" s="75" t="str" cm="1">
        <f t="array" ref="E2232">+INDEX(Table_4[[Departamento]:[Municipio]],FINAL!$B2232,3)</f>
        <v>0204</v>
      </c>
      <c r="F2232" s="102">
        <f t="shared" si="183"/>
        <v>44000</v>
      </c>
      <c r="G2232" s="77" t="str">
        <f>+CONSOLIDADO[[#This Row],[Codigo Municipio]]&amp;CONSOLIDADO[[#This Row],[Fecha]]</f>
        <v>020444000</v>
      </c>
      <c r="H2232" s="78">
        <f>+IFERROR(VLOOKUP($G2232,TDAcumula!$C$2:$E$2027,3,0),0)</f>
        <v>0</v>
      </c>
      <c r="I2232" s="79">
        <f t="shared" si="185"/>
        <v>0</v>
      </c>
      <c r="J2232" s="80">
        <f>+IF(CONSOLIDADO[[#This Row],[Codigo Municipio]]=E2231,CONSOLIDADO[[#This Row],[Fallecidos Diarios]]+J2231,CONSOLIDADO[[#This Row],[Fallecidos Diarios]])</f>
        <v>0</v>
      </c>
      <c r="K2232" s="81">
        <f t="shared" si="186"/>
        <v>0</v>
      </c>
      <c r="L2232" s="82">
        <f>+IF(CONSOLIDADO[[#This Row],[Codigo Municipio]]=E2231,CONSOLIDADO[[#This Row],[Recuperados Diarios]]+L2231,CONSOLIDADO[[#This Row],[Recuperados Diarios]])</f>
        <v>0</v>
      </c>
      <c r="M2232" s="83" cm="1">
        <f t="array" ref="M2232">+IFERROR(IF(CONSOLIDADO[[#This Row],[Día]]&lt;14,0,INDEX(CONSOLIDADO[Casos Diarios],ROW()-14,1)),0)</f>
        <v>0</v>
      </c>
      <c r="N2232" s="78">
        <f>+IF(CONSOLIDADO[[#This Row],[Clave]]="710143893",1,IF(OR(CONSOLIDADO[[#This Row],[Casos Acumulados]]&gt;0,CONSOLIDADO[[#This Row],[Muertes]]&gt;0),N2231+1,I2232))</f>
        <v>0</v>
      </c>
      <c r="O2232" s="75">
        <f>+IFERROR(VLOOKUP($G2232,TDMuertes!$C$2:$E$534,3,0),0)</f>
        <v>0</v>
      </c>
      <c r="P2232" s="100" t="str">
        <f t="shared" ca="1" si="187"/>
        <v>OFF</v>
      </c>
      <c r="Q2232" s="84">
        <f>+IFERROR(VLOOKUP(CONSOLIDADO[[#This Row],[Codigo Municipio]],TDDia!$A$4:$B$394,2,0),0)</f>
        <v>0</v>
      </c>
    </row>
    <row r="2233" spans="2:17" ht="14.4" x14ac:dyDescent="0.3">
      <c r="B2233">
        <f t="shared" si="184"/>
        <v>12</v>
      </c>
      <c r="C2233" s="75" t="str" cm="1">
        <f t="array" ref="C2233">+INDEX(Table_4[[Departamento]:[Municipio]],FINAL!$B2233,1)</f>
        <v>Colón</v>
      </c>
      <c r="D2233" s="75" t="str" cm="1">
        <f t="array" ref="D2233">+INDEX(Table_4[[Departamento]:[Municipio]],FINAL!$B2233,4)</f>
        <v>Limon</v>
      </c>
      <c r="E2233" s="75" t="str" cm="1">
        <f t="array" ref="E2233">+INDEX(Table_4[[Departamento]:[Municipio]],FINAL!$B2233,3)</f>
        <v>0204</v>
      </c>
      <c r="F2233" s="102">
        <f t="shared" si="183"/>
        <v>44001</v>
      </c>
      <c r="G2233" s="77" t="str">
        <f>+CONSOLIDADO[[#This Row],[Codigo Municipio]]&amp;CONSOLIDADO[[#This Row],[Fecha]]</f>
        <v>020444001</v>
      </c>
      <c r="H2233" s="78">
        <f>+IFERROR(VLOOKUP($G2233,TDAcumula!$C$2:$E$2027,3,0),0)</f>
        <v>0</v>
      </c>
      <c r="I2233" s="79">
        <f t="shared" si="185"/>
        <v>0</v>
      </c>
      <c r="J2233" s="80">
        <f>+IF(CONSOLIDADO[[#This Row],[Codigo Municipio]]=E2232,CONSOLIDADO[[#This Row],[Fallecidos Diarios]]+J2232,CONSOLIDADO[[#This Row],[Fallecidos Diarios]])</f>
        <v>0</v>
      </c>
      <c r="K2233" s="81">
        <f t="shared" si="186"/>
        <v>0</v>
      </c>
      <c r="L2233" s="82">
        <f>+IF(CONSOLIDADO[[#This Row],[Codigo Municipio]]=E2232,CONSOLIDADO[[#This Row],[Recuperados Diarios]]+L2232,CONSOLIDADO[[#This Row],[Recuperados Diarios]])</f>
        <v>0</v>
      </c>
      <c r="M2233" s="83" cm="1">
        <f t="array" ref="M2233">+IFERROR(IF(CONSOLIDADO[[#This Row],[Día]]&lt;14,0,INDEX(CONSOLIDADO[Casos Diarios],ROW()-14,1)),0)</f>
        <v>0</v>
      </c>
      <c r="N2233" s="78">
        <f>+IF(CONSOLIDADO[[#This Row],[Clave]]="710143893",1,IF(OR(CONSOLIDADO[[#This Row],[Casos Acumulados]]&gt;0,CONSOLIDADO[[#This Row],[Muertes]]&gt;0),N2232+1,I2233))</f>
        <v>0</v>
      </c>
      <c r="O2233" s="75">
        <f>+IFERROR(VLOOKUP($G2233,TDMuertes!$C$2:$E$534,3,0),0)</f>
        <v>0</v>
      </c>
      <c r="P2233" s="100" t="str">
        <f t="shared" ca="1" si="187"/>
        <v>OFF</v>
      </c>
      <c r="Q2233" s="84">
        <f>+IFERROR(VLOOKUP(CONSOLIDADO[[#This Row],[Codigo Municipio]],TDDia!$A$4:$B$394,2,0),0)</f>
        <v>0</v>
      </c>
    </row>
    <row r="2234" spans="2:17" ht="14.4" x14ac:dyDescent="0.3">
      <c r="B2234">
        <f t="shared" si="184"/>
        <v>12</v>
      </c>
      <c r="C2234" s="75" t="str" cm="1">
        <f t="array" ref="C2234">+INDEX(Table_4[[Departamento]:[Municipio]],FINAL!$B2234,1)</f>
        <v>Colón</v>
      </c>
      <c r="D2234" s="75" t="str" cm="1">
        <f t="array" ref="D2234">+INDEX(Table_4[[Departamento]:[Municipio]],FINAL!$B2234,4)</f>
        <v>Limon</v>
      </c>
      <c r="E2234" s="75" t="str" cm="1">
        <f t="array" ref="E2234">+INDEX(Table_4[[Departamento]:[Municipio]],FINAL!$B2234,3)</f>
        <v>0204</v>
      </c>
      <c r="F2234" s="102">
        <f t="shared" si="183"/>
        <v>44002</v>
      </c>
      <c r="G2234" s="77" t="str">
        <f>+CONSOLIDADO[[#This Row],[Codigo Municipio]]&amp;CONSOLIDADO[[#This Row],[Fecha]]</f>
        <v>020444002</v>
      </c>
      <c r="H2234" s="78">
        <f>+IFERROR(VLOOKUP($G2234,TDAcumula!$C$2:$E$2027,3,0),0)</f>
        <v>0</v>
      </c>
      <c r="I2234" s="79">
        <f t="shared" si="185"/>
        <v>0</v>
      </c>
      <c r="J2234" s="80">
        <f>+IF(CONSOLIDADO[[#This Row],[Codigo Municipio]]=E2233,CONSOLIDADO[[#This Row],[Fallecidos Diarios]]+J2233,CONSOLIDADO[[#This Row],[Fallecidos Diarios]])</f>
        <v>0</v>
      </c>
      <c r="K2234" s="81">
        <f t="shared" si="186"/>
        <v>0</v>
      </c>
      <c r="L2234" s="82">
        <f>+IF(CONSOLIDADO[[#This Row],[Codigo Municipio]]=E2233,CONSOLIDADO[[#This Row],[Recuperados Diarios]]+L2233,CONSOLIDADO[[#This Row],[Recuperados Diarios]])</f>
        <v>0</v>
      </c>
      <c r="M2234" s="83" cm="1">
        <f t="array" ref="M2234">+IFERROR(IF(CONSOLIDADO[[#This Row],[Día]]&lt;14,0,INDEX(CONSOLIDADO[Casos Diarios],ROW()-14,1)),0)</f>
        <v>0</v>
      </c>
      <c r="N2234" s="78">
        <f>+IF(CONSOLIDADO[[#This Row],[Clave]]="710143893",1,IF(OR(CONSOLIDADO[[#This Row],[Casos Acumulados]]&gt;0,CONSOLIDADO[[#This Row],[Muertes]]&gt;0),N2233+1,I2234))</f>
        <v>0</v>
      </c>
      <c r="O2234" s="75">
        <f>+IFERROR(VLOOKUP($G2234,TDMuertes!$C$2:$E$534,3,0),0)</f>
        <v>0</v>
      </c>
      <c r="P2234" s="100" t="str">
        <f t="shared" ca="1" si="187"/>
        <v>OFF</v>
      </c>
      <c r="Q2234" s="84">
        <f>+IFERROR(VLOOKUP(CONSOLIDADO[[#This Row],[Codigo Municipio]],TDDia!$A$4:$B$394,2,0),0)</f>
        <v>0</v>
      </c>
    </row>
    <row r="2235" spans="2:17" ht="14.4" x14ac:dyDescent="0.3">
      <c r="B2235">
        <f t="shared" si="184"/>
        <v>12</v>
      </c>
      <c r="C2235" s="75" t="str" cm="1">
        <f t="array" ref="C2235">+INDEX(Table_4[[Departamento]:[Municipio]],FINAL!$B2235,1)</f>
        <v>Colón</v>
      </c>
      <c r="D2235" s="75" t="str" cm="1">
        <f t="array" ref="D2235">+INDEX(Table_4[[Departamento]:[Municipio]],FINAL!$B2235,4)</f>
        <v>Limon</v>
      </c>
      <c r="E2235" s="75" t="str" cm="1">
        <f t="array" ref="E2235">+INDEX(Table_4[[Departamento]:[Municipio]],FINAL!$B2235,3)</f>
        <v>0204</v>
      </c>
      <c r="F2235" s="102">
        <f t="shared" si="183"/>
        <v>44003</v>
      </c>
      <c r="G2235" s="77" t="str">
        <f>+CONSOLIDADO[[#This Row],[Codigo Municipio]]&amp;CONSOLIDADO[[#This Row],[Fecha]]</f>
        <v>020444003</v>
      </c>
      <c r="H2235" s="78">
        <f>+IFERROR(VLOOKUP($G2235,TDAcumula!$C$2:$E$2027,3,0),0)</f>
        <v>0</v>
      </c>
      <c r="I2235" s="79">
        <f t="shared" si="185"/>
        <v>0</v>
      </c>
      <c r="J2235" s="80">
        <f>+IF(CONSOLIDADO[[#This Row],[Codigo Municipio]]=E2234,CONSOLIDADO[[#This Row],[Fallecidos Diarios]]+J2234,CONSOLIDADO[[#This Row],[Fallecidos Diarios]])</f>
        <v>0</v>
      </c>
      <c r="K2235" s="81">
        <f t="shared" si="186"/>
        <v>0</v>
      </c>
      <c r="L2235" s="82">
        <f>+IF(CONSOLIDADO[[#This Row],[Codigo Municipio]]=E2234,CONSOLIDADO[[#This Row],[Recuperados Diarios]]+L2234,CONSOLIDADO[[#This Row],[Recuperados Diarios]])</f>
        <v>0</v>
      </c>
      <c r="M2235" s="83" cm="1">
        <f t="array" ref="M2235">+IFERROR(IF(CONSOLIDADO[[#This Row],[Día]]&lt;14,0,INDEX(CONSOLIDADO[Casos Diarios],ROW()-14,1)),0)</f>
        <v>0</v>
      </c>
      <c r="N2235" s="78">
        <f>+IF(CONSOLIDADO[[#This Row],[Clave]]="710143893",1,IF(OR(CONSOLIDADO[[#This Row],[Casos Acumulados]]&gt;0,CONSOLIDADO[[#This Row],[Muertes]]&gt;0),N2234+1,I2235))</f>
        <v>0</v>
      </c>
      <c r="O2235" s="75">
        <f>+IFERROR(VLOOKUP($G2235,TDMuertes!$C$2:$E$534,3,0),0)</f>
        <v>0</v>
      </c>
      <c r="P2235" s="100" t="str">
        <f t="shared" ca="1" si="187"/>
        <v>OFF</v>
      </c>
      <c r="Q2235" s="84">
        <f>+IFERROR(VLOOKUP(CONSOLIDADO[[#This Row],[Codigo Municipio]],TDDia!$A$4:$B$394,2,0),0)</f>
        <v>0</v>
      </c>
    </row>
    <row r="2236" spans="2:17" ht="14.4" x14ac:dyDescent="0.3">
      <c r="B2236">
        <f t="shared" si="184"/>
        <v>12</v>
      </c>
      <c r="C2236" s="75" t="str" cm="1">
        <f t="array" ref="C2236">+INDEX(Table_4[[Departamento]:[Municipio]],FINAL!$B2236,1)</f>
        <v>Colón</v>
      </c>
      <c r="D2236" s="75" t="str" cm="1">
        <f t="array" ref="D2236">+INDEX(Table_4[[Departamento]:[Municipio]],FINAL!$B2236,4)</f>
        <v>Limon</v>
      </c>
      <c r="E2236" s="75" t="str" cm="1">
        <f t="array" ref="E2236">+INDEX(Table_4[[Departamento]:[Municipio]],FINAL!$B2236,3)</f>
        <v>0204</v>
      </c>
      <c r="F2236" s="102">
        <f t="shared" si="183"/>
        <v>44004</v>
      </c>
      <c r="G2236" s="77" t="str">
        <f>+CONSOLIDADO[[#This Row],[Codigo Municipio]]&amp;CONSOLIDADO[[#This Row],[Fecha]]</f>
        <v>020444004</v>
      </c>
      <c r="H2236" s="78">
        <f>+IFERROR(VLOOKUP($G2236,TDAcumula!$C$2:$E$2027,3,0),0)</f>
        <v>0</v>
      </c>
      <c r="I2236" s="79">
        <f t="shared" si="185"/>
        <v>0</v>
      </c>
      <c r="J2236" s="80">
        <f>+IF(CONSOLIDADO[[#This Row],[Codigo Municipio]]=E2235,CONSOLIDADO[[#This Row],[Fallecidos Diarios]]+J2235,CONSOLIDADO[[#This Row],[Fallecidos Diarios]])</f>
        <v>0</v>
      </c>
      <c r="K2236" s="81">
        <f t="shared" si="186"/>
        <v>0</v>
      </c>
      <c r="L2236" s="82">
        <f>+IF(CONSOLIDADO[[#This Row],[Codigo Municipio]]=E2235,CONSOLIDADO[[#This Row],[Recuperados Diarios]]+L2235,CONSOLIDADO[[#This Row],[Recuperados Diarios]])</f>
        <v>0</v>
      </c>
      <c r="M2236" s="83" cm="1">
        <f t="array" ref="M2236">+IFERROR(IF(CONSOLIDADO[[#This Row],[Día]]&lt;14,0,INDEX(CONSOLIDADO[Casos Diarios],ROW()-14,1)),0)</f>
        <v>0</v>
      </c>
      <c r="N2236" s="78">
        <f>+IF(CONSOLIDADO[[#This Row],[Clave]]="710143893",1,IF(OR(CONSOLIDADO[[#This Row],[Casos Acumulados]]&gt;0,CONSOLIDADO[[#This Row],[Muertes]]&gt;0),N2235+1,I2236))</f>
        <v>0</v>
      </c>
      <c r="O2236" s="75">
        <f>+IFERROR(VLOOKUP($G2236,TDMuertes!$C$2:$E$534,3,0),0)</f>
        <v>0</v>
      </c>
      <c r="P2236" s="100" t="str">
        <f t="shared" ca="1" si="187"/>
        <v>OFF</v>
      </c>
      <c r="Q2236" s="84">
        <f>+IFERROR(VLOOKUP(CONSOLIDADO[[#This Row],[Codigo Municipio]],TDDia!$A$4:$B$394,2,0),0)</f>
        <v>0</v>
      </c>
    </row>
    <row r="2237" spans="2:17" ht="14.4" x14ac:dyDescent="0.3">
      <c r="B2237">
        <f t="shared" si="184"/>
        <v>12</v>
      </c>
      <c r="C2237" s="75" t="str" cm="1">
        <f t="array" ref="C2237">+INDEX(Table_4[[Departamento]:[Municipio]],FINAL!$B2237,1)</f>
        <v>Colón</v>
      </c>
      <c r="D2237" s="75" t="str" cm="1">
        <f t="array" ref="D2237">+INDEX(Table_4[[Departamento]:[Municipio]],FINAL!$B2237,4)</f>
        <v>Limon</v>
      </c>
      <c r="E2237" s="75" t="str" cm="1">
        <f t="array" ref="E2237">+INDEX(Table_4[[Departamento]:[Municipio]],FINAL!$B2237,3)</f>
        <v>0204</v>
      </c>
      <c r="F2237" s="102">
        <f t="shared" si="183"/>
        <v>44005</v>
      </c>
      <c r="G2237" s="77" t="str">
        <f>+CONSOLIDADO[[#This Row],[Codigo Municipio]]&amp;CONSOLIDADO[[#This Row],[Fecha]]</f>
        <v>020444005</v>
      </c>
      <c r="H2237" s="78">
        <f>+IFERROR(VLOOKUP($G2237,TDAcumula!$C$2:$E$2027,3,0),0)</f>
        <v>0</v>
      </c>
      <c r="I2237" s="79">
        <f t="shared" si="185"/>
        <v>0</v>
      </c>
      <c r="J2237" s="80">
        <f>+IF(CONSOLIDADO[[#This Row],[Codigo Municipio]]=E2236,CONSOLIDADO[[#This Row],[Fallecidos Diarios]]+J2236,CONSOLIDADO[[#This Row],[Fallecidos Diarios]])</f>
        <v>0</v>
      </c>
      <c r="K2237" s="81">
        <f t="shared" si="186"/>
        <v>0</v>
      </c>
      <c r="L2237" s="82">
        <f>+IF(CONSOLIDADO[[#This Row],[Codigo Municipio]]=E2236,CONSOLIDADO[[#This Row],[Recuperados Diarios]]+L2236,CONSOLIDADO[[#This Row],[Recuperados Diarios]])</f>
        <v>0</v>
      </c>
      <c r="M2237" s="83" cm="1">
        <f t="array" ref="M2237">+IFERROR(IF(CONSOLIDADO[[#This Row],[Día]]&lt;14,0,INDEX(CONSOLIDADO[Casos Diarios],ROW()-14,1)),0)</f>
        <v>0</v>
      </c>
      <c r="N2237" s="78">
        <f>+IF(CONSOLIDADO[[#This Row],[Clave]]="710143893",1,IF(OR(CONSOLIDADO[[#This Row],[Casos Acumulados]]&gt;0,CONSOLIDADO[[#This Row],[Muertes]]&gt;0),N2236+1,I2237))</f>
        <v>0</v>
      </c>
      <c r="O2237" s="75">
        <f>+IFERROR(VLOOKUP($G2237,TDMuertes!$C$2:$E$534,3,0),0)</f>
        <v>0</v>
      </c>
      <c r="P2237" s="100" t="str">
        <f t="shared" ca="1" si="187"/>
        <v>OFF</v>
      </c>
      <c r="Q2237" s="84">
        <f>+IFERROR(VLOOKUP(CONSOLIDADO[[#This Row],[Codigo Municipio]],TDDia!$A$4:$B$394,2,0),0)</f>
        <v>0</v>
      </c>
    </row>
    <row r="2238" spans="2:17" ht="14.4" x14ac:dyDescent="0.3">
      <c r="B2238">
        <f t="shared" si="184"/>
        <v>12</v>
      </c>
      <c r="C2238" s="75" t="str" cm="1">
        <f t="array" ref="C2238">+INDEX(Table_4[[Departamento]:[Municipio]],FINAL!$B2238,1)</f>
        <v>Colón</v>
      </c>
      <c r="D2238" s="75" t="str" cm="1">
        <f t="array" ref="D2238">+INDEX(Table_4[[Departamento]:[Municipio]],FINAL!$B2238,4)</f>
        <v>Limon</v>
      </c>
      <c r="E2238" s="75" t="str" cm="1">
        <f t="array" ref="E2238">+INDEX(Table_4[[Departamento]:[Municipio]],FINAL!$B2238,3)</f>
        <v>0204</v>
      </c>
      <c r="F2238" s="102">
        <f t="shared" si="183"/>
        <v>44006</v>
      </c>
      <c r="G2238" s="77" t="str">
        <f>+CONSOLIDADO[[#This Row],[Codigo Municipio]]&amp;CONSOLIDADO[[#This Row],[Fecha]]</f>
        <v>020444006</v>
      </c>
      <c r="H2238" s="78">
        <f>+IFERROR(VLOOKUP($G2238,TDAcumula!$C$2:$E$2027,3,0),0)</f>
        <v>0</v>
      </c>
      <c r="I2238" s="79">
        <f t="shared" si="185"/>
        <v>0</v>
      </c>
      <c r="J2238" s="80">
        <f>+IF(CONSOLIDADO[[#This Row],[Codigo Municipio]]=E2237,CONSOLIDADO[[#This Row],[Fallecidos Diarios]]+J2237,CONSOLIDADO[[#This Row],[Fallecidos Diarios]])</f>
        <v>0</v>
      </c>
      <c r="K2238" s="81">
        <f t="shared" si="186"/>
        <v>0</v>
      </c>
      <c r="L2238" s="82">
        <f>+IF(CONSOLIDADO[[#This Row],[Codigo Municipio]]=E2237,CONSOLIDADO[[#This Row],[Recuperados Diarios]]+L2237,CONSOLIDADO[[#This Row],[Recuperados Diarios]])</f>
        <v>0</v>
      </c>
      <c r="M2238" s="83" cm="1">
        <f t="array" ref="M2238">+IFERROR(IF(CONSOLIDADO[[#This Row],[Día]]&lt;14,0,INDEX(CONSOLIDADO[Casos Diarios],ROW()-14,1)),0)</f>
        <v>0</v>
      </c>
      <c r="N2238" s="78">
        <f>+IF(CONSOLIDADO[[#This Row],[Clave]]="710143893",1,IF(OR(CONSOLIDADO[[#This Row],[Casos Acumulados]]&gt;0,CONSOLIDADO[[#This Row],[Muertes]]&gt;0),N2237+1,I2238))</f>
        <v>0</v>
      </c>
      <c r="O2238" s="75">
        <f>+IFERROR(VLOOKUP($G2238,TDMuertes!$C$2:$E$534,3,0),0)</f>
        <v>0</v>
      </c>
      <c r="P2238" s="100" t="str">
        <f t="shared" ca="1" si="187"/>
        <v>OFF</v>
      </c>
      <c r="Q2238" s="84">
        <f>+IFERROR(VLOOKUP(CONSOLIDADO[[#This Row],[Codigo Municipio]],TDDia!$A$4:$B$394,2,0),0)</f>
        <v>0</v>
      </c>
    </row>
    <row r="2239" spans="2:17" ht="14.4" x14ac:dyDescent="0.3">
      <c r="B2239">
        <f t="shared" si="184"/>
        <v>12</v>
      </c>
      <c r="C2239" s="75" t="str" cm="1">
        <f t="array" ref="C2239">+INDEX(Table_4[[Departamento]:[Municipio]],FINAL!$B2239,1)</f>
        <v>Colón</v>
      </c>
      <c r="D2239" s="75" t="str" cm="1">
        <f t="array" ref="D2239">+INDEX(Table_4[[Departamento]:[Municipio]],FINAL!$B2239,4)</f>
        <v>Limon</v>
      </c>
      <c r="E2239" s="75" t="str" cm="1">
        <f t="array" ref="E2239">+INDEX(Table_4[[Departamento]:[Municipio]],FINAL!$B2239,3)</f>
        <v>0204</v>
      </c>
      <c r="F2239" s="102">
        <f t="shared" si="183"/>
        <v>44007</v>
      </c>
      <c r="G2239" s="77" t="str">
        <f>+CONSOLIDADO[[#This Row],[Codigo Municipio]]&amp;CONSOLIDADO[[#This Row],[Fecha]]</f>
        <v>020444007</v>
      </c>
      <c r="H2239" s="78">
        <f>+IFERROR(VLOOKUP($G2239,TDAcumula!$C$2:$E$2027,3,0),0)</f>
        <v>0</v>
      </c>
      <c r="I2239" s="79">
        <f t="shared" si="185"/>
        <v>0</v>
      </c>
      <c r="J2239" s="80">
        <f>+IF(CONSOLIDADO[[#This Row],[Codigo Municipio]]=E2238,CONSOLIDADO[[#This Row],[Fallecidos Diarios]]+J2238,CONSOLIDADO[[#This Row],[Fallecidos Diarios]])</f>
        <v>0</v>
      </c>
      <c r="K2239" s="81">
        <f t="shared" si="186"/>
        <v>0</v>
      </c>
      <c r="L2239" s="82">
        <f>+IF(CONSOLIDADO[[#This Row],[Codigo Municipio]]=E2238,CONSOLIDADO[[#This Row],[Recuperados Diarios]]+L2238,CONSOLIDADO[[#This Row],[Recuperados Diarios]])</f>
        <v>0</v>
      </c>
      <c r="M2239" s="83" cm="1">
        <f t="array" ref="M2239">+IFERROR(IF(CONSOLIDADO[[#This Row],[Día]]&lt;14,0,INDEX(CONSOLIDADO[Casos Diarios],ROW()-14,1)),0)</f>
        <v>0</v>
      </c>
      <c r="N2239" s="78">
        <f>+IF(CONSOLIDADO[[#This Row],[Clave]]="710143893",1,IF(OR(CONSOLIDADO[[#This Row],[Casos Acumulados]]&gt;0,CONSOLIDADO[[#This Row],[Muertes]]&gt;0),N2238+1,I2239))</f>
        <v>0</v>
      </c>
      <c r="O2239" s="75">
        <f>+IFERROR(VLOOKUP($G2239,TDMuertes!$C$2:$E$534,3,0),0)</f>
        <v>0</v>
      </c>
      <c r="P2239" s="100" t="str">
        <f t="shared" ca="1" si="187"/>
        <v>OFF</v>
      </c>
      <c r="Q2239" s="84">
        <f>+IFERROR(VLOOKUP(CONSOLIDADO[[#This Row],[Codigo Municipio]],TDDia!$A$4:$B$394,2,0),0)</f>
        <v>0</v>
      </c>
    </row>
    <row r="2240" spans="2:17" ht="14.4" x14ac:dyDescent="0.3">
      <c r="B2240">
        <f t="shared" si="184"/>
        <v>12</v>
      </c>
      <c r="C2240" s="75" t="str" cm="1">
        <f t="array" ref="C2240">+INDEX(Table_4[[Departamento]:[Municipio]],FINAL!$B2240,1)</f>
        <v>Colón</v>
      </c>
      <c r="D2240" s="75" t="str" cm="1">
        <f t="array" ref="D2240">+INDEX(Table_4[[Departamento]:[Municipio]],FINAL!$B2240,4)</f>
        <v>Limon</v>
      </c>
      <c r="E2240" s="75" t="str" cm="1">
        <f t="array" ref="E2240">+INDEX(Table_4[[Departamento]:[Municipio]],FINAL!$B2240,3)</f>
        <v>0204</v>
      </c>
      <c r="F2240" s="102">
        <f t="shared" si="183"/>
        <v>44008</v>
      </c>
      <c r="G2240" s="77" t="str">
        <f>+CONSOLIDADO[[#This Row],[Codigo Municipio]]&amp;CONSOLIDADO[[#This Row],[Fecha]]</f>
        <v>020444008</v>
      </c>
      <c r="H2240" s="78">
        <f>+IFERROR(VLOOKUP($G2240,TDAcumula!$C$2:$E$2027,3,0),0)</f>
        <v>0</v>
      </c>
      <c r="I2240" s="79">
        <f t="shared" si="185"/>
        <v>0</v>
      </c>
      <c r="J2240" s="80">
        <f>+IF(CONSOLIDADO[[#This Row],[Codigo Municipio]]=E2239,CONSOLIDADO[[#This Row],[Fallecidos Diarios]]+J2239,CONSOLIDADO[[#This Row],[Fallecidos Diarios]])</f>
        <v>0</v>
      </c>
      <c r="K2240" s="81">
        <f t="shared" si="186"/>
        <v>0</v>
      </c>
      <c r="L2240" s="82">
        <f>+IF(CONSOLIDADO[[#This Row],[Codigo Municipio]]=E2239,CONSOLIDADO[[#This Row],[Recuperados Diarios]]+L2239,CONSOLIDADO[[#This Row],[Recuperados Diarios]])</f>
        <v>0</v>
      </c>
      <c r="M2240" s="83" cm="1">
        <f t="array" ref="M2240">+IFERROR(IF(CONSOLIDADO[[#This Row],[Día]]&lt;14,0,INDEX(CONSOLIDADO[Casos Diarios],ROW()-14,1)),0)</f>
        <v>0</v>
      </c>
      <c r="N2240" s="78">
        <f>+IF(CONSOLIDADO[[#This Row],[Clave]]="710143893",1,IF(OR(CONSOLIDADO[[#This Row],[Casos Acumulados]]&gt;0,CONSOLIDADO[[#This Row],[Muertes]]&gt;0),N2239+1,I2240))</f>
        <v>0</v>
      </c>
      <c r="O2240" s="75">
        <f>+IFERROR(VLOOKUP($G2240,TDMuertes!$C$2:$E$534,3,0),0)</f>
        <v>0</v>
      </c>
      <c r="P2240" s="100" t="str">
        <f t="shared" ca="1" si="187"/>
        <v>OFF</v>
      </c>
      <c r="Q2240" s="84">
        <f>+IFERROR(VLOOKUP(CONSOLIDADO[[#This Row],[Codigo Municipio]],TDDia!$A$4:$B$394,2,0),0)</f>
        <v>0</v>
      </c>
    </row>
    <row r="2241" spans="2:17" ht="14.4" x14ac:dyDescent="0.3">
      <c r="B2241">
        <f t="shared" si="184"/>
        <v>12</v>
      </c>
      <c r="C2241" s="75" t="str" cm="1">
        <f t="array" ref="C2241">+INDEX(Table_4[[Departamento]:[Municipio]],FINAL!$B2241,1)</f>
        <v>Colón</v>
      </c>
      <c r="D2241" s="75" t="str" cm="1">
        <f t="array" ref="D2241">+INDEX(Table_4[[Departamento]:[Municipio]],FINAL!$B2241,4)</f>
        <v>Limon</v>
      </c>
      <c r="E2241" s="75" t="str" cm="1">
        <f t="array" ref="E2241">+INDEX(Table_4[[Departamento]:[Municipio]],FINAL!$B2241,3)</f>
        <v>0204</v>
      </c>
      <c r="F2241" s="102">
        <f t="shared" si="183"/>
        <v>44009</v>
      </c>
      <c r="G2241" s="77" t="str">
        <f>+CONSOLIDADO[[#This Row],[Codigo Municipio]]&amp;CONSOLIDADO[[#This Row],[Fecha]]</f>
        <v>020444009</v>
      </c>
      <c r="H2241" s="78">
        <f>+IFERROR(VLOOKUP($G2241,TDAcumula!$C$2:$E$2027,3,0),0)</f>
        <v>0</v>
      </c>
      <c r="I2241" s="79">
        <f t="shared" si="185"/>
        <v>0</v>
      </c>
      <c r="J2241" s="80">
        <f>+IF(CONSOLIDADO[[#This Row],[Codigo Municipio]]=E2240,CONSOLIDADO[[#This Row],[Fallecidos Diarios]]+J2240,CONSOLIDADO[[#This Row],[Fallecidos Diarios]])</f>
        <v>0</v>
      </c>
      <c r="K2241" s="81">
        <f t="shared" si="186"/>
        <v>0</v>
      </c>
      <c r="L2241" s="82">
        <f>+IF(CONSOLIDADO[[#This Row],[Codigo Municipio]]=E2240,CONSOLIDADO[[#This Row],[Recuperados Diarios]]+L2240,CONSOLIDADO[[#This Row],[Recuperados Diarios]])</f>
        <v>0</v>
      </c>
      <c r="M2241" s="83" cm="1">
        <f t="array" ref="M2241">+IFERROR(IF(CONSOLIDADO[[#This Row],[Día]]&lt;14,0,INDEX(CONSOLIDADO[Casos Diarios],ROW()-14,1)),0)</f>
        <v>0</v>
      </c>
      <c r="N2241" s="78">
        <f>+IF(CONSOLIDADO[[#This Row],[Clave]]="710143893",1,IF(OR(CONSOLIDADO[[#This Row],[Casos Acumulados]]&gt;0,CONSOLIDADO[[#This Row],[Muertes]]&gt;0),N2240+1,I2241))</f>
        <v>0</v>
      </c>
      <c r="O2241" s="75">
        <f>+IFERROR(VLOOKUP($G2241,TDMuertes!$C$2:$E$534,3,0),0)</f>
        <v>0</v>
      </c>
      <c r="P2241" s="100" t="str">
        <f t="shared" ca="1" si="187"/>
        <v>OFF</v>
      </c>
      <c r="Q2241" s="84">
        <f>+IFERROR(VLOOKUP(CONSOLIDADO[[#This Row],[Codigo Municipio]],TDDia!$A$4:$B$394,2,0),0)</f>
        <v>0</v>
      </c>
    </row>
    <row r="2242" spans="2:17" ht="14.4" x14ac:dyDescent="0.3">
      <c r="B2242">
        <f t="shared" si="184"/>
        <v>12</v>
      </c>
      <c r="C2242" s="75" t="str" cm="1">
        <f t="array" ref="C2242">+INDEX(Table_4[[Departamento]:[Municipio]],FINAL!$B2242,1)</f>
        <v>Colón</v>
      </c>
      <c r="D2242" s="75" t="str" cm="1">
        <f t="array" ref="D2242">+INDEX(Table_4[[Departamento]:[Municipio]],FINAL!$B2242,4)</f>
        <v>Limon</v>
      </c>
      <c r="E2242" s="75" t="str" cm="1">
        <f t="array" ref="E2242">+INDEX(Table_4[[Departamento]:[Municipio]],FINAL!$B2242,3)</f>
        <v>0204</v>
      </c>
      <c r="F2242" s="102">
        <f t="shared" ref="F2242:F2243" si="188">+F2049</f>
        <v>44010</v>
      </c>
      <c r="G2242" s="77" t="str">
        <f>+CONSOLIDADO[[#This Row],[Codigo Municipio]]&amp;CONSOLIDADO[[#This Row],[Fecha]]</f>
        <v>020444010</v>
      </c>
      <c r="H2242" s="78">
        <f>+IFERROR(VLOOKUP($G2242,TDAcumula!$C$2:$E$2027,3,0),0)</f>
        <v>0</v>
      </c>
      <c r="I2242" s="79">
        <f t="shared" si="185"/>
        <v>0</v>
      </c>
      <c r="J2242" s="80">
        <f>+IF(CONSOLIDADO[[#This Row],[Codigo Municipio]]=E2241,CONSOLIDADO[[#This Row],[Fallecidos Diarios]]+J2241,CONSOLIDADO[[#This Row],[Fallecidos Diarios]])</f>
        <v>0</v>
      </c>
      <c r="K2242" s="81">
        <f t="shared" si="186"/>
        <v>0</v>
      </c>
      <c r="L2242" s="82">
        <f>+IF(CONSOLIDADO[[#This Row],[Codigo Municipio]]=E2241,CONSOLIDADO[[#This Row],[Recuperados Diarios]]+L2241,CONSOLIDADO[[#This Row],[Recuperados Diarios]])</f>
        <v>0</v>
      </c>
      <c r="M2242" s="83" cm="1">
        <f t="array" ref="M2242">+IFERROR(IF(CONSOLIDADO[[#This Row],[Día]]&lt;14,0,INDEX(CONSOLIDADO[Casos Diarios],ROW()-14,1)),0)</f>
        <v>0</v>
      </c>
      <c r="N2242" s="78">
        <f>+IF(CONSOLIDADO[[#This Row],[Clave]]="710143893",1,IF(OR(CONSOLIDADO[[#This Row],[Casos Acumulados]]&gt;0,CONSOLIDADO[[#This Row],[Muertes]]&gt;0),N2241+1,I2242))</f>
        <v>0</v>
      </c>
      <c r="O2242" s="75">
        <f>+IFERROR(VLOOKUP($G2242,TDMuertes!$C$2:$E$534,3,0),0)</f>
        <v>0</v>
      </c>
      <c r="P2242" s="100" t="str">
        <f t="shared" ca="1" si="187"/>
        <v>OFF</v>
      </c>
      <c r="Q2242" s="84">
        <f>+IFERROR(VLOOKUP(CONSOLIDADO[[#This Row],[Codigo Municipio]],TDDia!$A$4:$B$394,2,0),0)</f>
        <v>0</v>
      </c>
    </row>
    <row r="2243" spans="2:17" ht="14.4" x14ac:dyDescent="0.3">
      <c r="B2243">
        <f t="shared" si="184"/>
        <v>12</v>
      </c>
      <c r="C2243" s="75" t="str" cm="1">
        <f t="array" ref="C2243">+INDEX(Table_4[[Departamento]:[Municipio]],FINAL!$B2243,1)</f>
        <v>Colón</v>
      </c>
      <c r="D2243" s="75" t="str" cm="1">
        <f t="array" ref="D2243">+INDEX(Table_4[[Departamento]:[Municipio]],FINAL!$B2243,4)</f>
        <v>Limon</v>
      </c>
      <c r="E2243" s="75" t="str" cm="1">
        <f t="array" ref="E2243">+INDEX(Table_4[[Departamento]:[Municipio]],FINAL!$B2243,3)</f>
        <v>0204</v>
      </c>
      <c r="F2243" s="102">
        <f t="shared" si="188"/>
        <v>44011</v>
      </c>
      <c r="G2243" s="77" t="str">
        <f>+CONSOLIDADO[[#This Row],[Codigo Municipio]]&amp;CONSOLIDADO[[#This Row],[Fecha]]</f>
        <v>020444011</v>
      </c>
      <c r="H2243" s="78">
        <f>+IFERROR(VLOOKUP($G2243,TDAcumula!$C$2:$E$2027,3,0),0)</f>
        <v>0</v>
      </c>
      <c r="I2243" s="79">
        <f t="shared" si="185"/>
        <v>0</v>
      </c>
      <c r="J2243" s="80">
        <f>+IF(CONSOLIDADO[[#This Row],[Codigo Municipio]]=E2242,CONSOLIDADO[[#This Row],[Fallecidos Diarios]]+J2242,CONSOLIDADO[[#This Row],[Fallecidos Diarios]])</f>
        <v>0</v>
      </c>
      <c r="K2243" s="81">
        <f t="shared" si="186"/>
        <v>0</v>
      </c>
      <c r="L2243" s="82">
        <f>+IF(CONSOLIDADO[[#This Row],[Codigo Municipio]]=E2242,CONSOLIDADO[[#This Row],[Recuperados Diarios]]+L2242,CONSOLIDADO[[#This Row],[Recuperados Diarios]])</f>
        <v>0</v>
      </c>
      <c r="M2243" s="83" cm="1">
        <f t="array" ref="M2243">+IFERROR(IF(CONSOLIDADO[[#This Row],[Día]]&lt;14,0,INDEX(CONSOLIDADO[Casos Diarios],ROW()-14,1)),0)</f>
        <v>0</v>
      </c>
      <c r="N2243" s="78">
        <f>+IF(CONSOLIDADO[[#This Row],[Clave]]="710143893",1,IF(OR(CONSOLIDADO[[#This Row],[Casos Acumulados]]&gt;0,CONSOLIDADO[[#This Row],[Muertes]]&gt;0),N2242+1,I2243))</f>
        <v>0</v>
      </c>
      <c r="O2243" s="75">
        <f>+IFERROR(VLOOKUP($G2243,TDMuertes!$C$2:$E$534,3,0),0)</f>
        <v>0</v>
      </c>
      <c r="P2243" s="100" t="str">
        <f t="shared" ca="1" si="187"/>
        <v>OFF</v>
      </c>
      <c r="Q2243" s="84">
        <f>+IFERROR(VLOOKUP(CONSOLIDADO[[#This Row],[Codigo Municipio]],TDDia!$A$4:$B$394,2,0),0)</f>
        <v>0</v>
      </c>
    </row>
    <row r="2244" spans="2:17" x14ac:dyDescent="0.25">
      <c r="B2244">
        <f t="shared" si="184"/>
        <v>12</v>
      </c>
    </row>
    <row r="2245" spans="2:17" x14ac:dyDescent="0.25">
      <c r="B2245">
        <f t="shared" ref="B2245:B2308" si="189">+IF(F2244=44085,B2244+1,B2244)</f>
        <v>12</v>
      </c>
    </row>
    <row r="2246" spans="2:17" x14ac:dyDescent="0.25">
      <c r="B2246">
        <f t="shared" si="189"/>
        <v>12</v>
      </c>
    </row>
    <row r="2247" spans="2:17" x14ac:dyDescent="0.25">
      <c r="B2247">
        <f t="shared" si="189"/>
        <v>12</v>
      </c>
    </row>
    <row r="2248" spans="2:17" x14ac:dyDescent="0.25">
      <c r="B2248">
        <f t="shared" si="189"/>
        <v>12</v>
      </c>
    </row>
    <row r="2249" spans="2:17" x14ac:dyDescent="0.25">
      <c r="B2249">
        <f t="shared" si="189"/>
        <v>12</v>
      </c>
    </row>
    <row r="2250" spans="2:17" x14ac:dyDescent="0.25">
      <c r="B2250">
        <f t="shared" si="189"/>
        <v>12</v>
      </c>
    </row>
    <row r="2251" spans="2:17" x14ac:dyDescent="0.25">
      <c r="B2251">
        <f t="shared" si="189"/>
        <v>12</v>
      </c>
    </row>
    <row r="2252" spans="2:17" x14ac:dyDescent="0.25">
      <c r="B2252">
        <f t="shared" si="189"/>
        <v>12</v>
      </c>
    </row>
    <row r="2253" spans="2:17" x14ac:dyDescent="0.25">
      <c r="B2253">
        <f t="shared" si="189"/>
        <v>12</v>
      </c>
    </row>
    <row r="2254" spans="2:17" x14ac:dyDescent="0.25">
      <c r="B2254">
        <f t="shared" si="189"/>
        <v>12</v>
      </c>
    </row>
    <row r="2255" spans="2:17" x14ac:dyDescent="0.25">
      <c r="B2255">
        <f t="shared" si="189"/>
        <v>12</v>
      </c>
    </row>
    <row r="2256" spans="2:17" x14ac:dyDescent="0.25">
      <c r="B2256">
        <f t="shared" si="189"/>
        <v>12</v>
      </c>
    </row>
    <row r="2257" spans="2:2" x14ac:dyDescent="0.25">
      <c r="B2257">
        <f t="shared" si="189"/>
        <v>12</v>
      </c>
    </row>
    <row r="2258" spans="2:2" x14ac:dyDescent="0.25">
      <c r="B2258">
        <f t="shared" si="189"/>
        <v>12</v>
      </c>
    </row>
    <row r="2259" spans="2:2" x14ac:dyDescent="0.25">
      <c r="B2259">
        <f t="shared" si="189"/>
        <v>12</v>
      </c>
    </row>
    <row r="2260" spans="2:2" x14ac:dyDescent="0.25">
      <c r="B2260">
        <f t="shared" si="189"/>
        <v>12</v>
      </c>
    </row>
    <row r="2261" spans="2:2" x14ac:dyDescent="0.25">
      <c r="B2261">
        <f t="shared" si="189"/>
        <v>12</v>
      </c>
    </row>
    <row r="2262" spans="2:2" x14ac:dyDescent="0.25">
      <c r="B2262">
        <f t="shared" si="189"/>
        <v>12</v>
      </c>
    </row>
    <row r="2263" spans="2:2" x14ac:dyDescent="0.25">
      <c r="B2263">
        <f t="shared" si="189"/>
        <v>12</v>
      </c>
    </row>
    <row r="2264" spans="2:2" x14ac:dyDescent="0.25">
      <c r="B2264">
        <f t="shared" si="189"/>
        <v>12</v>
      </c>
    </row>
    <row r="2265" spans="2:2" x14ac:dyDescent="0.25">
      <c r="B2265">
        <f t="shared" si="189"/>
        <v>12</v>
      </c>
    </row>
    <row r="2266" spans="2:2" x14ac:dyDescent="0.25">
      <c r="B2266">
        <f t="shared" si="189"/>
        <v>12</v>
      </c>
    </row>
    <row r="2267" spans="2:2" x14ac:dyDescent="0.25">
      <c r="B2267">
        <f t="shared" si="189"/>
        <v>12</v>
      </c>
    </row>
    <row r="2268" spans="2:2" x14ac:dyDescent="0.25">
      <c r="B2268">
        <f t="shared" si="189"/>
        <v>12</v>
      </c>
    </row>
    <row r="2269" spans="2:2" x14ac:dyDescent="0.25">
      <c r="B2269">
        <f t="shared" si="189"/>
        <v>12</v>
      </c>
    </row>
    <row r="2270" spans="2:2" x14ac:dyDescent="0.25">
      <c r="B2270">
        <f t="shared" si="189"/>
        <v>12</v>
      </c>
    </row>
    <row r="2271" spans="2:2" x14ac:dyDescent="0.25">
      <c r="B2271">
        <f t="shared" si="189"/>
        <v>12</v>
      </c>
    </row>
    <row r="2272" spans="2:2" x14ac:dyDescent="0.25">
      <c r="B2272">
        <f t="shared" si="189"/>
        <v>12</v>
      </c>
    </row>
    <row r="2273" spans="2:2" x14ac:dyDescent="0.25">
      <c r="B2273">
        <f t="shared" si="189"/>
        <v>12</v>
      </c>
    </row>
    <row r="2274" spans="2:2" x14ac:dyDescent="0.25">
      <c r="B2274">
        <f t="shared" si="189"/>
        <v>12</v>
      </c>
    </row>
    <row r="2275" spans="2:2" x14ac:dyDescent="0.25">
      <c r="B2275">
        <f t="shared" si="189"/>
        <v>12</v>
      </c>
    </row>
    <row r="2276" spans="2:2" x14ac:dyDescent="0.25">
      <c r="B2276">
        <f t="shared" si="189"/>
        <v>12</v>
      </c>
    </row>
    <row r="2277" spans="2:2" x14ac:dyDescent="0.25">
      <c r="B2277">
        <f t="shared" si="189"/>
        <v>12</v>
      </c>
    </row>
    <row r="2278" spans="2:2" x14ac:dyDescent="0.25">
      <c r="B2278">
        <f t="shared" si="189"/>
        <v>12</v>
      </c>
    </row>
    <row r="2279" spans="2:2" x14ac:dyDescent="0.25">
      <c r="B2279">
        <f t="shared" si="189"/>
        <v>12</v>
      </c>
    </row>
    <row r="2280" spans="2:2" x14ac:dyDescent="0.25">
      <c r="B2280">
        <f t="shared" si="189"/>
        <v>12</v>
      </c>
    </row>
    <row r="2281" spans="2:2" x14ac:dyDescent="0.25">
      <c r="B2281">
        <f t="shared" si="189"/>
        <v>12</v>
      </c>
    </row>
    <row r="2282" spans="2:2" x14ac:dyDescent="0.25">
      <c r="B2282">
        <f t="shared" si="189"/>
        <v>12</v>
      </c>
    </row>
    <row r="2283" spans="2:2" x14ac:dyDescent="0.25">
      <c r="B2283">
        <f t="shared" si="189"/>
        <v>12</v>
      </c>
    </row>
    <row r="2284" spans="2:2" x14ac:dyDescent="0.25">
      <c r="B2284">
        <f t="shared" si="189"/>
        <v>12</v>
      </c>
    </row>
    <row r="2285" spans="2:2" x14ac:dyDescent="0.25">
      <c r="B2285">
        <f t="shared" si="189"/>
        <v>12</v>
      </c>
    </row>
    <row r="2286" spans="2:2" x14ac:dyDescent="0.25">
      <c r="B2286">
        <f t="shared" si="189"/>
        <v>12</v>
      </c>
    </row>
    <row r="2287" spans="2:2" x14ac:dyDescent="0.25">
      <c r="B2287">
        <f t="shared" si="189"/>
        <v>12</v>
      </c>
    </row>
    <row r="2288" spans="2:2" x14ac:dyDescent="0.25">
      <c r="B2288">
        <f t="shared" si="189"/>
        <v>12</v>
      </c>
    </row>
    <row r="2289" spans="2:2" x14ac:dyDescent="0.25">
      <c r="B2289">
        <f t="shared" si="189"/>
        <v>12</v>
      </c>
    </row>
    <row r="2290" spans="2:2" x14ac:dyDescent="0.25">
      <c r="B2290">
        <f t="shared" si="189"/>
        <v>12</v>
      </c>
    </row>
    <row r="2291" spans="2:2" x14ac:dyDescent="0.25">
      <c r="B2291">
        <f t="shared" si="189"/>
        <v>12</v>
      </c>
    </row>
    <row r="2292" spans="2:2" x14ac:dyDescent="0.25">
      <c r="B2292">
        <f t="shared" si="189"/>
        <v>12</v>
      </c>
    </row>
    <row r="2293" spans="2:2" x14ac:dyDescent="0.25">
      <c r="B2293">
        <f t="shared" si="189"/>
        <v>12</v>
      </c>
    </row>
    <row r="2294" spans="2:2" x14ac:dyDescent="0.25">
      <c r="B2294">
        <f t="shared" si="189"/>
        <v>12</v>
      </c>
    </row>
    <row r="2295" spans="2:2" x14ac:dyDescent="0.25">
      <c r="B2295">
        <f t="shared" si="189"/>
        <v>12</v>
      </c>
    </row>
    <row r="2296" spans="2:2" x14ac:dyDescent="0.25">
      <c r="B2296">
        <f t="shared" si="189"/>
        <v>12</v>
      </c>
    </row>
    <row r="2297" spans="2:2" x14ac:dyDescent="0.25">
      <c r="B2297">
        <f t="shared" si="189"/>
        <v>12</v>
      </c>
    </row>
    <row r="2298" spans="2:2" x14ac:dyDescent="0.25">
      <c r="B2298">
        <f t="shared" si="189"/>
        <v>12</v>
      </c>
    </row>
    <row r="2299" spans="2:2" x14ac:dyDescent="0.25">
      <c r="B2299">
        <f t="shared" si="189"/>
        <v>12</v>
      </c>
    </row>
    <row r="2300" spans="2:2" x14ac:dyDescent="0.25">
      <c r="B2300">
        <f t="shared" si="189"/>
        <v>12</v>
      </c>
    </row>
    <row r="2301" spans="2:2" x14ac:dyDescent="0.25">
      <c r="B2301">
        <f t="shared" si="189"/>
        <v>12</v>
      </c>
    </row>
    <row r="2302" spans="2:2" x14ac:dyDescent="0.25">
      <c r="B2302">
        <f t="shared" si="189"/>
        <v>12</v>
      </c>
    </row>
    <row r="2303" spans="2:2" x14ac:dyDescent="0.25">
      <c r="B2303">
        <f t="shared" si="189"/>
        <v>12</v>
      </c>
    </row>
    <row r="2304" spans="2:2" x14ac:dyDescent="0.25">
      <c r="B2304">
        <f t="shared" si="189"/>
        <v>12</v>
      </c>
    </row>
    <row r="2305" spans="2:2" x14ac:dyDescent="0.25">
      <c r="B2305">
        <f t="shared" si="189"/>
        <v>12</v>
      </c>
    </row>
    <row r="2306" spans="2:2" x14ac:dyDescent="0.25">
      <c r="B2306">
        <f t="shared" si="189"/>
        <v>12</v>
      </c>
    </row>
    <row r="2307" spans="2:2" x14ac:dyDescent="0.25">
      <c r="B2307">
        <f t="shared" si="189"/>
        <v>12</v>
      </c>
    </row>
    <row r="2308" spans="2:2" x14ac:dyDescent="0.25">
      <c r="B2308">
        <f t="shared" si="189"/>
        <v>12</v>
      </c>
    </row>
    <row r="2309" spans="2:2" x14ac:dyDescent="0.25">
      <c r="B2309">
        <f t="shared" ref="B2309:B2372" si="190">+IF(F2308=44085,B2308+1,B2308)</f>
        <v>12</v>
      </c>
    </row>
    <row r="2310" spans="2:2" x14ac:dyDescent="0.25">
      <c r="B2310">
        <f t="shared" si="190"/>
        <v>12</v>
      </c>
    </row>
    <row r="2311" spans="2:2" x14ac:dyDescent="0.25">
      <c r="B2311">
        <f t="shared" si="190"/>
        <v>12</v>
      </c>
    </row>
    <row r="2312" spans="2:2" x14ac:dyDescent="0.25">
      <c r="B2312">
        <f t="shared" si="190"/>
        <v>12</v>
      </c>
    </row>
    <row r="2313" spans="2:2" x14ac:dyDescent="0.25">
      <c r="B2313">
        <f t="shared" si="190"/>
        <v>12</v>
      </c>
    </row>
    <row r="2314" spans="2:2" x14ac:dyDescent="0.25">
      <c r="B2314">
        <f t="shared" si="190"/>
        <v>12</v>
      </c>
    </row>
    <row r="2315" spans="2:2" x14ac:dyDescent="0.25">
      <c r="B2315">
        <f t="shared" si="190"/>
        <v>12</v>
      </c>
    </row>
    <row r="2316" spans="2:2" x14ac:dyDescent="0.25">
      <c r="B2316">
        <f t="shared" si="190"/>
        <v>12</v>
      </c>
    </row>
    <row r="2317" spans="2:2" x14ac:dyDescent="0.25">
      <c r="B2317">
        <f t="shared" si="190"/>
        <v>12</v>
      </c>
    </row>
    <row r="2318" spans="2:2" x14ac:dyDescent="0.25">
      <c r="B2318">
        <f t="shared" si="190"/>
        <v>12</v>
      </c>
    </row>
    <row r="2319" spans="2:2" x14ac:dyDescent="0.25">
      <c r="B2319">
        <f t="shared" si="190"/>
        <v>12</v>
      </c>
    </row>
    <row r="2320" spans="2:2" x14ac:dyDescent="0.25">
      <c r="B2320">
        <f t="shared" si="190"/>
        <v>12</v>
      </c>
    </row>
    <row r="2321" spans="2:2" x14ac:dyDescent="0.25">
      <c r="B2321">
        <f t="shared" si="190"/>
        <v>12</v>
      </c>
    </row>
    <row r="2322" spans="2:2" x14ac:dyDescent="0.25">
      <c r="B2322">
        <f t="shared" si="190"/>
        <v>12</v>
      </c>
    </row>
    <row r="2323" spans="2:2" x14ac:dyDescent="0.25">
      <c r="B2323">
        <f t="shared" si="190"/>
        <v>12</v>
      </c>
    </row>
    <row r="2324" spans="2:2" x14ac:dyDescent="0.25">
      <c r="B2324">
        <f t="shared" si="190"/>
        <v>12</v>
      </c>
    </row>
    <row r="2325" spans="2:2" x14ac:dyDescent="0.25">
      <c r="B2325">
        <f t="shared" si="190"/>
        <v>12</v>
      </c>
    </row>
    <row r="2326" spans="2:2" x14ac:dyDescent="0.25">
      <c r="B2326">
        <f t="shared" si="190"/>
        <v>12</v>
      </c>
    </row>
    <row r="2327" spans="2:2" x14ac:dyDescent="0.25">
      <c r="B2327">
        <f t="shared" si="190"/>
        <v>12</v>
      </c>
    </row>
    <row r="2328" spans="2:2" x14ac:dyDescent="0.25">
      <c r="B2328">
        <f t="shared" si="190"/>
        <v>12</v>
      </c>
    </row>
    <row r="2329" spans="2:2" x14ac:dyDescent="0.25">
      <c r="B2329">
        <f t="shared" si="190"/>
        <v>12</v>
      </c>
    </row>
    <row r="2330" spans="2:2" x14ac:dyDescent="0.25">
      <c r="B2330">
        <f t="shared" si="190"/>
        <v>12</v>
      </c>
    </row>
    <row r="2331" spans="2:2" x14ac:dyDescent="0.25">
      <c r="B2331">
        <f t="shared" si="190"/>
        <v>12</v>
      </c>
    </row>
    <row r="2332" spans="2:2" x14ac:dyDescent="0.25">
      <c r="B2332">
        <f t="shared" si="190"/>
        <v>12</v>
      </c>
    </row>
    <row r="2333" spans="2:2" x14ac:dyDescent="0.25">
      <c r="B2333">
        <f t="shared" si="190"/>
        <v>12</v>
      </c>
    </row>
    <row r="2334" spans="2:2" x14ac:dyDescent="0.25">
      <c r="B2334">
        <f t="shared" si="190"/>
        <v>12</v>
      </c>
    </row>
    <row r="2335" spans="2:2" x14ac:dyDescent="0.25">
      <c r="B2335">
        <f t="shared" si="190"/>
        <v>12</v>
      </c>
    </row>
    <row r="2336" spans="2:2" x14ac:dyDescent="0.25">
      <c r="B2336">
        <f t="shared" si="190"/>
        <v>12</v>
      </c>
    </row>
    <row r="2337" spans="2:2" x14ac:dyDescent="0.25">
      <c r="B2337">
        <f t="shared" si="190"/>
        <v>12</v>
      </c>
    </row>
    <row r="2338" spans="2:2" x14ac:dyDescent="0.25">
      <c r="B2338">
        <f t="shared" si="190"/>
        <v>12</v>
      </c>
    </row>
    <row r="2339" spans="2:2" x14ac:dyDescent="0.25">
      <c r="B2339">
        <f t="shared" si="190"/>
        <v>12</v>
      </c>
    </row>
    <row r="2340" spans="2:2" x14ac:dyDescent="0.25">
      <c r="B2340">
        <f t="shared" si="190"/>
        <v>12</v>
      </c>
    </row>
    <row r="2341" spans="2:2" x14ac:dyDescent="0.25">
      <c r="B2341">
        <f t="shared" si="190"/>
        <v>12</v>
      </c>
    </row>
    <row r="2342" spans="2:2" x14ac:dyDescent="0.25">
      <c r="B2342">
        <f t="shared" si="190"/>
        <v>12</v>
      </c>
    </row>
    <row r="2343" spans="2:2" x14ac:dyDescent="0.25">
      <c r="B2343">
        <f t="shared" si="190"/>
        <v>12</v>
      </c>
    </row>
    <row r="2344" spans="2:2" x14ac:dyDescent="0.25">
      <c r="B2344">
        <f t="shared" si="190"/>
        <v>12</v>
      </c>
    </row>
    <row r="2345" spans="2:2" x14ac:dyDescent="0.25">
      <c r="B2345">
        <f t="shared" si="190"/>
        <v>12</v>
      </c>
    </row>
    <row r="2346" spans="2:2" x14ac:dyDescent="0.25">
      <c r="B2346">
        <f t="shared" si="190"/>
        <v>12</v>
      </c>
    </row>
    <row r="2347" spans="2:2" x14ac:dyDescent="0.25">
      <c r="B2347">
        <f t="shared" si="190"/>
        <v>12</v>
      </c>
    </row>
    <row r="2348" spans="2:2" x14ac:dyDescent="0.25">
      <c r="B2348">
        <f t="shared" si="190"/>
        <v>12</v>
      </c>
    </row>
    <row r="2349" spans="2:2" x14ac:dyDescent="0.25">
      <c r="B2349">
        <f t="shared" si="190"/>
        <v>12</v>
      </c>
    </row>
    <row r="2350" spans="2:2" x14ac:dyDescent="0.25">
      <c r="B2350">
        <f t="shared" si="190"/>
        <v>12</v>
      </c>
    </row>
    <row r="2351" spans="2:2" x14ac:dyDescent="0.25">
      <c r="B2351">
        <f t="shared" si="190"/>
        <v>12</v>
      </c>
    </row>
    <row r="2352" spans="2:2" x14ac:dyDescent="0.25">
      <c r="B2352">
        <f t="shared" si="190"/>
        <v>12</v>
      </c>
    </row>
    <row r="2353" spans="2:2" x14ac:dyDescent="0.25">
      <c r="B2353">
        <f t="shared" si="190"/>
        <v>12</v>
      </c>
    </row>
    <row r="2354" spans="2:2" x14ac:dyDescent="0.25">
      <c r="B2354">
        <f t="shared" si="190"/>
        <v>12</v>
      </c>
    </row>
    <row r="2355" spans="2:2" x14ac:dyDescent="0.25">
      <c r="B2355">
        <f t="shared" si="190"/>
        <v>12</v>
      </c>
    </row>
    <row r="2356" spans="2:2" x14ac:dyDescent="0.25">
      <c r="B2356">
        <f t="shared" si="190"/>
        <v>12</v>
      </c>
    </row>
    <row r="2357" spans="2:2" x14ac:dyDescent="0.25">
      <c r="B2357">
        <f t="shared" si="190"/>
        <v>12</v>
      </c>
    </row>
    <row r="2358" spans="2:2" x14ac:dyDescent="0.25">
      <c r="B2358">
        <f t="shared" si="190"/>
        <v>12</v>
      </c>
    </row>
    <row r="2359" spans="2:2" x14ac:dyDescent="0.25">
      <c r="B2359">
        <f t="shared" si="190"/>
        <v>12</v>
      </c>
    </row>
    <row r="2360" spans="2:2" x14ac:dyDescent="0.25">
      <c r="B2360">
        <f t="shared" si="190"/>
        <v>12</v>
      </c>
    </row>
    <row r="2361" spans="2:2" x14ac:dyDescent="0.25">
      <c r="B2361">
        <f t="shared" si="190"/>
        <v>12</v>
      </c>
    </row>
    <row r="2362" spans="2:2" x14ac:dyDescent="0.25">
      <c r="B2362">
        <f t="shared" si="190"/>
        <v>12</v>
      </c>
    </row>
    <row r="2363" spans="2:2" x14ac:dyDescent="0.25">
      <c r="B2363">
        <f t="shared" si="190"/>
        <v>12</v>
      </c>
    </row>
    <row r="2364" spans="2:2" x14ac:dyDescent="0.25">
      <c r="B2364">
        <f t="shared" si="190"/>
        <v>12</v>
      </c>
    </row>
    <row r="2365" spans="2:2" x14ac:dyDescent="0.25">
      <c r="B2365">
        <f t="shared" si="190"/>
        <v>12</v>
      </c>
    </row>
    <row r="2366" spans="2:2" x14ac:dyDescent="0.25">
      <c r="B2366">
        <f t="shared" si="190"/>
        <v>12</v>
      </c>
    </row>
    <row r="2367" spans="2:2" x14ac:dyDescent="0.25">
      <c r="B2367">
        <f t="shared" si="190"/>
        <v>12</v>
      </c>
    </row>
    <row r="2368" spans="2:2" x14ac:dyDescent="0.25">
      <c r="B2368">
        <f t="shared" si="190"/>
        <v>12</v>
      </c>
    </row>
    <row r="2369" spans="2:2" x14ac:dyDescent="0.25">
      <c r="B2369">
        <f t="shared" si="190"/>
        <v>12</v>
      </c>
    </row>
    <row r="2370" spans="2:2" x14ac:dyDescent="0.25">
      <c r="B2370">
        <f t="shared" si="190"/>
        <v>12</v>
      </c>
    </row>
    <row r="2371" spans="2:2" x14ac:dyDescent="0.25">
      <c r="B2371">
        <f t="shared" si="190"/>
        <v>12</v>
      </c>
    </row>
    <row r="2372" spans="2:2" x14ac:dyDescent="0.25">
      <c r="B2372">
        <f t="shared" si="190"/>
        <v>12</v>
      </c>
    </row>
    <row r="2373" spans="2:2" x14ac:dyDescent="0.25">
      <c r="B2373">
        <f t="shared" ref="B2373:B2436" si="191">+IF(F2372=44085,B2372+1,B2372)</f>
        <v>12</v>
      </c>
    </row>
    <row r="2374" spans="2:2" x14ac:dyDescent="0.25">
      <c r="B2374">
        <f t="shared" si="191"/>
        <v>12</v>
      </c>
    </row>
    <row r="2375" spans="2:2" x14ac:dyDescent="0.25">
      <c r="B2375">
        <f t="shared" si="191"/>
        <v>12</v>
      </c>
    </row>
    <row r="2376" spans="2:2" x14ac:dyDescent="0.25">
      <c r="B2376">
        <f t="shared" si="191"/>
        <v>12</v>
      </c>
    </row>
    <row r="2377" spans="2:2" x14ac:dyDescent="0.25">
      <c r="B2377">
        <f t="shared" si="191"/>
        <v>12</v>
      </c>
    </row>
    <row r="2378" spans="2:2" x14ac:dyDescent="0.25">
      <c r="B2378">
        <f t="shared" si="191"/>
        <v>12</v>
      </c>
    </row>
    <row r="2379" spans="2:2" x14ac:dyDescent="0.25">
      <c r="B2379">
        <f t="shared" si="191"/>
        <v>12</v>
      </c>
    </row>
    <row r="2380" spans="2:2" x14ac:dyDescent="0.25">
      <c r="B2380">
        <f t="shared" si="191"/>
        <v>12</v>
      </c>
    </row>
    <row r="2381" spans="2:2" x14ac:dyDescent="0.25">
      <c r="B2381">
        <f t="shared" si="191"/>
        <v>12</v>
      </c>
    </row>
    <row r="2382" spans="2:2" x14ac:dyDescent="0.25">
      <c r="B2382">
        <f t="shared" si="191"/>
        <v>12</v>
      </c>
    </row>
    <row r="2383" spans="2:2" x14ac:dyDescent="0.25">
      <c r="B2383">
        <f t="shared" si="191"/>
        <v>12</v>
      </c>
    </row>
    <row r="2384" spans="2:2" x14ac:dyDescent="0.25">
      <c r="B2384">
        <f t="shared" si="191"/>
        <v>12</v>
      </c>
    </row>
    <row r="2385" spans="2:2" x14ac:dyDescent="0.25">
      <c r="B2385">
        <f t="shared" si="191"/>
        <v>12</v>
      </c>
    </row>
    <row r="2386" spans="2:2" x14ac:dyDescent="0.25">
      <c r="B2386">
        <f t="shared" si="191"/>
        <v>12</v>
      </c>
    </row>
    <row r="2387" spans="2:2" x14ac:dyDescent="0.25">
      <c r="B2387">
        <f t="shared" si="191"/>
        <v>12</v>
      </c>
    </row>
    <row r="2388" spans="2:2" x14ac:dyDescent="0.25">
      <c r="B2388">
        <f t="shared" si="191"/>
        <v>12</v>
      </c>
    </row>
    <row r="2389" spans="2:2" x14ac:dyDescent="0.25">
      <c r="B2389">
        <f t="shared" si="191"/>
        <v>12</v>
      </c>
    </row>
    <row r="2390" spans="2:2" x14ac:dyDescent="0.25">
      <c r="B2390">
        <f t="shared" si="191"/>
        <v>12</v>
      </c>
    </row>
    <row r="2391" spans="2:2" x14ac:dyDescent="0.25">
      <c r="B2391">
        <f t="shared" si="191"/>
        <v>12</v>
      </c>
    </row>
    <row r="2392" spans="2:2" x14ac:dyDescent="0.25">
      <c r="B2392">
        <f t="shared" si="191"/>
        <v>12</v>
      </c>
    </row>
    <row r="2393" spans="2:2" x14ac:dyDescent="0.25">
      <c r="B2393">
        <f t="shared" si="191"/>
        <v>12</v>
      </c>
    </row>
    <row r="2394" spans="2:2" x14ac:dyDescent="0.25">
      <c r="B2394">
        <f t="shared" si="191"/>
        <v>12</v>
      </c>
    </row>
    <row r="2395" spans="2:2" x14ac:dyDescent="0.25">
      <c r="B2395">
        <f t="shared" si="191"/>
        <v>12</v>
      </c>
    </row>
    <row r="2396" spans="2:2" x14ac:dyDescent="0.25">
      <c r="B2396">
        <f t="shared" si="191"/>
        <v>12</v>
      </c>
    </row>
    <row r="2397" spans="2:2" x14ac:dyDescent="0.25">
      <c r="B2397">
        <f t="shared" si="191"/>
        <v>12</v>
      </c>
    </row>
    <row r="2398" spans="2:2" x14ac:dyDescent="0.25">
      <c r="B2398">
        <f t="shared" si="191"/>
        <v>12</v>
      </c>
    </row>
    <row r="2399" spans="2:2" x14ac:dyDescent="0.25">
      <c r="B2399">
        <f t="shared" si="191"/>
        <v>12</v>
      </c>
    </row>
    <row r="2400" spans="2:2" x14ac:dyDescent="0.25">
      <c r="B2400">
        <f t="shared" si="191"/>
        <v>12</v>
      </c>
    </row>
    <row r="2401" spans="2:2" x14ac:dyDescent="0.25">
      <c r="B2401">
        <f t="shared" si="191"/>
        <v>12</v>
      </c>
    </row>
    <row r="2402" spans="2:2" x14ac:dyDescent="0.25">
      <c r="B2402">
        <f t="shared" si="191"/>
        <v>12</v>
      </c>
    </row>
    <row r="2403" spans="2:2" x14ac:dyDescent="0.25">
      <c r="B2403">
        <f t="shared" si="191"/>
        <v>12</v>
      </c>
    </row>
    <row r="2404" spans="2:2" x14ac:dyDescent="0.25">
      <c r="B2404">
        <f t="shared" si="191"/>
        <v>12</v>
      </c>
    </row>
    <row r="2405" spans="2:2" x14ac:dyDescent="0.25">
      <c r="B2405">
        <f t="shared" si="191"/>
        <v>12</v>
      </c>
    </row>
    <row r="2406" spans="2:2" x14ac:dyDescent="0.25">
      <c r="B2406">
        <f t="shared" si="191"/>
        <v>12</v>
      </c>
    </row>
    <row r="2407" spans="2:2" x14ac:dyDescent="0.25">
      <c r="B2407">
        <f t="shared" si="191"/>
        <v>12</v>
      </c>
    </row>
    <row r="2408" spans="2:2" x14ac:dyDescent="0.25">
      <c r="B2408">
        <f t="shared" si="191"/>
        <v>12</v>
      </c>
    </row>
    <row r="2409" spans="2:2" x14ac:dyDescent="0.25">
      <c r="B2409">
        <f t="shared" si="191"/>
        <v>12</v>
      </c>
    </row>
    <row r="2410" spans="2:2" x14ac:dyDescent="0.25">
      <c r="B2410">
        <f t="shared" si="191"/>
        <v>12</v>
      </c>
    </row>
    <row r="2411" spans="2:2" x14ac:dyDescent="0.25">
      <c r="B2411">
        <f t="shared" si="191"/>
        <v>12</v>
      </c>
    </row>
    <row r="2412" spans="2:2" x14ac:dyDescent="0.25">
      <c r="B2412">
        <f t="shared" si="191"/>
        <v>12</v>
      </c>
    </row>
    <row r="2413" spans="2:2" x14ac:dyDescent="0.25">
      <c r="B2413">
        <f t="shared" si="191"/>
        <v>12</v>
      </c>
    </row>
    <row r="2414" spans="2:2" x14ac:dyDescent="0.25">
      <c r="B2414">
        <f t="shared" si="191"/>
        <v>12</v>
      </c>
    </row>
    <row r="2415" spans="2:2" x14ac:dyDescent="0.25">
      <c r="B2415">
        <f t="shared" si="191"/>
        <v>12</v>
      </c>
    </row>
    <row r="2416" spans="2:2" x14ac:dyDescent="0.25">
      <c r="B2416">
        <f t="shared" si="191"/>
        <v>12</v>
      </c>
    </row>
    <row r="2417" spans="2:2" x14ac:dyDescent="0.25">
      <c r="B2417">
        <f t="shared" si="191"/>
        <v>12</v>
      </c>
    </row>
    <row r="2418" spans="2:2" x14ac:dyDescent="0.25">
      <c r="B2418">
        <f t="shared" si="191"/>
        <v>12</v>
      </c>
    </row>
    <row r="2419" spans="2:2" x14ac:dyDescent="0.25">
      <c r="B2419">
        <f t="shared" si="191"/>
        <v>12</v>
      </c>
    </row>
    <row r="2420" spans="2:2" x14ac:dyDescent="0.25">
      <c r="B2420">
        <f t="shared" si="191"/>
        <v>12</v>
      </c>
    </row>
    <row r="2421" spans="2:2" x14ac:dyDescent="0.25">
      <c r="B2421">
        <f t="shared" si="191"/>
        <v>12</v>
      </c>
    </row>
    <row r="2422" spans="2:2" x14ac:dyDescent="0.25">
      <c r="B2422">
        <f t="shared" si="191"/>
        <v>12</v>
      </c>
    </row>
    <row r="2423" spans="2:2" x14ac:dyDescent="0.25">
      <c r="B2423">
        <f t="shared" si="191"/>
        <v>12</v>
      </c>
    </row>
    <row r="2424" spans="2:2" x14ac:dyDescent="0.25">
      <c r="B2424">
        <f t="shared" si="191"/>
        <v>12</v>
      </c>
    </row>
    <row r="2425" spans="2:2" x14ac:dyDescent="0.25">
      <c r="B2425">
        <f t="shared" si="191"/>
        <v>12</v>
      </c>
    </row>
    <row r="2426" spans="2:2" x14ac:dyDescent="0.25">
      <c r="B2426">
        <f t="shared" si="191"/>
        <v>12</v>
      </c>
    </row>
    <row r="2427" spans="2:2" x14ac:dyDescent="0.25">
      <c r="B2427">
        <f t="shared" si="191"/>
        <v>12</v>
      </c>
    </row>
    <row r="2428" spans="2:2" x14ac:dyDescent="0.25">
      <c r="B2428">
        <f t="shared" si="191"/>
        <v>12</v>
      </c>
    </row>
    <row r="2429" spans="2:2" x14ac:dyDescent="0.25">
      <c r="B2429">
        <f t="shared" si="191"/>
        <v>12</v>
      </c>
    </row>
    <row r="2430" spans="2:2" x14ac:dyDescent="0.25">
      <c r="B2430">
        <f t="shared" si="191"/>
        <v>12</v>
      </c>
    </row>
    <row r="2431" spans="2:2" x14ac:dyDescent="0.25">
      <c r="B2431">
        <f t="shared" si="191"/>
        <v>12</v>
      </c>
    </row>
    <row r="2432" spans="2:2" x14ac:dyDescent="0.25">
      <c r="B2432">
        <f t="shared" si="191"/>
        <v>12</v>
      </c>
    </row>
    <row r="2433" spans="2:2" x14ac:dyDescent="0.25">
      <c r="B2433">
        <f t="shared" si="191"/>
        <v>12</v>
      </c>
    </row>
    <row r="2434" spans="2:2" x14ac:dyDescent="0.25">
      <c r="B2434">
        <f t="shared" si="191"/>
        <v>12</v>
      </c>
    </row>
    <row r="2435" spans="2:2" x14ac:dyDescent="0.25">
      <c r="B2435">
        <f t="shared" si="191"/>
        <v>12</v>
      </c>
    </row>
    <row r="2436" spans="2:2" x14ac:dyDescent="0.25">
      <c r="B2436">
        <f t="shared" si="191"/>
        <v>12</v>
      </c>
    </row>
    <row r="2437" spans="2:2" x14ac:dyDescent="0.25">
      <c r="B2437">
        <f t="shared" ref="B2437:B2500" si="192">+IF(F2436=44085,B2436+1,B2436)</f>
        <v>12</v>
      </c>
    </row>
    <row r="2438" spans="2:2" x14ac:dyDescent="0.25">
      <c r="B2438">
        <f t="shared" si="192"/>
        <v>12</v>
      </c>
    </row>
    <row r="2439" spans="2:2" x14ac:dyDescent="0.25">
      <c r="B2439">
        <f t="shared" si="192"/>
        <v>12</v>
      </c>
    </row>
    <row r="2440" spans="2:2" x14ac:dyDescent="0.25">
      <c r="B2440">
        <f t="shared" si="192"/>
        <v>12</v>
      </c>
    </row>
    <row r="2441" spans="2:2" x14ac:dyDescent="0.25">
      <c r="B2441">
        <f t="shared" si="192"/>
        <v>12</v>
      </c>
    </row>
    <row r="2442" spans="2:2" x14ac:dyDescent="0.25">
      <c r="B2442">
        <f t="shared" si="192"/>
        <v>12</v>
      </c>
    </row>
    <row r="2443" spans="2:2" x14ac:dyDescent="0.25">
      <c r="B2443">
        <f t="shared" si="192"/>
        <v>12</v>
      </c>
    </row>
    <row r="2444" spans="2:2" x14ac:dyDescent="0.25">
      <c r="B2444">
        <f t="shared" si="192"/>
        <v>12</v>
      </c>
    </row>
    <row r="2445" spans="2:2" x14ac:dyDescent="0.25">
      <c r="B2445">
        <f t="shared" si="192"/>
        <v>12</v>
      </c>
    </row>
    <row r="2446" spans="2:2" x14ac:dyDescent="0.25">
      <c r="B2446">
        <f t="shared" si="192"/>
        <v>12</v>
      </c>
    </row>
    <row r="2447" spans="2:2" x14ac:dyDescent="0.25">
      <c r="B2447">
        <f t="shared" si="192"/>
        <v>12</v>
      </c>
    </row>
    <row r="2448" spans="2:2" x14ac:dyDescent="0.25">
      <c r="B2448">
        <f t="shared" si="192"/>
        <v>12</v>
      </c>
    </row>
    <row r="2449" spans="2:2" x14ac:dyDescent="0.25">
      <c r="B2449">
        <f t="shared" si="192"/>
        <v>12</v>
      </c>
    </row>
    <row r="2450" spans="2:2" x14ac:dyDescent="0.25">
      <c r="B2450">
        <f t="shared" si="192"/>
        <v>12</v>
      </c>
    </row>
    <row r="2451" spans="2:2" x14ac:dyDescent="0.25">
      <c r="B2451">
        <f t="shared" si="192"/>
        <v>12</v>
      </c>
    </row>
    <row r="2452" spans="2:2" x14ac:dyDescent="0.25">
      <c r="B2452">
        <f t="shared" si="192"/>
        <v>12</v>
      </c>
    </row>
    <row r="2453" spans="2:2" x14ac:dyDescent="0.25">
      <c r="B2453">
        <f t="shared" si="192"/>
        <v>12</v>
      </c>
    </row>
    <row r="2454" spans="2:2" x14ac:dyDescent="0.25">
      <c r="B2454">
        <f t="shared" si="192"/>
        <v>12</v>
      </c>
    </row>
    <row r="2455" spans="2:2" x14ac:dyDescent="0.25">
      <c r="B2455">
        <f t="shared" si="192"/>
        <v>12</v>
      </c>
    </row>
    <row r="2456" spans="2:2" x14ac:dyDescent="0.25">
      <c r="B2456">
        <f t="shared" si="192"/>
        <v>12</v>
      </c>
    </row>
    <row r="2457" spans="2:2" x14ac:dyDescent="0.25">
      <c r="B2457">
        <f t="shared" si="192"/>
        <v>12</v>
      </c>
    </row>
    <row r="2458" spans="2:2" x14ac:dyDescent="0.25">
      <c r="B2458">
        <f t="shared" si="192"/>
        <v>12</v>
      </c>
    </row>
    <row r="2459" spans="2:2" x14ac:dyDescent="0.25">
      <c r="B2459">
        <f t="shared" si="192"/>
        <v>12</v>
      </c>
    </row>
    <row r="2460" spans="2:2" x14ac:dyDescent="0.25">
      <c r="B2460">
        <f t="shared" si="192"/>
        <v>12</v>
      </c>
    </row>
    <row r="2461" spans="2:2" x14ac:dyDescent="0.25">
      <c r="B2461">
        <f t="shared" si="192"/>
        <v>12</v>
      </c>
    </row>
    <row r="2462" spans="2:2" x14ac:dyDescent="0.25">
      <c r="B2462">
        <f t="shared" si="192"/>
        <v>12</v>
      </c>
    </row>
    <row r="2463" spans="2:2" x14ac:dyDescent="0.25">
      <c r="B2463">
        <f t="shared" si="192"/>
        <v>12</v>
      </c>
    </row>
    <row r="2464" spans="2:2" x14ac:dyDescent="0.25">
      <c r="B2464">
        <f t="shared" si="192"/>
        <v>12</v>
      </c>
    </row>
    <row r="2465" spans="2:2" x14ac:dyDescent="0.25">
      <c r="B2465">
        <f t="shared" si="192"/>
        <v>12</v>
      </c>
    </row>
    <row r="2466" spans="2:2" x14ac:dyDescent="0.25">
      <c r="B2466">
        <f t="shared" si="192"/>
        <v>12</v>
      </c>
    </row>
    <row r="2467" spans="2:2" x14ac:dyDescent="0.25">
      <c r="B2467">
        <f t="shared" si="192"/>
        <v>12</v>
      </c>
    </row>
    <row r="2468" spans="2:2" x14ac:dyDescent="0.25">
      <c r="B2468">
        <f t="shared" si="192"/>
        <v>12</v>
      </c>
    </row>
    <row r="2469" spans="2:2" x14ac:dyDescent="0.25">
      <c r="B2469">
        <f t="shared" si="192"/>
        <v>12</v>
      </c>
    </row>
    <row r="2470" spans="2:2" x14ac:dyDescent="0.25">
      <c r="B2470">
        <f t="shared" si="192"/>
        <v>12</v>
      </c>
    </row>
    <row r="2471" spans="2:2" x14ac:dyDescent="0.25">
      <c r="B2471">
        <f t="shared" si="192"/>
        <v>12</v>
      </c>
    </row>
    <row r="2472" spans="2:2" x14ac:dyDescent="0.25">
      <c r="B2472">
        <f t="shared" si="192"/>
        <v>12</v>
      </c>
    </row>
    <row r="2473" spans="2:2" x14ac:dyDescent="0.25">
      <c r="B2473">
        <f t="shared" si="192"/>
        <v>12</v>
      </c>
    </row>
    <row r="2474" spans="2:2" x14ac:dyDescent="0.25">
      <c r="B2474">
        <f t="shared" si="192"/>
        <v>12</v>
      </c>
    </row>
    <row r="2475" spans="2:2" x14ac:dyDescent="0.25">
      <c r="B2475">
        <f t="shared" si="192"/>
        <v>12</v>
      </c>
    </row>
    <row r="2476" spans="2:2" x14ac:dyDescent="0.25">
      <c r="B2476">
        <f t="shared" si="192"/>
        <v>12</v>
      </c>
    </row>
    <row r="2477" spans="2:2" x14ac:dyDescent="0.25">
      <c r="B2477">
        <f t="shared" si="192"/>
        <v>12</v>
      </c>
    </row>
    <row r="2478" spans="2:2" x14ac:dyDescent="0.25">
      <c r="B2478">
        <f t="shared" si="192"/>
        <v>12</v>
      </c>
    </row>
    <row r="2479" spans="2:2" x14ac:dyDescent="0.25">
      <c r="B2479">
        <f t="shared" si="192"/>
        <v>12</v>
      </c>
    </row>
    <row r="2480" spans="2:2" x14ac:dyDescent="0.25">
      <c r="B2480">
        <f t="shared" si="192"/>
        <v>12</v>
      </c>
    </row>
    <row r="2481" spans="2:2" x14ac:dyDescent="0.25">
      <c r="B2481">
        <f t="shared" si="192"/>
        <v>12</v>
      </c>
    </row>
    <row r="2482" spans="2:2" x14ac:dyDescent="0.25">
      <c r="B2482">
        <f t="shared" si="192"/>
        <v>12</v>
      </c>
    </row>
    <row r="2483" spans="2:2" x14ac:dyDescent="0.25">
      <c r="B2483">
        <f t="shared" si="192"/>
        <v>12</v>
      </c>
    </row>
    <row r="2484" spans="2:2" x14ac:dyDescent="0.25">
      <c r="B2484">
        <f t="shared" si="192"/>
        <v>12</v>
      </c>
    </row>
    <row r="2485" spans="2:2" x14ac:dyDescent="0.25">
      <c r="B2485">
        <f t="shared" si="192"/>
        <v>12</v>
      </c>
    </row>
    <row r="2486" spans="2:2" x14ac:dyDescent="0.25">
      <c r="B2486">
        <f t="shared" si="192"/>
        <v>12</v>
      </c>
    </row>
    <row r="2487" spans="2:2" x14ac:dyDescent="0.25">
      <c r="B2487">
        <f t="shared" si="192"/>
        <v>12</v>
      </c>
    </row>
    <row r="2488" spans="2:2" x14ac:dyDescent="0.25">
      <c r="B2488">
        <f t="shared" si="192"/>
        <v>12</v>
      </c>
    </row>
    <row r="2489" spans="2:2" x14ac:dyDescent="0.25">
      <c r="B2489">
        <f t="shared" si="192"/>
        <v>12</v>
      </c>
    </row>
    <row r="2490" spans="2:2" x14ac:dyDescent="0.25">
      <c r="B2490">
        <f t="shared" si="192"/>
        <v>12</v>
      </c>
    </row>
    <row r="2491" spans="2:2" x14ac:dyDescent="0.25">
      <c r="B2491">
        <f t="shared" si="192"/>
        <v>12</v>
      </c>
    </row>
    <row r="2492" spans="2:2" x14ac:dyDescent="0.25">
      <c r="B2492">
        <f t="shared" si="192"/>
        <v>12</v>
      </c>
    </row>
    <row r="2493" spans="2:2" x14ac:dyDescent="0.25">
      <c r="B2493">
        <f t="shared" si="192"/>
        <v>12</v>
      </c>
    </row>
    <row r="2494" spans="2:2" x14ac:dyDescent="0.25">
      <c r="B2494">
        <f t="shared" si="192"/>
        <v>12</v>
      </c>
    </row>
    <row r="2495" spans="2:2" x14ac:dyDescent="0.25">
      <c r="B2495">
        <f t="shared" si="192"/>
        <v>12</v>
      </c>
    </row>
    <row r="2496" spans="2:2" x14ac:dyDescent="0.25">
      <c r="B2496">
        <f t="shared" si="192"/>
        <v>12</v>
      </c>
    </row>
    <row r="2497" spans="2:2" x14ac:dyDescent="0.25">
      <c r="B2497">
        <f t="shared" si="192"/>
        <v>12</v>
      </c>
    </row>
    <row r="2498" spans="2:2" x14ac:dyDescent="0.25">
      <c r="B2498">
        <f t="shared" si="192"/>
        <v>12</v>
      </c>
    </row>
    <row r="2499" spans="2:2" x14ac:dyDescent="0.25">
      <c r="B2499">
        <f t="shared" si="192"/>
        <v>12</v>
      </c>
    </row>
    <row r="2500" spans="2:2" x14ac:dyDescent="0.25">
      <c r="B2500">
        <f t="shared" si="192"/>
        <v>12</v>
      </c>
    </row>
    <row r="2501" spans="2:2" x14ac:dyDescent="0.25">
      <c r="B2501">
        <f t="shared" ref="B2501:B2564" si="193">+IF(F2500=44085,B2500+1,B2500)</f>
        <v>12</v>
      </c>
    </row>
    <row r="2502" spans="2:2" x14ac:dyDescent="0.25">
      <c r="B2502">
        <f t="shared" si="193"/>
        <v>12</v>
      </c>
    </row>
    <row r="2503" spans="2:2" x14ac:dyDescent="0.25">
      <c r="B2503">
        <f t="shared" si="193"/>
        <v>12</v>
      </c>
    </row>
    <row r="2504" spans="2:2" x14ac:dyDescent="0.25">
      <c r="B2504">
        <f t="shared" si="193"/>
        <v>12</v>
      </c>
    </row>
    <row r="2505" spans="2:2" x14ac:dyDescent="0.25">
      <c r="B2505">
        <f t="shared" si="193"/>
        <v>12</v>
      </c>
    </row>
    <row r="2506" spans="2:2" x14ac:dyDescent="0.25">
      <c r="B2506">
        <f t="shared" si="193"/>
        <v>12</v>
      </c>
    </row>
    <row r="2507" spans="2:2" x14ac:dyDescent="0.25">
      <c r="B2507">
        <f t="shared" si="193"/>
        <v>12</v>
      </c>
    </row>
    <row r="2508" spans="2:2" x14ac:dyDescent="0.25">
      <c r="B2508">
        <f t="shared" si="193"/>
        <v>12</v>
      </c>
    </row>
    <row r="2509" spans="2:2" x14ac:dyDescent="0.25">
      <c r="B2509">
        <f t="shared" si="193"/>
        <v>12</v>
      </c>
    </row>
    <row r="2510" spans="2:2" x14ac:dyDescent="0.25">
      <c r="B2510">
        <f t="shared" si="193"/>
        <v>12</v>
      </c>
    </row>
    <row r="2511" spans="2:2" x14ac:dyDescent="0.25">
      <c r="B2511">
        <f t="shared" si="193"/>
        <v>12</v>
      </c>
    </row>
    <row r="2512" spans="2:2" x14ac:dyDescent="0.25">
      <c r="B2512">
        <f t="shared" si="193"/>
        <v>12</v>
      </c>
    </row>
    <row r="2513" spans="2:2" x14ac:dyDescent="0.25">
      <c r="B2513">
        <f t="shared" si="193"/>
        <v>12</v>
      </c>
    </row>
    <row r="2514" spans="2:2" x14ac:dyDescent="0.25">
      <c r="B2514">
        <f t="shared" si="193"/>
        <v>12</v>
      </c>
    </row>
    <row r="2515" spans="2:2" x14ac:dyDescent="0.25">
      <c r="B2515">
        <f t="shared" si="193"/>
        <v>12</v>
      </c>
    </row>
    <row r="2516" spans="2:2" x14ac:dyDescent="0.25">
      <c r="B2516">
        <f t="shared" si="193"/>
        <v>12</v>
      </c>
    </row>
    <row r="2517" spans="2:2" x14ac:dyDescent="0.25">
      <c r="B2517">
        <f t="shared" si="193"/>
        <v>12</v>
      </c>
    </row>
    <row r="2518" spans="2:2" x14ac:dyDescent="0.25">
      <c r="B2518">
        <f t="shared" si="193"/>
        <v>12</v>
      </c>
    </row>
    <row r="2519" spans="2:2" x14ac:dyDescent="0.25">
      <c r="B2519">
        <f t="shared" si="193"/>
        <v>12</v>
      </c>
    </row>
    <row r="2520" spans="2:2" x14ac:dyDescent="0.25">
      <c r="B2520">
        <f t="shared" si="193"/>
        <v>12</v>
      </c>
    </row>
    <row r="2521" spans="2:2" x14ac:dyDescent="0.25">
      <c r="B2521">
        <f t="shared" si="193"/>
        <v>12</v>
      </c>
    </row>
    <row r="2522" spans="2:2" x14ac:dyDescent="0.25">
      <c r="B2522">
        <f t="shared" si="193"/>
        <v>12</v>
      </c>
    </row>
    <row r="2523" spans="2:2" x14ac:dyDescent="0.25">
      <c r="B2523">
        <f t="shared" si="193"/>
        <v>12</v>
      </c>
    </row>
    <row r="2524" spans="2:2" x14ac:dyDescent="0.25">
      <c r="B2524">
        <f t="shared" si="193"/>
        <v>12</v>
      </c>
    </row>
    <row r="2525" spans="2:2" x14ac:dyDescent="0.25">
      <c r="B2525">
        <f t="shared" si="193"/>
        <v>12</v>
      </c>
    </row>
    <row r="2526" spans="2:2" x14ac:dyDescent="0.25">
      <c r="B2526">
        <f t="shared" si="193"/>
        <v>12</v>
      </c>
    </row>
    <row r="2527" spans="2:2" x14ac:dyDescent="0.25">
      <c r="B2527">
        <f t="shared" si="193"/>
        <v>12</v>
      </c>
    </row>
    <row r="2528" spans="2:2" x14ac:dyDescent="0.25">
      <c r="B2528">
        <f t="shared" si="193"/>
        <v>12</v>
      </c>
    </row>
    <row r="2529" spans="2:2" x14ac:dyDescent="0.25">
      <c r="B2529">
        <f t="shared" si="193"/>
        <v>12</v>
      </c>
    </row>
    <row r="2530" spans="2:2" x14ac:dyDescent="0.25">
      <c r="B2530">
        <f t="shared" si="193"/>
        <v>12</v>
      </c>
    </row>
    <row r="2531" spans="2:2" x14ac:dyDescent="0.25">
      <c r="B2531">
        <f t="shared" si="193"/>
        <v>12</v>
      </c>
    </row>
    <row r="2532" spans="2:2" x14ac:dyDescent="0.25">
      <c r="B2532">
        <f t="shared" si="193"/>
        <v>12</v>
      </c>
    </row>
    <row r="2533" spans="2:2" x14ac:dyDescent="0.25">
      <c r="B2533">
        <f t="shared" si="193"/>
        <v>12</v>
      </c>
    </row>
    <row r="2534" spans="2:2" x14ac:dyDescent="0.25">
      <c r="B2534">
        <f t="shared" si="193"/>
        <v>12</v>
      </c>
    </row>
    <row r="2535" spans="2:2" x14ac:dyDescent="0.25">
      <c r="B2535">
        <f t="shared" si="193"/>
        <v>12</v>
      </c>
    </row>
    <row r="2536" spans="2:2" x14ac:dyDescent="0.25">
      <c r="B2536">
        <f t="shared" si="193"/>
        <v>12</v>
      </c>
    </row>
    <row r="2537" spans="2:2" x14ac:dyDescent="0.25">
      <c r="B2537">
        <f t="shared" si="193"/>
        <v>12</v>
      </c>
    </row>
    <row r="2538" spans="2:2" x14ac:dyDescent="0.25">
      <c r="B2538">
        <f t="shared" si="193"/>
        <v>12</v>
      </c>
    </row>
    <row r="2539" spans="2:2" x14ac:dyDescent="0.25">
      <c r="B2539">
        <f t="shared" si="193"/>
        <v>12</v>
      </c>
    </row>
    <row r="2540" spans="2:2" x14ac:dyDescent="0.25">
      <c r="B2540">
        <f t="shared" si="193"/>
        <v>12</v>
      </c>
    </row>
    <row r="2541" spans="2:2" x14ac:dyDescent="0.25">
      <c r="B2541">
        <f t="shared" si="193"/>
        <v>12</v>
      </c>
    </row>
    <row r="2542" spans="2:2" x14ac:dyDescent="0.25">
      <c r="B2542">
        <f t="shared" si="193"/>
        <v>12</v>
      </c>
    </row>
    <row r="2543" spans="2:2" x14ac:dyDescent="0.25">
      <c r="B2543">
        <f t="shared" si="193"/>
        <v>12</v>
      </c>
    </row>
    <row r="2544" spans="2:2" x14ac:dyDescent="0.25">
      <c r="B2544">
        <f t="shared" si="193"/>
        <v>12</v>
      </c>
    </row>
    <row r="2545" spans="2:2" x14ac:dyDescent="0.25">
      <c r="B2545">
        <f t="shared" si="193"/>
        <v>12</v>
      </c>
    </row>
    <row r="2546" spans="2:2" x14ac:dyDescent="0.25">
      <c r="B2546">
        <f t="shared" si="193"/>
        <v>12</v>
      </c>
    </row>
    <row r="2547" spans="2:2" x14ac:dyDescent="0.25">
      <c r="B2547">
        <f t="shared" si="193"/>
        <v>12</v>
      </c>
    </row>
    <row r="2548" spans="2:2" x14ac:dyDescent="0.25">
      <c r="B2548">
        <f t="shared" si="193"/>
        <v>12</v>
      </c>
    </row>
    <row r="2549" spans="2:2" x14ac:dyDescent="0.25">
      <c r="B2549">
        <f t="shared" si="193"/>
        <v>12</v>
      </c>
    </row>
    <row r="2550" spans="2:2" x14ac:dyDescent="0.25">
      <c r="B2550">
        <f t="shared" si="193"/>
        <v>12</v>
      </c>
    </row>
    <row r="2551" spans="2:2" x14ac:dyDescent="0.25">
      <c r="B2551">
        <f t="shared" si="193"/>
        <v>12</v>
      </c>
    </row>
    <row r="2552" spans="2:2" x14ac:dyDescent="0.25">
      <c r="B2552">
        <f t="shared" si="193"/>
        <v>12</v>
      </c>
    </row>
    <row r="2553" spans="2:2" x14ac:dyDescent="0.25">
      <c r="B2553">
        <f t="shared" si="193"/>
        <v>12</v>
      </c>
    </row>
    <row r="2554" spans="2:2" x14ac:dyDescent="0.25">
      <c r="B2554">
        <f t="shared" si="193"/>
        <v>12</v>
      </c>
    </row>
    <row r="2555" spans="2:2" x14ac:dyDescent="0.25">
      <c r="B2555">
        <f t="shared" si="193"/>
        <v>12</v>
      </c>
    </row>
    <row r="2556" spans="2:2" x14ac:dyDescent="0.25">
      <c r="B2556">
        <f t="shared" si="193"/>
        <v>12</v>
      </c>
    </row>
    <row r="2557" spans="2:2" x14ac:dyDescent="0.25">
      <c r="B2557">
        <f t="shared" si="193"/>
        <v>12</v>
      </c>
    </row>
    <row r="2558" spans="2:2" x14ac:dyDescent="0.25">
      <c r="B2558">
        <f t="shared" si="193"/>
        <v>12</v>
      </c>
    </row>
    <row r="2559" spans="2:2" x14ac:dyDescent="0.25">
      <c r="B2559">
        <f t="shared" si="193"/>
        <v>12</v>
      </c>
    </row>
    <row r="2560" spans="2:2" x14ac:dyDescent="0.25">
      <c r="B2560">
        <f t="shared" si="193"/>
        <v>12</v>
      </c>
    </row>
    <row r="2561" spans="2:2" x14ac:dyDescent="0.25">
      <c r="B2561">
        <f t="shared" si="193"/>
        <v>12</v>
      </c>
    </row>
    <row r="2562" spans="2:2" x14ac:dyDescent="0.25">
      <c r="B2562">
        <f t="shared" si="193"/>
        <v>12</v>
      </c>
    </row>
    <row r="2563" spans="2:2" x14ac:dyDescent="0.25">
      <c r="B2563">
        <f t="shared" si="193"/>
        <v>12</v>
      </c>
    </row>
    <row r="2564" spans="2:2" x14ac:dyDescent="0.25">
      <c r="B2564">
        <f t="shared" si="193"/>
        <v>12</v>
      </c>
    </row>
    <row r="2565" spans="2:2" x14ac:dyDescent="0.25">
      <c r="B2565">
        <f t="shared" ref="B2565:B2628" si="194">+IF(F2564=44085,B2564+1,B2564)</f>
        <v>12</v>
      </c>
    </row>
    <row r="2566" spans="2:2" x14ac:dyDescent="0.25">
      <c r="B2566">
        <f t="shared" si="194"/>
        <v>12</v>
      </c>
    </row>
    <row r="2567" spans="2:2" x14ac:dyDescent="0.25">
      <c r="B2567">
        <f t="shared" si="194"/>
        <v>12</v>
      </c>
    </row>
    <row r="2568" spans="2:2" x14ac:dyDescent="0.25">
      <c r="B2568">
        <f t="shared" si="194"/>
        <v>12</v>
      </c>
    </row>
    <row r="2569" spans="2:2" x14ac:dyDescent="0.25">
      <c r="B2569">
        <f t="shared" si="194"/>
        <v>12</v>
      </c>
    </row>
    <row r="2570" spans="2:2" x14ac:dyDescent="0.25">
      <c r="B2570">
        <f t="shared" si="194"/>
        <v>12</v>
      </c>
    </row>
    <row r="2571" spans="2:2" x14ac:dyDescent="0.25">
      <c r="B2571">
        <f t="shared" si="194"/>
        <v>12</v>
      </c>
    </row>
    <row r="2572" spans="2:2" x14ac:dyDescent="0.25">
      <c r="B2572">
        <f t="shared" si="194"/>
        <v>12</v>
      </c>
    </row>
    <row r="2573" spans="2:2" x14ac:dyDescent="0.25">
      <c r="B2573">
        <f t="shared" si="194"/>
        <v>12</v>
      </c>
    </row>
    <row r="2574" spans="2:2" x14ac:dyDescent="0.25">
      <c r="B2574">
        <f t="shared" si="194"/>
        <v>12</v>
      </c>
    </row>
    <row r="2575" spans="2:2" x14ac:dyDescent="0.25">
      <c r="B2575">
        <f t="shared" si="194"/>
        <v>12</v>
      </c>
    </row>
    <row r="2576" spans="2:2" x14ac:dyDescent="0.25">
      <c r="B2576">
        <f t="shared" si="194"/>
        <v>12</v>
      </c>
    </row>
    <row r="2577" spans="2:2" x14ac:dyDescent="0.25">
      <c r="B2577">
        <f t="shared" si="194"/>
        <v>12</v>
      </c>
    </row>
    <row r="2578" spans="2:2" x14ac:dyDescent="0.25">
      <c r="B2578">
        <f t="shared" si="194"/>
        <v>12</v>
      </c>
    </row>
    <row r="2579" spans="2:2" x14ac:dyDescent="0.25">
      <c r="B2579">
        <f t="shared" si="194"/>
        <v>12</v>
      </c>
    </row>
    <row r="2580" spans="2:2" x14ac:dyDescent="0.25">
      <c r="B2580">
        <f t="shared" si="194"/>
        <v>12</v>
      </c>
    </row>
    <row r="2581" spans="2:2" x14ac:dyDescent="0.25">
      <c r="B2581">
        <f t="shared" si="194"/>
        <v>12</v>
      </c>
    </row>
    <row r="2582" spans="2:2" x14ac:dyDescent="0.25">
      <c r="B2582">
        <f t="shared" si="194"/>
        <v>12</v>
      </c>
    </row>
    <row r="2583" spans="2:2" x14ac:dyDescent="0.25">
      <c r="B2583">
        <f t="shared" si="194"/>
        <v>12</v>
      </c>
    </row>
    <row r="2584" spans="2:2" x14ac:dyDescent="0.25">
      <c r="B2584">
        <f t="shared" si="194"/>
        <v>12</v>
      </c>
    </row>
    <row r="2585" spans="2:2" x14ac:dyDescent="0.25">
      <c r="B2585">
        <f t="shared" si="194"/>
        <v>12</v>
      </c>
    </row>
    <row r="2586" spans="2:2" x14ac:dyDescent="0.25">
      <c r="B2586">
        <f t="shared" si="194"/>
        <v>12</v>
      </c>
    </row>
    <row r="2587" spans="2:2" x14ac:dyDescent="0.25">
      <c r="B2587">
        <f t="shared" si="194"/>
        <v>12</v>
      </c>
    </row>
    <row r="2588" spans="2:2" x14ac:dyDescent="0.25">
      <c r="B2588">
        <f t="shared" si="194"/>
        <v>12</v>
      </c>
    </row>
    <row r="2589" spans="2:2" x14ac:dyDescent="0.25">
      <c r="B2589">
        <f t="shared" si="194"/>
        <v>12</v>
      </c>
    </row>
    <row r="2590" spans="2:2" x14ac:dyDescent="0.25">
      <c r="B2590">
        <f t="shared" si="194"/>
        <v>12</v>
      </c>
    </row>
    <row r="2591" spans="2:2" x14ac:dyDescent="0.25">
      <c r="B2591">
        <f t="shared" si="194"/>
        <v>12</v>
      </c>
    </row>
    <row r="2592" spans="2:2" x14ac:dyDescent="0.25">
      <c r="B2592">
        <f t="shared" si="194"/>
        <v>12</v>
      </c>
    </row>
    <row r="2593" spans="2:2" x14ac:dyDescent="0.25">
      <c r="B2593">
        <f t="shared" si="194"/>
        <v>12</v>
      </c>
    </row>
    <row r="2594" spans="2:2" x14ac:dyDescent="0.25">
      <c r="B2594">
        <f t="shared" si="194"/>
        <v>12</v>
      </c>
    </row>
    <row r="2595" spans="2:2" x14ac:dyDescent="0.25">
      <c r="B2595">
        <f t="shared" si="194"/>
        <v>12</v>
      </c>
    </row>
    <row r="2596" spans="2:2" x14ac:dyDescent="0.25">
      <c r="B2596">
        <f t="shared" si="194"/>
        <v>12</v>
      </c>
    </row>
    <row r="2597" spans="2:2" x14ac:dyDescent="0.25">
      <c r="B2597">
        <f t="shared" si="194"/>
        <v>12</v>
      </c>
    </row>
    <row r="2598" spans="2:2" x14ac:dyDescent="0.25">
      <c r="B2598">
        <f t="shared" si="194"/>
        <v>12</v>
      </c>
    </row>
    <row r="2599" spans="2:2" x14ac:dyDescent="0.25">
      <c r="B2599">
        <f t="shared" si="194"/>
        <v>12</v>
      </c>
    </row>
    <row r="2600" spans="2:2" x14ac:dyDescent="0.25">
      <c r="B2600">
        <f t="shared" si="194"/>
        <v>12</v>
      </c>
    </row>
    <row r="2601" spans="2:2" x14ac:dyDescent="0.25">
      <c r="B2601">
        <f t="shared" si="194"/>
        <v>12</v>
      </c>
    </row>
    <row r="2602" spans="2:2" x14ac:dyDescent="0.25">
      <c r="B2602">
        <f t="shared" si="194"/>
        <v>12</v>
      </c>
    </row>
    <row r="2603" spans="2:2" x14ac:dyDescent="0.25">
      <c r="B2603">
        <f t="shared" si="194"/>
        <v>12</v>
      </c>
    </row>
    <row r="2604" spans="2:2" x14ac:dyDescent="0.25">
      <c r="B2604">
        <f t="shared" si="194"/>
        <v>12</v>
      </c>
    </row>
    <row r="2605" spans="2:2" x14ac:dyDescent="0.25">
      <c r="B2605">
        <f t="shared" si="194"/>
        <v>12</v>
      </c>
    </row>
    <row r="2606" spans="2:2" x14ac:dyDescent="0.25">
      <c r="B2606">
        <f t="shared" si="194"/>
        <v>12</v>
      </c>
    </row>
    <row r="2607" spans="2:2" x14ac:dyDescent="0.25">
      <c r="B2607">
        <f t="shared" si="194"/>
        <v>12</v>
      </c>
    </row>
    <row r="2608" spans="2:2" x14ac:dyDescent="0.25">
      <c r="B2608">
        <f t="shared" si="194"/>
        <v>12</v>
      </c>
    </row>
    <row r="2609" spans="2:2" x14ac:dyDescent="0.25">
      <c r="B2609">
        <f t="shared" si="194"/>
        <v>12</v>
      </c>
    </row>
    <row r="2610" spans="2:2" x14ac:dyDescent="0.25">
      <c r="B2610">
        <f t="shared" si="194"/>
        <v>12</v>
      </c>
    </row>
    <row r="2611" spans="2:2" x14ac:dyDescent="0.25">
      <c r="B2611">
        <f t="shared" si="194"/>
        <v>12</v>
      </c>
    </row>
    <row r="2612" spans="2:2" x14ac:dyDescent="0.25">
      <c r="B2612">
        <f t="shared" si="194"/>
        <v>12</v>
      </c>
    </row>
    <row r="2613" spans="2:2" x14ac:dyDescent="0.25">
      <c r="B2613">
        <f t="shared" si="194"/>
        <v>12</v>
      </c>
    </row>
    <row r="2614" spans="2:2" x14ac:dyDescent="0.25">
      <c r="B2614">
        <f t="shared" si="194"/>
        <v>12</v>
      </c>
    </row>
    <row r="2615" spans="2:2" x14ac:dyDescent="0.25">
      <c r="B2615">
        <f t="shared" si="194"/>
        <v>12</v>
      </c>
    </row>
    <row r="2616" spans="2:2" x14ac:dyDescent="0.25">
      <c r="B2616">
        <f t="shared" si="194"/>
        <v>12</v>
      </c>
    </row>
    <row r="2617" spans="2:2" x14ac:dyDescent="0.25">
      <c r="B2617">
        <f t="shared" si="194"/>
        <v>12</v>
      </c>
    </row>
    <row r="2618" spans="2:2" x14ac:dyDescent="0.25">
      <c r="B2618">
        <f t="shared" si="194"/>
        <v>12</v>
      </c>
    </row>
    <row r="2619" spans="2:2" x14ac:dyDescent="0.25">
      <c r="B2619">
        <f t="shared" si="194"/>
        <v>12</v>
      </c>
    </row>
    <row r="2620" spans="2:2" x14ac:dyDescent="0.25">
      <c r="B2620">
        <f t="shared" si="194"/>
        <v>12</v>
      </c>
    </row>
    <row r="2621" spans="2:2" x14ac:dyDescent="0.25">
      <c r="B2621">
        <f t="shared" si="194"/>
        <v>12</v>
      </c>
    </row>
    <row r="2622" spans="2:2" x14ac:dyDescent="0.25">
      <c r="B2622">
        <f t="shared" si="194"/>
        <v>12</v>
      </c>
    </row>
    <row r="2623" spans="2:2" x14ac:dyDescent="0.25">
      <c r="B2623">
        <f t="shared" si="194"/>
        <v>12</v>
      </c>
    </row>
    <row r="2624" spans="2:2" x14ac:dyDescent="0.25">
      <c r="B2624">
        <f t="shared" si="194"/>
        <v>12</v>
      </c>
    </row>
    <row r="2625" spans="2:2" x14ac:dyDescent="0.25">
      <c r="B2625">
        <f t="shared" si="194"/>
        <v>12</v>
      </c>
    </row>
    <row r="2626" spans="2:2" x14ac:dyDescent="0.25">
      <c r="B2626">
        <f t="shared" si="194"/>
        <v>12</v>
      </c>
    </row>
    <row r="2627" spans="2:2" x14ac:dyDescent="0.25">
      <c r="B2627">
        <f t="shared" si="194"/>
        <v>12</v>
      </c>
    </row>
    <row r="2628" spans="2:2" x14ac:dyDescent="0.25">
      <c r="B2628">
        <f t="shared" si="194"/>
        <v>12</v>
      </c>
    </row>
    <row r="2629" spans="2:2" x14ac:dyDescent="0.25">
      <c r="B2629">
        <f t="shared" ref="B2629:B2692" si="195">+IF(F2628=44085,B2628+1,B2628)</f>
        <v>12</v>
      </c>
    </row>
    <row r="2630" spans="2:2" x14ac:dyDescent="0.25">
      <c r="B2630">
        <f t="shared" si="195"/>
        <v>12</v>
      </c>
    </row>
    <row r="2631" spans="2:2" x14ac:dyDescent="0.25">
      <c r="B2631">
        <f t="shared" si="195"/>
        <v>12</v>
      </c>
    </row>
    <row r="2632" spans="2:2" x14ac:dyDescent="0.25">
      <c r="B2632">
        <f t="shared" si="195"/>
        <v>12</v>
      </c>
    </row>
    <row r="2633" spans="2:2" x14ac:dyDescent="0.25">
      <c r="B2633">
        <f t="shared" si="195"/>
        <v>12</v>
      </c>
    </row>
    <row r="2634" spans="2:2" x14ac:dyDescent="0.25">
      <c r="B2634">
        <f t="shared" si="195"/>
        <v>12</v>
      </c>
    </row>
    <row r="2635" spans="2:2" x14ac:dyDescent="0.25">
      <c r="B2635">
        <f t="shared" si="195"/>
        <v>12</v>
      </c>
    </row>
    <row r="2636" spans="2:2" x14ac:dyDescent="0.25">
      <c r="B2636">
        <f t="shared" si="195"/>
        <v>12</v>
      </c>
    </row>
    <row r="2637" spans="2:2" x14ac:dyDescent="0.25">
      <c r="B2637">
        <f t="shared" si="195"/>
        <v>12</v>
      </c>
    </row>
    <row r="2638" spans="2:2" x14ac:dyDescent="0.25">
      <c r="B2638">
        <f t="shared" si="195"/>
        <v>12</v>
      </c>
    </row>
    <row r="2639" spans="2:2" x14ac:dyDescent="0.25">
      <c r="B2639">
        <f t="shared" si="195"/>
        <v>12</v>
      </c>
    </row>
    <row r="2640" spans="2:2" x14ac:dyDescent="0.25">
      <c r="B2640">
        <f t="shared" si="195"/>
        <v>12</v>
      </c>
    </row>
    <row r="2641" spans="2:2" x14ac:dyDescent="0.25">
      <c r="B2641">
        <f t="shared" si="195"/>
        <v>12</v>
      </c>
    </row>
    <row r="2642" spans="2:2" x14ac:dyDescent="0.25">
      <c r="B2642">
        <f t="shared" si="195"/>
        <v>12</v>
      </c>
    </row>
    <row r="2643" spans="2:2" x14ac:dyDescent="0.25">
      <c r="B2643">
        <f t="shared" si="195"/>
        <v>12</v>
      </c>
    </row>
    <row r="2644" spans="2:2" x14ac:dyDescent="0.25">
      <c r="B2644">
        <f t="shared" si="195"/>
        <v>12</v>
      </c>
    </row>
    <row r="2645" spans="2:2" x14ac:dyDescent="0.25">
      <c r="B2645">
        <f t="shared" si="195"/>
        <v>12</v>
      </c>
    </row>
    <row r="2646" spans="2:2" x14ac:dyDescent="0.25">
      <c r="B2646">
        <f t="shared" si="195"/>
        <v>12</v>
      </c>
    </row>
    <row r="2647" spans="2:2" x14ac:dyDescent="0.25">
      <c r="B2647">
        <f t="shared" si="195"/>
        <v>12</v>
      </c>
    </row>
    <row r="2648" spans="2:2" x14ac:dyDescent="0.25">
      <c r="B2648">
        <f t="shared" si="195"/>
        <v>12</v>
      </c>
    </row>
    <row r="2649" spans="2:2" x14ac:dyDescent="0.25">
      <c r="B2649">
        <f t="shared" si="195"/>
        <v>12</v>
      </c>
    </row>
    <row r="2650" spans="2:2" x14ac:dyDescent="0.25">
      <c r="B2650">
        <f t="shared" si="195"/>
        <v>12</v>
      </c>
    </row>
    <row r="2651" spans="2:2" x14ac:dyDescent="0.25">
      <c r="B2651">
        <f t="shared" si="195"/>
        <v>12</v>
      </c>
    </row>
    <row r="2652" spans="2:2" x14ac:dyDescent="0.25">
      <c r="B2652">
        <f t="shared" si="195"/>
        <v>12</v>
      </c>
    </row>
    <row r="2653" spans="2:2" x14ac:dyDescent="0.25">
      <c r="B2653">
        <f t="shared" si="195"/>
        <v>12</v>
      </c>
    </row>
    <row r="2654" spans="2:2" x14ac:dyDescent="0.25">
      <c r="B2654">
        <f t="shared" si="195"/>
        <v>12</v>
      </c>
    </row>
    <row r="2655" spans="2:2" x14ac:dyDescent="0.25">
      <c r="B2655">
        <f t="shared" si="195"/>
        <v>12</v>
      </c>
    </row>
    <row r="2656" spans="2:2" x14ac:dyDescent="0.25">
      <c r="B2656">
        <f t="shared" si="195"/>
        <v>12</v>
      </c>
    </row>
    <row r="2657" spans="2:2" x14ac:dyDescent="0.25">
      <c r="B2657">
        <f t="shared" si="195"/>
        <v>12</v>
      </c>
    </row>
    <row r="2658" spans="2:2" x14ac:dyDescent="0.25">
      <c r="B2658">
        <f t="shared" si="195"/>
        <v>12</v>
      </c>
    </row>
    <row r="2659" spans="2:2" x14ac:dyDescent="0.25">
      <c r="B2659">
        <f t="shared" si="195"/>
        <v>12</v>
      </c>
    </row>
    <row r="2660" spans="2:2" x14ac:dyDescent="0.25">
      <c r="B2660">
        <f t="shared" si="195"/>
        <v>12</v>
      </c>
    </row>
    <row r="2661" spans="2:2" x14ac:dyDescent="0.25">
      <c r="B2661">
        <f t="shared" si="195"/>
        <v>12</v>
      </c>
    </row>
    <row r="2662" spans="2:2" x14ac:dyDescent="0.25">
      <c r="B2662">
        <f t="shared" si="195"/>
        <v>12</v>
      </c>
    </row>
    <row r="2663" spans="2:2" x14ac:dyDescent="0.25">
      <c r="B2663">
        <f t="shared" si="195"/>
        <v>12</v>
      </c>
    </row>
    <row r="2664" spans="2:2" x14ac:dyDescent="0.25">
      <c r="B2664">
        <f t="shared" si="195"/>
        <v>12</v>
      </c>
    </row>
    <row r="2665" spans="2:2" x14ac:dyDescent="0.25">
      <c r="B2665">
        <f t="shared" si="195"/>
        <v>12</v>
      </c>
    </row>
    <row r="2666" spans="2:2" x14ac:dyDescent="0.25">
      <c r="B2666">
        <f t="shared" si="195"/>
        <v>12</v>
      </c>
    </row>
    <row r="2667" spans="2:2" x14ac:dyDescent="0.25">
      <c r="B2667">
        <f t="shared" si="195"/>
        <v>12</v>
      </c>
    </row>
    <row r="2668" spans="2:2" x14ac:dyDescent="0.25">
      <c r="B2668">
        <f t="shared" si="195"/>
        <v>12</v>
      </c>
    </row>
    <row r="2669" spans="2:2" x14ac:dyDescent="0.25">
      <c r="B2669">
        <f t="shared" si="195"/>
        <v>12</v>
      </c>
    </row>
    <row r="2670" spans="2:2" x14ac:dyDescent="0.25">
      <c r="B2670">
        <f t="shared" si="195"/>
        <v>12</v>
      </c>
    </row>
    <row r="2671" spans="2:2" x14ac:dyDescent="0.25">
      <c r="B2671">
        <f t="shared" si="195"/>
        <v>12</v>
      </c>
    </row>
    <row r="2672" spans="2:2" x14ac:dyDescent="0.25">
      <c r="B2672">
        <f t="shared" si="195"/>
        <v>12</v>
      </c>
    </row>
    <row r="2673" spans="2:2" x14ac:dyDescent="0.25">
      <c r="B2673">
        <f t="shared" si="195"/>
        <v>12</v>
      </c>
    </row>
    <row r="2674" spans="2:2" x14ac:dyDescent="0.25">
      <c r="B2674">
        <f t="shared" si="195"/>
        <v>12</v>
      </c>
    </row>
    <row r="2675" spans="2:2" x14ac:dyDescent="0.25">
      <c r="B2675">
        <f t="shared" si="195"/>
        <v>12</v>
      </c>
    </row>
    <row r="2676" spans="2:2" x14ac:dyDescent="0.25">
      <c r="B2676">
        <f t="shared" si="195"/>
        <v>12</v>
      </c>
    </row>
    <row r="2677" spans="2:2" x14ac:dyDescent="0.25">
      <c r="B2677">
        <f t="shared" si="195"/>
        <v>12</v>
      </c>
    </row>
    <row r="2678" spans="2:2" x14ac:dyDescent="0.25">
      <c r="B2678">
        <f t="shared" si="195"/>
        <v>12</v>
      </c>
    </row>
    <row r="2679" spans="2:2" x14ac:dyDescent="0.25">
      <c r="B2679">
        <f t="shared" si="195"/>
        <v>12</v>
      </c>
    </row>
    <row r="2680" spans="2:2" x14ac:dyDescent="0.25">
      <c r="B2680">
        <f t="shared" si="195"/>
        <v>12</v>
      </c>
    </row>
    <row r="2681" spans="2:2" x14ac:dyDescent="0.25">
      <c r="B2681">
        <f t="shared" si="195"/>
        <v>12</v>
      </c>
    </row>
    <row r="2682" spans="2:2" x14ac:dyDescent="0.25">
      <c r="B2682">
        <f t="shared" si="195"/>
        <v>12</v>
      </c>
    </row>
    <row r="2683" spans="2:2" x14ac:dyDescent="0.25">
      <c r="B2683">
        <f t="shared" si="195"/>
        <v>12</v>
      </c>
    </row>
    <row r="2684" spans="2:2" x14ac:dyDescent="0.25">
      <c r="B2684">
        <f t="shared" si="195"/>
        <v>12</v>
      </c>
    </row>
    <row r="2685" spans="2:2" x14ac:dyDescent="0.25">
      <c r="B2685">
        <f t="shared" si="195"/>
        <v>12</v>
      </c>
    </row>
    <row r="2686" spans="2:2" x14ac:dyDescent="0.25">
      <c r="B2686">
        <f t="shared" si="195"/>
        <v>12</v>
      </c>
    </row>
    <row r="2687" spans="2:2" x14ac:dyDescent="0.25">
      <c r="B2687">
        <f t="shared" si="195"/>
        <v>12</v>
      </c>
    </row>
    <row r="2688" spans="2:2" x14ac:dyDescent="0.25">
      <c r="B2688">
        <f t="shared" si="195"/>
        <v>12</v>
      </c>
    </row>
    <row r="2689" spans="2:2" x14ac:dyDescent="0.25">
      <c r="B2689">
        <f t="shared" si="195"/>
        <v>12</v>
      </c>
    </row>
    <row r="2690" spans="2:2" x14ac:dyDescent="0.25">
      <c r="B2690">
        <f t="shared" si="195"/>
        <v>12</v>
      </c>
    </row>
    <row r="2691" spans="2:2" x14ac:dyDescent="0.25">
      <c r="B2691">
        <f t="shared" si="195"/>
        <v>12</v>
      </c>
    </row>
    <row r="2692" spans="2:2" x14ac:dyDescent="0.25">
      <c r="B2692">
        <f t="shared" si="195"/>
        <v>12</v>
      </c>
    </row>
    <row r="2693" spans="2:2" x14ac:dyDescent="0.25">
      <c r="B2693">
        <f t="shared" ref="B2693:B2756" si="196">+IF(F2692=44085,B2692+1,B2692)</f>
        <v>12</v>
      </c>
    </row>
    <row r="2694" spans="2:2" x14ac:dyDescent="0.25">
      <c r="B2694">
        <f t="shared" si="196"/>
        <v>12</v>
      </c>
    </row>
    <row r="2695" spans="2:2" x14ac:dyDescent="0.25">
      <c r="B2695">
        <f t="shared" si="196"/>
        <v>12</v>
      </c>
    </row>
    <row r="2696" spans="2:2" x14ac:dyDescent="0.25">
      <c r="B2696">
        <f t="shared" si="196"/>
        <v>12</v>
      </c>
    </row>
    <row r="2697" spans="2:2" x14ac:dyDescent="0.25">
      <c r="B2697">
        <f t="shared" si="196"/>
        <v>12</v>
      </c>
    </row>
    <row r="2698" spans="2:2" x14ac:dyDescent="0.25">
      <c r="B2698">
        <f t="shared" si="196"/>
        <v>12</v>
      </c>
    </row>
    <row r="2699" spans="2:2" x14ac:dyDescent="0.25">
      <c r="B2699">
        <f t="shared" si="196"/>
        <v>12</v>
      </c>
    </row>
    <row r="2700" spans="2:2" x14ac:dyDescent="0.25">
      <c r="B2700">
        <f t="shared" si="196"/>
        <v>12</v>
      </c>
    </row>
    <row r="2701" spans="2:2" x14ac:dyDescent="0.25">
      <c r="B2701">
        <f t="shared" si="196"/>
        <v>12</v>
      </c>
    </row>
    <row r="2702" spans="2:2" x14ac:dyDescent="0.25">
      <c r="B2702">
        <f t="shared" si="196"/>
        <v>12</v>
      </c>
    </row>
    <row r="2703" spans="2:2" x14ac:dyDescent="0.25">
      <c r="B2703">
        <f t="shared" si="196"/>
        <v>12</v>
      </c>
    </row>
    <row r="2704" spans="2:2" x14ac:dyDescent="0.25">
      <c r="B2704">
        <f t="shared" si="196"/>
        <v>12</v>
      </c>
    </row>
    <row r="2705" spans="2:2" x14ac:dyDescent="0.25">
      <c r="B2705">
        <f t="shared" si="196"/>
        <v>12</v>
      </c>
    </row>
    <row r="2706" spans="2:2" x14ac:dyDescent="0.25">
      <c r="B2706">
        <f t="shared" si="196"/>
        <v>12</v>
      </c>
    </row>
    <row r="2707" spans="2:2" x14ac:dyDescent="0.25">
      <c r="B2707">
        <f t="shared" si="196"/>
        <v>12</v>
      </c>
    </row>
    <row r="2708" spans="2:2" x14ac:dyDescent="0.25">
      <c r="B2708">
        <f t="shared" si="196"/>
        <v>12</v>
      </c>
    </row>
    <row r="2709" spans="2:2" x14ac:dyDescent="0.25">
      <c r="B2709">
        <f t="shared" si="196"/>
        <v>12</v>
      </c>
    </row>
    <row r="2710" spans="2:2" x14ac:dyDescent="0.25">
      <c r="B2710">
        <f t="shared" si="196"/>
        <v>12</v>
      </c>
    </row>
    <row r="2711" spans="2:2" x14ac:dyDescent="0.25">
      <c r="B2711">
        <f t="shared" si="196"/>
        <v>12</v>
      </c>
    </row>
    <row r="2712" spans="2:2" x14ac:dyDescent="0.25">
      <c r="B2712">
        <f t="shared" si="196"/>
        <v>12</v>
      </c>
    </row>
    <row r="2713" spans="2:2" x14ac:dyDescent="0.25">
      <c r="B2713">
        <f t="shared" si="196"/>
        <v>12</v>
      </c>
    </row>
    <row r="2714" spans="2:2" x14ac:dyDescent="0.25">
      <c r="B2714">
        <f t="shared" si="196"/>
        <v>12</v>
      </c>
    </row>
    <row r="2715" spans="2:2" x14ac:dyDescent="0.25">
      <c r="B2715">
        <f t="shared" si="196"/>
        <v>12</v>
      </c>
    </row>
    <row r="2716" spans="2:2" x14ac:dyDescent="0.25">
      <c r="B2716">
        <f t="shared" si="196"/>
        <v>12</v>
      </c>
    </row>
    <row r="2717" spans="2:2" x14ac:dyDescent="0.25">
      <c r="B2717">
        <f t="shared" si="196"/>
        <v>12</v>
      </c>
    </row>
    <row r="2718" spans="2:2" x14ac:dyDescent="0.25">
      <c r="B2718">
        <f t="shared" si="196"/>
        <v>12</v>
      </c>
    </row>
    <row r="2719" spans="2:2" x14ac:dyDescent="0.25">
      <c r="B2719">
        <f t="shared" si="196"/>
        <v>12</v>
      </c>
    </row>
    <row r="2720" spans="2:2" x14ac:dyDescent="0.25">
      <c r="B2720">
        <f t="shared" si="196"/>
        <v>12</v>
      </c>
    </row>
    <row r="2721" spans="2:2" x14ac:dyDescent="0.25">
      <c r="B2721">
        <f t="shared" si="196"/>
        <v>12</v>
      </c>
    </row>
    <row r="2722" spans="2:2" x14ac:dyDescent="0.25">
      <c r="B2722">
        <f t="shared" si="196"/>
        <v>12</v>
      </c>
    </row>
    <row r="2723" spans="2:2" x14ac:dyDescent="0.25">
      <c r="B2723">
        <f t="shared" si="196"/>
        <v>12</v>
      </c>
    </row>
    <row r="2724" spans="2:2" x14ac:dyDescent="0.25">
      <c r="B2724">
        <f t="shared" si="196"/>
        <v>12</v>
      </c>
    </row>
    <row r="2725" spans="2:2" x14ac:dyDescent="0.25">
      <c r="B2725">
        <f t="shared" si="196"/>
        <v>12</v>
      </c>
    </row>
    <row r="2726" spans="2:2" x14ac:dyDescent="0.25">
      <c r="B2726">
        <f t="shared" si="196"/>
        <v>12</v>
      </c>
    </row>
    <row r="2727" spans="2:2" x14ac:dyDescent="0.25">
      <c r="B2727">
        <f t="shared" si="196"/>
        <v>12</v>
      </c>
    </row>
    <row r="2728" spans="2:2" x14ac:dyDescent="0.25">
      <c r="B2728">
        <f t="shared" si="196"/>
        <v>12</v>
      </c>
    </row>
    <row r="2729" spans="2:2" x14ac:dyDescent="0.25">
      <c r="B2729">
        <f t="shared" si="196"/>
        <v>12</v>
      </c>
    </row>
    <row r="2730" spans="2:2" x14ac:dyDescent="0.25">
      <c r="B2730">
        <f t="shared" si="196"/>
        <v>12</v>
      </c>
    </row>
    <row r="2731" spans="2:2" x14ac:dyDescent="0.25">
      <c r="B2731">
        <f t="shared" si="196"/>
        <v>12</v>
      </c>
    </row>
    <row r="2732" spans="2:2" x14ac:dyDescent="0.25">
      <c r="B2732">
        <f t="shared" si="196"/>
        <v>12</v>
      </c>
    </row>
    <row r="2733" spans="2:2" x14ac:dyDescent="0.25">
      <c r="B2733">
        <f t="shared" si="196"/>
        <v>12</v>
      </c>
    </row>
    <row r="2734" spans="2:2" x14ac:dyDescent="0.25">
      <c r="B2734">
        <f t="shared" si="196"/>
        <v>12</v>
      </c>
    </row>
    <row r="2735" spans="2:2" x14ac:dyDescent="0.25">
      <c r="B2735">
        <f t="shared" si="196"/>
        <v>12</v>
      </c>
    </row>
    <row r="2736" spans="2:2" x14ac:dyDescent="0.25">
      <c r="B2736">
        <f t="shared" si="196"/>
        <v>12</v>
      </c>
    </row>
    <row r="2737" spans="2:2" x14ac:dyDescent="0.25">
      <c r="B2737">
        <f t="shared" si="196"/>
        <v>12</v>
      </c>
    </row>
    <row r="2738" spans="2:2" x14ac:dyDescent="0.25">
      <c r="B2738">
        <f t="shared" si="196"/>
        <v>12</v>
      </c>
    </row>
    <row r="2739" spans="2:2" x14ac:dyDescent="0.25">
      <c r="B2739">
        <f t="shared" si="196"/>
        <v>12</v>
      </c>
    </row>
    <row r="2740" spans="2:2" x14ac:dyDescent="0.25">
      <c r="B2740">
        <f t="shared" si="196"/>
        <v>12</v>
      </c>
    </row>
    <row r="2741" spans="2:2" x14ac:dyDescent="0.25">
      <c r="B2741">
        <f t="shared" si="196"/>
        <v>12</v>
      </c>
    </row>
    <row r="2742" spans="2:2" x14ac:dyDescent="0.25">
      <c r="B2742">
        <f t="shared" si="196"/>
        <v>12</v>
      </c>
    </row>
    <row r="2743" spans="2:2" x14ac:dyDescent="0.25">
      <c r="B2743">
        <f t="shared" si="196"/>
        <v>12</v>
      </c>
    </row>
    <row r="2744" spans="2:2" x14ac:dyDescent="0.25">
      <c r="B2744">
        <f t="shared" si="196"/>
        <v>12</v>
      </c>
    </row>
    <row r="2745" spans="2:2" x14ac:dyDescent="0.25">
      <c r="B2745">
        <f t="shared" si="196"/>
        <v>12</v>
      </c>
    </row>
    <row r="2746" spans="2:2" x14ac:dyDescent="0.25">
      <c r="B2746">
        <f t="shared" si="196"/>
        <v>12</v>
      </c>
    </row>
    <row r="2747" spans="2:2" x14ac:dyDescent="0.25">
      <c r="B2747">
        <f t="shared" si="196"/>
        <v>12</v>
      </c>
    </row>
    <row r="2748" spans="2:2" x14ac:dyDescent="0.25">
      <c r="B2748">
        <f t="shared" si="196"/>
        <v>12</v>
      </c>
    </row>
    <row r="2749" spans="2:2" x14ac:dyDescent="0.25">
      <c r="B2749">
        <f t="shared" si="196"/>
        <v>12</v>
      </c>
    </row>
    <row r="2750" spans="2:2" x14ac:dyDescent="0.25">
      <c r="B2750">
        <f t="shared" si="196"/>
        <v>12</v>
      </c>
    </row>
    <row r="2751" spans="2:2" x14ac:dyDescent="0.25">
      <c r="B2751">
        <f t="shared" si="196"/>
        <v>12</v>
      </c>
    </row>
    <row r="2752" spans="2:2" x14ac:dyDescent="0.25">
      <c r="B2752">
        <f t="shared" si="196"/>
        <v>12</v>
      </c>
    </row>
    <row r="2753" spans="2:2" x14ac:dyDescent="0.25">
      <c r="B2753">
        <f t="shared" si="196"/>
        <v>12</v>
      </c>
    </row>
    <row r="2754" spans="2:2" x14ac:dyDescent="0.25">
      <c r="B2754">
        <f t="shared" si="196"/>
        <v>12</v>
      </c>
    </row>
    <row r="2755" spans="2:2" x14ac:dyDescent="0.25">
      <c r="B2755">
        <f t="shared" si="196"/>
        <v>12</v>
      </c>
    </row>
    <row r="2756" spans="2:2" x14ac:dyDescent="0.25">
      <c r="B2756">
        <f t="shared" si="196"/>
        <v>12</v>
      </c>
    </row>
    <row r="2757" spans="2:2" x14ac:dyDescent="0.25">
      <c r="B2757">
        <f t="shared" ref="B2757:B2820" si="197">+IF(F2756=44085,B2756+1,B2756)</f>
        <v>12</v>
      </c>
    </row>
    <row r="2758" spans="2:2" x14ac:dyDescent="0.25">
      <c r="B2758">
        <f t="shared" si="197"/>
        <v>12</v>
      </c>
    </row>
    <row r="2759" spans="2:2" x14ac:dyDescent="0.25">
      <c r="B2759">
        <f t="shared" si="197"/>
        <v>12</v>
      </c>
    </row>
    <row r="2760" spans="2:2" x14ac:dyDescent="0.25">
      <c r="B2760">
        <f t="shared" si="197"/>
        <v>12</v>
      </c>
    </row>
    <row r="2761" spans="2:2" x14ac:dyDescent="0.25">
      <c r="B2761">
        <f t="shared" si="197"/>
        <v>12</v>
      </c>
    </row>
    <row r="2762" spans="2:2" x14ac:dyDescent="0.25">
      <c r="B2762">
        <f t="shared" si="197"/>
        <v>12</v>
      </c>
    </row>
    <row r="2763" spans="2:2" x14ac:dyDescent="0.25">
      <c r="B2763">
        <f t="shared" si="197"/>
        <v>12</v>
      </c>
    </row>
    <row r="2764" spans="2:2" x14ac:dyDescent="0.25">
      <c r="B2764">
        <f t="shared" si="197"/>
        <v>12</v>
      </c>
    </row>
    <row r="2765" spans="2:2" x14ac:dyDescent="0.25">
      <c r="B2765">
        <f t="shared" si="197"/>
        <v>12</v>
      </c>
    </row>
    <row r="2766" spans="2:2" x14ac:dyDescent="0.25">
      <c r="B2766">
        <f t="shared" si="197"/>
        <v>12</v>
      </c>
    </row>
    <row r="2767" spans="2:2" x14ac:dyDescent="0.25">
      <c r="B2767">
        <f t="shared" si="197"/>
        <v>12</v>
      </c>
    </row>
    <row r="2768" spans="2:2" x14ac:dyDescent="0.25">
      <c r="B2768">
        <f t="shared" si="197"/>
        <v>12</v>
      </c>
    </row>
    <row r="2769" spans="2:2" x14ac:dyDescent="0.25">
      <c r="B2769">
        <f t="shared" si="197"/>
        <v>12</v>
      </c>
    </row>
    <row r="2770" spans="2:2" x14ac:dyDescent="0.25">
      <c r="B2770">
        <f t="shared" si="197"/>
        <v>12</v>
      </c>
    </row>
    <row r="2771" spans="2:2" x14ac:dyDescent="0.25">
      <c r="B2771">
        <f t="shared" si="197"/>
        <v>12</v>
      </c>
    </row>
    <row r="2772" spans="2:2" x14ac:dyDescent="0.25">
      <c r="B2772">
        <f t="shared" si="197"/>
        <v>12</v>
      </c>
    </row>
    <row r="2773" spans="2:2" x14ac:dyDescent="0.25">
      <c r="B2773">
        <f t="shared" si="197"/>
        <v>12</v>
      </c>
    </row>
    <row r="2774" spans="2:2" x14ac:dyDescent="0.25">
      <c r="B2774">
        <f t="shared" si="197"/>
        <v>12</v>
      </c>
    </row>
    <row r="2775" spans="2:2" x14ac:dyDescent="0.25">
      <c r="B2775">
        <f t="shared" si="197"/>
        <v>12</v>
      </c>
    </row>
    <row r="2776" spans="2:2" x14ac:dyDescent="0.25">
      <c r="B2776">
        <f t="shared" si="197"/>
        <v>12</v>
      </c>
    </row>
    <row r="2777" spans="2:2" x14ac:dyDescent="0.25">
      <c r="B2777">
        <f t="shared" si="197"/>
        <v>12</v>
      </c>
    </row>
    <row r="2778" spans="2:2" x14ac:dyDescent="0.25">
      <c r="B2778">
        <f t="shared" si="197"/>
        <v>12</v>
      </c>
    </row>
    <row r="2779" spans="2:2" x14ac:dyDescent="0.25">
      <c r="B2779">
        <f t="shared" si="197"/>
        <v>12</v>
      </c>
    </row>
    <row r="2780" spans="2:2" x14ac:dyDescent="0.25">
      <c r="B2780">
        <f t="shared" si="197"/>
        <v>12</v>
      </c>
    </row>
    <row r="2781" spans="2:2" x14ac:dyDescent="0.25">
      <c r="B2781">
        <f t="shared" si="197"/>
        <v>12</v>
      </c>
    </row>
    <row r="2782" spans="2:2" x14ac:dyDescent="0.25">
      <c r="B2782">
        <f t="shared" si="197"/>
        <v>12</v>
      </c>
    </row>
    <row r="2783" spans="2:2" x14ac:dyDescent="0.25">
      <c r="B2783">
        <f t="shared" si="197"/>
        <v>12</v>
      </c>
    </row>
    <row r="2784" spans="2:2" x14ac:dyDescent="0.25">
      <c r="B2784">
        <f t="shared" si="197"/>
        <v>12</v>
      </c>
    </row>
    <row r="2785" spans="2:2" x14ac:dyDescent="0.25">
      <c r="B2785">
        <f t="shared" si="197"/>
        <v>12</v>
      </c>
    </row>
    <row r="2786" spans="2:2" x14ac:dyDescent="0.25">
      <c r="B2786">
        <f t="shared" si="197"/>
        <v>12</v>
      </c>
    </row>
    <row r="2787" spans="2:2" x14ac:dyDescent="0.25">
      <c r="B2787">
        <f t="shared" si="197"/>
        <v>12</v>
      </c>
    </row>
    <row r="2788" spans="2:2" x14ac:dyDescent="0.25">
      <c r="B2788">
        <f t="shared" si="197"/>
        <v>12</v>
      </c>
    </row>
    <row r="2789" spans="2:2" x14ac:dyDescent="0.25">
      <c r="B2789">
        <f t="shared" si="197"/>
        <v>12</v>
      </c>
    </row>
    <row r="2790" spans="2:2" x14ac:dyDescent="0.25">
      <c r="B2790">
        <f t="shared" si="197"/>
        <v>12</v>
      </c>
    </row>
    <row r="2791" spans="2:2" x14ac:dyDescent="0.25">
      <c r="B2791">
        <f t="shared" si="197"/>
        <v>12</v>
      </c>
    </row>
    <row r="2792" spans="2:2" x14ac:dyDescent="0.25">
      <c r="B2792">
        <f t="shared" si="197"/>
        <v>12</v>
      </c>
    </row>
    <row r="2793" spans="2:2" x14ac:dyDescent="0.25">
      <c r="B2793">
        <f t="shared" si="197"/>
        <v>12</v>
      </c>
    </row>
    <row r="2794" spans="2:2" x14ac:dyDescent="0.25">
      <c r="B2794">
        <f t="shared" si="197"/>
        <v>12</v>
      </c>
    </row>
    <row r="2795" spans="2:2" x14ac:dyDescent="0.25">
      <c r="B2795">
        <f t="shared" si="197"/>
        <v>12</v>
      </c>
    </row>
    <row r="2796" spans="2:2" x14ac:dyDescent="0.25">
      <c r="B2796">
        <f t="shared" si="197"/>
        <v>12</v>
      </c>
    </row>
    <row r="2797" spans="2:2" x14ac:dyDescent="0.25">
      <c r="B2797">
        <f t="shared" si="197"/>
        <v>12</v>
      </c>
    </row>
    <row r="2798" spans="2:2" x14ac:dyDescent="0.25">
      <c r="B2798">
        <f t="shared" si="197"/>
        <v>12</v>
      </c>
    </row>
    <row r="2799" spans="2:2" x14ac:dyDescent="0.25">
      <c r="B2799">
        <f t="shared" si="197"/>
        <v>12</v>
      </c>
    </row>
    <row r="2800" spans="2:2" x14ac:dyDescent="0.25">
      <c r="B2800">
        <f t="shared" si="197"/>
        <v>12</v>
      </c>
    </row>
    <row r="2801" spans="2:2" x14ac:dyDescent="0.25">
      <c r="B2801">
        <f t="shared" si="197"/>
        <v>12</v>
      </c>
    </row>
    <row r="2802" spans="2:2" x14ac:dyDescent="0.25">
      <c r="B2802">
        <f t="shared" si="197"/>
        <v>12</v>
      </c>
    </row>
    <row r="2803" spans="2:2" x14ac:dyDescent="0.25">
      <c r="B2803">
        <f t="shared" si="197"/>
        <v>12</v>
      </c>
    </row>
    <row r="2804" spans="2:2" x14ac:dyDescent="0.25">
      <c r="B2804">
        <f t="shared" si="197"/>
        <v>12</v>
      </c>
    </row>
    <row r="2805" spans="2:2" x14ac:dyDescent="0.25">
      <c r="B2805">
        <f t="shared" si="197"/>
        <v>12</v>
      </c>
    </row>
    <row r="2806" spans="2:2" x14ac:dyDescent="0.25">
      <c r="B2806">
        <f t="shared" si="197"/>
        <v>12</v>
      </c>
    </row>
    <row r="2807" spans="2:2" x14ac:dyDescent="0.25">
      <c r="B2807">
        <f t="shared" si="197"/>
        <v>12</v>
      </c>
    </row>
    <row r="2808" spans="2:2" x14ac:dyDescent="0.25">
      <c r="B2808">
        <f t="shared" si="197"/>
        <v>12</v>
      </c>
    </row>
    <row r="2809" spans="2:2" x14ac:dyDescent="0.25">
      <c r="B2809">
        <f t="shared" si="197"/>
        <v>12</v>
      </c>
    </row>
    <row r="2810" spans="2:2" x14ac:dyDescent="0.25">
      <c r="B2810">
        <f t="shared" si="197"/>
        <v>12</v>
      </c>
    </row>
    <row r="2811" spans="2:2" x14ac:dyDescent="0.25">
      <c r="B2811">
        <f t="shared" si="197"/>
        <v>12</v>
      </c>
    </row>
    <row r="2812" spans="2:2" x14ac:dyDescent="0.25">
      <c r="B2812">
        <f t="shared" si="197"/>
        <v>12</v>
      </c>
    </row>
    <row r="2813" spans="2:2" x14ac:dyDescent="0.25">
      <c r="B2813">
        <f t="shared" si="197"/>
        <v>12</v>
      </c>
    </row>
    <row r="2814" spans="2:2" x14ac:dyDescent="0.25">
      <c r="B2814">
        <f t="shared" si="197"/>
        <v>12</v>
      </c>
    </row>
    <row r="2815" spans="2:2" x14ac:dyDescent="0.25">
      <c r="B2815">
        <f t="shared" si="197"/>
        <v>12</v>
      </c>
    </row>
    <row r="2816" spans="2:2" x14ac:dyDescent="0.25">
      <c r="B2816">
        <f t="shared" si="197"/>
        <v>12</v>
      </c>
    </row>
    <row r="2817" spans="2:2" x14ac:dyDescent="0.25">
      <c r="B2817">
        <f t="shared" si="197"/>
        <v>12</v>
      </c>
    </row>
    <row r="2818" spans="2:2" x14ac:dyDescent="0.25">
      <c r="B2818">
        <f t="shared" si="197"/>
        <v>12</v>
      </c>
    </row>
    <row r="2819" spans="2:2" x14ac:dyDescent="0.25">
      <c r="B2819">
        <f t="shared" si="197"/>
        <v>12</v>
      </c>
    </row>
    <row r="2820" spans="2:2" x14ac:dyDescent="0.25">
      <c r="B2820">
        <f t="shared" si="197"/>
        <v>12</v>
      </c>
    </row>
    <row r="2821" spans="2:2" x14ac:dyDescent="0.25">
      <c r="B2821">
        <f t="shared" ref="B2821:B2884" si="198">+IF(F2820=44085,B2820+1,B2820)</f>
        <v>12</v>
      </c>
    </row>
    <row r="2822" spans="2:2" x14ac:dyDescent="0.25">
      <c r="B2822">
        <f t="shared" si="198"/>
        <v>12</v>
      </c>
    </row>
    <row r="2823" spans="2:2" x14ac:dyDescent="0.25">
      <c r="B2823">
        <f t="shared" si="198"/>
        <v>12</v>
      </c>
    </row>
    <row r="2824" spans="2:2" x14ac:dyDescent="0.25">
      <c r="B2824">
        <f t="shared" si="198"/>
        <v>12</v>
      </c>
    </row>
    <row r="2825" spans="2:2" x14ac:dyDescent="0.25">
      <c r="B2825">
        <f t="shared" si="198"/>
        <v>12</v>
      </c>
    </row>
    <row r="2826" spans="2:2" x14ac:dyDescent="0.25">
      <c r="B2826">
        <f t="shared" si="198"/>
        <v>12</v>
      </c>
    </row>
    <row r="2827" spans="2:2" x14ac:dyDescent="0.25">
      <c r="B2827">
        <f t="shared" si="198"/>
        <v>12</v>
      </c>
    </row>
    <row r="2828" spans="2:2" x14ac:dyDescent="0.25">
      <c r="B2828">
        <f t="shared" si="198"/>
        <v>12</v>
      </c>
    </row>
    <row r="2829" spans="2:2" x14ac:dyDescent="0.25">
      <c r="B2829">
        <f t="shared" si="198"/>
        <v>12</v>
      </c>
    </row>
    <row r="2830" spans="2:2" x14ac:dyDescent="0.25">
      <c r="B2830">
        <f t="shared" si="198"/>
        <v>12</v>
      </c>
    </row>
    <row r="2831" spans="2:2" x14ac:dyDescent="0.25">
      <c r="B2831">
        <f t="shared" si="198"/>
        <v>12</v>
      </c>
    </row>
    <row r="2832" spans="2:2" x14ac:dyDescent="0.25">
      <c r="B2832">
        <f t="shared" si="198"/>
        <v>12</v>
      </c>
    </row>
    <row r="2833" spans="2:2" x14ac:dyDescent="0.25">
      <c r="B2833">
        <f t="shared" si="198"/>
        <v>12</v>
      </c>
    </row>
    <row r="2834" spans="2:2" x14ac:dyDescent="0.25">
      <c r="B2834">
        <f t="shared" si="198"/>
        <v>12</v>
      </c>
    </row>
    <row r="2835" spans="2:2" x14ac:dyDescent="0.25">
      <c r="B2835">
        <f t="shared" si="198"/>
        <v>12</v>
      </c>
    </row>
    <row r="2836" spans="2:2" x14ac:dyDescent="0.25">
      <c r="B2836">
        <f t="shared" si="198"/>
        <v>12</v>
      </c>
    </row>
    <row r="2837" spans="2:2" x14ac:dyDescent="0.25">
      <c r="B2837">
        <f t="shared" si="198"/>
        <v>12</v>
      </c>
    </row>
    <row r="2838" spans="2:2" x14ac:dyDescent="0.25">
      <c r="B2838">
        <f t="shared" si="198"/>
        <v>12</v>
      </c>
    </row>
    <row r="2839" spans="2:2" x14ac:dyDescent="0.25">
      <c r="B2839">
        <f t="shared" si="198"/>
        <v>12</v>
      </c>
    </row>
    <row r="2840" spans="2:2" x14ac:dyDescent="0.25">
      <c r="B2840">
        <f t="shared" si="198"/>
        <v>12</v>
      </c>
    </row>
    <row r="2841" spans="2:2" x14ac:dyDescent="0.25">
      <c r="B2841">
        <f t="shared" si="198"/>
        <v>12</v>
      </c>
    </row>
    <row r="2842" spans="2:2" x14ac:dyDescent="0.25">
      <c r="B2842">
        <f t="shared" si="198"/>
        <v>12</v>
      </c>
    </row>
    <row r="2843" spans="2:2" x14ac:dyDescent="0.25">
      <c r="B2843">
        <f t="shared" si="198"/>
        <v>12</v>
      </c>
    </row>
    <row r="2844" spans="2:2" x14ac:dyDescent="0.25">
      <c r="B2844">
        <f t="shared" si="198"/>
        <v>12</v>
      </c>
    </row>
    <row r="2845" spans="2:2" x14ac:dyDescent="0.25">
      <c r="B2845">
        <f t="shared" si="198"/>
        <v>12</v>
      </c>
    </row>
    <row r="2846" spans="2:2" x14ac:dyDescent="0.25">
      <c r="B2846">
        <f t="shared" si="198"/>
        <v>12</v>
      </c>
    </row>
    <row r="2847" spans="2:2" x14ac:dyDescent="0.25">
      <c r="B2847">
        <f t="shared" si="198"/>
        <v>12</v>
      </c>
    </row>
    <row r="2848" spans="2:2" x14ac:dyDescent="0.25">
      <c r="B2848">
        <f t="shared" si="198"/>
        <v>12</v>
      </c>
    </row>
    <row r="2849" spans="2:2" x14ac:dyDescent="0.25">
      <c r="B2849">
        <f t="shared" si="198"/>
        <v>12</v>
      </c>
    </row>
    <row r="2850" spans="2:2" x14ac:dyDescent="0.25">
      <c r="B2850">
        <f t="shared" si="198"/>
        <v>12</v>
      </c>
    </row>
    <row r="2851" spans="2:2" x14ac:dyDescent="0.25">
      <c r="B2851">
        <f t="shared" si="198"/>
        <v>12</v>
      </c>
    </row>
    <row r="2852" spans="2:2" x14ac:dyDescent="0.25">
      <c r="B2852">
        <f t="shared" si="198"/>
        <v>12</v>
      </c>
    </row>
    <row r="2853" spans="2:2" x14ac:dyDescent="0.25">
      <c r="B2853">
        <f t="shared" si="198"/>
        <v>12</v>
      </c>
    </row>
    <row r="2854" spans="2:2" x14ac:dyDescent="0.25">
      <c r="B2854">
        <f t="shared" si="198"/>
        <v>12</v>
      </c>
    </row>
    <row r="2855" spans="2:2" x14ac:dyDescent="0.25">
      <c r="B2855">
        <f t="shared" si="198"/>
        <v>12</v>
      </c>
    </row>
    <row r="2856" spans="2:2" x14ac:dyDescent="0.25">
      <c r="B2856">
        <f t="shared" si="198"/>
        <v>12</v>
      </c>
    </row>
    <row r="2857" spans="2:2" x14ac:dyDescent="0.25">
      <c r="B2857">
        <f t="shared" si="198"/>
        <v>12</v>
      </c>
    </row>
    <row r="2858" spans="2:2" x14ac:dyDescent="0.25">
      <c r="B2858">
        <f t="shared" si="198"/>
        <v>12</v>
      </c>
    </row>
    <row r="2859" spans="2:2" x14ac:dyDescent="0.25">
      <c r="B2859">
        <f t="shared" si="198"/>
        <v>12</v>
      </c>
    </row>
    <row r="2860" spans="2:2" x14ac:dyDescent="0.25">
      <c r="B2860">
        <f t="shared" si="198"/>
        <v>12</v>
      </c>
    </row>
    <row r="2861" spans="2:2" x14ac:dyDescent="0.25">
      <c r="B2861">
        <f t="shared" si="198"/>
        <v>12</v>
      </c>
    </row>
    <row r="2862" spans="2:2" x14ac:dyDescent="0.25">
      <c r="B2862">
        <f t="shared" si="198"/>
        <v>12</v>
      </c>
    </row>
    <row r="2863" spans="2:2" x14ac:dyDescent="0.25">
      <c r="B2863">
        <f t="shared" si="198"/>
        <v>12</v>
      </c>
    </row>
    <row r="2864" spans="2:2" x14ac:dyDescent="0.25">
      <c r="B2864">
        <f t="shared" si="198"/>
        <v>12</v>
      </c>
    </row>
    <row r="2865" spans="2:2" x14ac:dyDescent="0.25">
      <c r="B2865">
        <f t="shared" si="198"/>
        <v>12</v>
      </c>
    </row>
    <row r="2866" spans="2:2" x14ac:dyDescent="0.25">
      <c r="B2866">
        <f t="shared" si="198"/>
        <v>12</v>
      </c>
    </row>
    <row r="2867" spans="2:2" x14ac:dyDescent="0.25">
      <c r="B2867">
        <f t="shared" si="198"/>
        <v>12</v>
      </c>
    </row>
    <row r="2868" spans="2:2" x14ac:dyDescent="0.25">
      <c r="B2868">
        <f t="shared" si="198"/>
        <v>12</v>
      </c>
    </row>
    <row r="2869" spans="2:2" x14ac:dyDescent="0.25">
      <c r="B2869">
        <f t="shared" si="198"/>
        <v>12</v>
      </c>
    </row>
    <row r="2870" spans="2:2" x14ac:dyDescent="0.25">
      <c r="B2870">
        <f t="shared" si="198"/>
        <v>12</v>
      </c>
    </row>
    <row r="2871" spans="2:2" x14ac:dyDescent="0.25">
      <c r="B2871">
        <f t="shared" si="198"/>
        <v>12</v>
      </c>
    </row>
    <row r="2872" spans="2:2" x14ac:dyDescent="0.25">
      <c r="B2872">
        <f t="shared" si="198"/>
        <v>12</v>
      </c>
    </row>
    <row r="2873" spans="2:2" x14ac:dyDescent="0.25">
      <c r="B2873">
        <f t="shared" si="198"/>
        <v>12</v>
      </c>
    </row>
    <row r="2874" spans="2:2" x14ac:dyDescent="0.25">
      <c r="B2874">
        <f t="shared" si="198"/>
        <v>12</v>
      </c>
    </row>
    <row r="2875" spans="2:2" x14ac:dyDescent="0.25">
      <c r="B2875">
        <f t="shared" si="198"/>
        <v>12</v>
      </c>
    </row>
    <row r="2876" spans="2:2" x14ac:dyDescent="0.25">
      <c r="B2876">
        <f t="shared" si="198"/>
        <v>12</v>
      </c>
    </row>
    <row r="2877" spans="2:2" x14ac:dyDescent="0.25">
      <c r="B2877">
        <f t="shared" si="198"/>
        <v>12</v>
      </c>
    </row>
    <row r="2878" spans="2:2" x14ac:dyDescent="0.25">
      <c r="B2878">
        <f t="shared" si="198"/>
        <v>12</v>
      </c>
    </row>
    <row r="2879" spans="2:2" x14ac:dyDescent="0.25">
      <c r="B2879">
        <f t="shared" si="198"/>
        <v>12</v>
      </c>
    </row>
    <row r="2880" spans="2:2" x14ac:dyDescent="0.25">
      <c r="B2880">
        <f t="shared" si="198"/>
        <v>12</v>
      </c>
    </row>
    <row r="2881" spans="2:2" x14ac:dyDescent="0.25">
      <c r="B2881">
        <f t="shared" si="198"/>
        <v>12</v>
      </c>
    </row>
    <row r="2882" spans="2:2" x14ac:dyDescent="0.25">
      <c r="B2882">
        <f t="shared" si="198"/>
        <v>12</v>
      </c>
    </row>
    <row r="2883" spans="2:2" x14ac:dyDescent="0.25">
      <c r="B2883">
        <f t="shared" si="198"/>
        <v>12</v>
      </c>
    </row>
    <row r="2884" spans="2:2" x14ac:dyDescent="0.25">
      <c r="B2884">
        <f t="shared" si="198"/>
        <v>12</v>
      </c>
    </row>
    <row r="2885" spans="2:2" x14ac:dyDescent="0.25">
      <c r="B2885">
        <f t="shared" ref="B2885:B2948" si="199">+IF(F2884=44085,B2884+1,B2884)</f>
        <v>12</v>
      </c>
    </row>
    <row r="2886" spans="2:2" x14ac:dyDescent="0.25">
      <c r="B2886">
        <f t="shared" si="199"/>
        <v>12</v>
      </c>
    </row>
    <row r="2887" spans="2:2" x14ac:dyDescent="0.25">
      <c r="B2887">
        <f t="shared" si="199"/>
        <v>12</v>
      </c>
    </row>
    <row r="2888" spans="2:2" x14ac:dyDescent="0.25">
      <c r="B2888">
        <f t="shared" si="199"/>
        <v>12</v>
      </c>
    </row>
    <row r="2889" spans="2:2" x14ac:dyDescent="0.25">
      <c r="B2889">
        <f t="shared" si="199"/>
        <v>12</v>
      </c>
    </row>
    <row r="2890" spans="2:2" x14ac:dyDescent="0.25">
      <c r="B2890">
        <f t="shared" si="199"/>
        <v>12</v>
      </c>
    </row>
    <row r="2891" spans="2:2" x14ac:dyDescent="0.25">
      <c r="B2891">
        <f t="shared" si="199"/>
        <v>12</v>
      </c>
    </row>
    <row r="2892" spans="2:2" x14ac:dyDescent="0.25">
      <c r="B2892">
        <f t="shared" si="199"/>
        <v>12</v>
      </c>
    </row>
    <row r="2893" spans="2:2" x14ac:dyDescent="0.25">
      <c r="B2893">
        <f t="shared" si="199"/>
        <v>12</v>
      </c>
    </row>
    <row r="2894" spans="2:2" x14ac:dyDescent="0.25">
      <c r="B2894">
        <f t="shared" si="199"/>
        <v>12</v>
      </c>
    </row>
    <row r="2895" spans="2:2" x14ac:dyDescent="0.25">
      <c r="B2895">
        <f t="shared" si="199"/>
        <v>12</v>
      </c>
    </row>
    <row r="2896" spans="2:2" x14ac:dyDescent="0.25">
      <c r="B2896">
        <f t="shared" si="199"/>
        <v>12</v>
      </c>
    </row>
    <row r="2897" spans="2:2" x14ac:dyDescent="0.25">
      <c r="B2897">
        <f t="shared" si="199"/>
        <v>12</v>
      </c>
    </row>
    <row r="2898" spans="2:2" x14ac:dyDescent="0.25">
      <c r="B2898">
        <f t="shared" si="199"/>
        <v>12</v>
      </c>
    </row>
    <row r="2899" spans="2:2" x14ac:dyDescent="0.25">
      <c r="B2899">
        <f t="shared" si="199"/>
        <v>12</v>
      </c>
    </row>
    <row r="2900" spans="2:2" x14ac:dyDescent="0.25">
      <c r="B2900">
        <f t="shared" si="199"/>
        <v>12</v>
      </c>
    </row>
    <row r="2901" spans="2:2" x14ac:dyDescent="0.25">
      <c r="B2901">
        <f t="shared" si="199"/>
        <v>12</v>
      </c>
    </row>
    <row r="2902" spans="2:2" x14ac:dyDescent="0.25">
      <c r="B2902">
        <f t="shared" si="199"/>
        <v>12</v>
      </c>
    </row>
    <row r="2903" spans="2:2" x14ac:dyDescent="0.25">
      <c r="B2903">
        <f t="shared" si="199"/>
        <v>12</v>
      </c>
    </row>
    <row r="2904" spans="2:2" x14ac:dyDescent="0.25">
      <c r="B2904">
        <f t="shared" si="199"/>
        <v>12</v>
      </c>
    </row>
    <row r="2905" spans="2:2" x14ac:dyDescent="0.25">
      <c r="B2905">
        <f t="shared" si="199"/>
        <v>12</v>
      </c>
    </row>
    <row r="2906" spans="2:2" x14ac:dyDescent="0.25">
      <c r="B2906">
        <f t="shared" si="199"/>
        <v>12</v>
      </c>
    </row>
    <row r="2907" spans="2:2" x14ac:dyDescent="0.25">
      <c r="B2907">
        <f t="shared" si="199"/>
        <v>12</v>
      </c>
    </row>
    <row r="2908" spans="2:2" x14ac:dyDescent="0.25">
      <c r="B2908">
        <f t="shared" si="199"/>
        <v>12</v>
      </c>
    </row>
    <row r="2909" spans="2:2" x14ac:dyDescent="0.25">
      <c r="B2909">
        <f t="shared" si="199"/>
        <v>12</v>
      </c>
    </row>
    <row r="2910" spans="2:2" x14ac:dyDescent="0.25">
      <c r="B2910">
        <f t="shared" si="199"/>
        <v>12</v>
      </c>
    </row>
    <row r="2911" spans="2:2" x14ac:dyDescent="0.25">
      <c r="B2911">
        <f t="shared" si="199"/>
        <v>12</v>
      </c>
    </row>
    <row r="2912" spans="2:2" x14ac:dyDescent="0.25">
      <c r="B2912">
        <f t="shared" si="199"/>
        <v>12</v>
      </c>
    </row>
    <row r="2913" spans="2:2" x14ac:dyDescent="0.25">
      <c r="B2913">
        <f t="shared" si="199"/>
        <v>12</v>
      </c>
    </row>
    <row r="2914" spans="2:2" x14ac:dyDescent="0.25">
      <c r="B2914">
        <f t="shared" si="199"/>
        <v>12</v>
      </c>
    </row>
    <row r="2915" spans="2:2" x14ac:dyDescent="0.25">
      <c r="B2915">
        <f t="shared" si="199"/>
        <v>12</v>
      </c>
    </row>
    <row r="2916" spans="2:2" x14ac:dyDescent="0.25">
      <c r="B2916">
        <f t="shared" si="199"/>
        <v>12</v>
      </c>
    </row>
    <row r="2917" spans="2:2" x14ac:dyDescent="0.25">
      <c r="B2917">
        <f t="shared" si="199"/>
        <v>12</v>
      </c>
    </row>
    <row r="2918" spans="2:2" x14ac:dyDescent="0.25">
      <c r="B2918">
        <f t="shared" si="199"/>
        <v>12</v>
      </c>
    </row>
    <row r="2919" spans="2:2" x14ac:dyDescent="0.25">
      <c r="B2919">
        <f t="shared" si="199"/>
        <v>12</v>
      </c>
    </row>
    <row r="2920" spans="2:2" x14ac:dyDescent="0.25">
      <c r="B2920">
        <f t="shared" si="199"/>
        <v>12</v>
      </c>
    </row>
    <row r="2921" spans="2:2" x14ac:dyDescent="0.25">
      <c r="B2921">
        <f t="shared" si="199"/>
        <v>12</v>
      </c>
    </row>
    <row r="2922" spans="2:2" x14ac:dyDescent="0.25">
      <c r="B2922">
        <f t="shared" si="199"/>
        <v>12</v>
      </c>
    </row>
    <row r="2923" spans="2:2" x14ac:dyDescent="0.25">
      <c r="B2923">
        <f t="shared" si="199"/>
        <v>12</v>
      </c>
    </row>
    <row r="2924" spans="2:2" x14ac:dyDescent="0.25">
      <c r="B2924">
        <f t="shared" si="199"/>
        <v>12</v>
      </c>
    </row>
    <row r="2925" spans="2:2" x14ac:dyDescent="0.25">
      <c r="B2925">
        <f t="shared" si="199"/>
        <v>12</v>
      </c>
    </row>
    <row r="2926" spans="2:2" x14ac:dyDescent="0.25">
      <c r="B2926">
        <f t="shared" si="199"/>
        <v>12</v>
      </c>
    </row>
    <row r="2927" spans="2:2" x14ac:dyDescent="0.25">
      <c r="B2927">
        <f t="shared" si="199"/>
        <v>12</v>
      </c>
    </row>
    <row r="2928" spans="2:2" x14ac:dyDescent="0.25">
      <c r="B2928">
        <f t="shared" si="199"/>
        <v>12</v>
      </c>
    </row>
    <row r="2929" spans="2:2" x14ac:dyDescent="0.25">
      <c r="B2929">
        <f t="shared" si="199"/>
        <v>12</v>
      </c>
    </row>
    <row r="2930" spans="2:2" x14ac:dyDescent="0.25">
      <c r="B2930">
        <f t="shared" si="199"/>
        <v>12</v>
      </c>
    </row>
    <row r="2931" spans="2:2" x14ac:dyDescent="0.25">
      <c r="B2931">
        <f t="shared" si="199"/>
        <v>12</v>
      </c>
    </row>
    <row r="2932" spans="2:2" x14ac:dyDescent="0.25">
      <c r="B2932">
        <f t="shared" si="199"/>
        <v>12</v>
      </c>
    </row>
    <row r="2933" spans="2:2" x14ac:dyDescent="0.25">
      <c r="B2933">
        <f t="shared" si="199"/>
        <v>12</v>
      </c>
    </row>
    <row r="2934" spans="2:2" x14ac:dyDescent="0.25">
      <c r="B2934">
        <f t="shared" si="199"/>
        <v>12</v>
      </c>
    </row>
    <row r="2935" spans="2:2" x14ac:dyDescent="0.25">
      <c r="B2935">
        <f t="shared" si="199"/>
        <v>12</v>
      </c>
    </row>
    <row r="2936" spans="2:2" x14ac:dyDescent="0.25">
      <c r="B2936">
        <f t="shared" si="199"/>
        <v>12</v>
      </c>
    </row>
    <row r="2937" spans="2:2" x14ac:dyDescent="0.25">
      <c r="B2937">
        <f t="shared" si="199"/>
        <v>12</v>
      </c>
    </row>
    <row r="2938" spans="2:2" x14ac:dyDescent="0.25">
      <c r="B2938">
        <f t="shared" si="199"/>
        <v>12</v>
      </c>
    </row>
    <row r="2939" spans="2:2" x14ac:dyDescent="0.25">
      <c r="B2939">
        <f t="shared" si="199"/>
        <v>12</v>
      </c>
    </row>
    <row r="2940" spans="2:2" x14ac:dyDescent="0.25">
      <c r="B2940">
        <f t="shared" si="199"/>
        <v>12</v>
      </c>
    </row>
    <row r="2941" spans="2:2" x14ac:dyDescent="0.25">
      <c r="B2941">
        <f t="shared" si="199"/>
        <v>12</v>
      </c>
    </row>
    <row r="2942" spans="2:2" x14ac:dyDescent="0.25">
      <c r="B2942">
        <f t="shared" si="199"/>
        <v>12</v>
      </c>
    </row>
    <row r="2943" spans="2:2" x14ac:dyDescent="0.25">
      <c r="B2943">
        <f t="shared" si="199"/>
        <v>12</v>
      </c>
    </row>
    <row r="2944" spans="2:2" x14ac:dyDescent="0.25">
      <c r="B2944">
        <f t="shared" si="199"/>
        <v>12</v>
      </c>
    </row>
    <row r="2945" spans="2:2" x14ac:dyDescent="0.25">
      <c r="B2945">
        <f t="shared" si="199"/>
        <v>12</v>
      </c>
    </row>
    <row r="2946" spans="2:2" x14ac:dyDescent="0.25">
      <c r="B2946">
        <f t="shared" si="199"/>
        <v>12</v>
      </c>
    </row>
    <row r="2947" spans="2:2" x14ac:dyDescent="0.25">
      <c r="B2947">
        <f t="shared" si="199"/>
        <v>12</v>
      </c>
    </row>
    <row r="2948" spans="2:2" x14ac:dyDescent="0.25">
      <c r="B2948">
        <f t="shared" si="199"/>
        <v>12</v>
      </c>
    </row>
    <row r="2949" spans="2:2" x14ac:dyDescent="0.25">
      <c r="B2949">
        <f t="shared" ref="B2949:B3012" si="200">+IF(F2948=44085,B2948+1,B2948)</f>
        <v>12</v>
      </c>
    </row>
    <row r="2950" spans="2:2" x14ac:dyDescent="0.25">
      <c r="B2950">
        <f t="shared" si="200"/>
        <v>12</v>
      </c>
    </row>
    <row r="2951" spans="2:2" x14ac:dyDescent="0.25">
      <c r="B2951">
        <f t="shared" si="200"/>
        <v>12</v>
      </c>
    </row>
    <row r="2952" spans="2:2" x14ac:dyDescent="0.25">
      <c r="B2952">
        <f t="shared" si="200"/>
        <v>12</v>
      </c>
    </row>
    <row r="2953" spans="2:2" x14ac:dyDescent="0.25">
      <c r="B2953">
        <f t="shared" si="200"/>
        <v>12</v>
      </c>
    </row>
    <row r="2954" spans="2:2" x14ac:dyDescent="0.25">
      <c r="B2954">
        <f t="shared" si="200"/>
        <v>12</v>
      </c>
    </row>
    <row r="2955" spans="2:2" x14ac:dyDescent="0.25">
      <c r="B2955">
        <f t="shared" si="200"/>
        <v>12</v>
      </c>
    </row>
    <row r="2956" spans="2:2" x14ac:dyDescent="0.25">
      <c r="B2956">
        <f t="shared" si="200"/>
        <v>12</v>
      </c>
    </row>
    <row r="2957" spans="2:2" x14ac:dyDescent="0.25">
      <c r="B2957">
        <f t="shared" si="200"/>
        <v>12</v>
      </c>
    </row>
    <row r="2958" spans="2:2" x14ac:dyDescent="0.25">
      <c r="B2958">
        <f t="shared" si="200"/>
        <v>12</v>
      </c>
    </row>
    <row r="2959" spans="2:2" x14ac:dyDescent="0.25">
      <c r="B2959">
        <f t="shared" si="200"/>
        <v>12</v>
      </c>
    </row>
    <row r="2960" spans="2:2" x14ac:dyDescent="0.25">
      <c r="B2960">
        <f t="shared" si="200"/>
        <v>12</v>
      </c>
    </row>
    <row r="2961" spans="2:2" x14ac:dyDescent="0.25">
      <c r="B2961">
        <f t="shared" si="200"/>
        <v>12</v>
      </c>
    </row>
    <row r="2962" spans="2:2" x14ac:dyDescent="0.25">
      <c r="B2962">
        <f t="shared" si="200"/>
        <v>12</v>
      </c>
    </row>
    <row r="2963" spans="2:2" x14ac:dyDescent="0.25">
      <c r="B2963">
        <f t="shared" si="200"/>
        <v>12</v>
      </c>
    </row>
    <row r="2964" spans="2:2" x14ac:dyDescent="0.25">
      <c r="B2964">
        <f t="shared" si="200"/>
        <v>12</v>
      </c>
    </row>
    <row r="2965" spans="2:2" x14ac:dyDescent="0.25">
      <c r="B2965">
        <f t="shared" si="200"/>
        <v>12</v>
      </c>
    </row>
    <row r="2966" spans="2:2" x14ac:dyDescent="0.25">
      <c r="B2966">
        <f t="shared" si="200"/>
        <v>12</v>
      </c>
    </row>
    <row r="2967" spans="2:2" x14ac:dyDescent="0.25">
      <c r="B2967">
        <f t="shared" si="200"/>
        <v>12</v>
      </c>
    </row>
    <row r="2968" spans="2:2" x14ac:dyDescent="0.25">
      <c r="B2968">
        <f t="shared" si="200"/>
        <v>12</v>
      </c>
    </row>
    <row r="2969" spans="2:2" x14ac:dyDescent="0.25">
      <c r="B2969">
        <f t="shared" si="200"/>
        <v>12</v>
      </c>
    </row>
    <row r="2970" spans="2:2" x14ac:dyDescent="0.25">
      <c r="B2970">
        <f t="shared" si="200"/>
        <v>12</v>
      </c>
    </row>
    <row r="2971" spans="2:2" x14ac:dyDescent="0.25">
      <c r="B2971">
        <f t="shared" si="200"/>
        <v>12</v>
      </c>
    </row>
    <row r="2972" spans="2:2" x14ac:dyDescent="0.25">
      <c r="B2972">
        <f t="shared" si="200"/>
        <v>12</v>
      </c>
    </row>
    <row r="2973" spans="2:2" x14ac:dyDescent="0.25">
      <c r="B2973">
        <f t="shared" si="200"/>
        <v>12</v>
      </c>
    </row>
    <row r="2974" spans="2:2" x14ac:dyDescent="0.25">
      <c r="B2974">
        <f t="shared" si="200"/>
        <v>12</v>
      </c>
    </row>
    <row r="2975" spans="2:2" x14ac:dyDescent="0.25">
      <c r="B2975">
        <f t="shared" si="200"/>
        <v>12</v>
      </c>
    </row>
    <row r="2976" spans="2:2" x14ac:dyDescent="0.25">
      <c r="B2976">
        <f t="shared" si="200"/>
        <v>12</v>
      </c>
    </row>
    <row r="2977" spans="2:2" x14ac:dyDescent="0.25">
      <c r="B2977">
        <f t="shared" si="200"/>
        <v>12</v>
      </c>
    </row>
    <row r="2978" spans="2:2" x14ac:dyDescent="0.25">
      <c r="B2978">
        <f t="shared" si="200"/>
        <v>12</v>
      </c>
    </row>
    <row r="2979" spans="2:2" x14ac:dyDescent="0.25">
      <c r="B2979">
        <f t="shared" si="200"/>
        <v>12</v>
      </c>
    </row>
    <row r="2980" spans="2:2" x14ac:dyDescent="0.25">
      <c r="B2980">
        <f t="shared" si="200"/>
        <v>12</v>
      </c>
    </row>
    <row r="2981" spans="2:2" x14ac:dyDescent="0.25">
      <c r="B2981">
        <f t="shared" si="200"/>
        <v>12</v>
      </c>
    </row>
    <row r="2982" spans="2:2" x14ac:dyDescent="0.25">
      <c r="B2982">
        <f t="shared" si="200"/>
        <v>12</v>
      </c>
    </row>
    <row r="2983" spans="2:2" x14ac:dyDescent="0.25">
      <c r="B2983">
        <f t="shared" si="200"/>
        <v>12</v>
      </c>
    </row>
    <row r="2984" spans="2:2" x14ac:dyDescent="0.25">
      <c r="B2984">
        <f t="shared" si="200"/>
        <v>12</v>
      </c>
    </row>
    <row r="2985" spans="2:2" x14ac:dyDescent="0.25">
      <c r="B2985">
        <f t="shared" si="200"/>
        <v>12</v>
      </c>
    </row>
    <row r="2986" spans="2:2" x14ac:dyDescent="0.25">
      <c r="B2986">
        <f t="shared" si="200"/>
        <v>12</v>
      </c>
    </row>
    <row r="2987" spans="2:2" x14ac:dyDescent="0.25">
      <c r="B2987">
        <f t="shared" si="200"/>
        <v>12</v>
      </c>
    </row>
    <row r="2988" spans="2:2" x14ac:dyDescent="0.25">
      <c r="B2988">
        <f t="shared" si="200"/>
        <v>12</v>
      </c>
    </row>
    <row r="2989" spans="2:2" x14ac:dyDescent="0.25">
      <c r="B2989">
        <f t="shared" si="200"/>
        <v>12</v>
      </c>
    </row>
    <row r="2990" spans="2:2" x14ac:dyDescent="0.25">
      <c r="B2990">
        <f t="shared" si="200"/>
        <v>12</v>
      </c>
    </row>
    <row r="2991" spans="2:2" x14ac:dyDescent="0.25">
      <c r="B2991">
        <f t="shared" si="200"/>
        <v>12</v>
      </c>
    </row>
    <row r="2992" spans="2:2" x14ac:dyDescent="0.25">
      <c r="B2992">
        <f t="shared" si="200"/>
        <v>12</v>
      </c>
    </row>
    <row r="2993" spans="2:2" x14ac:dyDescent="0.25">
      <c r="B2993">
        <f t="shared" si="200"/>
        <v>12</v>
      </c>
    </row>
    <row r="2994" spans="2:2" x14ac:dyDescent="0.25">
      <c r="B2994">
        <f t="shared" si="200"/>
        <v>12</v>
      </c>
    </row>
    <row r="2995" spans="2:2" x14ac:dyDescent="0.25">
      <c r="B2995">
        <f t="shared" si="200"/>
        <v>12</v>
      </c>
    </row>
    <row r="2996" spans="2:2" x14ac:dyDescent="0.25">
      <c r="B2996">
        <f t="shared" si="200"/>
        <v>12</v>
      </c>
    </row>
    <row r="2997" spans="2:2" x14ac:dyDescent="0.25">
      <c r="B2997">
        <f t="shared" si="200"/>
        <v>12</v>
      </c>
    </row>
    <row r="2998" spans="2:2" x14ac:dyDescent="0.25">
      <c r="B2998">
        <f t="shared" si="200"/>
        <v>12</v>
      </c>
    </row>
    <row r="2999" spans="2:2" x14ac:dyDescent="0.25">
      <c r="B2999">
        <f t="shared" si="200"/>
        <v>12</v>
      </c>
    </row>
    <row r="3000" spans="2:2" x14ac:dyDescent="0.25">
      <c r="B3000">
        <f t="shared" si="200"/>
        <v>12</v>
      </c>
    </row>
    <row r="3001" spans="2:2" x14ac:dyDescent="0.25">
      <c r="B3001">
        <f t="shared" si="200"/>
        <v>12</v>
      </c>
    </row>
    <row r="3002" spans="2:2" x14ac:dyDescent="0.25">
      <c r="B3002">
        <f t="shared" si="200"/>
        <v>12</v>
      </c>
    </row>
    <row r="3003" spans="2:2" x14ac:dyDescent="0.25">
      <c r="B3003">
        <f t="shared" si="200"/>
        <v>12</v>
      </c>
    </row>
    <row r="3004" spans="2:2" x14ac:dyDescent="0.25">
      <c r="B3004">
        <f t="shared" si="200"/>
        <v>12</v>
      </c>
    </row>
    <row r="3005" spans="2:2" x14ac:dyDescent="0.25">
      <c r="B3005">
        <f t="shared" si="200"/>
        <v>12</v>
      </c>
    </row>
    <row r="3006" spans="2:2" x14ac:dyDescent="0.25">
      <c r="B3006">
        <f t="shared" si="200"/>
        <v>12</v>
      </c>
    </row>
    <row r="3007" spans="2:2" x14ac:dyDescent="0.25">
      <c r="B3007">
        <f t="shared" si="200"/>
        <v>12</v>
      </c>
    </row>
    <row r="3008" spans="2:2" x14ac:dyDescent="0.25">
      <c r="B3008">
        <f t="shared" si="200"/>
        <v>12</v>
      </c>
    </row>
    <row r="3009" spans="2:2" x14ac:dyDescent="0.25">
      <c r="B3009">
        <f t="shared" si="200"/>
        <v>12</v>
      </c>
    </row>
    <row r="3010" spans="2:2" x14ac:dyDescent="0.25">
      <c r="B3010">
        <f t="shared" si="200"/>
        <v>12</v>
      </c>
    </row>
    <row r="3011" spans="2:2" x14ac:dyDescent="0.25">
      <c r="B3011">
        <f t="shared" si="200"/>
        <v>12</v>
      </c>
    </row>
    <row r="3012" spans="2:2" x14ac:dyDescent="0.25">
      <c r="B3012">
        <f t="shared" si="200"/>
        <v>12</v>
      </c>
    </row>
    <row r="3013" spans="2:2" x14ac:dyDescent="0.25">
      <c r="B3013">
        <f t="shared" ref="B3013:B3076" si="201">+IF(F3012=44085,B3012+1,B3012)</f>
        <v>12</v>
      </c>
    </row>
    <row r="3014" spans="2:2" x14ac:dyDescent="0.25">
      <c r="B3014">
        <f t="shared" si="201"/>
        <v>12</v>
      </c>
    </row>
    <row r="3015" spans="2:2" x14ac:dyDescent="0.25">
      <c r="B3015">
        <f t="shared" si="201"/>
        <v>12</v>
      </c>
    </row>
    <row r="3016" spans="2:2" x14ac:dyDescent="0.25">
      <c r="B3016">
        <f t="shared" si="201"/>
        <v>12</v>
      </c>
    </row>
    <row r="3017" spans="2:2" x14ac:dyDescent="0.25">
      <c r="B3017">
        <f t="shared" si="201"/>
        <v>12</v>
      </c>
    </row>
    <row r="3018" spans="2:2" x14ac:dyDescent="0.25">
      <c r="B3018">
        <f t="shared" si="201"/>
        <v>12</v>
      </c>
    </row>
    <row r="3019" spans="2:2" x14ac:dyDescent="0.25">
      <c r="B3019">
        <f t="shared" si="201"/>
        <v>12</v>
      </c>
    </row>
    <row r="3020" spans="2:2" x14ac:dyDescent="0.25">
      <c r="B3020">
        <f t="shared" si="201"/>
        <v>12</v>
      </c>
    </row>
    <row r="3021" spans="2:2" x14ac:dyDescent="0.25">
      <c r="B3021">
        <f t="shared" si="201"/>
        <v>12</v>
      </c>
    </row>
    <row r="3022" spans="2:2" x14ac:dyDescent="0.25">
      <c r="B3022">
        <f t="shared" si="201"/>
        <v>12</v>
      </c>
    </row>
    <row r="3023" spans="2:2" x14ac:dyDescent="0.25">
      <c r="B3023">
        <f t="shared" si="201"/>
        <v>12</v>
      </c>
    </row>
    <row r="3024" spans="2:2" x14ac:dyDescent="0.25">
      <c r="B3024">
        <f t="shared" si="201"/>
        <v>12</v>
      </c>
    </row>
    <row r="3025" spans="2:2" x14ac:dyDescent="0.25">
      <c r="B3025">
        <f t="shared" si="201"/>
        <v>12</v>
      </c>
    </row>
    <row r="3026" spans="2:2" x14ac:dyDescent="0.25">
      <c r="B3026">
        <f t="shared" si="201"/>
        <v>12</v>
      </c>
    </row>
    <row r="3027" spans="2:2" x14ac:dyDescent="0.25">
      <c r="B3027">
        <f t="shared" si="201"/>
        <v>12</v>
      </c>
    </row>
    <row r="3028" spans="2:2" x14ac:dyDescent="0.25">
      <c r="B3028">
        <f t="shared" si="201"/>
        <v>12</v>
      </c>
    </row>
    <row r="3029" spans="2:2" x14ac:dyDescent="0.25">
      <c r="B3029">
        <f t="shared" si="201"/>
        <v>12</v>
      </c>
    </row>
    <row r="3030" spans="2:2" x14ac:dyDescent="0.25">
      <c r="B3030">
        <f t="shared" si="201"/>
        <v>12</v>
      </c>
    </row>
    <row r="3031" spans="2:2" x14ac:dyDescent="0.25">
      <c r="B3031">
        <f t="shared" si="201"/>
        <v>12</v>
      </c>
    </row>
    <row r="3032" spans="2:2" x14ac:dyDescent="0.25">
      <c r="B3032">
        <f t="shared" si="201"/>
        <v>12</v>
      </c>
    </row>
    <row r="3033" spans="2:2" x14ac:dyDescent="0.25">
      <c r="B3033">
        <f t="shared" si="201"/>
        <v>12</v>
      </c>
    </row>
    <row r="3034" spans="2:2" x14ac:dyDescent="0.25">
      <c r="B3034">
        <f t="shared" si="201"/>
        <v>12</v>
      </c>
    </row>
    <row r="3035" spans="2:2" x14ac:dyDescent="0.25">
      <c r="B3035">
        <f t="shared" si="201"/>
        <v>12</v>
      </c>
    </row>
    <row r="3036" spans="2:2" x14ac:dyDescent="0.25">
      <c r="B3036">
        <f t="shared" si="201"/>
        <v>12</v>
      </c>
    </row>
    <row r="3037" spans="2:2" x14ac:dyDescent="0.25">
      <c r="B3037">
        <f t="shared" si="201"/>
        <v>12</v>
      </c>
    </row>
    <row r="3038" spans="2:2" x14ac:dyDescent="0.25">
      <c r="B3038">
        <f t="shared" si="201"/>
        <v>12</v>
      </c>
    </row>
    <row r="3039" spans="2:2" x14ac:dyDescent="0.25">
      <c r="B3039">
        <f t="shared" si="201"/>
        <v>12</v>
      </c>
    </row>
    <row r="3040" spans="2:2" x14ac:dyDescent="0.25">
      <c r="B3040">
        <f t="shared" si="201"/>
        <v>12</v>
      </c>
    </row>
    <row r="3041" spans="2:2" x14ac:dyDescent="0.25">
      <c r="B3041">
        <f t="shared" si="201"/>
        <v>12</v>
      </c>
    </row>
    <row r="3042" spans="2:2" x14ac:dyDescent="0.25">
      <c r="B3042">
        <f t="shared" si="201"/>
        <v>12</v>
      </c>
    </row>
    <row r="3043" spans="2:2" x14ac:dyDescent="0.25">
      <c r="B3043">
        <f t="shared" si="201"/>
        <v>12</v>
      </c>
    </row>
    <row r="3044" spans="2:2" x14ac:dyDescent="0.25">
      <c r="B3044">
        <f t="shared" si="201"/>
        <v>12</v>
      </c>
    </row>
    <row r="3045" spans="2:2" x14ac:dyDescent="0.25">
      <c r="B3045">
        <f t="shared" si="201"/>
        <v>12</v>
      </c>
    </row>
    <row r="3046" spans="2:2" x14ac:dyDescent="0.25">
      <c r="B3046">
        <f t="shared" si="201"/>
        <v>12</v>
      </c>
    </row>
    <row r="3047" spans="2:2" x14ac:dyDescent="0.25">
      <c r="B3047">
        <f t="shared" si="201"/>
        <v>12</v>
      </c>
    </row>
    <row r="3048" spans="2:2" x14ac:dyDescent="0.25">
      <c r="B3048">
        <f t="shared" si="201"/>
        <v>12</v>
      </c>
    </row>
    <row r="3049" spans="2:2" x14ac:dyDescent="0.25">
      <c r="B3049">
        <f t="shared" si="201"/>
        <v>12</v>
      </c>
    </row>
    <row r="3050" spans="2:2" x14ac:dyDescent="0.25">
      <c r="B3050">
        <f t="shared" si="201"/>
        <v>12</v>
      </c>
    </row>
    <row r="3051" spans="2:2" x14ac:dyDescent="0.25">
      <c r="B3051">
        <f t="shared" si="201"/>
        <v>12</v>
      </c>
    </row>
    <row r="3052" spans="2:2" x14ac:dyDescent="0.25">
      <c r="B3052">
        <f t="shared" si="201"/>
        <v>12</v>
      </c>
    </row>
    <row r="3053" spans="2:2" x14ac:dyDescent="0.25">
      <c r="B3053">
        <f t="shared" si="201"/>
        <v>12</v>
      </c>
    </row>
    <row r="3054" spans="2:2" x14ac:dyDescent="0.25">
      <c r="B3054">
        <f t="shared" si="201"/>
        <v>12</v>
      </c>
    </row>
    <row r="3055" spans="2:2" x14ac:dyDescent="0.25">
      <c r="B3055">
        <f t="shared" si="201"/>
        <v>12</v>
      </c>
    </row>
    <row r="3056" spans="2:2" x14ac:dyDescent="0.25">
      <c r="B3056">
        <f t="shared" si="201"/>
        <v>12</v>
      </c>
    </row>
    <row r="3057" spans="2:2" x14ac:dyDescent="0.25">
      <c r="B3057">
        <f t="shared" si="201"/>
        <v>12</v>
      </c>
    </row>
    <row r="3058" spans="2:2" x14ac:dyDescent="0.25">
      <c r="B3058">
        <f t="shared" si="201"/>
        <v>12</v>
      </c>
    </row>
    <row r="3059" spans="2:2" x14ac:dyDescent="0.25">
      <c r="B3059">
        <f t="shared" si="201"/>
        <v>12</v>
      </c>
    </row>
    <row r="3060" spans="2:2" x14ac:dyDescent="0.25">
      <c r="B3060">
        <f t="shared" si="201"/>
        <v>12</v>
      </c>
    </row>
    <row r="3061" spans="2:2" x14ac:dyDescent="0.25">
      <c r="B3061">
        <f t="shared" si="201"/>
        <v>12</v>
      </c>
    </row>
    <row r="3062" spans="2:2" x14ac:dyDescent="0.25">
      <c r="B3062">
        <f t="shared" si="201"/>
        <v>12</v>
      </c>
    </row>
    <row r="3063" spans="2:2" x14ac:dyDescent="0.25">
      <c r="B3063">
        <f t="shared" si="201"/>
        <v>12</v>
      </c>
    </row>
    <row r="3064" spans="2:2" x14ac:dyDescent="0.25">
      <c r="B3064">
        <f t="shared" si="201"/>
        <v>12</v>
      </c>
    </row>
    <row r="3065" spans="2:2" x14ac:dyDescent="0.25">
      <c r="B3065">
        <f t="shared" si="201"/>
        <v>12</v>
      </c>
    </row>
    <row r="3066" spans="2:2" x14ac:dyDescent="0.25">
      <c r="B3066">
        <f t="shared" si="201"/>
        <v>12</v>
      </c>
    </row>
    <row r="3067" spans="2:2" x14ac:dyDescent="0.25">
      <c r="B3067">
        <f t="shared" si="201"/>
        <v>12</v>
      </c>
    </row>
    <row r="3068" spans="2:2" x14ac:dyDescent="0.25">
      <c r="B3068">
        <f t="shared" si="201"/>
        <v>12</v>
      </c>
    </row>
    <row r="3069" spans="2:2" x14ac:dyDescent="0.25">
      <c r="B3069">
        <f t="shared" si="201"/>
        <v>12</v>
      </c>
    </row>
    <row r="3070" spans="2:2" x14ac:dyDescent="0.25">
      <c r="B3070">
        <f t="shared" si="201"/>
        <v>12</v>
      </c>
    </row>
    <row r="3071" spans="2:2" x14ac:dyDescent="0.25">
      <c r="B3071">
        <f t="shared" si="201"/>
        <v>12</v>
      </c>
    </row>
    <row r="3072" spans="2:2" x14ac:dyDescent="0.25">
      <c r="B3072">
        <f t="shared" si="201"/>
        <v>12</v>
      </c>
    </row>
    <row r="3073" spans="2:2" x14ac:dyDescent="0.25">
      <c r="B3073">
        <f t="shared" si="201"/>
        <v>12</v>
      </c>
    </row>
    <row r="3074" spans="2:2" x14ac:dyDescent="0.25">
      <c r="B3074">
        <f t="shared" si="201"/>
        <v>12</v>
      </c>
    </row>
    <row r="3075" spans="2:2" x14ac:dyDescent="0.25">
      <c r="B3075">
        <f t="shared" si="201"/>
        <v>12</v>
      </c>
    </row>
    <row r="3076" spans="2:2" x14ac:dyDescent="0.25">
      <c r="B3076">
        <f t="shared" si="201"/>
        <v>12</v>
      </c>
    </row>
    <row r="3077" spans="2:2" x14ac:dyDescent="0.25">
      <c r="B3077">
        <f t="shared" ref="B3077:B3140" si="202">+IF(F3076=44085,B3076+1,B3076)</f>
        <v>12</v>
      </c>
    </row>
    <row r="3078" spans="2:2" x14ac:dyDescent="0.25">
      <c r="B3078">
        <f t="shared" si="202"/>
        <v>12</v>
      </c>
    </row>
    <row r="3079" spans="2:2" x14ac:dyDescent="0.25">
      <c r="B3079">
        <f t="shared" si="202"/>
        <v>12</v>
      </c>
    </row>
    <row r="3080" spans="2:2" x14ac:dyDescent="0.25">
      <c r="B3080">
        <f t="shared" si="202"/>
        <v>12</v>
      </c>
    </row>
    <row r="3081" spans="2:2" x14ac:dyDescent="0.25">
      <c r="B3081">
        <f t="shared" si="202"/>
        <v>12</v>
      </c>
    </row>
    <row r="3082" spans="2:2" x14ac:dyDescent="0.25">
      <c r="B3082">
        <f t="shared" si="202"/>
        <v>12</v>
      </c>
    </row>
    <row r="3083" spans="2:2" x14ac:dyDescent="0.25">
      <c r="B3083">
        <f t="shared" si="202"/>
        <v>12</v>
      </c>
    </row>
    <row r="3084" spans="2:2" x14ac:dyDescent="0.25">
      <c r="B3084">
        <f t="shared" si="202"/>
        <v>12</v>
      </c>
    </row>
    <row r="3085" spans="2:2" x14ac:dyDescent="0.25">
      <c r="B3085">
        <f t="shared" si="202"/>
        <v>12</v>
      </c>
    </row>
    <row r="3086" spans="2:2" x14ac:dyDescent="0.25">
      <c r="B3086">
        <f t="shared" si="202"/>
        <v>12</v>
      </c>
    </row>
    <row r="3087" spans="2:2" x14ac:dyDescent="0.25">
      <c r="B3087">
        <f t="shared" si="202"/>
        <v>12</v>
      </c>
    </row>
    <row r="3088" spans="2:2" x14ac:dyDescent="0.25">
      <c r="B3088">
        <f t="shared" si="202"/>
        <v>12</v>
      </c>
    </row>
    <row r="3089" spans="2:2" x14ac:dyDescent="0.25">
      <c r="B3089">
        <f t="shared" si="202"/>
        <v>12</v>
      </c>
    </row>
    <row r="3090" spans="2:2" x14ac:dyDescent="0.25">
      <c r="B3090">
        <f t="shared" si="202"/>
        <v>12</v>
      </c>
    </row>
    <row r="3091" spans="2:2" x14ac:dyDescent="0.25">
      <c r="B3091">
        <f t="shared" si="202"/>
        <v>12</v>
      </c>
    </row>
    <row r="3092" spans="2:2" x14ac:dyDescent="0.25">
      <c r="B3092">
        <f t="shared" si="202"/>
        <v>12</v>
      </c>
    </row>
    <row r="3093" spans="2:2" x14ac:dyDescent="0.25">
      <c r="B3093">
        <f t="shared" si="202"/>
        <v>12</v>
      </c>
    </row>
    <row r="3094" spans="2:2" x14ac:dyDescent="0.25">
      <c r="B3094">
        <f t="shared" si="202"/>
        <v>12</v>
      </c>
    </row>
    <row r="3095" spans="2:2" x14ac:dyDescent="0.25">
      <c r="B3095">
        <f t="shared" si="202"/>
        <v>12</v>
      </c>
    </row>
    <row r="3096" spans="2:2" x14ac:dyDescent="0.25">
      <c r="B3096">
        <f t="shared" si="202"/>
        <v>12</v>
      </c>
    </row>
    <row r="3097" spans="2:2" x14ac:dyDescent="0.25">
      <c r="B3097">
        <f t="shared" si="202"/>
        <v>12</v>
      </c>
    </row>
    <row r="3098" spans="2:2" x14ac:dyDescent="0.25">
      <c r="B3098">
        <f t="shared" si="202"/>
        <v>12</v>
      </c>
    </row>
    <row r="3099" spans="2:2" x14ac:dyDescent="0.25">
      <c r="B3099">
        <f t="shared" si="202"/>
        <v>12</v>
      </c>
    </row>
    <row r="3100" spans="2:2" x14ac:dyDescent="0.25">
      <c r="B3100">
        <f t="shared" si="202"/>
        <v>12</v>
      </c>
    </row>
    <row r="3101" spans="2:2" x14ac:dyDescent="0.25">
      <c r="B3101">
        <f t="shared" si="202"/>
        <v>12</v>
      </c>
    </row>
    <row r="3102" spans="2:2" x14ac:dyDescent="0.25">
      <c r="B3102">
        <f t="shared" si="202"/>
        <v>12</v>
      </c>
    </row>
    <row r="3103" spans="2:2" x14ac:dyDescent="0.25">
      <c r="B3103">
        <f t="shared" si="202"/>
        <v>12</v>
      </c>
    </row>
    <row r="3104" spans="2:2" x14ac:dyDescent="0.25">
      <c r="B3104">
        <f t="shared" si="202"/>
        <v>12</v>
      </c>
    </row>
    <row r="3105" spans="2:2" x14ac:dyDescent="0.25">
      <c r="B3105">
        <f t="shared" si="202"/>
        <v>12</v>
      </c>
    </row>
    <row r="3106" spans="2:2" x14ac:dyDescent="0.25">
      <c r="B3106">
        <f t="shared" si="202"/>
        <v>12</v>
      </c>
    </row>
    <row r="3107" spans="2:2" x14ac:dyDescent="0.25">
      <c r="B3107">
        <f t="shared" si="202"/>
        <v>12</v>
      </c>
    </row>
    <row r="3108" spans="2:2" x14ac:dyDescent="0.25">
      <c r="B3108">
        <f t="shared" si="202"/>
        <v>12</v>
      </c>
    </row>
    <row r="3109" spans="2:2" x14ac:dyDescent="0.25">
      <c r="B3109">
        <f t="shared" si="202"/>
        <v>12</v>
      </c>
    </row>
    <row r="3110" spans="2:2" x14ac:dyDescent="0.25">
      <c r="B3110">
        <f t="shared" si="202"/>
        <v>12</v>
      </c>
    </row>
    <row r="3111" spans="2:2" x14ac:dyDescent="0.25">
      <c r="B3111">
        <f t="shared" si="202"/>
        <v>12</v>
      </c>
    </row>
    <row r="3112" spans="2:2" x14ac:dyDescent="0.25">
      <c r="B3112">
        <f t="shared" si="202"/>
        <v>12</v>
      </c>
    </row>
    <row r="3113" spans="2:2" x14ac:dyDescent="0.25">
      <c r="B3113">
        <f t="shared" si="202"/>
        <v>12</v>
      </c>
    </row>
    <row r="3114" spans="2:2" x14ac:dyDescent="0.25">
      <c r="B3114">
        <f t="shared" si="202"/>
        <v>12</v>
      </c>
    </row>
    <row r="3115" spans="2:2" x14ac:dyDescent="0.25">
      <c r="B3115">
        <f t="shared" si="202"/>
        <v>12</v>
      </c>
    </row>
    <row r="3116" spans="2:2" x14ac:dyDescent="0.25">
      <c r="B3116">
        <f t="shared" si="202"/>
        <v>12</v>
      </c>
    </row>
    <row r="3117" spans="2:2" x14ac:dyDescent="0.25">
      <c r="B3117">
        <f t="shared" si="202"/>
        <v>12</v>
      </c>
    </row>
    <row r="3118" spans="2:2" x14ac:dyDescent="0.25">
      <c r="B3118">
        <f t="shared" si="202"/>
        <v>12</v>
      </c>
    </row>
    <row r="3119" spans="2:2" x14ac:dyDescent="0.25">
      <c r="B3119">
        <f t="shared" si="202"/>
        <v>12</v>
      </c>
    </row>
    <row r="3120" spans="2:2" x14ac:dyDescent="0.25">
      <c r="B3120">
        <f t="shared" si="202"/>
        <v>12</v>
      </c>
    </row>
    <row r="3121" spans="2:2" x14ac:dyDescent="0.25">
      <c r="B3121">
        <f t="shared" si="202"/>
        <v>12</v>
      </c>
    </row>
    <row r="3122" spans="2:2" x14ac:dyDescent="0.25">
      <c r="B3122">
        <f t="shared" si="202"/>
        <v>12</v>
      </c>
    </row>
    <row r="3123" spans="2:2" x14ac:dyDescent="0.25">
      <c r="B3123">
        <f t="shared" si="202"/>
        <v>12</v>
      </c>
    </row>
    <row r="3124" spans="2:2" x14ac:dyDescent="0.25">
      <c r="B3124">
        <f t="shared" si="202"/>
        <v>12</v>
      </c>
    </row>
    <row r="3125" spans="2:2" x14ac:dyDescent="0.25">
      <c r="B3125">
        <f t="shared" si="202"/>
        <v>12</v>
      </c>
    </row>
    <row r="3126" spans="2:2" x14ac:dyDescent="0.25">
      <c r="B3126">
        <f t="shared" si="202"/>
        <v>12</v>
      </c>
    </row>
    <row r="3127" spans="2:2" x14ac:dyDescent="0.25">
      <c r="B3127">
        <f t="shared" si="202"/>
        <v>12</v>
      </c>
    </row>
    <row r="3128" spans="2:2" x14ac:dyDescent="0.25">
      <c r="B3128">
        <f t="shared" si="202"/>
        <v>12</v>
      </c>
    </row>
    <row r="3129" spans="2:2" x14ac:dyDescent="0.25">
      <c r="B3129">
        <f t="shared" si="202"/>
        <v>12</v>
      </c>
    </row>
    <row r="3130" spans="2:2" x14ac:dyDescent="0.25">
      <c r="B3130">
        <f t="shared" si="202"/>
        <v>12</v>
      </c>
    </row>
    <row r="3131" spans="2:2" x14ac:dyDescent="0.25">
      <c r="B3131">
        <f t="shared" si="202"/>
        <v>12</v>
      </c>
    </row>
    <row r="3132" spans="2:2" x14ac:dyDescent="0.25">
      <c r="B3132">
        <f t="shared" si="202"/>
        <v>12</v>
      </c>
    </row>
    <row r="3133" spans="2:2" x14ac:dyDescent="0.25">
      <c r="B3133">
        <f t="shared" si="202"/>
        <v>12</v>
      </c>
    </row>
    <row r="3134" spans="2:2" x14ac:dyDescent="0.25">
      <c r="B3134">
        <f t="shared" si="202"/>
        <v>12</v>
      </c>
    </row>
    <row r="3135" spans="2:2" x14ac:dyDescent="0.25">
      <c r="B3135">
        <f t="shared" si="202"/>
        <v>12</v>
      </c>
    </row>
    <row r="3136" spans="2:2" x14ac:dyDescent="0.25">
      <c r="B3136">
        <f t="shared" si="202"/>
        <v>12</v>
      </c>
    </row>
    <row r="3137" spans="2:2" x14ac:dyDescent="0.25">
      <c r="B3137">
        <f t="shared" si="202"/>
        <v>12</v>
      </c>
    </row>
    <row r="3138" spans="2:2" x14ac:dyDescent="0.25">
      <c r="B3138">
        <f t="shared" si="202"/>
        <v>12</v>
      </c>
    </row>
    <row r="3139" spans="2:2" x14ac:dyDescent="0.25">
      <c r="B3139">
        <f t="shared" si="202"/>
        <v>12</v>
      </c>
    </row>
    <row r="3140" spans="2:2" x14ac:dyDescent="0.25">
      <c r="B3140">
        <f t="shared" si="202"/>
        <v>12</v>
      </c>
    </row>
    <row r="3141" spans="2:2" x14ac:dyDescent="0.25">
      <c r="B3141">
        <f t="shared" ref="B3141:B3204" si="203">+IF(F3140=44085,B3140+1,B3140)</f>
        <v>12</v>
      </c>
    </row>
    <row r="3142" spans="2:2" x14ac:dyDescent="0.25">
      <c r="B3142">
        <f t="shared" si="203"/>
        <v>12</v>
      </c>
    </row>
    <row r="3143" spans="2:2" x14ac:dyDescent="0.25">
      <c r="B3143">
        <f t="shared" si="203"/>
        <v>12</v>
      </c>
    </row>
    <row r="3144" spans="2:2" x14ac:dyDescent="0.25">
      <c r="B3144">
        <f t="shared" si="203"/>
        <v>12</v>
      </c>
    </row>
    <row r="3145" spans="2:2" x14ac:dyDescent="0.25">
      <c r="B3145">
        <f t="shared" si="203"/>
        <v>12</v>
      </c>
    </row>
    <row r="3146" spans="2:2" x14ac:dyDescent="0.25">
      <c r="B3146">
        <f t="shared" si="203"/>
        <v>12</v>
      </c>
    </row>
    <row r="3147" spans="2:2" x14ac:dyDescent="0.25">
      <c r="B3147">
        <f t="shared" si="203"/>
        <v>12</v>
      </c>
    </row>
    <row r="3148" spans="2:2" x14ac:dyDescent="0.25">
      <c r="B3148">
        <f t="shared" si="203"/>
        <v>12</v>
      </c>
    </row>
    <row r="3149" spans="2:2" x14ac:dyDescent="0.25">
      <c r="B3149">
        <f t="shared" si="203"/>
        <v>12</v>
      </c>
    </row>
    <row r="3150" spans="2:2" x14ac:dyDescent="0.25">
      <c r="B3150">
        <f t="shared" si="203"/>
        <v>12</v>
      </c>
    </row>
    <row r="3151" spans="2:2" x14ac:dyDescent="0.25">
      <c r="B3151">
        <f t="shared" si="203"/>
        <v>12</v>
      </c>
    </row>
    <row r="3152" spans="2:2" x14ac:dyDescent="0.25">
      <c r="B3152">
        <f t="shared" si="203"/>
        <v>12</v>
      </c>
    </row>
    <row r="3153" spans="2:2" x14ac:dyDescent="0.25">
      <c r="B3153">
        <f t="shared" si="203"/>
        <v>12</v>
      </c>
    </row>
    <row r="3154" spans="2:2" x14ac:dyDescent="0.25">
      <c r="B3154">
        <f t="shared" si="203"/>
        <v>12</v>
      </c>
    </row>
    <row r="3155" spans="2:2" x14ac:dyDescent="0.25">
      <c r="B3155">
        <f t="shared" si="203"/>
        <v>12</v>
      </c>
    </row>
    <row r="3156" spans="2:2" x14ac:dyDescent="0.25">
      <c r="B3156">
        <f t="shared" si="203"/>
        <v>12</v>
      </c>
    </row>
    <row r="3157" spans="2:2" x14ac:dyDescent="0.25">
      <c r="B3157">
        <f t="shared" si="203"/>
        <v>12</v>
      </c>
    </row>
    <row r="3158" spans="2:2" x14ac:dyDescent="0.25">
      <c r="B3158">
        <f t="shared" si="203"/>
        <v>12</v>
      </c>
    </row>
    <row r="3159" spans="2:2" x14ac:dyDescent="0.25">
      <c r="B3159">
        <f t="shared" si="203"/>
        <v>12</v>
      </c>
    </row>
    <row r="3160" spans="2:2" x14ac:dyDescent="0.25">
      <c r="B3160">
        <f t="shared" si="203"/>
        <v>12</v>
      </c>
    </row>
    <row r="3161" spans="2:2" x14ac:dyDescent="0.25">
      <c r="B3161">
        <f t="shared" si="203"/>
        <v>12</v>
      </c>
    </row>
    <row r="3162" spans="2:2" x14ac:dyDescent="0.25">
      <c r="B3162">
        <f t="shared" si="203"/>
        <v>12</v>
      </c>
    </row>
    <row r="3163" spans="2:2" x14ac:dyDescent="0.25">
      <c r="B3163">
        <f t="shared" si="203"/>
        <v>12</v>
      </c>
    </row>
    <row r="3164" spans="2:2" x14ac:dyDescent="0.25">
      <c r="B3164">
        <f t="shared" si="203"/>
        <v>12</v>
      </c>
    </row>
    <row r="3165" spans="2:2" x14ac:dyDescent="0.25">
      <c r="B3165">
        <f t="shared" si="203"/>
        <v>12</v>
      </c>
    </row>
    <row r="3166" spans="2:2" x14ac:dyDescent="0.25">
      <c r="B3166">
        <f t="shared" si="203"/>
        <v>12</v>
      </c>
    </row>
    <row r="3167" spans="2:2" x14ac:dyDescent="0.25">
      <c r="B3167">
        <f t="shared" si="203"/>
        <v>12</v>
      </c>
    </row>
    <row r="3168" spans="2:2" x14ac:dyDescent="0.25">
      <c r="B3168">
        <f t="shared" si="203"/>
        <v>12</v>
      </c>
    </row>
    <row r="3169" spans="2:2" x14ac:dyDescent="0.25">
      <c r="B3169">
        <f t="shared" si="203"/>
        <v>12</v>
      </c>
    </row>
    <row r="3170" spans="2:2" x14ac:dyDescent="0.25">
      <c r="B3170">
        <f t="shared" si="203"/>
        <v>12</v>
      </c>
    </row>
    <row r="3171" spans="2:2" x14ac:dyDescent="0.25">
      <c r="B3171">
        <f t="shared" si="203"/>
        <v>12</v>
      </c>
    </row>
    <row r="3172" spans="2:2" x14ac:dyDescent="0.25">
      <c r="B3172">
        <f t="shared" si="203"/>
        <v>12</v>
      </c>
    </row>
    <row r="3173" spans="2:2" x14ac:dyDescent="0.25">
      <c r="B3173">
        <f t="shared" si="203"/>
        <v>12</v>
      </c>
    </row>
    <row r="3174" spans="2:2" x14ac:dyDescent="0.25">
      <c r="B3174">
        <f t="shared" si="203"/>
        <v>12</v>
      </c>
    </row>
    <row r="3175" spans="2:2" x14ac:dyDescent="0.25">
      <c r="B3175">
        <f t="shared" si="203"/>
        <v>12</v>
      </c>
    </row>
    <row r="3176" spans="2:2" x14ac:dyDescent="0.25">
      <c r="B3176">
        <f t="shared" si="203"/>
        <v>12</v>
      </c>
    </row>
    <row r="3177" spans="2:2" x14ac:dyDescent="0.25">
      <c r="B3177">
        <f t="shared" si="203"/>
        <v>12</v>
      </c>
    </row>
    <row r="3178" spans="2:2" x14ac:dyDescent="0.25">
      <c r="B3178">
        <f t="shared" si="203"/>
        <v>12</v>
      </c>
    </row>
    <row r="3179" spans="2:2" x14ac:dyDescent="0.25">
      <c r="B3179">
        <f t="shared" si="203"/>
        <v>12</v>
      </c>
    </row>
    <row r="3180" spans="2:2" x14ac:dyDescent="0.25">
      <c r="B3180">
        <f t="shared" si="203"/>
        <v>12</v>
      </c>
    </row>
    <row r="3181" spans="2:2" x14ac:dyDescent="0.25">
      <c r="B3181">
        <f t="shared" si="203"/>
        <v>12</v>
      </c>
    </row>
    <row r="3182" spans="2:2" x14ac:dyDescent="0.25">
      <c r="B3182">
        <f t="shared" si="203"/>
        <v>12</v>
      </c>
    </row>
    <row r="3183" spans="2:2" x14ac:dyDescent="0.25">
      <c r="B3183">
        <f t="shared" si="203"/>
        <v>12</v>
      </c>
    </row>
    <row r="3184" spans="2:2" x14ac:dyDescent="0.25">
      <c r="B3184">
        <f t="shared" si="203"/>
        <v>12</v>
      </c>
    </row>
    <row r="3185" spans="2:2" x14ac:dyDescent="0.25">
      <c r="B3185">
        <f t="shared" si="203"/>
        <v>12</v>
      </c>
    </row>
    <row r="3186" spans="2:2" x14ac:dyDescent="0.25">
      <c r="B3186">
        <f t="shared" si="203"/>
        <v>12</v>
      </c>
    </row>
    <row r="3187" spans="2:2" x14ac:dyDescent="0.25">
      <c r="B3187">
        <f t="shared" si="203"/>
        <v>12</v>
      </c>
    </row>
    <row r="3188" spans="2:2" x14ac:dyDescent="0.25">
      <c r="B3188">
        <f t="shared" si="203"/>
        <v>12</v>
      </c>
    </row>
    <row r="3189" spans="2:2" x14ac:dyDescent="0.25">
      <c r="B3189">
        <f t="shared" si="203"/>
        <v>12</v>
      </c>
    </row>
    <row r="3190" spans="2:2" x14ac:dyDescent="0.25">
      <c r="B3190">
        <f t="shared" si="203"/>
        <v>12</v>
      </c>
    </row>
    <row r="3191" spans="2:2" x14ac:dyDescent="0.25">
      <c r="B3191">
        <f t="shared" si="203"/>
        <v>12</v>
      </c>
    </row>
    <row r="3192" spans="2:2" x14ac:dyDescent="0.25">
      <c r="B3192">
        <f t="shared" si="203"/>
        <v>12</v>
      </c>
    </row>
    <row r="3193" spans="2:2" x14ac:dyDescent="0.25">
      <c r="B3193">
        <f t="shared" si="203"/>
        <v>12</v>
      </c>
    </row>
    <row r="3194" spans="2:2" x14ac:dyDescent="0.25">
      <c r="B3194">
        <f t="shared" si="203"/>
        <v>12</v>
      </c>
    </row>
    <row r="3195" spans="2:2" x14ac:dyDescent="0.25">
      <c r="B3195">
        <f t="shared" si="203"/>
        <v>12</v>
      </c>
    </row>
    <row r="3196" spans="2:2" x14ac:dyDescent="0.25">
      <c r="B3196">
        <f t="shared" si="203"/>
        <v>12</v>
      </c>
    </row>
    <row r="3197" spans="2:2" x14ac:dyDescent="0.25">
      <c r="B3197">
        <f t="shared" si="203"/>
        <v>12</v>
      </c>
    </row>
    <row r="3198" spans="2:2" x14ac:dyDescent="0.25">
      <c r="B3198">
        <f t="shared" si="203"/>
        <v>12</v>
      </c>
    </row>
    <row r="3199" spans="2:2" x14ac:dyDescent="0.25">
      <c r="B3199">
        <f t="shared" si="203"/>
        <v>12</v>
      </c>
    </row>
    <row r="3200" spans="2:2" x14ac:dyDescent="0.25">
      <c r="B3200">
        <f t="shared" si="203"/>
        <v>12</v>
      </c>
    </row>
    <row r="3201" spans="2:2" x14ac:dyDescent="0.25">
      <c r="B3201">
        <f t="shared" si="203"/>
        <v>12</v>
      </c>
    </row>
    <row r="3202" spans="2:2" x14ac:dyDescent="0.25">
      <c r="B3202">
        <f t="shared" si="203"/>
        <v>12</v>
      </c>
    </row>
    <row r="3203" spans="2:2" x14ac:dyDescent="0.25">
      <c r="B3203">
        <f t="shared" si="203"/>
        <v>12</v>
      </c>
    </row>
    <row r="3204" spans="2:2" x14ac:dyDescent="0.25">
      <c r="B3204">
        <f t="shared" si="203"/>
        <v>12</v>
      </c>
    </row>
    <row r="3205" spans="2:2" x14ac:dyDescent="0.25">
      <c r="B3205">
        <f t="shared" ref="B3205:B3268" si="204">+IF(F3204=44085,B3204+1,B3204)</f>
        <v>12</v>
      </c>
    </row>
    <row r="3206" spans="2:2" x14ac:dyDescent="0.25">
      <c r="B3206">
        <f t="shared" si="204"/>
        <v>12</v>
      </c>
    </row>
    <row r="3207" spans="2:2" x14ac:dyDescent="0.25">
      <c r="B3207">
        <f t="shared" si="204"/>
        <v>12</v>
      </c>
    </row>
    <row r="3208" spans="2:2" x14ac:dyDescent="0.25">
      <c r="B3208">
        <f t="shared" si="204"/>
        <v>12</v>
      </c>
    </row>
    <row r="3209" spans="2:2" x14ac:dyDescent="0.25">
      <c r="B3209">
        <f t="shared" si="204"/>
        <v>12</v>
      </c>
    </row>
    <row r="3210" spans="2:2" x14ac:dyDescent="0.25">
      <c r="B3210">
        <f t="shared" si="204"/>
        <v>12</v>
      </c>
    </row>
    <row r="3211" spans="2:2" x14ac:dyDescent="0.25">
      <c r="B3211">
        <f t="shared" si="204"/>
        <v>12</v>
      </c>
    </row>
    <row r="3212" spans="2:2" x14ac:dyDescent="0.25">
      <c r="B3212">
        <f t="shared" si="204"/>
        <v>12</v>
      </c>
    </row>
    <row r="3213" spans="2:2" x14ac:dyDescent="0.25">
      <c r="B3213">
        <f t="shared" si="204"/>
        <v>12</v>
      </c>
    </row>
    <row r="3214" spans="2:2" x14ac:dyDescent="0.25">
      <c r="B3214">
        <f t="shared" si="204"/>
        <v>12</v>
      </c>
    </row>
    <row r="3215" spans="2:2" x14ac:dyDescent="0.25">
      <c r="B3215">
        <f t="shared" si="204"/>
        <v>12</v>
      </c>
    </row>
    <row r="3216" spans="2:2" x14ac:dyDescent="0.25">
      <c r="B3216">
        <f t="shared" si="204"/>
        <v>12</v>
      </c>
    </row>
    <row r="3217" spans="2:2" x14ac:dyDescent="0.25">
      <c r="B3217">
        <f t="shared" si="204"/>
        <v>12</v>
      </c>
    </row>
    <row r="3218" spans="2:2" x14ac:dyDescent="0.25">
      <c r="B3218">
        <f t="shared" si="204"/>
        <v>12</v>
      </c>
    </row>
    <row r="3219" spans="2:2" x14ac:dyDescent="0.25">
      <c r="B3219">
        <f t="shared" si="204"/>
        <v>12</v>
      </c>
    </row>
    <row r="3220" spans="2:2" x14ac:dyDescent="0.25">
      <c r="B3220">
        <f t="shared" si="204"/>
        <v>12</v>
      </c>
    </row>
    <row r="3221" spans="2:2" x14ac:dyDescent="0.25">
      <c r="B3221">
        <f t="shared" si="204"/>
        <v>12</v>
      </c>
    </row>
    <row r="3222" spans="2:2" x14ac:dyDescent="0.25">
      <c r="B3222">
        <f t="shared" si="204"/>
        <v>12</v>
      </c>
    </row>
    <row r="3223" spans="2:2" x14ac:dyDescent="0.25">
      <c r="B3223">
        <f t="shared" si="204"/>
        <v>12</v>
      </c>
    </row>
    <row r="3224" spans="2:2" x14ac:dyDescent="0.25">
      <c r="B3224">
        <f t="shared" si="204"/>
        <v>12</v>
      </c>
    </row>
    <row r="3225" spans="2:2" x14ac:dyDescent="0.25">
      <c r="B3225">
        <f t="shared" si="204"/>
        <v>12</v>
      </c>
    </row>
    <row r="3226" spans="2:2" x14ac:dyDescent="0.25">
      <c r="B3226">
        <f t="shared" si="204"/>
        <v>12</v>
      </c>
    </row>
    <row r="3227" spans="2:2" x14ac:dyDescent="0.25">
      <c r="B3227">
        <f t="shared" si="204"/>
        <v>12</v>
      </c>
    </row>
    <row r="3228" spans="2:2" x14ac:dyDescent="0.25">
      <c r="B3228">
        <f t="shared" si="204"/>
        <v>12</v>
      </c>
    </row>
    <row r="3229" spans="2:2" x14ac:dyDescent="0.25">
      <c r="B3229">
        <f t="shared" si="204"/>
        <v>12</v>
      </c>
    </row>
    <row r="3230" spans="2:2" x14ac:dyDescent="0.25">
      <c r="B3230">
        <f t="shared" si="204"/>
        <v>12</v>
      </c>
    </row>
    <row r="3231" spans="2:2" x14ac:dyDescent="0.25">
      <c r="B3231">
        <f t="shared" si="204"/>
        <v>12</v>
      </c>
    </row>
    <row r="3232" spans="2:2" x14ac:dyDescent="0.25">
      <c r="B3232">
        <f t="shared" si="204"/>
        <v>12</v>
      </c>
    </row>
    <row r="3233" spans="2:2" x14ac:dyDescent="0.25">
      <c r="B3233">
        <f t="shared" si="204"/>
        <v>12</v>
      </c>
    </row>
    <row r="3234" spans="2:2" x14ac:dyDescent="0.25">
      <c r="B3234">
        <f t="shared" si="204"/>
        <v>12</v>
      </c>
    </row>
    <row r="3235" spans="2:2" x14ac:dyDescent="0.25">
      <c r="B3235">
        <f t="shared" si="204"/>
        <v>12</v>
      </c>
    </row>
    <row r="3236" spans="2:2" x14ac:dyDescent="0.25">
      <c r="B3236">
        <f t="shared" si="204"/>
        <v>12</v>
      </c>
    </row>
    <row r="3237" spans="2:2" x14ac:dyDescent="0.25">
      <c r="B3237">
        <f t="shared" si="204"/>
        <v>12</v>
      </c>
    </row>
    <row r="3238" spans="2:2" x14ac:dyDescent="0.25">
      <c r="B3238">
        <f t="shared" si="204"/>
        <v>12</v>
      </c>
    </row>
    <row r="3239" spans="2:2" x14ac:dyDescent="0.25">
      <c r="B3239">
        <f t="shared" si="204"/>
        <v>12</v>
      </c>
    </row>
    <row r="3240" spans="2:2" x14ac:dyDescent="0.25">
      <c r="B3240">
        <f t="shared" si="204"/>
        <v>12</v>
      </c>
    </row>
    <row r="3241" spans="2:2" x14ac:dyDescent="0.25">
      <c r="B3241">
        <f t="shared" si="204"/>
        <v>12</v>
      </c>
    </row>
    <row r="3242" spans="2:2" x14ac:dyDescent="0.25">
      <c r="B3242">
        <f t="shared" si="204"/>
        <v>12</v>
      </c>
    </row>
    <row r="3243" spans="2:2" x14ac:dyDescent="0.25">
      <c r="B3243">
        <f t="shared" si="204"/>
        <v>12</v>
      </c>
    </row>
    <row r="3244" spans="2:2" x14ac:dyDescent="0.25">
      <c r="B3244">
        <f t="shared" si="204"/>
        <v>12</v>
      </c>
    </row>
    <row r="3245" spans="2:2" x14ac:dyDescent="0.25">
      <c r="B3245">
        <f t="shared" si="204"/>
        <v>12</v>
      </c>
    </row>
    <row r="3246" spans="2:2" x14ac:dyDescent="0.25">
      <c r="B3246">
        <f t="shared" si="204"/>
        <v>12</v>
      </c>
    </row>
    <row r="3247" spans="2:2" x14ac:dyDescent="0.25">
      <c r="B3247">
        <f t="shared" si="204"/>
        <v>12</v>
      </c>
    </row>
    <row r="3248" spans="2:2" x14ac:dyDescent="0.25">
      <c r="B3248">
        <f t="shared" si="204"/>
        <v>12</v>
      </c>
    </row>
    <row r="3249" spans="2:2" x14ac:dyDescent="0.25">
      <c r="B3249">
        <f t="shared" si="204"/>
        <v>12</v>
      </c>
    </row>
    <row r="3250" spans="2:2" x14ac:dyDescent="0.25">
      <c r="B3250">
        <f t="shared" si="204"/>
        <v>12</v>
      </c>
    </row>
    <row r="3251" spans="2:2" x14ac:dyDescent="0.25">
      <c r="B3251">
        <f t="shared" si="204"/>
        <v>12</v>
      </c>
    </row>
    <row r="3252" spans="2:2" x14ac:dyDescent="0.25">
      <c r="B3252">
        <f t="shared" si="204"/>
        <v>12</v>
      </c>
    </row>
    <row r="3253" spans="2:2" x14ac:dyDescent="0.25">
      <c r="B3253">
        <f t="shared" si="204"/>
        <v>12</v>
      </c>
    </row>
    <row r="3254" spans="2:2" x14ac:dyDescent="0.25">
      <c r="B3254">
        <f t="shared" si="204"/>
        <v>12</v>
      </c>
    </row>
    <row r="3255" spans="2:2" x14ac:dyDescent="0.25">
      <c r="B3255">
        <f t="shared" si="204"/>
        <v>12</v>
      </c>
    </row>
    <row r="3256" spans="2:2" x14ac:dyDescent="0.25">
      <c r="B3256">
        <f t="shared" si="204"/>
        <v>12</v>
      </c>
    </row>
    <row r="3257" spans="2:2" x14ac:dyDescent="0.25">
      <c r="B3257">
        <f t="shared" si="204"/>
        <v>12</v>
      </c>
    </row>
    <row r="3258" spans="2:2" x14ac:dyDescent="0.25">
      <c r="B3258">
        <f t="shared" si="204"/>
        <v>12</v>
      </c>
    </row>
    <row r="3259" spans="2:2" x14ac:dyDescent="0.25">
      <c r="B3259">
        <f t="shared" si="204"/>
        <v>12</v>
      </c>
    </row>
    <row r="3260" spans="2:2" x14ac:dyDescent="0.25">
      <c r="B3260">
        <f t="shared" si="204"/>
        <v>12</v>
      </c>
    </row>
    <row r="3261" spans="2:2" x14ac:dyDescent="0.25">
      <c r="B3261">
        <f t="shared" si="204"/>
        <v>12</v>
      </c>
    </row>
    <row r="3262" spans="2:2" x14ac:dyDescent="0.25">
      <c r="B3262">
        <f t="shared" si="204"/>
        <v>12</v>
      </c>
    </row>
    <row r="3263" spans="2:2" x14ac:dyDescent="0.25">
      <c r="B3263">
        <f t="shared" si="204"/>
        <v>12</v>
      </c>
    </row>
    <row r="3264" spans="2:2" x14ac:dyDescent="0.25">
      <c r="B3264">
        <f t="shared" si="204"/>
        <v>12</v>
      </c>
    </row>
    <row r="3265" spans="2:2" x14ac:dyDescent="0.25">
      <c r="B3265">
        <f t="shared" si="204"/>
        <v>12</v>
      </c>
    </row>
    <row r="3266" spans="2:2" x14ac:dyDescent="0.25">
      <c r="B3266">
        <f t="shared" si="204"/>
        <v>12</v>
      </c>
    </row>
    <row r="3267" spans="2:2" x14ac:dyDescent="0.25">
      <c r="B3267">
        <f t="shared" si="204"/>
        <v>12</v>
      </c>
    </row>
    <row r="3268" spans="2:2" x14ac:dyDescent="0.25">
      <c r="B3268">
        <f t="shared" si="204"/>
        <v>12</v>
      </c>
    </row>
    <row r="3269" spans="2:2" x14ac:dyDescent="0.25">
      <c r="B3269">
        <f t="shared" ref="B3269:B3332" si="205">+IF(F3268=44085,B3268+1,B3268)</f>
        <v>12</v>
      </c>
    </row>
    <row r="3270" spans="2:2" x14ac:dyDescent="0.25">
      <c r="B3270">
        <f t="shared" si="205"/>
        <v>12</v>
      </c>
    </row>
    <row r="3271" spans="2:2" x14ac:dyDescent="0.25">
      <c r="B3271">
        <f t="shared" si="205"/>
        <v>12</v>
      </c>
    </row>
    <row r="3272" spans="2:2" x14ac:dyDescent="0.25">
      <c r="B3272">
        <f t="shared" si="205"/>
        <v>12</v>
      </c>
    </row>
    <row r="3273" spans="2:2" x14ac:dyDescent="0.25">
      <c r="B3273">
        <f t="shared" si="205"/>
        <v>12</v>
      </c>
    </row>
    <row r="3274" spans="2:2" x14ac:dyDescent="0.25">
      <c r="B3274">
        <f t="shared" si="205"/>
        <v>12</v>
      </c>
    </row>
    <row r="3275" spans="2:2" x14ac:dyDescent="0.25">
      <c r="B3275">
        <f t="shared" si="205"/>
        <v>12</v>
      </c>
    </row>
    <row r="3276" spans="2:2" x14ac:dyDescent="0.25">
      <c r="B3276">
        <f t="shared" si="205"/>
        <v>12</v>
      </c>
    </row>
    <row r="3277" spans="2:2" x14ac:dyDescent="0.25">
      <c r="B3277">
        <f t="shared" si="205"/>
        <v>12</v>
      </c>
    </row>
    <row r="3278" spans="2:2" x14ac:dyDescent="0.25">
      <c r="B3278">
        <f t="shared" si="205"/>
        <v>12</v>
      </c>
    </row>
    <row r="3279" spans="2:2" x14ac:dyDescent="0.25">
      <c r="B3279">
        <f t="shared" si="205"/>
        <v>12</v>
      </c>
    </row>
    <row r="3280" spans="2:2" x14ac:dyDescent="0.25">
      <c r="B3280">
        <f t="shared" si="205"/>
        <v>12</v>
      </c>
    </row>
    <row r="3281" spans="2:2" x14ac:dyDescent="0.25">
      <c r="B3281">
        <f t="shared" si="205"/>
        <v>12</v>
      </c>
    </row>
    <row r="3282" spans="2:2" x14ac:dyDescent="0.25">
      <c r="B3282">
        <f t="shared" si="205"/>
        <v>12</v>
      </c>
    </row>
    <row r="3283" spans="2:2" x14ac:dyDescent="0.25">
      <c r="B3283">
        <f t="shared" si="205"/>
        <v>12</v>
      </c>
    </row>
    <row r="3284" spans="2:2" x14ac:dyDescent="0.25">
      <c r="B3284">
        <f t="shared" si="205"/>
        <v>12</v>
      </c>
    </row>
    <row r="3285" spans="2:2" x14ac:dyDescent="0.25">
      <c r="B3285">
        <f t="shared" si="205"/>
        <v>12</v>
      </c>
    </row>
    <row r="3286" spans="2:2" x14ac:dyDescent="0.25">
      <c r="B3286">
        <f t="shared" si="205"/>
        <v>12</v>
      </c>
    </row>
    <row r="3287" spans="2:2" x14ac:dyDescent="0.25">
      <c r="B3287">
        <f t="shared" si="205"/>
        <v>12</v>
      </c>
    </row>
    <row r="3288" spans="2:2" x14ac:dyDescent="0.25">
      <c r="B3288">
        <f t="shared" si="205"/>
        <v>12</v>
      </c>
    </row>
    <row r="3289" spans="2:2" x14ac:dyDescent="0.25">
      <c r="B3289">
        <f t="shared" si="205"/>
        <v>12</v>
      </c>
    </row>
    <row r="3290" spans="2:2" x14ac:dyDescent="0.25">
      <c r="B3290">
        <f t="shared" si="205"/>
        <v>12</v>
      </c>
    </row>
    <row r="3291" spans="2:2" x14ac:dyDescent="0.25">
      <c r="B3291">
        <f t="shared" si="205"/>
        <v>12</v>
      </c>
    </row>
    <row r="3292" spans="2:2" x14ac:dyDescent="0.25">
      <c r="B3292">
        <f t="shared" si="205"/>
        <v>12</v>
      </c>
    </row>
    <row r="3293" spans="2:2" x14ac:dyDescent="0.25">
      <c r="B3293">
        <f t="shared" si="205"/>
        <v>12</v>
      </c>
    </row>
    <row r="3294" spans="2:2" x14ac:dyDescent="0.25">
      <c r="B3294">
        <f t="shared" si="205"/>
        <v>12</v>
      </c>
    </row>
    <row r="3295" spans="2:2" x14ac:dyDescent="0.25">
      <c r="B3295">
        <f t="shared" si="205"/>
        <v>12</v>
      </c>
    </row>
    <row r="3296" spans="2:2" x14ac:dyDescent="0.25">
      <c r="B3296">
        <f t="shared" si="205"/>
        <v>12</v>
      </c>
    </row>
    <row r="3297" spans="2:2" x14ac:dyDescent="0.25">
      <c r="B3297">
        <f t="shared" si="205"/>
        <v>12</v>
      </c>
    </row>
    <row r="3298" spans="2:2" x14ac:dyDescent="0.25">
      <c r="B3298">
        <f t="shared" si="205"/>
        <v>12</v>
      </c>
    </row>
    <row r="3299" spans="2:2" x14ac:dyDescent="0.25">
      <c r="B3299">
        <f t="shared" si="205"/>
        <v>12</v>
      </c>
    </row>
    <row r="3300" spans="2:2" x14ac:dyDescent="0.25">
      <c r="B3300">
        <f t="shared" si="205"/>
        <v>12</v>
      </c>
    </row>
    <row r="3301" spans="2:2" x14ac:dyDescent="0.25">
      <c r="B3301">
        <f t="shared" si="205"/>
        <v>12</v>
      </c>
    </row>
    <row r="3302" spans="2:2" x14ac:dyDescent="0.25">
      <c r="B3302">
        <f t="shared" si="205"/>
        <v>12</v>
      </c>
    </row>
    <row r="3303" spans="2:2" x14ac:dyDescent="0.25">
      <c r="B3303">
        <f t="shared" si="205"/>
        <v>12</v>
      </c>
    </row>
    <row r="3304" spans="2:2" x14ac:dyDescent="0.25">
      <c r="B3304">
        <f t="shared" si="205"/>
        <v>12</v>
      </c>
    </row>
    <row r="3305" spans="2:2" x14ac:dyDescent="0.25">
      <c r="B3305">
        <f t="shared" si="205"/>
        <v>12</v>
      </c>
    </row>
    <row r="3306" spans="2:2" x14ac:dyDescent="0.25">
      <c r="B3306">
        <f t="shared" si="205"/>
        <v>12</v>
      </c>
    </row>
    <row r="3307" spans="2:2" x14ac:dyDescent="0.25">
      <c r="B3307">
        <f t="shared" si="205"/>
        <v>12</v>
      </c>
    </row>
    <row r="3308" spans="2:2" x14ac:dyDescent="0.25">
      <c r="B3308">
        <f t="shared" si="205"/>
        <v>12</v>
      </c>
    </row>
    <row r="3309" spans="2:2" x14ac:dyDescent="0.25">
      <c r="B3309">
        <f t="shared" si="205"/>
        <v>12</v>
      </c>
    </row>
    <row r="3310" spans="2:2" x14ac:dyDescent="0.25">
      <c r="B3310">
        <f t="shared" si="205"/>
        <v>12</v>
      </c>
    </row>
    <row r="3311" spans="2:2" x14ac:dyDescent="0.25">
      <c r="B3311">
        <f t="shared" si="205"/>
        <v>12</v>
      </c>
    </row>
    <row r="3312" spans="2:2" x14ac:dyDescent="0.25">
      <c r="B3312">
        <f t="shared" si="205"/>
        <v>12</v>
      </c>
    </row>
    <row r="3313" spans="2:2" x14ac:dyDescent="0.25">
      <c r="B3313">
        <f t="shared" si="205"/>
        <v>12</v>
      </c>
    </row>
    <row r="3314" spans="2:2" x14ac:dyDescent="0.25">
      <c r="B3314">
        <f t="shared" si="205"/>
        <v>12</v>
      </c>
    </row>
    <row r="3315" spans="2:2" x14ac:dyDescent="0.25">
      <c r="B3315">
        <f t="shared" si="205"/>
        <v>12</v>
      </c>
    </row>
    <row r="3316" spans="2:2" x14ac:dyDescent="0.25">
      <c r="B3316">
        <f t="shared" si="205"/>
        <v>12</v>
      </c>
    </row>
    <row r="3317" spans="2:2" x14ac:dyDescent="0.25">
      <c r="B3317">
        <f t="shared" si="205"/>
        <v>12</v>
      </c>
    </row>
    <row r="3318" spans="2:2" x14ac:dyDescent="0.25">
      <c r="B3318">
        <f t="shared" si="205"/>
        <v>12</v>
      </c>
    </row>
    <row r="3319" spans="2:2" x14ac:dyDescent="0.25">
      <c r="B3319">
        <f t="shared" si="205"/>
        <v>12</v>
      </c>
    </row>
    <row r="3320" spans="2:2" x14ac:dyDescent="0.25">
      <c r="B3320">
        <f t="shared" si="205"/>
        <v>12</v>
      </c>
    </row>
    <row r="3321" spans="2:2" x14ac:dyDescent="0.25">
      <c r="B3321">
        <f t="shared" si="205"/>
        <v>12</v>
      </c>
    </row>
    <row r="3322" spans="2:2" x14ac:dyDescent="0.25">
      <c r="B3322">
        <f t="shared" si="205"/>
        <v>12</v>
      </c>
    </row>
    <row r="3323" spans="2:2" x14ac:dyDescent="0.25">
      <c r="B3323">
        <f t="shared" si="205"/>
        <v>12</v>
      </c>
    </row>
    <row r="3324" spans="2:2" x14ac:dyDescent="0.25">
      <c r="B3324">
        <f t="shared" si="205"/>
        <v>12</v>
      </c>
    </row>
    <row r="3325" spans="2:2" x14ac:dyDescent="0.25">
      <c r="B3325">
        <f t="shared" si="205"/>
        <v>12</v>
      </c>
    </row>
    <row r="3326" spans="2:2" x14ac:dyDescent="0.25">
      <c r="B3326">
        <f t="shared" si="205"/>
        <v>12</v>
      </c>
    </row>
    <row r="3327" spans="2:2" x14ac:dyDescent="0.25">
      <c r="B3327">
        <f t="shared" si="205"/>
        <v>12</v>
      </c>
    </row>
    <row r="3328" spans="2:2" x14ac:dyDescent="0.25">
      <c r="B3328">
        <f t="shared" si="205"/>
        <v>12</v>
      </c>
    </row>
    <row r="3329" spans="2:2" x14ac:dyDescent="0.25">
      <c r="B3329">
        <f t="shared" si="205"/>
        <v>12</v>
      </c>
    </row>
    <row r="3330" spans="2:2" x14ac:dyDescent="0.25">
      <c r="B3330">
        <f t="shared" si="205"/>
        <v>12</v>
      </c>
    </row>
    <row r="3331" spans="2:2" x14ac:dyDescent="0.25">
      <c r="B3331">
        <f t="shared" si="205"/>
        <v>12</v>
      </c>
    </row>
    <row r="3332" spans="2:2" x14ac:dyDescent="0.25">
      <c r="B3332">
        <f t="shared" si="205"/>
        <v>12</v>
      </c>
    </row>
    <row r="3333" spans="2:2" x14ac:dyDescent="0.25">
      <c r="B3333">
        <f t="shared" ref="B3333:B3396" si="206">+IF(F3332=44085,B3332+1,B3332)</f>
        <v>12</v>
      </c>
    </row>
    <row r="3334" spans="2:2" x14ac:dyDescent="0.25">
      <c r="B3334">
        <f t="shared" si="206"/>
        <v>12</v>
      </c>
    </row>
    <row r="3335" spans="2:2" x14ac:dyDescent="0.25">
      <c r="B3335">
        <f t="shared" si="206"/>
        <v>12</v>
      </c>
    </row>
    <row r="3336" spans="2:2" x14ac:dyDescent="0.25">
      <c r="B3336">
        <f t="shared" si="206"/>
        <v>12</v>
      </c>
    </row>
    <row r="3337" spans="2:2" x14ac:dyDescent="0.25">
      <c r="B3337">
        <f t="shared" si="206"/>
        <v>12</v>
      </c>
    </row>
    <row r="3338" spans="2:2" x14ac:dyDescent="0.25">
      <c r="B3338">
        <f t="shared" si="206"/>
        <v>12</v>
      </c>
    </row>
    <row r="3339" spans="2:2" x14ac:dyDescent="0.25">
      <c r="B3339">
        <f t="shared" si="206"/>
        <v>12</v>
      </c>
    </row>
    <row r="3340" spans="2:2" x14ac:dyDescent="0.25">
      <c r="B3340">
        <f t="shared" si="206"/>
        <v>12</v>
      </c>
    </row>
    <row r="3341" spans="2:2" x14ac:dyDescent="0.25">
      <c r="B3341">
        <f t="shared" si="206"/>
        <v>12</v>
      </c>
    </row>
    <row r="3342" spans="2:2" x14ac:dyDescent="0.25">
      <c r="B3342">
        <f t="shared" si="206"/>
        <v>12</v>
      </c>
    </row>
    <row r="3343" spans="2:2" x14ac:dyDescent="0.25">
      <c r="B3343">
        <f t="shared" si="206"/>
        <v>12</v>
      </c>
    </row>
    <row r="3344" spans="2:2" x14ac:dyDescent="0.25">
      <c r="B3344">
        <f t="shared" si="206"/>
        <v>12</v>
      </c>
    </row>
    <row r="3345" spans="2:2" x14ac:dyDescent="0.25">
      <c r="B3345">
        <f t="shared" si="206"/>
        <v>12</v>
      </c>
    </row>
    <row r="3346" spans="2:2" x14ac:dyDescent="0.25">
      <c r="B3346">
        <f t="shared" si="206"/>
        <v>12</v>
      </c>
    </row>
    <row r="3347" spans="2:2" x14ac:dyDescent="0.25">
      <c r="B3347">
        <f t="shared" si="206"/>
        <v>12</v>
      </c>
    </row>
    <row r="3348" spans="2:2" x14ac:dyDescent="0.25">
      <c r="B3348">
        <f t="shared" si="206"/>
        <v>12</v>
      </c>
    </row>
    <row r="3349" spans="2:2" x14ac:dyDescent="0.25">
      <c r="B3349">
        <f t="shared" si="206"/>
        <v>12</v>
      </c>
    </row>
    <row r="3350" spans="2:2" x14ac:dyDescent="0.25">
      <c r="B3350">
        <f t="shared" si="206"/>
        <v>12</v>
      </c>
    </row>
    <row r="3351" spans="2:2" x14ac:dyDescent="0.25">
      <c r="B3351">
        <f t="shared" si="206"/>
        <v>12</v>
      </c>
    </row>
    <row r="3352" spans="2:2" x14ac:dyDescent="0.25">
      <c r="B3352">
        <f t="shared" si="206"/>
        <v>12</v>
      </c>
    </row>
    <row r="3353" spans="2:2" x14ac:dyDescent="0.25">
      <c r="B3353">
        <f t="shared" si="206"/>
        <v>12</v>
      </c>
    </row>
    <row r="3354" spans="2:2" x14ac:dyDescent="0.25">
      <c r="B3354">
        <f t="shared" si="206"/>
        <v>12</v>
      </c>
    </row>
    <row r="3355" spans="2:2" x14ac:dyDescent="0.25">
      <c r="B3355">
        <f t="shared" si="206"/>
        <v>12</v>
      </c>
    </row>
    <row r="3356" spans="2:2" x14ac:dyDescent="0.25">
      <c r="B3356">
        <f t="shared" si="206"/>
        <v>12</v>
      </c>
    </row>
    <row r="3357" spans="2:2" x14ac:dyDescent="0.25">
      <c r="B3357">
        <f t="shared" si="206"/>
        <v>12</v>
      </c>
    </row>
    <row r="3358" spans="2:2" x14ac:dyDescent="0.25">
      <c r="B3358">
        <f t="shared" si="206"/>
        <v>12</v>
      </c>
    </row>
    <row r="3359" spans="2:2" x14ac:dyDescent="0.25">
      <c r="B3359">
        <f t="shared" si="206"/>
        <v>12</v>
      </c>
    </row>
    <row r="3360" spans="2:2" x14ac:dyDescent="0.25">
      <c r="B3360">
        <f t="shared" si="206"/>
        <v>12</v>
      </c>
    </row>
    <row r="3361" spans="2:2" x14ac:dyDescent="0.25">
      <c r="B3361">
        <f t="shared" si="206"/>
        <v>12</v>
      </c>
    </row>
    <row r="3362" spans="2:2" x14ac:dyDescent="0.25">
      <c r="B3362">
        <f t="shared" si="206"/>
        <v>12</v>
      </c>
    </row>
    <row r="3363" spans="2:2" x14ac:dyDescent="0.25">
      <c r="B3363">
        <f t="shared" si="206"/>
        <v>12</v>
      </c>
    </row>
    <row r="3364" spans="2:2" x14ac:dyDescent="0.25">
      <c r="B3364">
        <f t="shared" si="206"/>
        <v>12</v>
      </c>
    </row>
    <row r="3365" spans="2:2" x14ac:dyDescent="0.25">
      <c r="B3365">
        <f t="shared" si="206"/>
        <v>12</v>
      </c>
    </row>
    <row r="3366" spans="2:2" x14ac:dyDescent="0.25">
      <c r="B3366">
        <f t="shared" si="206"/>
        <v>12</v>
      </c>
    </row>
    <row r="3367" spans="2:2" x14ac:dyDescent="0.25">
      <c r="B3367">
        <f t="shared" si="206"/>
        <v>12</v>
      </c>
    </row>
    <row r="3368" spans="2:2" x14ac:dyDescent="0.25">
      <c r="B3368">
        <f t="shared" si="206"/>
        <v>12</v>
      </c>
    </row>
    <row r="3369" spans="2:2" x14ac:dyDescent="0.25">
      <c r="B3369">
        <f t="shared" si="206"/>
        <v>12</v>
      </c>
    </row>
    <row r="3370" spans="2:2" x14ac:dyDescent="0.25">
      <c r="B3370">
        <f t="shared" si="206"/>
        <v>12</v>
      </c>
    </row>
    <row r="3371" spans="2:2" x14ac:dyDescent="0.25">
      <c r="B3371">
        <f t="shared" si="206"/>
        <v>12</v>
      </c>
    </row>
    <row r="3372" spans="2:2" x14ac:dyDescent="0.25">
      <c r="B3372">
        <f t="shared" si="206"/>
        <v>12</v>
      </c>
    </row>
    <row r="3373" spans="2:2" x14ac:dyDescent="0.25">
      <c r="B3373">
        <f t="shared" si="206"/>
        <v>12</v>
      </c>
    </row>
    <row r="3374" spans="2:2" x14ac:dyDescent="0.25">
      <c r="B3374">
        <f t="shared" si="206"/>
        <v>12</v>
      </c>
    </row>
    <row r="3375" spans="2:2" x14ac:dyDescent="0.25">
      <c r="B3375">
        <f t="shared" si="206"/>
        <v>12</v>
      </c>
    </row>
    <row r="3376" spans="2:2" x14ac:dyDescent="0.25">
      <c r="B3376">
        <f t="shared" si="206"/>
        <v>12</v>
      </c>
    </row>
    <row r="3377" spans="2:2" x14ac:dyDescent="0.25">
      <c r="B3377">
        <f t="shared" si="206"/>
        <v>12</v>
      </c>
    </row>
    <row r="3378" spans="2:2" x14ac:dyDescent="0.25">
      <c r="B3378">
        <f t="shared" si="206"/>
        <v>12</v>
      </c>
    </row>
    <row r="3379" spans="2:2" x14ac:dyDescent="0.25">
      <c r="B3379">
        <f t="shared" si="206"/>
        <v>12</v>
      </c>
    </row>
    <row r="3380" spans="2:2" x14ac:dyDescent="0.25">
      <c r="B3380">
        <f t="shared" si="206"/>
        <v>12</v>
      </c>
    </row>
    <row r="3381" spans="2:2" x14ac:dyDescent="0.25">
      <c r="B3381">
        <f t="shared" si="206"/>
        <v>12</v>
      </c>
    </row>
    <row r="3382" spans="2:2" x14ac:dyDescent="0.25">
      <c r="B3382">
        <f t="shared" si="206"/>
        <v>12</v>
      </c>
    </row>
    <row r="3383" spans="2:2" x14ac:dyDescent="0.25">
      <c r="B3383">
        <f t="shared" si="206"/>
        <v>12</v>
      </c>
    </row>
    <row r="3384" spans="2:2" x14ac:dyDescent="0.25">
      <c r="B3384">
        <f t="shared" si="206"/>
        <v>12</v>
      </c>
    </row>
    <row r="3385" spans="2:2" x14ac:dyDescent="0.25">
      <c r="B3385">
        <f t="shared" si="206"/>
        <v>12</v>
      </c>
    </row>
    <row r="3386" spans="2:2" x14ac:dyDescent="0.25">
      <c r="B3386">
        <f t="shared" si="206"/>
        <v>12</v>
      </c>
    </row>
    <row r="3387" spans="2:2" x14ac:dyDescent="0.25">
      <c r="B3387">
        <f t="shared" si="206"/>
        <v>12</v>
      </c>
    </row>
    <row r="3388" spans="2:2" x14ac:dyDescent="0.25">
      <c r="B3388">
        <f t="shared" si="206"/>
        <v>12</v>
      </c>
    </row>
    <row r="3389" spans="2:2" x14ac:dyDescent="0.25">
      <c r="B3389">
        <f t="shared" si="206"/>
        <v>12</v>
      </c>
    </row>
    <row r="3390" spans="2:2" x14ac:dyDescent="0.25">
      <c r="B3390">
        <f t="shared" si="206"/>
        <v>12</v>
      </c>
    </row>
    <row r="3391" spans="2:2" x14ac:dyDescent="0.25">
      <c r="B3391">
        <f t="shared" si="206"/>
        <v>12</v>
      </c>
    </row>
    <row r="3392" spans="2:2" x14ac:dyDescent="0.25">
      <c r="B3392">
        <f t="shared" si="206"/>
        <v>12</v>
      </c>
    </row>
    <row r="3393" spans="2:2" x14ac:dyDescent="0.25">
      <c r="B3393">
        <f t="shared" si="206"/>
        <v>12</v>
      </c>
    </row>
    <row r="3394" spans="2:2" x14ac:dyDescent="0.25">
      <c r="B3394">
        <f t="shared" si="206"/>
        <v>12</v>
      </c>
    </row>
    <row r="3395" spans="2:2" x14ac:dyDescent="0.25">
      <c r="B3395">
        <f t="shared" si="206"/>
        <v>12</v>
      </c>
    </row>
    <row r="3396" spans="2:2" x14ac:dyDescent="0.25">
      <c r="B3396">
        <f t="shared" si="206"/>
        <v>12</v>
      </c>
    </row>
    <row r="3397" spans="2:2" x14ac:dyDescent="0.25">
      <c r="B3397">
        <f t="shared" ref="B3397:B3460" si="207">+IF(F3396=44085,B3396+1,B3396)</f>
        <v>12</v>
      </c>
    </row>
    <row r="3398" spans="2:2" x14ac:dyDescent="0.25">
      <c r="B3398">
        <f t="shared" si="207"/>
        <v>12</v>
      </c>
    </row>
    <row r="3399" spans="2:2" x14ac:dyDescent="0.25">
      <c r="B3399">
        <f t="shared" si="207"/>
        <v>12</v>
      </c>
    </row>
    <row r="3400" spans="2:2" x14ac:dyDescent="0.25">
      <c r="B3400">
        <f t="shared" si="207"/>
        <v>12</v>
      </c>
    </row>
    <row r="3401" spans="2:2" x14ac:dyDescent="0.25">
      <c r="B3401">
        <f t="shared" si="207"/>
        <v>12</v>
      </c>
    </row>
    <row r="3402" spans="2:2" x14ac:dyDescent="0.25">
      <c r="B3402">
        <f t="shared" si="207"/>
        <v>12</v>
      </c>
    </row>
    <row r="3403" spans="2:2" x14ac:dyDescent="0.25">
      <c r="B3403">
        <f t="shared" si="207"/>
        <v>12</v>
      </c>
    </row>
    <row r="3404" spans="2:2" x14ac:dyDescent="0.25">
      <c r="B3404">
        <f t="shared" si="207"/>
        <v>12</v>
      </c>
    </row>
    <row r="3405" spans="2:2" x14ac:dyDescent="0.25">
      <c r="B3405">
        <f t="shared" si="207"/>
        <v>12</v>
      </c>
    </row>
    <row r="3406" spans="2:2" x14ac:dyDescent="0.25">
      <c r="B3406">
        <f t="shared" si="207"/>
        <v>12</v>
      </c>
    </row>
    <row r="3407" spans="2:2" x14ac:dyDescent="0.25">
      <c r="B3407">
        <f t="shared" si="207"/>
        <v>12</v>
      </c>
    </row>
    <row r="3408" spans="2:2" x14ac:dyDescent="0.25">
      <c r="B3408">
        <f t="shared" si="207"/>
        <v>12</v>
      </c>
    </row>
    <row r="3409" spans="2:2" x14ac:dyDescent="0.25">
      <c r="B3409">
        <f t="shared" si="207"/>
        <v>12</v>
      </c>
    </row>
    <row r="3410" spans="2:2" x14ac:dyDescent="0.25">
      <c r="B3410">
        <f t="shared" si="207"/>
        <v>12</v>
      </c>
    </row>
    <row r="3411" spans="2:2" x14ac:dyDescent="0.25">
      <c r="B3411">
        <f t="shared" si="207"/>
        <v>12</v>
      </c>
    </row>
    <row r="3412" spans="2:2" x14ac:dyDescent="0.25">
      <c r="B3412">
        <f t="shared" si="207"/>
        <v>12</v>
      </c>
    </row>
    <row r="3413" spans="2:2" x14ac:dyDescent="0.25">
      <c r="B3413">
        <f t="shared" si="207"/>
        <v>12</v>
      </c>
    </row>
    <row r="3414" spans="2:2" x14ac:dyDescent="0.25">
      <c r="B3414">
        <f t="shared" si="207"/>
        <v>12</v>
      </c>
    </row>
    <row r="3415" spans="2:2" x14ac:dyDescent="0.25">
      <c r="B3415">
        <f t="shared" si="207"/>
        <v>12</v>
      </c>
    </row>
    <row r="3416" spans="2:2" x14ac:dyDescent="0.25">
      <c r="B3416">
        <f t="shared" si="207"/>
        <v>12</v>
      </c>
    </row>
    <row r="3417" spans="2:2" x14ac:dyDescent="0.25">
      <c r="B3417">
        <f t="shared" si="207"/>
        <v>12</v>
      </c>
    </row>
    <row r="3418" spans="2:2" x14ac:dyDescent="0.25">
      <c r="B3418">
        <f t="shared" si="207"/>
        <v>12</v>
      </c>
    </row>
    <row r="3419" spans="2:2" x14ac:dyDescent="0.25">
      <c r="B3419">
        <f t="shared" si="207"/>
        <v>12</v>
      </c>
    </row>
    <row r="3420" spans="2:2" x14ac:dyDescent="0.25">
      <c r="B3420">
        <f t="shared" si="207"/>
        <v>12</v>
      </c>
    </row>
    <row r="3421" spans="2:2" x14ac:dyDescent="0.25">
      <c r="B3421">
        <f t="shared" si="207"/>
        <v>12</v>
      </c>
    </row>
    <row r="3422" spans="2:2" x14ac:dyDescent="0.25">
      <c r="B3422">
        <f t="shared" si="207"/>
        <v>12</v>
      </c>
    </row>
    <row r="3423" spans="2:2" x14ac:dyDescent="0.25">
      <c r="B3423">
        <f t="shared" si="207"/>
        <v>12</v>
      </c>
    </row>
    <row r="3424" spans="2:2" x14ac:dyDescent="0.25">
      <c r="B3424">
        <f t="shared" si="207"/>
        <v>12</v>
      </c>
    </row>
    <row r="3425" spans="2:2" x14ac:dyDescent="0.25">
      <c r="B3425">
        <f t="shared" si="207"/>
        <v>12</v>
      </c>
    </row>
    <row r="3426" spans="2:2" x14ac:dyDescent="0.25">
      <c r="B3426">
        <f t="shared" si="207"/>
        <v>12</v>
      </c>
    </row>
    <row r="3427" spans="2:2" x14ac:dyDescent="0.25">
      <c r="B3427">
        <f t="shared" si="207"/>
        <v>12</v>
      </c>
    </row>
    <row r="3428" spans="2:2" x14ac:dyDescent="0.25">
      <c r="B3428">
        <f t="shared" si="207"/>
        <v>12</v>
      </c>
    </row>
    <row r="3429" spans="2:2" x14ac:dyDescent="0.25">
      <c r="B3429">
        <f t="shared" si="207"/>
        <v>12</v>
      </c>
    </row>
    <row r="3430" spans="2:2" x14ac:dyDescent="0.25">
      <c r="B3430">
        <f t="shared" si="207"/>
        <v>12</v>
      </c>
    </row>
    <row r="3431" spans="2:2" x14ac:dyDescent="0.25">
      <c r="B3431">
        <f t="shared" si="207"/>
        <v>12</v>
      </c>
    </row>
    <row r="3432" spans="2:2" x14ac:dyDescent="0.25">
      <c r="B3432">
        <f t="shared" si="207"/>
        <v>12</v>
      </c>
    </row>
    <row r="3433" spans="2:2" x14ac:dyDescent="0.25">
      <c r="B3433">
        <f t="shared" si="207"/>
        <v>12</v>
      </c>
    </row>
    <row r="3434" spans="2:2" x14ac:dyDescent="0.25">
      <c r="B3434">
        <f t="shared" si="207"/>
        <v>12</v>
      </c>
    </row>
    <row r="3435" spans="2:2" x14ac:dyDescent="0.25">
      <c r="B3435">
        <f t="shared" si="207"/>
        <v>12</v>
      </c>
    </row>
    <row r="3436" spans="2:2" x14ac:dyDescent="0.25">
      <c r="B3436">
        <f t="shared" si="207"/>
        <v>12</v>
      </c>
    </row>
    <row r="3437" spans="2:2" x14ac:dyDescent="0.25">
      <c r="B3437">
        <f t="shared" si="207"/>
        <v>12</v>
      </c>
    </row>
    <row r="3438" spans="2:2" x14ac:dyDescent="0.25">
      <c r="B3438">
        <f t="shared" si="207"/>
        <v>12</v>
      </c>
    </row>
    <row r="3439" spans="2:2" x14ac:dyDescent="0.25">
      <c r="B3439">
        <f t="shared" si="207"/>
        <v>12</v>
      </c>
    </row>
    <row r="3440" spans="2:2" x14ac:dyDescent="0.25">
      <c r="B3440">
        <f t="shared" si="207"/>
        <v>12</v>
      </c>
    </row>
    <row r="3441" spans="2:2" x14ac:dyDescent="0.25">
      <c r="B3441">
        <f t="shared" si="207"/>
        <v>12</v>
      </c>
    </row>
    <row r="3442" spans="2:2" x14ac:dyDescent="0.25">
      <c r="B3442">
        <f t="shared" si="207"/>
        <v>12</v>
      </c>
    </row>
    <row r="3443" spans="2:2" x14ac:dyDescent="0.25">
      <c r="B3443">
        <f t="shared" si="207"/>
        <v>12</v>
      </c>
    </row>
    <row r="3444" spans="2:2" x14ac:dyDescent="0.25">
      <c r="B3444">
        <f t="shared" si="207"/>
        <v>12</v>
      </c>
    </row>
    <row r="3445" spans="2:2" x14ac:dyDescent="0.25">
      <c r="B3445">
        <f t="shared" si="207"/>
        <v>12</v>
      </c>
    </row>
    <row r="3446" spans="2:2" x14ac:dyDescent="0.25">
      <c r="B3446">
        <f t="shared" si="207"/>
        <v>12</v>
      </c>
    </row>
    <row r="3447" spans="2:2" x14ac:dyDescent="0.25">
      <c r="B3447">
        <f t="shared" si="207"/>
        <v>12</v>
      </c>
    </row>
    <row r="3448" spans="2:2" x14ac:dyDescent="0.25">
      <c r="B3448">
        <f t="shared" si="207"/>
        <v>12</v>
      </c>
    </row>
    <row r="3449" spans="2:2" x14ac:dyDescent="0.25">
      <c r="B3449">
        <f t="shared" si="207"/>
        <v>12</v>
      </c>
    </row>
    <row r="3450" spans="2:2" x14ac:dyDescent="0.25">
      <c r="B3450">
        <f t="shared" si="207"/>
        <v>12</v>
      </c>
    </row>
    <row r="3451" spans="2:2" x14ac:dyDescent="0.25">
      <c r="B3451">
        <f t="shared" si="207"/>
        <v>12</v>
      </c>
    </row>
    <row r="3452" spans="2:2" x14ac:dyDescent="0.25">
      <c r="B3452">
        <f t="shared" si="207"/>
        <v>12</v>
      </c>
    </row>
    <row r="3453" spans="2:2" x14ac:dyDescent="0.25">
      <c r="B3453">
        <f t="shared" si="207"/>
        <v>12</v>
      </c>
    </row>
    <row r="3454" spans="2:2" x14ac:dyDescent="0.25">
      <c r="B3454">
        <f t="shared" si="207"/>
        <v>12</v>
      </c>
    </row>
    <row r="3455" spans="2:2" x14ac:dyDescent="0.25">
      <c r="B3455">
        <f t="shared" si="207"/>
        <v>12</v>
      </c>
    </row>
    <row r="3456" spans="2:2" x14ac:dyDescent="0.25">
      <c r="B3456">
        <f t="shared" si="207"/>
        <v>12</v>
      </c>
    </row>
    <row r="3457" spans="2:2" x14ac:dyDescent="0.25">
      <c r="B3457">
        <f t="shared" si="207"/>
        <v>12</v>
      </c>
    </row>
    <row r="3458" spans="2:2" x14ac:dyDescent="0.25">
      <c r="B3458">
        <f t="shared" si="207"/>
        <v>12</v>
      </c>
    </row>
    <row r="3459" spans="2:2" x14ac:dyDescent="0.25">
      <c r="B3459">
        <f t="shared" si="207"/>
        <v>12</v>
      </c>
    </row>
    <row r="3460" spans="2:2" x14ac:dyDescent="0.25">
      <c r="B3460">
        <f t="shared" si="207"/>
        <v>12</v>
      </c>
    </row>
    <row r="3461" spans="2:2" x14ac:dyDescent="0.25">
      <c r="B3461">
        <f t="shared" ref="B3461:B3524" si="208">+IF(F3460=44085,B3460+1,B3460)</f>
        <v>12</v>
      </c>
    </row>
    <row r="3462" spans="2:2" x14ac:dyDescent="0.25">
      <c r="B3462">
        <f t="shared" si="208"/>
        <v>12</v>
      </c>
    </row>
    <row r="3463" spans="2:2" x14ac:dyDescent="0.25">
      <c r="B3463">
        <f t="shared" si="208"/>
        <v>12</v>
      </c>
    </row>
    <row r="3464" spans="2:2" x14ac:dyDescent="0.25">
      <c r="B3464">
        <f t="shared" si="208"/>
        <v>12</v>
      </c>
    </row>
    <row r="3465" spans="2:2" x14ac:dyDescent="0.25">
      <c r="B3465">
        <f t="shared" si="208"/>
        <v>12</v>
      </c>
    </row>
    <row r="3466" spans="2:2" x14ac:dyDescent="0.25">
      <c r="B3466">
        <f t="shared" si="208"/>
        <v>12</v>
      </c>
    </row>
    <row r="3467" spans="2:2" x14ac:dyDescent="0.25">
      <c r="B3467">
        <f t="shared" si="208"/>
        <v>12</v>
      </c>
    </row>
    <row r="3468" spans="2:2" x14ac:dyDescent="0.25">
      <c r="B3468">
        <f t="shared" si="208"/>
        <v>12</v>
      </c>
    </row>
    <row r="3469" spans="2:2" x14ac:dyDescent="0.25">
      <c r="B3469">
        <f t="shared" si="208"/>
        <v>12</v>
      </c>
    </row>
    <row r="3470" spans="2:2" x14ac:dyDescent="0.25">
      <c r="B3470">
        <f t="shared" si="208"/>
        <v>12</v>
      </c>
    </row>
    <row r="3471" spans="2:2" x14ac:dyDescent="0.25">
      <c r="B3471">
        <f t="shared" si="208"/>
        <v>12</v>
      </c>
    </row>
    <row r="3472" spans="2:2" x14ac:dyDescent="0.25">
      <c r="B3472">
        <f t="shared" si="208"/>
        <v>12</v>
      </c>
    </row>
    <row r="3473" spans="2:2" x14ac:dyDescent="0.25">
      <c r="B3473">
        <f t="shared" si="208"/>
        <v>12</v>
      </c>
    </row>
    <row r="3474" spans="2:2" x14ac:dyDescent="0.25">
      <c r="B3474">
        <f t="shared" si="208"/>
        <v>12</v>
      </c>
    </row>
    <row r="3475" spans="2:2" x14ac:dyDescent="0.25">
      <c r="B3475">
        <f t="shared" si="208"/>
        <v>12</v>
      </c>
    </row>
    <row r="3476" spans="2:2" x14ac:dyDescent="0.25">
      <c r="B3476">
        <f t="shared" si="208"/>
        <v>12</v>
      </c>
    </row>
    <row r="3477" spans="2:2" x14ac:dyDescent="0.25">
      <c r="B3477">
        <f t="shared" si="208"/>
        <v>12</v>
      </c>
    </row>
    <row r="3478" spans="2:2" x14ac:dyDescent="0.25">
      <c r="B3478">
        <f t="shared" si="208"/>
        <v>12</v>
      </c>
    </row>
    <row r="3479" spans="2:2" x14ac:dyDescent="0.25">
      <c r="B3479">
        <f t="shared" si="208"/>
        <v>12</v>
      </c>
    </row>
    <row r="3480" spans="2:2" x14ac:dyDescent="0.25">
      <c r="B3480">
        <f t="shared" si="208"/>
        <v>12</v>
      </c>
    </row>
    <row r="3481" spans="2:2" x14ac:dyDescent="0.25">
      <c r="B3481">
        <f t="shared" si="208"/>
        <v>12</v>
      </c>
    </row>
    <row r="3482" spans="2:2" x14ac:dyDescent="0.25">
      <c r="B3482">
        <f t="shared" si="208"/>
        <v>12</v>
      </c>
    </row>
    <row r="3483" spans="2:2" x14ac:dyDescent="0.25">
      <c r="B3483">
        <f t="shared" si="208"/>
        <v>12</v>
      </c>
    </row>
    <row r="3484" spans="2:2" x14ac:dyDescent="0.25">
      <c r="B3484">
        <f t="shared" si="208"/>
        <v>12</v>
      </c>
    </row>
    <row r="3485" spans="2:2" x14ac:dyDescent="0.25">
      <c r="B3485">
        <f t="shared" si="208"/>
        <v>12</v>
      </c>
    </row>
    <row r="3486" spans="2:2" x14ac:dyDescent="0.25">
      <c r="B3486">
        <f t="shared" si="208"/>
        <v>12</v>
      </c>
    </row>
    <row r="3487" spans="2:2" x14ac:dyDescent="0.25">
      <c r="B3487">
        <f t="shared" si="208"/>
        <v>12</v>
      </c>
    </row>
    <row r="3488" spans="2:2" x14ac:dyDescent="0.25">
      <c r="B3488">
        <f t="shared" si="208"/>
        <v>12</v>
      </c>
    </row>
    <row r="3489" spans="2:2" x14ac:dyDescent="0.25">
      <c r="B3489">
        <f t="shared" si="208"/>
        <v>12</v>
      </c>
    </row>
    <row r="3490" spans="2:2" x14ac:dyDescent="0.25">
      <c r="B3490">
        <f t="shared" si="208"/>
        <v>12</v>
      </c>
    </row>
    <row r="3491" spans="2:2" x14ac:dyDescent="0.25">
      <c r="B3491">
        <f t="shared" si="208"/>
        <v>12</v>
      </c>
    </row>
    <row r="3492" spans="2:2" x14ac:dyDescent="0.25">
      <c r="B3492">
        <f t="shared" si="208"/>
        <v>12</v>
      </c>
    </row>
    <row r="3493" spans="2:2" x14ac:dyDescent="0.25">
      <c r="B3493">
        <f t="shared" si="208"/>
        <v>12</v>
      </c>
    </row>
    <row r="3494" spans="2:2" x14ac:dyDescent="0.25">
      <c r="B3494">
        <f t="shared" si="208"/>
        <v>12</v>
      </c>
    </row>
    <row r="3495" spans="2:2" x14ac:dyDescent="0.25">
      <c r="B3495">
        <f t="shared" si="208"/>
        <v>12</v>
      </c>
    </row>
    <row r="3496" spans="2:2" x14ac:dyDescent="0.25">
      <c r="B3496">
        <f t="shared" si="208"/>
        <v>12</v>
      </c>
    </row>
    <row r="3497" spans="2:2" x14ac:dyDescent="0.25">
      <c r="B3497">
        <f t="shared" si="208"/>
        <v>12</v>
      </c>
    </row>
    <row r="3498" spans="2:2" x14ac:dyDescent="0.25">
      <c r="B3498">
        <f t="shared" si="208"/>
        <v>12</v>
      </c>
    </row>
    <row r="3499" spans="2:2" x14ac:dyDescent="0.25">
      <c r="B3499">
        <f t="shared" si="208"/>
        <v>12</v>
      </c>
    </row>
    <row r="3500" spans="2:2" x14ac:dyDescent="0.25">
      <c r="B3500">
        <f t="shared" si="208"/>
        <v>12</v>
      </c>
    </row>
    <row r="3501" spans="2:2" x14ac:dyDescent="0.25">
      <c r="B3501">
        <f t="shared" si="208"/>
        <v>12</v>
      </c>
    </row>
    <row r="3502" spans="2:2" x14ac:dyDescent="0.25">
      <c r="B3502">
        <f t="shared" si="208"/>
        <v>12</v>
      </c>
    </row>
    <row r="3503" spans="2:2" x14ac:dyDescent="0.25">
      <c r="B3503">
        <f t="shared" si="208"/>
        <v>12</v>
      </c>
    </row>
    <row r="3504" spans="2:2" x14ac:dyDescent="0.25">
      <c r="B3504">
        <f t="shared" si="208"/>
        <v>12</v>
      </c>
    </row>
    <row r="3505" spans="2:2" x14ac:dyDescent="0.25">
      <c r="B3505">
        <f t="shared" si="208"/>
        <v>12</v>
      </c>
    </row>
    <row r="3506" spans="2:2" x14ac:dyDescent="0.25">
      <c r="B3506">
        <f t="shared" si="208"/>
        <v>12</v>
      </c>
    </row>
    <row r="3507" spans="2:2" x14ac:dyDescent="0.25">
      <c r="B3507">
        <f t="shared" si="208"/>
        <v>12</v>
      </c>
    </row>
    <row r="3508" spans="2:2" x14ac:dyDescent="0.25">
      <c r="B3508">
        <f t="shared" si="208"/>
        <v>12</v>
      </c>
    </row>
    <row r="3509" spans="2:2" x14ac:dyDescent="0.25">
      <c r="B3509">
        <f t="shared" si="208"/>
        <v>12</v>
      </c>
    </row>
    <row r="3510" spans="2:2" x14ac:dyDescent="0.25">
      <c r="B3510">
        <f t="shared" si="208"/>
        <v>12</v>
      </c>
    </row>
    <row r="3511" spans="2:2" x14ac:dyDescent="0.25">
      <c r="B3511">
        <f t="shared" si="208"/>
        <v>12</v>
      </c>
    </row>
    <row r="3512" spans="2:2" x14ac:dyDescent="0.25">
      <c r="B3512">
        <f t="shared" si="208"/>
        <v>12</v>
      </c>
    </row>
    <row r="3513" spans="2:2" x14ac:dyDescent="0.25">
      <c r="B3513">
        <f t="shared" si="208"/>
        <v>12</v>
      </c>
    </row>
    <row r="3514" spans="2:2" x14ac:dyDescent="0.25">
      <c r="B3514">
        <f t="shared" si="208"/>
        <v>12</v>
      </c>
    </row>
    <row r="3515" spans="2:2" x14ac:dyDescent="0.25">
      <c r="B3515">
        <f t="shared" si="208"/>
        <v>12</v>
      </c>
    </row>
    <row r="3516" spans="2:2" x14ac:dyDescent="0.25">
      <c r="B3516">
        <f t="shared" si="208"/>
        <v>12</v>
      </c>
    </row>
    <row r="3517" spans="2:2" x14ac:dyDescent="0.25">
      <c r="B3517">
        <f t="shared" si="208"/>
        <v>12</v>
      </c>
    </row>
    <row r="3518" spans="2:2" x14ac:dyDescent="0.25">
      <c r="B3518">
        <f t="shared" si="208"/>
        <v>12</v>
      </c>
    </row>
    <row r="3519" spans="2:2" x14ac:dyDescent="0.25">
      <c r="B3519">
        <f t="shared" si="208"/>
        <v>12</v>
      </c>
    </row>
    <row r="3520" spans="2:2" x14ac:dyDescent="0.25">
      <c r="B3520">
        <f t="shared" si="208"/>
        <v>12</v>
      </c>
    </row>
    <row r="3521" spans="2:2" x14ac:dyDescent="0.25">
      <c r="B3521">
        <f t="shared" si="208"/>
        <v>12</v>
      </c>
    </row>
    <row r="3522" spans="2:2" x14ac:dyDescent="0.25">
      <c r="B3522">
        <f t="shared" si="208"/>
        <v>12</v>
      </c>
    </row>
    <row r="3523" spans="2:2" x14ac:dyDescent="0.25">
      <c r="B3523">
        <f t="shared" si="208"/>
        <v>12</v>
      </c>
    </row>
    <row r="3524" spans="2:2" x14ac:dyDescent="0.25">
      <c r="B3524">
        <f t="shared" si="208"/>
        <v>12</v>
      </c>
    </row>
    <row r="3525" spans="2:2" x14ac:dyDescent="0.25">
      <c r="B3525">
        <f t="shared" ref="B3525:B3588" si="209">+IF(F3524=44085,B3524+1,B3524)</f>
        <v>12</v>
      </c>
    </row>
    <row r="3526" spans="2:2" x14ac:dyDescent="0.25">
      <c r="B3526">
        <f t="shared" si="209"/>
        <v>12</v>
      </c>
    </row>
    <row r="3527" spans="2:2" x14ac:dyDescent="0.25">
      <c r="B3527">
        <f t="shared" si="209"/>
        <v>12</v>
      </c>
    </row>
    <row r="3528" spans="2:2" x14ac:dyDescent="0.25">
      <c r="B3528">
        <f t="shared" si="209"/>
        <v>12</v>
      </c>
    </row>
    <row r="3529" spans="2:2" x14ac:dyDescent="0.25">
      <c r="B3529">
        <f t="shared" si="209"/>
        <v>12</v>
      </c>
    </row>
    <row r="3530" spans="2:2" x14ac:dyDescent="0.25">
      <c r="B3530">
        <f t="shared" si="209"/>
        <v>12</v>
      </c>
    </row>
    <row r="3531" spans="2:2" x14ac:dyDescent="0.25">
      <c r="B3531">
        <f t="shared" si="209"/>
        <v>12</v>
      </c>
    </row>
    <row r="3532" spans="2:2" x14ac:dyDescent="0.25">
      <c r="B3532">
        <f t="shared" si="209"/>
        <v>12</v>
      </c>
    </row>
    <row r="3533" spans="2:2" x14ac:dyDescent="0.25">
      <c r="B3533">
        <f t="shared" si="209"/>
        <v>12</v>
      </c>
    </row>
    <row r="3534" spans="2:2" x14ac:dyDescent="0.25">
      <c r="B3534">
        <f t="shared" si="209"/>
        <v>12</v>
      </c>
    </row>
    <row r="3535" spans="2:2" x14ac:dyDescent="0.25">
      <c r="B3535">
        <f t="shared" si="209"/>
        <v>12</v>
      </c>
    </row>
    <row r="3536" spans="2:2" x14ac:dyDescent="0.25">
      <c r="B3536">
        <f t="shared" si="209"/>
        <v>12</v>
      </c>
    </row>
    <row r="3537" spans="2:2" x14ac:dyDescent="0.25">
      <c r="B3537">
        <f t="shared" si="209"/>
        <v>12</v>
      </c>
    </row>
    <row r="3538" spans="2:2" x14ac:dyDescent="0.25">
      <c r="B3538">
        <f t="shared" si="209"/>
        <v>12</v>
      </c>
    </row>
    <row r="3539" spans="2:2" x14ac:dyDescent="0.25">
      <c r="B3539">
        <f t="shared" si="209"/>
        <v>12</v>
      </c>
    </row>
    <row r="3540" spans="2:2" x14ac:dyDescent="0.25">
      <c r="B3540">
        <f t="shared" si="209"/>
        <v>12</v>
      </c>
    </row>
    <row r="3541" spans="2:2" x14ac:dyDescent="0.25">
      <c r="B3541">
        <f t="shared" si="209"/>
        <v>12</v>
      </c>
    </row>
    <row r="3542" spans="2:2" x14ac:dyDescent="0.25">
      <c r="B3542">
        <f t="shared" si="209"/>
        <v>12</v>
      </c>
    </row>
    <row r="3543" spans="2:2" x14ac:dyDescent="0.25">
      <c r="B3543">
        <f t="shared" si="209"/>
        <v>12</v>
      </c>
    </row>
    <row r="3544" spans="2:2" x14ac:dyDescent="0.25">
      <c r="B3544">
        <f t="shared" si="209"/>
        <v>12</v>
      </c>
    </row>
    <row r="3545" spans="2:2" x14ac:dyDescent="0.25">
      <c r="B3545">
        <f t="shared" si="209"/>
        <v>12</v>
      </c>
    </row>
    <row r="3546" spans="2:2" x14ac:dyDescent="0.25">
      <c r="B3546">
        <f t="shared" si="209"/>
        <v>12</v>
      </c>
    </row>
    <row r="3547" spans="2:2" x14ac:dyDescent="0.25">
      <c r="B3547">
        <f t="shared" si="209"/>
        <v>12</v>
      </c>
    </row>
    <row r="3548" spans="2:2" x14ac:dyDescent="0.25">
      <c r="B3548">
        <f t="shared" si="209"/>
        <v>12</v>
      </c>
    </row>
    <row r="3549" spans="2:2" x14ac:dyDescent="0.25">
      <c r="B3549">
        <f t="shared" si="209"/>
        <v>12</v>
      </c>
    </row>
    <row r="3550" spans="2:2" x14ac:dyDescent="0.25">
      <c r="B3550">
        <f t="shared" si="209"/>
        <v>12</v>
      </c>
    </row>
    <row r="3551" spans="2:2" x14ac:dyDescent="0.25">
      <c r="B3551">
        <f t="shared" si="209"/>
        <v>12</v>
      </c>
    </row>
    <row r="3552" spans="2:2" x14ac:dyDescent="0.25">
      <c r="B3552">
        <f t="shared" si="209"/>
        <v>12</v>
      </c>
    </row>
    <row r="3553" spans="2:2" x14ac:dyDescent="0.25">
      <c r="B3553">
        <f t="shared" si="209"/>
        <v>12</v>
      </c>
    </row>
    <row r="3554" spans="2:2" x14ac:dyDescent="0.25">
      <c r="B3554">
        <f t="shared" si="209"/>
        <v>12</v>
      </c>
    </row>
    <row r="3555" spans="2:2" x14ac:dyDescent="0.25">
      <c r="B3555">
        <f t="shared" si="209"/>
        <v>12</v>
      </c>
    </row>
    <row r="3556" spans="2:2" x14ac:dyDescent="0.25">
      <c r="B3556">
        <f t="shared" si="209"/>
        <v>12</v>
      </c>
    </row>
    <row r="3557" spans="2:2" x14ac:dyDescent="0.25">
      <c r="B3557">
        <f t="shared" si="209"/>
        <v>12</v>
      </c>
    </row>
    <row r="3558" spans="2:2" x14ac:dyDescent="0.25">
      <c r="B3558">
        <f t="shared" si="209"/>
        <v>12</v>
      </c>
    </row>
    <row r="3559" spans="2:2" x14ac:dyDescent="0.25">
      <c r="B3559">
        <f t="shared" si="209"/>
        <v>12</v>
      </c>
    </row>
    <row r="3560" spans="2:2" x14ac:dyDescent="0.25">
      <c r="B3560">
        <f t="shared" si="209"/>
        <v>12</v>
      </c>
    </row>
    <row r="3561" spans="2:2" x14ac:dyDescent="0.25">
      <c r="B3561">
        <f t="shared" si="209"/>
        <v>12</v>
      </c>
    </row>
    <row r="3562" spans="2:2" x14ac:dyDescent="0.25">
      <c r="B3562">
        <f t="shared" si="209"/>
        <v>12</v>
      </c>
    </row>
    <row r="3563" spans="2:2" x14ac:dyDescent="0.25">
      <c r="B3563">
        <f t="shared" si="209"/>
        <v>12</v>
      </c>
    </row>
    <row r="3564" spans="2:2" x14ac:dyDescent="0.25">
      <c r="B3564">
        <f t="shared" si="209"/>
        <v>12</v>
      </c>
    </row>
    <row r="3565" spans="2:2" x14ac:dyDescent="0.25">
      <c r="B3565">
        <f t="shared" si="209"/>
        <v>12</v>
      </c>
    </row>
    <row r="3566" spans="2:2" x14ac:dyDescent="0.25">
      <c r="B3566">
        <f t="shared" si="209"/>
        <v>12</v>
      </c>
    </row>
    <row r="3567" spans="2:2" x14ac:dyDescent="0.25">
      <c r="B3567">
        <f t="shared" si="209"/>
        <v>12</v>
      </c>
    </row>
    <row r="3568" spans="2:2" x14ac:dyDescent="0.25">
      <c r="B3568">
        <f t="shared" si="209"/>
        <v>12</v>
      </c>
    </row>
    <row r="3569" spans="2:2" x14ac:dyDescent="0.25">
      <c r="B3569">
        <f t="shared" si="209"/>
        <v>12</v>
      </c>
    </row>
    <row r="3570" spans="2:2" x14ac:dyDescent="0.25">
      <c r="B3570">
        <f t="shared" si="209"/>
        <v>12</v>
      </c>
    </row>
    <row r="3571" spans="2:2" x14ac:dyDescent="0.25">
      <c r="B3571">
        <f t="shared" si="209"/>
        <v>12</v>
      </c>
    </row>
    <row r="3572" spans="2:2" x14ac:dyDescent="0.25">
      <c r="B3572">
        <f t="shared" si="209"/>
        <v>12</v>
      </c>
    </row>
    <row r="3573" spans="2:2" x14ac:dyDescent="0.25">
      <c r="B3573">
        <f t="shared" si="209"/>
        <v>12</v>
      </c>
    </row>
    <row r="3574" spans="2:2" x14ac:dyDescent="0.25">
      <c r="B3574">
        <f t="shared" si="209"/>
        <v>12</v>
      </c>
    </row>
    <row r="3575" spans="2:2" x14ac:dyDescent="0.25">
      <c r="B3575">
        <f t="shared" si="209"/>
        <v>12</v>
      </c>
    </row>
    <row r="3576" spans="2:2" x14ac:dyDescent="0.25">
      <c r="B3576">
        <f t="shared" si="209"/>
        <v>12</v>
      </c>
    </row>
    <row r="3577" spans="2:2" x14ac:dyDescent="0.25">
      <c r="B3577">
        <f t="shared" si="209"/>
        <v>12</v>
      </c>
    </row>
    <row r="3578" spans="2:2" x14ac:dyDescent="0.25">
      <c r="B3578">
        <f t="shared" si="209"/>
        <v>12</v>
      </c>
    </row>
    <row r="3579" spans="2:2" x14ac:dyDescent="0.25">
      <c r="B3579">
        <f t="shared" si="209"/>
        <v>12</v>
      </c>
    </row>
    <row r="3580" spans="2:2" x14ac:dyDescent="0.25">
      <c r="B3580">
        <f t="shared" si="209"/>
        <v>12</v>
      </c>
    </row>
    <row r="3581" spans="2:2" x14ac:dyDescent="0.25">
      <c r="B3581">
        <f t="shared" si="209"/>
        <v>12</v>
      </c>
    </row>
    <row r="3582" spans="2:2" x14ac:dyDescent="0.25">
      <c r="B3582">
        <f t="shared" si="209"/>
        <v>12</v>
      </c>
    </row>
    <row r="3583" spans="2:2" x14ac:dyDescent="0.25">
      <c r="B3583">
        <f t="shared" si="209"/>
        <v>12</v>
      </c>
    </row>
    <row r="3584" spans="2:2" x14ac:dyDescent="0.25">
      <c r="B3584">
        <f t="shared" si="209"/>
        <v>12</v>
      </c>
    </row>
    <row r="3585" spans="2:2" x14ac:dyDescent="0.25">
      <c r="B3585">
        <f t="shared" si="209"/>
        <v>12</v>
      </c>
    </row>
    <row r="3586" spans="2:2" x14ac:dyDescent="0.25">
      <c r="B3586">
        <f t="shared" si="209"/>
        <v>12</v>
      </c>
    </row>
    <row r="3587" spans="2:2" x14ac:dyDescent="0.25">
      <c r="B3587">
        <f t="shared" si="209"/>
        <v>12</v>
      </c>
    </row>
    <row r="3588" spans="2:2" x14ac:dyDescent="0.25">
      <c r="B3588">
        <f t="shared" si="209"/>
        <v>12</v>
      </c>
    </row>
    <row r="3589" spans="2:2" x14ac:dyDescent="0.25">
      <c r="B3589">
        <f t="shared" ref="B3589:B3652" si="210">+IF(F3588=44085,B3588+1,B3588)</f>
        <v>12</v>
      </c>
    </row>
    <row r="3590" spans="2:2" x14ac:dyDescent="0.25">
      <c r="B3590">
        <f t="shared" si="210"/>
        <v>12</v>
      </c>
    </row>
    <row r="3591" spans="2:2" x14ac:dyDescent="0.25">
      <c r="B3591">
        <f t="shared" si="210"/>
        <v>12</v>
      </c>
    </row>
    <row r="3592" spans="2:2" x14ac:dyDescent="0.25">
      <c r="B3592">
        <f t="shared" si="210"/>
        <v>12</v>
      </c>
    </row>
    <row r="3593" spans="2:2" x14ac:dyDescent="0.25">
      <c r="B3593">
        <f t="shared" si="210"/>
        <v>12</v>
      </c>
    </row>
    <row r="3594" spans="2:2" x14ac:dyDescent="0.25">
      <c r="B3594">
        <f t="shared" si="210"/>
        <v>12</v>
      </c>
    </row>
    <row r="3595" spans="2:2" x14ac:dyDescent="0.25">
      <c r="B3595">
        <f t="shared" si="210"/>
        <v>12</v>
      </c>
    </row>
    <row r="3596" spans="2:2" x14ac:dyDescent="0.25">
      <c r="B3596">
        <f t="shared" si="210"/>
        <v>12</v>
      </c>
    </row>
    <row r="3597" spans="2:2" x14ac:dyDescent="0.25">
      <c r="B3597">
        <f t="shared" si="210"/>
        <v>12</v>
      </c>
    </row>
    <row r="3598" spans="2:2" x14ac:dyDescent="0.25">
      <c r="B3598">
        <f t="shared" si="210"/>
        <v>12</v>
      </c>
    </row>
    <row r="3599" spans="2:2" x14ac:dyDescent="0.25">
      <c r="B3599">
        <f t="shared" si="210"/>
        <v>12</v>
      </c>
    </row>
    <row r="3600" spans="2:2" x14ac:dyDescent="0.25">
      <c r="B3600">
        <f t="shared" si="210"/>
        <v>12</v>
      </c>
    </row>
    <row r="3601" spans="2:2" x14ac:dyDescent="0.25">
      <c r="B3601">
        <f t="shared" si="210"/>
        <v>12</v>
      </c>
    </row>
    <row r="3602" spans="2:2" x14ac:dyDescent="0.25">
      <c r="B3602">
        <f t="shared" si="210"/>
        <v>12</v>
      </c>
    </row>
    <row r="3603" spans="2:2" x14ac:dyDescent="0.25">
      <c r="B3603">
        <f t="shared" si="210"/>
        <v>12</v>
      </c>
    </row>
    <row r="3604" spans="2:2" x14ac:dyDescent="0.25">
      <c r="B3604">
        <f t="shared" si="210"/>
        <v>12</v>
      </c>
    </row>
    <row r="3605" spans="2:2" x14ac:dyDescent="0.25">
      <c r="B3605">
        <f t="shared" si="210"/>
        <v>12</v>
      </c>
    </row>
    <row r="3606" spans="2:2" x14ac:dyDescent="0.25">
      <c r="B3606">
        <f t="shared" si="210"/>
        <v>12</v>
      </c>
    </row>
    <row r="3607" spans="2:2" x14ac:dyDescent="0.25">
      <c r="B3607">
        <f t="shared" si="210"/>
        <v>12</v>
      </c>
    </row>
    <row r="3608" spans="2:2" x14ac:dyDescent="0.25">
      <c r="B3608">
        <f t="shared" si="210"/>
        <v>12</v>
      </c>
    </row>
    <row r="3609" spans="2:2" x14ac:dyDescent="0.25">
      <c r="B3609">
        <f t="shared" si="210"/>
        <v>12</v>
      </c>
    </row>
    <row r="3610" spans="2:2" x14ac:dyDescent="0.25">
      <c r="B3610">
        <f t="shared" si="210"/>
        <v>12</v>
      </c>
    </row>
    <row r="3611" spans="2:2" x14ac:dyDescent="0.25">
      <c r="B3611">
        <f t="shared" si="210"/>
        <v>12</v>
      </c>
    </row>
    <row r="3612" spans="2:2" x14ac:dyDescent="0.25">
      <c r="B3612">
        <f t="shared" si="210"/>
        <v>12</v>
      </c>
    </row>
    <row r="3613" spans="2:2" x14ac:dyDescent="0.25">
      <c r="B3613">
        <f t="shared" si="210"/>
        <v>12</v>
      </c>
    </row>
    <row r="3614" spans="2:2" x14ac:dyDescent="0.25">
      <c r="B3614">
        <f t="shared" si="210"/>
        <v>12</v>
      </c>
    </row>
    <row r="3615" spans="2:2" x14ac:dyDescent="0.25">
      <c r="B3615">
        <f t="shared" si="210"/>
        <v>12</v>
      </c>
    </row>
    <row r="3616" spans="2:2" x14ac:dyDescent="0.25">
      <c r="B3616">
        <f t="shared" si="210"/>
        <v>12</v>
      </c>
    </row>
    <row r="3617" spans="2:2" x14ac:dyDescent="0.25">
      <c r="B3617">
        <f t="shared" si="210"/>
        <v>12</v>
      </c>
    </row>
    <row r="3618" spans="2:2" x14ac:dyDescent="0.25">
      <c r="B3618">
        <f t="shared" si="210"/>
        <v>12</v>
      </c>
    </row>
    <row r="3619" spans="2:2" x14ac:dyDescent="0.25">
      <c r="B3619">
        <f t="shared" si="210"/>
        <v>12</v>
      </c>
    </row>
    <row r="3620" spans="2:2" x14ac:dyDescent="0.25">
      <c r="B3620">
        <f t="shared" si="210"/>
        <v>12</v>
      </c>
    </row>
    <row r="3621" spans="2:2" x14ac:dyDescent="0.25">
      <c r="B3621">
        <f t="shared" si="210"/>
        <v>12</v>
      </c>
    </row>
    <row r="3622" spans="2:2" x14ac:dyDescent="0.25">
      <c r="B3622">
        <f t="shared" si="210"/>
        <v>12</v>
      </c>
    </row>
    <row r="3623" spans="2:2" x14ac:dyDescent="0.25">
      <c r="B3623">
        <f t="shared" si="210"/>
        <v>12</v>
      </c>
    </row>
    <row r="3624" spans="2:2" x14ac:dyDescent="0.25">
      <c r="B3624">
        <f t="shared" si="210"/>
        <v>12</v>
      </c>
    </row>
    <row r="3625" spans="2:2" x14ac:dyDescent="0.25">
      <c r="B3625">
        <f t="shared" si="210"/>
        <v>12</v>
      </c>
    </row>
    <row r="3626" spans="2:2" x14ac:dyDescent="0.25">
      <c r="B3626">
        <f t="shared" si="210"/>
        <v>12</v>
      </c>
    </row>
    <row r="3627" spans="2:2" x14ac:dyDescent="0.25">
      <c r="B3627">
        <f t="shared" si="210"/>
        <v>12</v>
      </c>
    </row>
    <row r="3628" spans="2:2" x14ac:dyDescent="0.25">
      <c r="B3628">
        <f t="shared" si="210"/>
        <v>12</v>
      </c>
    </row>
    <row r="3629" spans="2:2" x14ac:dyDescent="0.25">
      <c r="B3629">
        <f t="shared" si="210"/>
        <v>12</v>
      </c>
    </row>
    <row r="3630" spans="2:2" x14ac:dyDescent="0.25">
      <c r="B3630">
        <f t="shared" si="210"/>
        <v>12</v>
      </c>
    </row>
    <row r="3631" spans="2:2" x14ac:dyDescent="0.25">
      <c r="B3631">
        <f t="shared" si="210"/>
        <v>12</v>
      </c>
    </row>
    <row r="3632" spans="2:2" x14ac:dyDescent="0.25">
      <c r="B3632">
        <f t="shared" si="210"/>
        <v>12</v>
      </c>
    </row>
    <row r="3633" spans="2:2" x14ac:dyDescent="0.25">
      <c r="B3633">
        <f t="shared" si="210"/>
        <v>12</v>
      </c>
    </row>
    <row r="3634" spans="2:2" x14ac:dyDescent="0.25">
      <c r="B3634">
        <f t="shared" si="210"/>
        <v>12</v>
      </c>
    </row>
    <row r="3635" spans="2:2" x14ac:dyDescent="0.25">
      <c r="B3635">
        <f t="shared" si="210"/>
        <v>12</v>
      </c>
    </row>
    <row r="3636" spans="2:2" x14ac:dyDescent="0.25">
      <c r="B3636">
        <f t="shared" si="210"/>
        <v>12</v>
      </c>
    </row>
    <row r="3637" spans="2:2" x14ac:dyDescent="0.25">
      <c r="B3637">
        <f t="shared" si="210"/>
        <v>12</v>
      </c>
    </row>
    <row r="3638" spans="2:2" x14ac:dyDescent="0.25">
      <c r="B3638">
        <f t="shared" si="210"/>
        <v>12</v>
      </c>
    </row>
    <row r="3639" spans="2:2" x14ac:dyDescent="0.25">
      <c r="B3639">
        <f t="shared" si="210"/>
        <v>12</v>
      </c>
    </row>
    <row r="3640" spans="2:2" x14ac:dyDescent="0.25">
      <c r="B3640">
        <f t="shared" si="210"/>
        <v>12</v>
      </c>
    </row>
    <row r="3641" spans="2:2" x14ac:dyDescent="0.25">
      <c r="B3641">
        <f t="shared" si="210"/>
        <v>12</v>
      </c>
    </row>
    <row r="3642" spans="2:2" x14ac:dyDescent="0.25">
      <c r="B3642">
        <f t="shared" si="210"/>
        <v>12</v>
      </c>
    </row>
    <row r="3643" spans="2:2" x14ac:dyDescent="0.25">
      <c r="B3643">
        <f t="shared" si="210"/>
        <v>12</v>
      </c>
    </row>
    <row r="3644" spans="2:2" x14ac:dyDescent="0.25">
      <c r="B3644">
        <f t="shared" si="210"/>
        <v>12</v>
      </c>
    </row>
    <row r="3645" spans="2:2" x14ac:dyDescent="0.25">
      <c r="B3645">
        <f t="shared" si="210"/>
        <v>12</v>
      </c>
    </row>
    <row r="3646" spans="2:2" x14ac:dyDescent="0.25">
      <c r="B3646">
        <f t="shared" si="210"/>
        <v>12</v>
      </c>
    </row>
    <row r="3647" spans="2:2" x14ac:dyDescent="0.25">
      <c r="B3647">
        <f t="shared" si="210"/>
        <v>12</v>
      </c>
    </row>
    <row r="3648" spans="2:2" x14ac:dyDescent="0.25">
      <c r="B3648">
        <f t="shared" si="210"/>
        <v>12</v>
      </c>
    </row>
    <row r="3649" spans="2:2" x14ac:dyDescent="0.25">
      <c r="B3649">
        <f t="shared" si="210"/>
        <v>12</v>
      </c>
    </row>
    <row r="3650" spans="2:2" x14ac:dyDescent="0.25">
      <c r="B3650">
        <f t="shared" si="210"/>
        <v>12</v>
      </c>
    </row>
    <row r="3651" spans="2:2" x14ac:dyDescent="0.25">
      <c r="B3651">
        <f t="shared" si="210"/>
        <v>12</v>
      </c>
    </row>
    <row r="3652" spans="2:2" x14ac:dyDescent="0.25">
      <c r="B3652">
        <f t="shared" si="210"/>
        <v>12</v>
      </c>
    </row>
    <row r="3653" spans="2:2" x14ac:dyDescent="0.25">
      <c r="B3653">
        <f t="shared" ref="B3653:B3716" si="211">+IF(F3652=44085,B3652+1,B3652)</f>
        <v>12</v>
      </c>
    </row>
    <row r="3654" spans="2:2" x14ac:dyDescent="0.25">
      <c r="B3654">
        <f t="shared" si="211"/>
        <v>12</v>
      </c>
    </row>
    <row r="3655" spans="2:2" x14ac:dyDescent="0.25">
      <c r="B3655">
        <f t="shared" si="211"/>
        <v>12</v>
      </c>
    </row>
    <row r="3656" spans="2:2" x14ac:dyDescent="0.25">
      <c r="B3656">
        <f t="shared" si="211"/>
        <v>12</v>
      </c>
    </row>
    <row r="3657" spans="2:2" x14ac:dyDescent="0.25">
      <c r="B3657">
        <f t="shared" si="211"/>
        <v>12</v>
      </c>
    </row>
    <row r="3658" spans="2:2" x14ac:dyDescent="0.25">
      <c r="B3658">
        <f t="shared" si="211"/>
        <v>12</v>
      </c>
    </row>
    <row r="3659" spans="2:2" x14ac:dyDescent="0.25">
      <c r="B3659">
        <f t="shared" si="211"/>
        <v>12</v>
      </c>
    </row>
    <row r="3660" spans="2:2" x14ac:dyDescent="0.25">
      <c r="B3660">
        <f t="shared" si="211"/>
        <v>12</v>
      </c>
    </row>
    <row r="3661" spans="2:2" x14ac:dyDescent="0.25">
      <c r="B3661">
        <f t="shared" si="211"/>
        <v>12</v>
      </c>
    </row>
    <row r="3662" spans="2:2" x14ac:dyDescent="0.25">
      <c r="B3662">
        <f t="shared" si="211"/>
        <v>12</v>
      </c>
    </row>
    <row r="3663" spans="2:2" x14ac:dyDescent="0.25">
      <c r="B3663">
        <f t="shared" si="211"/>
        <v>12</v>
      </c>
    </row>
    <row r="3664" spans="2:2" x14ac:dyDescent="0.25">
      <c r="B3664">
        <f t="shared" si="211"/>
        <v>12</v>
      </c>
    </row>
    <row r="3665" spans="2:2" x14ac:dyDescent="0.25">
      <c r="B3665">
        <f t="shared" si="211"/>
        <v>12</v>
      </c>
    </row>
    <row r="3666" spans="2:2" x14ac:dyDescent="0.25">
      <c r="B3666">
        <f t="shared" si="211"/>
        <v>12</v>
      </c>
    </row>
    <row r="3667" spans="2:2" x14ac:dyDescent="0.25">
      <c r="B3667">
        <f t="shared" si="211"/>
        <v>12</v>
      </c>
    </row>
    <row r="3668" spans="2:2" x14ac:dyDescent="0.25">
      <c r="B3668">
        <f t="shared" si="211"/>
        <v>12</v>
      </c>
    </row>
    <row r="3669" spans="2:2" x14ac:dyDescent="0.25">
      <c r="B3669">
        <f t="shared" si="211"/>
        <v>12</v>
      </c>
    </row>
    <row r="3670" spans="2:2" x14ac:dyDescent="0.25">
      <c r="B3670">
        <f t="shared" si="211"/>
        <v>12</v>
      </c>
    </row>
    <row r="3671" spans="2:2" x14ac:dyDescent="0.25">
      <c r="B3671">
        <f t="shared" si="211"/>
        <v>12</v>
      </c>
    </row>
    <row r="3672" spans="2:2" x14ac:dyDescent="0.25">
      <c r="B3672">
        <f t="shared" si="211"/>
        <v>12</v>
      </c>
    </row>
    <row r="3673" spans="2:2" x14ac:dyDescent="0.25">
      <c r="B3673">
        <f t="shared" si="211"/>
        <v>12</v>
      </c>
    </row>
    <row r="3674" spans="2:2" x14ac:dyDescent="0.25">
      <c r="B3674">
        <f t="shared" si="211"/>
        <v>12</v>
      </c>
    </row>
    <row r="3675" spans="2:2" x14ac:dyDescent="0.25">
      <c r="B3675">
        <f t="shared" si="211"/>
        <v>12</v>
      </c>
    </row>
    <row r="3676" spans="2:2" x14ac:dyDescent="0.25">
      <c r="B3676">
        <f t="shared" si="211"/>
        <v>12</v>
      </c>
    </row>
    <row r="3677" spans="2:2" x14ac:dyDescent="0.25">
      <c r="B3677">
        <f t="shared" si="211"/>
        <v>12</v>
      </c>
    </row>
    <row r="3678" spans="2:2" x14ac:dyDescent="0.25">
      <c r="B3678">
        <f t="shared" si="211"/>
        <v>12</v>
      </c>
    </row>
    <row r="3679" spans="2:2" x14ac:dyDescent="0.25">
      <c r="B3679">
        <f t="shared" si="211"/>
        <v>12</v>
      </c>
    </row>
    <row r="3680" spans="2:2" x14ac:dyDescent="0.25">
      <c r="B3680">
        <f t="shared" si="211"/>
        <v>12</v>
      </c>
    </row>
    <row r="3681" spans="2:2" x14ac:dyDescent="0.25">
      <c r="B3681">
        <f t="shared" si="211"/>
        <v>12</v>
      </c>
    </row>
    <row r="3682" spans="2:2" x14ac:dyDescent="0.25">
      <c r="B3682">
        <f t="shared" si="211"/>
        <v>12</v>
      </c>
    </row>
    <row r="3683" spans="2:2" x14ac:dyDescent="0.25">
      <c r="B3683">
        <f t="shared" si="211"/>
        <v>12</v>
      </c>
    </row>
    <row r="3684" spans="2:2" x14ac:dyDescent="0.25">
      <c r="B3684">
        <f t="shared" si="211"/>
        <v>12</v>
      </c>
    </row>
    <row r="3685" spans="2:2" x14ac:dyDescent="0.25">
      <c r="B3685">
        <f t="shared" si="211"/>
        <v>12</v>
      </c>
    </row>
    <row r="3686" spans="2:2" x14ac:dyDescent="0.25">
      <c r="B3686">
        <f t="shared" si="211"/>
        <v>12</v>
      </c>
    </row>
    <row r="3687" spans="2:2" x14ac:dyDescent="0.25">
      <c r="B3687">
        <f t="shared" si="211"/>
        <v>12</v>
      </c>
    </row>
    <row r="3688" spans="2:2" x14ac:dyDescent="0.25">
      <c r="B3688">
        <f t="shared" si="211"/>
        <v>12</v>
      </c>
    </row>
    <row r="3689" spans="2:2" x14ac:dyDescent="0.25">
      <c r="B3689">
        <f t="shared" si="211"/>
        <v>12</v>
      </c>
    </row>
    <row r="3690" spans="2:2" x14ac:dyDescent="0.25">
      <c r="B3690">
        <f t="shared" si="211"/>
        <v>12</v>
      </c>
    </row>
    <row r="3691" spans="2:2" x14ac:dyDescent="0.25">
      <c r="B3691">
        <f t="shared" si="211"/>
        <v>12</v>
      </c>
    </row>
    <row r="3692" spans="2:2" x14ac:dyDescent="0.25">
      <c r="B3692">
        <f t="shared" si="211"/>
        <v>12</v>
      </c>
    </row>
    <row r="3693" spans="2:2" x14ac:dyDescent="0.25">
      <c r="B3693">
        <f t="shared" si="211"/>
        <v>12</v>
      </c>
    </row>
    <row r="3694" spans="2:2" x14ac:dyDescent="0.25">
      <c r="B3694">
        <f t="shared" si="211"/>
        <v>12</v>
      </c>
    </row>
    <row r="3695" spans="2:2" x14ac:dyDescent="0.25">
      <c r="B3695">
        <f t="shared" si="211"/>
        <v>12</v>
      </c>
    </row>
    <row r="3696" spans="2:2" x14ac:dyDescent="0.25">
      <c r="B3696">
        <f t="shared" si="211"/>
        <v>12</v>
      </c>
    </row>
    <row r="3697" spans="2:2" x14ac:dyDescent="0.25">
      <c r="B3697">
        <f t="shared" si="211"/>
        <v>12</v>
      </c>
    </row>
    <row r="3698" spans="2:2" x14ac:dyDescent="0.25">
      <c r="B3698">
        <f t="shared" si="211"/>
        <v>12</v>
      </c>
    </row>
    <row r="3699" spans="2:2" x14ac:dyDescent="0.25">
      <c r="B3699">
        <f t="shared" si="211"/>
        <v>12</v>
      </c>
    </row>
    <row r="3700" spans="2:2" x14ac:dyDescent="0.25">
      <c r="B3700">
        <f t="shared" si="211"/>
        <v>12</v>
      </c>
    </row>
    <row r="3701" spans="2:2" x14ac:dyDescent="0.25">
      <c r="B3701">
        <f t="shared" si="211"/>
        <v>12</v>
      </c>
    </row>
    <row r="3702" spans="2:2" x14ac:dyDescent="0.25">
      <c r="B3702">
        <f t="shared" si="211"/>
        <v>12</v>
      </c>
    </row>
    <row r="3703" spans="2:2" x14ac:dyDescent="0.25">
      <c r="B3703">
        <f t="shared" si="211"/>
        <v>12</v>
      </c>
    </row>
    <row r="3704" spans="2:2" x14ac:dyDescent="0.25">
      <c r="B3704">
        <f t="shared" si="211"/>
        <v>12</v>
      </c>
    </row>
    <row r="3705" spans="2:2" x14ac:dyDescent="0.25">
      <c r="B3705">
        <f t="shared" si="211"/>
        <v>12</v>
      </c>
    </row>
    <row r="3706" spans="2:2" x14ac:dyDescent="0.25">
      <c r="B3706">
        <f t="shared" si="211"/>
        <v>12</v>
      </c>
    </row>
    <row r="3707" spans="2:2" x14ac:dyDescent="0.25">
      <c r="B3707">
        <f t="shared" si="211"/>
        <v>12</v>
      </c>
    </row>
    <row r="3708" spans="2:2" x14ac:dyDescent="0.25">
      <c r="B3708">
        <f t="shared" si="211"/>
        <v>12</v>
      </c>
    </row>
    <row r="3709" spans="2:2" x14ac:dyDescent="0.25">
      <c r="B3709">
        <f t="shared" si="211"/>
        <v>12</v>
      </c>
    </row>
    <row r="3710" spans="2:2" x14ac:dyDescent="0.25">
      <c r="B3710">
        <f t="shared" si="211"/>
        <v>12</v>
      </c>
    </row>
    <row r="3711" spans="2:2" x14ac:dyDescent="0.25">
      <c r="B3711">
        <f t="shared" si="211"/>
        <v>12</v>
      </c>
    </row>
    <row r="3712" spans="2:2" x14ac:dyDescent="0.25">
      <c r="B3712">
        <f t="shared" si="211"/>
        <v>12</v>
      </c>
    </row>
    <row r="3713" spans="2:2" x14ac:dyDescent="0.25">
      <c r="B3713">
        <f t="shared" si="211"/>
        <v>12</v>
      </c>
    </row>
    <row r="3714" spans="2:2" x14ac:dyDescent="0.25">
      <c r="B3714">
        <f t="shared" si="211"/>
        <v>12</v>
      </c>
    </row>
    <row r="3715" spans="2:2" x14ac:dyDescent="0.25">
      <c r="B3715">
        <f t="shared" si="211"/>
        <v>12</v>
      </c>
    </row>
    <row r="3716" spans="2:2" x14ac:dyDescent="0.25">
      <c r="B3716">
        <f t="shared" si="211"/>
        <v>12</v>
      </c>
    </row>
    <row r="3717" spans="2:2" x14ac:dyDescent="0.25">
      <c r="B3717">
        <f t="shared" ref="B3717:B3780" si="212">+IF(F3716=44085,B3716+1,B3716)</f>
        <v>12</v>
      </c>
    </row>
    <row r="3718" spans="2:2" x14ac:dyDescent="0.25">
      <c r="B3718">
        <f t="shared" si="212"/>
        <v>12</v>
      </c>
    </row>
    <row r="3719" spans="2:2" x14ac:dyDescent="0.25">
      <c r="B3719">
        <f t="shared" si="212"/>
        <v>12</v>
      </c>
    </row>
    <row r="3720" spans="2:2" x14ac:dyDescent="0.25">
      <c r="B3720">
        <f t="shared" si="212"/>
        <v>12</v>
      </c>
    </row>
    <row r="3721" spans="2:2" x14ac:dyDescent="0.25">
      <c r="B3721">
        <f t="shared" si="212"/>
        <v>12</v>
      </c>
    </row>
    <row r="3722" spans="2:2" x14ac:dyDescent="0.25">
      <c r="B3722">
        <f t="shared" si="212"/>
        <v>12</v>
      </c>
    </row>
    <row r="3723" spans="2:2" x14ac:dyDescent="0.25">
      <c r="B3723">
        <f t="shared" si="212"/>
        <v>12</v>
      </c>
    </row>
    <row r="3724" spans="2:2" x14ac:dyDescent="0.25">
      <c r="B3724">
        <f t="shared" si="212"/>
        <v>12</v>
      </c>
    </row>
    <row r="3725" spans="2:2" x14ac:dyDescent="0.25">
      <c r="B3725">
        <f t="shared" si="212"/>
        <v>12</v>
      </c>
    </row>
    <row r="3726" spans="2:2" x14ac:dyDescent="0.25">
      <c r="B3726">
        <f t="shared" si="212"/>
        <v>12</v>
      </c>
    </row>
    <row r="3727" spans="2:2" x14ac:dyDescent="0.25">
      <c r="B3727">
        <f t="shared" si="212"/>
        <v>12</v>
      </c>
    </row>
    <row r="3728" spans="2:2" x14ac:dyDescent="0.25">
      <c r="B3728">
        <f t="shared" si="212"/>
        <v>12</v>
      </c>
    </row>
    <row r="3729" spans="2:2" x14ac:dyDescent="0.25">
      <c r="B3729">
        <f t="shared" si="212"/>
        <v>12</v>
      </c>
    </row>
    <row r="3730" spans="2:2" x14ac:dyDescent="0.25">
      <c r="B3730">
        <f t="shared" si="212"/>
        <v>12</v>
      </c>
    </row>
    <row r="3731" spans="2:2" x14ac:dyDescent="0.25">
      <c r="B3731">
        <f t="shared" si="212"/>
        <v>12</v>
      </c>
    </row>
    <row r="3732" spans="2:2" x14ac:dyDescent="0.25">
      <c r="B3732">
        <f t="shared" si="212"/>
        <v>12</v>
      </c>
    </row>
    <row r="3733" spans="2:2" x14ac:dyDescent="0.25">
      <c r="B3733">
        <f t="shared" si="212"/>
        <v>12</v>
      </c>
    </row>
    <row r="3734" spans="2:2" x14ac:dyDescent="0.25">
      <c r="B3734">
        <f t="shared" si="212"/>
        <v>12</v>
      </c>
    </row>
    <row r="3735" spans="2:2" x14ac:dyDescent="0.25">
      <c r="B3735">
        <f t="shared" si="212"/>
        <v>12</v>
      </c>
    </row>
    <row r="3736" spans="2:2" x14ac:dyDescent="0.25">
      <c r="B3736">
        <f t="shared" si="212"/>
        <v>12</v>
      </c>
    </row>
    <row r="3737" spans="2:2" x14ac:dyDescent="0.25">
      <c r="B3737">
        <f t="shared" si="212"/>
        <v>12</v>
      </c>
    </row>
    <row r="3738" spans="2:2" x14ac:dyDescent="0.25">
      <c r="B3738">
        <f t="shared" si="212"/>
        <v>12</v>
      </c>
    </row>
    <row r="3739" spans="2:2" x14ac:dyDescent="0.25">
      <c r="B3739">
        <f t="shared" si="212"/>
        <v>12</v>
      </c>
    </row>
    <row r="3740" spans="2:2" x14ac:dyDescent="0.25">
      <c r="B3740">
        <f t="shared" si="212"/>
        <v>12</v>
      </c>
    </row>
    <row r="3741" spans="2:2" x14ac:dyDescent="0.25">
      <c r="B3741">
        <f t="shared" si="212"/>
        <v>12</v>
      </c>
    </row>
    <row r="3742" spans="2:2" x14ac:dyDescent="0.25">
      <c r="B3742">
        <f t="shared" si="212"/>
        <v>12</v>
      </c>
    </row>
    <row r="3743" spans="2:2" x14ac:dyDescent="0.25">
      <c r="B3743">
        <f t="shared" si="212"/>
        <v>12</v>
      </c>
    </row>
    <row r="3744" spans="2:2" x14ac:dyDescent="0.25">
      <c r="B3744">
        <f t="shared" si="212"/>
        <v>12</v>
      </c>
    </row>
    <row r="3745" spans="2:2" x14ac:dyDescent="0.25">
      <c r="B3745">
        <f t="shared" si="212"/>
        <v>12</v>
      </c>
    </row>
    <row r="3746" spans="2:2" x14ac:dyDescent="0.25">
      <c r="B3746">
        <f t="shared" si="212"/>
        <v>12</v>
      </c>
    </row>
    <row r="3747" spans="2:2" x14ac:dyDescent="0.25">
      <c r="B3747">
        <f t="shared" si="212"/>
        <v>12</v>
      </c>
    </row>
    <row r="3748" spans="2:2" x14ac:dyDescent="0.25">
      <c r="B3748">
        <f t="shared" si="212"/>
        <v>12</v>
      </c>
    </row>
    <row r="3749" spans="2:2" x14ac:dyDescent="0.25">
      <c r="B3749">
        <f t="shared" si="212"/>
        <v>12</v>
      </c>
    </row>
    <row r="3750" spans="2:2" x14ac:dyDescent="0.25">
      <c r="B3750">
        <f t="shared" si="212"/>
        <v>12</v>
      </c>
    </row>
    <row r="3751" spans="2:2" x14ac:dyDescent="0.25">
      <c r="B3751">
        <f t="shared" si="212"/>
        <v>12</v>
      </c>
    </row>
    <row r="3752" spans="2:2" x14ac:dyDescent="0.25">
      <c r="B3752">
        <f t="shared" si="212"/>
        <v>12</v>
      </c>
    </row>
    <row r="3753" spans="2:2" x14ac:dyDescent="0.25">
      <c r="B3753">
        <f t="shared" si="212"/>
        <v>12</v>
      </c>
    </row>
    <row r="3754" spans="2:2" x14ac:dyDescent="0.25">
      <c r="B3754">
        <f t="shared" si="212"/>
        <v>12</v>
      </c>
    </row>
    <row r="3755" spans="2:2" x14ac:dyDescent="0.25">
      <c r="B3755">
        <f t="shared" si="212"/>
        <v>12</v>
      </c>
    </row>
    <row r="3756" spans="2:2" x14ac:dyDescent="0.25">
      <c r="B3756">
        <f t="shared" si="212"/>
        <v>12</v>
      </c>
    </row>
    <row r="3757" spans="2:2" x14ac:dyDescent="0.25">
      <c r="B3757">
        <f t="shared" si="212"/>
        <v>12</v>
      </c>
    </row>
    <row r="3758" spans="2:2" x14ac:dyDescent="0.25">
      <c r="B3758">
        <f t="shared" si="212"/>
        <v>12</v>
      </c>
    </row>
    <row r="3759" spans="2:2" x14ac:dyDescent="0.25">
      <c r="B3759">
        <f t="shared" si="212"/>
        <v>12</v>
      </c>
    </row>
    <row r="3760" spans="2:2" x14ac:dyDescent="0.25">
      <c r="B3760">
        <f t="shared" si="212"/>
        <v>12</v>
      </c>
    </row>
    <row r="3761" spans="2:2" x14ac:dyDescent="0.25">
      <c r="B3761">
        <f t="shared" si="212"/>
        <v>12</v>
      </c>
    </row>
    <row r="3762" spans="2:2" x14ac:dyDescent="0.25">
      <c r="B3762">
        <f t="shared" si="212"/>
        <v>12</v>
      </c>
    </row>
    <row r="3763" spans="2:2" x14ac:dyDescent="0.25">
      <c r="B3763">
        <f t="shared" si="212"/>
        <v>12</v>
      </c>
    </row>
    <row r="3764" spans="2:2" x14ac:dyDescent="0.25">
      <c r="B3764">
        <f t="shared" si="212"/>
        <v>12</v>
      </c>
    </row>
    <row r="3765" spans="2:2" x14ac:dyDescent="0.25">
      <c r="B3765">
        <f t="shared" si="212"/>
        <v>12</v>
      </c>
    </row>
    <row r="3766" spans="2:2" x14ac:dyDescent="0.25">
      <c r="B3766">
        <f t="shared" si="212"/>
        <v>12</v>
      </c>
    </row>
    <row r="3767" spans="2:2" x14ac:dyDescent="0.25">
      <c r="B3767">
        <f t="shared" si="212"/>
        <v>12</v>
      </c>
    </row>
    <row r="3768" spans="2:2" x14ac:dyDescent="0.25">
      <c r="B3768">
        <f t="shared" si="212"/>
        <v>12</v>
      </c>
    </row>
    <row r="3769" spans="2:2" x14ac:dyDescent="0.25">
      <c r="B3769">
        <f t="shared" si="212"/>
        <v>12</v>
      </c>
    </row>
    <row r="3770" spans="2:2" x14ac:dyDescent="0.25">
      <c r="B3770">
        <f t="shared" si="212"/>
        <v>12</v>
      </c>
    </row>
    <row r="3771" spans="2:2" x14ac:dyDescent="0.25">
      <c r="B3771">
        <f t="shared" si="212"/>
        <v>12</v>
      </c>
    </row>
    <row r="3772" spans="2:2" x14ac:dyDescent="0.25">
      <c r="B3772">
        <f t="shared" si="212"/>
        <v>12</v>
      </c>
    </row>
    <row r="3773" spans="2:2" x14ac:dyDescent="0.25">
      <c r="B3773">
        <f t="shared" si="212"/>
        <v>12</v>
      </c>
    </row>
    <row r="3774" spans="2:2" x14ac:dyDescent="0.25">
      <c r="B3774">
        <f t="shared" si="212"/>
        <v>12</v>
      </c>
    </row>
    <row r="3775" spans="2:2" x14ac:dyDescent="0.25">
      <c r="B3775">
        <f t="shared" si="212"/>
        <v>12</v>
      </c>
    </row>
    <row r="3776" spans="2:2" x14ac:dyDescent="0.25">
      <c r="B3776">
        <f t="shared" si="212"/>
        <v>12</v>
      </c>
    </row>
    <row r="3777" spans="2:2" x14ac:dyDescent="0.25">
      <c r="B3777">
        <f t="shared" si="212"/>
        <v>12</v>
      </c>
    </row>
    <row r="3778" spans="2:2" x14ac:dyDescent="0.25">
      <c r="B3778">
        <f t="shared" si="212"/>
        <v>12</v>
      </c>
    </row>
    <row r="3779" spans="2:2" x14ac:dyDescent="0.25">
      <c r="B3779">
        <f t="shared" si="212"/>
        <v>12</v>
      </c>
    </row>
    <row r="3780" spans="2:2" x14ac:dyDescent="0.25">
      <c r="B3780">
        <f t="shared" si="212"/>
        <v>12</v>
      </c>
    </row>
    <row r="3781" spans="2:2" x14ac:dyDescent="0.25">
      <c r="B3781">
        <f t="shared" ref="B3781:B3844" si="213">+IF(F3780=44085,B3780+1,B3780)</f>
        <v>12</v>
      </c>
    </row>
    <row r="3782" spans="2:2" x14ac:dyDescent="0.25">
      <c r="B3782">
        <f t="shared" si="213"/>
        <v>12</v>
      </c>
    </row>
    <row r="3783" spans="2:2" x14ac:dyDescent="0.25">
      <c r="B3783">
        <f t="shared" si="213"/>
        <v>12</v>
      </c>
    </row>
    <row r="3784" spans="2:2" x14ac:dyDescent="0.25">
      <c r="B3784">
        <f t="shared" si="213"/>
        <v>12</v>
      </c>
    </row>
    <row r="3785" spans="2:2" x14ac:dyDescent="0.25">
      <c r="B3785">
        <f t="shared" si="213"/>
        <v>12</v>
      </c>
    </row>
    <row r="3786" spans="2:2" x14ac:dyDescent="0.25">
      <c r="B3786">
        <f t="shared" si="213"/>
        <v>12</v>
      </c>
    </row>
    <row r="3787" spans="2:2" x14ac:dyDescent="0.25">
      <c r="B3787">
        <f t="shared" si="213"/>
        <v>12</v>
      </c>
    </row>
    <row r="3788" spans="2:2" x14ac:dyDescent="0.25">
      <c r="B3788">
        <f t="shared" si="213"/>
        <v>12</v>
      </c>
    </row>
    <row r="3789" spans="2:2" x14ac:dyDescent="0.25">
      <c r="B3789">
        <f t="shared" si="213"/>
        <v>12</v>
      </c>
    </row>
    <row r="3790" spans="2:2" x14ac:dyDescent="0.25">
      <c r="B3790">
        <f t="shared" si="213"/>
        <v>12</v>
      </c>
    </row>
    <row r="3791" spans="2:2" x14ac:dyDescent="0.25">
      <c r="B3791">
        <f t="shared" si="213"/>
        <v>12</v>
      </c>
    </row>
    <row r="3792" spans="2:2" x14ac:dyDescent="0.25">
      <c r="B3792">
        <f t="shared" si="213"/>
        <v>12</v>
      </c>
    </row>
    <row r="3793" spans="2:2" x14ac:dyDescent="0.25">
      <c r="B3793">
        <f t="shared" si="213"/>
        <v>12</v>
      </c>
    </row>
    <row r="3794" spans="2:2" x14ac:dyDescent="0.25">
      <c r="B3794">
        <f t="shared" si="213"/>
        <v>12</v>
      </c>
    </row>
    <row r="3795" spans="2:2" x14ac:dyDescent="0.25">
      <c r="B3795">
        <f t="shared" si="213"/>
        <v>12</v>
      </c>
    </row>
    <row r="3796" spans="2:2" x14ac:dyDescent="0.25">
      <c r="B3796">
        <f t="shared" si="213"/>
        <v>12</v>
      </c>
    </row>
    <row r="3797" spans="2:2" x14ac:dyDescent="0.25">
      <c r="B3797">
        <f t="shared" si="213"/>
        <v>12</v>
      </c>
    </row>
    <row r="3798" spans="2:2" x14ac:dyDescent="0.25">
      <c r="B3798">
        <f t="shared" si="213"/>
        <v>12</v>
      </c>
    </row>
    <row r="3799" spans="2:2" x14ac:dyDescent="0.25">
      <c r="B3799">
        <f t="shared" si="213"/>
        <v>12</v>
      </c>
    </row>
    <row r="3800" spans="2:2" x14ac:dyDescent="0.25">
      <c r="B3800">
        <f t="shared" si="213"/>
        <v>12</v>
      </c>
    </row>
    <row r="3801" spans="2:2" x14ac:dyDescent="0.25">
      <c r="B3801">
        <f t="shared" si="213"/>
        <v>12</v>
      </c>
    </row>
    <row r="3802" spans="2:2" x14ac:dyDescent="0.25">
      <c r="B3802">
        <f t="shared" si="213"/>
        <v>12</v>
      </c>
    </row>
    <row r="3803" spans="2:2" x14ac:dyDescent="0.25">
      <c r="B3803">
        <f t="shared" si="213"/>
        <v>12</v>
      </c>
    </row>
    <row r="3804" spans="2:2" x14ac:dyDescent="0.25">
      <c r="B3804">
        <f t="shared" si="213"/>
        <v>12</v>
      </c>
    </row>
    <row r="3805" spans="2:2" x14ac:dyDescent="0.25">
      <c r="B3805">
        <f t="shared" si="213"/>
        <v>12</v>
      </c>
    </row>
    <row r="3806" spans="2:2" x14ac:dyDescent="0.25">
      <c r="B3806">
        <f t="shared" si="213"/>
        <v>12</v>
      </c>
    </row>
    <row r="3807" spans="2:2" x14ac:dyDescent="0.25">
      <c r="B3807">
        <f t="shared" si="213"/>
        <v>12</v>
      </c>
    </row>
    <row r="3808" spans="2:2" x14ac:dyDescent="0.25">
      <c r="B3808">
        <f t="shared" si="213"/>
        <v>12</v>
      </c>
    </row>
    <row r="3809" spans="2:2" x14ac:dyDescent="0.25">
      <c r="B3809">
        <f t="shared" si="213"/>
        <v>12</v>
      </c>
    </row>
    <row r="3810" spans="2:2" x14ac:dyDescent="0.25">
      <c r="B3810">
        <f t="shared" si="213"/>
        <v>12</v>
      </c>
    </row>
    <row r="3811" spans="2:2" x14ac:dyDescent="0.25">
      <c r="B3811">
        <f t="shared" si="213"/>
        <v>12</v>
      </c>
    </row>
    <row r="3812" spans="2:2" x14ac:dyDescent="0.25">
      <c r="B3812">
        <f t="shared" si="213"/>
        <v>12</v>
      </c>
    </row>
    <row r="3813" spans="2:2" x14ac:dyDescent="0.25">
      <c r="B3813">
        <f t="shared" si="213"/>
        <v>12</v>
      </c>
    </row>
    <row r="3814" spans="2:2" x14ac:dyDescent="0.25">
      <c r="B3814">
        <f t="shared" si="213"/>
        <v>12</v>
      </c>
    </row>
    <row r="3815" spans="2:2" x14ac:dyDescent="0.25">
      <c r="B3815">
        <f t="shared" si="213"/>
        <v>12</v>
      </c>
    </row>
    <row r="3816" spans="2:2" x14ac:dyDescent="0.25">
      <c r="B3816">
        <f t="shared" si="213"/>
        <v>12</v>
      </c>
    </row>
    <row r="3817" spans="2:2" x14ac:dyDescent="0.25">
      <c r="B3817">
        <f t="shared" si="213"/>
        <v>12</v>
      </c>
    </row>
    <row r="3818" spans="2:2" x14ac:dyDescent="0.25">
      <c r="B3818">
        <f t="shared" si="213"/>
        <v>12</v>
      </c>
    </row>
    <row r="3819" spans="2:2" x14ac:dyDescent="0.25">
      <c r="B3819">
        <f t="shared" si="213"/>
        <v>12</v>
      </c>
    </row>
    <row r="3820" spans="2:2" x14ac:dyDescent="0.25">
      <c r="B3820">
        <f t="shared" si="213"/>
        <v>12</v>
      </c>
    </row>
    <row r="3821" spans="2:2" x14ac:dyDescent="0.25">
      <c r="B3821">
        <f t="shared" si="213"/>
        <v>12</v>
      </c>
    </row>
    <row r="3822" spans="2:2" x14ac:dyDescent="0.25">
      <c r="B3822">
        <f t="shared" si="213"/>
        <v>12</v>
      </c>
    </row>
    <row r="3823" spans="2:2" x14ac:dyDescent="0.25">
      <c r="B3823">
        <f t="shared" si="213"/>
        <v>12</v>
      </c>
    </row>
    <row r="3824" spans="2:2" x14ac:dyDescent="0.25">
      <c r="B3824">
        <f t="shared" si="213"/>
        <v>12</v>
      </c>
    </row>
    <row r="3825" spans="2:2" x14ac:dyDescent="0.25">
      <c r="B3825">
        <f t="shared" si="213"/>
        <v>12</v>
      </c>
    </row>
    <row r="3826" spans="2:2" x14ac:dyDescent="0.25">
      <c r="B3826">
        <f t="shared" si="213"/>
        <v>12</v>
      </c>
    </row>
    <row r="3827" spans="2:2" x14ac:dyDescent="0.25">
      <c r="B3827">
        <f t="shared" si="213"/>
        <v>12</v>
      </c>
    </row>
    <row r="3828" spans="2:2" x14ac:dyDescent="0.25">
      <c r="B3828">
        <f t="shared" si="213"/>
        <v>12</v>
      </c>
    </row>
    <row r="3829" spans="2:2" x14ac:dyDescent="0.25">
      <c r="B3829">
        <f t="shared" si="213"/>
        <v>12</v>
      </c>
    </row>
    <row r="3830" spans="2:2" x14ac:dyDescent="0.25">
      <c r="B3830">
        <f t="shared" si="213"/>
        <v>12</v>
      </c>
    </row>
    <row r="3831" spans="2:2" x14ac:dyDescent="0.25">
      <c r="B3831">
        <f t="shared" si="213"/>
        <v>12</v>
      </c>
    </row>
    <row r="3832" spans="2:2" x14ac:dyDescent="0.25">
      <c r="B3832">
        <f t="shared" si="213"/>
        <v>12</v>
      </c>
    </row>
    <row r="3833" spans="2:2" x14ac:dyDescent="0.25">
      <c r="B3833">
        <f t="shared" si="213"/>
        <v>12</v>
      </c>
    </row>
    <row r="3834" spans="2:2" x14ac:dyDescent="0.25">
      <c r="B3834">
        <f t="shared" si="213"/>
        <v>12</v>
      </c>
    </row>
    <row r="3835" spans="2:2" x14ac:dyDescent="0.25">
      <c r="B3835">
        <f t="shared" si="213"/>
        <v>12</v>
      </c>
    </row>
    <row r="3836" spans="2:2" x14ac:dyDescent="0.25">
      <c r="B3836">
        <f t="shared" si="213"/>
        <v>12</v>
      </c>
    </row>
    <row r="3837" spans="2:2" x14ac:dyDescent="0.25">
      <c r="B3837">
        <f t="shared" si="213"/>
        <v>12</v>
      </c>
    </row>
    <row r="3838" spans="2:2" x14ac:dyDescent="0.25">
      <c r="B3838">
        <f t="shared" si="213"/>
        <v>12</v>
      </c>
    </row>
    <row r="3839" spans="2:2" x14ac:dyDescent="0.25">
      <c r="B3839">
        <f t="shared" si="213"/>
        <v>12</v>
      </c>
    </row>
    <row r="3840" spans="2:2" x14ac:dyDescent="0.25">
      <c r="B3840">
        <f t="shared" si="213"/>
        <v>12</v>
      </c>
    </row>
    <row r="3841" spans="2:2" x14ac:dyDescent="0.25">
      <c r="B3841">
        <f t="shared" si="213"/>
        <v>12</v>
      </c>
    </row>
    <row r="3842" spans="2:2" x14ac:dyDescent="0.25">
      <c r="B3842">
        <f t="shared" si="213"/>
        <v>12</v>
      </c>
    </row>
    <row r="3843" spans="2:2" x14ac:dyDescent="0.25">
      <c r="B3843">
        <f t="shared" si="213"/>
        <v>12</v>
      </c>
    </row>
    <row r="3844" spans="2:2" x14ac:dyDescent="0.25">
      <c r="B3844">
        <f t="shared" si="213"/>
        <v>12</v>
      </c>
    </row>
    <row r="3845" spans="2:2" x14ac:dyDescent="0.25">
      <c r="B3845">
        <f t="shared" ref="B3845:B3908" si="214">+IF(F3844=44085,B3844+1,B3844)</f>
        <v>12</v>
      </c>
    </row>
    <row r="3846" spans="2:2" x14ac:dyDescent="0.25">
      <c r="B3846">
        <f t="shared" si="214"/>
        <v>12</v>
      </c>
    </row>
    <row r="3847" spans="2:2" x14ac:dyDescent="0.25">
      <c r="B3847">
        <f t="shared" si="214"/>
        <v>12</v>
      </c>
    </row>
    <row r="3848" spans="2:2" x14ac:dyDescent="0.25">
      <c r="B3848">
        <f t="shared" si="214"/>
        <v>12</v>
      </c>
    </row>
    <row r="3849" spans="2:2" x14ac:dyDescent="0.25">
      <c r="B3849">
        <f t="shared" si="214"/>
        <v>12</v>
      </c>
    </row>
    <row r="3850" spans="2:2" x14ac:dyDescent="0.25">
      <c r="B3850">
        <f t="shared" si="214"/>
        <v>12</v>
      </c>
    </row>
    <row r="3851" spans="2:2" x14ac:dyDescent="0.25">
      <c r="B3851">
        <f t="shared" si="214"/>
        <v>12</v>
      </c>
    </row>
    <row r="3852" spans="2:2" x14ac:dyDescent="0.25">
      <c r="B3852">
        <f t="shared" si="214"/>
        <v>12</v>
      </c>
    </row>
    <row r="3853" spans="2:2" x14ac:dyDescent="0.25">
      <c r="B3853">
        <f t="shared" si="214"/>
        <v>12</v>
      </c>
    </row>
    <row r="3854" spans="2:2" x14ac:dyDescent="0.25">
      <c r="B3854">
        <f t="shared" si="214"/>
        <v>12</v>
      </c>
    </row>
    <row r="3855" spans="2:2" x14ac:dyDescent="0.25">
      <c r="B3855">
        <f t="shared" si="214"/>
        <v>12</v>
      </c>
    </row>
    <row r="3856" spans="2:2" x14ac:dyDescent="0.25">
      <c r="B3856">
        <f t="shared" si="214"/>
        <v>12</v>
      </c>
    </row>
    <row r="3857" spans="2:2" x14ac:dyDescent="0.25">
      <c r="B3857">
        <f t="shared" si="214"/>
        <v>12</v>
      </c>
    </row>
    <row r="3858" spans="2:2" x14ac:dyDescent="0.25">
      <c r="B3858">
        <f t="shared" si="214"/>
        <v>12</v>
      </c>
    </row>
    <row r="3859" spans="2:2" x14ac:dyDescent="0.25">
      <c r="B3859">
        <f t="shared" si="214"/>
        <v>12</v>
      </c>
    </row>
    <row r="3860" spans="2:2" x14ac:dyDescent="0.25">
      <c r="B3860">
        <f t="shared" si="214"/>
        <v>12</v>
      </c>
    </row>
    <row r="3861" spans="2:2" x14ac:dyDescent="0.25">
      <c r="B3861">
        <f t="shared" si="214"/>
        <v>12</v>
      </c>
    </row>
    <row r="3862" spans="2:2" x14ac:dyDescent="0.25">
      <c r="B3862">
        <f t="shared" si="214"/>
        <v>12</v>
      </c>
    </row>
    <row r="3863" spans="2:2" x14ac:dyDescent="0.25">
      <c r="B3863">
        <f t="shared" si="214"/>
        <v>12</v>
      </c>
    </row>
    <row r="3864" spans="2:2" x14ac:dyDescent="0.25">
      <c r="B3864">
        <f t="shared" si="214"/>
        <v>12</v>
      </c>
    </row>
    <row r="3865" spans="2:2" x14ac:dyDescent="0.25">
      <c r="B3865">
        <f t="shared" si="214"/>
        <v>12</v>
      </c>
    </row>
    <row r="3866" spans="2:2" x14ac:dyDescent="0.25">
      <c r="B3866">
        <f t="shared" si="214"/>
        <v>12</v>
      </c>
    </row>
    <row r="3867" spans="2:2" x14ac:dyDescent="0.25">
      <c r="B3867">
        <f t="shared" si="214"/>
        <v>12</v>
      </c>
    </row>
    <row r="3868" spans="2:2" x14ac:dyDescent="0.25">
      <c r="B3868">
        <f t="shared" si="214"/>
        <v>12</v>
      </c>
    </row>
    <row r="3869" spans="2:2" x14ac:dyDescent="0.25">
      <c r="B3869">
        <f t="shared" si="214"/>
        <v>12</v>
      </c>
    </row>
    <row r="3870" spans="2:2" x14ac:dyDescent="0.25">
      <c r="B3870">
        <f t="shared" si="214"/>
        <v>12</v>
      </c>
    </row>
    <row r="3871" spans="2:2" x14ac:dyDescent="0.25">
      <c r="B3871">
        <f t="shared" si="214"/>
        <v>12</v>
      </c>
    </row>
    <row r="3872" spans="2:2" x14ac:dyDescent="0.25">
      <c r="B3872">
        <f t="shared" si="214"/>
        <v>12</v>
      </c>
    </row>
    <row r="3873" spans="2:2" x14ac:dyDescent="0.25">
      <c r="B3873">
        <f t="shared" si="214"/>
        <v>12</v>
      </c>
    </row>
    <row r="3874" spans="2:2" x14ac:dyDescent="0.25">
      <c r="B3874">
        <f t="shared" si="214"/>
        <v>12</v>
      </c>
    </row>
    <row r="3875" spans="2:2" x14ac:dyDescent="0.25">
      <c r="B3875">
        <f t="shared" si="214"/>
        <v>12</v>
      </c>
    </row>
    <row r="3876" spans="2:2" x14ac:dyDescent="0.25">
      <c r="B3876">
        <f t="shared" si="214"/>
        <v>12</v>
      </c>
    </row>
    <row r="3877" spans="2:2" x14ac:dyDescent="0.25">
      <c r="B3877">
        <f t="shared" si="214"/>
        <v>12</v>
      </c>
    </row>
    <row r="3878" spans="2:2" x14ac:dyDescent="0.25">
      <c r="B3878">
        <f t="shared" si="214"/>
        <v>12</v>
      </c>
    </row>
    <row r="3879" spans="2:2" x14ac:dyDescent="0.25">
      <c r="B3879">
        <f t="shared" si="214"/>
        <v>12</v>
      </c>
    </row>
    <row r="3880" spans="2:2" x14ac:dyDescent="0.25">
      <c r="B3880">
        <f t="shared" si="214"/>
        <v>12</v>
      </c>
    </row>
    <row r="3881" spans="2:2" x14ac:dyDescent="0.25">
      <c r="B3881">
        <f t="shared" si="214"/>
        <v>12</v>
      </c>
    </row>
    <row r="3882" spans="2:2" x14ac:dyDescent="0.25">
      <c r="B3882">
        <f t="shared" si="214"/>
        <v>12</v>
      </c>
    </row>
    <row r="3883" spans="2:2" x14ac:dyDescent="0.25">
      <c r="B3883">
        <f t="shared" si="214"/>
        <v>12</v>
      </c>
    </row>
    <row r="3884" spans="2:2" x14ac:dyDescent="0.25">
      <c r="B3884">
        <f t="shared" si="214"/>
        <v>12</v>
      </c>
    </row>
    <row r="3885" spans="2:2" x14ac:dyDescent="0.25">
      <c r="B3885">
        <f t="shared" si="214"/>
        <v>12</v>
      </c>
    </row>
    <row r="3886" spans="2:2" x14ac:dyDescent="0.25">
      <c r="B3886">
        <f t="shared" si="214"/>
        <v>12</v>
      </c>
    </row>
    <row r="3887" spans="2:2" x14ac:dyDescent="0.25">
      <c r="B3887">
        <f t="shared" si="214"/>
        <v>12</v>
      </c>
    </row>
    <row r="3888" spans="2:2" x14ac:dyDescent="0.25">
      <c r="B3888">
        <f t="shared" si="214"/>
        <v>12</v>
      </c>
    </row>
    <row r="3889" spans="2:2" x14ac:dyDescent="0.25">
      <c r="B3889">
        <f t="shared" si="214"/>
        <v>12</v>
      </c>
    </row>
    <row r="3890" spans="2:2" x14ac:dyDescent="0.25">
      <c r="B3890">
        <f t="shared" si="214"/>
        <v>12</v>
      </c>
    </row>
    <row r="3891" spans="2:2" x14ac:dyDescent="0.25">
      <c r="B3891">
        <f t="shared" si="214"/>
        <v>12</v>
      </c>
    </row>
    <row r="3892" spans="2:2" x14ac:dyDescent="0.25">
      <c r="B3892">
        <f t="shared" si="214"/>
        <v>12</v>
      </c>
    </row>
    <row r="3893" spans="2:2" x14ac:dyDescent="0.25">
      <c r="B3893">
        <f t="shared" si="214"/>
        <v>12</v>
      </c>
    </row>
    <row r="3894" spans="2:2" x14ac:dyDescent="0.25">
      <c r="B3894">
        <f t="shared" si="214"/>
        <v>12</v>
      </c>
    </row>
    <row r="3895" spans="2:2" x14ac:dyDescent="0.25">
      <c r="B3895">
        <f t="shared" si="214"/>
        <v>12</v>
      </c>
    </row>
    <row r="3896" spans="2:2" x14ac:dyDescent="0.25">
      <c r="B3896">
        <f t="shared" si="214"/>
        <v>12</v>
      </c>
    </row>
    <row r="3897" spans="2:2" x14ac:dyDescent="0.25">
      <c r="B3897">
        <f t="shared" si="214"/>
        <v>12</v>
      </c>
    </row>
    <row r="3898" spans="2:2" x14ac:dyDescent="0.25">
      <c r="B3898">
        <f t="shared" si="214"/>
        <v>12</v>
      </c>
    </row>
    <row r="3899" spans="2:2" x14ac:dyDescent="0.25">
      <c r="B3899">
        <f t="shared" si="214"/>
        <v>12</v>
      </c>
    </row>
    <row r="3900" spans="2:2" x14ac:dyDescent="0.25">
      <c r="B3900">
        <f t="shared" si="214"/>
        <v>12</v>
      </c>
    </row>
    <row r="3901" spans="2:2" x14ac:dyDescent="0.25">
      <c r="B3901">
        <f t="shared" si="214"/>
        <v>12</v>
      </c>
    </row>
    <row r="3902" spans="2:2" x14ac:dyDescent="0.25">
      <c r="B3902">
        <f t="shared" si="214"/>
        <v>12</v>
      </c>
    </row>
    <row r="3903" spans="2:2" x14ac:dyDescent="0.25">
      <c r="B3903">
        <f t="shared" si="214"/>
        <v>12</v>
      </c>
    </row>
    <row r="3904" spans="2:2" x14ac:dyDescent="0.25">
      <c r="B3904">
        <f t="shared" si="214"/>
        <v>12</v>
      </c>
    </row>
    <row r="3905" spans="2:2" x14ac:dyDescent="0.25">
      <c r="B3905">
        <f t="shared" si="214"/>
        <v>12</v>
      </c>
    </row>
    <row r="3906" spans="2:2" x14ac:dyDescent="0.25">
      <c r="B3906">
        <f t="shared" si="214"/>
        <v>12</v>
      </c>
    </row>
    <row r="3907" spans="2:2" x14ac:dyDescent="0.25">
      <c r="B3907">
        <f t="shared" si="214"/>
        <v>12</v>
      </c>
    </row>
    <row r="3908" spans="2:2" x14ac:dyDescent="0.25">
      <c r="B3908">
        <f t="shared" si="214"/>
        <v>12</v>
      </c>
    </row>
    <row r="3909" spans="2:2" x14ac:dyDescent="0.25">
      <c r="B3909">
        <f t="shared" ref="B3909:B3972" si="215">+IF(F3908=44085,B3908+1,B3908)</f>
        <v>12</v>
      </c>
    </row>
    <row r="3910" spans="2:2" x14ac:dyDescent="0.25">
      <c r="B3910">
        <f t="shared" si="215"/>
        <v>12</v>
      </c>
    </row>
    <row r="3911" spans="2:2" x14ac:dyDescent="0.25">
      <c r="B3911">
        <f t="shared" si="215"/>
        <v>12</v>
      </c>
    </row>
    <row r="3912" spans="2:2" x14ac:dyDescent="0.25">
      <c r="B3912">
        <f t="shared" si="215"/>
        <v>12</v>
      </c>
    </row>
    <row r="3913" spans="2:2" x14ac:dyDescent="0.25">
      <c r="B3913">
        <f t="shared" si="215"/>
        <v>12</v>
      </c>
    </row>
    <row r="3914" spans="2:2" x14ac:dyDescent="0.25">
      <c r="B3914">
        <f t="shared" si="215"/>
        <v>12</v>
      </c>
    </row>
    <row r="3915" spans="2:2" x14ac:dyDescent="0.25">
      <c r="B3915">
        <f t="shared" si="215"/>
        <v>12</v>
      </c>
    </row>
    <row r="3916" spans="2:2" x14ac:dyDescent="0.25">
      <c r="B3916">
        <f t="shared" si="215"/>
        <v>12</v>
      </c>
    </row>
    <row r="3917" spans="2:2" x14ac:dyDescent="0.25">
      <c r="B3917">
        <f t="shared" si="215"/>
        <v>12</v>
      </c>
    </row>
    <row r="3918" spans="2:2" x14ac:dyDescent="0.25">
      <c r="B3918">
        <f t="shared" si="215"/>
        <v>12</v>
      </c>
    </row>
    <row r="3919" spans="2:2" x14ac:dyDescent="0.25">
      <c r="B3919">
        <f t="shared" si="215"/>
        <v>12</v>
      </c>
    </row>
    <row r="3920" spans="2:2" x14ac:dyDescent="0.25">
      <c r="B3920">
        <f t="shared" si="215"/>
        <v>12</v>
      </c>
    </row>
    <row r="3921" spans="2:2" x14ac:dyDescent="0.25">
      <c r="B3921">
        <f t="shared" si="215"/>
        <v>12</v>
      </c>
    </row>
    <row r="3922" spans="2:2" x14ac:dyDescent="0.25">
      <c r="B3922">
        <f t="shared" si="215"/>
        <v>12</v>
      </c>
    </row>
    <row r="3923" spans="2:2" x14ac:dyDescent="0.25">
      <c r="B3923">
        <f t="shared" si="215"/>
        <v>12</v>
      </c>
    </row>
    <row r="3924" spans="2:2" x14ac:dyDescent="0.25">
      <c r="B3924">
        <f t="shared" si="215"/>
        <v>12</v>
      </c>
    </row>
    <row r="3925" spans="2:2" x14ac:dyDescent="0.25">
      <c r="B3925">
        <f t="shared" si="215"/>
        <v>12</v>
      </c>
    </row>
    <row r="3926" spans="2:2" x14ac:dyDescent="0.25">
      <c r="B3926">
        <f t="shared" si="215"/>
        <v>12</v>
      </c>
    </row>
    <row r="3927" spans="2:2" x14ac:dyDescent="0.25">
      <c r="B3927">
        <f t="shared" si="215"/>
        <v>12</v>
      </c>
    </row>
    <row r="3928" spans="2:2" x14ac:dyDescent="0.25">
      <c r="B3928">
        <f t="shared" si="215"/>
        <v>12</v>
      </c>
    </row>
    <row r="3929" spans="2:2" x14ac:dyDescent="0.25">
      <c r="B3929">
        <f t="shared" si="215"/>
        <v>12</v>
      </c>
    </row>
    <row r="3930" spans="2:2" x14ac:dyDescent="0.25">
      <c r="B3930">
        <f t="shared" si="215"/>
        <v>12</v>
      </c>
    </row>
    <row r="3931" spans="2:2" x14ac:dyDescent="0.25">
      <c r="B3931">
        <f t="shared" si="215"/>
        <v>12</v>
      </c>
    </row>
    <row r="3932" spans="2:2" x14ac:dyDescent="0.25">
      <c r="B3932">
        <f t="shared" si="215"/>
        <v>12</v>
      </c>
    </row>
    <row r="3933" spans="2:2" x14ac:dyDescent="0.25">
      <c r="B3933">
        <f t="shared" si="215"/>
        <v>12</v>
      </c>
    </row>
    <row r="3934" spans="2:2" x14ac:dyDescent="0.25">
      <c r="B3934">
        <f t="shared" si="215"/>
        <v>12</v>
      </c>
    </row>
    <row r="3935" spans="2:2" x14ac:dyDescent="0.25">
      <c r="B3935">
        <f t="shared" si="215"/>
        <v>12</v>
      </c>
    </row>
    <row r="3936" spans="2:2" x14ac:dyDescent="0.25">
      <c r="B3936">
        <f t="shared" si="215"/>
        <v>12</v>
      </c>
    </row>
    <row r="3937" spans="2:2" x14ac:dyDescent="0.25">
      <c r="B3937">
        <f t="shared" si="215"/>
        <v>12</v>
      </c>
    </row>
    <row r="3938" spans="2:2" x14ac:dyDescent="0.25">
      <c r="B3938">
        <f t="shared" si="215"/>
        <v>12</v>
      </c>
    </row>
    <row r="3939" spans="2:2" x14ac:dyDescent="0.25">
      <c r="B3939">
        <f t="shared" si="215"/>
        <v>12</v>
      </c>
    </row>
    <row r="3940" spans="2:2" x14ac:dyDescent="0.25">
      <c r="B3940">
        <f t="shared" si="215"/>
        <v>12</v>
      </c>
    </row>
    <row r="3941" spans="2:2" x14ac:dyDescent="0.25">
      <c r="B3941">
        <f t="shared" si="215"/>
        <v>12</v>
      </c>
    </row>
    <row r="3942" spans="2:2" x14ac:dyDescent="0.25">
      <c r="B3942">
        <f t="shared" si="215"/>
        <v>12</v>
      </c>
    </row>
    <row r="3943" spans="2:2" x14ac:dyDescent="0.25">
      <c r="B3943">
        <f t="shared" si="215"/>
        <v>12</v>
      </c>
    </row>
    <row r="3944" spans="2:2" x14ac:dyDescent="0.25">
      <c r="B3944">
        <f t="shared" si="215"/>
        <v>12</v>
      </c>
    </row>
    <row r="3945" spans="2:2" x14ac:dyDescent="0.25">
      <c r="B3945">
        <f t="shared" si="215"/>
        <v>12</v>
      </c>
    </row>
    <row r="3946" spans="2:2" x14ac:dyDescent="0.25">
      <c r="B3946">
        <f t="shared" si="215"/>
        <v>12</v>
      </c>
    </row>
    <row r="3947" spans="2:2" x14ac:dyDescent="0.25">
      <c r="B3947">
        <f t="shared" si="215"/>
        <v>12</v>
      </c>
    </row>
    <row r="3948" spans="2:2" x14ac:dyDescent="0.25">
      <c r="B3948">
        <f t="shared" si="215"/>
        <v>12</v>
      </c>
    </row>
    <row r="3949" spans="2:2" x14ac:dyDescent="0.25">
      <c r="B3949">
        <f t="shared" si="215"/>
        <v>12</v>
      </c>
    </row>
    <row r="3950" spans="2:2" x14ac:dyDescent="0.25">
      <c r="B3950">
        <f t="shared" si="215"/>
        <v>12</v>
      </c>
    </row>
    <row r="3951" spans="2:2" x14ac:dyDescent="0.25">
      <c r="B3951">
        <f t="shared" si="215"/>
        <v>12</v>
      </c>
    </row>
    <row r="3952" spans="2:2" x14ac:dyDescent="0.25">
      <c r="B3952">
        <f t="shared" si="215"/>
        <v>12</v>
      </c>
    </row>
    <row r="3953" spans="2:2" x14ac:dyDescent="0.25">
      <c r="B3953">
        <f t="shared" si="215"/>
        <v>12</v>
      </c>
    </row>
    <row r="3954" spans="2:2" x14ac:dyDescent="0.25">
      <c r="B3954">
        <f t="shared" si="215"/>
        <v>12</v>
      </c>
    </row>
    <row r="3955" spans="2:2" x14ac:dyDescent="0.25">
      <c r="B3955">
        <f t="shared" si="215"/>
        <v>12</v>
      </c>
    </row>
    <row r="3956" spans="2:2" x14ac:dyDescent="0.25">
      <c r="B3956">
        <f t="shared" si="215"/>
        <v>12</v>
      </c>
    </row>
    <row r="3957" spans="2:2" x14ac:dyDescent="0.25">
      <c r="B3957">
        <f t="shared" si="215"/>
        <v>12</v>
      </c>
    </row>
    <row r="3958" spans="2:2" x14ac:dyDescent="0.25">
      <c r="B3958">
        <f t="shared" si="215"/>
        <v>12</v>
      </c>
    </row>
    <row r="3959" spans="2:2" x14ac:dyDescent="0.25">
      <c r="B3959">
        <f t="shared" si="215"/>
        <v>12</v>
      </c>
    </row>
    <row r="3960" spans="2:2" x14ac:dyDescent="0.25">
      <c r="B3960">
        <f t="shared" si="215"/>
        <v>12</v>
      </c>
    </row>
    <row r="3961" spans="2:2" x14ac:dyDescent="0.25">
      <c r="B3961">
        <f t="shared" si="215"/>
        <v>12</v>
      </c>
    </row>
    <row r="3962" spans="2:2" x14ac:dyDescent="0.25">
      <c r="B3962">
        <f t="shared" si="215"/>
        <v>12</v>
      </c>
    </row>
    <row r="3963" spans="2:2" x14ac:dyDescent="0.25">
      <c r="B3963">
        <f t="shared" si="215"/>
        <v>12</v>
      </c>
    </row>
    <row r="3964" spans="2:2" x14ac:dyDescent="0.25">
      <c r="B3964">
        <f t="shared" si="215"/>
        <v>12</v>
      </c>
    </row>
    <row r="3965" spans="2:2" x14ac:dyDescent="0.25">
      <c r="B3965">
        <f t="shared" si="215"/>
        <v>12</v>
      </c>
    </row>
    <row r="3966" spans="2:2" x14ac:dyDescent="0.25">
      <c r="B3966">
        <f t="shared" si="215"/>
        <v>12</v>
      </c>
    </row>
    <row r="3967" spans="2:2" x14ac:dyDescent="0.25">
      <c r="B3967">
        <f t="shared" si="215"/>
        <v>12</v>
      </c>
    </row>
    <row r="3968" spans="2:2" x14ac:dyDescent="0.25">
      <c r="B3968">
        <f t="shared" si="215"/>
        <v>12</v>
      </c>
    </row>
    <row r="3969" spans="2:2" x14ac:dyDescent="0.25">
      <c r="B3969">
        <f t="shared" si="215"/>
        <v>12</v>
      </c>
    </row>
    <row r="3970" spans="2:2" x14ac:dyDescent="0.25">
      <c r="B3970">
        <f t="shared" si="215"/>
        <v>12</v>
      </c>
    </row>
    <row r="3971" spans="2:2" x14ac:dyDescent="0.25">
      <c r="B3971">
        <f t="shared" si="215"/>
        <v>12</v>
      </c>
    </row>
    <row r="3972" spans="2:2" x14ac:dyDescent="0.25">
      <c r="B3972">
        <f t="shared" si="215"/>
        <v>12</v>
      </c>
    </row>
    <row r="3973" spans="2:2" x14ac:dyDescent="0.25">
      <c r="B3973">
        <f t="shared" ref="B3973:B4036" si="216">+IF(F3972=44085,B3972+1,B3972)</f>
        <v>12</v>
      </c>
    </row>
    <row r="3974" spans="2:2" x14ac:dyDescent="0.25">
      <c r="B3974">
        <f t="shared" si="216"/>
        <v>12</v>
      </c>
    </row>
    <row r="3975" spans="2:2" x14ac:dyDescent="0.25">
      <c r="B3975">
        <f t="shared" si="216"/>
        <v>12</v>
      </c>
    </row>
    <row r="3976" spans="2:2" x14ac:dyDescent="0.25">
      <c r="B3976">
        <f t="shared" si="216"/>
        <v>12</v>
      </c>
    </row>
    <row r="3977" spans="2:2" x14ac:dyDescent="0.25">
      <c r="B3977">
        <f t="shared" si="216"/>
        <v>12</v>
      </c>
    </row>
    <row r="3978" spans="2:2" x14ac:dyDescent="0.25">
      <c r="B3978">
        <f t="shared" si="216"/>
        <v>12</v>
      </c>
    </row>
    <row r="3979" spans="2:2" x14ac:dyDescent="0.25">
      <c r="B3979">
        <f t="shared" si="216"/>
        <v>12</v>
      </c>
    </row>
    <row r="3980" spans="2:2" x14ac:dyDescent="0.25">
      <c r="B3980">
        <f t="shared" si="216"/>
        <v>12</v>
      </c>
    </row>
    <row r="3981" spans="2:2" x14ac:dyDescent="0.25">
      <c r="B3981">
        <f t="shared" si="216"/>
        <v>12</v>
      </c>
    </row>
    <row r="3982" spans="2:2" x14ac:dyDescent="0.25">
      <c r="B3982">
        <f t="shared" si="216"/>
        <v>12</v>
      </c>
    </row>
    <row r="3983" spans="2:2" x14ac:dyDescent="0.25">
      <c r="B3983">
        <f t="shared" si="216"/>
        <v>12</v>
      </c>
    </row>
    <row r="3984" spans="2:2" x14ac:dyDescent="0.25">
      <c r="B3984">
        <f t="shared" si="216"/>
        <v>12</v>
      </c>
    </row>
    <row r="3985" spans="2:2" x14ac:dyDescent="0.25">
      <c r="B3985">
        <f t="shared" si="216"/>
        <v>12</v>
      </c>
    </row>
    <row r="3986" spans="2:2" x14ac:dyDescent="0.25">
      <c r="B3986">
        <f t="shared" si="216"/>
        <v>12</v>
      </c>
    </row>
    <row r="3987" spans="2:2" x14ac:dyDescent="0.25">
      <c r="B3987">
        <f t="shared" si="216"/>
        <v>12</v>
      </c>
    </row>
    <row r="3988" spans="2:2" x14ac:dyDescent="0.25">
      <c r="B3988">
        <f t="shared" si="216"/>
        <v>12</v>
      </c>
    </row>
    <row r="3989" spans="2:2" x14ac:dyDescent="0.25">
      <c r="B3989">
        <f t="shared" si="216"/>
        <v>12</v>
      </c>
    </row>
    <row r="3990" spans="2:2" x14ac:dyDescent="0.25">
      <c r="B3990">
        <f t="shared" si="216"/>
        <v>12</v>
      </c>
    </row>
    <row r="3991" spans="2:2" x14ac:dyDescent="0.25">
      <c r="B3991">
        <f t="shared" si="216"/>
        <v>12</v>
      </c>
    </row>
    <row r="3992" spans="2:2" x14ac:dyDescent="0.25">
      <c r="B3992">
        <f t="shared" si="216"/>
        <v>12</v>
      </c>
    </row>
    <row r="3993" spans="2:2" x14ac:dyDescent="0.25">
      <c r="B3993">
        <f t="shared" si="216"/>
        <v>12</v>
      </c>
    </row>
    <row r="3994" spans="2:2" x14ac:dyDescent="0.25">
      <c r="B3994">
        <f t="shared" si="216"/>
        <v>12</v>
      </c>
    </row>
    <row r="3995" spans="2:2" x14ac:dyDescent="0.25">
      <c r="B3995">
        <f t="shared" si="216"/>
        <v>12</v>
      </c>
    </row>
    <row r="3996" spans="2:2" x14ac:dyDescent="0.25">
      <c r="B3996">
        <f t="shared" si="216"/>
        <v>12</v>
      </c>
    </row>
    <row r="3997" spans="2:2" x14ac:dyDescent="0.25">
      <c r="B3997">
        <f t="shared" si="216"/>
        <v>12</v>
      </c>
    </row>
    <row r="3998" spans="2:2" x14ac:dyDescent="0.25">
      <c r="B3998">
        <f t="shared" si="216"/>
        <v>12</v>
      </c>
    </row>
    <row r="3999" spans="2:2" x14ac:dyDescent="0.25">
      <c r="B3999">
        <f t="shared" si="216"/>
        <v>12</v>
      </c>
    </row>
    <row r="4000" spans="2:2" x14ac:dyDescent="0.25">
      <c r="B4000">
        <f t="shared" si="216"/>
        <v>12</v>
      </c>
    </row>
    <row r="4001" spans="2:2" x14ac:dyDescent="0.25">
      <c r="B4001">
        <f t="shared" si="216"/>
        <v>12</v>
      </c>
    </row>
    <row r="4002" spans="2:2" x14ac:dyDescent="0.25">
      <c r="B4002">
        <f t="shared" si="216"/>
        <v>12</v>
      </c>
    </row>
    <row r="4003" spans="2:2" x14ac:dyDescent="0.25">
      <c r="B4003">
        <f t="shared" si="216"/>
        <v>12</v>
      </c>
    </row>
    <row r="4004" spans="2:2" x14ac:dyDescent="0.25">
      <c r="B4004">
        <f t="shared" si="216"/>
        <v>12</v>
      </c>
    </row>
    <row r="4005" spans="2:2" x14ac:dyDescent="0.25">
      <c r="B4005">
        <f t="shared" si="216"/>
        <v>12</v>
      </c>
    </row>
    <row r="4006" spans="2:2" x14ac:dyDescent="0.25">
      <c r="B4006">
        <f t="shared" si="216"/>
        <v>12</v>
      </c>
    </row>
    <row r="4007" spans="2:2" x14ac:dyDescent="0.25">
      <c r="B4007">
        <f t="shared" si="216"/>
        <v>12</v>
      </c>
    </row>
    <row r="4008" spans="2:2" x14ac:dyDescent="0.25">
      <c r="B4008">
        <f t="shared" si="216"/>
        <v>12</v>
      </c>
    </row>
    <row r="4009" spans="2:2" x14ac:dyDescent="0.25">
      <c r="B4009">
        <f t="shared" si="216"/>
        <v>12</v>
      </c>
    </row>
    <row r="4010" spans="2:2" x14ac:dyDescent="0.25">
      <c r="B4010">
        <f t="shared" si="216"/>
        <v>12</v>
      </c>
    </row>
    <row r="4011" spans="2:2" x14ac:dyDescent="0.25">
      <c r="B4011">
        <f t="shared" si="216"/>
        <v>12</v>
      </c>
    </row>
    <row r="4012" spans="2:2" x14ac:dyDescent="0.25">
      <c r="B4012">
        <f t="shared" si="216"/>
        <v>12</v>
      </c>
    </row>
    <row r="4013" spans="2:2" x14ac:dyDescent="0.25">
      <c r="B4013">
        <f t="shared" si="216"/>
        <v>12</v>
      </c>
    </row>
    <row r="4014" spans="2:2" x14ac:dyDescent="0.25">
      <c r="B4014">
        <f t="shared" si="216"/>
        <v>12</v>
      </c>
    </row>
    <row r="4015" spans="2:2" x14ac:dyDescent="0.25">
      <c r="B4015">
        <f t="shared" si="216"/>
        <v>12</v>
      </c>
    </row>
    <row r="4016" spans="2:2" x14ac:dyDescent="0.25">
      <c r="B4016">
        <f t="shared" si="216"/>
        <v>12</v>
      </c>
    </row>
    <row r="4017" spans="2:2" x14ac:dyDescent="0.25">
      <c r="B4017">
        <f t="shared" si="216"/>
        <v>12</v>
      </c>
    </row>
    <row r="4018" spans="2:2" x14ac:dyDescent="0.25">
      <c r="B4018">
        <f t="shared" si="216"/>
        <v>12</v>
      </c>
    </row>
    <row r="4019" spans="2:2" x14ac:dyDescent="0.25">
      <c r="B4019">
        <f t="shared" si="216"/>
        <v>12</v>
      </c>
    </row>
    <row r="4020" spans="2:2" x14ac:dyDescent="0.25">
      <c r="B4020">
        <f t="shared" si="216"/>
        <v>12</v>
      </c>
    </row>
    <row r="4021" spans="2:2" x14ac:dyDescent="0.25">
      <c r="B4021">
        <f t="shared" si="216"/>
        <v>12</v>
      </c>
    </row>
    <row r="4022" spans="2:2" x14ac:dyDescent="0.25">
      <c r="B4022">
        <f t="shared" si="216"/>
        <v>12</v>
      </c>
    </row>
    <row r="4023" spans="2:2" x14ac:dyDescent="0.25">
      <c r="B4023">
        <f t="shared" si="216"/>
        <v>12</v>
      </c>
    </row>
    <row r="4024" spans="2:2" x14ac:dyDescent="0.25">
      <c r="B4024">
        <f t="shared" si="216"/>
        <v>12</v>
      </c>
    </row>
    <row r="4025" spans="2:2" x14ac:dyDescent="0.25">
      <c r="B4025">
        <f t="shared" si="216"/>
        <v>12</v>
      </c>
    </row>
    <row r="4026" spans="2:2" x14ac:dyDescent="0.25">
      <c r="B4026">
        <f t="shared" si="216"/>
        <v>12</v>
      </c>
    </row>
    <row r="4027" spans="2:2" x14ac:dyDescent="0.25">
      <c r="B4027">
        <f t="shared" si="216"/>
        <v>12</v>
      </c>
    </row>
    <row r="4028" spans="2:2" x14ac:dyDescent="0.25">
      <c r="B4028">
        <f t="shared" si="216"/>
        <v>12</v>
      </c>
    </row>
    <row r="4029" spans="2:2" x14ac:dyDescent="0.25">
      <c r="B4029">
        <f t="shared" si="216"/>
        <v>12</v>
      </c>
    </row>
    <row r="4030" spans="2:2" x14ac:dyDescent="0.25">
      <c r="B4030">
        <f t="shared" si="216"/>
        <v>12</v>
      </c>
    </row>
    <row r="4031" spans="2:2" x14ac:dyDescent="0.25">
      <c r="B4031">
        <f t="shared" si="216"/>
        <v>12</v>
      </c>
    </row>
    <row r="4032" spans="2:2" x14ac:dyDescent="0.25">
      <c r="B4032">
        <f t="shared" si="216"/>
        <v>12</v>
      </c>
    </row>
    <row r="4033" spans="2:2" x14ac:dyDescent="0.25">
      <c r="B4033">
        <f t="shared" si="216"/>
        <v>12</v>
      </c>
    </row>
    <row r="4034" spans="2:2" x14ac:dyDescent="0.25">
      <c r="B4034">
        <f t="shared" si="216"/>
        <v>12</v>
      </c>
    </row>
    <row r="4035" spans="2:2" x14ac:dyDescent="0.25">
      <c r="B4035">
        <f t="shared" si="216"/>
        <v>12</v>
      </c>
    </row>
    <row r="4036" spans="2:2" x14ac:dyDescent="0.25">
      <c r="B4036">
        <f t="shared" si="216"/>
        <v>12</v>
      </c>
    </row>
    <row r="4037" spans="2:2" x14ac:dyDescent="0.25">
      <c r="B4037">
        <f t="shared" ref="B4037:B4070" si="217">+IF(F4036=44085,B4036+1,B4036)</f>
        <v>12</v>
      </c>
    </row>
    <row r="4038" spans="2:2" x14ac:dyDescent="0.25">
      <c r="B4038">
        <f t="shared" si="217"/>
        <v>12</v>
      </c>
    </row>
    <row r="4039" spans="2:2" x14ac:dyDescent="0.25">
      <c r="B4039">
        <f t="shared" si="217"/>
        <v>12</v>
      </c>
    </row>
    <row r="4040" spans="2:2" x14ac:dyDescent="0.25">
      <c r="B4040">
        <f t="shared" si="217"/>
        <v>12</v>
      </c>
    </row>
    <row r="4041" spans="2:2" x14ac:dyDescent="0.25">
      <c r="B4041">
        <f t="shared" si="217"/>
        <v>12</v>
      </c>
    </row>
    <row r="4042" spans="2:2" x14ac:dyDescent="0.25">
      <c r="B4042">
        <f t="shared" si="217"/>
        <v>12</v>
      </c>
    </row>
    <row r="4043" spans="2:2" x14ac:dyDescent="0.25">
      <c r="B4043">
        <f t="shared" si="217"/>
        <v>12</v>
      </c>
    </row>
    <row r="4044" spans="2:2" x14ac:dyDescent="0.25">
      <c r="B4044">
        <f t="shared" si="217"/>
        <v>12</v>
      </c>
    </row>
    <row r="4045" spans="2:2" x14ac:dyDescent="0.25">
      <c r="B4045">
        <f t="shared" si="217"/>
        <v>12</v>
      </c>
    </row>
    <row r="4046" spans="2:2" x14ac:dyDescent="0.25">
      <c r="B4046">
        <f t="shared" si="217"/>
        <v>12</v>
      </c>
    </row>
    <row r="4047" spans="2:2" x14ac:dyDescent="0.25">
      <c r="B4047">
        <f t="shared" si="217"/>
        <v>12</v>
      </c>
    </row>
    <row r="4048" spans="2:2" x14ac:dyDescent="0.25">
      <c r="B4048">
        <f t="shared" si="217"/>
        <v>12</v>
      </c>
    </row>
    <row r="4049" spans="2:2" x14ac:dyDescent="0.25">
      <c r="B4049">
        <f t="shared" si="217"/>
        <v>12</v>
      </c>
    </row>
    <row r="4050" spans="2:2" x14ac:dyDescent="0.25">
      <c r="B4050">
        <f t="shared" si="217"/>
        <v>12</v>
      </c>
    </row>
    <row r="4051" spans="2:2" x14ac:dyDescent="0.25">
      <c r="B4051">
        <f t="shared" si="217"/>
        <v>12</v>
      </c>
    </row>
    <row r="4052" spans="2:2" x14ac:dyDescent="0.25">
      <c r="B4052">
        <f t="shared" si="217"/>
        <v>12</v>
      </c>
    </row>
    <row r="4053" spans="2:2" x14ac:dyDescent="0.25">
      <c r="B4053">
        <f t="shared" si="217"/>
        <v>12</v>
      </c>
    </row>
    <row r="4054" spans="2:2" x14ac:dyDescent="0.25">
      <c r="B4054">
        <f t="shared" si="217"/>
        <v>12</v>
      </c>
    </row>
    <row r="4055" spans="2:2" x14ac:dyDescent="0.25">
      <c r="B4055">
        <f t="shared" si="217"/>
        <v>12</v>
      </c>
    </row>
    <row r="4056" spans="2:2" x14ac:dyDescent="0.25">
      <c r="B4056">
        <f t="shared" si="217"/>
        <v>12</v>
      </c>
    </row>
    <row r="4057" spans="2:2" x14ac:dyDescent="0.25">
      <c r="B4057">
        <f t="shared" si="217"/>
        <v>12</v>
      </c>
    </row>
    <row r="4058" spans="2:2" x14ac:dyDescent="0.25">
      <c r="B4058">
        <f t="shared" si="217"/>
        <v>12</v>
      </c>
    </row>
    <row r="4059" spans="2:2" x14ac:dyDescent="0.25">
      <c r="B4059">
        <f t="shared" si="217"/>
        <v>12</v>
      </c>
    </row>
    <row r="4060" spans="2:2" x14ac:dyDescent="0.25">
      <c r="B4060">
        <f t="shared" si="217"/>
        <v>12</v>
      </c>
    </row>
    <row r="4061" spans="2:2" x14ac:dyDescent="0.25">
      <c r="B4061">
        <f t="shared" si="217"/>
        <v>12</v>
      </c>
    </row>
    <row r="4062" spans="2:2" x14ac:dyDescent="0.25">
      <c r="B4062">
        <f t="shared" si="217"/>
        <v>12</v>
      </c>
    </row>
    <row r="4063" spans="2:2" x14ac:dyDescent="0.25">
      <c r="B4063">
        <f t="shared" si="217"/>
        <v>12</v>
      </c>
    </row>
    <row r="4064" spans="2:2" x14ac:dyDescent="0.25">
      <c r="B4064">
        <f t="shared" si="217"/>
        <v>12</v>
      </c>
    </row>
    <row r="4065" spans="2:2" x14ac:dyDescent="0.25">
      <c r="B4065">
        <f t="shared" si="217"/>
        <v>12</v>
      </c>
    </row>
    <row r="4066" spans="2:2" x14ac:dyDescent="0.25">
      <c r="B4066">
        <f t="shared" si="217"/>
        <v>12</v>
      </c>
    </row>
    <row r="4067" spans="2:2" x14ac:dyDescent="0.25">
      <c r="B4067">
        <f t="shared" si="217"/>
        <v>12</v>
      </c>
    </row>
    <row r="4068" spans="2:2" x14ac:dyDescent="0.25">
      <c r="B4068">
        <f t="shared" si="217"/>
        <v>12</v>
      </c>
    </row>
    <row r="4069" spans="2:2" x14ac:dyDescent="0.25">
      <c r="B4069">
        <f t="shared" si="217"/>
        <v>12</v>
      </c>
    </row>
    <row r="4070" spans="2:2" x14ac:dyDescent="0.25">
      <c r="B4070">
        <f t="shared" si="217"/>
        <v>12</v>
      </c>
    </row>
  </sheetData>
  <conditionalFormatting sqref="N2:N2243">
    <cfRule type="cellIs" dxfId="9" priority="3" operator="equal">
      <formula>14</formula>
    </cfRule>
    <cfRule type="cellIs" dxfId="8" priority="4" operator="equal">
      <formula>0</formula>
    </cfRule>
    <cfRule type="cellIs" dxfId="7" priority="5" operator="equal">
      <formula>1</formula>
    </cfRule>
  </conditionalFormatting>
  <conditionalFormatting sqref="P2:P2243">
    <cfRule type="cellIs" dxfId="6" priority="6" operator="equal">
      <formula>"ON"</formula>
    </cfRule>
    <cfRule type="cellIs" dxfId="5" priority="7" operator="equal">
      <formula>"START"</formula>
    </cfRule>
  </conditionalFormatting>
  <conditionalFormatting sqref="N2:N683">
    <cfRule type="cellIs" dxfId="4" priority="8" operator="between">
      <formula>2</formula>
      <formula>$Q3</formula>
    </cfRule>
  </conditionalFormatting>
  <conditionalFormatting sqref="F2:F2243">
    <cfRule type="cellIs" dxfId="3" priority="2" operator="equal">
      <formula>+TODAY()</formula>
    </cfRule>
  </conditionalFormatting>
  <conditionalFormatting sqref="A194">
    <cfRule type="cellIs" dxfId="2" priority="1" operator="equal">
      <formula>+TODAY()</formula>
    </cfRule>
  </conditionalFormatting>
  <conditionalFormatting sqref="N684:N746">
    <cfRule type="cellIs" dxfId="1" priority="23" operator="between">
      <formula>2</formula>
      <formula>#REF!</formula>
    </cfRule>
  </conditionalFormatting>
  <conditionalFormatting sqref="N747:N2243">
    <cfRule type="cellIs" dxfId="0" priority="24" operator="between">
      <formula>2</formula>
      <formula>$Q872</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C844-81F5-4A60-BA51-8A759E3CDAF9}">
  <sheetPr>
    <tabColor rgb="FFFFC000"/>
  </sheetPr>
  <dimension ref="A1:B4"/>
  <sheetViews>
    <sheetView workbookViewId="0">
      <selection activeCell="E16" sqref="E16"/>
    </sheetView>
  </sheetViews>
  <sheetFormatPr baseColWidth="10" defaultRowHeight="13.8" x14ac:dyDescent="0.25"/>
  <cols>
    <col min="1" max="1" width="16.69921875" bestFit="1" customWidth="1"/>
    <col min="2" max="2" width="10.5" bestFit="1" customWidth="1"/>
    <col min="3" max="3" width="11.296875" bestFit="1" customWidth="1"/>
  </cols>
  <sheetData>
    <row r="1" spans="1:2" x14ac:dyDescent="0.25">
      <c r="A1" s="97" t="s">
        <v>2002</v>
      </c>
      <c r="B1" s="98" t="s">
        <v>2010</v>
      </c>
    </row>
    <row r="3" spans="1:2" x14ac:dyDescent="0.25">
      <c r="A3" s="50" t="s">
        <v>2009</v>
      </c>
      <c r="B3" s="51" t="s">
        <v>2011</v>
      </c>
    </row>
    <row r="4" spans="1:2" x14ac:dyDescent="0.25">
      <c r="A4" s="96" t="s">
        <v>124</v>
      </c>
      <c r="B4" s="57">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FB75-3648-4A6B-9395-477A4D65E0CB}">
  <sheetPr>
    <tabColor rgb="FFFFC000"/>
  </sheetPr>
  <dimension ref="A1:E287"/>
  <sheetViews>
    <sheetView topLeftCell="A1998" workbookViewId="0">
      <selection activeCell="G23" sqref="G23"/>
    </sheetView>
  </sheetViews>
  <sheetFormatPr baseColWidth="10" defaultRowHeight="13.8" x14ac:dyDescent="0.25"/>
  <cols>
    <col min="1" max="1" width="16.19921875" bestFit="1" customWidth="1"/>
    <col min="2" max="2" width="20.09765625" bestFit="1" customWidth="1"/>
    <col min="3" max="3" width="16.09765625" bestFit="1" customWidth="1"/>
    <col min="4" max="4" width="7.8984375" bestFit="1" customWidth="1"/>
    <col min="5" max="6" width="11.3984375" bestFit="1" customWidth="1"/>
  </cols>
  <sheetData>
    <row r="1" spans="1:5" x14ac:dyDescent="0.25">
      <c r="A1" s="64" t="s">
        <v>6</v>
      </c>
      <c r="B1" s="64" t="s">
        <v>7</v>
      </c>
      <c r="C1" s="64" t="s">
        <v>1</v>
      </c>
      <c r="D1" s="64" t="s">
        <v>4</v>
      </c>
      <c r="E1" t="s">
        <v>104</v>
      </c>
    </row>
    <row r="2" spans="1:5" x14ac:dyDescent="0.25">
      <c r="A2" t="s">
        <v>38</v>
      </c>
      <c r="B2" t="s">
        <v>39</v>
      </c>
      <c r="C2" t="s">
        <v>1557</v>
      </c>
      <c r="D2" s="66" t="s">
        <v>1842</v>
      </c>
      <c r="E2" s="65">
        <v>1</v>
      </c>
    </row>
    <row r="3" spans="1:5" x14ac:dyDescent="0.25">
      <c r="A3" t="s">
        <v>38</v>
      </c>
      <c r="B3" t="s">
        <v>39</v>
      </c>
      <c r="C3" t="s">
        <v>1558</v>
      </c>
      <c r="D3" s="66" t="s">
        <v>1844</v>
      </c>
      <c r="E3" s="65">
        <v>6</v>
      </c>
    </row>
    <row r="4" spans="1:5" x14ac:dyDescent="0.25">
      <c r="A4" t="s">
        <v>38</v>
      </c>
      <c r="B4" t="s">
        <v>46</v>
      </c>
      <c r="C4" t="s">
        <v>1559</v>
      </c>
      <c r="D4" s="66" t="s">
        <v>1845</v>
      </c>
      <c r="E4" s="65">
        <v>1</v>
      </c>
    </row>
    <row r="5" spans="1:5" x14ac:dyDescent="0.25">
      <c r="A5" t="s">
        <v>38</v>
      </c>
      <c r="B5" t="s">
        <v>46</v>
      </c>
      <c r="C5" t="s">
        <v>1560</v>
      </c>
      <c r="D5" s="66" t="s">
        <v>1844</v>
      </c>
      <c r="E5" s="65">
        <v>1</v>
      </c>
    </row>
    <row r="6" spans="1:5" x14ac:dyDescent="0.25">
      <c r="A6" t="s">
        <v>38</v>
      </c>
      <c r="B6" t="s">
        <v>46</v>
      </c>
      <c r="C6" t="s">
        <v>1561</v>
      </c>
      <c r="D6" s="66" t="s">
        <v>1846</v>
      </c>
      <c r="E6" s="65">
        <v>3</v>
      </c>
    </row>
    <row r="7" spans="1:5" x14ac:dyDescent="0.25">
      <c r="A7" t="s">
        <v>38</v>
      </c>
      <c r="B7" t="s">
        <v>46</v>
      </c>
      <c r="C7" t="s">
        <v>1562</v>
      </c>
      <c r="D7" s="66" t="s">
        <v>1847</v>
      </c>
      <c r="E7" s="65">
        <v>1</v>
      </c>
    </row>
    <row r="8" spans="1:5" x14ac:dyDescent="0.25">
      <c r="A8" t="s">
        <v>38</v>
      </c>
      <c r="B8" t="s">
        <v>46</v>
      </c>
      <c r="C8" t="s">
        <v>1563</v>
      </c>
      <c r="D8" s="66" t="s">
        <v>1848</v>
      </c>
      <c r="E8" s="65">
        <v>5</v>
      </c>
    </row>
    <row r="9" spans="1:5" x14ac:dyDescent="0.25">
      <c r="A9" t="s">
        <v>38</v>
      </c>
      <c r="B9" t="s">
        <v>46</v>
      </c>
      <c r="C9" t="s">
        <v>1564</v>
      </c>
      <c r="D9" s="66" t="s">
        <v>1849</v>
      </c>
      <c r="E9" s="65">
        <v>2</v>
      </c>
    </row>
    <row r="10" spans="1:5" x14ac:dyDescent="0.25">
      <c r="A10" t="s">
        <v>38</v>
      </c>
      <c r="B10" t="s">
        <v>46</v>
      </c>
      <c r="C10" t="s">
        <v>1565</v>
      </c>
      <c r="D10" s="66" t="s">
        <v>1850</v>
      </c>
      <c r="E10" s="65">
        <v>2</v>
      </c>
    </row>
    <row r="11" spans="1:5" x14ac:dyDescent="0.25">
      <c r="A11" t="s">
        <v>38</v>
      </c>
      <c r="B11" t="s">
        <v>46</v>
      </c>
      <c r="C11" t="s">
        <v>1566</v>
      </c>
      <c r="D11" s="66" t="s">
        <v>1851</v>
      </c>
      <c r="E11" s="65">
        <v>1</v>
      </c>
    </row>
    <row r="12" spans="1:5" x14ac:dyDescent="0.25">
      <c r="A12" t="s">
        <v>38</v>
      </c>
      <c r="B12" t="s">
        <v>46</v>
      </c>
      <c r="C12" t="s">
        <v>1567</v>
      </c>
      <c r="D12" s="66" t="s">
        <v>1852</v>
      </c>
      <c r="E12" s="65">
        <v>1</v>
      </c>
    </row>
    <row r="13" spans="1:5" x14ac:dyDescent="0.25">
      <c r="A13" t="s">
        <v>38</v>
      </c>
      <c r="B13" t="s">
        <v>46</v>
      </c>
      <c r="C13" t="s">
        <v>1568</v>
      </c>
      <c r="D13" s="66" t="s">
        <v>1853</v>
      </c>
      <c r="E13" s="65">
        <v>5</v>
      </c>
    </row>
    <row r="14" spans="1:5" x14ac:dyDescent="0.25">
      <c r="A14" t="s">
        <v>38</v>
      </c>
      <c r="B14" t="s">
        <v>80</v>
      </c>
      <c r="C14" t="s">
        <v>1569</v>
      </c>
      <c r="D14" s="66" t="s">
        <v>1842</v>
      </c>
      <c r="E14" s="65">
        <v>1</v>
      </c>
    </row>
    <row r="15" spans="1:5" x14ac:dyDescent="0.25">
      <c r="A15" t="s">
        <v>38</v>
      </c>
      <c r="B15" t="s">
        <v>80</v>
      </c>
      <c r="C15" t="s">
        <v>1570</v>
      </c>
      <c r="D15" s="66" t="s">
        <v>1853</v>
      </c>
      <c r="E15" s="65">
        <v>1</v>
      </c>
    </row>
    <row r="16" spans="1:5" x14ac:dyDescent="0.25">
      <c r="A16" t="s">
        <v>27</v>
      </c>
      <c r="B16" t="s">
        <v>27</v>
      </c>
      <c r="C16" t="s">
        <v>1571</v>
      </c>
      <c r="D16" s="66" t="s">
        <v>1854</v>
      </c>
      <c r="E16" s="65">
        <v>1</v>
      </c>
    </row>
    <row r="17" spans="1:5" x14ac:dyDescent="0.25">
      <c r="A17" t="s">
        <v>27</v>
      </c>
      <c r="B17" t="s">
        <v>27</v>
      </c>
      <c r="C17" t="s">
        <v>1572</v>
      </c>
      <c r="D17" s="66" t="s">
        <v>1856</v>
      </c>
      <c r="E17" s="65">
        <v>1</v>
      </c>
    </row>
    <row r="18" spans="1:5" x14ac:dyDescent="0.25">
      <c r="A18" t="s">
        <v>27</v>
      </c>
      <c r="B18" t="s">
        <v>37</v>
      </c>
      <c r="C18" t="s">
        <v>1573</v>
      </c>
      <c r="D18" s="66" t="s">
        <v>1857</v>
      </c>
      <c r="E18" s="65">
        <v>1</v>
      </c>
    </row>
    <row r="19" spans="1:5" x14ac:dyDescent="0.25">
      <c r="A19" t="s">
        <v>27</v>
      </c>
      <c r="B19" t="s">
        <v>37</v>
      </c>
      <c r="C19" t="s">
        <v>1574</v>
      </c>
      <c r="D19" s="66" t="s">
        <v>1858</v>
      </c>
      <c r="E19" s="65">
        <v>2</v>
      </c>
    </row>
    <row r="20" spans="1:5" x14ac:dyDescent="0.25">
      <c r="A20" t="s">
        <v>27</v>
      </c>
      <c r="B20" t="s">
        <v>54</v>
      </c>
      <c r="C20" t="s">
        <v>1575</v>
      </c>
      <c r="D20" s="66" t="s">
        <v>1859</v>
      </c>
      <c r="E20" s="65">
        <v>2</v>
      </c>
    </row>
    <row r="21" spans="1:5" x14ac:dyDescent="0.25">
      <c r="A21" t="s">
        <v>27</v>
      </c>
      <c r="B21" t="s">
        <v>87</v>
      </c>
      <c r="C21" t="s">
        <v>1576</v>
      </c>
      <c r="D21" s="66" t="s">
        <v>1846</v>
      </c>
      <c r="E21" s="65">
        <v>1</v>
      </c>
    </row>
    <row r="22" spans="1:5" x14ac:dyDescent="0.25">
      <c r="A22" t="s">
        <v>27</v>
      </c>
      <c r="B22" t="s">
        <v>58</v>
      </c>
      <c r="C22" t="s">
        <v>1577</v>
      </c>
      <c r="D22" s="66" t="s">
        <v>1860</v>
      </c>
      <c r="E22" s="65">
        <v>1</v>
      </c>
    </row>
    <row r="23" spans="1:5" x14ac:dyDescent="0.25">
      <c r="A23" t="s">
        <v>27</v>
      </c>
      <c r="B23" t="s">
        <v>58</v>
      </c>
      <c r="C23" t="s">
        <v>1578</v>
      </c>
      <c r="D23" s="66" t="s">
        <v>1859</v>
      </c>
      <c r="E23" s="65">
        <v>1</v>
      </c>
    </row>
    <row r="24" spans="1:5" x14ac:dyDescent="0.25">
      <c r="A24" t="s">
        <v>27</v>
      </c>
      <c r="B24" t="s">
        <v>61</v>
      </c>
      <c r="C24" t="s">
        <v>1579</v>
      </c>
      <c r="D24" s="66" t="s">
        <v>1861</v>
      </c>
      <c r="E24" s="65">
        <v>1</v>
      </c>
    </row>
    <row r="25" spans="1:5" x14ac:dyDescent="0.25">
      <c r="A25" t="s">
        <v>27</v>
      </c>
      <c r="B25" t="s">
        <v>71</v>
      </c>
      <c r="C25" t="s">
        <v>1580</v>
      </c>
      <c r="D25" s="66" t="s">
        <v>1862</v>
      </c>
      <c r="E25" s="65">
        <v>1</v>
      </c>
    </row>
    <row r="26" spans="1:5" x14ac:dyDescent="0.25">
      <c r="A26" t="s">
        <v>73</v>
      </c>
      <c r="B26" t="s">
        <v>23</v>
      </c>
      <c r="C26" t="s">
        <v>1581</v>
      </c>
      <c r="D26" s="66" t="s">
        <v>1863</v>
      </c>
      <c r="E26" s="65">
        <v>5</v>
      </c>
    </row>
    <row r="27" spans="1:5" x14ac:dyDescent="0.25">
      <c r="A27" t="s">
        <v>73</v>
      </c>
      <c r="B27" t="s">
        <v>74</v>
      </c>
      <c r="C27" t="s">
        <v>1582</v>
      </c>
      <c r="D27" s="66" t="s">
        <v>1864</v>
      </c>
      <c r="E27" s="65">
        <v>1</v>
      </c>
    </row>
    <row r="28" spans="1:5" x14ac:dyDescent="0.25">
      <c r="A28" t="s">
        <v>73</v>
      </c>
      <c r="B28" t="s">
        <v>74</v>
      </c>
      <c r="C28" t="s">
        <v>1583</v>
      </c>
      <c r="D28" s="66" t="s">
        <v>1865</v>
      </c>
      <c r="E28" s="65">
        <v>4</v>
      </c>
    </row>
    <row r="29" spans="1:5" x14ac:dyDescent="0.25">
      <c r="A29" t="s">
        <v>73</v>
      </c>
      <c r="B29" t="s">
        <v>74</v>
      </c>
      <c r="C29" t="s">
        <v>1584</v>
      </c>
      <c r="D29" s="66" t="s">
        <v>1866</v>
      </c>
      <c r="E29" s="65">
        <v>5</v>
      </c>
    </row>
    <row r="30" spans="1:5" x14ac:dyDescent="0.25">
      <c r="A30" t="s">
        <v>73</v>
      </c>
      <c r="B30" t="s">
        <v>74</v>
      </c>
      <c r="C30" t="s">
        <v>1585</v>
      </c>
      <c r="D30" s="66" t="s">
        <v>1867</v>
      </c>
      <c r="E30" s="65">
        <v>1</v>
      </c>
    </row>
    <row r="31" spans="1:5" x14ac:dyDescent="0.25">
      <c r="A31" t="s">
        <v>73</v>
      </c>
      <c r="B31" t="s">
        <v>74</v>
      </c>
      <c r="C31" t="s">
        <v>1586</v>
      </c>
      <c r="D31" s="66" t="s">
        <v>1859</v>
      </c>
      <c r="E31" s="65">
        <v>1</v>
      </c>
    </row>
    <row r="32" spans="1:5" x14ac:dyDescent="0.25">
      <c r="A32" t="s">
        <v>73</v>
      </c>
      <c r="B32" t="s">
        <v>77</v>
      </c>
      <c r="C32" t="s">
        <v>1587</v>
      </c>
      <c r="D32" s="66" t="s">
        <v>1853</v>
      </c>
      <c r="E32" s="65">
        <v>1</v>
      </c>
    </row>
    <row r="33" spans="1:5" x14ac:dyDescent="0.25">
      <c r="A33" t="s">
        <v>73</v>
      </c>
      <c r="B33" t="s">
        <v>81</v>
      </c>
      <c r="C33" t="s">
        <v>1588</v>
      </c>
      <c r="D33" s="66" t="s">
        <v>1842</v>
      </c>
      <c r="E33" s="65">
        <v>4</v>
      </c>
    </row>
    <row r="34" spans="1:5" x14ac:dyDescent="0.25">
      <c r="A34" t="s">
        <v>73</v>
      </c>
      <c r="B34" t="s">
        <v>81</v>
      </c>
      <c r="C34" t="s">
        <v>1589</v>
      </c>
      <c r="D34" s="66" t="s">
        <v>1866</v>
      </c>
      <c r="E34" s="65">
        <v>1</v>
      </c>
    </row>
    <row r="35" spans="1:5" x14ac:dyDescent="0.25">
      <c r="A35" t="s">
        <v>73</v>
      </c>
      <c r="B35" t="s">
        <v>81</v>
      </c>
      <c r="C35" t="s">
        <v>1590</v>
      </c>
      <c r="D35" s="66" t="s">
        <v>1868</v>
      </c>
      <c r="E35" s="65">
        <v>1</v>
      </c>
    </row>
    <row r="36" spans="1:5" x14ac:dyDescent="0.25">
      <c r="A36" t="s">
        <v>73</v>
      </c>
      <c r="B36" t="s">
        <v>81</v>
      </c>
      <c r="C36" t="s">
        <v>1591</v>
      </c>
      <c r="D36" s="66" t="s">
        <v>1859</v>
      </c>
      <c r="E36" s="65">
        <v>1</v>
      </c>
    </row>
    <row r="37" spans="1:5" x14ac:dyDescent="0.25">
      <c r="A37" t="s">
        <v>73</v>
      </c>
      <c r="B37" t="s">
        <v>81</v>
      </c>
      <c r="C37" t="s">
        <v>1592</v>
      </c>
      <c r="D37" s="66" t="s">
        <v>1853</v>
      </c>
      <c r="E37" s="65">
        <v>1</v>
      </c>
    </row>
    <row r="38" spans="1:5" x14ac:dyDescent="0.25">
      <c r="A38" t="s">
        <v>73</v>
      </c>
      <c r="B38" t="s">
        <v>82</v>
      </c>
      <c r="C38" t="s">
        <v>1593</v>
      </c>
      <c r="D38" s="66" t="s">
        <v>1865</v>
      </c>
      <c r="E38" s="65">
        <v>2</v>
      </c>
    </row>
    <row r="39" spans="1:5" x14ac:dyDescent="0.25">
      <c r="A39" t="s">
        <v>73</v>
      </c>
      <c r="B39" t="s">
        <v>82</v>
      </c>
      <c r="C39" t="s">
        <v>1594</v>
      </c>
      <c r="D39" s="66" t="s">
        <v>1869</v>
      </c>
      <c r="E39" s="65">
        <v>2</v>
      </c>
    </row>
    <row r="40" spans="1:5" x14ac:dyDescent="0.25">
      <c r="A40" t="s">
        <v>73</v>
      </c>
      <c r="B40" t="s">
        <v>82</v>
      </c>
      <c r="C40" t="s">
        <v>1595</v>
      </c>
      <c r="D40" s="66" t="s">
        <v>1847</v>
      </c>
      <c r="E40" s="65">
        <v>2</v>
      </c>
    </row>
    <row r="41" spans="1:5" x14ac:dyDescent="0.25">
      <c r="A41" t="s">
        <v>73</v>
      </c>
      <c r="B41" t="s">
        <v>82</v>
      </c>
      <c r="C41" t="s">
        <v>1596</v>
      </c>
      <c r="D41" s="66" t="s">
        <v>1866</v>
      </c>
      <c r="E41" s="65">
        <v>1</v>
      </c>
    </row>
    <row r="42" spans="1:5" x14ac:dyDescent="0.25">
      <c r="A42" t="s">
        <v>28</v>
      </c>
      <c r="B42" t="s">
        <v>28</v>
      </c>
      <c r="C42" t="s">
        <v>1597</v>
      </c>
      <c r="D42" s="66" t="s">
        <v>1846</v>
      </c>
      <c r="E42" s="65">
        <v>1</v>
      </c>
    </row>
    <row r="43" spans="1:5" x14ac:dyDescent="0.25">
      <c r="A43" t="s">
        <v>28</v>
      </c>
      <c r="B43" t="s">
        <v>28</v>
      </c>
      <c r="C43" t="s">
        <v>1598</v>
      </c>
      <c r="D43" s="66" t="s">
        <v>1862</v>
      </c>
      <c r="E43" s="65">
        <v>1</v>
      </c>
    </row>
    <row r="44" spans="1:5" x14ac:dyDescent="0.25">
      <c r="A44" t="s">
        <v>28</v>
      </c>
      <c r="B44" t="s">
        <v>28</v>
      </c>
      <c r="C44" t="s">
        <v>1599</v>
      </c>
      <c r="D44" s="66" t="s">
        <v>1856</v>
      </c>
      <c r="E44" s="65">
        <v>2</v>
      </c>
    </row>
    <row r="45" spans="1:5" x14ac:dyDescent="0.25">
      <c r="A45" t="s">
        <v>28</v>
      </c>
      <c r="B45" t="s">
        <v>23</v>
      </c>
      <c r="C45" t="s">
        <v>1600</v>
      </c>
      <c r="D45" s="66" t="s">
        <v>1846</v>
      </c>
      <c r="E45" s="65">
        <v>1</v>
      </c>
    </row>
    <row r="46" spans="1:5" x14ac:dyDescent="0.25">
      <c r="A46" t="s">
        <v>28</v>
      </c>
      <c r="B46" t="s">
        <v>76</v>
      </c>
      <c r="C46" t="s">
        <v>1601</v>
      </c>
      <c r="D46" s="66" t="s">
        <v>1846</v>
      </c>
      <c r="E46" s="65">
        <v>1</v>
      </c>
    </row>
    <row r="47" spans="1:5" x14ac:dyDescent="0.25">
      <c r="A47" t="s">
        <v>28</v>
      </c>
      <c r="B47" t="s">
        <v>76</v>
      </c>
      <c r="C47" t="s">
        <v>1602</v>
      </c>
      <c r="D47" s="66" t="s">
        <v>1870</v>
      </c>
      <c r="E47" s="65">
        <v>1</v>
      </c>
    </row>
    <row r="48" spans="1:5" x14ac:dyDescent="0.25">
      <c r="A48" t="s">
        <v>28</v>
      </c>
      <c r="B48" t="s">
        <v>76</v>
      </c>
      <c r="C48" t="s">
        <v>1603</v>
      </c>
      <c r="D48" s="66" t="s">
        <v>1861</v>
      </c>
      <c r="E48" s="65">
        <v>1</v>
      </c>
    </row>
    <row r="49" spans="1:5" x14ac:dyDescent="0.25">
      <c r="A49" t="s">
        <v>28</v>
      </c>
      <c r="B49" t="s">
        <v>79</v>
      </c>
      <c r="C49" t="s">
        <v>1604</v>
      </c>
      <c r="D49" s="66" t="s">
        <v>1851</v>
      </c>
      <c r="E49" s="65">
        <v>1</v>
      </c>
    </row>
    <row r="50" spans="1:5" x14ac:dyDescent="0.25">
      <c r="A50" t="s">
        <v>55</v>
      </c>
      <c r="B50" t="s">
        <v>56</v>
      </c>
      <c r="C50" t="s">
        <v>1605</v>
      </c>
      <c r="D50" s="66" t="s">
        <v>1847</v>
      </c>
      <c r="E50" s="65">
        <v>1</v>
      </c>
    </row>
    <row r="51" spans="1:5" x14ac:dyDescent="0.25">
      <c r="A51" t="s">
        <v>22</v>
      </c>
      <c r="B51" t="s">
        <v>25</v>
      </c>
      <c r="C51" t="s">
        <v>1606</v>
      </c>
      <c r="D51" s="66" t="s">
        <v>1871</v>
      </c>
      <c r="E51" s="65">
        <v>1</v>
      </c>
    </row>
    <row r="52" spans="1:5" x14ac:dyDescent="0.25">
      <c r="A52" t="s">
        <v>22</v>
      </c>
      <c r="B52" t="s">
        <v>25</v>
      </c>
      <c r="C52" t="s">
        <v>1607</v>
      </c>
      <c r="D52" s="66" t="s">
        <v>1865</v>
      </c>
      <c r="E52" s="65">
        <v>1</v>
      </c>
    </row>
    <row r="53" spans="1:5" x14ac:dyDescent="0.25">
      <c r="A53" t="s">
        <v>22</v>
      </c>
      <c r="B53" t="s">
        <v>25</v>
      </c>
      <c r="C53" t="s">
        <v>1608</v>
      </c>
      <c r="D53" s="66" t="s">
        <v>1872</v>
      </c>
      <c r="E53" s="65">
        <v>1</v>
      </c>
    </row>
    <row r="54" spans="1:5" x14ac:dyDescent="0.25">
      <c r="A54" t="s">
        <v>22</v>
      </c>
      <c r="B54" t="s">
        <v>25</v>
      </c>
      <c r="C54" t="s">
        <v>1609</v>
      </c>
      <c r="D54" s="66" t="s">
        <v>1844</v>
      </c>
      <c r="E54" s="65">
        <v>2</v>
      </c>
    </row>
    <row r="55" spans="1:5" x14ac:dyDescent="0.25">
      <c r="A55" t="s">
        <v>22</v>
      </c>
      <c r="B55" t="s">
        <v>25</v>
      </c>
      <c r="C55" t="s">
        <v>1610</v>
      </c>
      <c r="D55" s="66" t="s">
        <v>1846</v>
      </c>
      <c r="E55" s="65">
        <v>9</v>
      </c>
    </row>
    <row r="56" spans="1:5" x14ac:dyDescent="0.25">
      <c r="A56" t="s">
        <v>22</v>
      </c>
      <c r="B56" t="s">
        <v>25</v>
      </c>
      <c r="C56" t="s">
        <v>1611</v>
      </c>
      <c r="D56" s="66" t="s">
        <v>1847</v>
      </c>
      <c r="E56" s="65">
        <v>4</v>
      </c>
    </row>
    <row r="57" spans="1:5" x14ac:dyDescent="0.25">
      <c r="A57" t="s">
        <v>22</v>
      </c>
      <c r="B57" t="s">
        <v>25</v>
      </c>
      <c r="C57" t="s">
        <v>1612</v>
      </c>
      <c r="D57" s="66" t="s">
        <v>1873</v>
      </c>
      <c r="E57" s="65">
        <v>1</v>
      </c>
    </row>
    <row r="58" spans="1:5" x14ac:dyDescent="0.25">
      <c r="A58" t="s">
        <v>22</v>
      </c>
      <c r="B58" t="s">
        <v>25</v>
      </c>
      <c r="C58" t="s">
        <v>1613</v>
      </c>
      <c r="D58" s="66" t="s">
        <v>1874</v>
      </c>
      <c r="E58" s="65">
        <v>4</v>
      </c>
    </row>
    <row r="59" spans="1:5" x14ac:dyDescent="0.25">
      <c r="A59" t="s">
        <v>22</v>
      </c>
      <c r="B59" t="s">
        <v>25</v>
      </c>
      <c r="C59" t="s">
        <v>1614</v>
      </c>
      <c r="D59" s="66" t="s">
        <v>1868</v>
      </c>
      <c r="E59" s="65">
        <v>2</v>
      </c>
    </row>
    <row r="60" spans="1:5" x14ac:dyDescent="0.25">
      <c r="A60" t="s">
        <v>22</v>
      </c>
      <c r="B60" t="s">
        <v>25</v>
      </c>
      <c r="C60" t="s">
        <v>1615</v>
      </c>
      <c r="D60" s="66" t="s">
        <v>1849</v>
      </c>
      <c r="E60" s="65">
        <v>2</v>
      </c>
    </row>
    <row r="61" spans="1:5" x14ac:dyDescent="0.25">
      <c r="A61" t="s">
        <v>22</v>
      </c>
      <c r="B61" t="s">
        <v>25</v>
      </c>
      <c r="C61" t="s">
        <v>1616</v>
      </c>
      <c r="D61" s="66" t="s">
        <v>1875</v>
      </c>
      <c r="E61" s="65">
        <v>3</v>
      </c>
    </row>
    <row r="62" spans="1:5" x14ac:dyDescent="0.25">
      <c r="A62" t="s">
        <v>22</v>
      </c>
      <c r="B62" t="s">
        <v>25</v>
      </c>
      <c r="C62" t="s">
        <v>1617</v>
      </c>
      <c r="D62" s="66" t="s">
        <v>1862</v>
      </c>
      <c r="E62" s="65">
        <v>1</v>
      </c>
    </row>
    <row r="63" spans="1:5" x14ac:dyDescent="0.25">
      <c r="A63" t="s">
        <v>22</v>
      </c>
      <c r="B63" t="s">
        <v>25</v>
      </c>
      <c r="C63" t="s">
        <v>1618</v>
      </c>
      <c r="D63" s="66" t="s">
        <v>1860</v>
      </c>
      <c r="E63" s="65">
        <v>1</v>
      </c>
    </row>
    <row r="64" spans="1:5" x14ac:dyDescent="0.25">
      <c r="A64" t="s">
        <v>22</v>
      </c>
      <c r="B64" t="s">
        <v>25</v>
      </c>
      <c r="C64" t="s">
        <v>1619</v>
      </c>
      <c r="D64" s="66" t="s">
        <v>1851</v>
      </c>
      <c r="E64" s="65">
        <v>2</v>
      </c>
    </row>
    <row r="65" spans="1:5" x14ac:dyDescent="0.25">
      <c r="A65" t="s">
        <v>22</v>
      </c>
      <c r="B65" t="s">
        <v>25</v>
      </c>
      <c r="C65" t="s">
        <v>1620</v>
      </c>
      <c r="D65" s="66" t="s">
        <v>1876</v>
      </c>
      <c r="E65" s="65">
        <v>1</v>
      </c>
    </row>
    <row r="66" spans="1:5" x14ac:dyDescent="0.25">
      <c r="A66" t="s">
        <v>22</v>
      </c>
      <c r="B66" t="s">
        <v>25</v>
      </c>
      <c r="C66" t="s">
        <v>1621</v>
      </c>
      <c r="D66" s="66" t="s">
        <v>1852</v>
      </c>
      <c r="E66" s="65">
        <v>1</v>
      </c>
    </row>
    <row r="67" spans="1:5" x14ac:dyDescent="0.25">
      <c r="A67" t="s">
        <v>22</v>
      </c>
      <c r="B67" t="s">
        <v>25</v>
      </c>
      <c r="C67" t="s">
        <v>1622</v>
      </c>
      <c r="D67" s="66" t="s">
        <v>1853</v>
      </c>
      <c r="E67" s="65">
        <v>1</v>
      </c>
    </row>
    <row r="68" spans="1:5" x14ac:dyDescent="0.25">
      <c r="A68" t="s">
        <v>22</v>
      </c>
      <c r="B68" t="s">
        <v>25</v>
      </c>
      <c r="C68" t="s">
        <v>1623</v>
      </c>
      <c r="D68" s="66" t="s">
        <v>1877</v>
      </c>
      <c r="E68" s="65">
        <v>4</v>
      </c>
    </row>
    <row r="69" spans="1:5" x14ac:dyDescent="0.25">
      <c r="A69" t="s">
        <v>22</v>
      </c>
      <c r="B69" t="s">
        <v>25</v>
      </c>
      <c r="C69" t="s">
        <v>1624</v>
      </c>
      <c r="D69" s="66" t="s">
        <v>1856</v>
      </c>
      <c r="E69" s="65">
        <v>2</v>
      </c>
    </row>
    <row r="70" spans="1:5" x14ac:dyDescent="0.25">
      <c r="A70" t="s">
        <v>22</v>
      </c>
      <c r="B70" t="s">
        <v>25</v>
      </c>
      <c r="C70" t="s">
        <v>1625</v>
      </c>
      <c r="D70" s="66" t="s">
        <v>1861</v>
      </c>
      <c r="E70" s="65">
        <v>2</v>
      </c>
    </row>
    <row r="71" spans="1:5" x14ac:dyDescent="0.25">
      <c r="A71" t="s">
        <v>22</v>
      </c>
      <c r="B71" t="s">
        <v>47</v>
      </c>
      <c r="C71" t="s">
        <v>1626</v>
      </c>
      <c r="D71" s="66" t="s">
        <v>1871</v>
      </c>
      <c r="E71" s="65">
        <v>1</v>
      </c>
    </row>
    <row r="72" spans="1:5" x14ac:dyDescent="0.25">
      <c r="A72" t="s">
        <v>22</v>
      </c>
      <c r="B72" t="s">
        <v>47</v>
      </c>
      <c r="C72" t="s">
        <v>1627</v>
      </c>
      <c r="D72" s="66" t="s">
        <v>1865</v>
      </c>
      <c r="E72" s="65">
        <v>1</v>
      </c>
    </row>
    <row r="73" spans="1:5" x14ac:dyDescent="0.25">
      <c r="A73" t="s">
        <v>22</v>
      </c>
      <c r="B73" t="s">
        <v>47</v>
      </c>
      <c r="C73" t="s">
        <v>1628</v>
      </c>
      <c r="D73" s="66" t="s">
        <v>1872</v>
      </c>
      <c r="E73" s="65">
        <v>1</v>
      </c>
    </row>
    <row r="74" spans="1:5" x14ac:dyDescent="0.25">
      <c r="A74" t="s">
        <v>22</v>
      </c>
      <c r="B74" t="s">
        <v>47</v>
      </c>
      <c r="C74" t="s">
        <v>1629</v>
      </c>
      <c r="D74" s="66" t="s">
        <v>1844</v>
      </c>
      <c r="E74" s="65">
        <v>3</v>
      </c>
    </row>
    <row r="75" spans="1:5" x14ac:dyDescent="0.25">
      <c r="A75" t="s">
        <v>22</v>
      </c>
      <c r="B75" t="s">
        <v>47</v>
      </c>
      <c r="C75" t="s">
        <v>1630</v>
      </c>
      <c r="D75" s="66" t="s">
        <v>1846</v>
      </c>
      <c r="E75" s="65">
        <v>2</v>
      </c>
    </row>
    <row r="76" spans="1:5" x14ac:dyDescent="0.25">
      <c r="A76" t="s">
        <v>22</v>
      </c>
      <c r="B76" t="s">
        <v>47</v>
      </c>
      <c r="C76" t="s">
        <v>1631</v>
      </c>
      <c r="D76" s="66" t="s">
        <v>1847</v>
      </c>
      <c r="E76" s="65">
        <v>2</v>
      </c>
    </row>
    <row r="77" spans="1:5" x14ac:dyDescent="0.25">
      <c r="A77" t="s">
        <v>22</v>
      </c>
      <c r="B77" t="s">
        <v>47</v>
      </c>
      <c r="C77" t="s">
        <v>1632</v>
      </c>
      <c r="D77" s="66" t="s">
        <v>1873</v>
      </c>
      <c r="E77" s="65">
        <v>2</v>
      </c>
    </row>
    <row r="78" spans="1:5" x14ac:dyDescent="0.25">
      <c r="A78" t="s">
        <v>22</v>
      </c>
      <c r="B78" t="s">
        <v>47</v>
      </c>
      <c r="C78" t="s">
        <v>1633</v>
      </c>
      <c r="D78" s="66" t="s">
        <v>1874</v>
      </c>
      <c r="E78" s="65">
        <v>1</v>
      </c>
    </row>
    <row r="79" spans="1:5" x14ac:dyDescent="0.25">
      <c r="A79" t="s">
        <v>22</v>
      </c>
      <c r="B79" t="s">
        <v>47</v>
      </c>
      <c r="C79" t="s">
        <v>1634</v>
      </c>
      <c r="D79" s="66" t="s">
        <v>1850</v>
      </c>
      <c r="E79" s="65">
        <v>1</v>
      </c>
    </row>
    <row r="80" spans="1:5" x14ac:dyDescent="0.25">
      <c r="A80" t="s">
        <v>22</v>
      </c>
      <c r="B80" t="s">
        <v>47</v>
      </c>
      <c r="C80" t="s">
        <v>1635</v>
      </c>
      <c r="D80" s="66" t="s">
        <v>1875</v>
      </c>
      <c r="E80" s="65">
        <v>1</v>
      </c>
    </row>
    <row r="81" spans="1:5" x14ac:dyDescent="0.25">
      <c r="A81" t="s">
        <v>22</v>
      </c>
      <c r="B81" t="s">
        <v>47</v>
      </c>
      <c r="C81" t="s">
        <v>1636</v>
      </c>
      <c r="D81" s="66" t="s">
        <v>1858</v>
      </c>
      <c r="E81" s="65">
        <v>2</v>
      </c>
    </row>
    <row r="82" spans="1:5" x14ac:dyDescent="0.25">
      <c r="A82" t="s">
        <v>22</v>
      </c>
      <c r="B82" t="s">
        <v>47</v>
      </c>
      <c r="C82" t="s">
        <v>1637</v>
      </c>
      <c r="D82" s="66" t="s">
        <v>1862</v>
      </c>
      <c r="E82" s="65">
        <v>1</v>
      </c>
    </row>
    <row r="83" spans="1:5" x14ac:dyDescent="0.25">
      <c r="A83" t="s">
        <v>22</v>
      </c>
      <c r="B83" t="s">
        <v>47</v>
      </c>
      <c r="C83" t="s">
        <v>1638</v>
      </c>
      <c r="D83" s="66" t="s">
        <v>1852</v>
      </c>
      <c r="E83" s="65">
        <v>1</v>
      </c>
    </row>
    <row r="84" spans="1:5" x14ac:dyDescent="0.25">
      <c r="A84" t="s">
        <v>22</v>
      </c>
      <c r="B84" t="s">
        <v>47</v>
      </c>
      <c r="C84" t="s">
        <v>1639</v>
      </c>
      <c r="D84" s="66" t="s">
        <v>1877</v>
      </c>
      <c r="E84" s="65">
        <v>1</v>
      </c>
    </row>
    <row r="85" spans="1:5" x14ac:dyDescent="0.25">
      <c r="A85" t="s">
        <v>22</v>
      </c>
      <c r="B85" t="s">
        <v>47</v>
      </c>
      <c r="C85" t="s">
        <v>1640</v>
      </c>
      <c r="D85" s="66" t="s">
        <v>1861</v>
      </c>
      <c r="E85" s="65">
        <v>7</v>
      </c>
    </row>
    <row r="86" spans="1:5" x14ac:dyDescent="0.25">
      <c r="A86" t="s">
        <v>22</v>
      </c>
      <c r="B86" t="s">
        <v>57</v>
      </c>
      <c r="C86" t="s">
        <v>1641</v>
      </c>
      <c r="D86" s="66" t="s">
        <v>1846</v>
      </c>
      <c r="E86" s="65">
        <v>1</v>
      </c>
    </row>
    <row r="87" spans="1:5" x14ac:dyDescent="0.25">
      <c r="A87" t="s">
        <v>22</v>
      </c>
      <c r="B87" t="s">
        <v>57</v>
      </c>
      <c r="C87" t="s">
        <v>1642</v>
      </c>
      <c r="D87" s="66" t="s">
        <v>1873</v>
      </c>
      <c r="E87" s="65">
        <v>1</v>
      </c>
    </row>
    <row r="88" spans="1:5" x14ac:dyDescent="0.25">
      <c r="A88" t="s">
        <v>22</v>
      </c>
      <c r="B88" t="s">
        <v>57</v>
      </c>
      <c r="C88" t="s">
        <v>1643</v>
      </c>
      <c r="D88" s="66" t="s">
        <v>1860</v>
      </c>
      <c r="E88" s="65">
        <v>1</v>
      </c>
    </row>
    <row r="89" spans="1:5" x14ac:dyDescent="0.25">
      <c r="A89" t="s">
        <v>22</v>
      </c>
      <c r="B89" t="s">
        <v>60</v>
      </c>
      <c r="C89" t="s">
        <v>1644</v>
      </c>
      <c r="D89" s="66" t="s">
        <v>1872</v>
      </c>
      <c r="E89" s="65">
        <v>2</v>
      </c>
    </row>
    <row r="90" spans="1:5" x14ac:dyDescent="0.25">
      <c r="A90" t="s">
        <v>22</v>
      </c>
      <c r="B90" t="s">
        <v>60</v>
      </c>
      <c r="C90" t="s">
        <v>1645</v>
      </c>
      <c r="D90" s="66" t="s">
        <v>1846</v>
      </c>
      <c r="E90" s="65">
        <v>1</v>
      </c>
    </row>
    <row r="91" spans="1:5" x14ac:dyDescent="0.25">
      <c r="A91" t="s">
        <v>22</v>
      </c>
      <c r="B91" t="s">
        <v>60</v>
      </c>
      <c r="C91" t="s">
        <v>1646</v>
      </c>
      <c r="D91" s="66" t="s">
        <v>1847</v>
      </c>
      <c r="E91" s="65">
        <v>7</v>
      </c>
    </row>
    <row r="92" spans="1:5" x14ac:dyDescent="0.25">
      <c r="A92" t="s">
        <v>22</v>
      </c>
      <c r="B92" t="s">
        <v>60</v>
      </c>
      <c r="C92" t="s">
        <v>1647</v>
      </c>
      <c r="D92" s="66" t="s">
        <v>1874</v>
      </c>
      <c r="E92" s="65">
        <v>3</v>
      </c>
    </row>
    <row r="93" spans="1:5" x14ac:dyDescent="0.25">
      <c r="A93" t="s">
        <v>22</v>
      </c>
      <c r="B93" t="s">
        <v>60</v>
      </c>
      <c r="C93" t="s">
        <v>1648</v>
      </c>
      <c r="D93" s="66" t="s">
        <v>1868</v>
      </c>
      <c r="E93" s="65">
        <v>1</v>
      </c>
    </row>
    <row r="94" spans="1:5" x14ac:dyDescent="0.25">
      <c r="A94" t="s">
        <v>22</v>
      </c>
      <c r="B94" t="s">
        <v>60</v>
      </c>
      <c r="C94" t="s">
        <v>1649</v>
      </c>
      <c r="D94" s="66" t="s">
        <v>1862</v>
      </c>
      <c r="E94" s="65">
        <v>2</v>
      </c>
    </row>
    <row r="95" spans="1:5" x14ac:dyDescent="0.25">
      <c r="A95" t="s">
        <v>22</v>
      </c>
      <c r="B95" t="s">
        <v>60</v>
      </c>
      <c r="C95" t="s">
        <v>1650</v>
      </c>
      <c r="D95" s="66" t="s">
        <v>1860</v>
      </c>
      <c r="E95" s="65">
        <v>2</v>
      </c>
    </row>
    <row r="96" spans="1:5" x14ac:dyDescent="0.25">
      <c r="A96" t="s">
        <v>22</v>
      </c>
      <c r="B96" t="s">
        <v>60</v>
      </c>
      <c r="C96" t="s">
        <v>1651</v>
      </c>
      <c r="D96" s="66" t="s">
        <v>1851</v>
      </c>
      <c r="E96" s="65">
        <v>1</v>
      </c>
    </row>
    <row r="97" spans="1:5" x14ac:dyDescent="0.25">
      <c r="A97" t="s">
        <v>22</v>
      </c>
      <c r="B97" t="s">
        <v>60</v>
      </c>
      <c r="C97" t="s">
        <v>1652</v>
      </c>
      <c r="D97" s="66" t="s">
        <v>1852</v>
      </c>
      <c r="E97" s="65">
        <v>1</v>
      </c>
    </row>
    <row r="98" spans="1:5" x14ac:dyDescent="0.25">
      <c r="A98" t="s">
        <v>22</v>
      </c>
      <c r="B98" t="s">
        <v>60</v>
      </c>
      <c r="C98" t="s">
        <v>1653</v>
      </c>
      <c r="D98" s="66" t="s">
        <v>1859</v>
      </c>
      <c r="E98" s="65">
        <v>2</v>
      </c>
    </row>
    <row r="99" spans="1:5" x14ac:dyDescent="0.25">
      <c r="A99" t="s">
        <v>22</v>
      </c>
      <c r="B99" t="s">
        <v>60</v>
      </c>
      <c r="C99" t="s">
        <v>1654</v>
      </c>
      <c r="D99" s="66" t="s">
        <v>1853</v>
      </c>
      <c r="E99" s="65">
        <v>1</v>
      </c>
    </row>
    <row r="100" spans="1:5" x14ac:dyDescent="0.25">
      <c r="A100" t="s">
        <v>22</v>
      </c>
      <c r="B100" t="s">
        <v>60</v>
      </c>
      <c r="C100" t="s">
        <v>1655</v>
      </c>
      <c r="D100" s="66" t="s">
        <v>1856</v>
      </c>
      <c r="E100" s="65">
        <v>3</v>
      </c>
    </row>
    <row r="101" spans="1:5" x14ac:dyDescent="0.25">
      <c r="A101" t="s">
        <v>22</v>
      </c>
      <c r="B101" t="s">
        <v>61</v>
      </c>
      <c r="C101" t="s">
        <v>1656</v>
      </c>
      <c r="D101" s="66" t="s">
        <v>1872</v>
      </c>
      <c r="E101" s="65">
        <v>1</v>
      </c>
    </row>
    <row r="102" spans="1:5" x14ac:dyDescent="0.25">
      <c r="A102" t="s">
        <v>22</v>
      </c>
      <c r="B102" t="s">
        <v>61</v>
      </c>
      <c r="C102" t="s">
        <v>1657</v>
      </c>
      <c r="D102" s="66" t="s">
        <v>1844</v>
      </c>
      <c r="E102" s="65">
        <v>1</v>
      </c>
    </row>
    <row r="103" spans="1:5" x14ac:dyDescent="0.25">
      <c r="A103" t="s">
        <v>22</v>
      </c>
      <c r="B103" t="s">
        <v>61</v>
      </c>
      <c r="C103" t="s">
        <v>1658</v>
      </c>
      <c r="D103" s="66" t="s">
        <v>1846</v>
      </c>
      <c r="E103" s="65">
        <v>1</v>
      </c>
    </row>
    <row r="104" spans="1:5" x14ac:dyDescent="0.25">
      <c r="A104" t="s">
        <v>22</v>
      </c>
      <c r="B104" t="s">
        <v>61</v>
      </c>
      <c r="C104" t="s">
        <v>1659</v>
      </c>
      <c r="D104" s="66" t="s">
        <v>1873</v>
      </c>
      <c r="E104" s="65">
        <v>1</v>
      </c>
    </row>
    <row r="105" spans="1:5" x14ac:dyDescent="0.25">
      <c r="A105" t="s">
        <v>22</v>
      </c>
      <c r="B105" t="s">
        <v>61</v>
      </c>
      <c r="C105" t="s">
        <v>1660</v>
      </c>
      <c r="D105" s="66" t="s">
        <v>1862</v>
      </c>
      <c r="E105" s="65">
        <v>1</v>
      </c>
    </row>
    <row r="106" spans="1:5" x14ac:dyDescent="0.25">
      <c r="A106" t="s">
        <v>22</v>
      </c>
      <c r="B106" t="s">
        <v>61</v>
      </c>
      <c r="C106" t="s">
        <v>1661</v>
      </c>
      <c r="D106" s="66" t="s">
        <v>1851</v>
      </c>
      <c r="E106" s="65">
        <v>1</v>
      </c>
    </row>
    <row r="107" spans="1:5" x14ac:dyDescent="0.25">
      <c r="A107" t="s">
        <v>22</v>
      </c>
      <c r="B107" t="s">
        <v>62</v>
      </c>
      <c r="C107" t="s">
        <v>1662</v>
      </c>
      <c r="D107" s="66" t="s">
        <v>1878</v>
      </c>
      <c r="E107" s="65">
        <v>1</v>
      </c>
    </row>
    <row r="108" spans="1:5" x14ac:dyDescent="0.25">
      <c r="A108" t="s">
        <v>22</v>
      </c>
      <c r="B108" t="s">
        <v>62</v>
      </c>
      <c r="C108" t="s">
        <v>1663</v>
      </c>
      <c r="D108" s="66" t="s">
        <v>1842</v>
      </c>
      <c r="E108" s="65">
        <v>5</v>
      </c>
    </row>
    <row r="109" spans="1:5" x14ac:dyDescent="0.25">
      <c r="A109" t="s">
        <v>22</v>
      </c>
      <c r="B109" t="s">
        <v>62</v>
      </c>
      <c r="C109" t="s">
        <v>1664</v>
      </c>
      <c r="D109" s="66" t="s">
        <v>1846</v>
      </c>
      <c r="E109" s="65">
        <v>1</v>
      </c>
    </row>
    <row r="110" spans="1:5" x14ac:dyDescent="0.25">
      <c r="A110" t="s">
        <v>22</v>
      </c>
      <c r="B110" t="s">
        <v>62</v>
      </c>
      <c r="C110" t="s">
        <v>1665</v>
      </c>
      <c r="D110" s="66" t="s">
        <v>1847</v>
      </c>
      <c r="E110" s="65">
        <v>5</v>
      </c>
    </row>
    <row r="111" spans="1:5" x14ac:dyDescent="0.25">
      <c r="A111" t="s">
        <v>22</v>
      </c>
      <c r="B111" t="s">
        <v>62</v>
      </c>
      <c r="C111" t="s">
        <v>1666</v>
      </c>
      <c r="D111" s="66" t="s">
        <v>1873</v>
      </c>
      <c r="E111" s="65">
        <v>1</v>
      </c>
    </row>
    <row r="112" spans="1:5" x14ac:dyDescent="0.25">
      <c r="A112" t="s">
        <v>22</v>
      </c>
      <c r="B112" t="s">
        <v>62</v>
      </c>
      <c r="C112" t="s">
        <v>1667</v>
      </c>
      <c r="D112" s="66" t="s">
        <v>1850</v>
      </c>
      <c r="E112" s="65">
        <v>1</v>
      </c>
    </row>
    <row r="113" spans="1:5" x14ac:dyDescent="0.25">
      <c r="A113" t="s">
        <v>22</v>
      </c>
      <c r="B113" t="s">
        <v>62</v>
      </c>
      <c r="C113" t="s">
        <v>1668</v>
      </c>
      <c r="D113" s="66" t="s">
        <v>1879</v>
      </c>
      <c r="E113" s="65">
        <v>1</v>
      </c>
    </row>
    <row r="114" spans="1:5" x14ac:dyDescent="0.25">
      <c r="A114" t="s">
        <v>22</v>
      </c>
      <c r="B114" t="s">
        <v>62</v>
      </c>
      <c r="C114" t="s">
        <v>1669</v>
      </c>
      <c r="D114" s="66" t="s">
        <v>1862</v>
      </c>
      <c r="E114" s="65">
        <v>3</v>
      </c>
    </row>
    <row r="115" spans="1:5" x14ac:dyDescent="0.25">
      <c r="A115" t="s">
        <v>22</v>
      </c>
      <c r="B115" t="s">
        <v>62</v>
      </c>
      <c r="C115" t="s">
        <v>1670</v>
      </c>
      <c r="D115" s="66" t="s">
        <v>1860</v>
      </c>
      <c r="E115" s="65">
        <v>1</v>
      </c>
    </row>
    <row r="116" spans="1:5" x14ac:dyDescent="0.25">
      <c r="A116" t="s">
        <v>22</v>
      </c>
      <c r="B116" t="s">
        <v>62</v>
      </c>
      <c r="C116" t="s">
        <v>1671</v>
      </c>
      <c r="D116" s="66" t="s">
        <v>1851</v>
      </c>
      <c r="E116" s="65">
        <v>1</v>
      </c>
    </row>
    <row r="117" spans="1:5" x14ac:dyDescent="0.25">
      <c r="A117" t="s">
        <v>22</v>
      </c>
      <c r="B117" t="s">
        <v>62</v>
      </c>
      <c r="C117" t="s">
        <v>1672</v>
      </c>
      <c r="D117" s="66" t="s">
        <v>1852</v>
      </c>
      <c r="E117" s="65">
        <v>1</v>
      </c>
    </row>
    <row r="118" spans="1:5" x14ac:dyDescent="0.25">
      <c r="A118" t="s">
        <v>22</v>
      </c>
      <c r="B118" t="s">
        <v>62</v>
      </c>
      <c r="C118" t="s">
        <v>1673</v>
      </c>
      <c r="D118" s="66" t="s">
        <v>1856</v>
      </c>
      <c r="E118" s="65">
        <v>1</v>
      </c>
    </row>
    <row r="119" spans="1:5" x14ac:dyDescent="0.25">
      <c r="A119" t="s">
        <v>22</v>
      </c>
      <c r="B119" t="s">
        <v>86</v>
      </c>
      <c r="C119" t="s">
        <v>1674</v>
      </c>
      <c r="D119" s="66" t="s">
        <v>1846</v>
      </c>
      <c r="E119" s="65">
        <v>1</v>
      </c>
    </row>
    <row r="120" spans="1:5" x14ac:dyDescent="0.25">
      <c r="A120" t="s">
        <v>22</v>
      </c>
      <c r="B120" t="s">
        <v>63</v>
      </c>
      <c r="C120" t="s">
        <v>1675</v>
      </c>
      <c r="D120" s="66" t="s">
        <v>1853</v>
      </c>
      <c r="E120" s="65">
        <v>1</v>
      </c>
    </row>
    <row r="121" spans="1:5" x14ac:dyDescent="0.25">
      <c r="A121" t="s">
        <v>22</v>
      </c>
      <c r="B121" t="s">
        <v>63</v>
      </c>
      <c r="C121" t="s">
        <v>1676</v>
      </c>
      <c r="D121" s="66" t="s">
        <v>1877</v>
      </c>
      <c r="E121" s="65">
        <v>1</v>
      </c>
    </row>
    <row r="122" spans="1:5" x14ac:dyDescent="0.25">
      <c r="A122" t="s">
        <v>22</v>
      </c>
      <c r="B122" t="s">
        <v>63</v>
      </c>
      <c r="C122" t="s">
        <v>1677</v>
      </c>
      <c r="D122" s="66" t="s">
        <v>1856</v>
      </c>
      <c r="E122" s="65">
        <v>1</v>
      </c>
    </row>
    <row r="123" spans="1:5" x14ac:dyDescent="0.25">
      <c r="A123" t="s">
        <v>22</v>
      </c>
      <c r="B123" t="s">
        <v>65</v>
      </c>
      <c r="C123" t="s">
        <v>1678</v>
      </c>
      <c r="D123" s="66" t="s">
        <v>1873</v>
      </c>
      <c r="E123" s="65">
        <v>1</v>
      </c>
    </row>
    <row r="124" spans="1:5" x14ac:dyDescent="0.25">
      <c r="A124" t="s">
        <v>22</v>
      </c>
      <c r="B124" t="s">
        <v>65</v>
      </c>
      <c r="C124" t="s">
        <v>1679</v>
      </c>
      <c r="D124" s="66" t="s">
        <v>1874</v>
      </c>
      <c r="E124" s="65">
        <v>1</v>
      </c>
    </row>
    <row r="125" spans="1:5" x14ac:dyDescent="0.25">
      <c r="A125" t="s">
        <v>22</v>
      </c>
      <c r="B125" t="s">
        <v>65</v>
      </c>
      <c r="C125" t="s">
        <v>1680</v>
      </c>
      <c r="D125" s="66" t="s">
        <v>1862</v>
      </c>
      <c r="E125" s="65">
        <v>1</v>
      </c>
    </row>
    <row r="126" spans="1:5" x14ac:dyDescent="0.25">
      <c r="A126" t="s">
        <v>22</v>
      </c>
      <c r="B126" t="s">
        <v>65</v>
      </c>
      <c r="C126" t="s">
        <v>1681</v>
      </c>
      <c r="D126" s="66" t="s">
        <v>1877</v>
      </c>
      <c r="E126" s="65">
        <v>3</v>
      </c>
    </row>
    <row r="127" spans="1:5" x14ac:dyDescent="0.25">
      <c r="A127" t="s">
        <v>22</v>
      </c>
      <c r="B127" t="s">
        <v>65</v>
      </c>
      <c r="C127" t="s">
        <v>1682</v>
      </c>
      <c r="D127" s="66" t="s">
        <v>1856</v>
      </c>
      <c r="E127" s="65">
        <v>1</v>
      </c>
    </row>
    <row r="128" spans="1:5" x14ac:dyDescent="0.25">
      <c r="A128" t="s">
        <v>22</v>
      </c>
      <c r="B128" t="s">
        <v>66</v>
      </c>
      <c r="C128" t="s">
        <v>1683</v>
      </c>
      <c r="D128" s="66" t="s">
        <v>1865</v>
      </c>
      <c r="E128" s="65">
        <v>1</v>
      </c>
    </row>
    <row r="129" spans="1:5" x14ac:dyDescent="0.25">
      <c r="A129" t="s">
        <v>22</v>
      </c>
      <c r="B129" t="s">
        <v>66</v>
      </c>
      <c r="C129" t="s">
        <v>1684</v>
      </c>
      <c r="D129" s="66" t="s">
        <v>1842</v>
      </c>
      <c r="E129" s="65">
        <v>1</v>
      </c>
    </row>
    <row r="130" spans="1:5" x14ac:dyDescent="0.25">
      <c r="A130" t="s">
        <v>22</v>
      </c>
      <c r="B130" t="s">
        <v>66</v>
      </c>
      <c r="C130" t="s">
        <v>1685</v>
      </c>
      <c r="D130" s="66" t="s">
        <v>1872</v>
      </c>
      <c r="E130" s="65">
        <v>1</v>
      </c>
    </row>
    <row r="131" spans="1:5" x14ac:dyDescent="0.25">
      <c r="A131" t="s">
        <v>22</v>
      </c>
      <c r="B131" t="s">
        <v>66</v>
      </c>
      <c r="C131" t="s">
        <v>1686</v>
      </c>
      <c r="D131" s="66" t="s">
        <v>1846</v>
      </c>
      <c r="E131" s="65">
        <v>2</v>
      </c>
    </row>
    <row r="132" spans="1:5" x14ac:dyDescent="0.25">
      <c r="A132" t="s">
        <v>22</v>
      </c>
      <c r="B132" t="s">
        <v>66</v>
      </c>
      <c r="C132" t="s">
        <v>1687</v>
      </c>
      <c r="D132" s="66" t="s">
        <v>1868</v>
      </c>
      <c r="E132" s="65">
        <v>1</v>
      </c>
    </row>
    <row r="133" spans="1:5" x14ac:dyDescent="0.25">
      <c r="A133" t="s">
        <v>22</v>
      </c>
      <c r="B133" t="s">
        <v>66</v>
      </c>
      <c r="C133" t="s">
        <v>1688</v>
      </c>
      <c r="D133" s="66" t="s">
        <v>1880</v>
      </c>
      <c r="E133" s="65">
        <v>3</v>
      </c>
    </row>
    <row r="134" spans="1:5" x14ac:dyDescent="0.25">
      <c r="A134" t="s">
        <v>22</v>
      </c>
      <c r="B134" t="s">
        <v>66</v>
      </c>
      <c r="C134" t="s">
        <v>1689</v>
      </c>
      <c r="D134" s="66" t="s">
        <v>1860</v>
      </c>
      <c r="E134" s="65">
        <v>2</v>
      </c>
    </row>
    <row r="135" spans="1:5" x14ac:dyDescent="0.25">
      <c r="A135" t="s">
        <v>22</v>
      </c>
      <c r="B135" t="s">
        <v>66</v>
      </c>
      <c r="C135" t="s">
        <v>1690</v>
      </c>
      <c r="D135" s="66" t="s">
        <v>1851</v>
      </c>
      <c r="E135" s="65">
        <v>1</v>
      </c>
    </row>
    <row r="136" spans="1:5" x14ac:dyDescent="0.25">
      <c r="A136" t="s">
        <v>22</v>
      </c>
      <c r="B136" t="s">
        <v>66</v>
      </c>
      <c r="C136" t="s">
        <v>1691</v>
      </c>
      <c r="D136" s="66" t="s">
        <v>1853</v>
      </c>
      <c r="E136" s="65">
        <v>1</v>
      </c>
    </row>
    <row r="137" spans="1:5" x14ac:dyDescent="0.25">
      <c r="A137" t="s">
        <v>22</v>
      </c>
      <c r="B137" t="s">
        <v>66</v>
      </c>
      <c r="C137" t="s">
        <v>1692</v>
      </c>
      <c r="D137" s="66" t="s">
        <v>1877</v>
      </c>
      <c r="E137" s="65">
        <v>2</v>
      </c>
    </row>
    <row r="138" spans="1:5" x14ac:dyDescent="0.25">
      <c r="A138" t="s">
        <v>22</v>
      </c>
      <c r="B138" t="s">
        <v>66</v>
      </c>
      <c r="C138" t="s">
        <v>1693</v>
      </c>
      <c r="D138" s="66" t="s">
        <v>1856</v>
      </c>
      <c r="E138" s="65">
        <v>8</v>
      </c>
    </row>
    <row r="139" spans="1:5" x14ac:dyDescent="0.25">
      <c r="A139" t="s">
        <v>22</v>
      </c>
      <c r="B139" t="s">
        <v>23</v>
      </c>
      <c r="C139" t="s">
        <v>1694</v>
      </c>
      <c r="D139" s="66" t="s">
        <v>1881</v>
      </c>
      <c r="E139" s="65">
        <v>1</v>
      </c>
    </row>
    <row r="140" spans="1:5" x14ac:dyDescent="0.25">
      <c r="A140" t="s">
        <v>22</v>
      </c>
      <c r="B140" t="s">
        <v>23</v>
      </c>
      <c r="C140" t="s">
        <v>1695</v>
      </c>
      <c r="D140" s="66" t="s">
        <v>1857</v>
      </c>
      <c r="E140" s="65">
        <v>1</v>
      </c>
    </row>
    <row r="141" spans="1:5" x14ac:dyDescent="0.25">
      <c r="A141" t="s">
        <v>22</v>
      </c>
      <c r="B141" t="s">
        <v>23</v>
      </c>
      <c r="C141" t="s">
        <v>1696</v>
      </c>
      <c r="D141" s="66" t="s">
        <v>1878</v>
      </c>
      <c r="E141" s="65">
        <v>4</v>
      </c>
    </row>
    <row r="142" spans="1:5" x14ac:dyDescent="0.25">
      <c r="A142" t="s">
        <v>22</v>
      </c>
      <c r="B142" t="s">
        <v>23</v>
      </c>
      <c r="C142" t="s">
        <v>1581</v>
      </c>
      <c r="D142" s="66" t="s">
        <v>1863</v>
      </c>
      <c r="E142" s="65">
        <v>1</v>
      </c>
    </row>
    <row r="143" spans="1:5" x14ac:dyDescent="0.25">
      <c r="A143" t="s">
        <v>22</v>
      </c>
      <c r="B143" t="s">
        <v>23</v>
      </c>
      <c r="C143" t="s">
        <v>1697</v>
      </c>
      <c r="D143" s="66" t="s">
        <v>1871</v>
      </c>
      <c r="E143" s="65">
        <v>4</v>
      </c>
    </row>
    <row r="144" spans="1:5" x14ac:dyDescent="0.25">
      <c r="A144" t="s">
        <v>22</v>
      </c>
      <c r="B144" t="s">
        <v>23</v>
      </c>
      <c r="C144" t="s">
        <v>1698</v>
      </c>
      <c r="D144" s="66" t="s">
        <v>1865</v>
      </c>
      <c r="E144" s="65">
        <v>10</v>
      </c>
    </row>
    <row r="145" spans="1:5" x14ac:dyDescent="0.25">
      <c r="A145" t="s">
        <v>22</v>
      </c>
      <c r="B145" t="s">
        <v>23</v>
      </c>
      <c r="C145" t="s">
        <v>1699</v>
      </c>
      <c r="D145" s="66" t="s">
        <v>1869</v>
      </c>
      <c r="E145" s="65">
        <v>9</v>
      </c>
    </row>
    <row r="146" spans="1:5" x14ac:dyDescent="0.25">
      <c r="A146" t="s">
        <v>22</v>
      </c>
      <c r="B146" t="s">
        <v>23</v>
      </c>
      <c r="C146" t="s">
        <v>1700</v>
      </c>
      <c r="D146" s="66" t="s">
        <v>1882</v>
      </c>
      <c r="E146" s="65">
        <v>27</v>
      </c>
    </row>
    <row r="147" spans="1:5" x14ac:dyDescent="0.25">
      <c r="A147" t="s">
        <v>22</v>
      </c>
      <c r="B147" t="s">
        <v>23</v>
      </c>
      <c r="C147" t="s">
        <v>1701</v>
      </c>
      <c r="D147" s="66" t="s">
        <v>1883</v>
      </c>
      <c r="E147" s="65">
        <v>2</v>
      </c>
    </row>
    <row r="148" spans="1:5" x14ac:dyDescent="0.25">
      <c r="A148" t="s">
        <v>22</v>
      </c>
      <c r="B148" t="s">
        <v>23</v>
      </c>
      <c r="C148" t="s">
        <v>1702</v>
      </c>
      <c r="D148" s="66" t="s">
        <v>1842</v>
      </c>
      <c r="E148" s="65">
        <v>16</v>
      </c>
    </row>
    <row r="149" spans="1:5" x14ac:dyDescent="0.25">
      <c r="A149" t="s">
        <v>22</v>
      </c>
      <c r="B149" t="s">
        <v>23</v>
      </c>
      <c r="C149" t="s">
        <v>1703</v>
      </c>
      <c r="D149" s="66" t="s">
        <v>1872</v>
      </c>
      <c r="E149" s="65">
        <v>23</v>
      </c>
    </row>
    <row r="150" spans="1:5" x14ac:dyDescent="0.25">
      <c r="A150" t="s">
        <v>22</v>
      </c>
      <c r="B150" t="s">
        <v>23</v>
      </c>
      <c r="C150" t="s">
        <v>1704</v>
      </c>
      <c r="D150" s="66" t="s">
        <v>1884</v>
      </c>
      <c r="E150" s="65">
        <v>1</v>
      </c>
    </row>
    <row r="151" spans="1:5" x14ac:dyDescent="0.25">
      <c r="A151" t="s">
        <v>22</v>
      </c>
      <c r="B151" t="s">
        <v>23</v>
      </c>
      <c r="C151" t="s">
        <v>1705</v>
      </c>
      <c r="D151" s="66" t="s">
        <v>1844</v>
      </c>
      <c r="E151" s="65">
        <v>16</v>
      </c>
    </row>
    <row r="152" spans="1:5" x14ac:dyDescent="0.25">
      <c r="A152" t="s">
        <v>22</v>
      </c>
      <c r="B152" t="s">
        <v>23</v>
      </c>
      <c r="C152" t="s">
        <v>1600</v>
      </c>
      <c r="D152" s="66" t="s">
        <v>1846</v>
      </c>
      <c r="E152" s="65">
        <v>61</v>
      </c>
    </row>
    <row r="153" spans="1:5" x14ac:dyDescent="0.25">
      <c r="A153" t="s">
        <v>22</v>
      </c>
      <c r="B153" t="s">
        <v>23</v>
      </c>
      <c r="C153" t="s">
        <v>1706</v>
      </c>
      <c r="D153" s="66" t="s">
        <v>1847</v>
      </c>
      <c r="E153" s="65">
        <v>41</v>
      </c>
    </row>
    <row r="154" spans="1:5" x14ac:dyDescent="0.25">
      <c r="A154" t="s">
        <v>22</v>
      </c>
      <c r="B154" t="s">
        <v>23</v>
      </c>
      <c r="C154" t="s">
        <v>1707</v>
      </c>
      <c r="D154" s="66" t="s">
        <v>1873</v>
      </c>
      <c r="E154" s="65">
        <v>21</v>
      </c>
    </row>
    <row r="155" spans="1:5" x14ac:dyDescent="0.25">
      <c r="A155" t="s">
        <v>22</v>
      </c>
      <c r="B155" t="s">
        <v>23</v>
      </c>
      <c r="C155" t="s">
        <v>1708</v>
      </c>
      <c r="D155" s="66" t="s">
        <v>1874</v>
      </c>
      <c r="E155" s="65">
        <v>27</v>
      </c>
    </row>
    <row r="156" spans="1:5" x14ac:dyDescent="0.25">
      <c r="A156" t="s">
        <v>22</v>
      </c>
      <c r="B156" t="s">
        <v>23</v>
      </c>
      <c r="C156" t="s">
        <v>1709</v>
      </c>
      <c r="D156" s="66" t="s">
        <v>1868</v>
      </c>
      <c r="E156" s="65">
        <v>5</v>
      </c>
    </row>
    <row r="157" spans="1:5" x14ac:dyDescent="0.25">
      <c r="A157" t="s">
        <v>22</v>
      </c>
      <c r="B157" t="s">
        <v>23</v>
      </c>
      <c r="C157" t="s">
        <v>1710</v>
      </c>
      <c r="D157" s="66" t="s">
        <v>1849</v>
      </c>
      <c r="E157" s="65">
        <v>7</v>
      </c>
    </row>
    <row r="158" spans="1:5" x14ac:dyDescent="0.25">
      <c r="A158" t="s">
        <v>22</v>
      </c>
      <c r="B158" t="s">
        <v>23</v>
      </c>
      <c r="C158" t="s">
        <v>1711</v>
      </c>
      <c r="D158" s="66" t="s">
        <v>1850</v>
      </c>
      <c r="E158" s="65">
        <v>2</v>
      </c>
    </row>
    <row r="159" spans="1:5" x14ac:dyDescent="0.25">
      <c r="A159" t="s">
        <v>22</v>
      </c>
      <c r="B159" t="s">
        <v>23</v>
      </c>
      <c r="C159" t="s">
        <v>1712</v>
      </c>
      <c r="D159" s="66" t="s">
        <v>1879</v>
      </c>
      <c r="E159" s="65">
        <v>30</v>
      </c>
    </row>
    <row r="160" spans="1:5" x14ac:dyDescent="0.25">
      <c r="A160" t="s">
        <v>22</v>
      </c>
      <c r="B160" t="s">
        <v>23</v>
      </c>
      <c r="C160" t="s">
        <v>1713</v>
      </c>
      <c r="D160" s="66" t="s">
        <v>1875</v>
      </c>
      <c r="E160" s="65">
        <v>7</v>
      </c>
    </row>
    <row r="161" spans="1:5" x14ac:dyDescent="0.25">
      <c r="A161" t="s">
        <v>22</v>
      </c>
      <c r="B161" t="s">
        <v>23</v>
      </c>
      <c r="C161" t="s">
        <v>1714</v>
      </c>
      <c r="D161" s="66" t="s">
        <v>1867</v>
      </c>
      <c r="E161" s="65">
        <v>1</v>
      </c>
    </row>
    <row r="162" spans="1:5" x14ac:dyDescent="0.25">
      <c r="A162" t="s">
        <v>22</v>
      </c>
      <c r="B162" t="s">
        <v>23</v>
      </c>
      <c r="C162" t="s">
        <v>1715</v>
      </c>
      <c r="D162" s="66" t="s">
        <v>1880</v>
      </c>
      <c r="E162" s="65">
        <v>11</v>
      </c>
    </row>
    <row r="163" spans="1:5" x14ac:dyDescent="0.25">
      <c r="A163" t="s">
        <v>22</v>
      </c>
      <c r="B163" t="s">
        <v>23</v>
      </c>
      <c r="C163" t="s">
        <v>1716</v>
      </c>
      <c r="D163" s="66" t="s">
        <v>1858</v>
      </c>
      <c r="E163" s="65">
        <v>11</v>
      </c>
    </row>
    <row r="164" spans="1:5" x14ac:dyDescent="0.25">
      <c r="A164" t="s">
        <v>22</v>
      </c>
      <c r="B164" t="s">
        <v>23</v>
      </c>
      <c r="C164" t="s">
        <v>1717</v>
      </c>
      <c r="D164" s="66" t="s">
        <v>1862</v>
      </c>
      <c r="E164" s="65">
        <v>27</v>
      </c>
    </row>
    <row r="165" spans="1:5" x14ac:dyDescent="0.25">
      <c r="A165" t="s">
        <v>22</v>
      </c>
      <c r="B165" t="s">
        <v>23</v>
      </c>
      <c r="C165" t="s">
        <v>1718</v>
      </c>
      <c r="D165" s="66" t="s">
        <v>1860</v>
      </c>
      <c r="E165" s="65">
        <v>16</v>
      </c>
    </row>
    <row r="166" spans="1:5" x14ac:dyDescent="0.25">
      <c r="A166" t="s">
        <v>22</v>
      </c>
      <c r="B166" t="s">
        <v>23</v>
      </c>
      <c r="C166" t="s">
        <v>1719</v>
      </c>
      <c r="D166" s="66" t="s">
        <v>1851</v>
      </c>
      <c r="E166" s="65">
        <v>55</v>
      </c>
    </row>
    <row r="167" spans="1:5" x14ac:dyDescent="0.25">
      <c r="A167" t="s">
        <v>22</v>
      </c>
      <c r="B167" t="s">
        <v>23</v>
      </c>
      <c r="C167" t="s">
        <v>1720</v>
      </c>
      <c r="D167" s="66" t="s">
        <v>1876</v>
      </c>
      <c r="E167" s="65">
        <v>14</v>
      </c>
    </row>
    <row r="168" spans="1:5" x14ac:dyDescent="0.25">
      <c r="A168" t="s">
        <v>22</v>
      </c>
      <c r="B168" t="s">
        <v>23</v>
      </c>
      <c r="C168" t="s">
        <v>1721</v>
      </c>
      <c r="D168" s="66" t="s">
        <v>1852</v>
      </c>
      <c r="E168" s="65">
        <v>26</v>
      </c>
    </row>
    <row r="169" spans="1:5" x14ac:dyDescent="0.25">
      <c r="A169" t="s">
        <v>22</v>
      </c>
      <c r="B169" t="s">
        <v>23</v>
      </c>
      <c r="C169" t="s">
        <v>1722</v>
      </c>
      <c r="D169" s="66" t="s">
        <v>1853</v>
      </c>
      <c r="E169" s="65">
        <v>13</v>
      </c>
    </row>
    <row r="170" spans="1:5" x14ac:dyDescent="0.25">
      <c r="A170" t="s">
        <v>22</v>
      </c>
      <c r="B170" t="s">
        <v>23</v>
      </c>
      <c r="C170" t="s">
        <v>1723</v>
      </c>
      <c r="D170" s="66" t="s">
        <v>1877</v>
      </c>
      <c r="E170" s="65">
        <v>65</v>
      </c>
    </row>
    <row r="171" spans="1:5" x14ac:dyDescent="0.25">
      <c r="A171" t="s">
        <v>22</v>
      </c>
      <c r="B171" t="s">
        <v>23</v>
      </c>
      <c r="C171" t="s">
        <v>1724</v>
      </c>
      <c r="D171" s="66" t="s">
        <v>1856</v>
      </c>
      <c r="E171" s="65">
        <v>50</v>
      </c>
    </row>
    <row r="172" spans="1:5" x14ac:dyDescent="0.25">
      <c r="A172" t="s">
        <v>22</v>
      </c>
      <c r="B172" t="s">
        <v>23</v>
      </c>
      <c r="C172" t="s">
        <v>1725</v>
      </c>
      <c r="D172" s="66" t="s">
        <v>1861</v>
      </c>
      <c r="E172" s="65">
        <v>29</v>
      </c>
    </row>
    <row r="173" spans="1:5" x14ac:dyDescent="0.25">
      <c r="A173" t="s">
        <v>22</v>
      </c>
      <c r="B173" t="s">
        <v>72</v>
      </c>
      <c r="C173" t="s">
        <v>1726</v>
      </c>
      <c r="D173" s="66" t="s">
        <v>1865</v>
      </c>
      <c r="E173" s="65">
        <v>1</v>
      </c>
    </row>
    <row r="174" spans="1:5" x14ac:dyDescent="0.25">
      <c r="A174" t="s">
        <v>22</v>
      </c>
      <c r="B174" t="s">
        <v>72</v>
      </c>
      <c r="C174" t="s">
        <v>1727</v>
      </c>
      <c r="D174" s="66" t="s">
        <v>1877</v>
      </c>
      <c r="E174" s="65">
        <v>1</v>
      </c>
    </row>
    <row r="175" spans="1:5" x14ac:dyDescent="0.25">
      <c r="A175" t="s">
        <v>22</v>
      </c>
      <c r="B175" t="s">
        <v>83</v>
      </c>
      <c r="C175" t="s">
        <v>1728</v>
      </c>
      <c r="D175" s="66" t="s">
        <v>1885</v>
      </c>
      <c r="E175" s="65">
        <v>2</v>
      </c>
    </row>
    <row r="176" spans="1:5" x14ac:dyDescent="0.25">
      <c r="A176" t="s">
        <v>22</v>
      </c>
      <c r="B176" t="s">
        <v>83</v>
      </c>
      <c r="C176" t="s">
        <v>1729</v>
      </c>
      <c r="D176" s="66" t="s">
        <v>1871</v>
      </c>
      <c r="E176" s="65">
        <v>8</v>
      </c>
    </row>
    <row r="177" spans="1:5" x14ac:dyDescent="0.25">
      <c r="A177" t="s">
        <v>22</v>
      </c>
      <c r="B177" t="s">
        <v>83</v>
      </c>
      <c r="C177" t="s">
        <v>1730</v>
      </c>
      <c r="D177" s="66" t="s">
        <v>1865</v>
      </c>
      <c r="E177" s="65">
        <v>4</v>
      </c>
    </row>
    <row r="178" spans="1:5" x14ac:dyDescent="0.25">
      <c r="A178" t="s">
        <v>22</v>
      </c>
      <c r="B178" t="s">
        <v>83</v>
      </c>
      <c r="C178" t="s">
        <v>1731</v>
      </c>
      <c r="D178" s="66" t="s">
        <v>1872</v>
      </c>
      <c r="E178" s="65">
        <v>8</v>
      </c>
    </row>
    <row r="179" spans="1:5" x14ac:dyDescent="0.25">
      <c r="A179" t="s">
        <v>22</v>
      </c>
      <c r="B179" t="s">
        <v>83</v>
      </c>
      <c r="C179" t="s">
        <v>1732</v>
      </c>
      <c r="D179" s="66" t="s">
        <v>1844</v>
      </c>
      <c r="E179" s="65">
        <v>6</v>
      </c>
    </row>
    <row r="180" spans="1:5" x14ac:dyDescent="0.25">
      <c r="A180" t="s">
        <v>22</v>
      </c>
      <c r="B180" t="s">
        <v>83</v>
      </c>
      <c r="C180" t="s">
        <v>1733</v>
      </c>
      <c r="D180" s="66" t="s">
        <v>1846</v>
      </c>
      <c r="E180" s="65">
        <v>2</v>
      </c>
    </row>
    <row r="181" spans="1:5" x14ac:dyDescent="0.25">
      <c r="A181" t="s">
        <v>22</v>
      </c>
      <c r="B181" t="s">
        <v>83</v>
      </c>
      <c r="C181" t="s">
        <v>1734</v>
      </c>
      <c r="D181" s="66" t="s">
        <v>1847</v>
      </c>
      <c r="E181" s="65">
        <v>2</v>
      </c>
    </row>
    <row r="182" spans="1:5" x14ac:dyDescent="0.25">
      <c r="A182" t="s">
        <v>22</v>
      </c>
      <c r="B182" t="s">
        <v>83</v>
      </c>
      <c r="C182" t="s">
        <v>1735</v>
      </c>
      <c r="D182" s="66" t="s">
        <v>1873</v>
      </c>
      <c r="E182" s="65">
        <v>3</v>
      </c>
    </row>
    <row r="183" spans="1:5" x14ac:dyDescent="0.25">
      <c r="A183" t="s">
        <v>22</v>
      </c>
      <c r="B183" t="s">
        <v>83</v>
      </c>
      <c r="C183" t="s">
        <v>1736</v>
      </c>
      <c r="D183" s="66" t="s">
        <v>1874</v>
      </c>
      <c r="E183" s="65">
        <v>3</v>
      </c>
    </row>
    <row r="184" spans="1:5" x14ac:dyDescent="0.25">
      <c r="A184" t="s">
        <v>22</v>
      </c>
      <c r="B184" t="s">
        <v>83</v>
      </c>
      <c r="C184" t="s">
        <v>1737</v>
      </c>
      <c r="D184" s="66" t="s">
        <v>1868</v>
      </c>
      <c r="E184" s="65">
        <v>2</v>
      </c>
    </row>
    <row r="185" spans="1:5" x14ac:dyDescent="0.25">
      <c r="A185" t="s">
        <v>22</v>
      </c>
      <c r="B185" t="s">
        <v>83</v>
      </c>
      <c r="C185" t="s">
        <v>1738</v>
      </c>
      <c r="D185" s="66" t="s">
        <v>1875</v>
      </c>
      <c r="E185" s="65">
        <v>2</v>
      </c>
    </row>
    <row r="186" spans="1:5" x14ac:dyDescent="0.25">
      <c r="A186" t="s">
        <v>22</v>
      </c>
      <c r="B186" t="s">
        <v>83</v>
      </c>
      <c r="C186" t="s">
        <v>1739</v>
      </c>
      <c r="D186" s="66" t="s">
        <v>1867</v>
      </c>
      <c r="E186" s="65">
        <v>1</v>
      </c>
    </row>
    <row r="187" spans="1:5" x14ac:dyDescent="0.25">
      <c r="A187" t="s">
        <v>22</v>
      </c>
      <c r="B187" t="s">
        <v>83</v>
      </c>
      <c r="C187" t="s">
        <v>1740</v>
      </c>
      <c r="D187" s="66" t="s">
        <v>1880</v>
      </c>
      <c r="E187" s="65">
        <v>2</v>
      </c>
    </row>
    <row r="188" spans="1:5" x14ac:dyDescent="0.25">
      <c r="A188" t="s">
        <v>22</v>
      </c>
      <c r="B188" t="s">
        <v>83</v>
      </c>
      <c r="C188" t="s">
        <v>1741</v>
      </c>
      <c r="D188" s="66" t="s">
        <v>1858</v>
      </c>
      <c r="E188" s="65">
        <v>1</v>
      </c>
    </row>
    <row r="189" spans="1:5" x14ac:dyDescent="0.25">
      <c r="A189" t="s">
        <v>22</v>
      </c>
      <c r="B189" t="s">
        <v>83</v>
      </c>
      <c r="C189" t="s">
        <v>1742</v>
      </c>
      <c r="D189" s="66" t="s">
        <v>1862</v>
      </c>
      <c r="E189" s="65">
        <v>6</v>
      </c>
    </row>
    <row r="190" spans="1:5" x14ac:dyDescent="0.25">
      <c r="A190" t="s">
        <v>22</v>
      </c>
      <c r="B190" t="s">
        <v>83</v>
      </c>
      <c r="C190" t="s">
        <v>1743</v>
      </c>
      <c r="D190" s="66" t="s">
        <v>1860</v>
      </c>
      <c r="E190" s="65">
        <v>3</v>
      </c>
    </row>
    <row r="191" spans="1:5" x14ac:dyDescent="0.25">
      <c r="A191" t="s">
        <v>22</v>
      </c>
      <c r="B191" t="s">
        <v>83</v>
      </c>
      <c r="C191" t="s">
        <v>1744</v>
      </c>
      <c r="D191" s="66" t="s">
        <v>1851</v>
      </c>
      <c r="E191" s="65">
        <v>3</v>
      </c>
    </row>
    <row r="192" spans="1:5" x14ac:dyDescent="0.25">
      <c r="A192" t="s">
        <v>22</v>
      </c>
      <c r="B192" t="s">
        <v>83</v>
      </c>
      <c r="C192" t="s">
        <v>1745</v>
      </c>
      <c r="D192" s="66" t="s">
        <v>1876</v>
      </c>
      <c r="E192" s="65">
        <v>1</v>
      </c>
    </row>
    <row r="193" spans="1:5" x14ac:dyDescent="0.25">
      <c r="A193" t="s">
        <v>22</v>
      </c>
      <c r="B193" t="s">
        <v>83</v>
      </c>
      <c r="C193" t="s">
        <v>1746</v>
      </c>
      <c r="D193" s="66" t="s">
        <v>1852</v>
      </c>
      <c r="E193" s="65">
        <v>1</v>
      </c>
    </row>
    <row r="194" spans="1:5" x14ac:dyDescent="0.25">
      <c r="A194" t="s">
        <v>22</v>
      </c>
      <c r="B194" t="s">
        <v>83</v>
      </c>
      <c r="C194" t="s">
        <v>1747</v>
      </c>
      <c r="D194" s="66" t="s">
        <v>1853</v>
      </c>
      <c r="E194" s="65">
        <v>1</v>
      </c>
    </row>
    <row r="195" spans="1:5" x14ac:dyDescent="0.25">
      <c r="A195" t="s">
        <v>22</v>
      </c>
      <c r="B195" t="s">
        <v>83</v>
      </c>
      <c r="C195" t="s">
        <v>1748</v>
      </c>
      <c r="D195" s="66" t="s">
        <v>1877</v>
      </c>
      <c r="E195" s="65">
        <v>11</v>
      </c>
    </row>
    <row r="196" spans="1:5" x14ac:dyDescent="0.25">
      <c r="A196" t="s">
        <v>22</v>
      </c>
      <c r="B196" t="s">
        <v>83</v>
      </c>
      <c r="C196" t="s">
        <v>1749</v>
      </c>
      <c r="D196" s="66" t="s">
        <v>1856</v>
      </c>
      <c r="E196" s="65">
        <v>9</v>
      </c>
    </row>
    <row r="197" spans="1:5" x14ac:dyDescent="0.25">
      <c r="A197" t="s">
        <v>22</v>
      </c>
      <c r="B197" t="s">
        <v>83</v>
      </c>
      <c r="C197" t="s">
        <v>1750</v>
      </c>
      <c r="D197" s="66" t="s">
        <v>1861</v>
      </c>
      <c r="E197" s="65">
        <v>2</v>
      </c>
    </row>
    <row r="198" spans="1:5" x14ac:dyDescent="0.25">
      <c r="A198" t="s">
        <v>29</v>
      </c>
      <c r="B198" t="s">
        <v>30</v>
      </c>
      <c r="C198" t="s">
        <v>1751</v>
      </c>
      <c r="D198" s="66" t="s">
        <v>1876</v>
      </c>
      <c r="E198" s="65">
        <v>1</v>
      </c>
    </row>
    <row r="199" spans="1:5" x14ac:dyDescent="0.25">
      <c r="A199" t="s">
        <v>29</v>
      </c>
      <c r="B199" t="s">
        <v>30</v>
      </c>
      <c r="C199" t="s">
        <v>1752</v>
      </c>
      <c r="D199" s="66" t="s">
        <v>1856</v>
      </c>
      <c r="E199" s="65">
        <v>1</v>
      </c>
    </row>
    <row r="200" spans="1:5" x14ac:dyDescent="0.25">
      <c r="A200" t="s">
        <v>29</v>
      </c>
      <c r="B200" t="s">
        <v>29</v>
      </c>
      <c r="C200" t="s">
        <v>1753</v>
      </c>
      <c r="D200" s="66" t="s">
        <v>1846</v>
      </c>
      <c r="E200" s="65">
        <v>1</v>
      </c>
    </row>
    <row r="201" spans="1:5" x14ac:dyDescent="0.25">
      <c r="A201" t="s">
        <v>31</v>
      </c>
      <c r="B201" t="s">
        <v>32</v>
      </c>
      <c r="C201" t="s">
        <v>1754</v>
      </c>
      <c r="D201" s="66" t="s">
        <v>1845</v>
      </c>
      <c r="E201" s="65">
        <v>1</v>
      </c>
    </row>
    <row r="202" spans="1:5" x14ac:dyDescent="0.25">
      <c r="A202" t="s">
        <v>31</v>
      </c>
      <c r="B202" t="s">
        <v>32</v>
      </c>
      <c r="C202" t="s">
        <v>1755</v>
      </c>
      <c r="D202" s="66" t="s">
        <v>1886</v>
      </c>
      <c r="E202" s="65">
        <v>1</v>
      </c>
    </row>
    <row r="203" spans="1:5" x14ac:dyDescent="0.25">
      <c r="A203" t="s">
        <v>31</v>
      </c>
      <c r="B203" t="s">
        <v>32</v>
      </c>
      <c r="C203" t="s">
        <v>1756</v>
      </c>
      <c r="D203" s="66" t="s">
        <v>1854</v>
      </c>
      <c r="E203" s="65">
        <v>2</v>
      </c>
    </row>
    <row r="204" spans="1:5" x14ac:dyDescent="0.25">
      <c r="A204" t="s">
        <v>31</v>
      </c>
      <c r="B204" t="s">
        <v>32</v>
      </c>
      <c r="C204" t="s">
        <v>1757</v>
      </c>
      <c r="D204" s="66" t="s">
        <v>1887</v>
      </c>
      <c r="E204" s="65">
        <v>2</v>
      </c>
    </row>
    <row r="205" spans="1:5" x14ac:dyDescent="0.25">
      <c r="A205" t="s">
        <v>31</v>
      </c>
      <c r="B205" t="s">
        <v>32</v>
      </c>
      <c r="C205" t="s">
        <v>1758</v>
      </c>
      <c r="D205" s="66" t="s">
        <v>1857</v>
      </c>
      <c r="E205" s="65">
        <v>1</v>
      </c>
    </row>
    <row r="206" spans="1:5" x14ac:dyDescent="0.25">
      <c r="A206" t="s">
        <v>31</v>
      </c>
      <c r="B206" t="s">
        <v>32</v>
      </c>
      <c r="C206" t="s">
        <v>1759</v>
      </c>
      <c r="D206" s="66" t="s">
        <v>1878</v>
      </c>
      <c r="E206" s="65">
        <v>7</v>
      </c>
    </row>
    <row r="207" spans="1:5" x14ac:dyDescent="0.25">
      <c r="A207" t="s">
        <v>31</v>
      </c>
      <c r="B207" t="s">
        <v>32</v>
      </c>
      <c r="C207" t="s">
        <v>1760</v>
      </c>
      <c r="D207" s="66" t="s">
        <v>1888</v>
      </c>
      <c r="E207" s="65">
        <v>2</v>
      </c>
    </row>
    <row r="208" spans="1:5" x14ac:dyDescent="0.25">
      <c r="A208" t="s">
        <v>31</v>
      </c>
      <c r="B208" t="s">
        <v>32</v>
      </c>
      <c r="C208" t="s">
        <v>1761</v>
      </c>
      <c r="D208" s="66" t="s">
        <v>1889</v>
      </c>
      <c r="E208" s="65">
        <v>16</v>
      </c>
    </row>
    <row r="209" spans="1:5" x14ac:dyDescent="0.25">
      <c r="A209" t="s">
        <v>31</v>
      </c>
      <c r="B209" t="s">
        <v>32</v>
      </c>
      <c r="C209" t="s">
        <v>1762</v>
      </c>
      <c r="D209" s="66" t="s">
        <v>1869</v>
      </c>
      <c r="E209" s="65">
        <v>3</v>
      </c>
    </row>
    <row r="210" spans="1:5" x14ac:dyDescent="0.25">
      <c r="A210" t="s">
        <v>31</v>
      </c>
      <c r="B210" t="s">
        <v>32</v>
      </c>
      <c r="C210" t="s">
        <v>1763</v>
      </c>
      <c r="D210" s="66" t="s">
        <v>1882</v>
      </c>
      <c r="E210" s="65">
        <v>2</v>
      </c>
    </row>
    <row r="211" spans="1:5" x14ac:dyDescent="0.25">
      <c r="A211" t="s">
        <v>31</v>
      </c>
      <c r="B211" t="s">
        <v>32</v>
      </c>
      <c r="C211" t="s">
        <v>1764</v>
      </c>
      <c r="D211" s="66" t="s">
        <v>1842</v>
      </c>
      <c r="E211" s="65">
        <v>2</v>
      </c>
    </row>
    <row r="212" spans="1:5" x14ac:dyDescent="0.25">
      <c r="A212" t="s">
        <v>31</v>
      </c>
      <c r="B212" t="s">
        <v>32</v>
      </c>
      <c r="C212" t="s">
        <v>1765</v>
      </c>
      <c r="D212" s="66" t="s">
        <v>1872</v>
      </c>
      <c r="E212" s="65">
        <v>4</v>
      </c>
    </row>
    <row r="213" spans="1:5" x14ac:dyDescent="0.25">
      <c r="A213" t="s">
        <v>31</v>
      </c>
      <c r="B213" t="s">
        <v>32</v>
      </c>
      <c r="C213" t="s">
        <v>1766</v>
      </c>
      <c r="D213" s="66" t="s">
        <v>1884</v>
      </c>
      <c r="E213" s="65">
        <v>1</v>
      </c>
    </row>
    <row r="214" spans="1:5" x14ac:dyDescent="0.25">
      <c r="A214" t="s">
        <v>31</v>
      </c>
      <c r="B214" t="s">
        <v>32</v>
      </c>
      <c r="C214" t="s">
        <v>1767</v>
      </c>
      <c r="D214" s="66" t="s">
        <v>1844</v>
      </c>
      <c r="E214" s="65">
        <v>1</v>
      </c>
    </row>
    <row r="215" spans="1:5" x14ac:dyDescent="0.25">
      <c r="A215" t="s">
        <v>31</v>
      </c>
      <c r="B215" t="s">
        <v>32</v>
      </c>
      <c r="C215" t="s">
        <v>1768</v>
      </c>
      <c r="D215" s="66" t="s">
        <v>1846</v>
      </c>
      <c r="E215" s="65">
        <v>30</v>
      </c>
    </row>
    <row r="216" spans="1:5" x14ac:dyDescent="0.25">
      <c r="A216" t="s">
        <v>31</v>
      </c>
      <c r="B216" t="s">
        <v>32</v>
      </c>
      <c r="C216" t="s">
        <v>1769</v>
      </c>
      <c r="D216" s="66" t="s">
        <v>1847</v>
      </c>
      <c r="E216" s="65">
        <v>41</v>
      </c>
    </row>
    <row r="217" spans="1:5" x14ac:dyDescent="0.25">
      <c r="A217" t="s">
        <v>31</v>
      </c>
      <c r="B217" t="s">
        <v>32</v>
      </c>
      <c r="C217" t="s">
        <v>1770</v>
      </c>
      <c r="D217" s="66" t="s">
        <v>1870</v>
      </c>
      <c r="E217" s="65">
        <v>6</v>
      </c>
    </row>
    <row r="218" spans="1:5" x14ac:dyDescent="0.25">
      <c r="A218" t="s">
        <v>31</v>
      </c>
      <c r="B218" t="s">
        <v>32</v>
      </c>
      <c r="C218" t="s">
        <v>1771</v>
      </c>
      <c r="D218" s="66" t="s">
        <v>1848</v>
      </c>
      <c r="E218" s="65">
        <v>1</v>
      </c>
    </row>
    <row r="219" spans="1:5" x14ac:dyDescent="0.25">
      <c r="A219" t="s">
        <v>31</v>
      </c>
      <c r="B219" t="s">
        <v>32</v>
      </c>
      <c r="C219" t="s">
        <v>1772</v>
      </c>
      <c r="D219" s="66" t="s">
        <v>1866</v>
      </c>
      <c r="E219" s="65">
        <v>2</v>
      </c>
    </row>
    <row r="220" spans="1:5" x14ac:dyDescent="0.25">
      <c r="A220" t="s">
        <v>31</v>
      </c>
      <c r="B220" t="s">
        <v>32</v>
      </c>
      <c r="C220" t="s">
        <v>1773</v>
      </c>
      <c r="D220" s="66" t="s">
        <v>1868</v>
      </c>
      <c r="E220" s="65">
        <v>1</v>
      </c>
    </row>
    <row r="221" spans="1:5" x14ac:dyDescent="0.25">
      <c r="A221" t="s">
        <v>31</v>
      </c>
      <c r="B221" t="s">
        <v>32</v>
      </c>
      <c r="C221" t="s">
        <v>1774</v>
      </c>
      <c r="D221" s="66" t="s">
        <v>1849</v>
      </c>
      <c r="E221" s="65">
        <v>1</v>
      </c>
    </row>
    <row r="222" spans="1:5" x14ac:dyDescent="0.25">
      <c r="A222" t="s">
        <v>31</v>
      </c>
      <c r="B222" t="s">
        <v>32</v>
      </c>
      <c r="C222" t="s">
        <v>1775</v>
      </c>
      <c r="D222" s="66" t="s">
        <v>1875</v>
      </c>
      <c r="E222" s="65">
        <v>1</v>
      </c>
    </row>
    <row r="223" spans="1:5" x14ac:dyDescent="0.25">
      <c r="A223" t="s">
        <v>31</v>
      </c>
      <c r="B223" t="s">
        <v>32</v>
      </c>
      <c r="C223" t="s">
        <v>1776</v>
      </c>
      <c r="D223" s="66" t="s">
        <v>1880</v>
      </c>
      <c r="E223" s="65">
        <v>1</v>
      </c>
    </row>
    <row r="224" spans="1:5" x14ac:dyDescent="0.25">
      <c r="A224" t="s">
        <v>31</v>
      </c>
      <c r="B224" t="s">
        <v>32</v>
      </c>
      <c r="C224" t="s">
        <v>1777</v>
      </c>
      <c r="D224" s="66" t="s">
        <v>1862</v>
      </c>
      <c r="E224" s="65">
        <v>3</v>
      </c>
    </row>
    <row r="225" spans="1:5" x14ac:dyDescent="0.25">
      <c r="A225" t="s">
        <v>31</v>
      </c>
      <c r="B225" t="s">
        <v>32</v>
      </c>
      <c r="C225" t="s">
        <v>1778</v>
      </c>
      <c r="D225" s="66" t="s">
        <v>1851</v>
      </c>
      <c r="E225" s="65">
        <v>1</v>
      </c>
    </row>
    <row r="226" spans="1:5" x14ac:dyDescent="0.25">
      <c r="A226" t="s">
        <v>31</v>
      </c>
      <c r="B226" t="s">
        <v>32</v>
      </c>
      <c r="C226" t="s">
        <v>1779</v>
      </c>
      <c r="D226" s="66" t="s">
        <v>1876</v>
      </c>
      <c r="E226" s="65">
        <v>15</v>
      </c>
    </row>
    <row r="227" spans="1:5" x14ac:dyDescent="0.25">
      <c r="A227" t="s">
        <v>31</v>
      </c>
      <c r="B227" t="s">
        <v>32</v>
      </c>
      <c r="C227" t="s">
        <v>1780</v>
      </c>
      <c r="D227" s="66" t="s">
        <v>1852</v>
      </c>
      <c r="E227" s="65">
        <v>1</v>
      </c>
    </row>
    <row r="228" spans="1:5" x14ac:dyDescent="0.25">
      <c r="A228" t="s">
        <v>31</v>
      </c>
      <c r="B228" t="s">
        <v>32</v>
      </c>
      <c r="C228" t="s">
        <v>1781</v>
      </c>
      <c r="D228" s="66" t="s">
        <v>1859</v>
      </c>
      <c r="E228" s="65">
        <v>19</v>
      </c>
    </row>
    <row r="229" spans="1:5" x14ac:dyDescent="0.25">
      <c r="A229" t="s">
        <v>31</v>
      </c>
      <c r="B229" t="s">
        <v>32</v>
      </c>
      <c r="C229" t="s">
        <v>1782</v>
      </c>
      <c r="D229" s="66" t="s">
        <v>1853</v>
      </c>
      <c r="E229" s="65">
        <v>5</v>
      </c>
    </row>
    <row r="230" spans="1:5" x14ac:dyDescent="0.25">
      <c r="A230" t="s">
        <v>31</v>
      </c>
      <c r="B230" t="s">
        <v>32</v>
      </c>
      <c r="C230" t="s">
        <v>1783</v>
      </c>
      <c r="D230" s="66" t="s">
        <v>1877</v>
      </c>
      <c r="E230" s="65">
        <v>7</v>
      </c>
    </row>
    <row r="231" spans="1:5" x14ac:dyDescent="0.25">
      <c r="A231" t="s">
        <v>31</v>
      </c>
      <c r="B231" t="s">
        <v>32</v>
      </c>
      <c r="C231" t="s">
        <v>1784</v>
      </c>
      <c r="D231" s="66" t="s">
        <v>1856</v>
      </c>
      <c r="E231" s="65">
        <v>20</v>
      </c>
    </row>
    <row r="232" spans="1:5" x14ac:dyDescent="0.25">
      <c r="A232" t="s">
        <v>31</v>
      </c>
      <c r="B232" t="s">
        <v>32</v>
      </c>
      <c r="C232" t="s">
        <v>1785</v>
      </c>
      <c r="D232" s="66" t="s">
        <v>1861</v>
      </c>
      <c r="E232" s="65">
        <v>2</v>
      </c>
    </row>
    <row r="233" spans="1:5" x14ac:dyDescent="0.25">
      <c r="A233" t="s">
        <v>31</v>
      </c>
      <c r="B233" t="s">
        <v>52</v>
      </c>
      <c r="C233" t="s">
        <v>1786</v>
      </c>
      <c r="D233" s="66" t="s">
        <v>1856</v>
      </c>
      <c r="E233" s="65">
        <v>1</v>
      </c>
    </row>
    <row r="234" spans="1:5" x14ac:dyDescent="0.25">
      <c r="A234" t="s">
        <v>31</v>
      </c>
      <c r="B234" t="s">
        <v>70</v>
      </c>
      <c r="C234" t="s">
        <v>1787</v>
      </c>
      <c r="D234" s="66" t="s">
        <v>1847</v>
      </c>
      <c r="E234" s="65">
        <v>9</v>
      </c>
    </row>
    <row r="235" spans="1:5" x14ac:dyDescent="0.25">
      <c r="A235" t="s">
        <v>31</v>
      </c>
      <c r="B235" t="s">
        <v>70</v>
      </c>
      <c r="C235" t="s">
        <v>1788</v>
      </c>
      <c r="D235" s="66" t="s">
        <v>1853</v>
      </c>
      <c r="E235" s="65">
        <v>1</v>
      </c>
    </row>
    <row r="236" spans="1:5" x14ac:dyDescent="0.25">
      <c r="A236" t="s">
        <v>31</v>
      </c>
      <c r="B236" t="s">
        <v>78</v>
      </c>
      <c r="C236" t="s">
        <v>1789</v>
      </c>
      <c r="D236" s="66" t="s">
        <v>1856</v>
      </c>
      <c r="E236" s="65">
        <v>1</v>
      </c>
    </row>
    <row r="237" spans="1:5" x14ac:dyDescent="0.25">
      <c r="A237" t="s">
        <v>45</v>
      </c>
      <c r="B237" t="s">
        <v>45</v>
      </c>
      <c r="C237" t="s">
        <v>1790</v>
      </c>
      <c r="D237" s="66" t="s">
        <v>1846</v>
      </c>
      <c r="E237" s="65">
        <v>2</v>
      </c>
    </row>
    <row r="238" spans="1:5" x14ac:dyDescent="0.25">
      <c r="A238" t="s">
        <v>45</v>
      </c>
      <c r="B238" t="s">
        <v>45</v>
      </c>
      <c r="C238" t="s">
        <v>1791</v>
      </c>
      <c r="D238" s="66" t="s">
        <v>1876</v>
      </c>
      <c r="E238" s="65">
        <v>3</v>
      </c>
    </row>
    <row r="239" spans="1:5" x14ac:dyDescent="0.25">
      <c r="A239" t="s">
        <v>45</v>
      </c>
      <c r="B239" t="s">
        <v>45</v>
      </c>
      <c r="C239" t="s">
        <v>1792</v>
      </c>
      <c r="D239" s="66" t="s">
        <v>1852</v>
      </c>
      <c r="E239" s="65">
        <v>2</v>
      </c>
    </row>
    <row r="240" spans="1:5" x14ac:dyDescent="0.25">
      <c r="A240" t="s">
        <v>45</v>
      </c>
      <c r="B240" t="s">
        <v>45</v>
      </c>
      <c r="C240" t="s">
        <v>1793</v>
      </c>
      <c r="D240" s="66" t="s">
        <v>1859</v>
      </c>
      <c r="E240" s="65">
        <v>2</v>
      </c>
    </row>
    <row r="241" spans="1:5" x14ac:dyDescent="0.25">
      <c r="A241" t="s">
        <v>48</v>
      </c>
      <c r="B241" t="s">
        <v>48</v>
      </c>
      <c r="C241" t="s">
        <v>1794</v>
      </c>
      <c r="D241" s="66" t="s">
        <v>1884</v>
      </c>
      <c r="E241" s="65">
        <v>1</v>
      </c>
    </row>
    <row r="242" spans="1:5" x14ac:dyDescent="0.25">
      <c r="A242" t="s">
        <v>48</v>
      </c>
      <c r="B242" t="s">
        <v>48</v>
      </c>
      <c r="C242" t="s">
        <v>1795</v>
      </c>
      <c r="D242" s="66" t="s">
        <v>1866</v>
      </c>
      <c r="E242" s="65">
        <v>1</v>
      </c>
    </row>
    <row r="243" spans="1:5" x14ac:dyDescent="0.25">
      <c r="A243" t="s">
        <v>41</v>
      </c>
      <c r="B243" t="s">
        <v>42</v>
      </c>
      <c r="C243" t="s">
        <v>1796</v>
      </c>
      <c r="D243" s="66" t="s">
        <v>1868</v>
      </c>
      <c r="E243" s="65">
        <v>1</v>
      </c>
    </row>
    <row r="244" spans="1:5" x14ac:dyDescent="0.25">
      <c r="A244" t="s">
        <v>41</v>
      </c>
      <c r="B244" t="s">
        <v>49</v>
      </c>
      <c r="C244" t="s">
        <v>1797</v>
      </c>
      <c r="D244" s="66" t="s">
        <v>1888</v>
      </c>
      <c r="E244" s="65">
        <v>1</v>
      </c>
    </row>
    <row r="245" spans="1:5" x14ac:dyDescent="0.25">
      <c r="A245" t="s">
        <v>41</v>
      </c>
      <c r="B245" t="s">
        <v>49</v>
      </c>
      <c r="C245" t="s">
        <v>1798</v>
      </c>
      <c r="D245" s="66" t="s">
        <v>1865</v>
      </c>
      <c r="E245" s="65">
        <v>2</v>
      </c>
    </row>
    <row r="246" spans="1:5" x14ac:dyDescent="0.25">
      <c r="A246" t="s">
        <v>41</v>
      </c>
      <c r="B246" t="s">
        <v>64</v>
      </c>
      <c r="C246" t="s">
        <v>1799</v>
      </c>
      <c r="D246" s="66" t="s">
        <v>1842</v>
      </c>
      <c r="E246" s="65">
        <v>1</v>
      </c>
    </row>
    <row r="247" spans="1:5" x14ac:dyDescent="0.25">
      <c r="A247" t="s">
        <v>41</v>
      </c>
      <c r="B247" t="s">
        <v>69</v>
      </c>
      <c r="C247" t="s">
        <v>1800</v>
      </c>
      <c r="D247" s="66" t="s">
        <v>1856</v>
      </c>
      <c r="E247" s="65">
        <v>1</v>
      </c>
    </row>
    <row r="248" spans="1:5" x14ac:dyDescent="0.25">
      <c r="A248" t="s">
        <v>90</v>
      </c>
      <c r="B248" t="s">
        <v>90</v>
      </c>
      <c r="C248" t="s">
        <v>1801</v>
      </c>
      <c r="D248" s="66" t="s">
        <v>1847</v>
      </c>
      <c r="E248" s="65">
        <v>1</v>
      </c>
    </row>
    <row r="249" spans="1:5" x14ac:dyDescent="0.25">
      <c r="A249" t="s">
        <v>88</v>
      </c>
      <c r="B249" t="s">
        <v>89</v>
      </c>
      <c r="C249" t="s">
        <v>1802</v>
      </c>
      <c r="D249" s="66" t="s">
        <v>1846</v>
      </c>
      <c r="E249" s="65">
        <v>1</v>
      </c>
    </row>
    <row r="250" spans="1:5" x14ac:dyDescent="0.25">
      <c r="A250" t="s">
        <v>43</v>
      </c>
      <c r="B250" t="s">
        <v>44</v>
      </c>
      <c r="C250" t="s">
        <v>1803</v>
      </c>
      <c r="D250" s="66" t="s">
        <v>1851</v>
      </c>
      <c r="E250" s="65">
        <v>1</v>
      </c>
    </row>
    <row r="251" spans="1:5" x14ac:dyDescent="0.25">
      <c r="A251" t="s">
        <v>43</v>
      </c>
      <c r="B251" t="s">
        <v>51</v>
      </c>
      <c r="C251" t="s">
        <v>1804</v>
      </c>
      <c r="D251" s="66" t="s">
        <v>1872</v>
      </c>
      <c r="E251" s="65">
        <v>3</v>
      </c>
    </row>
    <row r="252" spans="1:5" x14ac:dyDescent="0.25">
      <c r="A252" t="s">
        <v>43</v>
      </c>
      <c r="B252" t="s">
        <v>51</v>
      </c>
      <c r="C252" t="s">
        <v>1805</v>
      </c>
      <c r="D252" s="66" t="s">
        <v>1844</v>
      </c>
      <c r="E252" s="65">
        <v>3</v>
      </c>
    </row>
    <row r="253" spans="1:5" x14ac:dyDescent="0.25">
      <c r="A253" t="s">
        <v>43</v>
      </c>
      <c r="B253" t="s">
        <v>51</v>
      </c>
      <c r="C253" t="s">
        <v>1806</v>
      </c>
      <c r="D253" s="66" t="s">
        <v>1866</v>
      </c>
      <c r="E253" s="65">
        <v>1</v>
      </c>
    </row>
    <row r="254" spans="1:5" x14ac:dyDescent="0.25">
      <c r="A254" t="s">
        <v>43</v>
      </c>
      <c r="B254" t="s">
        <v>53</v>
      </c>
      <c r="C254" t="s">
        <v>1807</v>
      </c>
      <c r="D254" s="66" t="s">
        <v>1847</v>
      </c>
      <c r="E254" s="65">
        <v>1</v>
      </c>
    </row>
    <row r="255" spans="1:5" x14ac:dyDescent="0.25">
      <c r="A255" t="s">
        <v>43</v>
      </c>
      <c r="B255" t="s">
        <v>53</v>
      </c>
      <c r="C255" t="s">
        <v>1808</v>
      </c>
      <c r="D255" s="66" t="s">
        <v>1875</v>
      </c>
      <c r="E255" s="65">
        <v>1</v>
      </c>
    </row>
    <row r="256" spans="1:5" x14ac:dyDescent="0.25">
      <c r="A256" t="s">
        <v>43</v>
      </c>
      <c r="B256" t="s">
        <v>53</v>
      </c>
      <c r="C256" t="s">
        <v>1809</v>
      </c>
      <c r="D256" s="66" t="s">
        <v>1862</v>
      </c>
      <c r="E256" s="65">
        <v>1</v>
      </c>
    </row>
    <row r="257" spans="1:5" x14ac:dyDescent="0.25">
      <c r="A257" t="s">
        <v>43</v>
      </c>
      <c r="B257" t="s">
        <v>59</v>
      </c>
      <c r="C257" t="s">
        <v>1810</v>
      </c>
      <c r="D257" s="66" t="s">
        <v>1844</v>
      </c>
      <c r="E257" s="65">
        <v>1</v>
      </c>
    </row>
    <row r="258" spans="1:5" x14ac:dyDescent="0.25">
      <c r="A258" t="s">
        <v>43</v>
      </c>
      <c r="B258" t="s">
        <v>43</v>
      </c>
      <c r="C258" t="s">
        <v>1811</v>
      </c>
      <c r="D258" s="66" t="s">
        <v>1869</v>
      </c>
      <c r="E258" s="65">
        <v>1</v>
      </c>
    </row>
    <row r="259" spans="1:5" x14ac:dyDescent="0.25">
      <c r="A259" t="s">
        <v>16</v>
      </c>
      <c r="B259" t="s">
        <v>17</v>
      </c>
      <c r="C259" t="s">
        <v>1812</v>
      </c>
      <c r="D259" s="66" t="s">
        <v>1862</v>
      </c>
      <c r="E259" s="65">
        <v>1</v>
      </c>
    </row>
    <row r="260" spans="1:5" x14ac:dyDescent="0.25">
      <c r="A260" t="s">
        <v>16</v>
      </c>
      <c r="B260" t="s">
        <v>40</v>
      </c>
      <c r="C260" t="s">
        <v>1813</v>
      </c>
      <c r="D260" s="66" t="s">
        <v>1846</v>
      </c>
      <c r="E260" s="65">
        <v>1</v>
      </c>
    </row>
    <row r="261" spans="1:5" x14ac:dyDescent="0.25">
      <c r="A261" t="s">
        <v>16</v>
      </c>
      <c r="B261" t="s">
        <v>40</v>
      </c>
      <c r="C261" t="s">
        <v>1814</v>
      </c>
      <c r="D261" s="66" t="s">
        <v>1859</v>
      </c>
      <c r="E261" s="65">
        <v>1</v>
      </c>
    </row>
    <row r="262" spans="1:5" x14ac:dyDescent="0.25">
      <c r="A262" t="s">
        <v>16</v>
      </c>
      <c r="B262" t="s">
        <v>50</v>
      </c>
      <c r="C262" t="s">
        <v>1815</v>
      </c>
      <c r="D262" s="66" t="s">
        <v>1847</v>
      </c>
      <c r="E262" s="65">
        <v>4</v>
      </c>
    </row>
    <row r="263" spans="1:5" x14ac:dyDescent="0.25">
      <c r="A263" t="s">
        <v>16</v>
      </c>
      <c r="B263" t="s">
        <v>50</v>
      </c>
      <c r="C263" t="s">
        <v>1816</v>
      </c>
      <c r="D263" s="66" t="s">
        <v>1856</v>
      </c>
      <c r="E263" s="65">
        <v>1</v>
      </c>
    </row>
    <row r="264" spans="1:5" x14ac:dyDescent="0.25">
      <c r="A264" t="s">
        <v>35</v>
      </c>
      <c r="B264" t="s">
        <v>36</v>
      </c>
      <c r="C264" t="s">
        <v>1817</v>
      </c>
      <c r="D264" s="66" t="s">
        <v>1871</v>
      </c>
      <c r="E264" s="65">
        <v>1</v>
      </c>
    </row>
    <row r="265" spans="1:5" x14ac:dyDescent="0.25">
      <c r="A265" t="s">
        <v>35</v>
      </c>
      <c r="B265" t="s">
        <v>36</v>
      </c>
      <c r="C265" t="s">
        <v>1818</v>
      </c>
      <c r="D265" s="66" t="s">
        <v>1872</v>
      </c>
      <c r="E265" s="65">
        <v>3</v>
      </c>
    </row>
    <row r="266" spans="1:5" x14ac:dyDescent="0.25">
      <c r="A266" t="s">
        <v>35</v>
      </c>
      <c r="B266" t="s">
        <v>36</v>
      </c>
      <c r="C266" t="s">
        <v>1819</v>
      </c>
      <c r="D266" s="66" t="s">
        <v>1844</v>
      </c>
      <c r="E266" s="65">
        <v>1</v>
      </c>
    </row>
    <row r="267" spans="1:5" x14ac:dyDescent="0.25">
      <c r="A267" t="s">
        <v>35</v>
      </c>
      <c r="B267" t="s">
        <v>36</v>
      </c>
      <c r="C267" t="s">
        <v>1820</v>
      </c>
      <c r="D267" s="66" t="s">
        <v>1847</v>
      </c>
      <c r="E267" s="65">
        <v>1</v>
      </c>
    </row>
    <row r="268" spans="1:5" x14ac:dyDescent="0.25">
      <c r="A268" t="s">
        <v>35</v>
      </c>
      <c r="B268" t="s">
        <v>36</v>
      </c>
      <c r="C268" t="s">
        <v>1821</v>
      </c>
      <c r="D268" s="66" t="s">
        <v>1848</v>
      </c>
      <c r="E268" s="65">
        <v>1</v>
      </c>
    </row>
    <row r="269" spans="1:5" x14ac:dyDescent="0.25">
      <c r="A269" t="s">
        <v>35</v>
      </c>
      <c r="B269" t="s">
        <v>36</v>
      </c>
      <c r="C269" t="s">
        <v>1822</v>
      </c>
      <c r="D269" s="66" t="s">
        <v>1850</v>
      </c>
      <c r="E269" s="65">
        <v>1</v>
      </c>
    </row>
    <row r="270" spans="1:5" x14ac:dyDescent="0.25">
      <c r="A270" t="s">
        <v>35</v>
      </c>
      <c r="B270" t="s">
        <v>36</v>
      </c>
      <c r="C270" t="s">
        <v>1823</v>
      </c>
      <c r="D270" s="66" t="s">
        <v>1867</v>
      </c>
      <c r="E270" s="65">
        <v>2</v>
      </c>
    </row>
    <row r="271" spans="1:5" x14ac:dyDescent="0.25">
      <c r="A271" t="s">
        <v>35</v>
      </c>
      <c r="B271" t="s">
        <v>36</v>
      </c>
      <c r="C271" t="s">
        <v>1824</v>
      </c>
      <c r="D271" s="66" t="s">
        <v>1862</v>
      </c>
      <c r="E271" s="65">
        <v>3</v>
      </c>
    </row>
    <row r="272" spans="1:5" x14ac:dyDescent="0.25">
      <c r="A272" t="s">
        <v>35</v>
      </c>
      <c r="B272" t="s">
        <v>36</v>
      </c>
      <c r="C272" t="s">
        <v>1825</v>
      </c>
      <c r="D272" s="66" t="s">
        <v>1860</v>
      </c>
      <c r="E272" s="65">
        <v>2</v>
      </c>
    </row>
    <row r="273" spans="1:5" x14ac:dyDescent="0.25">
      <c r="A273" t="s">
        <v>35</v>
      </c>
      <c r="B273" t="s">
        <v>36</v>
      </c>
      <c r="C273" t="s">
        <v>1826</v>
      </c>
      <c r="D273" s="66" t="s">
        <v>1851</v>
      </c>
      <c r="E273" s="65">
        <v>1</v>
      </c>
    </row>
    <row r="274" spans="1:5" x14ac:dyDescent="0.25">
      <c r="A274" t="s">
        <v>35</v>
      </c>
      <c r="B274" t="s">
        <v>36</v>
      </c>
      <c r="C274" t="s">
        <v>1827</v>
      </c>
      <c r="D274" s="66" t="s">
        <v>1876</v>
      </c>
      <c r="E274" s="65">
        <v>4</v>
      </c>
    </row>
    <row r="275" spans="1:5" x14ac:dyDescent="0.25">
      <c r="A275" t="s">
        <v>35</v>
      </c>
      <c r="B275" t="s">
        <v>36</v>
      </c>
      <c r="C275" t="s">
        <v>1828</v>
      </c>
      <c r="D275" s="66" t="s">
        <v>1852</v>
      </c>
      <c r="E275" s="65">
        <v>1</v>
      </c>
    </row>
    <row r="276" spans="1:5" x14ac:dyDescent="0.25">
      <c r="A276" t="s">
        <v>35</v>
      </c>
      <c r="B276" t="s">
        <v>36</v>
      </c>
      <c r="C276" t="s">
        <v>1829</v>
      </c>
      <c r="D276" s="66" t="s">
        <v>1859</v>
      </c>
      <c r="E276" s="65">
        <v>1</v>
      </c>
    </row>
    <row r="277" spans="1:5" x14ac:dyDescent="0.25">
      <c r="A277" t="s">
        <v>35</v>
      </c>
      <c r="B277" t="s">
        <v>36</v>
      </c>
      <c r="C277" t="s">
        <v>1830</v>
      </c>
      <c r="D277" s="66" t="s">
        <v>1856</v>
      </c>
      <c r="E277" s="65">
        <v>7</v>
      </c>
    </row>
    <row r="278" spans="1:5" x14ac:dyDescent="0.25">
      <c r="A278" t="s">
        <v>35</v>
      </c>
      <c r="B278" t="s">
        <v>75</v>
      </c>
      <c r="C278" t="s">
        <v>1831</v>
      </c>
      <c r="D278" s="66" t="s">
        <v>1846</v>
      </c>
      <c r="E278" s="65">
        <v>2</v>
      </c>
    </row>
    <row r="279" spans="1:5" x14ac:dyDescent="0.25">
      <c r="A279" t="s">
        <v>35</v>
      </c>
      <c r="B279" t="s">
        <v>75</v>
      </c>
      <c r="C279" t="s">
        <v>1832</v>
      </c>
      <c r="D279" s="66" t="s">
        <v>1851</v>
      </c>
      <c r="E279" s="65">
        <v>1</v>
      </c>
    </row>
    <row r="280" spans="1:5" x14ac:dyDescent="0.25">
      <c r="A280" t="s">
        <v>35</v>
      </c>
      <c r="B280" t="s">
        <v>75</v>
      </c>
      <c r="C280" t="s">
        <v>1833</v>
      </c>
      <c r="D280" s="66" t="s">
        <v>1876</v>
      </c>
      <c r="E280" s="65">
        <v>2</v>
      </c>
    </row>
    <row r="281" spans="1:5" x14ac:dyDescent="0.25">
      <c r="A281" t="s">
        <v>35</v>
      </c>
      <c r="B281" t="s">
        <v>35</v>
      </c>
      <c r="C281" t="s">
        <v>1834</v>
      </c>
      <c r="D281" s="66" t="s">
        <v>1871</v>
      </c>
      <c r="E281" s="65">
        <v>1</v>
      </c>
    </row>
    <row r="282" spans="1:5" x14ac:dyDescent="0.25">
      <c r="A282" t="s">
        <v>35</v>
      </c>
      <c r="B282" t="s">
        <v>35</v>
      </c>
      <c r="C282" t="s">
        <v>1835</v>
      </c>
      <c r="D282" s="66" t="s">
        <v>1865</v>
      </c>
      <c r="E282" s="65">
        <v>1</v>
      </c>
    </row>
    <row r="283" spans="1:5" x14ac:dyDescent="0.25">
      <c r="A283" t="s">
        <v>35</v>
      </c>
      <c r="B283" t="s">
        <v>35</v>
      </c>
      <c r="C283" t="s">
        <v>1836</v>
      </c>
      <c r="D283" s="66" t="s">
        <v>1844</v>
      </c>
      <c r="E283" s="65">
        <v>1</v>
      </c>
    </row>
    <row r="284" spans="1:5" x14ac:dyDescent="0.25">
      <c r="A284" t="s">
        <v>35</v>
      </c>
      <c r="B284" t="s">
        <v>35</v>
      </c>
      <c r="C284" t="s">
        <v>1837</v>
      </c>
      <c r="D284" s="66" t="s">
        <v>1846</v>
      </c>
      <c r="E284" s="65">
        <v>2</v>
      </c>
    </row>
    <row r="285" spans="1:5" x14ac:dyDescent="0.25">
      <c r="A285" t="s">
        <v>35</v>
      </c>
      <c r="B285" t="s">
        <v>35</v>
      </c>
      <c r="C285" t="s">
        <v>1838</v>
      </c>
      <c r="D285" s="66" t="s">
        <v>1859</v>
      </c>
      <c r="E285" s="65">
        <v>3</v>
      </c>
    </row>
    <row r="286" spans="1:5" x14ac:dyDescent="0.25">
      <c r="A286" t="s">
        <v>35</v>
      </c>
      <c r="B286" t="s">
        <v>35</v>
      </c>
      <c r="C286" t="s">
        <v>1839</v>
      </c>
      <c r="D286" s="66" t="s">
        <v>1853</v>
      </c>
      <c r="E286" s="65">
        <v>1</v>
      </c>
    </row>
    <row r="287" spans="1:5" x14ac:dyDescent="0.25">
      <c r="A287" t="s">
        <v>35</v>
      </c>
      <c r="B287" t="s">
        <v>35</v>
      </c>
      <c r="C287" t="s">
        <v>1840</v>
      </c>
      <c r="D287" s="66" t="s">
        <v>1856</v>
      </c>
      <c r="E287" s="65">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B4D2-6BD2-4F96-AFFA-6DAF98BCAD9B}">
  <sheetPr>
    <tabColor rgb="FFFFC000"/>
  </sheetPr>
  <dimension ref="A1:E54"/>
  <sheetViews>
    <sheetView topLeftCell="A505" workbookViewId="0">
      <selection activeCell="G23" sqref="G23"/>
    </sheetView>
  </sheetViews>
  <sheetFormatPr baseColWidth="10" defaultRowHeight="13.8" x14ac:dyDescent="0.25"/>
  <cols>
    <col min="1" max="1" width="16.19921875" bestFit="1" customWidth="1"/>
    <col min="2" max="2" width="13.5" bestFit="1" customWidth="1"/>
    <col min="3" max="3" width="16.09765625" bestFit="1" customWidth="1"/>
    <col min="4" max="4" width="7.8984375" bestFit="1" customWidth="1"/>
    <col min="5" max="5" width="11.3984375" bestFit="1" customWidth="1"/>
  </cols>
  <sheetData>
    <row r="1" spans="1:5" x14ac:dyDescent="0.25">
      <c r="A1" s="64" t="s">
        <v>6</v>
      </c>
      <c r="B1" s="64" t="s">
        <v>7</v>
      </c>
      <c r="C1" s="64" t="s">
        <v>1</v>
      </c>
      <c r="D1" s="64" t="s">
        <v>4</v>
      </c>
      <c r="E1" t="s">
        <v>104</v>
      </c>
    </row>
    <row r="2" spans="1:5" x14ac:dyDescent="0.25">
      <c r="A2" t="s">
        <v>38</v>
      </c>
      <c r="B2" t="s">
        <v>39</v>
      </c>
      <c r="C2" t="s">
        <v>1890</v>
      </c>
      <c r="D2" s="66" t="s">
        <v>1872</v>
      </c>
      <c r="E2" s="65">
        <v>1</v>
      </c>
    </row>
    <row r="3" spans="1:5" x14ac:dyDescent="0.25">
      <c r="A3" t="s">
        <v>38</v>
      </c>
      <c r="B3" t="s">
        <v>46</v>
      </c>
      <c r="C3" t="s">
        <v>1891</v>
      </c>
      <c r="D3" s="66" t="s">
        <v>1874</v>
      </c>
      <c r="E3" s="65">
        <v>1</v>
      </c>
    </row>
    <row r="4" spans="1:5" x14ac:dyDescent="0.25">
      <c r="A4" t="s">
        <v>38</v>
      </c>
      <c r="B4" t="s">
        <v>46</v>
      </c>
      <c r="C4" t="s">
        <v>1892</v>
      </c>
      <c r="D4" s="66" t="s">
        <v>1879</v>
      </c>
      <c r="E4" s="65">
        <v>1</v>
      </c>
    </row>
    <row r="5" spans="1:5" x14ac:dyDescent="0.25">
      <c r="A5" t="s">
        <v>38</v>
      </c>
      <c r="B5" t="s">
        <v>46</v>
      </c>
      <c r="C5" t="s">
        <v>1893</v>
      </c>
      <c r="D5" s="66" t="s">
        <v>1856</v>
      </c>
      <c r="E5" s="65">
        <v>1</v>
      </c>
    </row>
    <row r="6" spans="1:5" x14ac:dyDescent="0.25">
      <c r="A6" t="s">
        <v>73</v>
      </c>
      <c r="B6" t="s">
        <v>77</v>
      </c>
      <c r="C6" t="s">
        <v>1894</v>
      </c>
      <c r="D6" s="66" t="s">
        <v>1846</v>
      </c>
      <c r="E6" s="65">
        <v>1</v>
      </c>
    </row>
    <row r="7" spans="1:5" x14ac:dyDescent="0.25">
      <c r="A7" t="s">
        <v>28</v>
      </c>
      <c r="B7" t="s">
        <v>76</v>
      </c>
      <c r="C7" t="s">
        <v>1895</v>
      </c>
      <c r="D7" s="66" t="s">
        <v>1919</v>
      </c>
      <c r="E7" s="65">
        <v>1</v>
      </c>
    </row>
    <row r="8" spans="1:5" x14ac:dyDescent="0.25">
      <c r="A8" t="s">
        <v>22</v>
      </c>
      <c r="B8" t="s">
        <v>25</v>
      </c>
      <c r="C8" t="s">
        <v>1896</v>
      </c>
      <c r="D8" s="66" t="s">
        <v>1879</v>
      </c>
      <c r="E8" s="65">
        <v>1</v>
      </c>
    </row>
    <row r="9" spans="1:5" x14ac:dyDescent="0.25">
      <c r="A9" t="s">
        <v>22</v>
      </c>
      <c r="B9" t="s">
        <v>25</v>
      </c>
      <c r="C9" t="s">
        <v>1897</v>
      </c>
      <c r="D9" s="66" t="s">
        <v>1859</v>
      </c>
      <c r="E9" s="65">
        <v>1</v>
      </c>
    </row>
    <row r="10" spans="1:5" x14ac:dyDescent="0.25">
      <c r="A10" t="s">
        <v>22</v>
      </c>
      <c r="B10" t="s">
        <v>47</v>
      </c>
      <c r="C10" t="s">
        <v>1898</v>
      </c>
      <c r="D10" s="66" t="s">
        <v>1882</v>
      </c>
      <c r="E10" s="65">
        <v>1</v>
      </c>
    </row>
    <row r="11" spans="1:5" x14ac:dyDescent="0.25">
      <c r="A11" t="s">
        <v>22</v>
      </c>
      <c r="B11" t="s">
        <v>47</v>
      </c>
      <c r="C11" t="s">
        <v>1634</v>
      </c>
      <c r="D11" s="66" t="s">
        <v>1850</v>
      </c>
      <c r="E11" s="65">
        <v>1</v>
      </c>
    </row>
    <row r="12" spans="1:5" x14ac:dyDescent="0.25">
      <c r="A12" t="s">
        <v>22</v>
      </c>
      <c r="B12" t="s">
        <v>47</v>
      </c>
      <c r="C12" t="s">
        <v>1899</v>
      </c>
      <c r="D12" s="66" t="s">
        <v>1860</v>
      </c>
      <c r="E12" s="65">
        <v>3</v>
      </c>
    </row>
    <row r="13" spans="1:5" x14ac:dyDescent="0.25">
      <c r="A13" t="s">
        <v>22</v>
      </c>
      <c r="B13" t="s">
        <v>57</v>
      </c>
      <c r="C13" t="s">
        <v>1900</v>
      </c>
      <c r="D13" s="66" t="s">
        <v>1850</v>
      </c>
      <c r="E13" s="65">
        <v>1</v>
      </c>
    </row>
    <row r="14" spans="1:5" x14ac:dyDescent="0.25">
      <c r="A14" t="s">
        <v>22</v>
      </c>
      <c r="B14" t="s">
        <v>60</v>
      </c>
      <c r="C14" t="s">
        <v>1644</v>
      </c>
      <c r="D14" s="66" t="s">
        <v>1872</v>
      </c>
      <c r="E14" s="65">
        <v>1</v>
      </c>
    </row>
    <row r="15" spans="1:5" x14ac:dyDescent="0.25">
      <c r="A15" t="s">
        <v>22</v>
      </c>
      <c r="B15" t="s">
        <v>60</v>
      </c>
      <c r="C15" t="s">
        <v>1645</v>
      </c>
      <c r="D15" s="66" t="s">
        <v>1846</v>
      </c>
      <c r="E15" s="65">
        <v>1</v>
      </c>
    </row>
    <row r="16" spans="1:5" x14ac:dyDescent="0.25">
      <c r="A16" t="s">
        <v>22</v>
      </c>
      <c r="B16" t="s">
        <v>60</v>
      </c>
      <c r="C16" t="s">
        <v>1653</v>
      </c>
      <c r="D16" s="66" t="s">
        <v>1859</v>
      </c>
      <c r="E16" s="65">
        <v>1</v>
      </c>
    </row>
    <row r="17" spans="1:5" x14ac:dyDescent="0.25">
      <c r="A17" t="s">
        <v>22</v>
      </c>
      <c r="B17" t="s">
        <v>61</v>
      </c>
      <c r="C17" t="s">
        <v>1658</v>
      </c>
      <c r="D17" s="66" t="s">
        <v>1846</v>
      </c>
      <c r="E17" s="65">
        <v>1</v>
      </c>
    </row>
    <row r="18" spans="1:5" x14ac:dyDescent="0.25">
      <c r="A18" t="s">
        <v>22</v>
      </c>
      <c r="B18" t="s">
        <v>61</v>
      </c>
      <c r="C18" t="s">
        <v>1901</v>
      </c>
      <c r="D18" s="66" t="s">
        <v>1877</v>
      </c>
      <c r="E18" s="65">
        <v>1</v>
      </c>
    </row>
    <row r="19" spans="1:5" x14ac:dyDescent="0.25">
      <c r="A19" t="s">
        <v>22</v>
      </c>
      <c r="B19" t="s">
        <v>66</v>
      </c>
      <c r="C19" t="s">
        <v>1686</v>
      </c>
      <c r="D19" s="66" t="s">
        <v>1846</v>
      </c>
      <c r="E19" s="65">
        <v>1</v>
      </c>
    </row>
    <row r="20" spans="1:5" x14ac:dyDescent="0.25">
      <c r="A20" t="s">
        <v>22</v>
      </c>
      <c r="B20" t="s">
        <v>66</v>
      </c>
      <c r="C20" t="s">
        <v>1902</v>
      </c>
      <c r="D20" s="66" t="s">
        <v>1850</v>
      </c>
      <c r="E20" s="65">
        <v>1</v>
      </c>
    </row>
    <row r="21" spans="1:5" x14ac:dyDescent="0.25">
      <c r="A21" t="s">
        <v>22</v>
      </c>
      <c r="B21" t="s">
        <v>23</v>
      </c>
      <c r="C21" t="s">
        <v>1700</v>
      </c>
      <c r="D21" s="66" t="s">
        <v>1882</v>
      </c>
      <c r="E21" s="65">
        <v>2</v>
      </c>
    </row>
    <row r="22" spans="1:5" x14ac:dyDescent="0.25">
      <c r="A22" t="s">
        <v>22</v>
      </c>
      <c r="B22" t="s">
        <v>23</v>
      </c>
      <c r="C22" t="s">
        <v>1701</v>
      </c>
      <c r="D22" s="66" t="s">
        <v>1883</v>
      </c>
      <c r="E22" s="65">
        <v>1</v>
      </c>
    </row>
    <row r="23" spans="1:5" x14ac:dyDescent="0.25">
      <c r="A23" t="s">
        <v>22</v>
      </c>
      <c r="B23" t="s">
        <v>23</v>
      </c>
      <c r="C23" t="s">
        <v>1703</v>
      </c>
      <c r="D23" s="66" t="s">
        <v>1872</v>
      </c>
      <c r="E23" s="65">
        <v>1</v>
      </c>
    </row>
    <row r="24" spans="1:5" x14ac:dyDescent="0.25">
      <c r="A24" t="s">
        <v>22</v>
      </c>
      <c r="B24" t="s">
        <v>23</v>
      </c>
      <c r="C24" t="s">
        <v>1600</v>
      </c>
      <c r="D24" s="66" t="s">
        <v>1846</v>
      </c>
      <c r="E24" s="65">
        <v>3</v>
      </c>
    </row>
    <row r="25" spans="1:5" x14ac:dyDescent="0.25">
      <c r="A25" t="s">
        <v>22</v>
      </c>
      <c r="B25" t="s">
        <v>23</v>
      </c>
      <c r="C25" t="s">
        <v>1709</v>
      </c>
      <c r="D25" s="66" t="s">
        <v>1868</v>
      </c>
      <c r="E25" s="65">
        <v>1</v>
      </c>
    </row>
    <row r="26" spans="1:5" x14ac:dyDescent="0.25">
      <c r="A26" t="s">
        <v>22</v>
      </c>
      <c r="B26" t="s">
        <v>23</v>
      </c>
      <c r="C26" t="s">
        <v>1710</v>
      </c>
      <c r="D26" s="66" t="s">
        <v>1849</v>
      </c>
      <c r="E26" s="65">
        <v>4</v>
      </c>
    </row>
    <row r="27" spans="1:5" x14ac:dyDescent="0.25">
      <c r="A27" t="s">
        <v>22</v>
      </c>
      <c r="B27" t="s">
        <v>23</v>
      </c>
      <c r="C27" t="s">
        <v>1712</v>
      </c>
      <c r="D27" s="66" t="s">
        <v>1879</v>
      </c>
      <c r="E27" s="65">
        <v>4</v>
      </c>
    </row>
    <row r="28" spans="1:5" x14ac:dyDescent="0.25">
      <c r="A28" t="s">
        <v>22</v>
      </c>
      <c r="B28" t="s">
        <v>23</v>
      </c>
      <c r="C28" t="s">
        <v>1717</v>
      </c>
      <c r="D28" s="66" t="s">
        <v>1862</v>
      </c>
      <c r="E28" s="65">
        <v>1</v>
      </c>
    </row>
    <row r="29" spans="1:5" x14ac:dyDescent="0.25">
      <c r="A29" t="s">
        <v>22</v>
      </c>
      <c r="B29" t="s">
        <v>23</v>
      </c>
      <c r="C29" t="s">
        <v>1718</v>
      </c>
      <c r="D29" s="66" t="s">
        <v>1860</v>
      </c>
      <c r="E29" s="65">
        <v>3</v>
      </c>
    </row>
    <row r="30" spans="1:5" x14ac:dyDescent="0.25">
      <c r="A30" t="s">
        <v>22</v>
      </c>
      <c r="B30" t="s">
        <v>23</v>
      </c>
      <c r="C30" t="s">
        <v>1719</v>
      </c>
      <c r="D30" s="66" t="s">
        <v>1851</v>
      </c>
      <c r="E30" s="65">
        <v>6</v>
      </c>
    </row>
    <row r="31" spans="1:5" x14ac:dyDescent="0.25">
      <c r="A31" t="s">
        <v>22</v>
      </c>
      <c r="B31" t="s">
        <v>23</v>
      </c>
      <c r="C31" t="s">
        <v>1720</v>
      </c>
      <c r="D31" s="66" t="s">
        <v>1876</v>
      </c>
      <c r="E31" s="65">
        <v>3</v>
      </c>
    </row>
    <row r="32" spans="1:5" x14ac:dyDescent="0.25">
      <c r="A32" t="s">
        <v>22</v>
      </c>
      <c r="B32" t="s">
        <v>23</v>
      </c>
      <c r="C32" t="s">
        <v>1903</v>
      </c>
      <c r="D32" s="66" t="s">
        <v>1859</v>
      </c>
      <c r="E32" s="65">
        <v>3</v>
      </c>
    </row>
    <row r="33" spans="1:5" x14ac:dyDescent="0.25">
      <c r="A33" t="s">
        <v>22</v>
      </c>
      <c r="B33" t="s">
        <v>23</v>
      </c>
      <c r="C33" t="s">
        <v>1723</v>
      </c>
      <c r="D33" s="66" t="s">
        <v>1877</v>
      </c>
      <c r="E33" s="65">
        <v>3</v>
      </c>
    </row>
    <row r="34" spans="1:5" x14ac:dyDescent="0.25">
      <c r="A34" t="s">
        <v>22</v>
      </c>
      <c r="B34" t="s">
        <v>23</v>
      </c>
      <c r="C34" t="s">
        <v>1725</v>
      </c>
      <c r="D34" s="66" t="s">
        <v>1861</v>
      </c>
      <c r="E34" s="65">
        <v>6</v>
      </c>
    </row>
    <row r="35" spans="1:5" x14ac:dyDescent="0.25">
      <c r="A35" t="s">
        <v>22</v>
      </c>
      <c r="B35" t="s">
        <v>23</v>
      </c>
      <c r="C35" t="s">
        <v>1904</v>
      </c>
      <c r="D35" s="66" t="s">
        <v>1919</v>
      </c>
      <c r="E35" s="65">
        <v>8</v>
      </c>
    </row>
    <row r="36" spans="1:5" x14ac:dyDescent="0.25">
      <c r="A36" t="s">
        <v>22</v>
      </c>
      <c r="B36" t="s">
        <v>83</v>
      </c>
      <c r="C36" t="s">
        <v>1905</v>
      </c>
      <c r="D36" s="66" t="s">
        <v>1889</v>
      </c>
      <c r="E36" s="65">
        <v>1</v>
      </c>
    </row>
    <row r="37" spans="1:5" x14ac:dyDescent="0.25">
      <c r="A37" t="s">
        <v>22</v>
      </c>
      <c r="B37" t="s">
        <v>83</v>
      </c>
      <c r="C37" t="s">
        <v>1906</v>
      </c>
      <c r="D37" s="66" t="s">
        <v>1869</v>
      </c>
      <c r="E37" s="65">
        <v>1</v>
      </c>
    </row>
    <row r="38" spans="1:5" x14ac:dyDescent="0.25">
      <c r="A38" t="s">
        <v>22</v>
      </c>
      <c r="B38" t="s">
        <v>83</v>
      </c>
      <c r="C38" t="s">
        <v>1907</v>
      </c>
      <c r="D38" s="66" t="s">
        <v>1882</v>
      </c>
      <c r="E38" s="65">
        <v>1</v>
      </c>
    </row>
    <row r="39" spans="1:5" x14ac:dyDescent="0.25">
      <c r="A39" t="s">
        <v>22</v>
      </c>
      <c r="B39" t="s">
        <v>83</v>
      </c>
      <c r="C39" t="s">
        <v>1908</v>
      </c>
      <c r="D39" s="66" t="s">
        <v>1848</v>
      </c>
      <c r="E39" s="65">
        <v>1</v>
      </c>
    </row>
    <row r="40" spans="1:5" x14ac:dyDescent="0.25">
      <c r="A40" t="s">
        <v>22</v>
      </c>
      <c r="B40" t="s">
        <v>83</v>
      </c>
      <c r="C40" t="s">
        <v>1909</v>
      </c>
      <c r="D40" s="66" t="s">
        <v>1849</v>
      </c>
      <c r="E40" s="65">
        <v>1</v>
      </c>
    </row>
    <row r="41" spans="1:5" x14ac:dyDescent="0.25">
      <c r="A41" t="s">
        <v>22</v>
      </c>
      <c r="B41" t="s">
        <v>83</v>
      </c>
      <c r="C41" t="s">
        <v>1910</v>
      </c>
      <c r="D41" s="66" t="s">
        <v>1850</v>
      </c>
      <c r="E41" s="65">
        <v>1</v>
      </c>
    </row>
    <row r="42" spans="1:5" x14ac:dyDescent="0.25">
      <c r="A42" t="s">
        <v>22</v>
      </c>
      <c r="B42" t="s">
        <v>83</v>
      </c>
      <c r="C42" t="s">
        <v>1911</v>
      </c>
      <c r="D42" s="66" t="s">
        <v>1879</v>
      </c>
      <c r="E42" s="65">
        <v>5</v>
      </c>
    </row>
    <row r="43" spans="1:5" x14ac:dyDescent="0.25">
      <c r="A43" t="s">
        <v>22</v>
      </c>
      <c r="B43" t="s">
        <v>83</v>
      </c>
      <c r="C43" t="s">
        <v>1743</v>
      </c>
      <c r="D43" s="66" t="s">
        <v>1860</v>
      </c>
      <c r="E43" s="65">
        <v>1</v>
      </c>
    </row>
    <row r="44" spans="1:5" x14ac:dyDescent="0.25">
      <c r="A44" t="s">
        <v>22</v>
      </c>
      <c r="B44" t="s">
        <v>83</v>
      </c>
      <c r="C44" t="s">
        <v>1912</v>
      </c>
      <c r="D44" s="66" t="s">
        <v>1920</v>
      </c>
      <c r="E44" s="65">
        <v>1</v>
      </c>
    </row>
    <row r="45" spans="1:5" x14ac:dyDescent="0.25">
      <c r="A45" t="s">
        <v>22</v>
      </c>
      <c r="B45" t="s">
        <v>83</v>
      </c>
      <c r="C45" t="s">
        <v>1913</v>
      </c>
      <c r="D45" s="66" t="s">
        <v>1919</v>
      </c>
      <c r="E45" s="65">
        <v>1</v>
      </c>
    </row>
    <row r="46" spans="1:5" x14ac:dyDescent="0.25">
      <c r="A46" t="s">
        <v>31</v>
      </c>
      <c r="B46" t="s">
        <v>32</v>
      </c>
      <c r="C46" t="s">
        <v>1764</v>
      </c>
      <c r="D46" s="66" t="s">
        <v>1842</v>
      </c>
      <c r="E46" s="65">
        <v>1</v>
      </c>
    </row>
    <row r="47" spans="1:5" x14ac:dyDescent="0.25">
      <c r="A47" t="s">
        <v>31</v>
      </c>
      <c r="B47" t="s">
        <v>105</v>
      </c>
      <c r="C47" t="s">
        <v>1914</v>
      </c>
      <c r="D47" s="66" t="s">
        <v>1872</v>
      </c>
      <c r="E47" s="65">
        <v>1</v>
      </c>
    </row>
    <row r="48" spans="1:5" x14ac:dyDescent="0.25">
      <c r="A48" t="s">
        <v>45</v>
      </c>
      <c r="B48" t="s">
        <v>45</v>
      </c>
      <c r="C48" t="s">
        <v>1792</v>
      </c>
      <c r="D48" s="66" t="s">
        <v>1852</v>
      </c>
      <c r="E48" s="65">
        <v>1</v>
      </c>
    </row>
    <row r="49" spans="1:5" x14ac:dyDescent="0.25">
      <c r="A49" t="s">
        <v>41</v>
      </c>
      <c r="B49" t="s">
        <v>49</v>
      </c>
      <c r="C49" t="s">
        <v>1915</v>
      </c>
      <c r="D49" s="66" t="s">
        <v>1883</v>
      </c>
      <c r="E49" s="65">
        <v>1</v>
      </c>
    </row>
    <row r="50" spans="1:5" x14ac:dyDescent="0.25">
      <c r="A50" t="s">
        <v>43</v>
      </c>
      <c r="B50" t="s">
        <v>44</v>
      </c>
      <c r="C50" t="s">
        <v>1916</v>
      </c>
      <c r="D50" s="66" t="s">
        <v>1852</v>
      </c>
      <c r="E50" s="65">
        <v>1</v>
      </c>
    </row>
    <row r="51" spans="1:5" x14ac:dyDescent="0.25">
      <c r="A51" t="s">
        <v>43</v>
      </c>
      <c r="B51" t="s">
        <v>53</v>
      </c>
      <c r="C51" t="s">
        <v>1917</v>
      </c>
      <c r="D51" s="66" t="s">
        <v>1860</v>
      </c>
      <c r="E51" s="65">
        <v>1</v>
      </c>
    </row>
    <row r="52" spans="1:5" x14ac:dyDescent="0.25">
      <c r="A52" t="s">
        <v>35</v>
      </c>
      <c r="B52" t="s">
        <v>36</v>
      </c>
      <c r="C52" t="s">
        <v>1818</v>
      </c>
      <c r="D52" s="66" t="s">
        <v>1872</v>
      </c>
      <c r="E52" s="65">
        <v>1</v>
      </c>
    </row>
    <row r="53" spans="1:5" x14ac:dyDescent="0.25">
      <c r="A53" t="s">
        <v>35</v>
      </c>
      <c r="B53" t="s">
        <v>36</v>
      </c>
      <c r="C53" t="s">
        <v>1918</v>
      </c>
      <c r="D53" s="66" t="s">
        <v>1866</v>
      </c>
      <c r="E53" s="65">
        <v>1</v>
      </c>
    </row>
    <row r="54" spans="1:5" x14ac:dyDescent="0.25">
      <c r="A54" t="s">
        <v>35</v>
      </c>
      <c r="B54" t="s">
        <v>105</v>
      </c>
      <c r="C54" t="s">
        <v>1914</v>
      </c>
      <c r="D54" s="66" t="s">
        <v>1872</v>
      </c>
      <c r="E54" s="6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08DCC-CD7A-418F-80FC-C38E4E7B994B}">
  <sheetPr>
    <tabColor rgb="FFFFC000"/>
  </sheetPr>
  <dimension ref="A1:D74"/>
  <sheetViews>
    <sheetView workbookViewId="0">
      <selection activeCell="G23" sqref="G23"/>
    </sheetView>
  </sheetViews>
  <sheetFormatPr baseColWidth="10" defaultRowHeight="13.8" x14ac:dyDescent="0.25"/>
  <cols>
    <col min="1" max="1" width="16.19921875" bestFit="1" customWidth="1"/>
    <col min="2" max="2" width="13.5" bestFit="1" customWidth="1"/>
    <col min="3" max="3" width="16.09765625" bestFit="1" customWidth="1"/>
    <col min="4" max="6" width="7.8984375" bestFit="1" customWidth="1"/>
  </cols>
  <sheetData>
    <row r="1" spans="1:4" x14ac:dyDescent="0.25">
      <c r="A1" s="64" t="s">
        <v>6</v>
      </c>
      <c r="B1" s="64" t="s">
        <v>7</v>
      </c>
      <c r="C1" s="64" t="s">
        <v>1</v>
      </c>
      <c r="D1" s="64" t="s">
        <v>4</v>
      </c>
    </row>
    <row r="2" spans="1:4" x14ac:dyDescent="0.25">
      <c r="A2" t="s">
        <v>38</v>
      </c>
      <c r="B2" t="s">
        <v>99</v>
      </c>
      <c r="C2" t="s">
        <v>1921</v>
      </c>
      <c r="D2" s="66" t="s">
        <v>1992</v>
      </c>
    </row>
    <row r="3" spans="1:4" x14ac:dyDescent="0.25">
      <c r="A3" t="s">
        <v>38</v>
      </c>
      <c r="B3" t="s">
        <v>105</v>
      </c>
      <c r="C3" t="s">
        <v>1922</v>
      </c>
      <c r="D3" s="66" t="s">
        <v>1843</v>
      </c>
    </row>
    <row r="4" spans="1:4" x14ac:dyDescent="0.25">
      <c r="A4" t="s">
        <v>38</v>
      </c>
      <c r="B4" t="s">
        <v>105</v>
      </c>
      <c r="C4" t="s">
        <v>1923</v>
      </c>
      <c r="D4" s="66" t="s">
        <v>1843</v>
      </c>
    </row>
    <row r="5" spans="1:4" x14ac:dyDescent="0.25">
      <c r="A5" t="s">
        <v>38</v>
      </c>
      <c r="B5" t="s">
        <v>105</v>
      </c>
      <c r="C5" t="s">
        <v>1924</v>
      </c>
      <c r="D5" s="66" t="s">
        <v>1843</v>
      </c>
    </row>
    <row r="6" spans="1:4" x14ac:dyDescent="0.25">
      <c r="A6" t="s">
        <v>38</v>
      </c>
      <c r="B6" t="s">
        <v>105</v>
      </c>
      <c r="C6" t="s">
        <v>1925</v>
      </c>
      <c r="D6" s="66" t="s">
        <v>1843</v>
      </c>
    </row>
    <row r="7" spans="1:4" x14ac:dyDescent="0.25">
      <c r="A7" t="s">
        <v>73</v>
      </c>
      <c r="B7" t="s">
        <v>81</v>
      </c>
      <c r="C7" t="s">
        <v>1926</v>
      </c>
      <c r="D7" s="66" t="s">
        <v>1855</v>
      </c>
    </row>
    <row r="8" spans="1:4" x14ac:dyDescent="0.25">
      <c r="A8" t="s">
        <v>73</v>
      </c>
      <c r="B8" t="s">
        <v>105</v>
      </c>
      <c r="C8" t="s">
        <v>1927</v>
      </c>
      <c r="D8" s="66" t="s">
        <v>1843</v>
      </c>
    </row>
    <row r="9" spans="1:4" x14ac:dyDescent="0.25">
      <c r="A9" t="s">
        <v>73</v>
      </c>
      <c r="B9" t="s">
        <v>105</v>
      </c>
      <c r="C9" t="s">
        <v>1928</v>
      </c>
      <c r="D9" s="66" t="s">
        <v>1843</v>
      </c>
    </row>
    <row r="10" spans="1:4" x14ac:dyDescent="0.25">
      <c r="A10" t="s">
        <v>73</v>
      </c>
      <c r="B10" t="s">
        <v>105</v>
      </c>
      <c r="C10" t="s">
        <v>1929</v>
      </c>
      <c r="D10" s="66" t="s">
        <v>1843</v>
      </c>
    </row>
    <row r="11" spans="1:4" x14ac:dyDescent="0.25">
      <c r="A11" t="s">
        <v>73</v>
      </c>
      <c r="B11" t="s">
        <v>105</v>
      </c>
      <c r="C11" t="s">
        <v>1930</v>
      </c>
      <c r="D11" s="66" t="s">
        <v>1843</v>
      </c>
    </row>
    <row r="12" spans="1:4" x14ac:dyDescent="0.25">
      <c r="A12" t="s">
        <v>22</v>
      </c>
      <c r="B12" t="s">
        <v>23</v>
      </c>
      <c r="C12" t="s">
        <v>1724</v>
      </c>
      <c r="D12" s="66" t="s">
        <v>1855</v>
      </c>
    </row>
    <row r="13" spans="1:4" x14ac:dyDescent="0.25">
      <c r="A13" t="s">
        <v>22</v>
      </c>
      <c r="B13" t="s">
        <v>23</v>
      </c>
      <c r="C13" t="s">
        <v>1725</v>
      </c>
      <c r="D13" s="66" t="s">
        <v>1855</v>
      </c>
    </row>
    <row r="14" spans="1:4" x14ac:dyDescent="0.25">
      <c r="A14" t="s">
        <v>22</v>
      </c>
      <c r="B14" t="s">
        <v>23</v>
      </c>
      <c r="C14" t="s">
        <v>1931</v>
      </c>
      <c r="D14" s="66" t="s">
        <v>1855</v>
      </c>
    </row>
    <row r="15" spans="1:4" x14ac:dyDescent="0.25">
      <c r="A15" t="s">
        <v>22</v>
      </c>
      <c r="B15" t="s">
        <v>105</v>
      </c>
      <c r="C15" t="s">
        <v>1932</v>
      </c>
      <c r="D15" s="66" t="s">
        <v>1843</v>
      </c>
    </row>
    <row r="16" spans="1:4" x14ac:dyDescent="0.25">
      <c r="A16" t="s">
        <v>22</v>
      </c>
      <c r="B16" t="s">
        <v>105</v>
      </c>
      <c r="C16" t="s">
        <v>1933</v>
      </c>
      <c r="D16" s="66" t="s">
        <v>1843</v>
      </c>
    </row>
    <row r="17" spans="1:4" x14ac:dyDescent="0.25">
      <c r="A17" t="s">
        <v>22</v>
      </c>
      <c r="B17" t="s">
        <v>105</v>
      </c>
      <c r="C17" t="s">
        <v>1934</v>
      </c>
      <c r="D17" s="66" t="s">
        <v>1843</v>
      </c>
    </row>
    <row r="18" spans="1:4" x14ac:dyDescent="0.25">
      <c r="A18" t="s">
        <v>22</v>
      </c>
      <c r="B18" t="s">
        <v>105</v>
      </c>
      <c r="C18" t="s">
        <v>1935</v>
      </c>
      <c r="D18" s="66" t="s">
        <v>1843</v>
      </c>
    </row>
    <row r="19" spans="1:4" x14ac:dyDescent="0.25">
      <c r="A19" t="s">
        <v>22</v>
      </c>
      <c r="B19" t="s">
        <v>105</v>
      </c>
      <c r="C19" t="s">
        <v>1936</v>
      </c>
      <c r="D19" s="66" t="s">
        <v>1843</v>
      </c>
    </row>
    <row r="20" spans="1:4" x14ac:dyDescent="0.25">
      <c r="A20" t="s">
        <v>22</v>
      </c>
      <c r="B20" t="s">
        <v>105</v>
      </c>
      <c r="C20" t="s">
        <v>1937</v>
      </c>
      <c r="D20" s="66" t="s">
        <v>1843</v>
      </c>
    </row>
    <row r="21" spans="1:4" x14ac:dyDescent="0.25">
      <c r="A21" t="s">
        <v>22</v>
      </c>
      <c r="B21" t="s">
        <v>105</v>
      </c>
      <c r="C21" t="s">
        <v>1938</v>
      </c>
      <c r="D21" s="66" t="s">
        <v>1843</v>
      </c>
    </row>
    <row r="22" spans="1:4" x14ac:dyDescent="0.25">
      <c r="A22" t="s">
        <v>22</v>
      </c>
      <c r="B22" t="s">
        <v>105</v>
      </c>
      <c r="C22" t="s">
        <v>1939</v>
      </c>
      <c r="D22" s="66" t="s">
        <v>1843</v>
      </c>
    </row>
    <row r="23" spans="1:4" x14ac:dyDescent="0.25">
      <c r="A23" t="s">
        <v>22</v>
      </c>
      <c r="B23" t="s">
        <v>105</v>
      </c>
      <c r="C23" t="s">
        <v>1940</v>
      </c>
      <c r="D23" s="66" t="s">
        <v>1843</v>
      </c>
    </row>
    <row r="24" spans="1:4" x14ac:dyDescent="0.25">
      <c r="A24" t="s">
        <v>22</v>
      </c>
      <c r="B24" t="s">
        <v>105</v>
      </c>
      <c r="C24" t="s">
        <v>1941</v>
      </c>
      <c r="D24" s="66" t="s">
        <v>1843</v>
      </c>
    </row>
    <row r="25" spans="1:4" x14ac:dyDescent="0.25">
      <c r="A25" t="s">
        <v>22</v>
      </c>
      <c r="B25" t="s">
        <v>105</v>
      </c>
      <c r="C25" t="s">
        <v>1942</v>
      </c>
      <c r="D25" s="66" t="s">
        <v>1843</v>
      </c>
    </row>
    <row r="26" spans="1:4" x14ac:dyDescent="0.25">
      <c r="A26" t="s">
        <v>22</v>
      </c>
      <c r="B26" t="s">
        <v>105</v>
      </c>
      <c r="C26" t="s">
        <v>1943</v>
      </c>
      <c r="D26" s="66" t="s">
        <v>1843</v>
      </c>
    </row>
    <row r="27" spans="1:4" x14ac:dyDescent="0.25">
      <c r="A27" t="s">
        <v>22</v>
      </c>
      <c r="B27" t="s">
        <v>105</v>
      </c>
      <c r="C27" t="s">
        <v>1944</v>
      </c>
      <c r="D27" s="66" t="s">
        <v>1843</v>
      </c>
    </row>
    <row r="28" spans="1:4" x14ac:dyDescent="0.25">
      <c r="A28" t="s">
        <v>22</v>
      </c>
      <c r="B28" t="s">
        <v>105</v>
      </c>
      <c r="C28" t="s">
        <v>1945</v>
      </c>
      <c r="D28" s="66" t="s">
        <v>1843</v>
      </c>
    </row>
    <row r="29" spans="1:4" x14ac:dyDescent="0.25">
      <c r="A29" t="s">
        <v>22</v>
      </c>
      <c r="B29" t="s">
        <v>105</v>
      </c>
      <c r="C29" t="s">
        <v>1946</v>
      </c>
      <c r="D29" s="66" t="s">
        <v>1843</v>
      </c>
    </row>
    <row r="30" spans="1:4" x14ac:dyDescent="0.25">
      <c r="A30" t="s">
        <v>22</v>
      </c>
      <c r="B30" t="s">
        <v>105</v>
      </c>
      <c r="C30" t="s">
        <v>1947</v>
      </c>
      <c r="D30" s="66" t="s">
        <v>1843</v>
      </c>
    </row>
    <row r="31" spans="1:4" x14ac:dyDescent="0.25">
      <c r="A31" t="s">
        <v>22</v>
      </c>
      <c r="B31" t="s">
        <v>105</v>
      </c>
      <c r="C31" t="s">
        <v>1948</v>
      </c>
      <c r="D31" s="66" t="s">
        <v>1843</v>
      </c>
    </row>
    <row r="32" spans="1:4" x14ac:dyDescent="0.25">
      <c r="A32" t="s">
        <v>22</v>
      </c>
      <c r="B32" t="s">
        <v>105</v>
      </c>
      <c r="C32" t="s">
        <v>1949</v>
      </c>
      <c r="D32" s="66" t="s">
        <v>1843</v>
      </c>
    </row>
    <row r="33" spans="1:4" x14ac:dyDescent="0.25">
      <c r="A33" t="s">
        <v>22</v>
      </c>
      <c r="B33" t="s">
        <v>105</v>
      </c>
      <c r="C33" t="s">
        <v>1950</v>
      </c>
      <c r="D33" s="66" t="s">
        <v>1843</v>
      </c>
    </row>
    <row r="34" spans="1:4" x14ac:dyDescent="0.25">
      <c r="A34" t="s">
        <v>22</v>
      </c>
      <c r="B34" t="s">
        <v>105</v>
      </c>
      <c r="C34" t="s">
        <v>1951</v>
      </c>
      <c r="D34" s="66" t="s">
        <v>1843</v>
      </c>
    </row>
    <row r="35" spans="1:4" x14ac:dyDescent="0.25">
      <c r="A35" t="s">
        <v>22</v>
      </c>
      <c r="B35" t="s">
        <v>105</v>
      </c>
      <c r="C35" t="s">
        <v>1952</v>
      </c>
      <c r="D35" s="66" t="s">
        <v>1843</v>
      </c>
    </row>
    <row r="36" spans="1:4" x14ac:dyDescent="0.25">
      <c r="A36" t="s">
        <v>22</v>
      </c>
      <c r="B36" t="s">
        <v>105</v>
      </c>
      <c r="C36" t="s">
        <v>1953</v>
      </c>
      <c r="D36" s="66" t="s">
        <v>1843</v>
      </c>
    </row>
    <row r="37" spans="1:4" x14ac:dyDescent="0.25">
      <c r="A37" t="s">
        <v>22</v>
      </c>
      <c r="B37" t="s">
        <v>105</v>
      </c>
      <c r="C37" t="s">
        <v>1954</v>
      </c>
      <c r="D37" s="66" t="s">
        <v>1843</v>
      </c>
    </row>
    <row r="38" spans="1:4" x14ac:dyDescent="0.25">
      <c r="A38" t="s">
        <v>31</v>
      </c>
      <c r="B38" t="s">
        <v>105</v>
      </c>
      <c r="C38" t="s">
        <v>1955</v>
      </c>
      <c r="D38" s="66" t="s">
        <v>1843</v>
      </c>
    </row>
    <row r="39" spans="1:4" x14ac:dyDescent="0.25">
      <c r="A39" t="s">
        <v>31</v>
      </c>
      <c r="B39" t="s">
        <v>105</v>
      </c>
      <c r="C39" t="s">
        <v>1956</v>
      </c>
      <c r="D39" s="66" t="s">
        <v>1843</v>
      </c>
    </row>
    <row r="40" spans="1:4" x14ac:dyDescent="0.25">
      <c r="A40" t="s">
        <v>31</v>
      </c>
      <c r="B40" t="s">
        <v>105</v>
      </c>
      <c r="C40" t="s">
        <v>1957</v>
      </c>
      <c r="D40" s="66" t="s">
        <v>1843</v>
      </c>
    </row>
    <row r="41" spans="1:4" x14ac:dyDescent="0.25">
      <c r="A41" t="s">
        <v>31</v>
      </c>
      <c r="B41" t="s">
        <v>105</v>
      </c>
      <c r="C41" t="s">
        <v>1958</v>
      </c>
      <c r="D41" s="66" t="s">
        <v>1843</v>
      </c>
    </row>
    <row r="42" spans="1:4" x14ac:dyDescent="0.25">
      <c r="A42" t="s">
        <v>31</v>
      </c>
      <c r="B42" t="s">
        <v>105</v>
      </c>
      <c r="C42" t="s">
        <v>1959</v>
      </c>
      <c r="D42" s="66" t="s">
        <v>1843</v>
      </c>
    </row>
    <row r="43" spans="1:4" x14ac:dyDescent="0.25">
      <c r="A43" t="s">
        <v>31</v>
      </c>
      <c r="B43" t="s">
        <v>105</v>
      </c>
      <c r="C43" t="s">
        <v>1960</v>
      </c>
      <c r="D43" s="66" t="s">
        <v>1843</v>
      </c>
    </row>
    <row r="44" spans="1:4" x14ac:dyDescent="0.25">
      <c r="A44" t="s">
        <v>31</v>
      </c>
      <c r="B44" t="s">
        <v>105</v>
      </c>
      <c r="C44" t="s">
        <v>1961</v>
      </c>
      <c r="D44" s="66" t="s">
        <v>1843</v>
      </c>
    </row>
    <row r="45" spans="1:4" x14ac:dyDescent="0.25">
      <c r="A45" t="s">
        <v>31</v>
      </c>
      <c r="B45" t="s">
        <v>105</v>
      </c>
      <c r="C45" t="s">
        <v>1962</v>
      </c>
      <c r="D45" s="66" t="s">
        <v>1843</v>
      </c>
    </row>
    <row r="46" spans="1:4" x14ac:dyDescent="0.25">
      <c r="A46" t="s">
        <v>31</v>
      </c>
      <c r="B46" t="s">
        <v>105</v>
      </c>
      <c r="C46" t="s">
        <v>1963</v>
      </c>
      <c r="D46" s="66" t="s">
        <v>1843</v>
      </c>
    </row>
    <row r="47" spans="1:4" x14ac:dyDescent="0.25">
      <c r="A47" t="s">
        <v>31</v>
      </c>
      <c r="B47" t="s">
        <v>105</v>
      </c>
      <c r="C47" t="s">
        <v>1964</v>
      </c>
      <c r="D47" s="66" t="s">
        <v>1843</v>
      </c>
    </row>
    <row r="48" spans="1:4" x14ac:dyDescent="0.25">
      <c r="A48" t="s">
        <v>31</v>
      </c>
      <c r="B48" t="s">
        <v>105</v>
      </c>
      <c r="C48" t="s">
        <v>1965</v>
      </c>
      <c r="D48" s="66" t="s">
        <v>1843</v>
      </c>
    </row>
    <row r="49" spans="1:4" x14ac:dyDescent="0.25">
      <c r="A49" t="s">
        <v>31</v>
      </c>
      <c r="B49" t="s">
        <v>105</v>
      </c>
      <c r="C49" t="s">
        <v>1966</v>
      </c>
      <c r="D49" s="66" t="s">
        <v>1843</v>
      </c>
    </row>
    <row r="50" spans="1:4" x14ac:dyDescent="0.25">
      <c r="A50" t="s">
        <v>31</v>
      </c>
      <c r="B50" t="s">
        <v>105</v>
      </c>
      <c r="C50" t="s">
        <v>1967</v>
      </c>
      <c r="D50" s="66" t="s">
        <v>1843</v>
      </c>
    </row>
    <row r="51" spans="1:4" x14ac:dyDescent="0.25">
      <c r="A51" t="s">
        <v>31</v>
      </c>
      <c r="B51" t="s">
        <v>105</v>
      </c>
      <c r="C51" t="s">
        <v>1968</v>
      </c>
      <c r="D51" s="66" t="s">
        <v>1843</v>
      </c>
    </row>
    <row r="52" spans="1:4" x14ac:dyDescent="0.25">
      <c r="A52" t="s">
        <v>48</v>
      </c>
      <c r="B52" t="s">
        <v>48</v>
      </c>
      <c r="C52" t="s">
        <v>1969</v>
      </c>
      <c r="D52" s="66" t="s">
        <v>1855</v>
      </c>
    </row>
    <row r="53" spans="1:4" x14ac:dyDescent="0.25">
      <c r="A53" t="s">
        <v>43</v>
      </c>
      <c r="B53" t="s">
        <v>105</v>
      </c>
      <c r="C53" t="s">
        <v>1970</v>
      </c>
      <c r="D53" s="66" t="s">
        <v>1843</v>
      </c>
    </row>
    <row r="54" spans="1:4" x14ac:dyDescent="0.25">
      <c r="A54" t="s">
        <v>43</v>
      </c>
      <c r="B54" t="s">
        <v>105</v>
      </c>
      <c r="C54" t="s">
        <v>1971</v>
      </c>
      <c r="D54" s="66" t="s">
        <v>1843</v>
      </c>
    </row>
    <row r="55" spans="1:4" x14ac:dyDescent="0.25">
      <c r="A55" t="s">
        <v>35</v>
      </c>
      <c r="B55" t="s">
        <v>105</v>
      </c>
      <c r="C55" t="s">
        <v>1972</v>
      </c>
      <c r="D55" s="66" t="s">
        <v>1843</v>
      </c>
    </row>
    <row r="56" spans="1:4" x14ac:dyDescent="0.25">
      <c r="A56" t="s">
        <v>105</v>
      </c>
      <c r="B56" t="s">
        <v>105</v>
      </c>
      <c r="C56" t="s">
        <v>1973</v>
      </c>
      <c r="D56" s="66" t="s">
        <v>1841</v>
      </c>
    </row>
    <row r="57" spans="1:4" x14ac:dyDescent="0.25">
      <c r="A57" t="s">
        <v>105</v>
      </c>
      <c r="B57" t="s">
        <v>105</v>
      </c>
      <c r="C57" t="s">
        <v>1974</v>
      </c>
      <c r="D57" s="66" t="s">
        <v>1843</v>
      </c>
    </row>
    <row r="58" spans="1:4" x14ac:dyDescent="0.25">
      <c r="A58" t="s">
        <v>105</v>
      </c>
      <c r="B58" t="s">
        <v>105</v>
      </c>
      <c r="C58" t="s">
        <v>1975</v>
      </c>
      <c r="D58" s="66" t="s">
        <v>1843</v>
      </c>
    </row>
    <row r="59" spans="1:4" x14ac:dyDescent="0.25">
      <c r="A59" t="s">
        <v>105</v>
      </c>
      <c r="B59" t="s">
        <v>105</v>
      </c>
      <c r="C59" t="s">
        <v>1976</v>
      </c>
      <c r="D59" s="66" t="s">
        <v>1843</v>
      </c>
    </row>
    <row r="60" spans="1:4" x14ac:dyDescent="0.25">
      <c r="A60" t="s">
        <v>105</v>
      </c>
      <c r="B60" t="s">
        <v>105</v>
      </c>
      <c r="C60" t="s">
        <v>1977</v>
      </c>
      <c r="D60" s="66" t="s">
        <v>1843</v>
      </c>
    </row>
    <row r="61" spans="1:4" x14ac:dyDescent="0.25">
      <c r="A61" t="s">
        <v>105</v>
      </c>
      <c r="B61" t="s">
        <v>105</v>
      </c>
      <c r="C61" t="s">
        <v>1978</v>
      </c>
      <c r="D61" s="66" t="s">
        <v>1843</v>
      </c>
    </row>
    <row r="62" spans="1:4" x14ac:dyDescent="0.25">
      <c r="A62" t="s">
        <v>105</v>
      </c>
      <c r="B62" t="s">
        <v>105</v>
      </c>
      <c r="C62" t="s">
        <v>1979</v>
      </c>
      <c r="D62" s="66" t="s">
        <v>1855</v>
      </c>
    </row>
    <row r="63" spans="1:4" x14ac:dyDescent="0.25">
      <c r="A63" t="s">
        <v>105</v>
      </c>
      <c r="B63" t="s">
        <v>105</v>
      </c>
      <c r="C63" t="s">
        <v>1980</v>
      </c>
      <c r="D63" s="66" t="s">
        <v>1843</v>
      </c>
    </row>
    <row r="64" spans="1:4" x14ac:dyDescent="0.25">
      <c r="A64" t="s">
        <v>105</v>
      </c>
      <c r="B64" t="s">
        <v>105</v>
      </c>
      <c r="C64" t="s">
        <v>1981</v>
      </c>
      <c r="D64" s="66" t="s">
        <v>1843</v>
      </c>
    </row>
    <row r="65" spans="1:4" x14ac:dyDescent="0.25">
      <c r="A65" t="s">
        <v>105</v>
      </c>
      <c r="B65" t="s">
        <v>105</v>
      </c>
      <c r="C65" t="s">
        <v>1982</v>
      </c>
      <c r="D65" s="66" t="s">
        <v>1843</v>
      </c>
    </row>
    <row r="66" spans="1:4" x14ac:dyDescent="0.25">
      <c r="A66" t="s">
        <v>105</v>
      </c>
      <c r="B66" t="s">
        <v>105</v>
      </c>
      <c r="C66" t="s">
        <v>1983</v>
      </c>
      <c r="D66" s="66" t="s">
        <v>1843</v>
      </c>
    </row>
    <row r="67" spans="1:4" x14ac:dyDescent="0.25">
      <c r="A67" t="s">
        <v>105</v>
      </c>
      <c r="B67" t="s">
        <v>105</v>
      </c>
      <c r="C67" t="s">
        <v>1984</v>
      </c>
      <c r="D67" s="66" t="s">
        <v>1843</v>
      </c>
    </row>
    <row r="68" spans="1:4" x14ac:dyDescent="0.25">
      <c r="A68" t="s">
        <v>105</v>
      </c>
      <c r="B68" t="s">
        <v>105</v>
      </c>
      <c r="C68" t="s">
        <v>1985</v>
      </c>
      <c r="D68" s="66" t="s">
        <v>1843</v>
      </c>
    </row>
    <row r="69" spans="1:4" x14ac:dyDescent="0.25">
      <c r="A69" t="s">
        <v>105</v>
      </c>
      <c r="B69" t="s">
        <v>105</v>
      </c>
      <c r="C69" t="s">
        <v>1986</v>
      </c>
      <c r="D69" s="66" t="s">
        <v>1843</v>
      </c>
    </row>
    <row r="70" spans="1:4" x14ac:dyDescent="0.25">
      <c r="A70" t="s">
        <v>105</v>
      </c>
      <c r="B70" t="s">
        <v>105</v>
      </c>
      <c r="C70" t="s">
        <v>1987</v>
      </c>
      <c r="D70" s="66" t="s">
        <v>1843</v>
      </c>
    </row>
    <row r="71" spans="1:4" x14ac:dyDescent="0.25">
      <c r="A71" t="s">
        <v>105</v>
      </c>
      <c r="B71" t="s">
        <v>105</v>
      </c>
      <c r="C71" t="s">
        <v>1988</v>
      </c>
      <c r="D71" s="66" t="s">
        <v>1843</v>
      </c>
    </row>
    <row r="72" spans="1:4" x14ac:dyDescent="0.25">
      <c r="A72" t="s">
        <v>105</v>
      </c>
      <c r="B72" t="s">
        <v>105</v>
      </c>
      <c r="C72" t="s">
        <v>1989</v>
      </c>
      <c r="D72" s="66" t="s">
        <v>1843</v>
      </c>
    </row>
    <row r="73" spans="1:4" x14ac:dyDescent="0.25">
      <c r="A73" t="s">
        <v>105</v>
      </c>
      <c r="B73" t="s">
        <v>105</v>
      </c>
      <c r="C73" t="s">
        <v>1990</v>
      </c>
      <c r="D73" s="66" t="s">
        <v>1843</v>
      </c>
    </row>
    <row r="74" spans="1:4" x14ac:dyDescent="0.25">
      <c r="A74" t="s">
        <v>105</v>
      </c>
      <c r="B74" t="s">
        <v>105</v>
      </c>
      <c r="C74" t="s">
        <v>1991</v>
      </c>
      <c r="D74" s="66" t="s">
        <v>1843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T1001"/>
  <sheetViews>
    <sheetView showGridLines="0" workbookViewId="0">
      <pane ySplit="8" topLeftCell="A285" activePane="bottomLeft" state="frozen"/>
      <selection pane="bottomLeft" activeCell="O4" sqref="O4"/>
    </sheetView>
  </sheetViews>
  <sheetFormatPr baseColWidth="10" defaultColWidth="12.59765625" defaultRowHeight="15" customHeight="1" x14ac:dyDescent="0.25"/>
  <cols>
    <col min="1" max="1" width="5.59765625" customWidth="1"/>
    <col min="2" max="2" width="7.59765625" customWidth="1"/>
    <col min="3" max="9" width="9.3984375" customWidth="1"/>
    <col min="10" max="10" width="20" bestFit="1" customWidth="1"/>
    <col min="11" max="13" width="9.3984375" customWidth="1"/>
    <col min="14" max="14" width="20.59765625" customWidth="1"/>
    <col min="15" max="15" width="26" customWidth="1"/>
    <col min="16" max="16" width="9.3984375" customWidth="1"/>
    <col min="17" max="17" width="13.19921875" customWidth="1"/>
    <col min="18" max="19" width="9.3984375" customWidth="1"/>
    <col min="20" max="20" width="11" customWidth="1"/>
    <col min="21" max="26" width="9.3984375" customWidth="1"/>
  </cols>
  <sheetData>
    <row r="1" spans="2:20" ht="14.25" customHeight="1" x14ac:dyDescent="0.25"/>
    <row r="2" spans="2:20" ht="14.25" customHeight="1" x14ac:dyDescent="0.25"/>
    <row r="3" spans="2:20" ht="14.25" customHeight="1" x14ac:dyDescent="0.25"/>
    <row r="4" spans="2:20" ht="14.25" customHeight="1" x14ac:dyDescent="0.25"/>
    <row r="5" spans="2:20" ht="14.25" customHeight="1" x14ac:dyDescent="0.25"/>
    <row r="6" spans="2:20" ht="14.25" customHeight="1" x14ac:dyDescent="0.25"/>
    <row r="7" spans="2:20" ht="14.25" customHeight="1" x14ac:dyDescent="0.25"/>
    <row r="8" spans="2:20" ht="14.25" customHeight="1" x14ac:dyDescent="0.3">
      <c r="C8" s="11" t="s">
        <v>107</v>
      </c>
      <c r="D8" s="11" t="s">
        <v>108</v>
      </c>
      <c r="E8" s="11" t="s">
        <v>109</v>
      </c>
      <c r="F8" s="11" t="s">
        <v>110</v>
      </c>
      <c r="G8" s="11" t="s">
        <v>6</v>
      </c>
      <c r="H8" s="11" t="s">
        <v>111</v>
      </c>
      <c r="I8" s="11" t="s">
        <v>112</v>
      </c>
      <c r="J8" s="11" t="s">
        <v>7</v>
      </c>
      <c r="K8" s="11" t="s">
        <v>113</v>
      </c>
      <c r="L8" s="11" t="s">
        <v>114</v>
      </c>
      <c r="M8" s="11" t="s">
        <v>115</v>
      </c>
      <c r="N8" s="11" t="s">
        <v>116</v>
      </c>
      <c r="O8" s="11" t="s">
        <v>117</v>
      </c>
      <c r="Q8" s="11" t="s">
        <v>6</v>
      </c>
      <c r="R8" s="11" t="s">
        <v>118</v>
      </c>
      <c r="T8" s="13" t="s">
        <v>119</v>
      </c>
    </row>
    <row r="9" spans="2:20" ht="14.25" customHeight="1" x14ac:dyDescent="0.25">
      <c r="B9" s="14" t="str">
        <f>+'LOCALIZA HN'!$J9</f>
        <v>La Ceiba</v>
      </c>
      <c r="C9" s="15" t="s">
        <v>120</v>
      </c>
      <c r="D9" s="15" t="s">
        <v>121</v>
      </c>
      <c r="E9" s="15">
        <v>1</v>
      </c>
      <c r="F9" s="15" t="s">
        <v>122</v>
      </c>
      <c r="G9" s="15" t="s">
        <v>123</v>
      </c>
      <c r="H9" s="15">
        <v>1</v>
      </c>
      <c r="I9" s="39" t="s">
        <v>124</v>
      </c>
      <c r="J9" s="40" t="s">
        <v>46</v>
      </c>
      <c r="K9" s="15">
        <v>15.6782</v>
      </c>
      <c r="L9" s="15">
        <v>-86.742800000000003</v>
      </c>
      <c r="M9" s="15" t="s">
        <v>125</v>
      </c>
      <c r="N9" s="16" t="s">
        <v>126</v>
      </c>
      <c r="O9" s="16" t="s">
        <v>127</v>
      </c>
      <c r="Q9" s="15" t="s">
        <v>38</v>
      </c>
      <c r="R9" s="17">
        <v>1</v>
      </c>
      <c r="T9" s="18" t="s">
        <v>26</v>
      </c>
    </row>
    <row r="10" spans="2:20" ht="14.25" customHeight="1" x14ac:dyDescent="0.25">
      <c r="B10" s="14" t="str">
        <f>+'LOCALIZA HN'!$J10</f>
        <v>El Porvenir</v>
      </c>
      <c r="C10" s="15" t="s">
        <v>120</v>
      </c>
      <c r="D10" s="15" t="s">
        <v>121</v>
      </c>
      <c r="E10" s="15">
        <v>1</v>
      </c>
      <c r="F10" s="15" t="s">
        <v>122</v>
      </c>
      <c r="G10" s="15" t="s">
        <v>123</v>
      </c>
      <c r="H10" s="15">
        <v>2</v>
      </c>
      <c r="I10" s="39" t="s">
        <v>128</v>
      </c>
      <c r="J10" s="40" t="s">
        <v>99</v>
      </c>
      <c r="K10" s="15">
        <v>15.6676</v>
      </c>
      <c r="L10" s="15">
        <v>-86.925200000000004</v>
      </c>
      <c r="M10" s="15" t="s">
        <v>129</v>
      </c>
      <c r="N10" s="16" t="s">
        <v>130</v>
      </c>
      <c r="O10" s="16" t="s">
        <v>131</v>
      </c>
      <c r="Q10" s="15" t="s">
        <v>27</v>
      </c>
      <c r="R10" s="17">
        <v>6</v>
      </c>
      <c r="T10" s="18" t="s">
        <v>18</v>
      </c>
    </row>
    <row r="11" spans="2:20" ht="14.25" customHeight="1" x14ac:dyDescent="0.25">
      <c r="B11" s="14" t="str">
        <f>+'LOCALIZA HN'!$J11</f>
        <v>Esparta</v>
      </c>
      <c r="C11" s="15" t="s">
        <v>120</v>
      </c>
      <c r="D11" s="15" t="s">
        <v>121</v>
      </c>
      <c r="E11" s="15">
        <v>1</v>
      </c>
      <c r="F11" s="15" t="s">
        <v>122</v>
      </c>
      <c r="G11" s="15" t="s">
        <v>123</v>
      </c>
      <c r="H11" s="15">
        <v>3</v>
      </c>
      <c r="I11" s="39" t="s">
        <v>132</v>
      </c>
      <c r="J11" s="40" t="s">
        <v>39</v>
      </c>
      <c r="K11" s="15">
        <v>15.731</v>
      </c>
      <c r="L11" s="15">
        <v>-87.176699999999997</v>
      </c>
      <c r="M11" s="15" t="s">
        <v>133</v>
      </c>
      <c r="N11" s="16" t="s">
        <v>134</v>
      </c>
      <c r="O11" s="16" t="s">
        <v>135</v>
      </c>
      <c r="Q11" s="15" t="s">
        <v>73</v>
      </c>
      <c r="R11" s="17">
        <v>2</v>
      </c>
      <c r="T11" s="18" t="s">
        <v>19</v>
      </c>
    </row>
    <row r="12" spans="2:20" ht="14.25" customHeight="1" x14ac:dyDescent="0.25">
      <c r="B12" s="14" t="str">
        <f>+'LOCALIZA HN'!$J12</f>
        <v>Jutiapa</v>
      </c>
      <c r="C12" s="15" t="s">
        <v>120</v>
      </c>
      <c r="D12" s="15" t="s">
        <v>121</v>
      </c>
      <c r="E12" s="15">
        <v>1</v>
      </c>
      <c r="F12" s="15" t="s">
        <v>122</v>
      </c>
      <c r="G12" s="15" t="s">
        <v>123</v>
      </c>
      <c r="H12" s="15">
        <v>4</v>
      </c>
      <c r="I12" s="39" t="s">
        <v>136</v>
      </c>
      <c r="J12" s="40" t="s">
        <v>137</v>
      </c>
      <c r="K12" s="15">
        <v>15.685700000000001</v>
      </c>
      <c r="L12" s="15">
        <v>-86.504199999999997</v>
      </c>
      <c r="M12" s="15" t="s">
        <v>138</v>
      </c>
      <c r="N12" s="16" t="s">
        <v>139</v>
      </c>
      <c r="O12" s="16" t="s">
        <v>140</v>
      </c>
      <c r="Q12" s="15" t="s">
        <v>28</v>
      </c>
      <c r="R12" s="17">
        <v>3</v>
      </c>
    </row>
    <row r="13" spans="2:20" ht="14.25" customHeight="1" x14ac:dyDescent="0.25">
      <c r="B13" s="14" t="str">
        <f>+'LOCALIZA HN'!$J13</f>
        <v>La Masica</v>
      </c>
      <c r="C13" s="15" t="s">
        <v>120</v>
      </c>
      <c r="D13" s="15" t="s">
        <v>121</v>
      </c>
      <c r="E13" s="15">
        <v>1</v>
      </c>
      <c r="F13" s="15" t="s">
        <v>122</v>
      </c>
      <c r="G13" s="15" t="s">
        <v>123</v>
      </c>
      <c r="H13" s="15">
        <v>5</v>
      </c>
      <c r="I13" s="39" t="s">
        <v>141</v>
      </c>
      <c r="J13" s="40" t="s">
        <v>142</v>
      </c>
      <c r="K13" s="15">
        <v>15.575699999999999</v>
      </c>
      <c r="L13" s="15">
        <v>-87.137699999999995</v>
      </c>
      <c r="M13" s="15" t="s">
        <v>143</v>
      </c>
      <c r="N13" s="16" t="s">
        <v>144</v>
      </c>
      <c r="O13" s="16" t="s">
        <v>145</v>
      </c>
      <c r="Q13" s="15" t="s">
        <v>55</v>
      </c>
      <c r="R13" s="17">
        <v>4</v>
      </c>
    </row>
    <row r="14" spans="2:20" ht="14.25" customHeight="1" x14ac:dyDescent="0.25">
      <c r="B14" s="14" t="str">
        <f>+'LOCALIZA HN'!$J14</f>
        <v>San Francisco</v>
      </c>
      <c r="C14" s="15" t="s">
        <v>120</v>
      </c>
      <c r="D14" s="15" t="s">
        <v>121</v>
      </c>
      <c r="E14" s="15">
        <v>1</v>
      </c>
      <c r="F14" s="15" t="s">
        <v>122</v>
      </c>
      <c r="G14" s="15" t="s">
        <v>123</v>
      </c>
      <c r="H14" s="15">
        <v>6</v>
      </c>
      <c r="I14" s="39" t="s">
        <v>146</v>
      </c>
      <c r="J14" s="40" t="s">
        <v>64</v>
      </c>
      <c r="K14" s="15">
        <v>15.6538</v>
      </c>
      <c r="L14" s="15">
        <v>-87.028199999999998</v>
      </c>
      <c r="M14" s="15" t="s">
        <v>147</v>
      </c>
      <c r="N14" s="16" t="s">
        <v>148</v>
      </c>
      <c r="O14" s="16" t="s">
        <v>149</v>
      </c>
      <c r="Q14" s="15" t="s">
        <v>22</v>
      </c>
      <c r="R14" s="17">
        <v>5</v>
      </c>
    </row>
    <row r="15" spans="2:20" ht="14.25" customHeight="1" x14ac:dyDescent="0.25">
      <c r="B15" s="14" t="str">
        <f>+'LOCALIZA HN'!$J15</f>
        <v>Tela</v>
      </c>
      <c r="C15" s="15" t="s">
        <v>120</v>
      </c>
      <c r="D15" s="15" t="s">
        <v>121</v>
      </c>
      <c r="E15" s="15">
        <v>1</v>
      </c>
      <c r="F15" s="15" t="s">
        <v>122</v>
      </c>
      <c r="G15" s="15" t="s">
        <v>123</v>
      </c>
      <c r="H15" s="15">
        <v>7</v>
      </c>
      <c r="I15" s="39" t="s">
        <v>150</v>
      </c>
      <c r="J15" s="40" t="s">
        <v>80</v>
      </c>
      <c r="K15" s="15">
        <v>15.640499999999999</v>
      </c>
      <c r="L15" s="15">
        <v>-87.584500000000006</v>
      </c>
      <c r="M15" s="15" t="s">
        <v>151</v>
      </c>
      <c r="N15" s="16" t="s">
        <v>152</v>
      </c>
      <c r="O15" s="16" t="s">
        <v>153</v>
      </c>
      <c r="Q15" s="15" t="s">
        <v>29</v>
      </c>
      <c r="R15" s="17">
        <v>7</v>
      </c>
    </row>
    <row r="16" spans="2:20" ht="14.25" customHeight="1" x14ac:dyDescent="0.25">
      <c r="B16" s="14" t="str">
        <f>+'LOCALIZA HN'!$J16</f>
        <v>Arizona</v>
      </c>
      <c r="C16" s="15" t="s">
        <v>120</v>
      </c>
      <c r="D16" s="15" t="s">
        <v>121</v>
      </c>
      <c r="E16" s="15">
        <v>1</v>
      </c>
      <c r="F16" s="15" t="s">
        <v>122</v>
      </c>
      <c r="G16" s="15" t="s">
        <v>123</v>
      </c>
      <c r="H16" s="15">
        <v>8</v>
      </c>
      <c r="I16" s="39" t="s">
        <v>154</v>
      </c>
      <c r="J16" s="40" t="s">
        <v>155</v>
      </c>
      <c r="K16" s="15">
        <v>15.6195</v>
      </c>
      <c r="L16" s="15">
        <v>-87.352699999999999</v>
      </c>
      <c r="M16" s="15" t="s">
        <v>156</v>
      </c>
      <c r="N16" s="16" t="s">
        <v>157</v>
      </c>
      <c r="O16" s="16" t="s">
        <v>158</v>
      </c>
      <c r="Q16" s="15" t="s">
        <v>31</v>
      </c>
      <c r="R16" s="17">
        <v>8</v>
      </c>
    </row>
    <row r="17" spans="2:18" ht="14.25" customHeight="1" x14ac:dyDescent="0.25">
      <c r="B17" s="14" t="str">
        <f>+'LOCALIZA HN'!$J17</f>
        <v>Trujillo</v>
      </c>
      <c r="C17" s="15" t="s">
        <v>120</v>
      </c>
      <c r="D17" s="15" t="s">
        <v>121</v>
      </c>
      <c r="E17" s="15">
        <v>2</v>
      </c>
      <c r="F17" s="15" t="s">
        <v>159</v>
      </c>
      <c r="G17" s="15" t="s">
        <v>160</v>
      </c>
      <c r="H17" s="15">
        <v>1</v>
      </c>
      <c r="I17" s="39" t="s">
        <v>161</v>
      </c>
      <c r="J17" s="40" t="s">
        <v>82</v>
      </c>
      <c r="K17" s="15">
        <v>15.830500000000001</v>
      </c>
      <c r="L17" s="15">
        <v>-85.939800000000005</v>
      </c>
      <c r="M17" s="15" t="s">
        <v>162</v>
      </c>
      <c r="N17" s="16" t="s">
        <v>163</v>
      </c>
      <c r="O17" s="16" t="s">
        <v>164</v>
      </c>
      <c r="Q17" s="15" t="s">
        <v>165</v>
      </c>
      <c r="R17" s="17">
        <v>9</v>
      </c>
    </row>
    <row r="18" spans="2:18" ht="14.25" customHeight="1" x14ac:dyDescent="0.25">
      <c r="B18" s="14" t="str">
        <f>+'LOCALIZA HN'!$J18</f>
        <v>Balfate</v>
      </c>
      <c r="C18" s="15" t="s">
        <v>120</v>
      </c>
      <c r="D18" s="15" t="s">
        <v>121</v>
      </c>
      <c r="E18" s="15">
        <v>2</v>
      </c>
      <c r="F18" s="15" t="s">
        <v>159</v>
      </c>
      <c r="G18" s="15" t="s">
        <v>160</v>
      </c>
      <c r="H18" s="15">
        <v>2</v>
      </c>
      <c r="I18" s="39" t="s">
        <v>166</v>
      </c>
      <c r="J18" s="40" t="s">
        <v>167</v>
      </c>
      <c r="K18" s="15">
        <v>15.7607</v>
      </c>
      <c r="L18" s="15">
        <v>-86.302000000000007</v>
      </c>
      <c r="M18" s="15" t="s">
        <v>168</v>
      </c>
      <c r="N18" s="16" t="s">
        <v>169</v>
      </c>
      <c r="O18" s="16" t="s">
        <v>170</v>
      </c>
      <c r="Q18" s="15" t="s">
        <v>45</v>
      </c>
      <c r="R18" s="17">
        <v>10</v>
      </c>
    </row>
    <row r="19" spans="2:18" ht="14.25" customHeight="1" x14ac:dyDescent="0.25">
      <c r="B19" s="14" t="str">
        <f>+'LOCALIZA HN'!$J19</f>
        <v>Iriona</v>
      </c>
      <c r="C19" s="15" t="s">
        <v>120</v>
      </c>
      <c r="D19" s="15" t="s">
        <v>121</v>
      </c>
      <c r="E19" s="15">
        <v>2</v>
      </c>
      <c r="F19" s="15" t="s">
        <v>159</v>
      </c>
      <c r="G19" s="15" t="s">
        <v>160</v>
      </c>
      <c r="H19" s="15">
        <v>3</v>
      </c>
      <c r="I19" s="39" t="s">
        <v>171</v>
      </c>
      <c r="J19" s="40" t="s">
        <v>172</v>
      </c>
      <c r="K19" s="15">
        <v>15.5663</v>
      </c>
      <c r="L19" s="15">
        <v>-85.230800000000002</v>
      </c>
      <c r="M19" s="15" t="s">
        <v>173</v>
      </c>
      <c r="N19" s="16" t="s">
        <v>174</v>
      </c>
      <c r="O19" s="16" t="s">
        <v>175</v>
      </c>
      <c r="Q19" s="15" t="s">
        <v>176</v>
      </c>
      <c r="R19" s="17">
        <v>11</v>
      </c>
    </row>
    <row r="20" spans="2:18" ht="14.25" customHeight="1" x14ac:dyDescent="0.25">
      <c r="B20" s="14" t="str">
        <f>+'LOCALIZA HN'!$J20</f>
        <v>Limon</v>
      </c>
      <c r="C20" s="15" t="s">
        <v>120</v>
      </c>
      <c r="D20" s="15" t="s">
        <v>121</v>
      </c>
      <c r="E20" s="15">
        <v>2</v>
      </c>
      <c r="F20" s="15" t="s">
        <v>159</v>
      </c>
      <c r="G20" s="15" t="s">
        <v>160</v>
      </c>
      <c r="H20" s="15">
        <v>4</v>
      </c>
      <c r="I20" s="39" t="s">
        <v>177</v>
      </c>
      <c r="J20" s="40" t="s">
        <v>178</v>
      </c>
      <c r="K20" s="15">
        <v>15.795999999999999</v>
      </c>
      <c r="L20" s="15">
        <v>-85.514099999999999</v>
      </c>
      <c r="M20" s="15" t="s">
        <v>179</v>
      </c>
      <c r="N20" s="16" t="s">
        <v>180</v>
      </c>
      <c r="O20" s="16" t="s">
        <v>181</v>
      </c>
      <c r="Q20" s="15" t="s">
        <v>48</v>
      </c>
      <c r="R20" s="17">
        <v>12</v>
      </c>
    </row>
    <row r="21" spans="2:18" ht="14.25" customHeight="1" x14ac:dyDescent="0.25">
      <c r="B21" s="14" t="str">
        <f>+'LOCALIZA HN'!$J21</f>
        <v>Saba</v>
      </c>
      <c r="C21" s="15" t="s">
        <v>120</v>
      </c>
      <c r="D21" s="15" t="s">
        <v>121</v>
      </c>
      <c r="E21" s="15">
        <v>2</v>
      </c>
      <c r="F21" s="15" t="s">
        <v>159</v>
      </c>
      <c r="G21" s="15" t="s">
        <v>160</v>
      </c>
      <c r="H21" s="15">
        <v>5</v>
      </c>
      <c r="I21" s="39" t="s">
        <v>182</v>
      </c>
      <c r="J21" s="40" t="s">
        <v>183</v>
      </c>
      <c r="K21" s="15">
        <v>15.478899999999999</v>
      </c>
      <c r="L21" s="15">
        <v>-86.170199999999994</v>
      </c>
      <c r="M21" s="15" t="s">
        <v>184</v>
      </c>
      <c r="N21" s="16" t="s">
        <v>185</v>
      </c>
      <c r="O21" s="16" t="s">
        <v>186</v>
      </c>
      <c r="Q21" s="15" t="s">
        <v>41</v>
      </c>
      <c r="R21" s="17">
        <v>13</v>
      </c>
    </row>
    <row r="22" spans="2:18" ht="14.25" customHeight="1" x14ac:dyDescent="0.25">
      <c r="B22" s="14" t="str">
        <f>+'LOCALIZA HN'!$J22</f>
        <v>Santa Fe</v>
      </c>
      <c r="C22" s="15" t="s">
        <v>120</v>
      </c>
      <c r="D22" s="15" t="s">
        <v>121</v>
      </c>
      <c r="E22" s="15">
        <v>2</v>
      </c>
      <c r="F22" s="15" t="s">
        <v>159</v>
      </c>
      <c r="G22" s="15" t="s">
        <v>160</v>
      </c>
      <c r="H22" s="15">
        <v>6</v>
      </c>
      <c r="I22" s="39" t="s">
        <v>187</v>
      </c>
      <c r="J22" s="40" t="s">
        <v>74</v>
      </c>
      <c r="K22" s="15">
        <v>15.8467</v>
      </c>
      <c r="L22" s="15">
        <v>-86.115600000000001</v>
      </c>
      <c r="M22" s="15" t="s">
        <v>188</v>
      </c>
      <c r="N22" s="16" t="s">
        <v>189</v>
      </c>
      <c r="O22" s="16" t="s">
        <v>190</v>
      </c>
      <c r="Q22" s="15" t="s">
        <v>90</v>
      </c>
      <c r="R22" s="17">
        <v>14</v>
      </c>
    </row>
    <row r="23" spans="2:18" ht="14.25" customHeight="1" x14ac:dyDescent="0.25">
      <c r="B23" s="14" t="str">
        <f>+'LOCALIZA HN'!$J23</f>
        <v>Santa Rosa de Aguan</v>
      </c>
      <c r="C23" s="15" t="s">
        <v>120</v>
      </c>
      <c r="D23" s="15" t="s">
        <v>121</v>
      </c>
      <c r="E23" s="15">
        <v>2</v>
      </c>
      <c r="F23" s="15" t="s">
        <v>159</v>
      </c>
      <c r="G23" s="15" t="s">
        <v>160</v>
      </c>
      <c r="H23" s="15">
        <v>7</v>
      </c>
      <c r="I23" s="39" t="s">
        <v>191</v>
      </c>
      <c r="J23" s="40" t="s">
        <v>192</v>
      </c>
      <c r="K23" s="15">
        <v>15.902900000000001</v>
      </c>
      <c r="L23" s="15">
        <v>-85.689499999999995</v>
      </c>
      <c r="M23" s="15" t="s">
        <v>193</v>
      </c>
      <c r="N23" s="16" t="s">
        <v>194</v>
      </c>
      <c r="O23" s="16" t="s">
        <v>195</v>
      </c>
      <c r="Q23" s="15" t="s">
        <v>88</v>
      </c>
      <c r="R23" s="17">
        <v>15</v>
      </c>
    </row>
    <row r="24" spans="2:18" ht="14.25" customHeight="1" x14ac:dyDescent="0.25">
      <c r="B24" s="14" t="str">
        <f>+'LOCALIZA HN'!$J24</f>
        <v>Sonaguera</v>
      </c>
      <c r="C24" s="15" t="s">
        <v>120</v>
      </c>
      <c r="D24" s="15" t="s">
        <v>121</v>
      </c>
      <c r="E24" s="15">
        <v>2</v>
      </c>
      <c r="F24" s="15" t="s">
        <v>159</v>
      </c>
      <c r="G24" s="15" t="s">
        <v>160</v>
      </c>
      <c r="H24" s="15">
        <v>8</v>
      </c>
      <c r="I24" s="39" t="s">
        <v>196</v>
      </c>
      <c r="J24" s="40" t="s">
        <v>77</v>
      </c>
      <c r="K24" s="15">
        <v>15.6304</v>
      </c>
      <c r="L24" s="15">
        <v>-86.256699999999995</v>
      </c>
      <c r="M24" s="15" t="s">
        <v>197</v>
      </c>
      <c r="N24" s="16" t="s">
        <v>198</v>
      </c>
      <c r="O24" s="16" t="s">
        <v>199</v>
      </c>
      <c r="Q24" s="15" t="s">
        <v>43</v>
      </c>
      <c r="R24" s="17">
        <v>16</v>
      </c>
    </row>
    <row r="25" spans="2:18" ht="14.25" customHeight="1" x14ac:dyDescent="0.25">
      <c r="B25" s="14" t="str">
        <f>+'LOCALIZA HN'!$J25</f>
        <v>Tocoa</v>
      </c>
      <c r="C25" s="15" t="s">
        <v>120</v>
      </c>
      <c r="D25" s="15" t="s">
        <v>121</v>
      </c>
      <c r="E25" s="15">
        <v>2</v>
      </c>
      <c r="F25" s="15" t="s">
        <v>159</v>
      </c>
      <c r="G25" s="15" t="s">
        <v>160</v>
      </c>
      <c r="H25" s="15">
        <v>9</v>
      </c>
      <c r="I25" s="39" t="s">
        <v>200</v>
      </c>
      <c r="J25" s="40" t="s">
        <v>81</v>
      </c>
      <c r="K25" s="15">
        <v>15.5839</v>
      </c>
      <c r="L25" s="15">
        <v>-85.963200000000001</v>
      </c>
      <c r="M25" s="15" t="s">
        <v>201</v>
      </c>
      <c r="N25" s="16" t="s">
        <v>202</v>
      </c>
      <c r="O25" s="16" t="s">
        <v>203</v>
      </c>
      <c r="Q25" s="15" t="s">
        <v>16</v>
      </c>
      <c r="R25" s="17">
        <v>17</v>
      </c>
    </row>
    <row r="26" spans="2:18" ht="14.25" customHeight="1" x14ac:dyDescent="0.25">
      <c r="B26" s="14" t="str">
        <f>+'LOCALIZA HN'!$J26</f>
        <v>Bonito Oriental</v>
      </c>
      <c r="C26" s="15" t="s">
        <v>120</v>
      </c>
      <c r="D26" s="15" t="s">
        <v>121</v>
      </c>
      <c r="E26" s="15">
        <v>2</v>
      </c>
      <c r="F26" s="15" t="s">
        <v>159</v>
      </c>
      <c r="G26" s="15" t="s">
        <v>160</v>
      </c>
      <c r="H26" s="15">
        <v>10</v>
      </c>
      <c r="I26" s="39" t="s">
        <v>204</v>
      </c>
      <c r="J26" s="40" t="s">
        <v>205</v>
      </c>
      <c r="K26" s="15">
        <v>15.706899999999999</v>
      </c>
      <c r="L26" s="15">
        <v>-85.737799999999993</v>
      </c>
      <c r="M26" s="15" t="s">
        <v>206</v>
      </c>
      <c r="N26" s="16" t="s">
        <v>207</v>
      </c>
      <c r="O26" s="16" t="s">
        <v>208</v>
      </c>
      <c r="Q26" s="15" t="s">
        <v>35</v>
      </c>
      <c r="R26" s="17">
        <v>18</v>
      </c>
    </row>
    <row r="27" spans="2:18" ht="14.25" customHeight="1" x14ac:dyDescent="0.25">
      <c r="B27" s="14" t="str">
        <f>+'LOCALIZA HN'!$J27</f>
        <v>Comayagua</v>
      </c>
      <c r="C27" s="15" t="s">
        <v>120</v>
      </c>
      <c r="D27" s="15" t="s">
        <v>121</v>
      </c>
      <c r="E27" s="15">
        <v>3</v>
      </c>
      <c r="F27" s="15" t="s">
        <v>209</v>
      </c>
      <c r="G27" s="15" t="s">
        <v>28</v>
      </c>
      <c r="H27" s="15">
        <v>1</v>
      </c>
      <c r="I27" s="39" t="s">
        <v>210</v>
      </c>
      <c r="J27" s="40" t="s">
        <v>28</v>
      </c>
      <c r="K27" s="15">
        <v>14.470800000000001</v>
      </c>
      <c r="L27" s="15">
        <v>-87.624200000000002</v>
      </c>
      <c r="M27" s="15" t="s">
        <v>211</v>
      </c>
      <c r="N27" s="16" t="s">
        <v>212</v>
      </c>
      <c r="O27" s="16" t="s">
        <v>213</v>
      </c>
    </row>
    <row r="28" spans="2:18" ht="14.25" customHeight="1" x14ac:dyDescent="0.25">
      <c r="B28" s="14" t="str">
        <f>+'LOCALIZA HN'!$J28</f>
        <v>Ajuterique</v>
      </c>
      <c r="C28" s="15" t="s">
        <v>120</v>
      </c>
      <c r="D28" s="15" t="s">
        <v>121</v>
      </c>
      <c r="E28" s="15">
        <v>3</v>
      </c>
      <c r="F28" s="15" t="s">
        <v>209</v>
      </c>
      <c r="G28" s="15" t="s">
        <v>28</v>
      </c>
      <c r="H28" s="15">
        <v>2</v>
      </c>
      <c r="I28" s="39" t="s">
        <v>214</v>
      </c>
      <c r="J28" s="40" t="s">
        <v>215</v>
      </c>
      <c r="K28" s="15">
        <v>14.396800000000001</v>
      </c>
      <c r="L28" s="15">
        <v>-87.722300000000004</v>
      </c>
      <c r="M28" s="15" t="s">
        <v>216</v>
      </c>
      <c r="N28" s="16" t="s">
        <v>217</v>
      </c>
      <c r="O28" s="16" t="s">
        <v>218</v>
      </c>
    </row>
    <row r="29" spans="2:18" ht="14.25" customHeight="1" x14ac:dyDescent="0.25">
      <c r="B29" s="14" t="str">
        <f>+'LOCALIZA HN'!$J29</f>
        <v>El Rosario</v>
      </c>
      <c r="C29" s="15" t="s">
        <v>120</v>
      </c>
      <c r="D29" s="15" t="s">
        <v>121</v>
      </c>
      <c r="E29" s="15">
        <v>3</v>
      </c>
      <c r="F29" s="15" t="s">
        <v>209</v>
      </c>
      <c r="G29" s="15" t="s">
        <v>28</v>
      </c>
      <c r="H29" s="15">
        <v>3</v>
      </c>
      <c r="I29" s="39" t="s">
        <v>219</v>
      </c>
      <c r="J29" s="40" t="s">
        <v>220</v>
      </c>
      <c r="K29" s="15">
        <v>14.6073</v>
      </c>
      <c r="L29" s="15">
        <v>-87.7423</v>
      </c>
      <c r="M29" s="15" t="s">
        <v>221</v>
      </c>
      <c r="N29" s="16" t="s">
        <v>222</v>
      </c>
      <c r="O29" s="16" t="s">
        <v>223</v>
      </c>
    </row>
    <row r="30" spans="2:18" ht="14.25" customHeight="1" x14ac:dyDescent="0.25">
      <c r="B30" s="14" t="str">
        <f>+'LOCALIZA HN'!$J30</f>
        <v>Esquias</v>
      </c>
      <c r="C30" s="15" t="s">
        <v>120</v>
      </c>
      <c r="D30" s="15" t="s">
        <v>121</v>
      </c>
      <c r="E30" s="15">
        <v>3</v>
      </c>
      <c r="F30" s="15" t="s">
        <v>209</v>
      </c>
      <c r="G30" s="15" t="s">
        <v>28</v>
      </c>
      <c r="H30" s="15">
        <v>4</v>
      </c>
      <c r="I30" s="39" t="s">
        <v>224</v>
      </c>
      <c r="J30" s="40" t="s">
        <v>225</v>
      </c>
      <c r="K30" s="15">
        <v>14.6701</v>
      </c>
      <c r="L30" s="15">
        <v>-87.405699999999996</v>
      </c>
      <c r="M30" s="15" t="s">
        <v>226</v>
      </c>
      <c r="N30" s="16" t="s">
        <v>227</v>
      </c>
      <c r="O30" s="16" t="s">
        <v>228</v>
      </c>
    </row>
    <row r="31" spans="2:18" ht="14.25" customHeight="1" x14ac:dyDescent="0.25">
      <c r="B31" s="14" t="str">
        <f>+'LOCALIZA HN'!$J31</f>
        <v>Humuya</v>
      </c>
      <c r="C31" s="15" t="s">
        <v>120</v>
      </c>
      <c r="D31" s="15" t="s">
        <v>121</v>
      </c>
      <c r="E31" s="15">
        <v>3</v>
      </c>
      <c r="F31" s="15" t="s">
        <v>209</v>
      </c>
      <c r="G31" s="15" t="s">
        <v>28</v>
      </c>
      <c r="H31" s="15">
        <v>5</v>
      </c>
      <c r="I31" s="39" t="s">
        <v>229</v>
      </c>
      <c r="J31" s="40" t="s">
        <v>230</v>
      </c>
      <c r="K31" s="15">
        <v>14.2241</v>
      </c>
      <c r="L31" s="15">
        <v>-87.707400000000007</v>
      </c>
      <c r="M31" s="15" t="s">
        <v>231</v>
      </c>
      <c r="N31" s="16" t="s">
        <v>232</v>
      </c>
      <c r="O31" s="16" t="s">
        <v>233</v>
      </c>
    </row>
    <row r="32" spans="2:18" ht="14.25" customHeight="1" x14ac:dyDescent="0.25">
      <c r="B32" s="14" t="str">
        <f>+'LOCALIZA HN'!$J32</f>
        <v>La Libertad</v>
      </c>
      <c r="C32" s="15" t="s">
        <v>120</v>
      </c>
      <c r="D32" s="15" t="s">
        <v>121</v>
      </c>
      <c r="E32" s="15">
        <v>3</v>
      </c>
      <c r="F32" s="15" t="s">
        <v>209</v>
      </c>
      <c r="G32" s="15" t="s">
        <v>28</v>
      </c>
      <c r="H32" s="15">
        <v>6</v>
      </c>
      <c r="I32" s="39" t="s">
        <v>234</v>
      </c>
      <c r="J32" s="40" t="s">
        <v>235</v>
      </c>
      <c r="K32" s="15">
        <v>14.7775</v>
      </c>
      <c r="L32" s="15">
        <v>-87.556700000000006</v>
      </c>
      <c r="M32" s="15" t="s">
        <v>236</v>
      </c>
      <c r="N32" s="16" t="s">
        <v>237</v>
      </c>
      <c r="O32" s="16" t="s">
        <v>238</v>
      </c>
    </row>
    <row r="33" spans="2:15" ht="14.25" customHeight="1" x14ac:dyDescent="0.25">
      <c r="B33" s="14" t="str">
        <f>+'LOCALIZA HN'!$J33</f>
        <v>Lamani</v>
      </c>
      <c r="C33" s="15" t="s">
        <v>120</v>
      </c>
      <c r="D33" s="15" t="s">
        <v>121</v>
      </c>
      <c r="E33" s="15">
        <v>3</v>
      </c>
      <c r="F33" s="15" t="s">
        <v>209</v>
      </c>
      <c r="G33" s="15" t="s">
        <v>28</v>
      </c>
      <c r="H33" s="15">
        <v>7</v>
      </c>
      <c r="I33" s="39" t="s">
        <v>239</v>
      </c>
      <c r="J33" s="40" t="s">
        <v>240</v>
      </c>
      <c r="K33" s="15">
        <v>14.1592</v>
      </c>
      <c r="L33" s="15">
        <v>-87.633200000000002</v>
      </c>
      <c r="M33" s="15" t="s">
        <v>241</v>
      </c>
      <c r="N33" s="16" t="s">
        <v>242</v>
      </c>
      <c r="O33" s="16" t="s">
        <v>243</v>
      </c>
    </row>
    <row r="34" spans="2:15" ht="14.25" customHeight="1" x14ac:dyDescent="0.25">
      <c r="B34" s="14" t="str">
        <f>+'LOCALIZA HN'!$J34</f>
        <v>La Trinidad</v>
      </c>
      <c r="C34" s="15" t="s">
        <v>120</v>
      </c>
      <c r="D34" s="15" t="s">
        <v>121</v>
      </c>
      <c r="E34" s="15">
        <v>3</v>
      </c>
      <c r="F34" s="15" t="s">
        <v>209</v>
      </c>
      <c r="G34" s="15" t="s">
        <v>28</v>
      </c>
      <c r="H34" s="15">
        <v>8</v>
      </c>
      <c r="I34" s="39" t="s">
        <v>244</v>
      </c>
      <c r="J34" s="40" t="s">
        <v>245</v>
      </c>
      <c r="K34" s="15">
        <v>14.707599999999999</v>
      </c>
      <c r="L34" s="15">
        <v>-87.671300000000002</v>
      </c>
      <c r="M34" s="15" t="s">
        <v>246</v>
      </c>
      <c r="N34" s="16" t="s">
        <v>247</v>
      </c>
      <c r="O34" s="16" t="s">
        <v>248</v>
      </c>
    </row>
    <row r="35" spans="2:15" ht="14.25" customHeight="1" x14ac:dyDescent="0.25">
      <c r="B35" s="14" t="str">
        <f>+'LOCALIZA HN'!$J35</f>
        <v>Lejamani</v>
      </c>
      <c r="C35" s="15" t="s">
        <v>120</v>
      </c>
      <c r="D35" s="15" t="s">
        <v>121</v>
      </c>
      <c r="E35" s="15">
        <v>3</v>
      </c>
      <c r="F35" s="15" t="s">
        <v>209</v>
      </c>
      <c r="G35" s="15" t="s">
        <v>28</v>
      </c>
      <c r="H35" s="15">
        <v>9</v>
      </c>
      <c r="I35" s="39" t="s">
        <v>249</v>
      </c>
      <c r="J35" s="40" t="s">
        <v>250</v>
      </c>
      <c r="K35" s="15">
        <v>14.369400000000001</v>
      </c>
      <c r="L35" s="15">
        <v>-87.693100000000001</v>
      </c>
      <c r="M35" s="15" t="s">
        <v>251</v>
      </c>
      <c r="N35" s="16" t="s">
        <v>252</v>
      </c>
      <c r="O35" s="16" t="s">
        <v>253</v>
      </c>
    </row>
    <row r="36" spans="2:15" ht="14.25" customHeight="1" x14ac:dyDescent="0.25">
      <c r="B36" s="14" t="str">
        <f>+'LOCALIZA HN'!$J36</f>
        <v>Meambar</v>
      </c>
      <c r="C36" s="15" t="s">
        <v>120</v>
      </c>
      <c r="D36" s="15" t="s">
        <v>121</v>
      </c>
      <c r="E36" s="15">
        <v>3</v>
      </c>
      <c r="F36" s="15" t="s">
        <v>209</v>
      </c>
      <c r="G36" s="15" t="s">
        <v>28</v>
      </c>
      <c r="H36" s="15">
        <v>10</v>
      </c>
      <c r="I36" s="39" t="s">
        <v>254</v>
      </c>
      <c r="J36" s="40" t="s">
        <v>255</v>
      </c>
      <c r="K36" s="15">
        <v>14.825799999999999</v>
      </c>
      <c r="L36" s="15">
        <v>-87.792100000000005</v>
      </c>
      <c r="M36" s="15" t="s">
        <v>256</v>
      </c>
      <c r="N36" s="16" t="s">
        <v>257</v>
      </c>
      <c r="O36" s="16" t="s">
        <v>258</v>
      </c>
    </row>
    <row r="37" spans="2:15" ht="14.25" customHeight="1" x14ac:dyDescent="0.25">
      <c r="B37" s="14" t="str">
        <f>+'LOCALIZA HN'!$J37</f>
        <v>Minas de Oro</v>
      </c>
      <c r="C37" s="15" t="s">
        <v>120</v>
      </c>
      <c r="D37" s="15" t="s">
        <v>121</v>
      </c>
      <c r="E37" s="15">
        <v>3</v>
      </c>
      <c r="F37" s="15" t="s">
        <v>209</v>
      </c>
      <c r="G37" s="15" t="s">
        <v>28</v>
      </c>
      <c r="H37" s="15">
        <v>11</v>
      </c>
      <c r="I37" s="39" t="s">
        <v>259</v>
      </c>
      <c r="J37" s="40" t="s">
        <v>260</v>
      </c>
      <c r="K37" s="15">
        <v>14.8515</v>
      </c>
      <c r="L37" s="15">
        <v>-87.423199999999994</v>
      </c>
      <c r="M37" s="15" t="s">
        <v>261</v>
      </c>
      <c r="N37" s="16" t="s">
        <v>262</v>
      </c>
      <c r="O37" s="16" t="s">
        <v>263</v>
      </c>
    </row>
    <row r="38" spans="2:15" ht="14.25" customHeight="1" x14ac:dyDescent="0.25">
      <c r="B38" s="14" t="str">
        <f>+'LOCALIZA HN'!$J38</f>
        <v>Ojos de Agua</v>
      </c>
      <c r="C38" s="15" t="s">
        <v>120</v>
      </c>
      <c r="D38" s="15" t="s">
        <v>121</v>
      </c>
      <c r="E38" s="15">
        <v>3</v>
      </c>
      <c r="F38" s="15" t="s">
        <v>209</v>
      </c>
      <c r="G38" s="15" t="s">
        <v>28</v>
      </c>
      <c r="H38" s="15">
        <v>12</v>
      </c>
      <c r="I38" s="39" t="s">
        <v>264</v>
      </c>
      <c r="J38" s="40" t="s">
        <v>265</v>
      </c>
      <c r="K38" s="15">
        <v>14.805</v>
      </c>
      <c r="L38" s="15">
        <v>-87.653300000000002</v>
      </c>
      <c r="M38" s="15" t="s">
        <v>266</v>
      </c>
      <c r="N38" s="16" t="s">
        <v>267</v>
      </c>
      <c r="O38" s="16" t="s">
        <v>268</v>
      </c>
    </row>
    <row r="39" spans="2:15" ht="14.25" customHeight="1" x14ac:dyDescent="0.25">
      <c r="B39" s="14" t="str">
        <f>+'LOCALIZA HN'!$J39</f>
        <v>San Jerónimo</v>
      </c>
      <c r="C39" s="15" t="s">
        <v>120</v>
      </c>
      <c r="D39" s="15" t="s">
        <v>121</v>
      </c>
      <c r="E39" s="15">
        <v>3</v>
      </c>
      <c r="F39" s="15" t="s">
        <v>209</v>
      </c>
      <c r="G39" s="15" t="s">
        <v>28</v>
      </c>
      <c r="H39" s="15">
        <v>13</v>
      </c>
      <c r="I39" s="39" t="s">
        <v>269</v>
      </c>
      <c r="J39" s="40" t="s">
        <v>270</v>
      </c>
      <c r="K39" s="15">
        <v>14.6404</v>
      </c>
      <c r="L39" s="15">
        <v>-87.558000000000007</v>
      </c>
      <c r="M39" s="15" t="s">
        <v>271</v>
      </c>
      <c r="N39" s="16" t="s">
        <v>272</v>
      </c>
      <c r="O39" s="16" t="s">
        <v>273</v>
      </c>
    </row>
    <row r="40" spans="2:15" ht="14.25" customHeight="1" x14ac:dyDescent="0.25">
      <c r="B40" s="14" t="str">
        <f>+'LOCALIZA HN'!$J40</f>
        <v>San Jose de Comayagua</v>
      </c>
      <c r="C40" s="15" t="s">
        <v>120</v>
      </c>
      <c r="D40" s="15" t="s">
        <v>121</v>
      </c>
      <c r="E40" s="15">
        <v>3</v>
      </c>
      <c r="F40" s="15" t="s">
        <v>209</v>
      </c>
      <c r="G40" s="15" t="s">
        <v>28</v>
      </c>
      <c r="H40" s="15">
        <v>14</v>
      </c>
      <c r="I40" s="39" t="s">
        <v>274</v>
      </c>
      <c r="J40" s="40" t="s">
        <v>275</v>
      </c>
      <c r="K40" s="15">
        <v>14.737399999999999</v>
      </c>
      <c r="L40" s="15">
        <v>-88.018900000000002</v>
      </c>
      <c r="M40" s="15" t="s">
        <v>276</v>
      </c>
      <c r="N40" s="16" t="s">
        <v>277</v>
      </c>
      <c r="O40" s="16" t="s">
        <v>278</v>
      </c>
    </row>
    <row r="41" spans="2:15" ht="14.25" customHeight="1" x14ac:dyDescent="0.25">
      <c r="B41" s="14" t="str">
        <f>+'LOCALIZA HN'!$J41</f>
        <v>San Jose del Potrero</v>
      </c>
      <c r="C41" s="15" t="s">
        <v>120</v>
      </c>
      <c r="D41" s="15" t="s">
        <v>121</v>
      </c>
      <c r="E41" s="15">
        <v>3</v>
      </c>
      <c r="F41" s="15" t="s">
        <v>209</v>
      </c>
      <c r="G41" s="15" t="s">
        <v>28</v>
      </c>
      <c r="H41" s="15">
        <v>15</v>
      </c>
      <c r="I41" s="39" t="s">
        <v>279</v>
      </c>
      <c r="J41" s="40" t="s">
        <v>280</v>
      </c>
      <c r="K41" s="15">
        <v>14.8621</v>
      </c>
      <c r="L41" s="15">
        <v>-87.300600000000003</v>
      </c>
      <c r="M41" s="15" t="s">
        <v>281</v>
      </c>
      <c r="N41" s="16" t="s">
        <v>282</v>
      </c>
      <c r="O41" s="16" t="s">
        <v>283</v>
      </c>
    </row>
    <row r="42" spans="2:15" ht="14.25" customHeight="1" x14ac:dyDescent="0.25">
      <c r="B42" s="14" t="str">
        <f>+'LOCALIZA HN'!$J42</f>
        <v>San Luis</v>
      </c>
      <c r="C42" s="15" t="s">
        <v>120</v>
      </c>
      <c r="D42" s="15" t="s">
        <v>121</v>
      </c>
      <c r="E42" s="15">
        <v>3</v>
      </c>
      <c r="F42" s="15" t="s">
        <v>209</v>
      </c>
      <c r="G42" s="15" t="s">
        <v>28</v>
      </c>
      <c r="H42" s="15">
        <v>16</v>
      </c>
      <c r="I42" s="39" t="s">
        <v>284</v>
      </c>
      <c r="J42" s="40" t="s">
        <v>285</v>
      </c>
      <c r="K42" s="15">
        <v>14.771000000000001</v>
      </c>
      <c r="L42" s="15">
        <v>-87.453599999999994</v>
      </c>
      <c r="M42" s="15" t="s">
        <v>286</v>
      </c>
      <c r="N42" s="16" t="s">
        <v>287</v>
      </c>
      <c r="O42" s="16" t="s">
        <v>288</v>
      </c>
    </row>
    <row r="43" spans="2:15" ht="14.25" customHeight="1" x14ac:dyDescent="0.25">
      <c r="B43" s="14" t="str">
        <f>+'LOCALIZA HN'!$J43</f>
        <v>San Sebastian</v>
      </c>
      <c r="C43" s="15" t="s">
        <v>120</v>
      </c>
      <c r="D43" s="15" t="s">
        <v>121</v>
      </c>
      <c r="E43" s="15">
        <v>3</v>
      </c>
      <c r="F43" s="15" t="s">
        <v>209</v>
      </c>
      <c r="G43" s="15" t="s">
        <v>28</v>
      </c>
      <c r="H43" s="15">
        <v>17</v>
      </c>
      <c r="I43" s="39" t="s">
        <v>289</v>
      </c>
      <c r="J43" s="40" t="s">
        <v>69</v>
      </c>
      <c r="K43" s="15">
        <v>14.2075</v>
      </c>
      <c r="L43" s="15">
        <v>-87.779200000000003</v>
      </c>
      <c r="M43" s="15" t="s">
        <v>290</v>
      </c>
      <c r="N43" s="16" t="s">
        <v>291</v>
      </c>
      <c r="O43" s="16" t="s">
        <v>292</v>
      </c>
    </row>
    <row r="44" spans="2:15" ht="14.25" customHeight="1" x14ac:dyDescent="0.25">
      <c r="B44" s="14" t="str">
        <f>+'LOCALIZA HN'!$J44</f>
        <v>Siguatepeque</v>
      </c>
      <c r="C44" s="15" t="s">
        <v>120</v>
      </c>
      <c r="D44" s="15" t="s">
        <v>121</v>
      </c>
      <c r="E44" s="15">
        <v>3</v>
      </c>
      <c r="F44" s="15" t="s">
        <v>209</v>
      </c>
      <c r="G44" s="15" t="s">
        <v>28</v>
      </c>
      <c r="H44" s="15">
        <v>18</v>
      </c>
      <c r="I44" s="39" t="s">
        <v>293</v>
      </c>
      <c r="J44" s="40" t="s">
        <v>76</v>
      </c>
      <c r="K44" s="15">
        <v>14.6427</v>
      </c>
      <c r="L44" s="15">
        <v>-87.8767</v>
      </c>
      <c r="M44" s="15" t="s">
        <v>294</v>
      </c>
      <c r="N44" s="16" t="s">
        <v>295</v>
      </c>
      <c r="O44" s="16" t="s">
        <v>296</v>
      </c>
    </row>
    <row r="45" spans="2:15" ht="14.25" customHeight="1" x14ac:dyDescent="0.25">
      <c r="B45" s="14" t="str">
        <f>+'LOCALIZA HN'!$J45</f>
        <v>Villa de San Antonio</v>
      </c>
      <c r="C45" s="15" t="s">
        <v>120</v>
      </c>
      <c r="D45" s="15" t="s">
        <v>121</v>
      </c>
      <c r="E45" s="15">
        <v>3</v>
      </c>
      <c r="F45" s="15" t="s">
        <v>209</v>
      </c>
      <c r="G45" s="15" t="s">
        <v>28</v>
      </c>
      <c r="H45" s="15">
        <v>19</v>
      </c>
      <c r="I45" s="39" t="s">
        <v>297</v>
      </c>
      <c r="J45" s="40" t="s">
        <v>298</v>
      </c>
      <c r="K45" s="15">
        <v>14.302899999999999</v>
      </c>
      <c r="L45" s="15">
        <v>-87.529200000000003</v>
      </c>
      <c r="M45" s="15" t="s">
        <v>299</v>
      </c>
      <c r="N45" s="16" t="s">
        <v>300</v>
      </c>
      <c r="O45" s="16" t="s">
        <v>301</v>
      </c>
    </row>
    <row r="46" spans="2:15" ht="14.25" customHeight="1" x14ac:dyDescent="0.25">
      <c r="B46" s="14" t="str">
        <f>+'LOCALIZA HN'!$J46</f>
        <v>Las Lajas</v>
      </c>
      <c r="C46" s="15" t="s">
        <v>120</v>
      </c>
      <c r="D46" s="15" t="s">
        <v>121</v>
      </c>
      <c r="E46" s="15">
        <v>3</v>
      </c>
      <c r="F46" s="15" t="s">
        <v>209</v>
      </c>
      <c r="G46" s="15" t="s">
        <v>28</v>
      </c>
      <c r="H46" s="15">
        <v>20</v>
      </c>
      <c r="I46" s="39" t="s">
        <v>302</v>
      </c>
      <c r="J46" s="40" t="s">
        <v>303</v>
      </c>
      <c r="K46" s="15">
        <v>14.894399999999999</v>
      </c>
      <c r="L46" s="15">
        <v>-87.632900000000006</v>
      </c>
      <c r="M46" s="15" t="s">
        <v>304</v>
      </c>
      <c r="N46" s="16" t="s">
        <v>305</v>
      </c>
      <c r="O46" s="16" t="s">
        <v>306</v>
      </c>
    </row>
    <row r="47" spans="2:15" ht="14.25" customHeight="1" x14ac:dyDescent="0.25">
      <c r="B47" s="14" t="str">
        <f>+'LOCALIZA HN'!$J47</f>
        <v>Taulabe</v>
      </c>
      <c r="C47" s="15" t="s">
        <v>120</v>
      </c>
      <c r="D47" s="15" t="s">
        <v>121</v>
      </c>
      <c r="E47" s="15">
        <v>3</v>
      </c>
      <c r="F47" s="15" t="s">
        <v>209</v>
      </c>
      <c r="G47" s="15" t="s">
        <v>28</v>
      </c>
      <c r="H47" s="15">
        <v>21</v>
      </c>
      <c r="I47" s="39" t="s">
        <v>307</v>
      </c>
      <c r="J47" s="40" t="s">
        <v>79</v>
      </c>
      <c r="K47" s="15">
        <v>14.7369</v>
      </c>
      <c r="L47" s="15">
        <v>-87.953299999999999</v>
      </c>
      <c r="M47" s="15" t="s">
        <v>308</v>
      </c>
      <c r="N47" s="16" t="s">
        <v>309</v>
      </c>
      <c r="O47" s="16" t="s">
        <v>310</v>
      </c>
    </row>
    <row r="48" spans="2:15" ht="14.25" customHeight="1" x14ac:dyDescent="0.25">
      <c r="B48" s="14" t="str">
        <f>+'LOCALIZA HN'!$J48</f>
        <v>Santa Rosa de Copan</v>
      </c>
      <c r="C48" s="15" t="s">
        <v>120</v>
      </c>
      <c r="D48" s="15" t="s">
        <v>121</v>
      </c>
      <c r="E48" s="15">
        <v>4</v>
      </c>
      <c r="F48" s="15" t="s">
        <v>311</v>
      </c>
      <c r="G48" s="15" t="s">
        <v>312</v>
      </c>
      <c r="H48" s="15">
        <v>1</v>
      </c>
      <c r="I48" s="39" t="s">
        <v>313</v>
      </c>
      <c r="J48" s="40" t="s">
        <v>314</v>
      </c>
      <c r="K48" s="15">
        <v>14.787000000000001</v>
      </c>
      <c r="L48" s="15">
        <v>-88.790099999999995</v>
      </c>
      <c r="M48" s="15" t="s">
        <v>315</v>
      </c>
      <c r="N48" s="16" t="s">
        <v>316</v>
      </c>
      <c r="O48" s="16" t="s">
        <v>317</v>
      </c>
    </row>
    <row r="49" spans="2:15" ht="14.25" customHeight="1" x14ac:dyDescent="0.25">
      <c r="B49" s="14" t="str">
        <f>+'LOCALIZA HN'!$J49</f>
        <v>Cabana</v>
      </c>
      <c r="C49" s="15" t="s">
        <v>120</v>
      </c>
      <c r="D49" s="15" t="s">
        <v>121</v>
      </c>
      <c r="E49" s="15">
        <v>4</v>
      </c>
      <c r="F49" s="15" t="s">
        <v>311</v>
      </c>
      <c r="G49" s="15" t="s">
        <v>312</v>
      </c>
      <c r="H49" s="15">
        <v>2</v>
      </c>
      <c r="I49" s="39" t="s">
        <v>318</v>
      </c>
      <c r="J49" s="40" t="s">
        <v>319</v>
      </c>
      <c r="K49" s="15">
        <v>14.7767</v>
      </c>
      <c r="L49" s="15">
        <v>-89.071799999999996</v>
      </c>
      <c r="M49" s="15" t="s">
        <v>320</v>
      </c>
      <c r="N49" s="16" t="s">
        <v>321</v>
      </c>
      <c r="O49" s="16" t="s">
        <v>322</v>
      </c>
    </row>
    <row r="50" spans="2:15" ht="14.25" customHeight="1" x14ac:dyDescent="0.25">
      <c r="B50" s="14" t="str">
        <f>+'LOCALIZA HN'!$J50</f>
        <v>Concepción</v>
      </c>
      <c r="C50" s="15" t="s">
        <v>120</v>
      </c>
      <c r="D50" s="15" t="s">
        <v>121</v>
      </c>
      <c r="E50" s="15">
        <v>4</v>
      </c>
      <c r="F50" s="15" t="s">
        <v>311</v>
      </c>
      <c r="G50" s="15" t="s">
        <v>312</v>
      </c>
      <c r="H50" s="15">
        <v>3</v>
      </c>
      <c r="I50" s="39" t="s">
        <v>323</v>
      </c>
      <c r="J50" s="40" t="s">
        <v>324</v>
      </c>
      <c r="K50" s="15">
        <v>14.882400000000001</v>
      </c>
      <c r="L50" s="15">
        <v>-88.884399999999999</v>
      </c>
      <c r="M50" s="15" t="s">
        <v>325</v>
      </c>
      <c r="N50" s="16" t="s">
        <v>326</v>
      </c>
      <c r="O50" s="16" t="s">
        <v>327</v>
      </c>
    </row>
    <row r="51" spans="2:15" ht="14.25" customHeight="1" x14ac:dyDescent="0.25">
      <c r="B51" s="14" t="str">
        <f>+'LOCALIZA HN'!$J51</f>
        <v>Copan Ruinas</v>
      </c>
      <c r="C51" s="15" t="s">
        <v>120</v>
      </c>
      <c r="D51" s="15" t="s">
        <v>121</v>
      </c>
      <c r="E51" s="15">
        <v>4</v>
      </c>
      <c r="F51" s="15" t="s">
        <v>311</v>
      </c>
      <c r="G51" s="15" t="s">
        <v>312</v>
      </c>
      <c r="H51" s="15">
        <v>4</v>
      </c>
      <c r="I51" s="39" t="s">
        <v>328</v>
      </c>
      <c r="J51" s="40" t="s">
        <v>329</v>
      </c>
      <c r="K51" s="15">
        <v>14.850300000000001</v>
      </c>
      <c r="L51" s="15">
        <v>-89.178899999999999</v>
      </c>
      <c r="M51" s="15" t="s">
        <v>330</v>
      </c>
      <c r="N51" s="16" t="s">
        <v>331</v>
      </c>
      <c r="O51" s="16" t="s">
        <v>332</v>
      </c>
    </row>
    <row r="52" spans="2:15" ht="14.25" customHeight="1" x14ac:dyDescent="0.25">
      <c r="B52" s="14" t="str">
        <f>+'LOCALIZA HN'!$J52</f>
        <v>Corquin</v>
      </c>
      <c r="C52" s="15" t="s">
        <v>120</v>
      </c>
      <c r="D52" s="15" t="s">
        <v>121</v>
      </c>
      <c r="E52" s="15">
        <v>4</v>
      </c>
      <c r="F52" s="15" t="s">
        <v>311</v>
      </c>
      <c r="G52" s="15" t="s">
        <v>312</v>
      </c>
      <c r="H52" s="15">
        <v>5</v>
      </c>
      <c r="I52" s="39" t="s">
        <v>333</v>
      </c>
      <c r="J52" s="40" t="s">
        <v>334</v>
      </c>
      <c r="K52" s="15">
        <v>14.5632</v>
      </c>
      <c r="L52" s="15">
        <v>-88.881100000000004</v>
      </c>
      <c r="M52" s="15" t="s">
        <v>335</v>
      </c>
      <c r="N52" s="16" t="s">
        <v>336</v>
      </c>
      <c r="O52" s="16" t="s">
        <v>337</v>
      </c>
    </row>
    <row r="53" spans="2:15" ht="14.25" customHeight="1" x14ac:dyDescent="0.25">
      <c r="B53" s="14" t="str">
        <f>+'LOCALIZA HN'!$J53</f>
        <v>Cucuyagua</v>
      </c>
      <c r="C53" s="15" t="s">
        <v>120</v>
      </c>
      <c r="D53" s="15" t="s">
        <v>121</v>
      </c>
      <c r="E53" s="15">
        <v>4</v>
      </c>
      <c r="F53" s="15" t="s">
        <v>311</v>
      </c>
      <c r="G53" s="15" t="s">
        <v>312</v>
      </c>
      <c r="H53" s="15">
        <v>6</v>
      </c>
      <c r="I53" s="39" t="s">
        <v>338</v>
      </c>
      <c r="J53" s="40" t="s">
        <v>339</v>
      </c>
      <c r="K53" s="15">
        <v>14.69</v>
      </c>
      <c r="L53" s="15">
        <v>-88.843599999999995</v>
      </c>
      <c r="M53" s="15" t="s">
        <v>340</v>
      </c>
      <c r="N53" s="16" t="s">
        <v>341</v>
      </c>
      <c r="O53" s="16" t="s">
        <v>342</v>
      </c>
    </row>
    <row r="54" spans="2:15" ht="14.25" customHeight="1" x14ac:dyDescent="0.25">
      <c r="B54" s="14" t="str">
        <f>+'LOCALIZA HN'!$J54</f>
        <v>Dolores</v>
      </c>
      <c r="C54" s="15" t="s">
        <v>120</v>
      </c>
      <c r="D54" s="15" t="s">
        <v>121</v>
      </c>
      <c r="E54" s="15">
        <v>4</v>
      </c>
      <c r="F54" s="15" t="s">
        <v>311</v>
      </c>
      <c r="G54" s="15" t="s">
        <v>312</v>
      </c>
      <c r="H54" s="15">
        <v>7</v>
      </c>
      <c r="I54" s="39" t="s">
        <v>343</v>
      </c>
      <c r="J54" s="40" t="s">
        <v>344</v>
      </c>
      <c r="K54" s="15">
        <v>14.8855</v>
      </c>
      <c r="L54" s="15">
        <v>-88.823099999999997</v>
      </c>
      <c r="M54" s="15" t="s">
        <v>345</v>
      </c>
      <c r="N54" s="16" t="s">
        <v>346</v>
      </c>
      <c r="O54" s="16" t="s">
        <v>347</v>
      </c>
    </row>
    <row r="55" spans="2:15" ht="14.25" customHeight="1" x14ac:dyDescent="0.25">
      <c r="B55" s="14" t="str">
        <f>+'LOCALIZA HN'!$J55</f>
        <v>Dulce Nombre</v>
      </c>
      <c r="C55" s="15" t="s">
        <v>120</v>
      </c>
      <c r="D55" s="15" t="s">
        <v>121</v>
      </c>
      <c r="E55" s="15">
        <v>4</v>
      </c>
      <c r="F55" s="15" t="s">
        <v>311</v>
      </c>
      <c r="G55" s="15" t="s">
        <v>312</v>
      </c>
      <c r="H55" s="15">
        <v>8</v>
      </c>
      <c r="I55" s="39" t="s">
        <v>348</v>
      </c>
      <c r="J55" s="40" t="s">
        <v>349</v>
      </c>
      <c r="K55" s="15">
        <v>14.862</v>
      </c>
      <c r="L55" s="15">
        <v>-88.838499999999996</v>
      </c>
      <c r="M55" s="15" t="s">
        <v>350</v>
      </c>
      <c r="N55" s="16" t="s">
        <v>351</v>
      </c>
      <c r="O55" s="16" t="s">
        <v>352</v>
      </c>
    </row>
    <row r="56" spans="2:15" ht="14.25" customHeight="1" x14ac:dyDescent="0.25">
      <c r="B56" s="14" t="str">
        <f>+'LOCALIZA HN'!$J56</f>
        <v>El Paraiso</v>
      </c>
      <c r="C56" s="15" t="s">
        <v>120</v>
      </c>
      <c r="D56" s="15" t="s">
        <v>121</v>
      </c>
      <c r="E56" s="15">
        <v>4</v>
      </c>
      <c r="F56" s="15" t="s">
        <v>311</v>
      </c>
      <c r="G56" s="15" t="s">
        <v>312</v>
      </c>
      <c r="H56" s="15">
        <v>9</v>
      </c>
      <c r="I56" s="39" t="s">
        <v>353</v>
      </c>
      <c r="J56" s="40" t="s">
        <v>29</v>
      </c>
      <c r="K56" s="15">
        <v>15.054399999999999</v>
      </c>
      <c r="L56" s="15">
        <v>-88.987099999999998</v>
      </c>
      <c r="M56" s="15" t="s">
        <v>354</v>
      </c>
      <c r="N56" s="16" t="s">
        <v>355</v>
      </c>
      <c r="O56" s="16" t="s">
        <v>356</v>
      </c>
    </row>
    <row r="57" spans="2:15" ht="14.25" customHeight="1" x14ac:dyDescent="0.25">
      <c r="B57" s="14" t="str">
        <f>+'LOCALIZA HN'!$J57</f>
        <v>Florida</v>
      </c>
      <c r="C57" s="15" t="s">
        <v>120</v>
      </c>
      <c r="D57" s="15" t="s">
        <v>121</v>
      </c>
      <c r="E57" s="15">
        <v>4</v>
      </c>
      <c r="F57" s="15" t="s">
        <v>311</v>
      </c>
      <c r="G57" s="15" t="s">
        <v>312</v>
      </c>
      <c r="H57" s="15">
        <v>10</v>
      </c>
      <c r="I57" s="39" t="s">
        <v>357</v>
      </c>
      <c r="J57" s="40" t="s">
        <v>358</v>
      </c>
      <c r="K57" s="15">
        <v>15.167299999999999</v>
      </c>
      <c r="L57" s="15">
        <v>-88.816699999999997</v>
      </c>
      <c r="M57" s="15" t="s">
        <v>359</v>
      </c>
      <c r="N57" s="16" t="s">
        <v>360</v>
      </c>
      <c r="O57" s="16" t="s">
        <v>361</v>
      </c>
    </row>
    <row r="58" spans="2:15" ht="14.25" customHeight="1" x14ac:dyDescent="0.25">
      <c r="B58" s="14" t="str">
        <f>+'LOCALIZA HN'!$J58</f>
        <v>La Jigua</v>
      </c>
      <c r="C58" s="15" t="s">
        <v>120</v>
      </c>
      <c r="D58" s="15" t="s">
        <v>121</v>
      </c>
      <c r="E58" s="15">
        <v>4</v>
      </c>
      <c r="F58" s="15" t="s">
        <v>311</v>
      </c>
      <c r="G58" s="15" t="s">
        <v>312</v>
      </c>
      <c r="H58" s="15">
        <v>11</v>
      </c>
      <c r="I58" s="39" t="s">
        <v>362</v>
      </c>
      <c r="J58" s="40" t="s">
        <v>363</v>
      </c>
      <c r="K58" s="15">
        <v>15.1104</v>
      </c>
      <c r="L58" s="15">
        <v>-88.764399999999995</v>
      </c>
      <c r="M58" s="15" t="s">
        <v>364</v>
      </c>
      <c r="N58" s="16" t="s">
        <v>365</v>
      </c>
      <c r="O58" s="16" t="s">
        <v>366</v>
      </c>
    </row>
    <row r="59" spans="2:15" ht="14.25" customHeight="1" x14ac:dyDescent="0.25">
      <c r="B59" s="14" t="str">
        <f>+'LOCALIZA HN'!$J59</f>
        <v>La Union</v>
      </c>
      <c r="C59" s="15" t="s">
        <v>120</v>
      </c>
      <c r="D59" s="15" t="s">
        <v>121</v>
      </c>
      <c r="E59" s="15">
        <v>4</v>
      </c>
      <c r="F59" s="15" t="s">
        <v>311</v>
      </c>
      <c r="G59" s="15" t="s">
        <v>312</v>
      </c>
      <c r="H59" s="15">
        <v>12</v>
      </c>
      <c r="I59" s="39" t="s">
        <v>367</v>
      </c>
      <c r="J59" s="40" t="s">
        <v>49</v>
      </c>
      <c r="K59" s="15">
        <v>14.698700000000001</v>
      </c>
      <c r="L59" s="15">
        <v>-88.948499999999996</v>
      </c>
      <c r="M59" s="15" t="s">
        <v>368</v>
      </c>
      <c r="N59" s="16" t="s">
        <v>369</v>
      </c>
      <c r="O59" s="16" t="s">
        <v>370</v>
      </c>
    </row>
    <row r="60" spans="2:15" ht="14.25" customHeight="1" x14ac:dyDescent="0.25">
      <c r="B60" s="14" t="str">
        <f>+'LOCALIZA HN'!$J60</f>
        <v>Nueva Arcadia</v>
      </c>
      <c r="C60" s="15" t="s">
        <v>120</v>
      </c>
      <c r="D60" s="15" t="s">
        <v>121</v>
      </c>
      <c r="E60" s="15">
        <v>4</v>
      </c>
      <c r="F60" s="15" t="s">
        <v>311</v>
      </c>
      <c r="G60" s="15" t="s">
        <v>312</v>
      </c>
      <c r="H60" s="15">
        <v>13</v>
      </c>
      <c r="I60" s="39" t="s">
        <v>371</v>
      </c>
      <c r="J60" s="40" t="s">
        <v>56</v>
      </c>
      <c r="K60" s="15">
        <v>15.090299999999999</v>
      </c>
      <c r="L60" s="15">
        <v>-88.705200000000005</v>
      </c>
      <c r="M60" s="15" t="s">
        <v>372</v>
      </c>
      <c r="N60" s="16" t="s">
        <v>373</v>
      </c>
      <c r="O60" s="16" t="s">
        <v>374</v>
      </c>
    </row>
    <row r="61" spans="2:15" ht="14.25" customHeight="1" x14ac:dyDescent="0.25">
      <c r="B61" s="14" t="str">
        <f>+'LOCALIZA HN'!$J61</f>
        <v>San Agustin</v>
      </c>
      <c r="C61" s="15" t="s">
        <v>120</v>
      </c>
      <c r="D61" s="15" t="s">
        <v>121</v>
      </c>
      <c r="E61" s="15">
        <v>4</v>
      </c>
      <c r="F61" s="15" t="s">
        <v>311</v>
      </c>
      <c r="G61" s="15" t="s">
        <v>312</v>
      </c>
      <c r="H61" s="15">
        <v>14</v>
      </c>
      <c r="I61" s="39" t="s">
        <v>375</v>
      </c>
      <c r="J61" s="40" t="s">
        <v>376</v>
      </c>
      <c r="K61" s="15">
        <v>14.815200000000001</v>
      </c>
      <c r="L61" s="15">
        <v>-88.930499999999995</v>
      </c>
      <c r="M61" s="15" t="s">
        <v>377</v>
      </c>
      <c r="N61" s="16" t="s">
        <v>378</v>
      </c>
      <c r="O61" s="16" t="s">
        <v>379</v>
      </c>
    </row>
    <row r="62" spans="2:15" ht="14.25" customHeight="1" x14ac:dyDescent="0.25">
      <c r="B62" s="14" t="str">
        <f>+'LOCALIZA HN'!$J62</f>
        <v>San Antonio</v>
      </c>
      <c r="C62" s="15" t="s">
        <v>120</v>
      </c>
      <c r="D62" s="15" t="s">
        <v>121</v>
      </c>
      <c r="E62" s="15">
        <v>4</v>
      </c>
      <c r="F62" s="15" t="s">
        <v>311</v>
      </c>
      <c r="G62" s="15" t="s">
        <v>312</v>
      </c>
      <c r="H62" s="15">
        <v>15</v>
      </c>
      <c r="I62" s="39" t="s">
        <v>380</v>
      </c>
      <c r="J62" s="40" t="s">
        <v>86</v>
      </c>
      <c r="K62" s="15">
        <v>15.0525</v>
      </c>
      <c r="L62" s="15">
        <v>-88.888099999999994</v>
      </c>
      <c r="M62" s="15" t="s">
        <v>381</v>
      </c>
      <c r="N62" s="16" t="s">
        <v>382</v>
      </c>
      <c r="O62" s="16" t="s">
        <v>383</v>
      </c>
    </row>
    <row r="63" spans="2:15" ht="14.25" customHeight="1" x14ac:dyDescent="0.25">
      <c r="B63" s="14" t="str">
        <f>+'LOCALIZA HN'!$J63</f>
        <v>San Jeronimo</v>
      </c>
      <c r="C63" s="15" t="s">
        <v>120</v>
      </c>
      <c r="D63" s="15" t="s">
        <v>121</v>
      </c>
      <c r="E63" s="15">
        <v>4</v>
      </c>
      <c r="F63" s="15" t="s">
        <v>311</v>
      </c>
      <c r="G63" s="15" t="s">
        <v>312</v>
      </c>
      <c r="H63" s="15">
        <v>16</v>
      </c>
      <c r="I63" s="39" t="s">
        <v>384</v>
      </c>
      <c r="J63" s="40" t="s">
        <v>385</v>
      </c>
      <c r="K63" s="15">
        <v>14.960699999999999</v>
      </c>
      <c r="L63" s="15">
        <v>-88.899600000000007</v>
      </c>
      <c r="M63" s="15" t="s">
        <v>386</v>
      </c>
      <c r="N63" s="16" t="s">
        <v>387</v>
      </c>
      <c r="O63" s="16" t="s">
        <v>388</v>
      </c>
    </row>
    <row r="64" spans="2:15" ht="14.25" customHeight="1" x14ac:dyDescent="0.25">
      <c r="B64" s="14" t="str">
        <f>+'LOCALIZA HN'!$J64</f>
        <v>San Jose</v>
      </c>
      <c r="C64" s="15" t="s">
        <v>120</v>
      </c>
      <c r="D64" s="15" t="s">
        <v>121</v>
      </c>
      <c r="E64" s="15">
        <v>4</v>
      </c>
      <c r="F64" s="15" t="s">
        <v>311</v>
      </c>
      <c r="G64" s="15" t="s">
        <v>312</v>
      </c>
      <c r="H64" s="15">
        <v>17</v>
      </c>
      <c r="I64" s="39" t="s">
        <v>389</v>
      </c>
      <c r="J64" s="40" t="s">
        <v>390</v>
      </c>
      <c r="K64" s="15">
        <v>14.9137</v>
      </c>
      <c r="L64" s="15">
        <v>-88.714500000000001</v>
      </c>
      <c r="M64" s="15" t="s">
        <v>391</v>
      </c>
      <c r="N64" s="16" t="s">
        <v>392</v>
      </c>
      <c r="O64" s="16" t="s">
        <v>393</v>
      </c>
    </row>
    <row r="65" spans="2:15" ht="14.25" customHeight="1" x14ac:dyDescent="0.25">
      <c r="B65" s="14" t="str">
        <f>+'LOCALIZA HN'!$J65</f>
        <v>San Juan de Opoa</v>
      </c>
      <c r="C65" s="15" t="s">
        <v>120</v>
      </c>
      <c r="D65" s="15" t="s">
        <v>121</v>
      </c>
      <c r="E65" s="15">
        <v>4</v>
      </c>
      <c r="F65" s="15" t="s">
        <v>311</v>
      </c>
      <c r="G65" s="15" t="s">
        <v>312</v>
      </c>
      <c r="H65" s="15">
        <v>18</v>
      </c>
      <c r="I65" s="39" t="s">
        <v>394</v>
      </c>
      <c r="J65" s="40" t="s">
        <v>395</v>
      </c>
      <c r="K65" s="15">
        <v>14.8124</v>
      </c>
      <c r="L65" s="15">
        <v>-88.708100000000002</v>
      </c>
      <c r="M65" s="15" t="s">
        <v>396</v>
      </c>
      <c r="N65" s="16" t="s">
        <v>397</v>
      </c>
      <c r="O65" s="16" t="s">
        <v>398</v>
      </c>
    </row>
    <row r="66" spans="2:15" ht="14.25" customHeight="1" x14ac:dyDescent="0.25">
      <c r="B66" s="14" t="str">
        <f>+'LOCALIZA HN'!$J66</f>
        <v>San Nicolas</v>
      </c>
      <c r="C66" s="15" t="s">
        <v>120</v>
      </c>
      <c r="D66" s="15" t="s">
        <v>121</v>
      </c>
      <c r="E66" s="15">
        <v>4</v>
      </c>
      <c r="F66" s="15" t="s">
        <v>311</v>
      </c>
      <c r="G66" s="15" t="s">
        <v>312</v>
      </c>
      <c r="H66" s="15">
        <v>19</v>
      </c>
      <c r="I66" s="39" t="s">
        <v>399</v>
      </c>
      <c r="J66" s="40" t="s">
        <v>400</v>
      </c>
      <c r="K66" s="15">
        <v>14.9945</v>
      </c>
      <c r="L66" s="15">
        <v>-88.753500000000003</v>
      </c>
      <c r="M66" s="15" t="s">
        <v>401</v>
      </c>
      <c r="N66" s="16" t="s">
        <v>402</v>
      </c>
      <c r="O66" s="16" t="s">
        <v>403</v>
      </c>
    </row>
    <row r="67" spans="2:15" ht="14.25" customHeight="1" x14ac:dyDescent="0.25">
      <c r="B67" s="14" t="str">
        <f>+'LOCALIZA HN'!$J67</f>
        <v>San Pedro</v>
      </c>
      <c r="C67" s="15" t="s">
        <v>120</v>
      </c>
      <c r="D67" s="15" t="s">
        <v>121</v>
      </c>
      <c r="E67" s="15">
        <v>4</v>
      </c>
      <c r="F67" s="15" t="s">
        <v>311</v>
      </c>
      <c r="G67" s="15" t="s">
        <v>312</v>
      </c>
      <c r="H67" s="15">
        <v>20</v>
      </c>
      <c r="I67" s="39" t="s">
        <v>404</v>
      </c>
      <c r="J67" s="40" t="s">
        <v>405</v>
      </c>
      <c r="K67" s="15">
        <v>14.617599999999999</v>
      </c>
      <c r="L67" s="15">
        <v>-88.809100000000001</v>
      </c>
      <c r="M67" s="15" t="s">
        <v>406</v>
      </c>
      <c r="N67" s="16" t="s">
        <v>407</v>
      </c>
      <c r="O67" s="16" t="s">
        <v>408</v>
      </c>
    </row>
    <row r="68" spans="2:15" ht="14.25" customHeight="1" x14ac:dyDescent="0.25">
      <c r="B68" s="14" t="str">
        <f>+'LOCALIZA HN'!$J68</f>
        <v>Santa Rita</v>
      </c>
      <c r="C68" s="15" t="s">
        <v>120</v>
      </c>
      <c r="D68" s="15" t="s">
        <v>121</v>
      </c>
      <c r="E68" s="15">
        <v>4</v>
      </c>
      <c r="F68" s="15" t="s">
        <v>311</v>
      </c>
      <c r="G68" s="15" t="s">
        <v>312</v>
      </c>
      <c r="H68" s="15">
        <v>21</v>
      </c>
      <c r="I68" s="39" t="s">
        <v>409</v>
      </c>
      <c r="J68" s="40" t="s">
        <v>75</v>
      </c>
      <c r="K68" s="15">
        <v>14.886799999999999</v>
      </c>
      <c r="L68" s="15">
        <v>-89.036000000000001</v>
      </c>
      <c r="M68" s="15" t="s">
        <v>410</v>
      </c>
      <c r="N68" s="16" t="s">
        <v>411</v>
      </c>
      <c r="O68" s="16" t="s">
        <v>412</v>
      </c>
    </row>
    <row r="69" spans="2:15" ht="14.25" customHeight="1" x14ac:dyDescent="0.25">
      <c r="B69" s="14" t="str">
        <f>+'LOCALIZA HN'!$J69</f>
        <v>Trinidad de Copan</v>
      </c>
      <c r="C69" s="15" t="s">
        <v>120</v>
      </c>
      <c r="D69" s="15" t="s">
        <v>121</v>
      </c>
      <c r="E69" s="15">
        <v>4</v>
      </c>
      <c r="F69" s="15" t="s">
        <v>311</v>
      </c>
      <c r="G69" s="15" t="s">
        <v>312</v>
      </c>
      <c r="H69" s="15">
        <v>22</v>
      </c>
      <c r="I69" s="39" t="s">
        <v>413</v>
      </c>
      <c r="J69" s="40" t="s">
        <v>414</v>
      </c>
      <c r="K69" s="15">
        <v>14.9497</v>
      </c>
      <c r="L69" s="15">
        <v>-88.775199999999998</v>
      </c>
      <c r="M69" s="15" t="s">
        <v>415</v>
      </c>
      <c r="N69" s="16" t="s">
        <v>416</v>
      </c>
      <c r="O69" s="16" t="s">
        <v>417</v>
      </c>
    </row>
    <row r="70" spans="2:15" ht="14.25" customHeight="1" x14ac:dyDescent="0.25">
      <c r="B70" s="14" t="str">
        <f>+'LOCALIZA HN'!$J70</f>
        <v>Veracruz</v>
      </c>
      <c r="C70" s="15" t="s">
        <v>120</v>
      </c>
      <c r="D70" s="15" t="s">
        <v>121</v>
      </c>
      <c r="E70" s="15">
        <v>4</v>
      </c>
      <c r="F70" s="15" t="s">
        <v>311</v>
      </c>
      <c r="G70" s="15" t="s">
        <v>312</v>
      </c>
      <c r="H70" s="15">
        <v>23</v>
      </c>
      <c r="I70" s="39" t="s">
        <v>418</v>
      </c>
      <c r="J70" s="40" t="s">
        <v>419</v>
      </c>
      <c r="K70" s="15">
        <v>14.8874</v>
      </c>
      <c r="L70" s="15">
        <v>-88.787999999999997</v>
      </c>
      <c r="M70" s="15" t="s">
        <v>420</v>
      </c>
      <c r="N70" s="16" t="s">
        <v>421</v>
      </c>
      <c r="O70" s="16" t="s">
        <v>422</v>
      </c>
    </row>
    <row r="71" spans="2:15" ht="14.25" customHeight="1" x14ac:dyDescent="0.25">
      <c r="B71" s="14" t="str">
        <f>+'LOCALIZA HN'!$J71</f>
        <v>San Pedro Sula</v>
      </c>
      <c r="C71" s="15" t="s">
        <v>120</v>
      </c>
      <c r="D71" s="15" t="s">
        <v>121</v>
      </c>
      <c r="E71" s="15">
        <v>5</v>
      </c>
      <c r="F71" s="15" t="s">
        <v>423</v>
      </c>
      <c r="G71" s="15" t="s">
        <v>424</v>
      </c>
      <c r="H71" s="15">
        <v>1</v>
      </c>
      <c r="I71" s="39" t="s">
        <v>425</v>
      </c>
      <c r="J71" s="40" t="s">
        <v>23</v>
      </c>
      <c r="K71" s="15">
        <v>15.5151</v>
      </c>
      <c r="L71" s="15">
        <v>-88.114599999999996</v>
      </c>
      <c r="M71" s="15" t="s">
        <v>426</v>
      </c>
      <c r="N71" s="16" t="s">
        <v>427</v>
      </c>
      <c r="O71" s="16" t="s">
        <v>428</v>
      </c>
    </row>
    <row r="72" spans="2:15" ht="14.25" customHeight="1" x14ac:dyDescent="0.25">
      <c r="B72" s="14" t="str">
        <f>+'LOCALIZA HN'!$J72</f>
        <v>Choloma</v>
      </c>
      <c r="C72" s="15" t="s">
        <v>120</v>
      </c>
      <c r="D72" s="15" t="s">
        <v>121</v>
      </c>
      <c r="E72" s="15">
        <v>5</v>
      </c>
      <c r="F72" s="15" t="s">
        <v>423</v>
      </c>
      <c r="G72" s="15" t="s">
        <v>424</v>
      </c>
      <c r="H72" s="15">
        <v>2</v>
      </c>
      <c r="I72" s="39" t="s">
        <v>429</v>
      </c>
      <c r="J72" s="40" t="s">
        <v>25</v>
      </c>
      <c r="K72" s="15">
        <v>15.6435</v>
      </c>
      <c r="L72" s="15">
        <v>-87.933999999999997</v>
      </c>
      <c r="M72" s="15" t="s">
        <v>430</v>
      </c>
      <c r="N72" s="16" t="s">
        <v>431</v>
      </c>
      <c r="O72" s="16" t="s">
        <v>432</v>
      </c>
    </row>
    <row r="73" spans="2:15" ht="14.25" customHeight="1" x14ac:dyDescent="0.25">
      <c r="B73" s="14" t="str">
        <f>+'LOCALIZA HN'!$J73</f>
        <v>Omoa</v>
      </c>
      <c r="C73" s="15" t="s">
        <v>120</v>
      </c>
      <c r="D73" s="15" t="s">
        <v>121</v>
      </c>
      <c r="E73" s="15">
        <v>5</v>
      </c>
      <c r="F73" s="15" t="s">
        <v>423</v>
      </c>
      <c r="G73" s="15" t="s">
        <v>424</v>
      </c>
      <c r="H73" s="15">
        <v>3</v>
      </c>
      <c r="I73" s="39" t="s">
        <v>433</v>
      </c>
      <c r="J73" s="40" t="s">
        <v>57</v>
      </c>
      <c r="K73" s="15">
        <v>15.6675</v>
      </c>
      <c r="L73" s="15">
        <v>-88.214399999999998</v>
      </c>
      <c r="M73" s="15" t="s">
        <v>434</v>
      </c>
      <c r="N73" s="16" t="s">
        <v>435</v>
      </c>
      <c r="O73" s="16" t="s">
        <v>436</v>
      </c>
    </row>
    <row r="74" spans="2:15" ht="14.25" customHeight="1" x14ac:dyDescent="0.25">
      <c r="B74" s="14" t="str">
        <f>+'LOCALIZA HN'!$J74</f>
        <v>Pimienta</v>
      </c>
      <c r="C74" s="15" t="s">
        <v>120</v>
      </c>
      <c r="D74" s="15" t="s">
        <v>121</v>
      </c>
      <c r="E74" s="15">
        <v>5</v>
      </c>
      <c r="F74" s="15" t="s">
        <v>423</v>
      </c>
      <c r="G74" s="15" t="s">
        <v>424</v>
      </c>
      <c r="H74" s="15">
        <v>4</v>
      </c>
      <c r="I74" s="39" t="s">
        <v>437</v>
      </c>
      <c r="J74" s="40" t="s">
        <v>60</v>
      </c>
      <c r="K74" s="15">
        <v>15.2746</v>
      </c>
      <c r="L74" s="15">
        <v>-87.970200000000006</v>
      </c>
      <c r="M74" s="15" t="s">
        <v>438</v>
      </c>
      <c r="N74" s="16" t="s">
        <v>439</v>
      </c>
      <c r="O74" s="16" t="s">
        <v>440</v>
      </c>
    </row>
    <row r="75" spans="2:15" ht="14.25" customHeight="1" x14ac:dyDescent="0.25">
      <c r="B75" s="14" t="str">
        <f>+'LOCALIZA HN'!$J75</f>
        <v>Potrerillos</v>
      </c>
      <c r="C75" s="15" t="s">
        <v>120</v>
      </c>
      <c r="D75" s="15" t="s">
        <v>121</v>
      </c>
      <c r="E75" s="15">
        <v>5</v>
      </c>
      <c r="F75" s="15" t="s">
        <v>423</v>
      </c>
      <c r="G75" s="15" t="s">
        <v>424</v>
      </c>
      <c r="H75" s="15">
        <v>5</v>
      </c>
      <c r="I75" s="39" t="s">
        <v>441</v>
      </c>
      <c r="J75" s="40" t="s">
        <v>61</v>
      </c>
      <c r="K75" s="15">
        <v>15.197699999999999</v>
      </c>
      <c r="L75" s="15">
        <v>-87.960099999999997</v>
      </c>
      <c r="M75" s="15" t="s">
        <v>442</v>
      </c>
      <c r="N75" s="16" t="s">
        <v>443</v>
      </c>
      <c r="O75" s="16" t="s">
        <v>444</v>
      </c>
    </row>
    <row r="76" spans="2:15" ht="14.25" customHeight="1" x14ac:dyDescent="0.25">
      <c r="B76" s="14" t="str">
        <f>+'LOCALIZA HN'!$J76</f>
        <v>Puerto Cortes</v>
      </c>
      <c r="C76" s="15" t="s">
        <v>120</v>
      </c>
      <c r="D76" s="15" t="s">
        <v>121</v>
      </c>
      <c r="E76" s="15">
        <v>5</v>
      </c>
      <c r="F76" s="15" t="s">
        <v>423</v>
      </c>
      <c r="G76" s="15" t="s">
        <v>424</v>
      </c>
      <c r="H76" s="15">
        <v>6</v>
      </c>
      <c r="I76" s="39" t="s">
        <v>445</v>
      </c>
      <c r="J76" s="40" t="s">
        <v>62</v>
      </c>
      <c r="K76" s="15">
        <v>15.7897</v>
      </c>
      <c r="L76" s="15">
        <v>-87.846000000000004</v>
      </c>
      <c r="M76" s="15" t="s">
        <v>446</v>
      </c>
      <c r="N76" s="16" t="s">
        <v>447</v>
      </c>
      <c r="O76" s="16" t="s">
        <v>448</v>
      </c>
    </row>
    <row r="77" spans="2:15" ht="14.25" customHeight="1" x14ac:dyDescent="0.25">
      <c r="B77" s="14" t="str">
        <f>+'LOCALIZA HN'!$J77</f>
        <v>San Antonio de Cortes</v>
      </c>
      <c r="C77" s="15" t="s">
        <v>120</v>
      </c>
      <c r="D77" s="15" t="s">
        <v>121</v>
      </c>
      <c r="E77" s="15">
        <v>5</v>
      </c>
      <c r="F77" s="15" t="s">
        <v>423</v>
      </c>
      <c r="G77" s="15" t="s">
        <v>424</v>
      </c>
      <c r="H77" s="15">
        <v>7</v>
      </c>
      <c r="I77" s="39" t="s">
        <v>449</v>
      </c>
      <c r="J77" s="40" t="s">
        <v>63</v>
      </c>
      <c r="K77" s="15">
        <v>15.1311</v>
      </c>
      <c r="L77" s="15">
        <v>-88.027600000000007</v>
      </c>
      <c r="M77" s="15" t="s">
        <v>450</v>
      </c>
      <c r="N77" s="16" t="s">
        <v>451</v>
      </c>
      <c r="O77" s="16" t="s">
        <v>452</v>
      </c>
    </row>
    <row r="78" spans="2:15" ht="14.25" customHeight="1" x14ac:dyDescent="0.25">
      <c r="B78" s="14" t="str">
        <f>+'LOCALIZA HN'!$J78</f>
        <v>San Francisco de Yojoa</v>
      </c>
      <c r="C78" s="15" t="s">
        <v>120</v>
      </c>
      <c r="D78" s="15" t="s">
        <v>121</v>
      </c>
      <c r="E78" s="15">
        <v>5</v>
      </c>
      <c r="F78" s="15" t="s">
        <v>423</v>
      </c>
      <c r="G78" s="15" t="s">
        <v>424</v>
      </c>
      <c r="H78" s="15">
        <v>8</v>
      </c>
      <c r="I78" s="39" t="s">
        <v>453</v>
      </c>
      <c r="J78" s="40" t="s">
        <v>65</v>
      </c>
      <c r="K78" s="15">
        <v>15.0252</v>
      </c>
      <c r="L78" s="15">
        <v>-87.9863</v>
      </c>
      <c r="M78" s="15" t="s">
        <v>454</v>
      </c>
      <c r="N78" s="16" t="s">
        <v>455</v>
      </c>
      <c r="O78" s="16" t="s">
        <v>456</v>
      </c>
    </row>
    <row r="79" spans="2:15" ht="14.25" customHeight="1" x14ac:dyDescent="0.25">
      <c r="B79" s="14" t="str">
        <f>+'LOCALIZA HN'!$J79</f>
        <v>San Manuel</v>
      </c>
      <c r="C79" s="15" t="s">
        <v>120</v>
      </c>
      <c r="D79" s="15" t="s">
        <v>121</v>
      </c>
      <c r="E79" s="15">
        <v>5</v>
      </c>
      <c r="F79" s="15" t="s">
        <v>423</v>
      </c>
      <c r="G79" s="15" t="s">
        <v>424</v>
      </c>
      <c r="H79" s="15">
        <v>9</v>
      </c>
      <c r="I79" s="39" t="s">
        <v>457</v>
      </c>
      <c r="J79" s="40" t="s">
        <v>66</v>
      </c>
      <c r="K79" s="15">
        <v>15.3802</v>
      </c>
      <c r="L79" s="15">
        <v>-87.899699999999996</v>
      </c>
      <c r="M79" s="15" t="s">
        <v>458</v>
      </c>
      <c r="N79" s="16" t="s">
        <v>459</v>
      </c>
      <c r="O79" s="16" t="s">
        <v>460</v>
      </c>
    </row>
    <row r="80" spans="2:15" ht="14.25" customHeight="1" x14ac:dyDescent="0.25">
      <c r="B80" s="14" t="str">
        <f>+'LOCALIZA HN'!$J80</f>
        <v>Santa Cruz de Yojoa</v>
      </c>
      <c r="C80" s="15" t="s">
        <v>120</v>
      </c>
      <c r="D80" s="15" t="s">
        <v>121</v>
      </c>
      <c r="E80" s="15">
        <v>5</v>
      </c>
      <c r="F80" s="15" t="s">
        <v>423</v>
      </c>
      <c r="G80" s="15" t="s">
        <v>424</v>
      </c>
      <c r="H80" s="15">
        <v>10</v>
      </c>
      <c r="I80" s="39" t="s">
        <v>461</v>
      </c>
      <c r="J80" s="40" t="s">
        <v>72</v>
      </c>
      <c r="K80" s="15">
        <v>15.012700000000001</v>
      </c>
      <c r="L80" s="15">
        <v>-87.871499999999997</v>
      </c>
      <c r="M80" s="15" t="s">
        <v>462</v>
      </c>
      <c r="N80" s="16" t="s">
        <v>463</v>
      </c>
      <c r="O80" s="16" t="s">
        <v>464</v>
      </c>
    </row>
    <row r="81" spans="2:15" ht="14.25" customHeight="1" x14ac:dyDescent="0.25">
      <c r="B81" s="14" t="str">
        <f>+'LOCALIZA HN'!$J81</f>
        <v>Villanueva</v>
      </c>
      <c r="C81" s="15" t="s">
        <v>120</v>
      </c>
      <c r="D81" s="15" t="s">
        <v>121</v>
      </c>
      <c r="E81" s="15">
        <v>5</v>
      </c>
      <c r="F81" s="15" t="s">
        <v>423</v>
      </c>
      <c r="G81" s="15" t="s">
        <v>424</v>
      </c>
      <c r="H81" s="15">
        <v>11</v>
      </c>
      <c r="I81" s="39" t="s">
        <v>465</v>
      </c>
      <c r="J81" s="40" t="s">
        <v>83</v>
      </c>
      <c r="K81" s="15">
        <v>15.3307</v>
      </c>
      <c r="L81" s="15">
        <v>-88.047399999999996</v>
      </c>
      <c r="M81" s="15" t="s">
        <v>466</v>
      </c>
      <c r="N81" s="16" t="s">
        <v>467</v>
      </c>
      <c r="O81" s="16" t="s">
        <v>468</v>
      </c>
    </row>
    <row r="82" spans="2:15" ht="14.25" customHeight="1" x14ac:dyDescent="0.25">
      <c r="B82" s="14" t="str">
        <f>+'LOCALIZA HN'!$J82</f>
        <v>La Lima</v>
      </c>
      <c r="C82" s="15" t="s">
        <v>120</v>
      </c>
      <c r="D82" s="15" t="s">
        <v>121</v>
      </c>
      <c r="E82" s="15">
        <v>5</v>
      </c>
      <c r="F82" s="15" t="s">
        <v>423</v>
      </c>
      <c r="G82" s="15" t="s">
        <v>424</v>
      </c>
      <c r="H82" s="15">
        <v>12</v>
      </c>
      <c r="I82" s="39" t="s">
        <v>469</v>
      </c>
      <c r="J82" s="40" t="s">
        <v>47</v>
      </c>
      <c r="K82" s="15">
        <v>15.484500000000001</v>
      </c>
      <c r="L82" s="15">
        <v>-87.869299999999996</v>
      </c>
      <c r="M82" s="15" t="s">
        <v>470</v>
      </c>
      <c r="N82" s="16" t="s">
        <v>471</v>
      </c>
      <c r="O82" s="16" t="s">
        <v>472</v>
      </c>
    </row>
    <row r="83" spans="2:15" ht="14.25" customHeight="1" x14ac:dyDescent="0.25">
      <c r="B83" s="14" t="str">
        <f>+'LOCALIZA HN'!$J83</f>
        <v>Choluteca</v>
      </c>
      <c r="C83" s="15" t="s">
        <v>120</v>
      </c>
      <c r="D83" s="15" t="s">
        <v>121</v>
      </c>
      <c r="E83" s="15">
        <v>6</v>
      </c>
      <c r="F83" s="15" t="s">
        <v>473</v>
      </c>
      <c r="G83" s="15" t="s">
        <v>27</v>
      </c>
      <c r="H83" s="15">
        <v>1</v>
      </c>
      <c r="I83" s="39" t="s">
        <v>474</v>
      </c>
      <c r="J83" s="40" t="s">
        <v>27</v>
      </c>
      <c r="K83" s="15">
        <v>13.260899999999999</v>
      </c>
      <c r="L83" s="15">
        <v>-87.231700000000004</v>
      </c>
      <c r="M83" s="15" t="s">
        <v>475</v>
      </c>
      <c r="N83" s="16" t="s">
        <v>476</v>
      </c>
      <c r="O83" s="16" t="s">
        <v>477</v>
      </c>
    </row>
    <row r="84" spans="2:15" ht="14.25" customHeight="1" x14ac:dyDescent="0.25">
      <c r="B84" s="14" t="str">
        <f>+'LOCALIZA HN'!$J84</f>
        <v>Apacilagua</v>
      </c>
      <c r="C84" s="15" t="s">
        <v>120</v>
      </c>
      <c r="D84" s="15" t="s">
        <v>121</v>
      </c>
      <c r="E84" s="15">
        <v>6</v>
      </c>
      <c r="F84" s="15" t="s">
        <v>473</v>
      </c>
      <c r="G84" s="15" t="s">
        <v>27</v>
      </c>
      <c r="H84" s="15">
        <v>2</v>
      </c>
      <c r="I84" s="39" t="s">
        <v>478</v>
      </c>
      <c r="J84" s="40" t="s">
        <v>479</v>
      </c>
      <c r="K84" s="15">
        <v>13.455299999999999</v>
      </c>
      <c r="L84" s="15">
        <v>-87.015699999999995</v>
      </c>
      <c r="M84" s="15" t="s">
        <v>480</v>
      </c>
      <c r="N84" s="16" t="s">
        <v>481</v>
      </c>
      <c r="O84" s="16" t="s">
        <v>482</v>
      </c>
    </row>
    <row r="85" spans="2:15" ht="14.25" customHeight="1" x14ac:dyDescent="0.25">
      <c r="B85" s="14" t="str">
        <f>+'LOCALIZA HN'!$J85</f>
        <v>Concepcion de Maria</v>
      </c>
      <c r="C85" s="15" t="s">
        <v>120</v>
      </c>
      <c r="D85" s="15" t="s">
        <v>121</v>
      </c>
      <c r="E85" s="15">
        <v>6</v>
      </c>
      <c r="F85" s="15" t="s">
        <v>473</v>
      </c>
      <c r="G85" s="15" t="s">
        <v>27</v>
      </c>
      <c r="H85" s="15">
        <v>3</v>
      </c>
      <c r="I85" s="39" t="s">
        <v>483</v>
      </c>
      <c r="J85" s="40" t="s">
        <v>484</v>
      </c>
      <c r="K85" s="15">
        <v>13.221399999999999</v>
      </c>
      <c r="L85" s="15">
        <v>-86.962000000000003</v>
      </c>
      <c r="M85" s="15" t="s">
        <v>485</v>
      </c>
      <c r="N85" s="16" t="s">
        <v>486</v>
      </c>
      <c r="O85" s="16" t="s">
        <v>487</v>
      </c>
    </row>
    <row r="86" spans="2:15" ht="14.25" customHeight="1" x14ac:dyDescent="0.25">
      <c r="B86" s="14" t="str">
        <f>+'LOCALIZA HN'!$J86</f>
        <v>Duyure</v>
      </c>
      <c r="C86" s="15" t="s">
        <v>120</v>
      </c>
      <c r="D86" s="15" t="s">
        <v>121</v>
      </c>
      <c r="E86" s="15">
        <v>6</v>
      </c>
      <c r="F86" s="15" t="s">
        <v>473</v>
      </c>
      <c r="G86" s="15" t="s">
        <v>27</v>
      </c>
      <c r="H86" s="15">
        <v>4</v>
      </c>
      <c r="I86" s="39" t="s">
        <v>488</v>
      </c>
      <c r="J86" s="40" t="s">
        <v>489</v>
      </c>
      <c r="K86" s="15">
        <v>13.6485</v>
      </c>
      <c r="L86" s="15">
        <v>-86.818600000000004</v>
      </c>
      <c r="M86" s="15" t="s">
        <v>490</v>
      </c>
      <c r="N86" s="16" t="s">
        <v>491</v>
      </c>
      <c r="O86" s="16" t="s">
        <v>492</v>
      </c>
    </row>
    <row r="87" spans="2:15" ht="14.25" customHeight="1" x14ac:dyDescent="0.25">
      <c r="B87" s="14" t="str">
        <f>+'LOCALIZA HN'!$J87</f>
        <v>El Corpus</v>
      </c>
      <c r="C87" s="15" t="s">
        <v>120</v>
      </c>
      <c r="D87" s="15" t="s">
        <v>121</v>
      </c>
      <c r="E87" s="15">
        <v>6</v>
      </c>
      <c r="F87" s="15" t="s">
        <v>473</v>
      </c>
      <c r="G87" s="15" t="s">
        <v>27</v>
      </c>
      <c r="H87" s="15">
        <v>5</v>
      </c>
      <c r="I87" s="39" t="s">
        <v>493</v>
      </c>
      <c r="J87" s="40" t="s">
        <v>494</v>
      </c>
      <c r="K87" s="15">
        <v>13.3226</v>
      </c>
      <c r="L87" s="15">
        <v>-87.008799999999994</v>
      </c>
      <c r="M87" s="15" t="s">
        <v>495</v>
      </c>
      <c r="N87" s="16" t="s">
        <v>496</v>
      </c>
      <c r="O87" s="16" t="s">
        <v>497</v>
      </c>
    </row>
    <row r="88" spans="2:15" ht="14.25" customHeight="1" x14ac:dyDescent="0.25">
      <c r="B88" s="14" t="str">
        <f>+'LOCALIZA HN'!$J88</f>
        <v>El Triunfo</v>
      </c>
      <c r="C88" s="15" t="s">
        <v>120</v>
      </c>
      <c r="D88" s="15" t="s">
        <v>121</v>
      </c>
      <c r="E88" s="15">
        <v>6</v>
      </c>
      <c r="F88" s="15" t="s">
        <v>473</v>
      </c>
      <c r="G88" s="15" t="s">
        <v>27</v>
      </c>
      <c r="H88" s="15">
        <v>6</v>
      </c>
      <c r="I88" s="39" t="s">
        <v>498</v>
      </c>
      <c r="J88" s="40" t="s">
        <v>37</v>
      </c>
      <c r="K88" s="15">
        <v>13.0838</v>
      </c>
      <c r="L88" s="15">
        <v>-87.025800000000004</v>
      </c>
      <c r="M88" s="15" t="s">
        <v>499</v>
      </c>
      <c r="N88" s="16" t="s">
        <v>500</v>
      </c>
      <c r="O88" s="16" t="s">
        <v>501</v>
      </c>
    </row>
    <row r="89" spans="2:15" ht="14.25" customHeight="1" x14ac:dyDescent="0.25">
      <c r="B89" s="14" t="str">
        <f>+'LOCALIZA HN'!$J89</f>
        <v>Marcovia</v>
      </c>
      <c r="C89" s="15" t="s">
        <v>120</v>
      </c>
      <c r="D89" s="15" t="s">
        <v>121</v>
      </c>
      <c r="E89" s="15">
        <v>6</v>
      </c>
      <c r="F89" s="15" t="s">
        <v>473</v>
      </c>
      <c r="G89" s="15" t="s">
        <v>27</v>
      </c>
      <c r="H89" s="15">
        <v>7</v>
      </c>
      <c r="I89" s="39" t="s">
        <v>502</v>
      </c>
      <c r="J89" s="40" t="s">
        <v>503</v>
      </c>
      <c r="K89" s="15">
        <v>13.2552</v>
      </c>
      <c r="L89" s="15">
        <v>-87.374200000000002</v>
      </c>
      <c r="M89" s="15" t="s">
        <v>504</v>
      </c>
      <c r="N89" s="16" t="s">
        <v>505</v>
      </c>
      <c r="O89" s="16" t="s">
        <v>506</v>
      </c>
    </row>
    <row r="90" spans="2:15" ht="14.25" customHeight="1" x14ac:dyDescent="0.25">
      <c r="B90" s="14" t="str">
        <f>+'LOCALIZA HN'!$J90</f>
        <v>Morolica</v>
      </c>
      <c r="C90" s="15" t="s">
        <v>120</v>
      </c>
      <c r="D90" s="15" t="s">
        <v>121</v>
      </c>
      <c r="E90" s="15">
        <v>6</v>
      </c>
      <c r="F90" s="15" t="s">
        <v>473</v>
      </c>
      <c r="G90" s="15" t="s">
        <v>27</v>
      </c>
      <c r="H90" s="15">
        <v>8</v>
      </c>
      <c r="I90" s="39" t="s">
        <v>507</v>
      </c>
      <c r="J90" s="40" t="s">
        <v>508</v>
      </c>
      <c r="K90" s="15">
        <v>13.563700000000001</v>
      </c>
      <c r="L90" s="15">
        <v>-86.901700000000005</v>
      </c>
      <c r="M90" s="15" t="s">
        <v>509</v>
      </c>
      <c r="N90" s="16" t="s">
        <v>510</v>
      </c>
      <c r="O90" s="16" t="s">
        <v>511</v>
      </c>
    </row>
    <row r="91" spans="2:15" ht="14.25" customHeight="1" x14ac:dyDescent="0.25">
      <c r="B91" s="14" t="str">
        <f>+'LOCALIZA HN'!$J91</f>
        <v>Namasigue</v>
      </c>
      <c r="C91" s="15" t="s">
        <v>120</v>
      </c>
      <c r="D91" s="15" t="s">
        <v>121</v>
      </c>
      <c r="E91" s="15">
        <v>6</v>
      </c>
      <c r="F91" s="15" t="s">
        <v>473</v>
      </c>
      <c r="G91" s="15" t="s">
        <v>27</v>
      </c>
      <c r="H91" s="15">
        <v>9</v>
      </c>
      <c r="I91" s="39" t="s">
        <v>512</v>
      </c>
      <c r="J91" s="40" t="s">
        <v>54</v>
      </c>
      <c r="K91" s="15">
        <v>13.1602</v>
      </c>
      <c r="L91" s="15">
        <v>-87.134900000000002</v>
      </c>
      <c r="M91" s="15" t="s">
        <v>513</v>
      </c>
      <c r="N91" s="16" t="s">
        <v>514</v>
      </c>
      <c r="O91" s="16" t="s">
        <v>515</v>
      </c>
    </row>
    <row r="92" spans="2:15" ht="14.25" customHeight="1" x14ac:dyDescent="0.25">
      <c r="B92" s="14" t="str">
        <f>+'LOCALIZA HN'!$J92</f>
        <v>Orocuina</v>
      </c>
      <c r="C92" s="15" t="s">
        <v>120</v>
      </c>
      <c r="D92" s="15" t="s">
        <v>121</v>
      </c>
      <c r="E92" s="15">
        <v>6</v>
      </c>
      <c r="F92" s="15" t="s">
        <v>473</v>
      </c>
      <c r="G92" s="15" t="s">
        <v>27</v>
      </c>
      <c r="H92" s="15">
        <v>10</v>
      </c>
      <c r="I92" s="39" t="s">
        <v>516</v>
      </c>
      <c r="J92" s="40" t="s">
        <v>87</v>
      </c>
      <c r="K92" s="15">
        <v>13.5078</v>
      </c>
      <c r="L92" s="15">
        <v>-87.143100000000004</v>
      </c>
      <c r="M92" s="15" t="s">
        <v>517</v>
      </c>
      <c r="N92" s="16" t="s">
        <v>518</v>
      </c>
      <c r="O92" s="16" t="s">
        <v>519</v>
      </c>
    </row>
    <row r="93" spans="2:15" ht="14.25" customHeight="1" x14ac:dyDescent="0.25">
      <c r="B93" s="14" t="str">
        <f>+'LOCALIZA HN'!$J93</f>
        <v>Pespire</v>
      </c>
      <c r="C93" s="15" t="s">
        <v>120</v>
      </c>
      <c r="D93" s="15" t="s">
        <v>121</v>
      </c>
      <c r="E93" s="15">
        <v>6</v>
      </c>
      <c r="F93" s="15" t="s">
        <v>473</v>
      </c>
      <c r="G93" s="15" t="s">
        <v>27</v>
      </c>
      <c r="H93" s="15">
        <v>11</v>
      </c>
      <c r="I93" s="39" t="s">
        <v>520</v>
      </c>
      <c r="J93" s="40" t="s">
        <v>58</v>
      </c>
      <c r="K93" s="15">
        <v>13.560600000000001</v>
      </c>
      <c r="L93" s="15">
        <v>-87.321600000000004</v>
      </c>
      <c r="M93" s="15" t="s">
        <v>521</v>
      </c>
      <c r="N93" s="16" t="s">
        <v>522</v>
      </c>
      <c r="O93" s="16" t="s">
        <v>523</v>
      </c>
    </row>
    <row r="94" spans="2:15" ht="14.25" customHeight="1" x14ac:dyDescent="0.25">
      <c r="B94" s="14" t="str">
        <f>+'LOCALIZA HN'!$J94</f>
        <v>San Antonio de Flores</v>
      </c>
      <c r="C94" s="15" t="s">
        <v>120</v>
      </c>
      <c r="D94" s="15" t="s">
        <v>121</v>
      </c>
      <c r="E94" s="15">
        <v>6</v>
      </c>
      <c r="F94" s="15" t="s">
        <v>473</v>
      </c>
      <c r="G94" s="15" t="s">
        <v>27</v>
      </c>
      <c r="H94" s="15">
        <v>12</v>
      </c>
      <c r="I94" s="39" t="s">
        <v>524</v>
      </c>
      <c r="J94" s="40" t="s">
        <v>525</v>
      </c>
      <c r="K94" s="15">
        <v>13.6518</v>
      </c>
      <c r="L94" s="15">
        <v>-87.337400000000002</v>
      </c>
      <c r="M94" s="15" t="s">
        <v>526</v>
      </c>
      <c r="N94" s="16" t="s">
        <v>527</v>
      </c>
      <c r="O94" s="16" t="s">
        <v>528</v>
      </c>
    </row>
    <row r="95" spans="2:15" ht="14.25" customHeight="1" x14ac:dyDescent="0.25">
      <c r="B95" s="14" t="str">
        <f>+'LOCALIZA HN'!$J95</f>
        <v>San Isidro</v>
      </c>
      <c r="C95" s="15" t="s">
        <v>120</v>
      </c>
      <c r="D95" s="15" t="s">
        <v>121</v>
      </c>
      <c r="E95" s="15">
        <v>6</v>
      </c>
      <c r="F95" s="15" t="s">
        <v>473</v>
      </c>
      <c r="G95" s="15" t="s">
        <v>27</v>
      </c>
      <c r="H95" s="15">
        <v>13</v>
      </c>
      <c r="I95" s="39" t="s">
        <v>529</v>
      </c>
      <c r="J95" s="40" t="s">
        <v>530</v>
      </c>
      <c r="K95" s="15">
        <v>13.6465</v>
      </c>
      <c r="L95" s="15">
        <v>-87.260099999999994</v>
      </c>
      <c r="M95" s="15" t="s">
        <v>531</v>
      </c>
      <c r="N95" s="16" t="s">
        <v>532</v>
      </c>
      <c r="O95" s="16" t="s">
        <v>533</v>
      </c>
    </row>
    <row r="96" spans="2:15" ht="14.25" customHeight="1" x14ac:dyDescent="0.25">
      <c r="B96" s="14" t="str">
        <f>+'LOCALIZA HN'!$J96</f>
        <v>San Jose</v>
      </c>
      <c r="C96" s="15" t="s">
        <v>120</v>
      </c>
      <c r="D96" s="15" t="s">
        <v>121</v>
      </c>
      <c r="E96" s="15">
        <v>6</v>
      </c>
      <c r="F96" s="15" t="s">
        <v>473</v>
      </c>
      <c r="G96" s="15" t="s">
        <v>27</v>
      </c>
      <c r="H96" s="15">
        <v>14</v>
      </c>
      <c r="I96" s="39" t="s">
        <v>534</v>
      </c>
      <c r="J96" s="40" t="s">
        <v>390</v>
      </c>
      <c r="K96" s="15">
        <v>13.7171</v>
      </c>
      <c r="L96" s="15">
        <v>-87.422600000000003</v>
      </c>
      <c r="M96" s="15" t="s">
        <v>535</v>
      </c>
      <c r="N96" s="16" t="s">
        <v>536</v>
      </c>
      <c r="O96" s="16" t="s">
        <v>537</v>
      </c>
    </row>
    <row r="97" spans="2:15" ht="14.25" customHeight="1" x14ac:dyDescent="0.25">
      <c r="B97" s="14" t="str">
        <f>+'LOCALIZA HN'!$J97</f>
        <v>San Marcos de Colon</v>
      </c>
      <c r="C97" s="15" t="s">
        <v>120</v>
      </c>
      <c r="D97" s="15" t="s">
        <v>121</v>
      </c>
      <c r="E97" s="15">
        <v>6</v>
      </c>
      <c r="F97" s="15" t="s">
        <v>473</v>
      </c>
      <c r="G97" s="15" t="s">
        <v>27</v>
      </c>
      <c r="H97" s="15">
        <v>15</v>
      </c>
      <c r="I97" s="39" t="s">
        <v>538</v>
      </c>
      <c r="J97" s="40" t="s">
        <v>539</v>
      </c>
      <c r="K97" s="15">
        <v>13.4057</v>
      </c>
      <c r="L97" s="15">
        <v>-86.822400000000002</v>
      </c>
      <c r="M97" s="15" t="s">
        <v>540</v>
      </c>
      <c r="N97" s="16" t="s">
        <v>541</v>
      </c>
      <c r="O97" s="16" t="s">
        <v>542</v>
      </c>
    </row>
    <row r="98" spans="2:15" ht="14.25" customHeight="1" x14ac:dyDescent="0.25">
      <c r="B98" s="14" t="str">
        <f>+'LOCALIZA HN'!$J98</f>
        <v>Santa Ana de Yusguare</v>
      </c>
      <c r="C98" s="15" t="s">
        <v>120</v>
      </c>
      <c r="D98" s="15" t="s">
        <v>121</v>
      </c>
      <c r="E98" s="15">
        <v>6</v>
      </c>
      <c r="F98" s="15" t="s">
        <v>473</v>
      </c>
      <c r="G98" s="15" t="s">
        <v>27</v>
      </c>
      <c r="H98" s="15">
        <v>16</v>
      </c>
      <c r="I98" s="39" t="s">
        <v>543</v>
      </c>
      <c r="J98" s="40" t="s">
        <v>71</v>
      </c>
      <c r="K98" s="15">
        <v>13.305300000000001</v>
      </c>
      <c r="L98" s="15">
        <v>-87.097399999999993</v>
      </c>
      <c r="M98" s="15" t="s">
        <v>544</v>
      </c>
      <c r="N98" s="16" t="s">
        <v>545</v>
      </c>
      <c r="O98" s="16" t="s">
        <v>546</v>
      </c>
    </row>
    <row r="99" spans="2:15" ht="14.25" customHeight="1" x14ac:dyDescent="0.25">
      <c r="B99" s="14" t="str">
        <f>+'LOCALIZA HN'!$J99</f>
        <v>Yuscaran</v>
      </c>
      <c r="C99" s="15" t="s">
        <v>120</v>
      </c>
      <c r="D99" s="15" t="s">
        <v>121</v>
      </c>
      <c r="E99" s="15">
        <v>7</v>
      </c>
      <c r="F99" s="15" t="s">
        <v>547</v>
      </c>
      <c r="G99" s="15" t="s">
        <v>29</v>
      </c>
      <c r="H99" s="15">
        <v>1</v>
      </c>
      <c r="I99" s="39" t="s">
        <v>548</v>
      </c>
      <c r="J99" s="40" t="s">
        <v>549</v>
      </c>
      <c r="K99" s="15">
        <v>13.956</v>
      </c>
      <c r="L99" s="15">
        <v>-86.826099999999997</v>
      </c>
      <c r="M99" s="15" t="s">
        <v>550</v>
      </c>
      <c r="N99" s="16" t="s">
        <v>551</v>
      </c>
      <c r="O99" s="16" t="s">
        <v>552</v>
      </c>
    </row>
    <row r="100" spans="2:15" ht="14.25" customHeight="1" x14ac:dyDescent="0.25">
      <c r="B100" s="14" t="str">
        <f>+'LOCALIZA HN'!$J100</f>
        <v>Alauca</v>
      </c>
      <c r="C100" s="15" t="s">
        <v>120</v>
      </c>
      <c r="D100" s="15" t="s">
        <v>121</v>
      </c>
      <c r="E100" s="15">
        <v>7</v>
      </c>
      <c r="F100" s="15" t="s">
        <v>547</v>
      </c>
      <c r="G100" s="15" t="s">
        <v>29</v>
      </c>
      <c r="H100" s="15">
        <v>2</v>
      </c>
      <c r="I100" s="39" t="s">
        <v>553</v>
      </c>
      <c r="J100" s="40" t="s">
        <v>554</v>
      </c>
      <c r="K100" s="15">
        <v>13.835100000000001</v>
      </c>
      <c r="L100" s="15">
        <v>-86.688299999999998</v>
      </c>
      <c r="M100" s="15" t="s">
        <v>555</v>
      </c>
      <c r="N100" s="16" t="s">
        <v>556</v>
      </c>
      <c r="O100" s="16" t="s">
        <v>557</v>
      </c>
    </row>
    <row r="101" spans="2:15" ht="14.25" customHeight="1" x14ac:dyDescent="0.25">
      <c r="B101" s="14" t="str">
        <f>+'LOCALIZA HN'!$J101</f>
        <v>Danli</v>
      </c>
      <c r="C101" s="15" t="s">
        <v>120</v>
      </c>
      <c r="D101" s="15" t="s">
        <v>121</v>
      </c>
      <c r="E101" s="15">
        <v>7</v>
      </c>
      <c r="F101" s="15" t="s">
        <v>547</v>
      </c>
      <c r="G101" s="15" t="s">
        <v>29</v>
      </c>
      <c r="H101" s="15">
        <v>3</v>
      </c>
      <c r="I101" s="39" t="s">
        <v>558</v>
      </c>
      <c r="J101" s="40" t="s">
        <v>30</v>
      </c>
      <c r="K101" s="15">
        <v>14.096500000000001</v>
      </c>
      <c r="L101" s="15">
        <v>-86.3767</v>
      </c>
      <c r="M101" s="15" t="s">
        <v>559</v>
      </c>
      <c r="N101" s="16" t="s">
        <v>560</v>
      </c>
      <c r="O101" s="16" t="s">
        <v>561</v>
      </c>
    </row>
    <row r="102" spans="2:15" ht="14.25" customHeight="1" x14ac:dyDescent="0.25">
      <c r="B102" s="14" t="str">
        <f>+'LOCALIZA HN'!$J102</f>
        <v>El Paraiso</v>
      </c>
      <c r="C102" s="15" t="s">
        <v>120</v>
      </c>
      <c r="D102" s="15" t="s">
        <v>121</v>
      </c>
      <c r="E102" s="15">
        <v>7</v>
      </c>
      <c r="F102" s="15" t="s">
        <v>547</v>
      </c>
      <c r="G102" s="15" t="s">
        <v>29</v>
      </c>
      <c r="H102" s="15">
        <v>4</v>
      </c>
      <c r="I102" s="39" t="s">
        <v>562</v>
      </c>
      <c r="J102" s="40" t="s">
        <v>29</v>
      </c>
      <c r="K102" s="15">
        <v>13.851699999999999</v>
      </c>
      <c r="L102" s="15">
        <v>-86.525899999999993</v>
      </c>
      <c r="M102" s="15" t="s">
        <v>563</v>
      </c>
      <c r="N102" s="16" t="s">
        <v>564</v>
      </c>
      <c r="O102" s="16" t="s">
        <v>565</v>
      </c>
    </row>
    <row r="103" spans="2:15" ht="14.25" customHeight="1" x14ac:dyDescent="0.25">
      <c r="B103" s="14" t="str">
        <f>+'LOCALIZA HN'!$J103</f>
        <v>Guinope</v>
      </c>
      <c r="C103" s="15" t="s">
        <v>120</v>
      </c>
      <c r="D103" s="15" t="s">
        <v>121</v>
      </c>
      <c r="E103" s="15">
        <v>7</v>
      </c>
      <c r="F103" s="15" t="s">
        <v>547</v>
      </c>
      <c r="G103" s="15" t="s">
        <v>29</v>
      </c>
      <c r="H103" s="15">
        <v>5</v>
      </c>
      <c r="I103" s="39" t="s">
        <v>566</v>
      </c>
      <c r="J103" s="40" t="s">
        <v>567</v>
      </c>
      <c r="K103" s="15">
        <v>13.8704</v>
      </c>
      <c r="L103" s="15">
        <v>-86.942999999999998</v>
      </c>
      <c r="M103" s="15" t="s">
        <v>568</v>
      </c>
      <c r="N103" s="16" t="s">
        <v>569</v>
      </c>
      <c r="O103" s="16" t="s">
        <v>570</v>
      </c>
    </row>
    <row r="104" spans="2:15" ht="14.25" customHeight="1" x14ac:dyDescent="0.25">
      <c r="B104" s="14" t="str">
        <f>+'LOCALIZA HN'!$J104</f>
        <v>Jacaleapa</v>
      </c>
      <c r="C104" s="15" t="s">
        <v>120</v>
      </c>
      <c r="D104" s="15" t="s">
        <v>121</v>
      </c>
      <c r="E104" s="15">
        <v>7</v>
      </c>
      <c r="F104" s="15" t="s">
        <v>547</v>
      </c>
      <c r="G104" s="15" t="s">
        <v>29</v>
      </c>
      <c r="H104" s="15">
        <v>6</v>
      </c>
      <c r="I104" s="39" t="s">
        <v>571</v>
      </c>
      <c r="J104" s="40" t="s">
        <v>572</v>
      </c>
      <c r="K104" s="15">
        <v>14.0349</v>
      </c>
      <c r="L104" s="15">
        <v>-86.6768</v>
      </c>
      <c r="M104" s="15" t="s">
        <v>573</v>
      </c>
      <c r="N104" s="16" t="s">
        <v>574</v>
      </c>
      <c r="O104" s="16" t="s">
        <v>575</v>
      </c>
    </row>
    <row r="105" spans="2:15" ht="14.25" customHeight="1" x14ac:dyDescent="0.25">
      <c r="B105" s="14" t="str">
        <f>+'LOCALIZA HN'!$J105</f>
        <v>Liure</v>
      </c>
      <c r="C105" s="15" t="s">
        <v>120</v>
      </c>
      <c r="D105" s="15" t="s">
        <v>121</v>
      </c>
      <c r="E105" s="15">
        <v>7</v>
      </c>
      <c r="F105" s="15" t="s">
        <v>547</v>
      </c>
      <c r="G105" s="15" t="s">
        <v>29</v>
      </c>
      <c r="H105" s="15">
        <v>7</v>
      </c>
      <c r="I105" s="39" t="s">
        <v>576</v>
      </c>
      <c r="J105" s="40" t="s">
        <v>577</v>
      </c>
      <c r="K105" s="15">
        <v>13.553699999999999</v>
      </c>
      <c r="L105" s="15">
        <v>-87.06</v>
      </c>
      <c r="M105" s="15" t="s">
        <v>578</v>
      </c>
      <c r="N105" s="16" t="s">
        <v>579</v>
      </c>
      <c r="O105" s="16" t="s">
        <v>580</v>
      </c>
    </row>
    <row r="106" spans="2:15" ht="14.25" customHeight="1" x14ac:dyDescent="0.25">
      <c r="B106" s="14" t="str">
        <f>+'LOCALIZA HN'!$J106</f>
        <v>Moroceli</v>
      </c>
      <c r="C106" s="15" t="s">
        <v>120</v>
      </c>
      <c r="D106" s="15" t="s">
        <v>121</v>
      </c>
      <c r="E106" s="15">
        <v>7</v>
      </c>
      <c r="F106" s="15" t="s">
        <v>547</v>
      </c>
      <c r="G106" s="15" t="s">
        <v>29</v>
      </c>
      <c r="H106" s="15">
        <v>8</v>
      </c>
      <c r="I106" s="39" t="s">
        <v>581</v>
      </c>
      <c r="J106" s="40" t="s">
        <v>582</v>
      </c>
      <c r="K106" s="15">
        <v>14.148199999999999</v>
      </c>
      <c r="L106" s="15">
        <v>-86.853999999999999</v>
      </c>
      <c r="M106" s="15" t="s">
        <v>583</v>
      </c>
      <c r="N106" s="16" t="s">
        <v>584</v>
      </c>
      <c r="O106" s="16" t="s">
        <v>585</v>
      </c>
    </row>
    <row r="107" spans="2:15" ht="14.25" customHeight="1" x14ac:dyDescent="0.25">
      <c r="B107" s="14" t="str">
        <f>+'LOCALIZA HN'!$J107</f>
        <v>Oropoli</v>
      </c>
      <c r="C107" s="15" t="s">
        <v>120</v>
      </c>
      <c r="D107" s="15" t="s">
        <v>121</v>
      </c>
      <c r="E107" s="15">
        <v>7</v>
      </c>
      <c r="F107" s="15" t="s">
        <v>547</v>
      </c>
      <c r="G107" s="15" t="s">
        <v>29</v>
      </c>
      <c r="H107" s="15">
        <v>9</v>
      </c>
      <c r="I107" s="39" t="s">
        <v>586</v>
      </c>
      <c r="J107" s="40" t="s">
        <v>587</v>
      </c>
      <c r="K107" s="15">
        <v>13.8195</v>
      </c>
      <c r="L107" s="15">
        <v>-86.833200000000005</v>
      </c>
      <c r="M107" s="15" t="s">
        <v>588</v>
      </c>
      <c r="N107" s="16" t="s">
        <v>589</v>
      </c>
      <c r="O107" s="16" t="s">
        <v>590</v>
      </c>
    </row>
    <row r="108" spans="2:15" ht="14.25" customHeight="1" x14ac:dyDescent="0.25">
      <c r="B108" s="14" t="str">
        <f>+'LOCALIZA HN'!$J108</f>
        <v>Potrerillos</v>
      </c>
      <c r="C108" s="15" t="s">
        <v>120</v>
      </c>
      <c r="D108" s="15" t="s">
        <v>121</v>
      </c>
      <c r="E108" s="15">
        <v>7</v>
      </c>
      <c r="F108" s="15" t="s">
        <v>547</v>
      </c>
      <c r="G108" s="15" t="s">
        <v>29</v>
      </c>
      <c r="H108" s="15">
        <v>10</v>
      </c>
      <c r="I108" s="39" t="s">
        <v>591</v>
      </c>
      <c r="J108" s="40" t="s">
        <v>61</v>
      </c>
      <c r="K108" s="15">
        <v>14.0541</v>
      </c>
      <c r="L108" s="15">
        <v>-86.756500000000003</v>
      </c>
      <c r="M108" s="15" t="s">
        <v>592</v>
      </c>
      <c r="N108" s="16" t="s">
        <v>593</v>
      </c>
      <c r="O108" s="16" t="s">
        <v>594</v>
      </c>
    </row>
    <row r="109" spans="2:15" ht="14.25" customHeight="1" x14ac:dyDescent="0.25">
      <c r="B109" s="14" t="str">
        <f>+'LOCALIZA HN'!$J109</f>
        <v>San Antonio de Flores</v>
      </c>
      <c r="C109" s="15" t="s">
        <v>120</v>
      </c>
      <c r="D109" s="15" t="s">
        <v>121</v>
      </c>
      <c r="E109" s="15">
        <v>7</v>
      </c>
      <c r="F109" s="15" t="s">
        <v>547</v>
      </c>
      <c r="G109" s="15" t="s">
        <v>29</v>
      </c>
      <c r="H109" s="15">
        <v>11</v>
      </c>
      <c r="I109" s="39" t="s">
        <v>595</v>
      </c>
      <c r="J109" s="40" t="s">
        <v>525</v>
      </c>
      <c r="K109" s="15">
        <v>13.715400000000001</v>
      </c>
      <c r="L109" s="15">
        <v>-86.839399999999998</v>
      </c>
      <c r="M109" s="15" t="s">
        <v>596</v>
      </c>
      <c r="N109" s="16" t="s">
        <v>597</v>
      </c>
      <c r="O109" s="16" t="s">
        <v>598</v>
      </c>
    </row>
    <row r="110" spans="2:15" ht="14.25" customHeight="1" x14ac:dyDescent="0.25">
      <c r="B110" s="14" t="str">
        <f>+'LOCALIZA HN'!$J110</f>
        <v>San Lucas</v>
      </c>
      <c r="C110" s="15" t="s">
        <v>120</v>
      </c>
      <c r="D110" s="15" t="s">
        <v>121</v>
      </c>
      <c r="E110" s="15">
        <v>7</v>
      </c>
      <c r="F110" s="15" t="s">
        <v>547</v>
      </c>
      <c r="G110" s="15" t="s">
        <v>29</v>
      </c>
      <c r="H110" s="15">
        <v>12</v>
      </c>
      <c r="I110" s="39" t="s">
        <v>599</v>
      </c>
      <c r="J110" s="40" t="s">
        <v>600</v>
      </c>
      <c r="K110" s="15">
        <v>13.7478</v>
      </c>
      <c r="L110" s="15">
        <v>-86.948599999999999</v>
      </c>
      <c r="M110" s="15" t="s">
        <v>601</v>
      </c>
      <c r="N110" s="16" t="s">
        <v>602</v>
      </c>
      <c r="O110" s="16" t="s">
        <v>603</v>
      </c>
    </row>
    <row r="111" spans="2:15" ht="14.25" customHeight="1" x14ac:dyDescent="0.25">
      <c r="B111" s="14" t="str">
        <f>+'LOCALIZA HN'!$J111</f>
        <v>San Matias</v>
      </c>
      <c r="C111" s="15" t="s">
        <v>120</v>
      </c>
      <c r="D111" s="15" t="s">
        <v>121</v>
      </c>
      <c r="E111" s="15">
        <v>7</v>
      </c>
      <c r="F111" s="15" t="s">
        <v>547</v>
      </c>
      <c r="G111" s="15" t="s">
        <v>29</v>
      </c>
      <c r="H111" s="15">
        <v>13</v>
      </c>
      <c r="I111" s="39" t="s">
        <v>604</v>
      </c>
      <c r="J111" s="40" t="s">
        <v>605</v>
      </c>
      <c r="K111" s="15">
        <v>13.958</v>
      </c>
      <c r="L111" s="15">
        <v>-86.647999999999996</v>
      </c>
      <c r="M111" s="15" t="s">
        <v>606</v>
      </c>
      <c r="N111" s="16" t="s">
        <v>607</v>
      </c>
      <c r="O111" s="16" t="s">
        <v>608</v>
      </c>
    </row>
    <row r="112" spans="2:15" ht="14.25" customHeight="1" x14ac:dyDescent="0.25">
      <c r="B112" s="14" t="str">
        <f>+'LOCALIZA HN'!$J112</f>
        <v>Soledad</v>
      </c>
      <c r="C112" s="15" t="s">
        <v>120</v>
      </c>
      <c r="D112" s="15" t="s">
        <v>121</v>
      </c>
      <c r="E112" s="15">
        <v>7</v>
      </c>
      <c r="F112" s="15" t="s">
        <v>547</v>
      </c>
      <c r="G112" s="15" t="s">
        <v>29</v>
      </c>
      <c r="H112" s="15">
        <v>14</v>
      </c>
      <c r="I112" s="39" t="s">
        <v>609</v>
      </c>
      <c r="J112" s="40" t="s">
        <v>610</v>
      </c>
      <c r="K112" s="15">
        <v>13.614699999999999</v>
      </c>
      <c r="L112" s="15">
        <v>-87.147099999999995</v>
      </c>
      <c r="M112" s="15" t="s">
        <v>611</v>
      </c>
      <c r="N112" s="16" t="s">
        <v>612</v>
      </c>
      <c r="O112" s="16" t="s">
        <v>613</v>
      </c>
    </row>
    <row r="113" spans="2:15" ht="14.25" customHeight="1" x14ac:dyDescent="0.25">
      <c r="B113" s="14" t="str">
        <f>+'LOCALIZA HN'!$J113</f>
        <v>Teupasenti</v>
      </c>
      <c r="C113" s="15" t="s">
        <v>120</v>
      </c>
      <c r="D113" s="15" t="s">
        <v>121</v>
      </c>
      <c r="E113" s="15">
        <v>7</v>
      </c>
      <c r="F113" s="15" t="s">
        <v>547</v>
      </c>
      <c r="G113" s="15" t="s">
        <v>29</v>
      </c>
      <c r="H113" s="15">
        <v>15</v>
      </c>
      <c r="I113" s="39" t="s">
        <v>614</v>
      </c>
      <c r="J113" s="40" t="s">
        <v>615</v>
      </c>
      <c r="K113" s="15">
        <v>14.295199999999999</v>
      </c>
      <c r="L113" s="15">
        <v>-86.679000000000002</v>
      </c>
      <c r="M113" s="15" t="s">
        <v>616</v>
      </c>
      <c r="N113" s="16" t="s">
        <v>617</v>
      </c>
      <c r="O113" s="16" t="s">
        <v>618</v>
      </c>
    </row>
    <row r="114" spans="2:15" ht="14.25" customHeight="1" x14ac:dyDescent="0.25">
      <c r="B114" s="14" t="str">
        <f>+'LOCALIZA HN'!$J114</f>
        <v>Texiguat</v>
      </c>
      <c r="C114" s="15" t="s">
        <v>120</v>
      </c>
      <c r="D114" s="15" t="s">
        <v>121</v>
      </c>
      <c r="E114" s="15">
        <v>7</v>
      </c>
      <c r="F114" s="15" t="s">
        <v>547</v>
      </c>
      <c r="G114" s="15" t="s">
        <v>29</v>
      </c>
      <c r="H114" s="15">
        <v>16</v>
      </c>
      <c r="I114" s="39" t="s">
        <v>619</v>
      </c>
      <c r="J114" s="40" t="s">
        <v>620</v>
      </c>
      <c r="K114" s="15">
        <v>13.6693</v>
      </c>
      <c r="L114" s="15">
        <v>-87.038600000000002</v>
      </c>
      <c r="M114" s="15" t="s">
        <v>621</v>
      </c>
      <c r="N114" s="16" t="s">
        <v>622</v>
      </c>
      <c r="O114" s="16" t="s">
        <v>623</v>
      </c>
    </row>
    <row r="115" spans="2:15" ht="14.25" customHeight="1" x14ac:dyDescent="0.25">
      <c r="B115" s="14" t="str">
        <f>+'LOCALIZA HN'!$J115</f>
        <v>Vado Ancho</v>
      </c>
      <c r="C115" s="15" t="s">
        <v>120</v>
      </c>
      <c r="D115" s="15" t="s">
        <v>121</v>
      </c>
      <c r="E115" s="15">
        <v>7</v>
      </c>
      <c r="F115" s="15" t="s">
        <v>547</v>
      </c>
      <c r="G115" s="15" t="s">
        <v>29</v>
      </c>
      <c r="H115" s="15">
        <v>17</v>
      </c>
      <c r="I115" s="39" t="s">
        <v>624</v>
      </c>
      <c r="J115" s="40" t="s">
        <v>625</v>
      </c>
      <c r="K115" s="15">
        <v>13.639699999999999</v>
      </c>
      <c r="L115" s="15">
        <v>-86.954499999999996</v>
      </c>
      <c r="M115" s="15" t="s">
        <v>626</v>
      </c>
      <c r="N115" s="16" t="s">
        <v>627</v>
      </c>
      <c r="O115" s="16" t="s">
        <v>628</v>
      </c>
    </row>
    <row r="116" spans="2:15" ht="14.25" customHeight="1" x14ac:dyDescent="0.25">
      <c r="B116" s="14" t="str">
        <f>+'LOCALIZA HN'!$J116</f>
        <v>Yauyupe</v>
      </c>
      <c r="C116" s="15" t="s">
        <v>120</v>
      </c>
      <c r="D116" s="15" t="s">
        <v>121</v>
      </c>
      <c r="E116" s="15">
        <v>7</v>
      </c>
      <c r="F116" s="15" t="s">
        <v>547</v>
      </c>
      <c r="G116" s="15" t="s">
        <v>29</v>
      </c>
      <c r="H116" s="15">
        <v>18</v>
      </c>
      <c r="I116" s="39" t="s">
        <v>629</v>
      </c>
      <c r="J116" s="40" t="s">
        <v>630</v>
      </c>
      <c r="K116" s="15">
        <v>13.751099999999999</v>
      </c>
      <c r="L116" s="15">
        <v>-87.079599999999999</v>
      </c>
      <c r="M116" s="15" t="s">
        <v>631</v>
      </c>
      <c r="N116" s="16" t="s">
        <v>632</v>
      </c>
      <c r="O116" s="16" t="s">
        <v>633</v>
      </c>
    </row>
    <row r="117" spans="2:15" ht="14.25" customHeight="1" x14ac:dyDescent="0.25">
      <c r="B117" s="14" t="str">
        <f>+'LOCALIZA HN'!$J117</f>
        <v>Trojes</v>
      </c>
      <c r="C117" s="15" t="s">
        <v>120</v>
      </c>
      <c r="D117" s="15" t="s">
        <v>121</v>
      </c>
      <c r="E117" s="15">
        <v>7</v>
      </c>
      <c r="F117" s="15" t="s">
        <v>547</v>
      </c>
      <c r="G117" s="15" t="s">
        <v>29</v>
      </c>
      <c r="H117" s="15">
        <v>19</v>
      </c>
      <c r="I117" s="39" t="s">
        <v>634</v>
      </c>
      <c r="J117" s="40" t="s">
        <v>635</v>
      </c>
      <c r="K117" s="15">
        <v>14.045299999999999</v>
      </c>
      <c r="L117" s="15">
        <v>-85.860699999999994</v>
      </c>
      <c r="M117" s="15" t="s">
        <v>636</v>
      </c>
      <c r="N117" s="16" t="s">
        <v>637</v>
      </c>
      <c r="O117" s="16" t="s">
        <v>638</v>
      </c>
    </row>
    <row r="118" spans="2:15" ht="14.25" customHeight="1" x14ac:dyDescent="0.25">
      <c r="B118" s="14" t="str">
        <f>+'LOCALIZA HN'!$J118</f>
        <v>Distrito Central</v>
      </c>
      <c r="C118" s="15" t="s">
        <v>120</v>
      </c>
      <c r="D118" s="15" t="s">
        <v>121</v>
      </c>
      <c r="E118" s="15">
        <v>8</v>
      </c>
      <c r="F118" s="15" t="s">
        <v>639</v>
      </c>
      <c r="G118" s="15" t="s">
        <v>640</v>
      </c>
      <c r="H118" s="15">
        <v>1</v>
      </c>
      <c r="I118" s="39" t="s">
        <v>641</v>
      </c>
      <c r="J118" s="40" t="s">
        <v>32</v>
      </c>
      <c r="K118" s="15">
        <v>14.175800000000001</v>
      </c>
      <c r="L118" s="15">
        <v>-87.251099999999994</v>
      </c>
      <c r="M118" s="15" t="s">
        <v>642</v>
      </c>
      <c r="N118" s="16" t="s">
        <v>643</v>
      </c>
      <c r="O118" s="16" t="s">
        <v>644</v>
      </c>
    </row>
    <row r="119" spans="2:15" ht="14.25" customHeight="1" x14ac:dyDescent="0.25">
      <c r="B119" s="14" t="str">
        <f>+'LOCALIZA HN'!$J119</f>
        <v>Alubaren</v>
      </c>
      <c r="C119" s="15" t="s">
        <v>120</v>
      </c>
      <c r="D119" s="15" t="s">
        <v>121</v>
      </c>
      <c r="E119" s="15">
        <v>8</v>
      </c>
      <c r="F119" s="15" t="s">
        <v>639</v>
      </c>
      <c r="G119" s="15" t="s">
        <v>640</v>
      </c>
      <c r="H119" s="15">
        <v>2</v>
      </c>
      <c r="I119" s="39" t="s">
        <v>645</v>
      </c>
      <c r="J119" s="40" t="s">
        <v>646</v>
      </c>
      <c r="K119" s="15">
        <v>13.786300000000001</v>
      </c>
      <c r="L119" s="15">
        <v>-87.470699999999994</v>
      </c>
      <c r="M119" s="15" t="s">
        <v>647</v>
      </c>
      <c r="N119" s="16" t="s">
        <v>648</v>
      </c>
      <c r="O119" s="16" t="s">
        <v>649</v>
      </c>
    </row>
    <row r="120" spans="2:15" ht="14.25" customHeight="1" x14ac:dyDescent="0.25">
      <c r="B120" s="14" t="str">
        <f>+'LOCALIZA HN'!$J120</f>
        <v>Cedros</v>
      </c>
      <c r="C120" s="15" t="s">
        <v>120</v>
      </c>
      <c r="D120" s="15" t="s">
        <v>121</v>
      </c>
      <c r="E120" s="15">
        <v>8</v>
      </c>
      <c r="F120" s="15" t="s">
        <v>639</v>
      </c>
      <c r="G120" s="15" t="s">
        <v>640</v>
      </c>
      <c r="H120" s="15">
        <v>3</v>
      </c>
      <c r="I120" s="39" t="s">
        <v>650</v>
      </c>
      <c r="J120" s="40" t="s">
        <v>651</v>
      </c>
      <c r="K120" s="15">
        <v>14.57</v>
      </c>
      <c r="L120" s="15">
        <v>-87.121499999999997</v>
      </c>
      <c r="M120" s="15" t="s">
        <v>652</v>
      </c>
      <c r="N120" s="16" t="s">
        <v>653</v>
      </c>
      <c r="O120" s="16" t="s">
        <v>654</v>
      </c>
    </row>
    <row r="121" spans="2:15" ht="14.25" customHeight="1" x14ac:dyDescent="0.25">
      <c r="B121" s="14" t="str">
        <f>+'LOCALIZA HN'!$J121</f>
        <v>Curaren</v>
      </c>
      <c r="C121" s="15" t="s">
        <v>120</v>
      </c>
      <c r="D121" s="15" t="s">
        <v>121</v>
      </c>
      <c r="E121" s="15">
        <v>8</v>
      </c>
      <c r="F121" s="15" t="s">
        <v>639</v>
      </c>
      <c r="G121" s="15" t="s">
        <v>640</v>
      </c>
      <c r="H121" s="15">
        <v>4</v>
      </c>
      <c r="I121" s="39" t="s">
        <v>655</v>
      </c>
      <c r="J121" s="40" t="s">
        <v>656</v>
      </c>
      <c r="K121" s="15">
        <v>13.8278</v>
      </c>
      <c r="L121" s="15">
        <v>-87.568700000000007</v>
      </c>
      <c r="M121" s="15" t="s">
        <v>657</v>
      </c>
      <c r="N121" s="16" t="s">
        <v>658</v>
      </c>
      <c r="O121" s="16" t="s">
        <v>659</v>
      </c>
    </row>
    <row r="122" spans="2:15" ht="14.25" customHeight="1" x14ac:dyDescent="0.25">
      <c r="B122" s="14" t="str">
        <f>+'LOCALIZA HN'!$J122</f>
        <v>El Porvenir</v>
      </c>
      <c r="C122" s="15" t="s">
        <v>120</v>
      </c>
      <c r="D122" s="15" t="s">
        <v>121</v>
      </c>
      <c r="E122" s="15">
        <v>8</v>
      </c>
      <c r="F122" s="15" t="s">
        <v>639</v>
      </c>
      <c r="G122" s="15" t="s">
        <v>640</v>
      </c>
      <c r="H122" s="15">
        <v>5</v>
      </c>
      <c r="I122" s="39" t="s">
        <v>660</v>
      </c>
      <c r="J122" s="40" t="s">
        <v>99</v>
      </c>
      <c r="K122" s="15">
        <v>14.7082</v>
      </c>
      <c r="L122" s="15">
        <v>-87.221999999999994</v>
      </c>
      <c r="M122" s="15" t="s">
        <v>661</v>
      </c>
      <c r="N122" s="16" t="s">
        <v>662</v>
      </c>
      <c r="O122" s="16" t="s">
        <v>663</v>
      </c>
    </row>
    <row r="123" spans="2:15" ht="14.25" customHeight="1" x14ac:dyDescent="0.25">
      <c r="B123" s="14" t="str">
        <f>+'LOCALIZA HN'!$J123</f>
        <v>Guaimaca</v>
      </c>
      <c r="C123" s="15" t="s">
        <v>120</v>
      </c>
      <c r="D123" s="15" t="s">
        <v>121</v>
      </c>
      <c r="E123" s="15">
        <v>8</v>
      </c>
      <c r="F123" s="15" t="s">
        <v>639</v>
      </c>
      <c r="G123" s="15" t="s">
        <v>640</v>
      </c>
      <c r="H123" s="15">
        <v>6</v>
      </c>
      <c r="I123" s="39" t="s">
        <v>664</v>
      </c>
      <c r="J123" s="40" t="s">
        <v>665</v>
      </c>
      <c r="K123" s="15">
        <v>14.513299999999999</v>
      </c>
      <c r="L123" s="15">
        <v>-86.867800000000003</v>
      </c>
      <c r="M123" s="15" t="s">
        <v>666</v>
      </c>
      <c r="N123" s="16" t="s">
        <v>667</v>
      </c>
      <c r="O123" s="16" t="s">
        <v>668</v>
      </c>
    </row>
    <row r="124" spans="2:15" ht="14.25" customHeight="1" x14ac:dyDescent="0.25">
      <c r="B124" s="14" t="str">
        <f>+'LOCALIZA HN'!$J124</f>
        <v>La Libertad</v>
      </c>
      <c r="C124" s="15" t="s">
        <v>120</v>
      </c>
      <c r="D124" s="15" t="s">
        <v>121</v>
      </c>
      <c r="E124" s="15">
        <v>8</v>
      </c>
      <c r="F124" s="15" t="s">
        <v>639</v>
      </c>
      <c r="G124" s="15" t="s">
        <v>640</v>
      </c>
      <c r="H124" s="15">
        <v>7</v>
      </c>
      <c r="I124" s="39" t="s">
        <v>669</v>
      </c>
      <c r="J124" s="40" t="s">
        <v>235</v>
      </c>
      <c r="K124" s="15">
        <v>13.7073</v>
      </c>
      <c r="L124" s="15">
        <v>-87.500500000000002</v>
      </c>
      <c r="M124" s="15" t="s">
        <v>670</v>
      </c>
      <c r="N124" s="16" t="s">
        <v>671</v>
      </c>
      <c r="O124" s="16" t="s">
        <v>672</v>
      </c>
    </row>
    <row r="125" spans="2:15" ht="14.25" customHeight="1" x14ac:dyDescent="0.25">
      <c r="B125" s="14" t="str">
        <f>+'LOCALIZA HN'!$J125</f>
        <v>La Venta</v>
      </c>
      <c r="C125" s="15" t="s">
        <v>120</v>
      </c>
      <c r="D125" s="15" t="s">
        <v>121</v>
      </c>
      <c r="E125" s="15">
        <v>8</v>
      </c>
      <c r="F125" s="15" t="s">
        <v>639</v>
      </c>
      <c r="G125" s="15" t="s">
        <v>640</v>
      </c>
      <c r="H125" s="15">
        <v>8</v>
      </c>
      <c r="I125" s="39" t="s">
        <v>673</v>
      </c>
      <c r="J125" s="40" t="s">
        <v>674</v>
      </c>
      <c r="K125" s="15">
        <v>13.732100000000001</v>
      </c>
      <c r="L125" s="15">
        <v>-87.327600000000004</v>
      </c>
      <c r="M125" s="15" t="s">
        <v>675</v>
      </c>
      <c r="N125" s="16" t="s">
        <v>676</v>
      </c>
      <c r="O125" s="16" t="s">
        <v>677</v>
      </c>
    </row>
    <row r="126" spans="2:15" ht="14.25" customHeight="1" x14ac:dyDescent="0.25">
      <c r="B126" s="14" t="str">
        <f>+'LOCALIZA HN'!$J126</f>
        <v>Lepaterique</v>
      </c>
      <c r="C126" s="15" t="s">
        <v>120</v>
      </c>
      <c r="D126" s="15" t="s">
        <v>121</v>
      </c>
      <c r="E126" s="15">
        <v>8</v>
      </c>
      <c r="F126" s="15" t="s">
        <v>639</v>
      </c>
      <c r="G126" s="15" t="s">
        <v>640</v>
      </c>
      <c r="H126" s="15">
        <v>9</v>
      </c>
      <c r="I126" s="39" t="s">
        <v>678</v>
      </c>
      <c r="J126" s="40" t="s">
        <v>52</v>
      </c>
      <c r="K126" s="15">
        <v>14.0482</v>
      </c>
      <c r="L126" s="15">
        <v>-87.495500000000007</v>
      </c>
      <c r="M126" s="15" t="s">
        <v>679</v>
      </c>
      <c r="N126" s="16" t="s">
        <v>680</v>
      </c>
      <c r="O126" s="16" t="s">
        <v>681</v>
      </c>
    </row>
    <row r="127" spans="2:15" ht="14.25" customHeight="1" x14ac:dyDescent="0.25">
      <c r="B127" s="14" t="str">
        <f>+'LOCALIZA HN'!$J127</f>
        <v>Maraita</v>
      </c>
      <c r="C127" s="15" t="s">
        <v>120</v>
      </c>
      <c r="D127" s="15" t="s">
        <v>121</v>
      </c>
      <c r="E127" s="15">
        <v>8</v>
      </c>
      <c r="F127" s="15" t="s">
        <v>639</v>
      </c>
      <c r="G127" s="15" t="s">
        <v>640</v>
      </c>
      <c r="H127" s="15">
        <v>10</v>
      </c>
      <c r="I127" s="39" t="s">
        <v>682</v>
      </c>
      <c r="J127" s="40" t="s">
        <v>683</v>
      </c>
      <c r="K127" s="15">
        <v>13.8675</v>
      </c>
      <c r="L127" s="15">
        <v>-87.056399999999996</v>
      </c>
      <c r="M127" s="15" t="s">
        <v>684</v>
      </c>
      <c r="N127" s="16" t="s">
        <v>685</v>
      </c>
      <c r="O127" s="16" t="s">
        <v>686</v>
      </c>
    </row>
    <row r="128" spans="2:15" ht="14.25" customHeight="1" x14ac:dyDescent="0.25">
      <c r="B128" s="14" t="str">
        <f>+'LOCALIZA HN'!$J128</f>
        <v>Marale</v>
      </c>
      <c r="C128" s="15" t="s">
        <v>120</v>
      </c>
      <c r="D128" s="15" t="s">
        <v>121</v>
      </c>
      <c r="E128" s="15">
        <v>8</v>
      </c>
      <c r="F128" s="15" t="s">
        <v>639</v>
      </c>
      <c r="G128" s="15" t="s">
        <v>640</v>
      </c>
      <c r="H128" s="15">
        <v>11</v>
      </c>
      <c r="I128" s="39" t="s">
        <v>687</v>
      </c>
      <c r="J128" s="40" t="s">
        <v>688</v>
      </c>
      <c r="K128" s="15">
        <v>14.938000000000001</v>
      </c>
      <c r="L128" s="15">
        <v>-87.102400000000003</v>
      </c>
      <c r="M128" s="15" t="s">
        <v>689</v>
      </c>
      <c r="N128" s="16" t="s">
        <v>690</v>
      </c>
      <c r="O128" s="16" t="s">
        <v>691</v>
      </c>
    </row>
    <row r="129" spans="2:15" ht="14.25" customHeight="1" x14ac:dyDescent="0.25">
      <c r="B129" s="14" t="str">
        <f>+'LOCALIZA HN'!$J129</f>
        <v>Nueva Armenia</v>
      </c>
      <c r="C129" s="15" t="s">
        <v>120</v>
      </c>
      <c r="D129" s="15" t="s">
        <v>121</v>
      </c>
      <c r="E129" s="15">
        <v>8</v>
      </c>
      <c r="F129" s="15" t="s">
        <v>639</v>
      </c>
      <c r="G129" s="15" t="s">
        <v>640</v>
      </c>
      <c r="H129" s="15">
        <v>12</v>
      </c>
      <c r="I129" s="39" t="s">
        <v>692</v>
      </c>
      <c r="J129" s="40" t="s">
        <v>693</v>
      </c>
      <c r="K129" s="15">
        <v>13.7515</v>
      </c>
      <c r="L129" s="15">
        <v>-87.1614</v>
      </c>
      <c r="M129" s="15" t="s">
        <v>694</v>
      </c>
      <c r="N129" s="16" t="s">
        <v>695</v>
      </c>
      <c r="O129" s="16" t="s">
        <v>696</v>
      </c>
    </row>
    <row r="130" spans="2:15" ht="14.25" customHeight="1" x14ac:dyDescent="0.25">
      <c r="B130" s="14" t="str">
        <f>+'LOCALIZA HN'!$J130</f>
        <v>Ojojona</v>
      </c>
      <c r="C130" s="15" t="s">
        <v>120</v>
      </c>
      <c r="D130" s="15" t="s">
        <v>121</v>
      </c>
      <c r="E130" s="15">
        <v>8</v>
      </c>
      <c r="F130" s="15" t="s">
        <v>639</v>
      </c>
      <c r="G130" s="15" t="s">
        <v>640</v>
      </c>
      <c r="H130" s="15">
        <v>13</v>
      </c>
      <c r="I130" s="39" t="s">
        <v>697</v>
      </c>
      <c r="J130" s="40" t="s">
        <v>698</v>
      </c>
      <c r="K130" s="15">
        <v>13.9277</v>
      </c>
      <c r="L130" s="15">
        <v>-87.340999999999994</v>
      </c>
      <c r="M130" s="15" t="s">
        <v>699</v>
      </c>
      <c r="N130" s="16" t="s">
        <v>700</v>
      </c>
      <c r="O130" s="16" t="s">
        <v>701</v>
      </c>
    </row>
    <row r="131" spans="2:15" ht="14.25" customHeight="1" x14ac:dyDescent="0.25">
      <c r="B131" s="14" t="str">
        <f>+'LOCALIZA HN'!$J131</f>
        <v>Orica</v>
      </c>
      <c r="C131" s="15" t="s">
        <v>120</v>
      </c>
      <c r="D131" s="15" t="s">
        <v>121</v>
      </c>
      <c r="E131" s="15">
        <v>8</v>
      </c>
      <c r="F131" s="15" t="s">
        <v>639</v>
      </c>
      <c r="G131" s="15" t="s">
        <v>640</v>
      </c>
      <c r="H131" s="15">
        <v>14</v>
      </c>
      <c r="I131" s="39" t="s">
        <v>702</v>
      </c>
      <c r="J131" s="40" t="s">
        <v>703</v>
      </c>
      <c r="K131" s="15">
        <v>14.797800000000001</v>
      </c>
      <c r="L131" s="15">
        <v>-86.945400000000006</v>
      </c>
      <c r="M131" s="15" t="s">
        <v>704</v>
      </c>
      <c r="N131" s="16" t="s">
        <v>705</v>
      </c>
      <c r="O131" s="16" t="s">
        <v>706</v>
      </c>
    </row>
    <row r="132" spans="2:15" ht="14.25" customHeight="1" x14ac:dyDescent="0.25">
      <c r="B132" s="14" t="str">
        <f>+'LOCALIZA HN'!$J132</f>
        <v>Reitoca</v>
      </c>
      <c r="C132" s="15" t="s">
        <v>120</v>
      </c>
      <c r="D132" s="15" t="s">
        <v>121</v>
      </c>
      <c r="E132" s="15">
        <v>8</v>
      </c>
      <c r="F132" s="15" t="s">
        <v>639</v>
      </c>
      <c r="G132" s="15" t="s">
        <v>640</v>
      </c>
      <c r="H132" s="15">
        <v>15</v>
      </c>
      <c r="I132" s="39" t="s">
        <v>707</v>
      </c>
      <c r="J132" s="40" t="s">
        <v>708</v>
      </c>
      <c r="K132" s="15">
        <v>13.8515</v>
      </c>
      <c r="L132" s="15">
        <v>-87.429100000000005</v>
      </c>
      <c r="M132" s="15" t="s">
        <v>709</v>
      </c>
      <c r="N132" s="16" t="s">
        <v>710</v>
      </c>
      <c r="O132" s="16" t="s">
        <v>711</v>
      </c>
    </row>
    <row r="133" spans="2:15" ht="14.25" customHeight="1" x14ac:dyDescent="0.25">
      <c r="B133" s="14" t="str">
        <f>+'LOCALIZA HN'!$J133</f>
        <v>Sabanagrande</v>
      </c>
      <c r="C133" s="15" t="s">
        <v>120</v>
      </c>
      <c r="D133" s="15" t="s">
        <v>121</v>
      </c>
      <c r="E133" s="15">
        <v>8</v>
      </c>
      <c r="F133" s="15" t="s">
        <v>639</v>
      </c>
      <c r="G133" s="15" t="s">
        <v>640</v>
      </c>
      <c r="H133" s="15">
        <v>16</v>
      </c>
      <c r="I133" s="39" t="s">
        <v>712</v>
      </c>
      <c r="J133" s="40" t="s">
        <v>713</v>
      </c>
      <c r="K133" s="15">
        <v>13.799799999999999</v>
      </c>
      <c r="L133" s="15">
        <v>-87.259600000000006</v>
      </c>
      <c r="M133" s="15" t="s">
        <v>714</v>
      </c>
      <c r="N133" s="16" t="s">
        <v>715</v>
      </c>
      <c r="O133" s="16" t="s">
        <v>716</v>
      </c>
    </row>
    <row r="134" spans="2:15" ht="14.25" customHeight="1" x14ac:dyDescent="0.25">
      <c r="B134" s="14" t="str">
        <f>+'LOCALIZA HN'!$J134</f>
        <v>San Antonio de Oriente</v>
      </c>
      <c r="C134" s="15" t="s">
        <v>120</v>
      </c>
      <c r="D134" s="15" t="s">
        <v>121</v>
      </c>
      <c r="E134" s="15">
        <v>8</v>
      </c>
      <c r="F134" s="15" t="s">
        <v>639</v>
      </c>
      <c r="G134" s="15" t="s">
        <v>640</v>
      </c>
      <c r="H134" s="15">
        <v>17</v>
      </c>
      <c r="I134" s="39" t="s">
        <v>717</v>
      </c>
      <c r="J134" s="40" t="s">
        <v>718</v>
      </c>
      <c r="K134" s="15">
        <v>14.0344</v>
      </c>
      <c r="L134" s="15">
        <v>-86.990099999999998</v>
      </c>
      <c r="M134" s="15" t="s">
        <v>719</v>
      </c>
      <c r="N134" s="16" t="s">
        <v>720</v>
      </c>
      <c r="O134" s="16" t="s">
        <v>721</v>
      </c>
    </row>
    <row r="135" spans="2:15" ht="14.25" customHeight="1" x14ac:dyDescent="0.25">
      <c r="B135" s="14" t="str">
        <f>+'LOCALIZA HN'!$J135</f>
        <v>San Buenaventura</v>
      </c>
      <c r="C135" s="15" t="s">
        <v>120</v>
      </c>
      <c r="D135" s="15" t="s">
        <v>121</v>
      </c>
      <c r="E135" s="15">
        <v>8</v>
      </c>
      <c r="F135" s="15" t="s">
        <v>639</v>
      </c>
      <c r="G135" s="15" t="s">
        <v>640</v>
      </c>
      <c r="H135" s="15">
        <v>18</v>
      </c>
      <c r="I135" s="39" t="s">
        <v>722</v>
      </c>
      <c r="J135" s="40" t="s">
        <v>723</v>
      </c>
      <c r="K135" s="15">
        <v>13.8986</v>
      </c>
      <c r="L135" s="15">
        <v>-87.183899999999994</v>
      </c>
      <c r="M135" s="15" t="s">
        <v>724</v>
      </c>
      <c r="N135" s="16" t="s">
        <v>725</v>
      </c>
      <c r="O135" s="16" t="s">
        <v>726</v>
      </c>
    </row>
    <row r="136" spans="2:15" ht="14.25" customHeight="1" x14ac:dyDescent="0.25">
      <c r="B136" s="14" t="str">
        <f>+'LOCALIZA HN'!$J136</f>
        <v>San Ignacio</v>
      </c>
      <c r="C136" s="15" t="s">
        <v>120</v>
      </c>
      <c r="D136" s="15" t="s">
        <v>121</v>
      </c>
      <c r="E136" s="15">
        <v>8</v>
      </c>
      <c r="F136" s="15" t="s">
        <v>639</v>
      </c>
      <c r="G136" s="15" t="s">
        <v>640</v>
      </c>
      <c r="H136" s="15">
        <v>19</v>
      </c>
      <c r="I136" s="39" t="s">
        <v>727</v>
      </c>
      <c r="J136" s="40" t="s">
        <v>728</v>
      </c>
      <c r="K136" s="15">
        <v>14.744</v>
      </c>
      <c r="L136" s="15">
        <v>-87.055899999999994</v>
      </c>
      <c r="M136" s="15" t="s">
        <v>729</v>
      </c>
      <c r="N136" s="16" t="s">
        <v>730</v>
      </c>
      <c r="O136" s="16" t="s">
        <v>731</v>
      </c>
    </row>
    <row r="137" spans="2:15" ht="14.25" customHeight="1" x14ac:dyDescent="0.25">
      <c r="B137" s="14" t="str">
        <f>+'LOCALIZA HN'!$J137</f>
        <v>San Juan de Flores</v>
      </c>
      <c r="C137" s="15" t="s">
        <v>120</v>
      </c>
      <c r="D137" s="15" t="s">
        <v>121</v>
      </c>
      <c r="E137" s="15">
        <v>8</v>
      </c>
      <c r="F137" s="15" t="s">
        <v>639</v>
      </c>
      <c r="G137" s="15" t="s">
        <v>640</v>
      </c>
      <c r="H137" s="15">
        <v>20</v>
      </c>
      <c r="I137" s="39" t="s">
        <v>732</v>
      </c>
      <c r="J137" s="40" t="s">
        <v>733</v>
      </c>
      <c r="K137" s="15">
        <v>14.301500000000001</v>
      </c>
      <c r="L137" s="15">
        <v>-86.965699999999998</v>
      </c>
      <c r="M137" s="15" t="s">
        <v>734</v>
      </c>
      <c r="N137" s="16" t="s">
        <v>735</v>
      </c>
      <c r="O137" s="16" t="s">
        <v>736</v>
      </c>
    </row>
    <row r="138" spans="2:15" ht="14.25" customHeight="1" x14ac:dyDescent="0.25">
      <c r="B138" s="14" t="str">
        <f>+'LOCALIZA HN'!$J138</f>
        <v>San Miguelito</v>
      </c>
      <c r="C138" s="15" t="s">
        <v>120</v>
      </c>
      <c r="D138" s="15" t="s">
        <v>121</v>
      </c>
      <c r="E138" s="15">
        <v>8</v>
      </c>
      <c r="F138" s="15" t="s">
        <v>639</v>
      </c>
      <c r="G138" s="15" t="s">
        <v>640</v>
      </c>
      <c r="H138" s="15">
        <v>21</v>
      </c>
      <c r="I138" s="39" t="s">
        <v>737</v>
      </c>
      <c r="J138" s="40" t="s">
        <v>738</v>
      </c>
      <c r="K138" s="15">
        <v>13.749499999999999</v>
      </c>
      <c r="L138" s="15">
        <v>-87.491200000000006</v>
      </c>
      <c r="M138" s="15" t="s">
        <v>739</v>
      </c>
      <c r="N138" s="16" t="s">
        <v>740</v>
      </c>
      <c r="O138" s="16" t="s">
        <v>741</v>
      </c>
    </row>
    <row r="139" spans="2:15" ht="14.25" customHeight="1" x14ac:dyDescent="0.25">
      <c r="B139" s="14" t="str">
        <f>+'LOCALIZA HN'!$J139</f>
        <v>Santa Ana</v>
      </c>
      <c r="C139" s="15" t="s">
        <v>120</v>
      </c>
      <c r="D139" s="15" t="s">
        <v>121</v>
      </c>
      <c r="E139" s="15">
        <v>8</v>
      </c>
      <c r="F139" s="15" t="s">
        <v>639</v>
      </c>
      <c r="G139" s="15" t="s">
        <v>640</v>
      </c>
      <c r="H139" s="15">
        <v>22</v>
      </c>
      <c r="I139" s="39" t="s">
        <v>742</v>
      </c>
      <c r="J139" s="40" t="s">
        <v>70</v>
      </c>
      <c r="K139" s="15">
        <v>13.9329</v>
      </c>
      <c r="L139" s="15">
        <v>-87.242199999999997</v>
      </c>
      <c r="M139" s="15" t="s">
        <v>743</v>
      </c>
      <c r="N139" s="16" t="s">
        <v>744</v>
      </c>
      <c r="O139" s="16" t="s">
        <v>745</v>
      </c>
    </row>
    <row r="140" spans="2:15" ht="14.25" customHeight="1" x14ac:dyDescent="0.25">
      <c r="B140" s="14" t="str">
        <f>+'LOCALIZA HN'!$J140</f>
        <v>Santa Lucia</v>
      </c>
      <c r="C140" s="15" t="s">
        <v>120</v>
      </c>
      <c r="D140" s="15" t="s">
        <v>121</v>
      </c>
      <c r="E140" s="15">
        <v>8</v>
      </c>
      <c r="F140" s="15" t="s">
        <v>639</v>
      </c>
      <c r="G140" s="15" t="s">
        <v>640</v>
      </c>
      <c r="H140" s="15">
        <v>23</v>
      </c>
      <c r="I140" s="39" t="s">
        <v>746</v>
      </c>
      <c r="J140" s="40" t="s">
        <v>747</v>
      </c>
      <c r="K140" s="15">
        <v>14.127800000000001</v>
      </c>
      <c r="L140" s="15">
        <v>-87.095399999999998</v>
      </c>
      <c r="M140" s="15" t="s">
        <v>748</v>
      </c>
      <c r="N140" s="16" t="s">
        <v>749</v>
      </c>
      <c r="O140" s="16" t="s">
        <v>750</v>
      </c>
    </row>
    <row r="141" spans="2:15" ht="14.25" customHeight="1" x14ac:dyDescent="0.25">
      <c r="B141" s="14" t="str">
        <f>+'LOCALIZA HN'!$J141</f>
        <v>Talanga</v>
      </c>
      <c r="C141" s="15" t="s">
        <v>120</v>
      </c>
      <c r="D141" s="15" t="s">
        <v>121</v>
      </c>
      <c r="E141" s="15">
        <v>8</v>
      </c>
      <c r="F141" s="15" t="s">
        <v>639</v>
      </c>
      <c r="G141" s="15" t="s">
        <v>640</v>
      </c>
      <c r="H141" s="15">
        <v>24</v>
      </c>
      <c r="I141" s="39" t="s">
        <v>751</v>
      </c>
      <c r="J141" s="40" t="s">
        <v>752</v>
      </c>
      <c r="K141" s="15">
        <v>14.4094</v>
      </c>
      <c r="L141" s="15">
        <v>-87.067800000000005</v>
      </c>
      <c r="M141" s="15" t="s">
        <v>753</v>
      </c>
      <c r="N141" s="16" t="s">
        <v>754</v>
      </c>
      <c r="O141" s="16" t="s">
        <v>755</v>
      </c>
    </row>
    <row r="142" spans="2:15" ht="14.25" customHeight="1" x14ac:dyDescent="0.25">
      <c r="B142" s="14" t="str">
        <f>+'LOCALIZA HN'!$J142</f>
        <v>Tatumbla</v>
      </c>
      <c r="C142" s="15" t="s">
        <v>120</v>
      </c>
      <c r="D142" s="15" t="s">
        <v>121</v>
      </c>
      <c r="E142" s="15">
        <v>8</v>
      </c>
      <c r="F142" s="15" t="s">
        <v>639</v>
      </c>
      <c r="G142" s="15" t="s">
        <v>640</v>
      </c>
      <c r="H142" s="15">
        <v>25</v>
      </c>
      <c r="I142" s="39" t="s">
        <v>756</v>
      </c>
      <c r="J142" s="40" t="s">
        <v>78</v>
      </c>
      <c r="K142" s="15">
        <v>13.9855</v>
      </c>
      <c r="L142" s="15">
        <v>-87.071399999999997</v>
      </c>
      <c r="M142" s="15" t="s">
        <v>757</v>
      </c>
      <c r="N142" s="16" t="s">
        <v>758</v>
      </c>
      <c r="O142" s="16" t="s">
        <v>759</v>
      </c>
    </row>
    <row r="143" spans="2:15" ht="14.25" customHeight="1" x14ac:dyDescent="0.25">
      <c r="B143" s="14" t="str">
        <f>+'LOCALIZA HN'!$J143</f>
        <v>Valle de Angeles</v>
      </c>
      <c r="C143" s="15" t="s">
        <v>120</v>
      </c>
      <c r="D143" s="15" t="s">
        <v>121</v>
      </c>
      <c r="E143" s="15">
        <v>8</v>
      </c>
      <c r="F143" s="15" t="s">
        <v>639</v>
      </c>
      <c r="G143" s="15" t="s">
        <v>640</v>
      </c>
      <c r="H143" s="15">
        <v>26</v>
      </c>
      <c r="I143" s="39" t="s">
        <v>760</v>
      </c>
      <c r="J143" s="40" t="s">
        <v>761</v>
      </c>
      <c r="K143" s="15">
        <v>14.1557</v>
      </c>
      <c r="L143" s="15">
        <v>-87.028199999999998</v>
      </c>
      <c r="M143" s="15" t="s">
        <v>762</v>
      </c>
      <c r="N143" s="16" t="s">
        <v>763</v>
      </c>
      <c r="O143" s="16" t="s">
        <v>764</v>
      </c>
    </row>
    <row r="144" spans="2:15" ht="14.25" customHeight="1" x14ac:dyDescent="0.25">
      <c r="B144" s="14" t="str">
        <f>+'LOCALIZA HN'!$J144</f>
        <v>Villa de San Francisco</v>
      </c>
      <c r="C144" s="15" t="s">
        <v>120</v>
      </c>
      <c r="D144" s="15" t="s">
        <v>121</v>
      </c>
      <c r="E144" s="15">
        <v>8</v>
      </c>
      <c r="F144" s="15" t="s">
        <v>639</v>
      </c>
      <c r="G144" s="15" t="s">
        <v>640</v>
      </c>
      <c r="H144" s="15">
        <v>27</v>
      </c>
      <c r="I144" s="39" t="s">
        <v>765</v>
      </c>
      <c r="J144" s="40" t="s">
        <v>766</v>
      </c>
      <c r="K144" s="15">
        <v>14.197699999999999</v>
      </c>
      <c r="L144" s="15">
        <v>-86.9512</v>
      </c>
      <c r="M144" s="15" t="s">
        <v>767</v>
      </c>
      <c r="N144" s="16" t="s">
        <v>768</v>
      </c>
      <c r="O144" s="16" t="s">
        <v>769</v>
      </c>
    </row>
    <row r="145" spans="2:15" ht="14.25" customHeight="1" x14ac:dyDescent="0.25">
      <c r="B145" s="14" t="str">
        <f>+'LOCALIZA HN'!$J145</f>
        <v>Vallecillo</v>
      </c>
      <c r="C145" s="15" t="s">
        <v>120</v>
      </c>
      <c r="D145" s="15" t="s">
        <v>121</v>
      </c>
      <c r="E145" s="15">
        <v>8</v>
      </c>
      <c r="F145" s="15" t="s">
        <v>639</v>
      </c>
      <c r="G145" s="15" t="s">
        <v>640</v>
      </c>
      <c r="H145" s="15">
        <v>28</v>
      </c>
      <c r="I145" s="39" t="s">
        <v>770</v>
      </c>
      <c r="J145" s="40" t="s">
        <v>771</v>
      </c>
      <c r="K145" s="15">
        <v>14.524900000000001</v>
      </c>
      <c r="L145" s="15">
        <v>-87.381799999999998</v>
      </c>
      <c r="M145" s="15" t="s">
        <v>772</v>
      </c>
      <c r="N145" s="16" t="s">
        <v>773</v>
      </c>
      <c r="O145" s="16" t="s">
        <v>774</v>
      </c>
    </row>
    <row r="146" spans="2:15" ht="14.25" customHeight="1" x14ac:dyDescent="0.25">
      <c r="B146" s="14" t="str">
        <f>+'LOCALIZA HN'!$J146</f>
        <v>Puerto Lempira</v>
      </c>
      <c r="C146" s="15" t="s">
        <v>120</v>
      </c>
      <c r="D146" s="15" t="s">
        <v>121</v>
      </c>
      <c r="E146" s="15">
        <v>9</v>
      </c>
      <c r="F146" s="15" t="s">
        <v>775</v>
      </c>
      <c r="G146" s="15" t="s">
        <v>165</v>
      </c>
      <c r="H146" s="15">
        <v>1</v>
      </c>
      <c r="I146" s="39" t="s">
        <v>776</v>
      </c>
      <c r="J146" s="40" t="s">
        <v>777</v>
      </c>
      <c r="K146" s="15">
        <v>14.9999</v>
      </c>
      <c r="L146" s="15">
        <v>-84.110399999999998</v>
      </c>
      <c r="M146" s="15" t="s">
        <v>778</v>
      </c>
      <c r="N146" s="16" t="s">
        <v>779</v>
      </c>
      <c r="O146" s="16" t="s">
        <v>780</v>
      </c>
    </row>
    <row r="147" spans="2:15" ht="14.25" customHeight="1" x14ac:dyDescent="0.25">
      <c r="B147" s="14" t="str">
        <f>+'LOCALIZA HN'!$J147</f>
        <v>Brus Laguna</v>
      </c>
      <c r="C147" s="15" t="s">
        <v>120</v>
      </c>
      <c r="D147" s="15" t="s">
        <v>121</v>
      </c>
      <c r="E147" s="15">
        <v>9</v>
      </c>
      <c r="F147" s="15" t="s">
        <v>775</v>
      </c>
      <c r="G147" s="15" t="s">
        <v>165</v>
      </c>
      <c r="H147" s="15">
        <v>2</v>
      </c>
      <c r="I147" s="39" t="s">
        <v>781</v>
      </c>
      <c r="J147" s="40" t="s">
        <v>782</v>
      </c>
      <c r="K147" s="15">
        <v>15.467499999999999</v>
      </c>
      <c r="L147" s="15">
        <v>-84.711399999999998</v>
      </c>
      <c r="M147" s="15" t="s">
        <v>783</v>
      </c>
      <c r="N147" s="16" t="s">
        <v>784</v>
      </c>
      <c r="O147" s="16" t="s">
        <v>785</v>
      </c>
    </row>
    <row r="148" spans="2:15" ht="14.25" customHeight="1" x14ac:dyDescent="0.25">
      <c r="B148" s="14" t="str">
        <f>+'LOCALIZA HN'!$J148</f>
        <v>Ahuas</v>
      </c>
      <c r="C148" s="15" t="s">
        <v>120</v>
      </c>
      <c r="D148" s="15" t="s">
        <v>121</v>
      </c>
      <c r="E148" s="15">
        <v>9</v>
      </c>
      <c r="F148" s="15" t="s">
        <v>775</v>
      </c>
      <c r="G148" s="15" t="s">
        <v>165</v>
      </c>
      <c r="H148" s="15">
        <v>3</v>
      </c>
      <c r="I148" s="39" t="s">
        <v>786</v>
      </c>
      <c r="J148" s="40" t="s">
        <v>787</v>
      </c>
      <c r="K148" s="15">
        <v>15.4719</v>
      </c>
      <c r="L148" s="15">
        <v>-84.308000000000007</v>
      </c>
      <c r="M148" s="15" t="s">
        <v>788</v>
      </c>
      <c r="N148" s="16" t="s">
        <v>789</v>
      </c>
      <c r="O148" s="16" t="s">
        <v>790</v>
      </c>
    </row>
    <row r="149" spans="2:15" ht="14.25" customHeight="1" x14ac:dyDescent="0.25">
      <c r="B149" s="14" t="str">
        <f>+'LOCALIZA HN'!$J149</f>
        <v>Juan Francisco  Bulnes</v>
      </c>
      <c r="C149" s="15" t="s">
        <v>120</v>
      </c>
      <c r="D149" s="15" t="s">
        <v>121</v>
      </c>
      <c r="E149" s="15">
        <v>9</v>
      </c>
      <c r="F149" s="15" t="s">
        <v>775</v>
      </c>
      <c r="G149" s="15" t="s">
        <v>165</v>
      </c>
      <c r="H149" s="15">
        <v>4</v>
      </c>
      <c r="I149" s="39" t="s">
        <v>791</v>
      </c>
      <c r="J149" s="40" t="s">
        <v>792</v>
      </c>
      <c r="K149" s="15">
        <v>15.769299999999999</v>
      </c>
      <c r="L149" s="15">
        <v>-84.925799999999995</v>
      </c>
      <c r="M149" s="15" t="s">
        <v>793</v>
      </c>
      <c r="N149" s="16" t="s">
        <v>794</v>
      </c>
      <c r="O149" s="16" t="s">
        <v>795</v>
      </c>
    </row>
    <row r="150" spans="2:15" ht="14.25" customHeight="1" x14ac:dyDescent="0.25">
      <c r="B150" s="14" t="str">
        <f>+'LOCALIZA HN'!$J150</f>
        <v>Ramón Villeda Morales</v>
      </c>
      <c r="C150" s="15" t="s">
        <v>120</v>
      </c>
      <c r="D150" s="15" t="s">
        <v>121</v>
      </c>
      <c r="E150" s="15">
        <v>9</v>
      </c>
      <c r="F150" s="15" t="s">
        <v>775</v>
      </c>
      <c r="G150" s="15" t="s">
        <v>165</v>
      </c>
      <c r="H150" s="15">
        <v>5</v>
      </c>
      <c r="I150" s="39" t="s">
        <v>796</v>
      </c>
      <c r="J150" s="40" t="s">
        <v>797</v>
      </c>
      <c r="K150" s="15">
        <v>15.0846</v>
      </c>
      <c r="L150" s="15">
        <v>-83.409499999999994</v>
      </c>
      <c r="M150" s="15" t="s">
        <v>798</v>
      </c>
      <c r="N150" s="16" t="s">
        <v>799</v>
      </c>
      <c r="O150" s="16" t="s">
        <v>800</v>
      </c>
    </row>
    <row r="151" spans="2:15" ht="14.25" customHeight="1" x14ac:dyDescent="0.25">
      <c r="B151" s="14" t="str">
        <f>+'LOCALIZA HN'!$J151</f>
        <v>Wampusirpi</v>
      </c>
      <c r="C151" s="15" t="s">
        <v>120</v>
      </c>
      <c r="D151" s="15" t="s">
        <v>121</v>
      </c>
      <c r="E151" s="15">
        <v>9</v>
      </c>
      <c r="F151" s="15" t="s">
        <v>775</v>
      </c>
      <c r="G151" s="15" t="s">
        <v>165</v>
      </c>
      <c r="H151" s="15">
        <v>6</v>
      </c>
      <c r="I151" s="39" t="s">
        <v>801</v>
      </c>
      <c r="J151" s="40" t="s">
        <v>802</v>
      </c>
      <c r="K151" s="15">
        <v>15.049300000000001</v>
      </c>
      <c r="L151" s="15">
        <v>-84.682400000000001</v>
      </c>
      <c r="M151" s="15" t="s">
        <v>803</v>
      </c>
      <c r="N151" s="16" t="s">
        <v>804</v>
      </c>
      <c r="O151" s="16" t="s">
        <v>805</v>
      </c>
    </row>
    <row r="152" spans="2:15" ht="14.25" customHeight="1" x14ac:dyDescent="0.25">
      <c r="B152" s="14" t="str">
        <f>+'LOCALIZA HN'!$J152</f>
        <v>La Esperanza</v>
      </c>
      <c r="C152" s="15" t="s">
        <v>120</v>
      </c>
      <c r="D152" s="15" t="s">
        <v>121</v>
      </c>
      <c r="E152" s="15">
        <v>10</v>
      </c>
      <c r="F152" s="15" t="s">
        <v>806</v>
      </c>
      <c r="G152" s="15" t="s">
        <v>45</v>
      </c>
      <c r="H152" s="15">
        <v>1</v>
      </c>
      <c r="I152" s="39" t="s">
        <v>807</v>
      </c>
      <c r="J152" s="40" t="s">
        <v>808</v>
      </c>
      <c r="K152" s="15">
        <v>14.2502</v>
      </c>
      <c r="L152" s="15">
        <v>-88.133399999999995</v>
      </c>
      <c r="M152" s="15" t="s">
        <v>809</v>
      </c>
      <c r="N152" s="16" t="s">
        <v>810</v>
      </c>
      <c r="O152" s="16" t="s">
        <v>811</v>
      </c>
    </row>
    <row r="153" spans="2:15" ht="14.25" customHeight="1" x14ac:dyDescent="0.25">
      <c r="B153" s="14" t="str">
        <f>+'LOCALIZA HN'!$J153</f>
        <v>Camasca</v>
      </c>
      <c r="C153" s="15" t="s">
        <v>120</v>
      </c>
      <c r="D153" s="15" t="s">
        <v>121</v>
      </c>
      <c r="E153" s="15">
        <v>10</v>
      </c>
      <c r="F153" s="15" t="s">
        <v>806</v>
      </c>
      <c r="G153" s="15" t="s">
        <v>45</v>
      </c>
      <c r="H153" s="15">
        <v>2</v>
      </c>
      <c r="I153" s="39" t="s">
        <v>812</v>
      </c>
      <c r="J153" s="40" t="s">
        <v>813</v>
      </c>
      <c r="K153" s="15">
        <v>13.997</v>
      </c>
      <c r="L153" s="15">
        <v>-88.388900000000007</v>
      </c>
      <c r="M153" s="15" t="s">
        <v>814</v>
      </c>
      <c r="N153" s="16" t="s">
        <v>815</v>
      </c>
      <c r="O153" s="16" t="s">
        <v>816</v>
      </c>
    </row>
    <row r="154" spans="2:15" ht="14.25" customHeight="1" x14ac:dyDescent="0.25">
      <c r="B154" s="14" t="str">
        <f>+'LOCALIZA HN'!$J154</f>
        <v>Colomoncagua</v>
      </c>
      <c r="C154" s="15" t="s">
        <v>120</v>
      </c>
      <c r="D154" s="15" t="s">
        <v>121</v>
      </c>
      <c r="E154" s="15">
        <v>10</v>
      </c>
      <c r="F154" s="15" t="s">
        <v>806</v>
      </c>
      <c r="G154" s="15" t="s">
        <v>45</v>
      </c>
      <c r="H154" s="15">
        <v>3</v>
      </c>
      <c r="I154" s="39" t="s">
        <v>817</v>
      </c>
      <c r="J154" s="40" t="s">
        <v>818</v>
      </c>
      <c r="K154" s="15">
        <v>13.9803</v>
      </c>
      <c r="L154" s="15">
        <v>-88.279600000000002</v>
      </c>
      <c r="M154" s="15" t="s">
        <v>819</v>
      </c>
      <c r="N154" s="16" t="s">
        <v>820</v>
      </c>
      <c r="O154" s="16" t="s">
        <v>821</v>
      </c>
    </row>
    <row r="155" spans="2:15" ht="14.25" customHeight="1" x14ac:dyDescent="0.25">
      <c r="B155" s="14" t="str">
        <f>+'LOCALIZA HN'!$J155</f>
        <v>Concepcion</v>
      </c>
      <c r="C155" s="15" t="s">
        <v>120</v>
      </c>
      <c r="D155" s="15" t="s">
        <v>121</v>
      </c>
      <c r="E155" s="15">
        <v>10</v>
      </c>
      <c r="F155" s="15" t="s">
        <v>806</v>
      </c>
      <c r="G155" s="15" t="s">
        <v>45</v>
      </c>
      <c r="H155" s="15">
        <v>4</v>
      </c>
      <c r="I155" s="39" t="s">
        <v>822</v>
      </c>
      <c r="J155" s="40" t="s">
        <v>823</v>
      </c>
      <c r="K155" s="15">
        <v>14.0487</v>
      </c>
      <c r="L155" s="15">
        <v>-88.318799999999996</v>
      </c>
      <c r="M155" s="15" t="s">
        <v>824</v>
      </c>
      <c r="N155" s="16" t="s">
        <v>825</v>
      </c>
      <c r="O155" s="16" t="s">
        <v>826</v>
      </c>
    </row>
    <row r="156" spans="2:15" ht="14.25" customHeight="1" x14ac:dyDescent="0.25">
      <c r="B156" s="14" t="str">
        <f>+'LOCALIZA HN'!$J156</f>
        <v>Dolores</v>
      </c>
      <c r="C156" s="15" t="s">
        <v>120</v>
      </c>
      <c r="D156" s="15" t="s">
        <v>121</v>
      </c>
      <c r="E156" s="15">
        <v>10</v>
      </c>
      <c r="F156" s="15" t="s">
        <v>806</v>
      </c>
      <c r="G156" s="15" t="s">
        <v>45</v>
      </c>
      <c r="H156" s="15">
        <v>5</v>
      </c>
      <c r="I156" s="39" t="s">
        <v>827</v>
      </c>
      <c r="J156" s="40" t="s">
        <v>344</v>
      </c>
      <c r="K156" s="15">
        <v>14.2624</v>
      </c>
      <c r="L156" s="15">
        <v>-88.357900000000001</v>
      </c>
      <c r="M156" s="15" t="s">
        <v>828</v>
      </c>
      <c r="N156" s="16" t="s">
        <v>829</v>
      </c>
      <c r="O156" s="16" t="s">
        <v>830</v>
      </c>
    </row>
    <row r="157" spans="2:15" ht="14.25" customHeight="1" x14ac:dyDescent="0.25">
      <c r="B157" s="14" t="str">
        <f>+'LOCALIZA HN'!$J157</f>
        <v>Intibuca</v>
      </c>
      <c r="C157" s="15" t="s">
        <v>120</v>
      </c>
      <c r="D157" s="15" t="s">
        <v>121</v>
      </c>
      <c r="E157" s="15">
        <v>10</v>
      </c>
      <c r="F157" s="15" t="s">
        <v>806</v>
      </c>
      <c r="G157" s="15" t="s">
        <v>45</v>
      </c>
      <c r="H157" s="15">
        <v>6</v>
      </c>
      <c r="I157" s="39" t="s">
        <v>831</v>
      </c>
      <c r="J157" s="40" t="s">
        <v>45</v>
      </c>
      <c r="K157" s="15">
        <v>14.4335</v>
      </c>
      <c r="L157" s="15">
        <v>-88.153999999999996</v>
      </c>
      <c r="M157" s="15" t="s">
        <v>832</v>
      </c>
      <c r="N157" s="16" t="s">
        <v>833</v>
      </c>
      <c r="O157" s="16" t="s">
        <v>834</v>
      </c>
    </row>
    <row r="158" spans="2:15" ht="14.25" customHeight="1" x14ac:dyDescent="0.25">
      <c r="B158" s="14" t="str">
        <f>+'LOCALIZA HN'!$J158</f>
        <v>Jesus de Otoro</v>
      </c>
      <c r="C158" s="15" t="s">
        <v>120</v>
      </c>
      <c r="D158" s="15" t="s">
        <v>121</v>
      </c>
      <c r="E158" s="15">
        <v>10</v>
      </c>
      <c r="F158" s="15" t="s">
        <v>806</v>
      </c>
      <c r="G158" s="15" t="s">
        <v>45</v>
      </c>
      <c r="H158" s="15">
        <v>7</v>
      </c>
      <c r="I158" s="39" t="s">
        <v>835</v>
      </c>
      <c r="J158" s="40" t="s">
        <v>836</v>
      </c>
      <c r="K158" s="15">
        <v>14.528700000000001</v>
      </c>
      <c r="L158" s="15">
        <v>-88.023799999999994</v>
      </c>
      <c r="M158" s="15" t="s">
        <v>837</v>
      </c>
      <c r="N158" s="16" t="s">
        <v>838</v>
      </c>
      <c r="O158" s="16" t="s">
        <v>839</v>
      </c>
    </row>
    <row r="159" spans="2:15" ht="14.25" customHeight="1" x14ac:dyDescent="0.25">
      <c r="B159" s="14" t="str">
        <f>+'LOCALIZA HN'!$J159</f>
        <v>Magdalena</v>
      </c>
      <c r="C159" s="15" t="s">
        <v>120</v>
      </c>
      <c r="D159" s="15" t="s">
        <v>121</v>
      </c>
      <c r="E159" s="15">
        <v>10</v>
      </c>
      <c r="F159" s="15" t="s">
        <v>806</v>
      </c>
      <c r="G159" s="15" t="s">
        <v>45</v>
      </c>
      <c r="H159" s="15">
        <v>8</v>
      </c>
      <c r="I159" s="39" t="s">
        <v>840</v>
      </c>
      <c r="J159" s="40" t="s">
        <v>841</v>
      </c>
      <c r="K159" s="15">
        <v>13.9239</v>
      </c>
      <c r="L159" s="15">
        <v>-88.372</v>
      </c>
      <c r="M159" s="15" t="s">
        <v>842</v>
      </c>
      <c r="N159" s="16" t="s">
        <v>843</v>
      </c>
      <c r="O159" s="16" t="s">
        <v>844</v>
      </c>
    </row>
    <row r="160" spans="2:15" ht="14.25" customHeight="1" x14ac:dyDescent="0.25">
      <c r="B160" s="14" t="str">
        <f>+'LOCALIZA HN'!$J160</f>
        <v>Masaguara</v>
      </c>
      <c r="C160" s="15" t="s">
        <v>120</v>
      </c>
      <c r="D160" s="15" t="s">
        <v>121</v>
      </c>
      <c r="E160" s="15">
        <v>10</v>
      </c>
      <c r="F160" s="15" t="s">
        <v>806</v>
      </c>
      <c r="G160" s="15" t="s">
        <v>45</v>
      </c>
      <c r="H160" s="15">
        <v>9</v>
      </c>
      <c r="I160" s="39" t="s">
        <v>845</v>
      </c>
      <c r="J160" s="40" t="s">
        <v>846</v>
      </c>
      <c r="K160" s="15">
        <v>14.353999999999999</v>
      </c>
      <c r="L160" s="15">
        <v>-88.013900000000007</v>
      </c>
      <c r="M160" s="15" t="s">
        <v>847</v>
      </c>
      <c r="N160" s="16" t="s">
        <v>848</v>
      </c>
      <c r="O160" s="16" t="s">
        <v>849</v>
      </c>
    </row>
    <row r="161" spans="2:15" ht="14.25" customHeight="1" x14ac:dyDescent="0.25">
      <c r="B161" s="14" t="str">
        <f>+'LOCALIZA HN'!$J161</f>
        <v>San Antonio</v>
      </c>
      <c r="C161" s="15" t="s">
        <v>120</v>
      </c>
      <c r="D161" s="15" t="s">
        <v>121</v>
      </c>
      <c r="E161" s="15">
        <v>10</v>
      </c>
      <c r="F161" s="15" t="s">
        <v>806</v>
      </c>
      <c r="G161" s="15" t="s">
        <v>45</v>
      </c>
      <c r="H161" s="15">
        <v>10</v>
      </c>
      <c r="I161" s="39" t="s">
        <v>850</v>
      </c>
      <c r="J161" s="40" t="s">
        <v>86</v>
      </c>
      <c r="K161" s="15">
        <v>13.9421</v>
      </c>
      <c r="L161" s="15">
        <v>-88.466300000000004</v>
      </c>
      <c r="M161" s="15" t="s">
        <v>851</v>
      </c>
      <c r="N161" s="16" t="s">
        <v>852</v>
      </c>
      <c r="O161" s="16" t="s">
        <v>853</v>
      </c>
    </row>
    <row r="162" spans="2:15" ht="14.25" customHeight="1" x14ac:dyDescent="0.25">
      <c r="B162" s="14" t="str">
        <f>+'LOCALIZA HN'!$J162</f>
        <v>San Isidro</v>
      </c>
      <c r="C162" s="15" t="s">
        <v>120</v>
      </c>
      <c r="D162" s="15" t="s">
        <v>121</v>
      </c>
      <c r="E162" s="15">
        <v>10</v>
      </c>
      <c r="F162" s="15" t="s">
        <v>806</v>
      </c>
      <c r="G162" s="15" t="s">
        <v>45</v>
      </c>
      <c r="H162" s="15">
        <v>11</v>
      </c>
      <c r="I162" s="39" t="s">
        <v>854</v>
      </c>
      <c r="J162" s="40" t="s">
        <v>530</v>
      </c>
      <c r="K162" s="15">
        <v>14.568300000000001</v>
      </c>
      <c r="L162" s="15">
        <v>-88.120900000000006</v>
      </c>
      <c r="M162" s="15" t="s">
        <v>855</v>
      </c>
      <c r="N162" s="16" t="s">
        <v>856</v>
      </c>
      <c r="O162" s="16" t="s">
        <v>857</v>
      </c>
    </row>
    <row r="163" spans="2:15" ht="14.25" customHeight="1" x14ac:dyDescent="0.25">
      <c r="B163" s="14" t="str">
        <f>+'LOCALIZA HN'!$J163</f>
        <v>San Juan</v>
      </c>
      <c r="C163" s="15" t="s">
        <v>120</v>
      </c>
      <c r="D163" s="15" t="s">
        <v>121</v>
      </c>
      <c r="E163" s="15">
        <v>10</v>
      </c>
      <c r="F163" s="15" t="s">
        <v>806</v>
      </c>
      <c r="G163" s="15" t="s">
        <v>45</v>
      </c>
      <c r="H163" s="15">
        <v>12</v>
      </c>
      <c r="I163" s="39" t="s">
        <v>858</v>
      </c>
      <c r="J163" s="40" t="s">
        <v>859</v>
      </c>
      <c r="K163" s="15">
        <v>14.4208</v>
      </c>
      <c r="L163" s="15">
        <v>-88.423100000000005</v>
      </c>
      <c r="M163" s="15" t="s">
        <v>860</v>
      </c>
      <c r="N163" s="16" t="s">
        <v>861</v>
      </c>
      <c r="O163" s="16" t="s">
        <v>862</v>
      </c>
    </row>
    <row r="164" spans="2:15" ht="14.25" customHeight="1" x14ac:dyDescent="0.25">
      <c r="B164" s="14" t="str">
        <f>+'LOCALIZA HN'!$J164</f>
        <v>San Marcos de Sierra</v>
      </c>
      <c r="C164" s="15" t="s">
        <v>120</v>
      </c>
      <c r="D164" s="15" t="s">
        <v>121</v>
      </c>
      <c r="E164" s="15">
        <v>10</v>
      </c>
      <c r="F164" s="15" t="s">
        <v>806</v>
      </c>
      <c r="G164" s="15" t="s">
        <v>45</v>
      </c>
      <c r="H164" s="15">
        <v>13</v>
      </c>
      <c r="I164" s="39" t="s">
        <v>863</v>
      </c>
      <c r="J164" s="40" t="s">
        <v>864</v>
      </c>
      <c r="K164" s="15">
        <v>14.135999999999999</v>
      </c>
      <c r="L164" s="15">
        <v>-88.248400000000004</v>
      </c>
      <c r="M164" s="15" t="s">
        <v>865</v>
      </c>
      <c r="N164" s="16" t="s">
        <v>866</v>
      </c>
      <c r="O164" s="16" t="s">
        <v>867</v>
      </c>
    </row>
    <row r="165" spans="2:15" ht="14.25" customHeight="1" x14ac:dyDescent="0.25">
      <c r="B165" s="14" t="str">
        <f>+'LOCALIZA HN'!$J165</f>
        <v>San Miguelito</v>
      </c>
      <c r="C165" s="15" t="s">
        <v>120</v>
      </c>
      <c r="D165" s="15" t="s">
        <v>121</v>
      </c>
      <c r="E165" s="15">
        <v>10</v>
      </c>
      <c r="F165" s="15" t="s">
        <v>806</v>
      </c>
      <c r="G165" s="15" t="s">
        <v>45</v>
      </c>
      <c r="H165" s="15">
        <v>14</v>
      </c>
      <c r="I165" s="39" t="s">
        <v>868</v>
      </c>
      <c r="J165" s="40" t="s">
        <v>738</v>
      </c>
      <c r="K165" s="15">
        <v>14.36</v>
      </c>
      <c r="L165" s="15">
        <v>-88.343800000000002</v>
      </c>
      <c r="M165" s="15" t="s">
        <v>869</v>
      </c>
      <c r="N165" s="16" t="s">
        <v>870</v>
      </c>
      <c r="O165" s="16" t="s">
        <v>871</v>
      </c>
    </row>
    <row r="166" spans="2:15" ht="14.25" customHeight="1" x14ac:dyDescent="0.25">
      <c r="B166" s="14" t="str">
        <f>+'LOCALIZA HN'!$J166</f>
        <v>Santa Lucia</v>
      </c>
      <c r="C166" s="15" t="s">
        <v>120</v>
      </c>
      <c r="D166" s="15" t="s">
        <v>121</v>
      </c>
      <c r="E166" s="15">
        <v>10</v>
      </c>
      <c r="F166" s="15" t="s">
        <v>806</v>
      </c>
      <c r="G166" s="15" t="s">
        <v>45</v>
      </c>
      <c r="H166" s="15">
        <v>15</v>
      </c>
      <c r="I166" s="39" t="s">
        <v>872</v>
      </c>
      <c r="J166" s="40" t="s">
        <v>747</v>
      </c>
      <c r="K166" s="15">
        <v>13.905200000000001</v>
      </c>
      <c r="L166" s="15">
        <v>-88.426199999999994</v>
      </c>
      <c r="M166" s="15" t="s">
        <v>873</v>
      </c>
      <c r="N166" s="16" t="s">
        <v>874</v>
      </c>
      <c r="O166" s="16" t="s">
        <v>875</v>
      </c>
    </row>
    <row r="167" spans="2:15" ht="14.25" customHeight="1" x14ac:dyDescent="0.25">
      <c r="B167" s="14" t="str">
        <f>+'LOCALIZA HN'!$J167</f>
        <v>Yamaranguila</v>
      </c>
      <c r="C167" s="15" t="s">
        <v>120</v>
      </c>
      <c r="D167" s="15" t="s">
        <v>121</v>
      </c>
      <c r="E167" s="15">
        <v>10</v>
      </c>
      <c r="F167" s="15" t="s">
        <v>806</v>
      </c>
      <c r="G167" s="15" t="s">
        <v>45</v>
      </c>
      <c r="H167" s="15">
        <v>16</v>
      </c>
      <c r="I167" s="39" t="s">
        <v>876</v>
      </c>
      <c r="J167" s="40" t="s">
        <v>877</v>
      </c>
      <c r="K167" s="15">
        <v>14.2638</v>
      </c>
      <c r="L167" s="15">
        <v>-88.248900000000006</v>
      </c>
      <c r="M167" s="15" t="s">
        <v>878</v>
      </c>
      <c r="N167" s="16" t="s">
        <v>879</v>
      </c>
      <c r="O167" s="16" t="s">
        <v>880</v>
      </c>
    </row>
    <row r="168" spans="2:15" ht="14.25" customHeight="1" x14ac:dyDescent="0.25">
      <c r="B168" s="14" t="str">
        <f>+'LOCALIZA HN'!$J168</f>
        <v>San Francisco de Opalaca</v>
      </c>
      <c r="C168" s="15" t="s">
        <v>120</v>
      </c>
      <c r="D168" s="15" t="s">
        <v>121</v>
      </c>
      <c r="E168" s="15">
        <v>10</v>
      </c>
      <c r="F168" s="15" t="s">
        <v>806</v>
      </c>
      <c r="G168" s="15" t="s">
        <v>45</v>
      </c>
      <c r="H168" s="15">
        <v>17</v>
      </c>
      <c r="I168" s="39" t="s">
        <v>881</v>
      </c>
      <c r="J168" s="40" t="s">
        <v>882</v>
      </c>
      <c r="K168" s="15">
        <v>14.5341</v>
      </c>
      <c r="L168" s="15">
        <v>-88.284499999999994</v>
      </c>
      <c r="M168" s="15" t="s">
        <v>883</v>
      </c>
      <c r="N168" s="16" t="s">
        <v>884</v>
      </c>
      <c r="O168" s="16" t="s">
        <v>885</v>
      </c>
    </row>
    <row r="169" spans="2:15" ht="14.25" customHeight="1" x14ac:dyDescent="0.25">
      <c r="B169" s="14" t="str">
        <f>+'LOCALIZA HN'!$J169</f>
        <v>Roatan</v>
      </c>
      <c r="C169" s="15" t="s">
        <v>120</v>
      </c>
      <c r="D169" s="15" t="s">
        <v>121</v>
      </c>
      <c r="E169" s="15">
        <v>11</v>
      </c>
      <c r="F169" s="15" t="s">
        <v>886</v>
      </c>
      <c r="G169" s="15" t="s">
        <v>887</v>
      </c>
      <c r="H169" s="15">
        <v>1</v>
      </c>
      <c r="I169" s="39" t="s">
        <v>888</v>
      </c>
      <c r="J169" s="40" t="s">
        <v>889</v>
      </c>
      <c r="K169" s="15">
        <v>16.3338</v>
      </c>
      <c r="L169" s="15">
        <v>-86.520399999999995</v>
      </c>
      <c r="M169" s="15" t="s">
        <v>890</v>
      </c>
      <c r="N169" s="16" t="s">
        <v>891</v>
      </c>
      <c r="O169" s="16" t="s">
        <v>892</v>
      </c>
    </row>
    <row r="170" spans="2:15" ht="14.25" customHeight="1" x14ac:dyDescent="0.25">
      <c r="B170" s="14" t="str">
        <f>+'LOCALIZA HN'!$J170</f>
        <v>Guanaja</v>
      </c>
      <c r="C170" s="15" t="s">
        <v>120</v>
      </c>
      <c r="D170" s="15" t="s">
        <v>121</v>
      </c>
      <c r="E170" s="15">
        <v>11</v>
      </c>
      <c r="F170" s="15" t="s">
        <v>886</v>
      </c>
      <c r="G170" s="15" t="s">
        <v>887</v>
      </c>
      <c r="H170" s="15">
        <v>2</v>
      </c>
      <c r="I170" s="39" t="s">
        <v>893</v>
      </c>
      <c r="J170" s="40" t="s">
        <v>894</v>
      </c>
      <c r="K170" s="15">
        <v>16.468699999999998</v>
      </c>
      <c r="L170" s="15">
        <v>-85.884299999999996</v>
      </c>
      <c r="M170" s="15" t="s">
        <v>895</v>
      </c>
      <c r="N170" s="16" t="s">
        <v>896</v>
      </c>
      <c r="O170" s="16" t="s">
        <v>897</v>
      </c>
    </row>
    <row r="171" spans="2:15" ht="14.25" customHeight="1" x14ac:dyDescent="0.25">
      <c r="B171" s="14" t="str">
        <f>+'LOCALIZA HN'!$J171</f>
        <v>Jose Santos Guardiola</v>
      </c>
      <c r="C171" s="15" t="s">
        <v>120</v>
      </c>
      <c r="D171" s="15" t="s">
        <v>121</v>
      </c>
      <c r="E171" s="15">
        <v>11</v>
      </c>
      <c r="F171" s="15" t="s">
        <v>886</v>
      </c>
      <c r="G171" s="15" t="s">
        <v>887</v>
      </c>
      <c r="H171" s="15">
        <v>3</v>
      </c>
      <c r="I171" s="39" t="s">
        <v>898</v>
      </c>
      <c r="J171" s="40" t="s">
        <v>899</v>
      </c>
      <c r="K171" s="15">
        <v>16.408300000000001</v>
      </c>
      <c r="L171" s="15">
        <v>-86.3292</v>
      </c>
      <c r="M171" s="15" t="s">
        <v>900</v>
      </c>
      <c r="N171" s="16" t="s">
        <v>901</v>
      </c>
      <c r="O171" s="16" t="s">
        <v>902</v>
      </c>
    </row>
    <row r="172" spans="2:15" ht="14.25" customHeight="1" x14ac:dyDescent="0.25">
      <c r="B172" s="14" t="str">
        <f>+'LOCALIZA HN'!$J172</f>
        <v>Utila</v>
      </c>
      <c r="C172" s="15" t="s">
        <v>120</v>
      </c>
      <c r="D172" s="15" t="s">
        <v>121</v>
      </c>
      <c r="E172" s="15">
        <v>11</v>
      </c>
      <c r="F172" s="15" t="s">
        <v>886</v>
      </c>
      <c r="G172" s="15" t="s">
        <v>887</v>
      </c>
      <c r="H172" s="15">
        <v>4</v>
      </c>
      <c r="I172" s="39" t="s">
        <v>903</v>
      </c>
      <c r="J172" s="40" t="s">
        <v>904</v>
      </c>
      <c r="K172" s="15">
        <v>16.097899999999999</v>
      </c>
      <c r="L172" s="15">
        <v>-86.932199999999995</v>
      </c>
      <c r="M172" s="15" t="s">
        <v>905</v>
      </c>
      <c r="N172" s="16" t="s">
        <v>906</v>
      </c>
      <c r="O172" s="16" t="s">
        <v>907</v>
      </c>
    </row>
    <row r="173" spans="2:15" ht="14.25" customHeight="1" x14ac:dyDescent="0.25">
      <c r="B173" s="14" t="str">
        <f>+'LOCALIZA HN'!$J173</f>
        <v>La Paz</v>
      </c>
      <c r="C173" s="15" t="s">
        <v>120</v>
      </c>
      <c r="D173" s="15" t="s">
        <v>121</v>
      </c>
      <c r="E173" s="15">
        <v>12</v>
      </c>
      <c r="F173" s="15" t="s">
        <v>908</v>
      </c>
      <c r="G173" s="15" t="s">
        <v>48</v>
      </c>
      <c r="H173" s="15">
        <v>1</v>
      </c>
      <c r="I173" s="39" t="s">
        <v>909</v>
      </c>
      <c r="J173" s="40" t="s">
        <v>48</v>
      </c>
      <c r="K173" s="15">
        <v>14.3101</v>
      </c>
      <c r="L173" s="15">
        <v>-87.754199999999997</v>
      </c>
      <c r="M173" s="15" t="s">
        <v>910</v>
      </c>
      <c r="N173" s="16" t="s">
        <v>911</v>
      </c>
      <c r="O173" s="16" t="s">
        <v>912</v>
      </c>
    </row>
    <row r="174" spans="2:15" ht="14.25" customHeight="1" x14ac:dyDescent="0.25">
      <c r="B174" s="14" t="str">
        <f>+'LOCALIZA HN'!$J174</f>
        <v>Aguanqueterique</v>
      </c>
      <c r="C174" s="15" t="s">
        <v>120</v>
      </c>
      <c r="D174" s="15" t="s">
        <v>121</v>
      </c>
      <c r="E174" s="15">
        <v>12</v>
      </c>
      <c r="F174" s="15" t="s">
        <v>908</v>
      </c>
      <c r="G174" s="15" t="s">
        <v>48</v>
      </c>
      <c r="H174" s="15">
        <v>2</v>
      </c>
      <c r="I174" s="39" t="s">
        <v>913</v>
      </c>
      <c r="J174" s="40" t="s">
        <v>914</v>
      </c>
      <c r="K174" s="15">
        <v>13.9834</v>
      </c>
      <c r="L174" s="15">
        <v>-87.643000000000001</v>
      </c>
      <c r="M174" s="15" t="s">
        <v>915</v>
      </c>
      <c r="N174" s="16" t="s">
        <v>916</v>
      </c>
      <c r="O174" s="16" t="s">
        <v>917</v>
      </c>
    </row>
    <row r="175" spans="2:15" ht="14.25" customHeight="1" x14ac:dyDescent="0.25">
      <c r="B175" s="14" t="str">
        <f>+'LOCALIZA HN'!$J175</f>
        <v>Cabanas</v>
      </c>
      <c r="C175" s="15" t="s">
        <v>120</v>
      </c>
      <c r="D175" s="15" t="s">
        <v>121</v>
      </c>
      <c r="E175" s="15">
        <v>12</v>
      </c>
      <c r="F175" s="15" t="s">
        <v>908</v>
      </c>
      <c r="G175" s="15" t="s">
        <v>48</v>
      </c>
      <c r="H175" s="15">
        <v>3</v>
      </c>
      <c r="I175" s="39" t="s">
        <v>918</v>
      </c>
      <c r="J175" s="40" t="s">
        <v>919</v>
      </c>
      <c r="K175" s="15">
        <v>13.9909</v>
      </c>
      <c r="L175" s="15">
        <v>-88.018299999999996</v>
      </c>
      <c r="M175" s="15" t="s">
        <v>920</v>
      </c>
      <c r="N175" s="16" t="s">
        <v>921</v>
      </c>
      <c r="O175" s="16" t="s">
        <v>922</v>
      </c>
    </row>
    <row r="176" spans="2:15" ht="14.25" customHeight="1" x14ac:dyDescent="0.25">
      <c r="B176" s="14" t="str">
        <f>+'LOCALIZA HN'!$J176</f>
        <v>Cane</v>
      </c>
      <c r="C176" s="15" t="s">
        <v>120</v>
      </c>
      <c r="D176" s="15" t="s">
        <v>121</v>
      </c>
      <c r="E176" s="15">
        <v>12</v>
      </c>
      <c r="F176" s="15" t="s">
        <v>908</v>
      </c>
      <c r="G176" s="15" t="s">
        <v>48</v>
      </c>
      <c r="H176" s="15">
        <v>4</v>
      </c>
      <c r="I176" s="39" t="s">
        <v>923</v>
      </c>
      <c r="J176" s="40" t="s">
        <v>924</v>
      </c>
      <c r="K176" s="15">
        <v>14.2827</v>
      </c>
      <c r="L176" s="15">
        <v>-87.681600000000003</v>
      </c>
      <c r="M176" s="15" t="s">
        <v>925</v>
      </c>
      <c r="N176" s="16" t="s">
        <v>926</v>
      </c>
      <c r="O176" s="16" t="s">
        <v>927</v>
      </c>
    </row>
    <row r="177" spans="2:15" ht="14.25" customHeight="1" x14ac:dyDescent="0.25">
      <c r="B177" s="14" t="str">
        <f>+'LOCALIZA HN'!$J177</f>
        <v>Chinacla</v>
      </c>
      <c r="C177" s="15" t="s">
        <v>120</v>
      </c>
      <c r="D177" s="15" t="s">
        <v>121</v>
      </c>
      <c r="E177" s="15">
        <v>12</v>
      </c>
      <c r="F177" s="15" t="s">
        <v>908</v>
      </c>
      <c r="G177" s="15" t="s">
        <v>48</v>
      </c>
      <c r="H177" s="15">
        <v>5</v>
      </c>
      <c r="I177" s="39" t="s">
        <v>928</v>
      </c>
      <c r="J177" s="40" t="s">
        <v>929</v>
      </c>
      <c r="K177" s="15">
        <v>14.1854</v>
      </c>
      <c r="L177" s="15">
        <v>-87.958299999999994</v>
      </c>
      <c r="M177" s="15" t="s">
        <v>930</v>
      </c>
      <c r="N177" s="16" t="s">
        <v>931</v>
      </c>
      <c r="O177" s="16" t="s">
        <v>932</v>
      </c>
    </row>
    <row r="178" spans="2:15" ht="14.25" customHeight="1" x14ac:dyDescent="0.25">
      <c r="B178" s="14" t="str">
        <f>+'LOCALIZA HN'!$J178</f>
        <v>Guajiquiro</v>
      </c>
      <c r="C178" s="15" t="s">
        <v>120</v>
      </c>
      <c r="D178" s="15" t="s">
        <v>121</v>
      </c>
      <c r="E178" s="15">
        <v>12</v>
      </c>
      <c r="F178" s="15" t="s">
        <v>908</v>
      </c>
      <c r="G178" s="15" t="s">
        <v>48</v>
      </c>
      <c r="H178" s="15">
        <v>6</v>
      </c>
      <c r="I178" s="39" t="s">
        <v>933</v>
      </c>
      <c r="J178" s="40" t="s">
        <v>934</v>
      </c>
      <c r="K178" s="15">
        <v>14.080399999999999</v>
      </c>
      <c r="L178" s="15">
        <v>-87.786100000000005</v>
      </c>
      <c r="M178" s="15" t="s">
        <v>935</v>
      </c>
      <c r="N178" s="16" t="s">
        <v>936</v>
      </c>
      <c r="O178" s="16" t="s">
        <v>937</v>
      </c>
    </row>
    <row r="179" spans="2:15" ht="14.25" customHeight="1" x14ac:dyDescent="0.25">
      <c r="B179" s="14" t="str">
        <f>+'LOCALIZA HN'!$J179</f>
        <v>Lauterique</v>
      </c>
      <c r="C179" s="15" t="s">
        <v>120</v>
      </c>
      <c r="D179" s="15" t="s">
        <v>121</v>
      </c>
      <c r="E179" s="15">
        <v>12</v>
      </c>
      <c r="F179" s="15" t="s">
        <v>908</v>
      </c>
      <c r="G179" s="15" t="s">
        <v>48</v>
      </c>
      <c r="H179" s="15">
        <v>7</v>
      </c>
      <c r="I179" s="39" t="s">
        <v>938</v>
      </c>
      <c r="J179" s="40" t="s">
        <v>939</v>
      </c>
      <c r="K179" s="15">
        <v>13.8627</v>
      </c>
      <c r="L179" s="15">
        <v>-87.655100000000004</v>
      </c>
      <c r="M179" s="15" t="s">
        <v>940</v>
      </c>
      <c r="N179" s="16" t="s">
        <v>941</v>
      </c>
      <c r="O179" s="16" t="s">
        <v>942</v>
      </c>
    </row>
    <row r="180" spans="2:15" ht="14.25" customHeight="1" x14ac:dyDescent="0.25">
      <c r="B180" s="14" t="str">
        <f>+'LOCALIZA HN'!$J180</f>
        <v>Marcala</v>
      </c>
      <c r="C180" s="15" t="s">
        <v>120</v>
      </c>
      <c r="D180" s="15" t="s">
        <v>121</v>
      </c>
      <c r="E180" s="15">
        <v>12</v>
      </c>
      <c r="F180" s="15" t="s">
        <v>908</v>
      </c>
      <c r="G180" s="15" t="s">
        <v>48</v>
      </c>
      <c r="H180" s="15">
        <v>8</v>
      </c>
      <c r="I180" s="39" t="s">
        <v>943</v>
      </c>
      <c r="J180" s="40" t="s">
        <v>944</v>
      </c>
      <c r="K180" s="15">
        <v>14.146000000000001</v>
      </c>
      <c r="L180" s="15">
        <v>-88.037300000000002</v>
      </c>
      <c r="M180" s="15" t="s">
        <v>945</v>
      </c>
      <c r="N180" s="16" t="s">
        <v>946</v>
      </c>
      <c r="O180" s="16" t="s">
        <v>947</v>
      </c>
    </row>
    <row r="181" spans="2:15" ht="14.25" customHeight="1" x14ac:dyDescent="0.25">
      <c r="B181" s="14" t="str">
        <f>+'LOCALIZA HN'!$J181</f>
        <v>Mercedes de Oriente</v>
      </c>
      <c r="C181" s="15" t="s">
        <v>120</v>
      </c>
      <c r="D181" s="15" t="s">
        <v>121</v>
      </c>
      <c r="E181" s="15">
        <v>12</v>
      </c>
      <c r="F181" s="15" t="s">
        <v>908</v>
      </c>
      <c r="G181" s="15" t="s">
        <v>48</v>
      </c>
      <c r="H181" s="15">
        <v>9</v>
      </c>
      <c r="I181" s="39" t="s">
        <v>948</v>
      </c>
      <c r="J181" s="40" t="s">
        <v>949</v>
      </c>
      <c r="K181" s="15">
        <v>13.918799999999999</v>
      </c>
      <c r="L181" s="15">
        <v>-87.779700000000005</v>
      </c>
      <c r="M181" s="15" t="s">
        <v>950</v>
      </c>
      <c r="N181" s="16" t="s">
        <v>951</v>
      </c>
      <c r="O181" s="16" t="s">
        <v>952</v>
      </c>
    </row>
    <row r="182" spans="2:15" ht="14.25" customHeight="1" x14ac:dyDescent="0.25">
      <c r="B182" s="14" t="str">
        <f>+'LOCALIZA HN'!$J182</f>
        <v>Opatoro</v>
      </c>
      <c r="C182" s="15" t="s">
        <v>120</v>
      </c>
      <c r="D182" s="15" t="s">
        <v>121</v>
      </c>
      <c r="E182" s="15">
        <v>12</v>
      </c>
      <c r="F182" s="15" t="s">
        <v>908</v>
      </c>
      <c r="G182" s="15" t="s">
        <v>48</v>
      </c>
      <c r="H182" s="15">
        <v>10</v>
      </c>
      <c r="I182" s="39" t="s">
        <v>953</v>
      </c>
      <c r="J182" s="40" t="s">
        <v>954</v>
      </c>
      <c r="K182" s="15">
        <v>14.013199999999999</v>
      </c>
      <c r="L182" s="15">
        <v>-87.873000000000005</v>
      </c>
      <c r="M182" s="15" t="s">
        <v>955</v>
      </c>
      <c r="N182" s="16" t="s">
        <v>956</v>
      </c>
      <c r="O182" s="16" t="s">
        <v>957</v>
      </c>
    </row>
    <row r="183" spans="2:15" ht="14.25" customHeight="1" x14ac:dyDescent="0.25">
      <c r="B183" s="14" t="str">
        <f>+'LOCALIZA HN'!$J183</f>
        <v>San Antonio del Norte</v>
      </c>
      <c r="C183" s="15" t="s">
        <v>120</v>
      </c>
      <c r="D183" s="15" t="s">
        <v>121</v>
      </c>
      <c r="E183" s="15">
        <v>12</v>
      </c>
      <c r="F183" s="15" t="s">
        <v>908</v>
      </c>
      <c r="G183" s="15" t="s">
        <v>48</v>
      </c>
      <c r="H183" s="15">
        <v>11</v>
      </c>
      <c r="I183" s="39" t="s">
        <v>958</v>
      </c>
      <c r="J183" s="40" t="s">
        <v>959</v>
      </c>
      <c r="K183" s="15">
        <v>13.8932</v>
      </c>
      <c r="L183" s="15">
        <v>-87.716999999999999</v>
      </c>
      <c r="M183" s="15" t="s">
        <v>960</v>
      </c>
      <c r="N183" s="16" t="s">
        <v>961</v>
      </c>
      <c r="O183" s="16" t="s">
        <v>962</v>
      </c>
    </row>
    <row r="184" spans="2:15" ht="14.25" customHeight="1" x14ac:dyDescent="0.25">
      <c r="B184" s="14" t="str">
        <f>+'LOCALIZA HN'!$J184</f>
        <v>San Jose</v>
      </c>
      <c r="C184" s="15" t="s">
        <v>120</v>
      </c>
      <c r="D184" s="15" t="s">
        <v>121</v>
      </c>
      <c r="E184" s="15">
        <v>12</v>
      </c>
      <c r="F184" s="15" t="s">
        <v>908</v>
      </c>
      <c r="G184" s="15" t="s">
        <v>48</v>
      </c>
      <c r="H184" s="15">
        <v>12</v>
      </c>
      <c r="I184" s="39" t="s">
        <v>963</v>
      </c>
      <c r="J184" s="40" t="s">
        <v>390</v>
      </c>
      <c r="K184" s="15">
        <v>14.232200000000001</v>
      </c>
      <c r="L184" s="15">
        <v>-87.955299999999994</v>
      </c>
      <c r="M184" s="15" t="s">
        <v>964</v>
      </c>
      <c r="N184" s="16" t="s">
        <v>965</v>
      </c>
      <c r="O184" s="16" t="s">
        <v>966</v>
      </c>
    </row>
    <row r="185" spans="2:15" ht="14.25" customHeight="1" x14ac:dyDescent="0.25">
      <c r="B185" s="14" t="str">
        <f>+'LOCALIZA HN'!$J185</f>
        <v>San Juan</v>
      </c>
      <c r="C185" s="15" t="s">
        <v>120</v>
      </c>
      <c r="D185" s="15" t="s">
        <v>121</v>
      </c>
      <c r="E185" s="15">
        <v>12</v>
      </c>
      <c r="F185" s="15" t="s">
        <v>908</v>
      </c>
      <c r="G185" s="15" t="s">
        <v>48</v>
      </c>
      <c r="H185" s="15">
        <v>13</v>
      </c>
      <c r="I185" s="39" t="s">
        <v>967</v>
      </c>
      <c r="J185" s="40" t="s">
        <v>859</v>
      </c>
      <c r="K185" s="15">
        <v>13.955500000000001</v>
      </c>
      <c r="L185" s="15">
        <v>-87.732399999999998</v>
      </c>
      <c r="M185" s="15" t="s">
        <v>968</v>
      </c>
      <c r="N185" s="16" t="s">
        <v>969</v>
      </c>
      <c r="O185" s="16" t="s">
        <v>970</v>
      </c>
    </row>
    <row r="186" spans="2:15" ht="14.25" customHeight="1" x14ac:dyDescent="0.25">
      <c r="B186" s="14" t="str">
        <f>+'LOCALIZA HN'!$J186</f>
        <v>San Pedro de Tutule</v>
      </c>
      <c r="C186" s="15" t="s">
        <v>120</v>
      </c>
      <c r="D186" s="15" t="s">
        <v>121</v>
      </c>
      <c r="E186" s="15">
        <v>12</v>
      </c>
      <c r="F186" s="15" t="s">
        <v>908</v>
      </c>
      <c r="G186" s="15" t="s">
        <v>48</v>
      </c>
      <c r="H186" s="15">
        <v>14</v>
      </c>
      <c r="I186" s="39" t="s">
        <v>971</v>
      </c>
      <c r="J186" s="40" t="s">
        <v>972</v>
      </c>
      <c r="K186" s="15">
        <v>14.2483</v>
      </c>
      <c r="L186" s="15">
        <v>-87.8506</v>
      </c>
      <c r="M186" s="15" t="s">
        <v>973</v>
      </c>
      <c r="N186" s="16" t="s">
        <v>974</v>
      </c>
      <c r="O186" s="16" t="s">
        <v>975</v>
      </c>
    </row>
    <row r="187" spans="2:15" ht="14.25" customHeight="1" x14ac:dyDescent="0.25">
      <c r="B187" s="14" t="str">
        <f>+'LOCALIZA HN'!$J187</f>
        <v>Santa Ana</v>
      </c>
      <c r="C187" s="15" t="s">
        <v>120</v>
      </c>
      <c r="D187" s="15" t="s">
        <v>121</v>
      </c>
      <c r="E187" s="15">
        <v>12</v>
      </c>
      <c r="F187" s="15" t="s">
        <v>908</v>
      </c>
      <c r="G187" s="15" t="s">
        <v>48</v>
      </c>
      <c r="H187" s="15">
        <v>15</v>
      </c>
      <c r="I187" s="39" t="s">
        <v>976</v>
      </c>
      <c r="J187" s="40" t="s">
        <v>70</v>
      </c>
      <c r="K187" s="15">
        <v>13.9245</v>
      </c>
      <c r="L187" s="15">
        <v>-87.950299999999999</v>
      </c>
      <c r="M187" s="15" t="s">
        <v>977</v>
      </c>
      <c r="N187" s="16" t="s">
        <v>978</v>
      </c>
      <c r="O187" s="16" t="s">
        <v>979</v>
      </c>
    </row>
    <row r="188" spans="2:15" ht="14.25" customHeight="1" x14ac:dyDescent="0.25">
      <c r="B188" s="14" t="str">
        <f>+'LOCALIZA HN'!$J188</f>
        <v>Santa Elena</v>
      </c>
      <c r="C188" s="15" t="s">
        <v>120</v>
      </c>
      <c r="D188" s="15" t="s">
        <v>121</v>
      </c>
      <c r="E188" s="15">
        <v>12</v>
      </c>
      <c r="F188" s="15" t="s">
        <v>908</v>
      </c>
      <c r="G188" s="15" t="s">
        <v>48</v>
      </c>
      <c r="H188" s="15">
        <v>16</v>
      </c>
      <c r="I188" s="39" t="s">
        <v>980</v>
      </c>
      <c r="J188" s="40" t="s">
        <v>981</v>
      </c>
      <c r="K188" s="15">
        <v>14.065899999999999</v>
      </c>
      <c r="L188" s="15">
        <v>-88.159599999999998</v>
      </c>
      <c r="M188" s="15" t="s">
        <v>982</v>
      </c>
      <c r="N188" s="16" t="s">
        <v>983</v>
      </c>
      <c r="O188" s="16" t="s">
        <v>984</v>
      </c>
    </row>
    <row r="189" spans="2:15" ht="14.25" customHeight="1" x14ac:dyDescent="0.25">
      <c r="B189" s="14" t="str">
        <f>+'LOCALIZA HN'!$J189</f>
        <v>Santa Maria</v>
      </c>
      <c r="C189" s="15" t="s">
        <v>120</v>
      </c>
      <c r="D189" s="15" t="s">
        <v>121</v>
      </c>
      <c r="E189" s="15">
        <v>12</v>
      </c>
      <c r="F189" s="15" t="s">
        <v>908</v>
      </c>
      <c r="G189" s="15" t="s">
        <v>48</v>
      </c>
      <c r="H189" s="15">
        <v>17</v>
      </c>
      <c r="I189" s="39" t="s">
        <v>985</v>
      </c>
      <c r="J189" s="40" t="s">
        <v>986</v>
      </c>
      <c r="K189" s="15">
        <v>14.271599999999999</v>
      </c>
      <c r="L189" s="15">
        <v>-87.920900000000003</v>
      </c>
      <c r="M189" s="15" t="s">
        <v>987</v>
      </c>
      <c r="N189" s="16" t="s">
        <v>988</v>
      </c>
      <c r="O189" s="16" t="s">
        <v>989</v>
      </c>
    </row>
    <row r="190" spans="2:15" ht="14.25" customHeight="1" x14ac:dyDescent="0.25">
      <c r="B190" s="14" t="str">
        <f>+'LOCALIZA HN'!$J190</f>
        <v>Santiago de Puringla</v>
      </c>
      <c r="C190" s="15" t="s">
        <v>120</v>
      </c>
      <c r="D190" s="15" t="s">
        <v>121</v>
      </c>
      <c r="E190" s="15">
        <v>12</v>
      </c>
      <c r="F190" s="15" t="s">
        <v>908</v>
      </c>
      <c r="G190" s="15" t="s">
        <v>48</v>
      </c>
      <c r="H190" s="15">
        <v>18</v>
      </c>
      <c r="I190" s="39" t="s">
        <v>990</v>
      </c>
      <c r="J190" s="40" t="s">
        <v>991</v>
      </c>
      <c r="K190" s="15">
        <v>14.3584</v>
      </c>
      <c r="L190" s="15">
        <v>-87.879400000000004</v>
      </c>
      <c r="M190" s="15" t="s">
        <v>992</v>
      </c>
      <c r="N190" s="16" t="s">
        <v>993</v>
      </c>
      <c r="O190" s="16" t="s">
        <v>994</v>
      </c>
    </row>
    <row r="191" spans="2:15" ht="14.25" customHeight="1" x14ac:dyDescent="0.25">
      <c r="B191" s="14" t="str">
        <f>+'LOCALIZA HN'!$J191</f>
        <v>Yarula</v>
      </c>
      <c r="C191" s="15" t="s">
        <v>120</v>
      </c>
      <c r="D191" s="15" t="s">
        <v>121</v>
      </c>
      <c r="E191" s="15">
        <v>12</v>
      </c>
      <c r="F191" s="15" t="s">
        <v>908</v>
      </c>
      <c r="G191" s="15" t="s">
        <v>48</v>
      </c>
      <c r="H191" s="15">
        <v>19</v>
      </c>
      <c r="I191" s="39" t="s">
        <v>995</v>
      </c>
      <c r="J191" s="40" t="s">
        <v>996</v>
      </c>
      <c r="K191" s="15">
        <v>14.1503</v>
      </c>
      <c r="L191" s="15">
        <v>-88.126900000000006</v>
      </c>
      <c r="M191" s="15" t="s">
        <v>997</v>
      </c>
      <c r="N191" s="16" t="s">
        <v>998</v>
      </c>
      <c r="O191" s="16" t="s">
        <v>999</v>
      </c>
    </row>
    <row r="192" spans="2:15" ht="14.25" customHeight="1" x14ac:dyDescent="0.25">
      <c r="B192" s="14" t="str">
        <f>+'LOCALIZA HN'!$J192</f>
        <v>Gracias</v>
      </c>
      <c r="C192" s="15" t="s">
        <v>120</v>
      </c>
      <c r="D192" s="15" t="s">
        <v>121</v>
      </c>
      <c r="E192" s="15">
        <v>13</v>
      </c>
      <c r="F192" s="15" t="s">
        <v>1000</v>
      </c>
      <c r="G192" s="15" t="s">
        <v>41</v>
      </c>
      <c r="H192" s="15">
        <v>1</v>
      </c>
      <c r="I192" s="39" t="s">
        <v>1001</v>
      </c>
      <c r="J192" s="40" t="s">
        <v>42</v>
      </c>
      <c r="K192" s="15">
        <v>14.586499999999999</v>
      </c>
      <c r="L192" s="15">
        <v>-88.636200000000002</v>
      </c>
      <c r="M192" s="15" t="s">
        <v>1002</v>
      </c>
      <c r="N192" s="16" t="s">
        <v>1003</v>
      </c>
      <c r="O192" s="16" t="s">
        <v>1004</v>
      </c>
    </row>
    <row r="193" spans="2:15" ht="14.25" customHeight="1" x14ac:dyDescent="0.25">
      <c r="B193" s="14" t="str">
        <f>+'LOCALIZA HN'!$J193</f>
        <v>Belen</v>
      </c>
      <c r="C193" s="15" t="s">
        <v>120</v>
      </c>
      <c r="D193" s="15" t="s">
        <v>121</v>
      </c>
      <c r="E193" s="15">
        <v>13</v>
      </c>
      <c r="F193" s="15" t="s">
        <v>1000</v>
      </c>
      <c r="G193" s="15" t="s">
        <v>41</v>
      </c>
      <c r="H193" s="15">
        <v>2</v>
      </c>
      <c r="I193" s="39" t="s">
        <v>1005</v>
      </c>
      <c r="J193" s="40" t="s">
        <v>1006</v>
      </c>
      <c r="K193" s="15">
        <v>14.507300000000001</v>
      </c>
      <c r="L193" s="15">
        <v>-88.434299999999993</v>
      </c>
      <c r="M193" s="15" t="s">
        <v>1007</v>
      </c>
      <c r="N193" s="16" t="s">
        <v>1008</v>
      </c>
      <c r="O193" s="16" t="s">
        <v>1009</v>
      </c>
    </row>
    <row r="194" spans="2:15" ht="14.25" customHeight="1" x14ac:dyDescent="0.25">
      <c r="B194" s="14" t="str">
        <f>+'LOCALIZA HN'!$J194</f>
        <v>Candelaria</v>
      </c>
      <c r="C194" s="15" t="s">
        <v>120</v>
      </c>
      <c r="D194" s="15" t="s">
        <v>121</v>
      </c>
      <c r="E194" s="15">
        <v>13</v>
      </c>
      <c r="F194" s="15" t="s">
        <v>1000</v>
      </c>
      <c r="G194" s="15" t="s">
        <v>41</v>
      </c>
      <c r="H194" s="15">
        <v>3</v>
      </c>
      <c r="I194" s="39" t="s">
        <v>1010</v>
      </c>
      <c r="J194" s="40" t="s">
        <v>1011</v>
      </c>
      <c r="K194" s="15">
        <v>14.056800000000001</v>
      </c>
      <c r="L194" s="15">
        <v>-88.557699999999997</v>
      </c>
      <c r="M194" s="15" t="s">
        <v>1012</v>
      </c>
      <c r="N194" s="16" t="s">
        <v>1013</v>
      </c>
      <c r="O194" s="16" t="s">
        <v>1014</v>
      </c>
    </row>
    <row r="195" spans="2:15" ht="14.25" customHeight="1" x14ac:dyDescent="0.25">
      <c r="B195" s="14" t="str">
        <f>+'LOCALIZA HN'!$J195</f>
        <v>Cololaca</v>
      </c>
      <c r="C195" s="15" t="s">
        <v>120</v>
      </c>
      <c r="D195" s="15" t="s">
        <v>121</v>
      </c>
      <c r="E195" s="15">
        <v>13</v>
      </c>
      <c r="F195" s="15" t="s">
        <v>1000</v>
      </c>
      <c r="G195" s="15" t="s">
        <v>41</v>
      </c>
      <c r="H195" s="15">
        <v>4</v>
      </c>
      <c r="I195" s="39" t="s">
        <v>1015</v>
      </c>
      <c r="J195" s="40" t="s">
        <v>1016</v>
      </c>
      <c r="K195" s="15">
        <v>14.310700000000001</v>
      </c>
      <c r="L195" s="15">
        <v>-88.884500000000003</v>
      </c>
      <c r="M195" s="15" t="s">
        <v>1017</v>
      </c>
      <c r="N195" s="16" t="s">
        <v>1018</v>
      </c>
      <c r="O195" s="16" t="s">
        <v>1019</v>
      </c>
    </row>
    <row r="196" spans="2:15" ht="14.25" customHeight="1" x14ac:dyDescent="0.25">
      <c r="B196" s="14" t="str">
        <f>+'LOCALIZA HN'!$J196</f>
        <v>Erandique</v>
      </c>
      <c r="C196" s="15" t="s">
        <v>120</v>
      </c>
      <c r="D196" s="15" t="s">
        <v>121</v>
      </c>
      <c r="E196" s="15">
        <v>13</v>
      </c>
      <c r="F196" s="15" t="s">
        <v>1000</v>
      </c>
      <c r="G196" s="15" t="s">
        <v>41</v>
      </c>
      <c r="H196" s="15">
        <v>5</v>
      </c>
      <c r="I196" s="39" t="s">
        <v>1020</v>
      </c>
      <c r="J196" s="40" t="s">
        <v>1021</v>
      </c>
      <c r="K196" s="15">
        <v>14.2386</v>
      </c>
      <c r="L196" s="15">
        <v>-88.456299999999999</v>
      </c>
      <c r="M196" s="15" t="s">
        <v>1022</v>
      </c>
      <c r="N196" s="16" t="s">
        <v>1023</v>
      </c>
      <c r="O196" s="16" t="s">
        <v>1024</v>
      </c>
    </row>
    <row r="197" spans="2:15" ht="14.25" customHeight="1" x14ac:dyDescent="0.25">
      <c r="B197" s="14" t="str">
        <f>+'LOCALIZA HN'!$J197</f>
        <v>Gualcince</v>
      </c>
      <c r="C197" s="15" t="s">
        <v>120</v>
      </c>
      <c r="D197" s="15" t="s">
        <v>121</v>
      </c>
      <c r="E197" s="15">
        <v>13</v>
      </c>
      <c r="F197" s="15" t="s">
        <v>1000</v>
      </c>
      <c r="G197" s="15" t="s">
        <v>41</v>
      </c>
      <c r="H197" s="15">
        <v>6</v>
      </c>
      <c r="I197" s="39" t="s">
        <v>1025</v>
      </c>
      <c r="J197" s="40" t="s">
        <v>1026</v>
      </c>
      <c r="K197" s="15">
        <v>14.1274</v>
      </c>
      <c r="L197" s="15">
        <v>-88.570499999999996</v>
      </c>
      <c r="M197" s="15" t="s">
        <v>1027</v>
      </c>
      <c r="N197" s="16" t="s">
        <v>1028</v>
      </c>
      <c r="O197" s="16" t="s">
        <v>1029</v>
      </c>
    </row>
    <row r="198" spans="2:15" ht="14.25" customHeight="1" x14ac:dyDescent="0.25">
      <c r="B198" s="14" t="str">
        <f>+'LOCALIZA HN'!$J198</f>
        <v>Guarita</v>
      </c>
      <c r="C198" s="15" t="s">
        <v>120</v>
      </c>
      <c r="D198" s="15" t="s">
        <v>121</v>
      </c>
      <c r="E198" s="15">
        <v>13</v>
      </c>
      <c r="F198" s="15" t="s">
        <v>1000</v>
      </c>
      <c r="G198" s="15" t="s">
        <v>41</v>
      </c>
      <c r="H198" s="15">
        <v>7</v>
      </c>
      <c r="I198" s="39" t="s">
        <v>1030</v>
      </c>
      <c r="J198" s="40" t="s">
        <v>1031</v>
      </c>
      <c r="K198" s="15">
        <v>14.2079</v>
      </c>
      <c r="L198" s="15">
        <v>-88.842100000000002</v>
      </c>
      <c r="M198" s="15" t="s">
        <v>1032</v>
      </c>
      <c r="N198" s="16" t="s">
        <v>1033</v>
      </c>
      <c r="O198" s="16" t="s">
        <v>1034</v>
      </c>
    </row>
    <row r="199" spans="2:15" ht="14.25" customHeight="1" x14ac:dyDescent="0.25">
      <c r="B199" s="14" t="str">
        <f>+'LOCALIZA HN'!$J199</f>
        <v>La Campa</v>
      </c>
      <c r="C199" s="15" t="s">
        <v>120</v>
      </c>
      <c r="D199" s="15" t="s">
        <v>121</v>
      </c>
      <c r="E199" s="15">
        <v>13</v>
      </c>
      <c r="F199" s="15" t="s">
        <v>1000</v>
      </c>
      <c r="G199" s="15" t="s">
        <v>41</v>
      </c>
      <c r="H199" s="15">
        <v>8</v>
      </c>
      <c r="I199" s="39" t="s">
        <v>1035</v>
      </c>
      <c r="J199" s="40" t="s">
        <v>1036</v>
      </c>
      <c r="K199" s="15">
        <v>14.472799999999999</v>
      </c>
      <c r="L199" s="15">
        <v>-88.560699999999997</v>
      </c>
      <c r="M199" s="15" t="s">
        <v>1037</v>
      </c>
      <c r="N199" s="16" t="s">
        <v>1038</v>
      </c>
      <c r="O199" s="16" t="s">
        <v>1039</v>
      </c>
    </row>
    <row r="200" spans="2:15" ht="14.25" customHeight="1" x14ac:dyDescent="0.25">
      <c r="B200" s="14" t="str">
        <f>+'LOCALIZA HN'!$J200</f>
        <v>La Iguala</v>
      </c>
      <c r="C200" s="15" t="s">
        <v>120</v>
      </c>
      <c r="D200" s="15" t="s">
        <v>121</v>
      </c>
      <c r="E200" s="15">
        <v>13</v>
      </c>
      <c r="F200" s="15" t="s">
        <v>1000</v>
      </c>
      <c r="G200" s="15" t="s">
        <v>41</v>
      </c>
      <c r="H200" s="15">
        <v>9</v>
      </c>
      <c r="I200" s="39" t="s">
        <v>1040</v>
      </c>
      <c r="J200" s="40" t="s">
        <v>1041</v>
      </c>
      <c r="K200" s="15">
        <v>14.665100000000001</v>
      </c>
      <c r="L200" s="15">
        <v>-88.461500000000001</v>
      </c>
      <c r="M200" s="15" t="s">
        <v>1042</v>
      </c>
      <c r="N200" s="16" t="s">
        <v>1043</v>
      </c>
      <c r="O200" s="16" t="s">
        <v>1044</v>
      </c>
    </row>
    <row r="201" spans="2:15" ht="14.25" customHeight="1" x14ac:dyDescent="0.25">
      <c r="B201" s="14" t="str">
        <f>+'LOCALIZA HN'!$J201</f>
        <v>Las Flores</v>
      </c>
      <c r="C201" s="15" t="s">
        <v>120</v>
      </c>
      <c r="D201" s="15" t="s">
        <v>121</v>
      </c>
      <c r="E201" s="15">
        <v>13</v>
      </c>
      <c r="F201" s="15" t="s">
        <v>1000</v>
      </c>
      <c r="G201" s="15" t="s">
        <v>41</v>
      </c>
      <c r="H201" s="15">
        <v>10</v>
      </c>
      <c r="I201" s="39" t="s">
        <v>1045</v>
      </c>
      <c r="J201" s="40" t="s">
        <v>1046</v>
      </c>
      <c r="K201" s="15">
        <v>14.6808</v>
      </c>
      <c r="L201" s="15">
        <v>-88.658799999999999</v>
      </c>
      <c r="M201" s="15" t="s">
        <v>1047</v>
      </c>
      <c r="N201" s="16" t="s">
        <v>1048</v>
      </c>
      <c r="O201" s="16" t="s">
        <v>1049</v>
      </c>
    </row>
    <row r="202" spans="2:15" ht="14.25" customHeight="1" x14ac:dyDescent="0.25">
      <c r="B202" s="14" t="str">
        <f>+'LOCALIZA HN'!$J202</f>
        <v>La Union</v>
      </c>
      <c r="C202" s="15" t="s">
        <v>120</v>
      </c>
      <c r="D202" s="15" t="s">
        <v>121</v>
      </c>
      <c r="E202" s="15">
        <v>13</v>
      </c>
      <c r="F202" s="15" t="s">
        <v>1000</v>
      </c>
      <c r="G202" s="15" t="s">
        <v>41</v>
      </c>
      <c r="H202" s="15">
        <v>11</v>
      </c>
      <c r="I202" s="39" t="s">
        <v>1050</v>
      </c>
      <c r="J202" s="40" t="s">
        <v>49</v>
      </c>
      <c r="K202" s="15">
        <v>14.808</v>
      </c>
      <c r="L202" s="15">
        <v>-88.422399999999996</v>
      </c>
      <c r="M202" s="15" t="s">
        <v>1051</v>
      </c>
      <c r="N202" s="16" t="s">
        <v>1052</v>
      </c>
      <c r="O202" s="16" t="s">
        <v>1053</v>
      </c>
    </row>
    <row r="203" spans="2:15" ht="14.25" customHeight="1" x14ac:dyDescent="0.25">
      <c r="B203" s="14" t="str">
        <f>+'LOCALIZA HN'!$J203</f>
        <v>La Virtud</v>
      </c>
      <c r="C203" s="15" t="s">
        <v>120</v>
      </c>
      <c r="D203" s="15" t="s">
        <v>121</v>
      </c>
      <c r="E203" s="15">
        <v>13</v>
      </c>
      <c r="F203" s="15" t="s">
        <v>1000</v>
      </c>
      <c r="G203" s="15" t="s">
        <v>41</v>
      </c>
      <c r="H203" s="15">
        <v>12</v>
      </c>
      <c r="I203" s="39" t="s">
        <v>1054</v>
      </c>
      <c r="J203" s="40" t="s">
        <v>1055</v>
      </c>
      <c r="K203" s="15">
        <v>14.071300000000001</v>
      </c>
      <c r="L203" s="15">
        <v>-88.686300000000003</v>
      </c>
      <c r="M203" s="15" t="s">
        <v>1056</v>
      </c>
      <c r="N203" s="16" t="s">
        <v>1057</v>
      </c>
      <c r="O203" s="16" t="s">
        <v>1058</v>
      </c>
    </row>
    <row r="204" spans="2:15" ht="14.25" customHeight="1" x14ac:dyDescent="0.25">
      <c r="B204" s="14" t="str">
        <f>+'LOCALIZA HN'!$J204</f>
        <v>Lepaera</v>
      </c>
      <c r="C204" s="15" t="s">
        <v>120</v>
      </c>
      <c r="D204" s="15" t="s">
        <v>121</v>
      </c>
      <c r="E204" s="15">
        <v>13</v>
      </c>
      <c r="F204" s="15" t="s">
        <v>1000</v>
      </c>
      <c r="G204" s="15" t="s">
        <v>41</v>
      </c>
      <c r="H204" s="15">
        <v>13</v>
      </c>
      <c r="I204" s="39" t="s">
        <v>1059</v>
      </c>
      <c r="J204" s="40" t="s">
        <v>1060</v>
      </c>
      <c r="K204" s="15">
        <v>14.826599999999999</v>
      </c>
      <c r="L204" s="15">
        <v>-88.595100000000002</v>
      </c>
      <c r="M204" s="15" t="s">
        <v>1061</v>
      </c>
      <c r="N204" s="16" t="s">
        <v>1062</v>
      </c>
      <c r="O204" s="16" t="s">
        <v>1063</v>
      </c>
    </row>
    <row r="205" spans="2:15" ht="14.25" customHeight="1" x14ac:dyDescent="0.25">
      <c r="B205" s="14" t="str">
        <f>+'LOCALIZA HN'!$J205</f>
        <v>Mapulaca</v>
      </c>
      <c r="C205" s="15" t="s">
        <v>120</v>
      </c>
      <c r="D205" s="15" t="s">
        <v>121</v>
      </c>
      <c r="E205" s="15">
        <v>13</v>
      </c>
      <c r="F205" s="15" t="s">
        <v>1000</v>
      </c>
      <c r="G205" s="15" t="s">
        <v>41</v>
      </c>
      <c r="H205" s="15">
        <v>14</v>
      </c>
      <c r="I205" s="39" t="s">
        <v>1064</v>
      </c>
      <c r="J205" s="40" t="s">
        <v>1065</v>
      </c>
      <c r="K205" s="15">
        <v>14.0487</v>
      </c>
      <c r="L205" s="15">
        <v>-88.621499999999997</v>
      </c>
      <c r="M205" s="15" t="s">
        <v>1066</v>
      </c>
      <c r="N205" s="16" t="s">
        <v>1067</v>
      </c>
      <c r="O205" s="16" t="s">
        <v>1068</v>
      </c>
    </row>
    <row r="206" spans="2:15" ht="14.25" customHeight="1" x14ac:dyDescent="0.25">
      <c r="B206" s="14" t="str">
        <f>+'LOCALIZA HN'!$J206</f>
        <v>Piraera</v>
      </c>
      <c r="C206" s="15" t="s">
        <v>120</v>
      </c>
      <c r="D206" s="15" t="s">
        <v>121</v>
      </c>
      <c r="E206" s="15">
        <v>13</v>
      </c>
      <c r="F206" s="15" t="s">
        <v>1000</v>
      </c>
      <c r="G206" s="15" t="s">
        <v>41</v>
      </c>
      <c r="H206" s="15">
        <v>15</v>
      </c>
      <c r="I206" s="39" t="s">
        <v>1069</v>
      </c>
      <c r="J206" s="40" t="s">
        <v>1070</v>
      </c>
      <c r="K206" s="15">
        <v>14.056900000000001</v>
      </c>
      <c r="L206" s="15">
        <v>-88.464299999999994</v>
      </c>
      <c r="M206" s="15" t="s">
        <v>1071</v>
      </c>
      <c r="N206" s="16" t="s">
        <v>1072</v>
      </c>
      <c r="O206" s="16" t="s">
        <v>1073</v>
      </c>
    </row>
    <row r="207" spans="2:15" ht="14.25" customHeight="1" x14ac:dyDescent="0.25">
      <c r="B207" s="14" t="str">
        <f>+'LOCALIZA HN'!$J207</f>
        <v>San Andres</v>
      </c>
      <c r="C207" s="15" t="s">
        <v>120</v>
      </c>
      <c r="D207" s="15" t="s">
        <v>121</v>
      </c>
      <c r="E207" s="15">
        <v>13</v>
      </c>
      <c r="F207" s="15" t="s">
        <v>1000</v>
      </c>
      <c r="G207" s="15" t="s">
        <v>41</v>
      </c>
      <c r="H207" s="15">
        <v>16</v>
      </c>
      <c r="I207" s="39" t="s">
        <v>1074</v>
      </c>
      <c r="J207" s="40" t="s">
        <v>1075</v>
      </c>
      <c r="K207" s="15">
        <v>14.2311</v>
      </c>
      <c r="L207" s="15">
        <v>-88.613500000000002</v>
      </c>
      <c r="M207" s="15" t="s">
        <v>1076</v>
      </c>
      <c r="N207" s="16" t="s">
        <v>1077</v>
      </c>
      <c r="O207" s="16" t="s">
        <v>1078</v>
      </c>
    </row>
    <row r="208" spans="2:15" ht="14.25" customHeight="1" x14ac:dyDescent="0.25">
      <c r="B208" s="14" t="str">
        <f>+'LOCALIZA HN'!$J208</f>
        <v>San Francisco</v>
      </c>
      <c r="C208" s="15" t="s">
        <v>120</v>
      </c>
      <c r="D208" s="15" t="s">
        <v>121</v>
      </c>
      <c r="E208" s="15">
        <v>13</v>
      </c>
      <c r="F208" s="15" t="s">
        <v>1000</v>
      </c>
      <c r="G208" s="15" t="s">
        <v>41</v>
      </c>
      <c r="H208" s="15">
        <v>17</v>
      </c>
      <c r="I208" s="39" t="s">
        <v>1079</v>
      </c>
      <c r="J208" s="40" t="s">
        <v>64</v>
      </c>
      <c r="K208" s="15">
        <v>14.1319</v>
      </c>
      <c r="L208" s="15">
        <v>-88.369399999999999</v>
      </c>
      <c r="M208" s="15" t="s">
        <v>1080</v>
      </c>
      <c r="N208" s="16" t="s">
        <v>1081</v>
      </c>
      <c r="O208" s="16" t="s">
        <v>1082</v>
      </c>
    </row>
    <row r="209" spans="2:15" ht="14.25" customHeight="1" x14ac:dyDescent="0.25">
      <c r="B209" s="14" t="str">
        <f>+'LOCALIZA HN'!$J209</f>
        <v>San Juan Guarita</v>
      </c>
      <c r="C209" s="15" t="s">
        <v>120</v>
      </c>
      <c r="D209" s="15" t="s">
        <v>121</v>
      </c>
      <c r="E209" s="15">
        <v>13</v>
      </c>
      <c r="F209" s="15" t="s">
        <v>1000</v>
      </c>
      <c r="G209" s="15" t="s">
        <v>41</v>
      </c>
      <c r="H209" s="15">
        <v>18</v>
      </c>
      <c r="I209" s="39" t="s">
        <v>1083</v>
      </c>
      <c r="J209" s="40" t="s">
        <v>1084</v>
      </c>
      <c r="K209" s="15">
        <v>14.1416</v>
      </c>
      <c r="L209" s="15">
        <v>-88.772900000000007</v>
      </c>
      <c r="M209" s="15" t="s">
        <v>1085</v>
      </c>
      <c r="N209" s="16" t="s">
        <v>1086</v>
      </c>
      <c r="O209" s="16" t="s">
        <v>1087</v>
      </c>
    </row>
    <row r="210" spans="2:15" ht="14.25" customHeight="1" x14ac:dyDescent="0.25">
      <c r="B210" s="14" t="str">
        <f>+'LOCALIZA HN'!$J210</f>
        <v>San Manuel Colohete</v>
      </c>
      <c r="C210" s="15" t="s">
        <v>120</v>
      </c>
      <c r="D210" s="15" t="s">
        <v>121</v>
      </c>
      <c r="E210" s="15">
        <v>13</v>
      </c>
      <c r="F210" s="15" t="s">
        <v>1000</v>
      </c>
      <c r="G210" s="15" t="s">
        <v>41</v>
      </c>
      <c r="H210" s="15">
        <v>19</v>
      </c>
      <c r="I210" s="39" t="s">
        <v>1088</v>
      </c>
      <c r="J210" s="40" t="s">
        <v>1089</v>
      </c>
      <c r="K210" s="15">
        <v>14.4512</v>
      </c>
      <c r="L210" s="15">
        <v>-88.67</v>
      </c>
      <c r="M210" s="15" t="s">
        <v>1090</v>
      </c>
      <c r="N210" s="16" t="s">
        <v>1091</v>
      </c>
      <c r="O210" s="16" t="s">
        <v>1092</v>
      </c>
    </row>
    <row r="211" spans="2:15" ht="14.25" customHeight="1" x14ac:dyDescent="0.25">
      <c r="B211" s="14" t="str">
        <f>+'LOCALIZA HN'!$J211</f>
        <v>San Rafael</v>
      </c>
      <c r="C211" s="15" t="s">
        <v>120</v>
      </c>
      <c r="D211" s="15" t="s">
        <v>121</v>
      </c>
      <c r="E211" s="15">
        <v>13</v>
      </c>
      <c r="F211" s="15" t="s">
        <v>1000</v>
      </c>
      <c r="G211" s="15" t="s">
        <v>41</v>
      </c>
      <c r="H211" s="15">
        <v>20</v>
      </c>
      <c r="I211" s="39" t="s">
        <v>1093</v>
      </c>
      <c r="J211" s="40" t="s">
        <v>1094</v>
      </c>
      <c r="K211" s="15">
        <v>14.7095</v>
      </c>
      <c r="L211" s="15">
        <v>-88.379900000000006</v>
      </c>
      <c r="M211" s="15" t="s">
        <v>1095</v>
      </c>
      <c r="N211" s="16" t="s">
        <v>1096</v>
      </c>
      <c r="O211" s="16" t="s">
        <v>1097</v>
      </c>
    </row>
    <row r="212" spans="2:15" ht="14.25" customHeight="1" x14ac:dyDescent="0.25">
      <c r="B212" s="14" t="str">
        <f>+'LOCALIZA HN'!$J212</f>
        <v>San Sebastian</v>
      </c>
      <c r="C212" s="15" t="s">
        <v>120</v>
      </c>
      <c r="D212" s="15" t="s">
        <v>121</v>
      </c>
      <c r="E212" s="15">
        <v>13</v>
      </c>
      <c r="F212" s="15" t="s">
        <v>1000</v>
      </c>
      <c r="G212" s="15" t="s">
        <v>41</v>
      </c>
      <c r="H212" s="15">
        <v>21</v>
      </c>
      <c r="I212" s="39" t="s">
        <v>1098</v>
      </c>
      <c r="J212" s="40" t="s">
        <v>69</v>
      </c>
      <c r="K212" s="15">
        <v>14.3423</v>
      </c>
      <c r="L212" s="15">
        <v>-88.7316</v>
      </c>
      <c r="M212" s="15" t="s">
        <v>1099</v>
      </c>
      <c r="N212" s="16" t="s">
        <v>1100</v>
      </c>
      <c r="O212" s="16" t="s">
        <v>1101</v>
      </c>
    </row>
    <row r="213" spans="2:15" ht="14.25" customHeight="1" x14ac:dyDescent="0.25">
      <c r="B213" s="14" t="str">
        <f>+'LOCALIZA HN'!$J213</f>
        <v>Santa Cruz</v>
      </c>
      <c r="C213" s="15" t="s">
        <v>120</v>
      </c>
      <c r="D213" s="15" t="s">
        <v>121</v>
      </c>
      <c r="E213" s="15">
        <v>13</v>
      </c>
      <c r="F213" s="15" t="s">
        <v>1000</v>
      </c>
      <c r="G213" s="15" t="s">
        <v>41</v>
      </c>
      <c r="H213" s="15">
        <v>22</v>
      </c>
      <c r="I213" s="39" t="s">
        <v>1102</v>
      </c>
      <c r="J213" s="40" t="s">
        <v>1103</v>
      </c>
      <c r="K213" s="15">
        <v>14.3474</v>
      </c>
      <c r="L213" s="15">
        <v>-88.535899999999998</v>
      </c>
      <c r="M213" s="15" t="s">
        <v>1104</v>
      </c>
      <c r="N213" s="16" t="s">
        <v>1105</v>
      </c>
      <c r="O213" s="16" t="s">
        <v>1106</v>
      </c>
    </row>
    <row r="214" spans="2:15" ht="14.25" customHeight="1" x14ac:dyDescent="0.25">
      <c r="B214" s="14" t="str">
        <f>+'LOCALIZA HN'!$J214</f>
        <v>Talgua</v>
      </c>
      <c r="C214" s="15" t="s">
        <v>120</v>
      </c>
      <c r="D214" s="15" t="s">
        <v>121</v>
      </c>
      <c r="E214" s="15">
        <v>13</v>
      </c>
      <c r="F214" s="15" t="s">
        <v>1000</v>
      </c>
      <c r="G214" s="15" t="s">
        <v>41</v>
      </c>
      <c r="H214" s="15">
        <v>23</v>
      </c>
      <c r="I214" s="39" t="s">
        <v>1107</v>
      </c>
      <c r="J214" s="40" t="s">
        <v>1108</v>
      </c>
      <c r="K214" s="15">
        <v>14.6843</v>
      </c>
      <c r="L214" s="15">
        <v>-88.733800000000002</v>
      </c>
      <c r="M214" s="15" t="s">
        <v>1109</v>
      </c>
      <c r="N214" s="16" t="s">
        <v>1110</v>
      </c>
      <c r="O214" s="16" t="s">
        <v>1111</v>
      </c>
    </row>
    <row r="215" spans="2:15" ht="14.25" customHeight="1" x14ac:dyDescent="0.25">
      <c r="B215" s="14" t="str">
        <f>+'LOCALIZA HN'!$J215</f>
        <v>Tambla</v>
      </c>
      <c r="C215" s="15" t="s">
        <v>120</v>
      </c>
      <c r="D215" s="15" t="s">
        <v>121</v>
      </c>
      <c r="E215" s="15">
        <v>13</v>
      </c>
      <c r="F215" s="15" t="s">
        <v>1000</v>
      </c>
      <c r="G215" s="15" t="s">
        <v>41</v>
      </c>
      <c r="H215" s="15">
        <v>24</v>
      </c>
      <c r="I215" s="39" t="s">
        <v>1112</v>
      </c>
      <c r="J215" s="40" t="s">
        <v>1113</v>
      </c>
      <c r="K215" s="15">
        <v>14.2082</v>
      </c>
      <c r="L215" s="15">
        <v>-88.755200000000002</v>
      </c>
      <c r="M215" s="15" t="s">
        <v>1114</v>
      </c>
      <c r="N215" s="16" t="s">
        <v>1115</v>
      </c>
      <c r="O215" s="16" t="s">
        <v>1116</v>
      </c>
    </row>
    <row r="216" spans="2:15" ht="14.25" customHeight="1" x14ac:dyDescent="0.25">
      <c r="B216" s="14" t="str">
        <f>+'LOCALIZA HN'!$J216</f>
        <v>Tomala</v>
      </c>
      <c r="C216" s="15" t="s">
        <v>120</v>
      </c>
      <c r="D216" s="15" t="s">
        <v>121</v>
      </c>
      <c r="E216" s="15">
        <v>13</v>
      </c>
      <c r="F216" s="15" t="s">
        <v>1000</v>
      </c>
      <c r="G216" s="15" t="s">
        <v>41</v>
      </c>
      <c r="H216" s="15">
        <v>25</v>
      </c>
      <c r="I216" s="39" t="s">
        <v>1117</v>
      </c>
      <c r="J216" s="40" t="s">
        <v>1118</v>
      </c>
      <c r="K216" s="15">
        <v>14.2499</v>
      </c>
      <c r="L216" s="15">
        <v>-88.739900000000006</v>
      </c>
      <c r="M216" s="15" t="s">
        <v>1119</v>
      </c>
      <c r="N216" s="16" t="s">
        <v>1120</v>
      </c>
      <c r="O216" s="16" t="s">
        <v>1121</v>
      </c>
    </row>
    <row r="217" spans="2:15" ht="14.25" customHeight="1" x14ac:dyDescent="0.25">
      <c r="B217" s="14" t="str">
        <f>+'LOCALIZA HN'!$J217</f>
        <v>Valladolid</v>
      </c>
      <c r="C217" s="15" t="s">
        <v>120</v>
      </c>
      <c r="D217" s="15" t="s">
        <v>121</v>
      </c>
      <c r="E217" s="15">
        <v>13</v>
      </c>
      <c r="F217" s="15" t="s">
        <v>1000</v>
      </c>
      <c r="G217" s="15" t="s">
        <v>41</v>
      </c>
      <c r="H217" s="15">
        <v>26</v>
      </c>
      <c r="I217" s="39" t="s">
        <v>1122</v>
      </c>
      <c r="J217" s="40" t="s">
        <v>1123</v>
      </c>
      <c r="K217" s="15">
        <v>14.1531</v>
      </c>
      <c r="L217" s="15">
        <v>-88.711799999999997</v>
      </c>
      <c r="M217" s="15" t="s">
        <v>1124</v>
      </c>
      <c r="N217" s="16" t="s">
        <v>1125</v>
      </c>
      <c r="O217" s="16" t="s">
        <v>1126</v>
      </c>
    </row>
    <row r="218" spans="2:15" ht="14.25" customHeight="1" x14ac:dyDescent="0.25">
      <c r="B218" s="14" t="str">
        <f>+'LOCALIZA HN'!$J218</f>
        <v>Virginia</v>
      </c>
      <c r="C218" s="15" t="s">
        <v>120</v>
      </c>
      <c r="D218" s="15" t="s">
        <v>121</v>
      </c>
      <c r="E218" s="15">
        <v>13</v>
      </c>
      <c r="F218" s="15" t="s">
        <v>1000</v>
      </c>
      <c r="G218" s="15" t="s">
        <v>41</v>
      </c>
      <c r="H218" s="15">
        <v>27</v>
      </c>
      <c r="I218" s="39" t="s">
        <v>1127</v>
      </c>
      <c r="J218" s="40" t="s">
        <v>1128</v>
      </c>
      <c r="K218" s="15">
        <v>14.008800000000001</v>
      </c>
      <c r="L218" s="15">
        <v>-88.5642</v>
      </c>
      <c r="M218" s="15" t="s">
        <v>1129</v>
      </c>
      <c r="N218" s="16" t="s">
        <v>1130</v>
      </c>
      <c r="O218" s="16" t="s">
        <v>1131</v>
      </c>
    </row>
    <row r="219" spans="2:15" ht="14.25" customHeight="1" x14ac:dyDescent="0.25">
      <c r="B219" s="14" t="str">
        <f>+'LOCALIZA HN'!$J219</f>
        <v>San Marcos de Caiquin</v>
      </c>
      <c r="C219" s="15" t="s">
        <v>120</v>
      </c>
      <c r="D219" s="15" t="s">
        <v>121</v>
      </c>
      <c r="E219" s="15">
        <v>13</v>
      </c>
      <c r="F219" s="15" t="s">
        <v>1000</v>
      </c>
      <c r="G219" s="15" t="s">
        <v>41</v>
      </c>
      <c r="H219" s="15">
        <v>28</v>
      </c>
      <c r="I219" s="39" t="s">
        <v>1132</v>
      </c>
      <c r="J219" s="40" t="s">
        <v>1133</v>
      </c>
      <c r="K219" s="15">
        <v>14.387600000000001</v>
      </c>
      <c r="L219" s="15">
        <v>-88.600499999999997</v>
      </c>
      <c r="M219" s="15" t="s">
        <v>1134</v>
      </c>
      <c r="N219" s="16" t="s">
        <v>1135</v>
      </c>
      <c r="O219" s="16" t="s">
        <v>1136</v>
      </c>
    </row>
    <row r="220" spans="2:15" ht="14.25" customHeight="1" x14ac:dyDescent="0.25">
      <c r="B220" s="14" t="str">
        <f>+'LOCALIZA HN'!$J220</f>
        <v>Ocotepeque</v>
      </c>
      <c r="C220" s="15" t="s">
        <v>120</v>
      </c>
      <c r="D220" s="15" t="s">
        <v>121</v>
      </c>
      <c r="E220" s="15">
        <v>14</v>
      </c>
      <c r="F220" s="15" t="s">
        <v>1137</v>
      </c>
      <c r="G220" s="15" t="s">
        <v>90</v>
      </c>
      <c r="H220" s="15">
        <v>1</v>
      </c>
      <c r="I220" s="39" t="s">
        <v>1138</v>
      </c>
      <c r="J220" s="40" t="s">
        <v>90</v>
      </c>
      <c r="K220" s="15">
        <v>14.403700000000001</v>
      </c>
      <c r="L220" s="15">
        <v>-89.165400000000005</v>
      </c>
      <c r="M220" s="15" t="s">
        <v>1139</v>
      </c>
      <c r="N220" s="16" t="s">
        <v>1140</v>
      </c>
      <c r="O220" s="16" t="s">
        <v>1141</v>
      </c>
    </row>
    <row r="221" spans="2:15" ht="14.25" customHeight="1" x14ac:dyDescent="0.25">
      <c r="B221" s="14" t="str">
        <f>+'LOCALIZA HN'!$J221</f>
        <v>Belen Gualcho</v>
      </c>
      <c r="C221" s="15" t="s">
        <v>120</v>
      </c>
      <c r="D221" s="15" t="s">
        <v>121</v>
      </c>
      <c r="E221" s="15">
        <v>14</v>
      </c>
      <c r="F221" s="15" t="s">
        <v>1137</v>
      </c>
      <c r="G221" s="15" t="s">
        <v>90</v>
      </c>
      <c r="H221" s="15">
        <v>2</v>
      </c>
      <c r="I221" s="39" t="s">
        <v>1142</v>
      </c>
      <c r="J221" s="40" t="s">
        <v>1143</v>
      </c>
      <c r="K221" s="15">
        <v>14.484999999999999</v>
      </c>
      <c r="L221" s="15">
        <v>-88.783100000000005</v>
      </c>
      <c r="M221" s="15" t="s">
        <v>1144</v>
      </c>
      <c r="N221" s="16" t="s">
        <v>1145</v>
      </c>
      <c r="O221" s="16" t="s">
        <v>1146</v>
      </c>
    </row>
    <row r="222" spans="2:15" ht="14.25" customHeight="1" x14ac:dyDescent="0.25">
      <c r="B222" s="14" t="str">
        <f>+'LOCALIZA HN'!$J222</f>
        <v>Concepcion</v>
      </c>
      <c r="C222" s="15" t="s">
        <v>120</v>
      </c>
      <c r="D222" s="15" t="s">
        <v>121</v>
      </c>
      <c r="E222" s="15">
        <v>14</v>
      </c>
      <c r="F222" s="15" t="s">
        <v>1137</v>
      </c>
      <c r="G222" s="15" t="s">
        <v>90</v>
      </c>
      <c r="H222" s="15">
        <v>3</v>
      </c>
      <c r="I222" s="39" t="s">
        <v>1147</v>
      </c>
      <c r="J222" s="40" t="s">
        <v>823</v>
      </c>
      <c r="K222" s="15">
        <v>14.526300000000001</v>
      </c>
      <c r="L222" s="15">
        <v>-89.197100000000006</v>
      </c>
      <c r="M222" s="15" t="s">
        <v>1148</v>
      </c>
      <c r="N222" s="16" t="s">
        <v>1149</v>
      </c>
      <c r="O222" s="16" t="s">
        <v>1150</v>
      </c>
    </row>
    <row r="223" spans="2:15" ht="14.25" customHeight="1" x14ac:dyDescent="0.25">
      <c r="B223" s="14" t="str">
        <f>+'LOCALIZA HN'!$J223</f>
        <v>Dolores Merendon</v>
      </c>
      <c r="C223" s="15" t="s">
        <v>120</v>
      </c>
      <c r="D223" s="15" t="s">
        <v>121</v>
      </c>
      <c r="E223" s="15">
        <v>14</v>
      </c>
      <c r="F223" s="15" t="s">
        <v>1137</v>
      </c>
      <c r="G223" s="15" t="s">
        <v>90</v>
      </c>
      <c r="H223" s="15">
        <v>4</v>
      </c>
      <c r="I223" s="39" t="s">
        <v>1151</v>
      </c>
      <c r="J223" s="40" t="s">
        <v>1152</v>
      </c>
      <c r="K223" s="15">
        <v>14.5573</v>
      </c>
      <c r="L223" s="15">
        <v>-89.132999999999996</v>
      </c>
      <c r="M223" s="15" t="s">
        <v>1153</v>
      </c>
      <c r="N223" s="16" t="s">
        <v>1154</v>
      </c>
      <c r="O223" s="16" t="s">
        <v>1155</v>
      </c>
    </row>
    <row r="224" spans="2:15" ht="14.25" customHeight="1" x14ac:dyDescent="0.25">
      <c r="B224" s="14" t="str">
        <f>+'LOCALIZA HN'!$J224</f>
        <v>Fraternidad</v>
      </c>
      <c r="C224" s="15" t="s">
        <v>120</v>
      </c>
      <c r="D224" s="15" t="s">
        <v>121</v>
      </c>
      <c r="E224" s="15">
        <v>14</v>
      </c>
      <c r="F224" s="15" t="s">
        <v>1137</v>
      </c>
      <c r="G224" s="15" t="s">
        <v>90</v>
      </c>
      <c r="H224" s="15">
        <v>5</v>
      </c>
      <c r="I224" s="39" t="s">
        <v>1156</v>
      </c>
      <c r="J224" s="40" t="s">
        <v>1157</v>
      </c>
      <c r="K224" s="15">
        <v>14.5847</v>
      </c>
      <c r="L224" s="15">
        <v>-89.072599999999994</v>
      </c>
      <c r="M224" s="15" t="s">
        <v>1158</v>
      </c>
      <c r="N224" s="16" t="s">
        <v>1159</v>
      </c>
      <c r="O224" s="16" t="s">
        <v>1160</v>
      </c>
    </row>
    <row r="225" spans="2:15" ht="14.25" customHeight="1" x14ac:dyDescent="0.25">
      <c r="B225" s="14" t="str">
        <f>+'LOCALIZA HN'!$J225</f>
        <v>La Encarnacion</v>
      </c>
      <c r="C225" s="15" t="s">
        <v>120</v>
      </c>
      <c r="D225" s="15" t="s">
        <v>121</v>
      </c>
      <c r="E225" s="15">
        <v>14</v>
      </c>
      <c r="F225" s="15" t="s">
        <v>1137</v>
      </c>
      <c r="G225" s="15" t="s">
        <v>90</v>
      </c>
      <c r="H225" s="15">
        <v>6</v>
      </c>
      <c r="I225" s="39" t="s">
        <v>1161</v>
      </c>
      <c r="J225" s="40" t="s">
        <v>1162</v>
      </c>
      <c r="K225" s="15">
        <v>14.667</v>
      </c>
      <c r="L225" s="15">
        <v>-89.047399999999996</v>
      </c>
      <c r="M225" s="15" t="s">
        <v>1163</v>
      </c>
      <c r="N225" s="16" t="s">
        <v>1164</v>
      </c>
      <c r="O225" s="16" t="s">
        <v>1165</v>
      </c>
    </row>
    <row r="226" spans="2:15" ht="14.25" customHeight="1" x14ac:dyDescent="0.25">
      <c r="B226" s="14" t="str">
        <f>+'LOCALIZA HN'!$J226</f>
        <v>La Labor</v>
      </c>
      <c r="C226" s="15" t="s">
        <v>120</v>
      </c>
      <c r="D226" s="15" t="s">
        <v>121</v>
      </c>
      <c r="E226" s="15">
        <v>14</v>
      </c>
      <c r="F226" s="15" t="s">
        <v>1137</v>
      </c>
      <c r="G226" s="15" t="s">
        <v>90</v>
      </c>
      <c r="H226" s="15">
        <v>7</v>
      </c>
      <c r="I226" s="39" t="s">
        <v>1166</v>
      </c>
      <c r="J226" s="40" t="s">
        <v>1167</v>
      </c>
      <c r="K226" s="15">
        <v>14.4953</v>
      </c>
      <c r="L226" s="15">
        <v>-89.0334</v>
      </c>
      <c r="M226" s="15" t="s">
        <v>1168</v>
      </c>
      <c r="N226" s="16" t="s">
        <v>1169</v>
      </c>
      <c r="O226" s="16" t="s">
        <v>1170</v>
      </c>
    </row>
    <row r="227" spans="2:15" ht="14.25" customHeight="1" x14ac:dyDescent="0.25">
      <c r="B227" s="14" t="str">
        <f>+'LOCALIZA HN'!$J227</f>
        <v>Lucerna</v>
      </c>
      <c r="C227" s="15" t="s">
        <v>120</v>
      </c>
      <c r="D227" s="15" t="s">
        <v>121</v>
      </c>
      <c r="E227" s="15">
        <v>14</v>
      </c>
      <c r="F227" s="15" t="s">
        <v>1137</v>
      </c>
      <c r="G227" s="15" t="s">
        <v>90</v>
      </c>
      <c r="H227" s="15">
        <v>8</v>
      </c>
      <c r="I227" s="39" t="s">
        <v>1171</v>
      </c>
      <c r="J227" s="40" t="s">
        <v>1172</v>
      </c>
      <c r="K227" s="15">
        <v>14.581</v>
      </c>
      <c r="L227" s="15">
        <v>-88.944999999999993</v>
      </c>
      <c r="M227" s="15" t="s">
        <v>1173</v>
      </c>
      <c r="N227" s="16" t="s">
        <v>1174</v>
      </c>
      <c r="O227" s="16" t="s">
        <v>1175</v>
      </c>
    </row>
    <row r="228" spans="2:15" ht="14.25" customHeight="1" x14ac:dyDescent="0.25">
      <c r="B228" s="14" t="str">
        <f>+'LOCALIZA HN'!$J228</f>
        <v>Mercedes</v>
      </c>
      <c r="C228" s="15" t="s">
        <v>120</v>
      </c>
      <c r="D228" s="15" t="s">
        <v>121</v>
      </c>
      <c r="E228" s="15">
        <v>14</v>
      </c>
      <c r="F228" s="15" t="s">
        <v>1137</v>
      </c>
      <c r="G228" s="15" t="s">
        <v>90</v>
      </c>
      <c r="H228" s="15">
        <v>9</v>
      </c>
      <c r="I228" s="39" t="s">
        <v>1176</v>
      </c>
      <c r="J228" s="40" t="s">
        <v>1177</v>
      </c>
      <c r="K228" s="15">
        <v>14.3195</v>
      </c>
      <c r="L228" s="15">
        <v>-89.011700000000005</v>
      </c>
      <c r="M228" s="15" t="s">
        <v>1178</v>
      </c>
      <c r="N228" s="16" t="s">
        <v>1179</v>
      </c>
      <c r="O228" s="16" t="s">
        <v>1180</v>
      </c>
    </row>
    <row r="229" spans="2:15" ht="14.25" customHeight="1" x14ac:dyDescent="0.25">
      <c r="B229" s="14" t="str">
        <f>+'LOCALIZA HN'!$J229</f>
        <v>San Fernando</v>
      </c>
      <c r="C229" s="15" t="s">
        <v>120</v>
      </c>
      <c r="D229" s="15" t="s">
        <v>121</v>
      </c>
      <c r="E229" s="15">
        <v>14</v>
      </c>
      <c r="F229" s="15" t="s">
        <v>1137</v>
      </c>
      <c r="G229" s="15" t="s">
        <v>90</v>
      </c>
      <c r="H229" s="15">
        <v>10</v>
      </c>
      <c r="I229" s="39" t="s">
        <v>1181</v>
      </c>
      <c r="J229" s="40" t="s">
        <v>1182</v>
      </c>
      <c r="K229" s="15">
        <v>14.6911</v>
      </c>
      <c r="L229" s="15">
        <v>-89.098799999999997</v>
      </c>
      <c r="M229" s="15" t="s">
        <v>1183</v>
      </c>
      <c r="N229" s="16" t="s">
        <v>1184</v>
      </c>
      <c r="O229" s="16" t="s">
        <v>1185</v>
      </c>
    </row>
    <row r="230" spans="2:15" ht="14.25" customHeight="1" x14ac:dyDescent="0.25">
      <c r="B230" s="14" t="str">
        <f>+'LOCALIZA HN'!$J230</f>
        <v>San Francisco del Valle</v>
      </c>
      <c r="C230" s="15" t="s">
        <v>120</v>
      </c>
      <c r="D230" s="15" t="s">
        <v>121</v>
      </c>
      <c r="E230" s="15">
        <v>14</v>
      </c>
      <c r="F230" s="15" t="s">
        <v>1137</v>
      </c>
      <c r="G230" s="15" t="s">
        <v>90</v>
      </c>
      <c r="H230" s="15">
        <v>11</v>
      </c>
      <c r="I230" s="39" t="s">
        <v>1186</v>
      </c>
      <c r="J230" s="40" t="s">
        <v>1187</v>
      </c>
      <c r="K230" s="15">
        <v>14.4284</v>
      </c>
      <c r="L230" s="15">
        <v>-88.9923</v>
      </c>
      <c r="M230" s="15" t="s">
        <v>1188</v>
      </c>
      <c r="N230" s="16" t="s">
        <v>1189</v>
      </c>
      <c r="O230" s="16" t="s">
        <v>1190</v>
      </c>
    </row>
    <row r="231" spans="2:15" ht="14.25" customHeight="1" x14ac:dyDescent="0.25">
      <c r="B231" s="14" t="str">
        <f>+'LOCALIZA HN'!$J231</f>
        <v>San Jorge</v>
      </c>
      <c r="C231" s="15" t="s">
        <v>120</v>
      </c>
      <c r="D231" s="15" t="s">
        <v>121</v>
      </c>
      <c r="E231" s="15">
        <v>14</v>
      </c>
      <c r="F231" s="15" t="s">
        <v>1137</v>
      </c>
      <c r="G231" s="15" t="s">
        <v>90</v>
      </c>
      <c r="H231" s="15">
        <v>12</v>
      </c>
      <c r="I231" s="39" t="s">
        <v>1191</v>
      </c>
      <c r="J231" s="40" t="s">
        <v>1192</v>
      </c>
      <c r="K231" s="15">
        <v>14.632400000000001</v>
      </c>
      <c r="L231" s="15">
        <v>-89.124799999999993</v>
      </c>
      <c r="M231" s="15" t="s">
        <v>1193</v>
      </c>
      <c r="N231" s="16" t="s">
        <v>1194</v>
      </c>
      <c r="O231" s="16" t="s">
        <v>1195</v>
      </c>
    </row>
    <row r="232" spans="2:15" ht="14.25" customHeight="1" x14ac:dyDescent="0.25">
      <c r="B232" s="14" t="str">
        <f>+'LOCALIZA HN'!$J232</f>
        <v>San Marcos</v>
      </c>
      <c r="C232" s="15" t="s">
        <v>120</v>
      </c>
      <c r="D232" s="15" t="s">
        <v>121</v>
      </c>
      <c r="E232" s="15">
        <v>14</v>
      </c>
      <c r="F232" s="15" t="s">
        <v>1137</v>
      </c>
      <c r="G232" s="15" t="s">
        <v>90</v>
      </c>
      <c r="H232" s="15">
        <v>13</v>
      </c>
      <c r="I232" s="39" t="s">
        <v>1196</v>
      </c>
      <c r="J232" s="40" t="s">
        <v>1197</v>
      </c>
      <c r="K232" s="15">
        <v>14.394500000000001</v>
      </c>
      <c r="L232" s="15">
        <v>-88.924999999999997</v>
      </c>
      <c r="M232" s="15" t="s">
        <v>1198</v>
      </c>
      <c r="N232" s="16" t="s">
        <v>1199</v>
      </c>
      <c r="O232" s="16" t="s">
        <v>1200</v>
      </c>
    </row>
    <row r="233" spans="2:15" ht="14.25" customHeight="1" x14ac:dyDescent="0.25">
      <c r="B233" s="14" t="str">
        <f>+'LOCALIZA HN'!$J233</f>
        <v>Santa Fe</v>
      </c>
      <c r="C233" s="15" t="s">
        <v>120</v>
      </c>
      <c r="D233" s="15" t="s">
        <v>121</v>
      </c>
      <c r="E233" s="15">
        <v>14</v>
      </c>
      <c r="F233" s="15" t="s">
        <v>1137</v>
      </c>
      <c r="G233" s="15" t="s">
        <v>90</v>
      </c>
      <c r="H233" s="15">
        <v>14</v>
      </c>
      <c r="I233" s="39" t="s">
        <v>1201</v>
      </c>
      <c r="J233" s="40" t="s">
        <v>74</v>
      </c>
      <c r="K233" s="15">
        <v>14.4923</v>
      </c>
      <c r="L233" s="15">
        <v>-89.284300000000002</v>
      </c>
      <c r="M233" s="15" t="s">
        <v>1202</v>
      </c>
      <c r="N233" s="16" t="s">
        <v>1203</v>
      </c>
      <c r="O233" s="16" t="s">
        <v>1204</v>
      </c>
    </row>
    <row r="234" spans="2:15" ht="14.25" customHeight="1" x14ac:dyDescent="0.25">
      <c r="B234" s="14" t="str">
        <f>+'LOCALIZA HN'!$J234</f>
        <v>Sensenti</v>
      </c>
      <c r="C234" s="15" t="s">
        <v>120</v>
      </c>
      <c r="D234" s="15" t="s">
        <v>121</v>
      </c>
      <c r="E234" s="15">
        <v>14</v>
      </c>
      <c r="F234" s="15" t="s">
        <v>1137</v>
      </c>
      <c r="G234" s="15" t="s">
        <v>90</v>
      </c>
      <c r="H234" s="15">
        <v>15</v>
      </c>
      <c r="I234" s="39" t="s">
        <v>1205</v>
      </c>
      <c r="J234" s="40" t="s">
        <v>1206</v>
      </c>
      <c r="K234" s="15">
        <v>14.504899999999999</v>
      </c>
      <c r="L234" s="15">
        <v>-88.927599999999998</v>
      </c>
      <c r="M234" s="15" t="s">
        <v>1207</v>
      </c>
      <c r="N234" s="16" t="s">
        <v>1208</v>
      </c>
      <c r="O234" s="16" t="s">
        <v>1209</v>
      </c>
    </row>
    <row r="235" spans="2:15" ht="14.25" customHeight="1" x14ac:dyDescent="0.25">
      <c r="B235" s="14" t="str">
        <f>+'LOCALIZA HN'!$J235</f>
        <v>Sinuapa</v>
      </c>
      <c r="C235" s="15" t="s">
        <v>120</v>
      </c>
      <c r="D235" s="15" t="s">
        <v>121</v>
      </c>
      <c r="E235" s="15">
        <v>14</v>
      </c>
      <c r="F235" s="15" t="s">
        <v>1137</v>
      </c>
      <c r="G235" s="15" t="s">
        <v>90</v>
      </c>
      <c r="H235" s="15">
        <v>16</v>
      </c>
      <c r="I235" s="39" t="s">
        <v>1210</v>
      </c>
      <c r="J235" s="40" t="s">
        <v>1211</v>
      </c>
      <c r="K235" s="15">
        <v>14.4612</v>
      </c>
      <c r="L235" s="15">
        <v>-89.122600000000006</v>
      </c>
      <c r="M235" s="15" t="s">
        <v>1212</v>
      </c>
      <c r="N235" s="16" t="s">
        <v>1213</v>
      </c>
      <c r="O235" s="16" t="s">
        <v>1214</v>
      </c>
    </row>
    <row r="236" spans="2:15" ht="14.25" customHeight="1" x14ac:dyDescent="0.25">
      <c r="B236" s="14" t="str">
        <f>+'LOCALIZA HN'!$J236</f>
        <v>Juticalpa</v>
      </c>
      <c r="C236" s="15" t="s">
        <v>120</v>
      </c>
      <c r="D236" s="15" t="s">
        <v>121</v>
      </c>
      <c r="E236" s="15">
        <v>15</v>
      </c>
      <c r="F236" s="15" t="s">
        <v>1215</v>
      </c>
      <c r="G236" s="15" t="s">
        <v>88</v>
      </c>
      <c r="H236" s="15">
        <v>1</v>
      </c>
      <c r="I236" s="39" t="s">
        <v>1216</v>
      </c>
      <c r="J236" s="40" t="s">
        <v>89</v>
      </c>
      <c r="K236" s="15">
        <v>14.542</v>
      </c>
      <c r="L236" s="15">
        <v>-86.315200000000004</v>
      </c>
      <c r="M236" s="15" t="s">
        <v>1217</v>
      </c>
      <c r="N236" s="16" t="s">
        <v>1218</v>
      </c>
      <c r="O236" s="16" t="s">
        <v>1219</v>
      </c>
    </row>
    <row r="237" spans="2:15" ht="14.25" customHeight="1" x14ac:dyDescent="0.25">
      <c r="B237" s="14" t="str">
        <f>+'LOCALIZA HN'!$J237</f>
        <v>Campamento</v>
      </c>
      <c r="C237" s="15" t="s">
        <v>120</v>
      </c>
      <c r="D237" s="15" t="s">
        <v>121</v>
      </c>
      <c r="E237" s="15">
        <v>15</v>
      </c>
      <c r="F237" s="15" t="s">
        <v>1215</v>
      </c>
      <c r="G237" s="15" t="s">
        <v>88</v>
      </c>
      <c r="H237" s="15">
        <v>2</v>
      </c>
      <c r="I237" s="39" t="s">
        <v>1220</v>
      </c>
      <c r="J237" s="40" t="s">
        <v>1221</v>
      </c>
      <c r="K237" s="15">
        <v>14.492100000000001</v>
      </c>
      <c r="L237" s="15">
        <v>-86.641400000000004</v>
      </c>
      <c r="M237" s="15" t="s">
        <v>1222</v>
      </c>
      <c r="N237" s="16" t="s">
        <v>1223</v>
      </c>
      <c r="O237" s="16" t="s">
        <v>1224</v>
      </c>
    </row>
    <row r="238" spans="2:15" ht="14.25" customHeight="1" x14ac:dyDescent="0.25">
      <c r="B238" s="14" t="str">
        <f>+'LOCALIZA HN'!$J238</f>
        <v>Catacamas</v>
      </c>
      <c r="C238" s="15" t="s">
        <v>120</v>
      </c>
      <c r="D238" s="15" t="s">
        <v>121</v>
      </c>
      <c r="E238" s="15">
        <v>15</v>
      </c>
      <c r="F238" s="15" t="s">
        <v>1215</v>
      </c>
      <c r="G238" s="15" t="s">
        <v>88</v>
      </c>
      <c r="H238" s="15">
        <v>3</v>
      </c>
      <c r="I238" s="39" t="s">
        <v>1225</v>
      </c>
      <c r="J238" s="40" t="s">
        <v>1226</v>
      </c>
      <c r="K238" s="15">
        <v>14.581200000000001</v>
      </c>
      <c r="L238" s="15">
        <v>-85.555000000000007</v>
      </c>
      <c r="M238" s="15" t="s">
        <v>1227</v>
      </c>
      <c r="N238" s="16" t="s">
        <v>1228</v>
      </c>
      <c r="O238" s="16" t="s">
        <v>1229</v>
      </c>
    </row>
    <row r="239" spans="2:15" ht="14.25" customHeight="1" x14ac:dyDescent="0.25">
      <c r="B239" s="14" t="str">
        <f>+'LOCALIZA HN'!$J239</f>
        <v>Concordia</v>
      </c>
      <c r="C239" s="15" t="s">
        <v>120</v>
      </c>
      <c r="D239" s="15" t="s">
        <v>121</v>
      </c>
      <c r="E239" s="15">
        <v>15</v>
      </c>
      <c r="F239" s="15" t="s">
        <v>1215</v>
      </c>
      <c r="G239" s="15" t="s">
        <v>88</v>
      </c>
      <c r="H239" s="15">
        <v>4</v>
      </c>
      <c r="I239" s="39" t="s">
        <v>1230</v>
      </c>
      <c r="J239" s="40" t="s">
        <v>1231</v>
      </c>
      <c r="K239" s="15">
        <v>14.647600000000001</v>
      </c>
      <c r="L239" s="15">
        <v>-86.711100000000002</v>
      </c>
      <c r="M239" s="15" t="s">
        <v>1232</v>
      </c>
      <c r="N239" s="16" t="s">
        <v>1233</v>
      </c>
      <c r="O239" s="16" t="s">
        <v>1234</v>
      </c>
    </row>
    <row r="240" spans="2:15" ht="14.25" customHeight="1" x14ac:dyDescent="0.25">
      <c r="B240" s="14" t="str">
        <f>+'LOCALIZA HN'!$J240</f>
        <v>Dulce Nombre de Culmi</v>
      </c>
      <c r="C240" s="15" t="s">
        <v>120</v>
      </c>
      <c r="D240" s="15" t="s">
        <v>121</v>
      </c>
      <c r="E240" s="15">
        <v>15</v>
      </c>
      <c r="F240" s="15" t="s">
        <v>1215</v>
      </c>
      <c r="G240" s="15" t="s">
        <v>88</v>
      </c>
      <c r="H240" s="15">
        <v>5</v>
      </c>
      <c r="I240" s="39" t="s">
        <v>1235</v>
      </c>
      <c r="J240" s="40" t="s">
        <v>1236</v>
      </c>
      <c r="K240" s="15">
        <v>15.058</v>
      </c>
      <c r="L240" s="15">
        <v>-85.306899999999999</v>
      </c>
      <c r="M240" s="15" t="s">
        <v>1237</v>
      </c>
      <c r="N240" s="16" t="s">
        <v>1238</v>
      </c>
      <c r="O240" s="16" t="s">
        <v>1239</v>
      </c>
    </row>
    <row r="241" spans="2:15" ht="14.25" customHeight="1" x14ac:dyDescent="0.25">
      <c r="B241" s="14" t="str">
        <f>+'LOCALIZA HN'!$J241</f>
        <v>El Rosario</v>
      </c>
      <c r="C241" s="15" t="s">
        <v>120</v>
      </c>
      <c r="D241" s="15" t="s">
        <v>121</v>
      </c>
      <c r="E241" s="15">
        <v>15</v>
      </c>
      <c r="F241" s="15" t="s">
        <v>1215</v>
      </c>
      <c r="G241" s="15" t="s">
        <v>88</v>
      </c>
      <c r="H241" s="15">
        <v>6</v>
      </c>
      <c r="I241" s="39" t="s">
        <v>1240</v>
      </c>
      <c r="J241" s="40" t="s">
        <v>220</v>
      </c>
      <c r="K241" s="15">
        <v>14.8939</v>
      </c>
      <c r="L241" s="15">
        <v>-86.692400000000006</v>
      </c>
      <c r="M241" s="15" t="s">
        <v>1241</v>
      </c>
      <c r="N241" s="16" t="s">
        <v>1242</v>
      </c>
      <c r="O241" s="16" t="s">
        <v>1243</v>
      </c>
    </row>
    <row r="242" spans="2:15" ht="14.25" customHeight="1" x14ac:dyDescent="0.25">
      <c r="B242" s="14" t="str">
        <f>+'LOCALIZA HN'!$J242</f>
        <v>Esquipulas del Norte</v>
      </c>
      <c r="C242" s="15" t="s">
        <v>120</v>
      </c>
      <c r="D242" s="15" t="s">
        <v>121</v>
      </c>
      <c r="E242" s="15">
        <v>15</v>
      </c>
      <c r="F242" s="15" t="s">
        <v>1215</v>
      </c>
      <c r="G242" s="15" t="s">
        <v>88</v>
      </c>
      <c r="H242" s="15">
        <v>7</v>
      </c>
      <c r="I242" s="39" t="s">
        <v>1244</v>
      </c>
      <c r="J242" s="40" t="s">
        <v>1245</v>
      </c>
      <c r="K242" s="15">
        <v>15.280900000000001</v>
      </c>
      <c r="L242" s="15">
        <v>-86.547300000000007</v>
      </c>
      <c r="M242" s="15" t="s">
        <v>1246</v>
      </c>
      <c r="N242" s="16" t="s">
        <v>1247</v>
      </c>
      <c r="O242" s="16" t="s">
        <v>1248</v>
      </c>
    </row>
    <row r="243" spans="2:15" ht="14.25" customHeight="1" x14ac:dyDescent="0.25">
      <c r="B243" s="14" t="str">
        <f>+'LOCALIZA HN'!$J243</f>
        <v>Gualaco</v>
      </c>
      <c r="C243" s="15" t="s">
        <v>120</v>
      </c>
      <c r="D243" s="15" t="s">
        <v>121</v>
      </c>
      <c r="E243" s="15">
        <v>15</v>
      </c>
      <c r="F243" s="15" t="s">
        <v>1215</v>
      </c>
      <c r="G243" s="15" t="s">
        <v>88</v>
      </c>
      <c r="H243" s="15">
        <v>8</v>
      </c>
      <c r="I243" s="39" t="s">
        <v>1249</v>
      </c>
      <c r="J243" s="40" t="s">
        <v>1250</v>
      </c>
      <c r="K243" s="15">
        <v>15.1937</v>
      </c>
      <c r="L243" s="15">
        <v>-86.078599999999994</v>
      </c>
      <c r="M243" s="15" t="s">
        <v>1251</v>
      </c>
      <c r="N243" s="16" t="s">
        <v>1252</v>
      </c>
      <c r="O243" s="16" t="s">
        <v>1253</v>
      </c>
    </row>
    <row r="244" spans="2:15" ht="14.25" customHeight="1" x14ac:dyDescent="0.25">
      <c r="B244" s="14" t="str">
        <f>+'LOCALIZA HN'!$J244</f>
        <v>Guarizama</v>
      </c>
      <c r="C244" s="15" t="s">
        <v>120</v>
      </c>
      <c r="D244" s="15" t="s">
        <v>121</v>
      </c>
      <c r="E244" s="15">
        <v>15</v>
      </c>
      <c r="F244" s="15" t="s">
        <v>1215</v>
      </c>
      <c r="G244" s="15" t="s">
        <v>88</v>
      </c>
      <c r="H244" s="15">
        <v>9</v>
      </c>
      <c r="I244" s="39" t="s">
        <v>1254</v>
      </c>
      <c r="J244" s="40" t="s">
        <v>1255</v>
      </c>
      <c r="K244" s="15">
        <v>14.9048</v>
      </c>
      <c r="L244" s="15">
        <v>-86.289199999999994</v>
      </c>
      <c r="M244" s="15" t="s">
        <v>1256</v>
      </c>
      <c r="N244" s="16" t="s">
        <v>1257</v>
      </c>
      <c r="O244" s="16" t="s">
        <v>1258</v>
      </c>
    </row>
    <row r="245" spans="2:15" ht="14.25" customHeight="1" x14ac:dyDescent="0.25">
      <c r="B245" s="14" t="str">
        <f>+'LOCALIZA HN'!$J245</f>
        <v>Guata</v>
      </c>
      <c r="C245" s="15" t="s">
        <v>120</v>
      </c>
      <c r="D245" s="15" t="s">
        <v>121</v>
      </c>
      <c r="E245" s="15">
        <v>15</v>
      </c>
      <c r="F245" s="15" t="s">
        <v>1215</v>
      </c>
      <c r="G245" s="15" t="s">
        <v>88</v>
      </c>
      <c r="H245" s="15">
        <v>10</v>
      </c>
      <c r="I245" s="39" t="s">
        <v>1259</v>
      </c>
      <c r="J245" s="40" t="s">
        <v>1260</v>
      </c>
      <c r="K245" s="15">
        <v>15.162100000000001</v>
      </c>
      <c r="L245" s="15">
        <v>-86.374300000000005</v>
      </c>
      <c r="M245" s="15" t="s">
        <v>1261</v>
      </c>
      <c r="N245" s="16" t="s">
        <v>1262</v>
      </c>
      <c r="O245" s="16" t="s">
        <v>1263</v>
      </c>
    </row>
    <row r="246" spans="2:15" ht="14.25" customHeight="1" x14ac:dyDescent="0.25">
      <c r="B246" s="14" t="str">
        <f>+'LOCALIZA HN'!$J246</f>
        <v>Guayape</v>
      </c>
      <c r="C246" s="15" t="s">
        <v>120</v>
      </c>
      <c r="D246" s="15" t="s">
        <v>121</v>
      </c>
      <c r="E246" s="15">
        <v>15</v>
      </c>
      <c r="F246" s="15" t="s">
        <v>1215</v>
      </c>
      <c r="G246" s="15" t="s">
        <v>88</v>
      </c>
      <c r="H246" s="15">
        <v>11</v>
      </c>
      <c r="I246" s="39" t="s">
        <v>1264</v>
      </c>
      <c r="J246" s="40" t="s">
        <v>1265</v>
      </c>
      <c r="K246" s="15">
        <v>14.801399999999999</v>
      </c>
      <c r="L246" s="15">
        <v>-86.831400000000002</v>
      </c>
      <c r="M246" s="15" t="s">
        <v>1266</v>
      </c>
      <c r="N246" s="16" t="s">
        <v>1267</v>
      </c>
      <c r="O246" s="16" t="s">
        <v>1268</v>
      </c>
    </row>
    <row r="247" spans="2:15" ht="14.25" customHeight="1" x14ac:dyDescent="0.25">
      <c r="B247" s="14" t="str">
        <f>+'LOCALIZA HN'!$J247</f>
        <v>Jano</v>
      </c>
      <c r="C247" s="15" t="s">
        <v>120</v>
      </c>
      <c r="D247" s="15" t="s">
        <v>121</v>
      </c>
      <c r="E247" s="15">
        <v>15</v>
      </c>
      <c r="F247" s="15" t="s">
        <v>1215</v>
      </c>
      <c r="G247" s="15" t="s">
        <v>88</v>
      </c>
      <c r="H247" s="15">
        <v>12</v>
      </c>
      <c r="I247" s="39" t="s">
        <v>1269</v>
      </c>
      <c r="J247" s="40" t="s">
        <v>1270</v>
      </c>
      <c r="K247" s="15">
        <v>15.071999999999999</v>
      </c>
      <c r="L247" s="15">
        <v>-86.518799999999999</v>
      </c>
      <c r="M247" s="15" t="s">
        <v>1271</v>
      </c>
      <c r="N247" s="16" t="s">
        <v>1272</v>
      </c>
      <c r="O247" s="16" t="s">
        <v>1273</v>
      </c>
    </row>
    <row r="248" spans="2:15" ht="14.25" customHeight="1" x14ac:dyDescent="0.25">
      <c r="B248" s="14" t="str">
        <f>+'LOCALIZA HN'!$J248</f>
        <v>La Union</v>
      </c>
      <c r="C248" s="15" t="s">
        <v>120</v>
      </c>
      <c r="D248" s="15" t="s">
        <v>121</v>
      </c>
      <c r="E248" s="15">
        <v>15</v>
      </c>
      <c r="F248" s="15" t="s">
        <v>1215</v>
      </c>
      <c r="G248" s="15" t="s">
        <v>88</v>
      </c>
      <c r="H248" s="15">
        <v>13</v>
      </c>
      <c r="I248" s="39" t="s">
        <v>1274</v>
      </c>
      <c r="J248" s="40" t="s">
        <v>49</v>
      </c>
      <c r="K248" s="15">
        <v>15.097200000000001</v>
      </c>
      <c r="L248" s="15">
        <v>-86.683300000000003</v>
      </c>
      <c r="M248" s="15" t="s">
        <v>1275</v>
      </c>
      <c r="N248" s="16" t="s">
        <v>1276</v>
      </c>
      <c r="O248" s="16" t="s">
        <v>1277</v>
      </c>
    </row>
    <row r="249" spans="2:15" ht="14.25" customHeight="1" x14ac:dyDescent="0.25">
      <c r="B249" s="14" t="str">
        <f>+'LOCALIZA HN'!$J249</f>
        <v>Mangulile</v>
      </c>
      <c r="C249" s="15" t="s">
        <v>120</v>
      </c>
      <c r="D249" s="15" t="s">
        <v>121</v>
      </c>
      <c r="E249" s="15">
        <v>15</v>
      </c>
      <c r="F249" s="15" t="s">
        <v>1215</v>
      </c>
      <c r="G249" s="15" t="s">
        <v>88</v>
      </c>
      <c r="H249" s="15">
        <v>14</v>
      </c>
      <c r="I249" s="39" t="s">
        <v>1278</v>
      </c>
      <c r="J249" s="40" t="s">
        <v>1279</v>
      </c>
      <c r="K249" s="15">
        <v>15.106999999999999</v>
      </c>
      <c r="L249" s="15">
        <v>-86.847399999999993</v>
      </c>
      <c r="M249" s="15" t="s">
        <v>1280</v>
      </c>
      <c r="N249" s="16" t="s">
        <v>1281</v>
      </c>
      <c r="O249" s="16" t="s">
        <v>1282</v>
      </c>
    </row>
    <row r="250" spans="2:15" ht="14.25" customHeight="1" x14ac:dyDescent="0.25">
      <c r="B250" s="14" t="str">
        <f>+'LOCALIZA HN'!$J250</f>
        <v>Manto</v>
      </c>
      <c r="C250" s="15" t="s">
        <v>120</v>
      </c>
      <c r="D250" s="15" t="s">
        <v>121</v>
      </c>
      <c r="E250" s="15">
        <v>15</v>
      </c>
      <c r="F250" s="15" t="s">
        <v>1215</v>
      </c>
      <c r="G250" s="15" t="s">
        <v>88</v>
      </c>
      <c r="H250" s="15">
        <v>15</v>
      </c>
      <c r="I250" s="39" t="s">
        <v>1283</v>
      </c>
      <c r="J250" s="40" t="s">
        <v>1284</v>
      </c>
      <c r="K250" s="15">
        <v>14.905200000000001</v>
      </c>
      <c r="L250" s="15">
        <v>-86.463399999999993</v>
      </c>
      <c r="M250" s="15" t="s">
        <v>1285</v>
      </c>
      <c r="N250" s="16" t="s">
        <v>1286</v>
      </c>
      <c r="O250" s="16" t="s">
        <v>1287</v>
      </c>
    </row>
    <row r="251" spans="2:15" ht="14.25" customHeight="1" x14ac:dyDescent="0.25">
      <c r="B251" s="14" t="str">
        <f>+'LOCALIZA HN'!$J251</f>
        <v>Salama</v>
      </c>
      <c r="C251" s="15" t="s">
        <v>120</v>
      </c>
      <c r="D251" s="15" t="s">
        <v>121</v>
      </c>
      <c r="E251" s="15">
        <v>15</v>
      </c>
      <c r="F251" s="15" t="s">
        <v>1215</v>
      </c>
      <c r="G251" s="15" t="s">
        <v>88</v>
      </c>
      <c r="H251" s="15">
        <v>16</v>
      </c>
      <c r="I251" s="39" t="s">
        <v>1288</v>
      </c>
      <c r="J251" s="40" t="s">
        <v>1289</v>
      </c>
      <c r="K251" s="15">
        <v>14.7963</v>
      </c>
      <c r="L251" s="15">
        <v>-86.644900000000007</v>
      </c>
      <c r="M251" s="15" t="s">
        <v>1290</v>
      </c>
      <c r="N251" s="16" t="s">
        <v>1291</v>
      </c>
      <c r="O251" s="16" t="s">
        <v>1292</v>
      </c>
    </row>
    <row r="252" spans="2:15" ht="14.25" customHeight="1" x14ac:dyDescent="0.25">
      <c r="B252" s="14" t="str">
        <f>+'LOCALIZA HN'!$J252</f>
        <v>San Esteban</v>
      </c>
      <c r="C252" s="15" t="s">
        <v>120</v>
      </c>
      <c r="D252" s="15" t="s">
        <v>121</v>
      </c>
      <c r="E252" s="15">
        <v>15</v>
      </c>
      <c r="F252" s="15" t="s">
        <v>1215</v>
      </c>
      <c r="G252" s="15" t="s">
        <v>88</v>
      </c>
      <c r="H252" s="15">
        <v>17</v>
      </c>
      <c r="I252" s="39" t="s">
        <v>1293</v>
      </c>
      <c r="J252" s="40" t="s">
        <v>1294</v>
      </c>
      <c r="K252" s="15">
        <v>15.3162</v>
      </c>
      <c r="L252" s="15">
        <v>-85.719700000000003</v>
      </c>
      <c r="M252" s="15" t="s">
        <v>1295</v>
      </c>
      <c r="N252" s="16" t="s">
        <v>1296</v>
      </c>
      <c r="O252" s="16" t="s">
        <v>1297</v>
      </c>
    </row>
    <row r="253" spans="2:15" ht="14.25" customHeight="1" x14ac:dyDescent="0.25">
      <c r="B253" s="14" t="str">
        <f>+'LOCALIZA HN'!$J253</f>
        <v>San Francisco de Becerra</v>
      </c>
      <c r="C253" s="15" t="s">
        <v>120</v>
      </c>
      <c r="D253" s="15" t="s">
        <v>121</v>
      </c>
      <c r="E253" s="15">
        <v>15</v>
      </c>
      <c r="F253" s="15" t="s">
        <v>1215</v>
      </c>
      <c r="G253" s="15" t="s">
        <v>88</v>
      </c>
      <c r="H253" s="15">
        <v>18</v>
      </c>
      <c r="I253" s="39" t="s">
        <v>1298</v>
      </c>
      <c r="J253" s="40" t="s">
        <v>1299</v>
      </c>
      <c r="K253" s="15">
        <v>14.613899999999999</v>
      </c>
      <c r="L253" s="15">
        <v>-86.043199999999999</v>
      </c>
      <c r="M253" s="15" t="s">
        <v>1300</v>
      </c>
      <c r="N253" s="16" t="s">
        <v>1301</v>
      </c>
      <c r="O253" s="16" t="s">
        <v>1302</v>
      </c>
    </row>
    <row r="254" spans="2:15" ht="14.25" customHeight="1" x14ac:dyDescent="0.25">
      <c r="B254" s="14" t="str">
        <f>+'LOCALIZA HN'!$J254</f>
        <v>San Francisco de La Paz</v>
      </c>
      <c r="C254" s="15" t="s">
        <v>120</v>
      </c>
      <c r="D254" s="15" t="s">
        <v>121</v>
      </c>
      <c r="E254" s="15">
        <v>15</v>
      </c>
      <c r="F254" s="15" t="s">
        <v>1215</v>
      </c>
      <c r="G254" s="15" t="s">
        <v>88</v>
      </c>
      <c r="H254" s="15">
        <v>19</v>
      </c>
      <c r="I254" s="39" t="s">
        <v>1303</v>
      </c>
      <c r="J254" s="40" t="s">
        <v>1304</v>
      </c>
      <c r="K254" s="15">
        <v>14.8399</v>
      </c>
      <c r="L254" s="15">
        <v>-86.138400000000004</v>
      </c>
      <c r="M254" s="15" t="s">
        <v>1305</v>
      </c>
      <c r="N254" s="16" t="s">
        <v>1306</v>
      </c>
      <c r="O254" s="16" t="s">
        <v>1307</v>
      </c>
    </row>
    <row r="255" spans="2:15" ht="14.25" customHeight="1" x14ac:dyDescent="0.25">
      <c r="B255" s="14" t="str">
        <f>+'LOCALIZA HN'!$J255</f>
        <v>Santa Maria del Real</v>
      </c>
      <c r="C255" s="15" t="s">
        <v>120</v>
      </c>
      <c r="D255" s="15" t="s">
        <v>121</v>
      </c>
      <c r="E255" s="15">
        <v>15</v>
      </c>
      <c r="F255" s="15" t="s">
        <v>1215</v>
      </c>
      <c r="G255" s="15" t="s">
        <v>88</v>
      </c>
      <c r="H255" s="15">
        <v>20</v>
      </c>
      <c r="I255" s="39" t="s">
        <v>1308</v>
      </c>
      <c r="J255" s="40" t="s">
        <v>1309</v>
      </c>
      <c r="K255" s="15">
        <v>14.8185</v>
      </c>
      <c r="L255" s="15">
        <v>-85.962199999999996</v>
      </c>
      <c r="M255" s="15" t="s">
        <v>1310</v>
      </c>
      <c r="N255" s="16" t="s">
        <v>1311</v>
      </c>
      <c r="O255" s="16" t="s">
        <v>1312</v>
      </c>
    </row>
    <row r="256" spans="2:15" ht="14.25" customHeight="1" x14ac:dyDescent="0.25">
      <c r="B256" s="14" t="str">
        <f>+'LOCALIZA HN'!$J256</f>
        <v>Silca</v>
      </c>
      <c r="C256" s="15" t="s">
        <v>120</v>
      </c>
      <c r="D256" s="15" t="s">
        <v>121</v>
      </c>
      <c r="E256" s="15">
        <v>15</v>
      </c>
      <c r="F256" s="15" t="s">
        <v>1215</v>
      </c>
      <c r="G256" s="15" t="s">
        <v>88</v>
      </c>
      <c r="H256" s="15">
        <v>21</v>
      </c>
      <c r="I256" s="39" t="s">
        <v>1313</v>
      </c>
      <c r="J256" s="40" t="s">
        <v>1314</v>
      </c>
      <c r="K256" s="15">
        <v>14.763</v>
      </c>
      <c r="L256" s="15">
        <v>-86.5274</v>
      </c>
      <c r="M256" s="15" t="s">
        <v>1315</v>
      </c>
      <c r="N256" s="16" t="s">
        <v>1316</v>
      </c>
      <c r="O256" s="16" t="s">
        <v>1317</v>
      </c>
    </row>
    <row r="257" spans="2:15" ht="14.25" customHeight="1" x14ac:dyDescent="0.25">
      <c r="B257" s="14" t="str">
        <f>+'LOCALIZA HN'!$J257</f>
        <v>Yocon</v>
      </c>
      <c r="C257" s="15" t="s">
        <v>120</v>
      </c>
      <c r="D257" s="15" t="s">
        <v>121</v>
      </c>
      <c r="E257" s="15">
        <v>15</v>
      </c>
      <c r="F257" s="15" t="s">
        <v>1215</v>
      </c>
      <c r="G257" s="15" t="s">
        <v>88</v>
      </c>
      <c r="H257" s="15">
        <v>22</v>
      </c>
      <c r="I257" s="39" t="s">
        <v>1318</v>
      </c>
      <c r="J257" s="40" t="s">
        <v>1319</v>
      </c>
      <c r="K257" s="15">
        <v>14.959899999999999</v>
      </c>
      <c r="L257" s="15">
        <v>-86.811599999999999</v>
      </c>
      <c r="M257" s="15" t="s">
        <v>1320</v>
      </c>
      <c r="N257" s="16" t="s">
        <v>1321</v>
      </c>
      <c r="O257" s="16" t="s">
        <v>1322</v>
      </c>
    </row>
    <row r="258" spans="2:15" ht="14.25" customHeight="1" x14ac:dyDescent="0.25">
      <c r="B258" s="14" t="str">
        <f>+'LOCALIZA HN'!$J258</f>
        <v>Patuca</v>
      </c>
      <c r="C258" s="15" t="s">
        <v>120</v>
      </c>
      <c r="D258" s="15" t="s">
        <v>121</v>
      </c>
      <c r="E258" s="15">
        <v>15</v>
      </c>
      <c r="F258" s="15" t="s">
        <v>1215</v>
      </c>
      <c r="G258" s="15" t="s">
        <v>88</v>
      </c>
      <c r="H258" s="15">
        <v>23</v>
      </c>
      <c r="I258" s="39" t="s">
        <v>1323</v>
      </c>
      <c r="J258" s="40" t="s">
        <v>1324</v>
      </c>
      <c r="K258" s="15">
        <v>14.313700000000001</v>
      </c>
      <c r="L258" s="15">
        <v>-85.962999999999994</v>
      </c>
      <c r="M258" s="15" t="s">
        <v>1325</v>
      </c>
      <c r="N258" s="16" t="s">
        <v>1326</v>
      </c>
      <c r="O258" s="16" t="s">
        <v>1327</v>
      </c>
    </row>
    <row r="259" spans="2:15" ht="14.25" customHeight="1" x14ac:dyDescent="0.25">
      <c r="B259" s="14" t="str">
        <f>+'LOCALIZA HN'!$J259</f>
        <v>Santa Barbara</v>
      </c>
      <c r="C259" s="15" t="s">
        <v>120</v>
      </c>
      <c r="D259" s="15" t="s">
        <v>121</v>
      </c>
      <c r="E259" s="15">
        <v>16</v>
      </c>
      <c r="F259" s="15" t="s">
        <v>1328</v>
      </c>
      <c r="G259" s="15" t="s">
        <v>43</v>
      </c>
      <c r="H259" s="15">
        <v>1</v>
      </c>
      <c r="I259" s="39" t="s">
        <v>1329</v>
      </c>
      <c r="J259" s="40" t="s">
        <v>43</v>
      </c>
      <c r="K259" s="15">
        <v>14.9224</v>
      </c>
      <c r="L259" s="15">
        <v>-88.181899999999999</v>
      </c>
      <c r="M259" s="15" t="s">
        <v>1330</v>
      </c>
      <c r="N259" s="16" t="s">
        <v>1331</v>
      </c>
      <c r="O259" s="16" t="s">
        <v>1332</v>
      </c>
    </row>
    <row r="260" spans="2:15" ht="14.25" customHeight="1" x14ac:dyDescent="0.25">
      <c r="B260" s="14" t="str">
        <f>+'LOCALIZA HN'!$J260</f>
        <v>Arada</v>
      </c>
      <c r="C260" s="15" t="s">
        <v>120</v>
      </c>
      <c r="D260" s="15" t="s">
        <v>121</v>
      </c>
      <c r="E260" s="15">
        <v>16</v>
      </c>
      <c r="F260" s="15" t="s">
        <v>1328</v>
      </c>
      <c r="G260" s="15" t="s">
        <v>43</v>
      </c>
      <c r="H260" s="15">
        <v>2</v>
      </c>
      <c r="I260" s="39" t="s">
        <v>1333</v>
      </c>
      <c r="J260" s="40" t="s">
        <v>1334</v>
      </c>
      <c r="K260" s="15">
        <v>14.8605</v>
      </c>
      <c r="L260" s="15">
        <v>-88.361999999999995</v>
      </c>
      <c r="M260" s="15" t="s">
        <v>1335</v>
      </c>
      <c r="N260" s="16" t="s">
        <v>1336</v>
      </c>
      <c r="O260" s="16" t="s">
        <v>1337</v>
      </c>
    </row>
    <row r="261" spans="2:15" ht="14.25" customHeight="1" x14ac:dyDescent="0.25">
      <c r="B261" s="14" t="str">
        <f>+'LOCALIZA HN'!$J261</f>
        <v>Atima</v>
      </c>
      <c r="C261" s="15" t="s">
        <v>120</v>
      </c>
      <c r="D261" s="15" t="s">
        <v>121</v>
      </c>
      <c r="E261" s="15">
        <v>16</v>
      </c>
      <c r="F261" s="15" t="s">
        <v>1328</v>
      </c>
      <c r="G261" s="15" t="s">
        <v>43</v>
      </c>
      <c r="H261" s="15">
        <v>3</v>
      </c>
      <c r="I261" s="39" t="s">
        <v>1338</v>
      </c>
      <c r="J261" s="40" t="s">
        <v>1339</v>
      </c>
      <c r="K261" s="15">
        <v>14.919</v>
      </c>
      <c r="L261" s="15">
        <v>-88.498599999999996</v>
      </c>
      <c r="M261" s="15" t="s">
        <v>1340</v>
      </c>
      <c r="N261" s="16" t="s">
        <v>1341</v>
      </c>
      <c r="O261" s="16" t="s">
        <v>1342</v>
      </c>
    </row>
    <row r="262" spans="2:15" ht="14.25" customHeight="1" x14ac:dyDescent="0.25">
      <c r="B262" s="14" t="str">
        <f>+'LOCALIZA HN'!$J262</f>
        <v>Azacualpa</v>
      </c>
      <c r="C262" s="15" t="s">
        <v>120</v>
      </c>
      <c r="D262" s="15" t="s">
        <v>121</v>
      </c>
      <c r="E262" s="15">
        <v>16</v>
      </c>
      <c r="F262" s="15" t="s">
        <v>1328</v>
      </c>
      <c r="G262" s="15" t="s">
        <v>43</v>
      </c>
      <c r="H262" s="15">
        <v>4</v>
      </c>
      <c r="I262" s="39" t="s">
        <v>1343</v>
      </c>
      <c r="J262" s="40" t="s">
        <v>1344</v>
      </c>
      <c r="K262" s="15">
        <v>15.366</v>
      </c>
      <c r="L262" s="15">
        <v>-88.575299999999999</v>
      </c>
      <c r="M262" s="15" t="s">
        <v>1345</v>
      </c>
      <c r="N262" s="16" t="s">
        <v>1346</v>
      </c>
      <c r="O262" s="16" t="s">
        <v>1347</v>
      </c>
    </row>
    <row r="263" spans="2:15" ht="14.25" customHeight="1" x14ac:dyDescent="0.25">
      <c r="B263" s="14" t="str">
        <f>+'LOCALIZA HN'!$J263</f>
        <v>Ceguaca</v>
      </c>
      <c r="C263" s="15" t="s">
        <v>120</v>
      </c>
      <c r="D263" s="15" t="s">
        <v>121</v>
      </c>
      <c r="E263" s="15">
        <v>16</v>
      </c>
      <c r="F263" s="15" t="s">
        <v>1328</v>
      </c>
      <c r="G263" s="15" t="s">
        <v>43</v>
      </c>
      <c r="H263" s="15">
        <v>5</v>
      </c>
      <c r="I263" s="39" t="s">
        <v>1348</v>
      </c>
      <c r="J263" s="40" t="s">
        <v>1349</v>
      </c>
      <c r="K263" s="15">
        <v>14.819599999999999</v>
      </c>
      <c r="L263" s="15">
        <v>-88.204499999999996</v>
      </c>
      <c r="M263" s="15" t="s">
        <v>1350</v>
      </c>
      <c r="N263" s="16" t="s">
        <v>1351</v>
      </c>
      <c r="O263" s="16" t="s">
        <v>1352</v>
      </c>
    </row>
    <row r="264" spans="2:15" ht="14.25" customHeight="1" x14ac:dyDescent="0.25">
      <c r="B264" s="14" t="str">
        <f>+'LOCALIZA HN'!$J264</f>
        <v>Concepcion del Norte</v>
      </c>
      <c r="C264" s="15" t="s">
        <v>120</v>
      </c>
      <c r="D264" s="15" t="s">
        <v>121</v>
      </c>
      <c r="E264" s="15">
        <v>16</v>
      </c>
      <c r="F264" s="15" t="s">
        <v>1328</v>
      </c>
      <c r="G264" s="15" t="s">
        <v>43</v>
      </c>
      <c r="H264" s="15">
        <v>6</v>
      </c>
      <c r="I264" s="39" t="s">
        <v>1353</v>
      </c>
      <c r="J264" s="40" t="s">
        <v>1354</v>
      </c>
      <c r="K264" s="15">
        <v>15.2006</v>
      </c>
      <c r="L264" s="15">
        <v>-88.143799999999999</v>
      </c>
      <c r="M264" s="15" t="s">
        <v>1355</v>
      </c>
      <c r="N264" s="16" t="s">
        <v>1356</v>
      </c>
      <c r="O264" s="16" t="s">
        <v>1357</v>
      </c>
    </row>
    <row r="265" spans="2:15" ht="14.25" customHeight="1" x14ac:dyDescent="0.25">
      <c r="B265" s="14" t="str">
        <f>+'LOCALIZA HN'!$J265</f>
        <v>Concepcion del Sur</v>
      </c>
      <c r="C265" s="15" t="s">
        <v>120</v>
      </c>
      <c r="D265" s="15" t="s">
        <v>121</v>
      </c>
      <c r="E265" s="15">
        <v>16</v>
      </c>
      <c r="F265" s="15" t="s">
        <v>1328</v>
      </c>
      <c r="G265" s="15" t="s">
        <v>43</v>
      </c>
      <c r="H265" s="15">
        <v>7</v>
      </c>
      <c r="I265" s="39" t="s">
        <v>1358</v>
      </c>
      <c r="J265" s="40" t="s">
        <v>1359</v>
      </c>
      <c r="K265" s="15">
        <v>14.823</v>
      </c>
      <c r="L265" s="15">
        <v>-88.149000000000001</v>
      </c>
      <c r="M265" s="15" t="s">
        <v>1360</v>
      </c>
      <c r="N265" s="16" t="s">
        <v>1361</v>
      </c>
      <c r="O265" s="16" t="s">
        <v>1362</v>
      </c>
    </row>
    <row r="266" spans="2:15" ht="14.25" customHeight="1" x14ac:dyDescent="0.25">
      <c r="B266" s="14" t="str">
        <f>+'LOCALIZA HN'!$J266</f>
        <v>Chinda</v>
      </c>
      <c r="C266" s="15" t="s">
        <v>120</v>
      </c>
      <c r="D266" s="15" t="s">
        <v>121</v>
      </c>
      <c r="E266" s="15">
        <v>16</v>
      </c>
      <c r="F266" s="15" t="s">
        <v>1328</v>
      </c>
      <c r="G266" s="15" t="s">
        <v>43</v>
      </c>
      <c r="H266" s="15">
        <v>8</v>
      </c>
      <c r="I266" s="39" t="s">
        <v>1363</v>
      </c>
      <c r="J266" s="40" t="s">
        <v>1364</v>
      </c>
      <c r="K266" s="15">
        <v>15.115600000000001</v>
      </c>
      <c r="L266" s="15">
        <v>-88.161799999999999</v>
      </c>
      <c r="M266" s="15" t="s">
        <v>1365</v>
      </c>
      <c r="N266" s="16" t="s">
        <v>1366</v>
      </c>
      <c r="O266" s="16" t="s">
        <v>1367</v>
      </c>
    </row>
    <row r="267" spans="2:15" ht="14.25" customHeight="1" x14ac:dyDescent="0.25">
      <c r="B267" s="14" t="str">
        <f>+'LOCALIZA HN'!$J267</f>
        <v>El Nispero</v>
      </c>
      <c r="C267" s="15" t="s">
        <v>120</v>
      </c>
      <c r="D267" s="15" t="s">
        <v>121</v>
      </c>
      <c r="E267" s="15">
        <v>16</v>
      </c>
      <c r="F267" s="15" t="s">
        <v>1328</v>
      </c>
      <c r="G267" s="15" t="s">
        <v>43</v>
      </c>
      <c r="H267" s="15">
        <v>9</v>
      </c>
      <c r="I267" s="39" t="s">
        <v>1368</v>
      </c>
      <c r="J267" s="40" t="s">
        <v>1369</v>
      </c>
      <c r="K267" s="15">
        <v>14.772399999999999</v>
      </c>
      <c r="L267" s="15">
        <v>-88.336200000000005</v>
      </c>
      <c r="M267" s="15" t="s">
        <v>1370</v>
      </c>
      <c r="N267" s="16" t="s">
        <v>1371</v>
      </c>
      <c r="O267" s="16" t="s">
        <v>1372</v>
      </c>
    </row>
    <row r="268" spans="2:15" ht="14.25" customHeight="1" x14ac:dyDescent="0.25">
      <c r="B268" s="14" t="str">
        <f>+'LOCALIZA HN'!$J268</f>
        <v>Gualala</v>
      </c>
      <c r="C268" s="15" t="s">
        <v>120</v>
      </c>
      <c r="D268" s="15" t="s">
        <v>121</v>
      </c>
      <c r="E268" s="15">
        <v>16</v>
      </c>
      <c r="F268" s="15" t="s">
        <v>1328</v>
      </c>
      <c r="G268" s="15" t="s">
        <v>43</v>
      </c>
      <c r="H268" s="15">
        <v>10</v>
      </c>
      <c r="I268" s="39" t="s">
        <v>1373</v>
      </c>
      <c r="J268" s="40" t="s">
        <v>1374</v>
      </c>
      <c r="K268" s="15">
        <v>15.0045</v>
      </c>
      <c r="L268" s="15">
        <v>-88.1845</v>
      </c>
      <c r="M268" s="15" t="s">
        <v>1375</v>
      </c>
      <c r="N268" s="16" t="s">
        <v>1376</v>
      </c>
      <c r="O268" s="16" t="s">
        <v>1377</v>
      </c>
    </row>
    <row r="269" spans="2:15" ht="14.25" customHeight="1" x14ac:dyDescent="0.25">
      <c r="B269" s="14" t="str">
        <f>+'LOCALIZA HN'!$J269</f>
        <v>Ilama</v>
      </c>
      <c r="C269" s="15" t="s">
        <v>120</v>
      </c>
      <c r="D269" s="15" t="s">
        <v>121</v>
      </c>
      <c r="E269" s="15">
        <v>16</v>
      </c>
      <c r="F269" s="15" t="s">
        <v>1328</v>
      </c>
      <c r="G269" s="15" t="s">
        <v>43</v>
      </c>
      <c r="H269" s="15">
        <v>11</v>
      </c>
      <c r="I269" s="39" t="s">
        <v>1378</v>
      </c>
      <c r="J269" s="40" t="s">
        <v>44</v>
      </c>
      <c r="K269" s="15">
        <v>15.0519</v>
      </c>
      <c r="L269" s="15">
        <v>-88.126800000000003</v>
      </c>
      <c r="M269" s="15" t="s">
        <v>1379</v>
      </c>
      <c r="N269" s="16" t="s">
        <v>1380</v>
      </c>
      <c r="O269" s="16" t="s">
        <v>1381</v>
      </c>
    </row>
    <row r="270" spans="2:15" ht="14.25" customHeight="1" x14ac:dyDescent="0.25">
      <c r="B270" s="14" t="str">
        <f>+'LOCALIZA HN'!$J270</f>
        <v>Macuelizo</v>
      </c>
      <c r="C270" s="15" t="s">
        <v>120</v>
      </c>
      <c r="D270" s="15" t="s">
        <v>121</v>
      </c>
      <c r="E270" s="15">
        <v>16</v>
      </c>
      <c r="F270" s="15" t="s">
        <v>1328</v>
      </c>
      <c r="G270" s="15" t="s">
        <v>43</v>
      </c>
      <c r="H270" s="15">
        <v>12</v>
      </c>
      <c r="I270" s="39" t="s">
        <v>1382</v>
      </c>
      <c r="J270" s="40" t="s">
        <v>53</v>
      </c>
      <c r="K270" s="15">
        <v>15.2325</v>
      </c>
      <c r="L270" s="15">
        <v>-88.573499999999996</v>
      </c>
      <c r="M270" s="15" t="s">
        <v>1383</v>
      </c>
      <c r="N270" s="16" t="s">
        <v>1384</v>
      </c>
      <c r="O270" s="16" t="s">
        <v>1385</v>
      </c>
    </row>
    <row r="271" spans="2:15" ht="14.25" customHeight="1" x14ac:dyDescent="0.25">
      <c r="B271" s="14" t="str">
        <f>+'LOCALIZA HN'!$J271</f>
        <v>Naranjito</v>
      </c>
      <c r="C271" s="15" t="s">
        <v>120</v>
      </c>
      <c r="D271" s="15" t="s">
        <v>121</v>
      </c>
      <c r="E271" s="15">
        <v>16</v>
      </c>
      <c r="F271" s="15" t="s">
        <v>1328</v>
      </c>
      <c r="G271" s="15" t="s">
        <v>43</v>
      </c>
      <c r="H271" s="15">
        <v>13</v>
      </c>
      <c r="I271" s="39" t="s">
        <v>1386</v>
      </c>
      <c r="J271" s="40" t="s">
        <v>1387</v>
      </c>
      <c r="K271" s="15">
        <v>14.972300000000001</v>
      </c>
      <c r="L271" s="15">
        <v>-88.626099999999994</v>
      </c>
      <c r="M271" s="15" t="s">
        <v>1388</v>
      </c>
      <c r="N271" s="16" t="s">
        <v>1389</v>
      </c>
      <c r="O271" s="16" t="s">
        <v>1390</v>
      </c>
    </row>
    <row r="272" spans="2:15" ht="14.25" customHeight="1" x14ac:dyDescent="0.25">
      <c r="B272" s="14" t="str">
        <f>+'LOCALIZA HN'!$J272</f>
        <v>Nuevo Celilac</v>
      </c>
      <c r="C272" s="15" t="s">
        <v>120</v>
      </c>
      <c r="D272" s="15" t="s">
        <v>121</v>
      </c>
      <c r="E272" s="15">
        <v>16</v>
      </c>
      <c r="F272" s="15" t="s">
        <v>1328</v>
      </c>
      <c r="G272" s="15" t="s">
        <v>43</v>
      </c>
      <c r="H272" s="15">
        <v>14</v>
      </c>
      <c r="I272" s="39" t="s">
        <v>1391</v>
      </c>
      <c r="J272" s="40" t="s">
        <v>1392</v>
      </c>
      <c r="K272" s="15">
        <v>14.978400000000001</v>
      </c>
      <c r="L272" s="15">
        <v>-88.374300000000005</v>
      </c>
      <c r="M272" s="15" t="s">
        <v>1393</v>
      </c>
      <c r="N272" s="16" t="s">
        <v>1394</v>
      </c>
      <c r="O272" s="16" t="s">
        <v>1395</v>
      </c>
    </row>
    <row r="273" spans="2:15" ht="14.25" customHeight="1" x14ac:dyDescent="0.25">
      <c r="B273" s="14" t="str">
        <f>+'LOCALIZA HN'!$J273</f>
        <v>Petoa</v>
      </c>
      <c r="C273" s="15" t="s">
        <v>120</v>
      </c>
      <c r="D273" s="15" t="s">
        <v>121</v>
      </c>
      <c r="E273" s="15">
        <v>16</v>
      </c>
      <c r="F273" s="15" t="s">
        <v>1328</v>
      </c>
      <c r="G273" s="15" t="s">
        <v>43</v>
      </c>
      <c r="H273" s="15">
        <v>15</v>
      </c>
      <c r="I273" s="39" t="s">
        <v>1396</v>
      </c>
      <c r="J273" s="40" t="s">
        <v>59</v>
      </c>
      <c r="K273" s="15">
        <v>15.275</v>
      </c>
      <c r="L273" s="15">
        <v>-88.232900000000001</v>
      </c>
      <c r="M273" s="15" t="s">
        <v>1397</v>
      </c>
      <c r="N273" s="16" t="s">
        <v>1398</v>
      </c>
      <c r="O273" s="16" t="s">
        <v>1399</v>
      </c>
    </row>
    <row r="274" spans="2:15" ht="14.25" customHeight="1" x14ac:dyDescent="0.25">
      <c r="B274" s="14" t="str">
        <f>+'LOCALIZA HN'!$J274</f>
        <v>Proteccion</v>
      </c>
      <c r="C274" s="15" t="s">
        <v>120</v>
      </c>
      <c r="D274" s="15" t="s">
        <v>121</v>
      </c>
      <c r="E274" s="15">
        <v>16</v>
      </c>
      <c r="F274" s="15" t="s">
        <v>1328</v>
      </c>
      <c r="G274" s="15" t="s">
        <v>43</v>
      </c>
      <c r="H274" s="15">
        <v>16</v>
      </c>
      <c r="I274" s="39" t="s">
        <v>1400</v>
      </c>
      <c r="J274" s="40" t="s">
        <v>1401</v>
      </c>
      <c r="K274" s="15">
        <v>15.078099999999999</v>
      </c>
      <c r="L274" s="15">
        <v>-88.617800000000003</v>
      </c>
      <c r="M274" s="15" t="s">
        <v>1402</v>
      </c>
      <c r="N274" s="16" t="s">
        <v>1403</v>
      </c>
      <c r="O274" s="16" t="s">
        <v>1404</v>
      </c>
    </row>
    <row r="275" spans="2:15" ht="14.25" customHeight="1" x14ac:dyDescent="0.25">
      <c r="B275" s="14" t="str">
        <f>+'LOCALIZA HN'!$J275</f>
        <v>Quimistan</v>
      </c>
      <c r="C275" s="15" t="s">
        <v>120</v>
      </c>
      <c r="D275" s="15" t="s">
        <v>121</v>
      </c>
      <c r="E275" s="15">
        <v>16</v>
      </c>
      <c r="F275" s="15" t="s">
        <v>1328</v>
      </c>
      <c r="G275" s="15" t="s">
        <v>43</v>
      </c>
      <c r="H275" s="15">
        <v>17</v>
      </c>
      <c r="I275" s="39" t="s">
        <v>1405</v>
      </c>
      <c r="J275" s="40" t="s">
        <v>1406</v>
      </c>
      <c r="K275" s="15">
        <v>15.414099999999999</v>
      </c>
      <c r="L275" s="15">
        <v>-88.357200000000006</v>
      </c>
      <c r="M275" s="15" t="s">
        <v>1407</v>
      </c>
      <c r="N275" s="16" t="s">
        <v>1408</v>
      </c>
      <c r="O275" s="16" t="s">
        <v>1409</v>
      </c>
    </row>
    <row r="276" spans="2:15" ht="14.25" customHeight="1" x14ac:dyDescent="0.25">
      <c r="B276" s="14" t="str">
        <f>+'LOCALIZA HN'!$J276</f>
        <v>San Francisco de Ojuera</v>
      </c>
      <c r="C276" s="15" t="s">
        <v>120</v>
      </c>
      <c r="D276" s="15" t="s">
        <v>121</v>
      </c>
      <c r="E276" s="15">
        <v>16</v>
      </c>
      <c r="F276" s="15" t="s">
        <v>1328</v>
      </c>
      <c r="G276" s="15" t="s">
        <v>43</v>
      </c>
      <c r="H276" s="15">
        <v>18</v>
      </c>
      <c r="I276" s="39" t="s">
        <v>1410</v>
      </c>
      <c r="J276" s="40" t="s">
        <v>1411</v>
      </c>
      <c r="K276" s="15">
        <v>14.712199999999999</v>
      </c>
      <c r="L276" s="15">
        <v>-88.200199999999995</v>
      </c>
      <c r="M276" s="15" t="s">
        <v>1412</v>
      </c>
      <c r="N276" s="16" t="s">
        <v>1413</v>
      </c>
      <c r="O276" s="16" t="s">
        <v>1414</v>
      </c>
    </row>
    <row r="277" spans="2:15" ht="14.25" customHeight="1" x14ac:dyDescent="0.25">
      <c r="B277" s="14" t="str">
        <f>+'LOCALIZA HN'!$J277</f>
        <v>San Jose de Colinas</v>
      </c>
      <c r="C277" s="15" t="s">
        <v>120</v>
      </c>
      <c r="D277" s="15" t="s">
        <v>121</v>
      </c>
      <c r="E277" s="15">
        <v>16</v>
      </c>
      <c r="F277" s="15" t="s">
        <v>1328</v>
      </c>
      <c r="G277" s="15" t="s">
        <v>43</v>
      </c>
      <c r="H277" s="15">
        <v>19</v>
      </c>
      <c r="I277" s="39" t="s">
        <v>1415</v>
      </c>
      <c r="J277" s="40" t="s">
        <v>1416</v>
      </c>
      <c r="K277" s="15">
        <v>15.0709</v>
      </c>
      <c r="L277" s="15">
        <v>-88.328100000000006</v>
      </c>
      <c r="M277" s="15" t="s">
        <v>1417</v>
      </c>
      <c r="N277" s="16" t="s">
        <v>1418</v>
      </c>
      <c r="O277" s="16" t="s">
        <v>1419</v>
      </c>
    </row>
    <row r="278" spans="2:15" ht="14.25" customHeight="1" x14ac:dyDescent="0.25">
      <c r="B278" s="14" t="str">
        <f>+'LOCALIZA HN'!$J278</f>
        <v>San Luis</v>
      </c>
      <c r="C278" s="15" t="s">
        <v>120</v>
      </c>
      <c r="D278" s="15" t="s">
        <v>121</v>
      </c>
      <c r="E278" s="15">
        <v>16</v>
      </c>
      <c r="F278" s="15" t="s">
        <v>1328</v>
      </c>
      <c r="G278" s="15" t="s">
        <v>43</v>
      </c>
      <c r="H278" s="15">
        <v>20</v>
      </c>
      <c r="I278" s="39" t="s">
        <v>1420</v>
      </c>
      <c r="J278" s="40" t="s">
        <v>285</v>
      </c>
      <c r="K278" s="15">
        <v>15.1092</v>
      </c>
      <c r="L278" s="15">
        <v>-88.477400000000003</v>
      </c>
      <c r="M278" s="15" t="s">
        <v>1421</v>
      </c>
      <c r="N278" s="16" t="s">
        <v>1422</v>
      </c>
      <c r="O278" s="16" t="s">
        <v>1423</v>
      </c>
    </row>
    <row r="279" spans="2:15" ht="14.25" customHeight="1" x14ac:dyDescent="0.25">
      <c r="B279" s="14" t="str">
        <f>+'LOCALIZA HN'!$J279</f>
        <v>San Marcos</v>
      </c>
      <c r="C279" s="15" t="s">
        <v>120</v>
      </c>
      <c r="D279" s="15" t="s">
        <v>121</v>
      </c>
      <c r="E279" s="15">
        <v>16</v>
      </c>
      <c r="F279" s="15" t="s">
        <v>1328</v>
      </c>
      <c r="G279" s="15" t="s">
        <v>43</v>
      </c>
      <c r="H279" s="15">
        <v>21</v>
      </c>
      <c r="I279" s="39" t="s">
        <v>1424</v>
      </c>
      <c r="J279" s="40" t="s">
        <v>1197</v>
      </c>
      <c r="K279" s="15">
        <v>15.263</v>
      </c>
      <c r="L279" s="15">
        <v>-88.403199999999998</v>
      </c>
      <c r="M279" s="15" t="s">
        <v>1425</v>
      </c>
      <c r="N279" s="16" t="s">
        <v>1426</v>
      </c>
      <c r="O279" s="16" t="s">
        <v>1427</v>
      </c>
    </row>
    <row r="280" spans="2:15" ht="14.25" customHeight="1" x14ac:dyDescent="0.25">
      <c r="B280" s="14" t="str">
        <f>+'LOCALIZA HN'!$J280</f>
        <v>San Nicolas</v>
      </c>
      <c r="C280" s="15" t="s">
        <v>120</v>
      </c>
      <c r="D280" s="15" t="s">
        <v>121</v>
      </c>
      <c r="E280" s="15">
        <v>16</v>
      </c>
      <c r="F280" s="15" t="s">
        <v>1328</v>
      </c>
      <c r="G280" s="15" t="s">
        <v>43</v>
      </c>
      <c r="H280" s="15">
        <v>22</v>
      </c>
      <c r="I280" s="39" t="s">
        <v>1428</v>
      </c>
      <c r="J280" s="40" t="s">
        <v>400</v>
      </c>
      <c r="K280" s="15">
        <v>14.930300000000001</v>
      </c>
      <c r="L280" s="15">
        <v>-88.359700000000004</v>
      </c>
      <c r="M280" s="15" t="s">
        <v>1429</v>
      </c>
      <c r="N280" s="16" t="s">
        <v>1430</v>
      </c>
      <c r="O280" s="16" t="s">
        <v>1431</v>
      </c>
    </row>
    <row r="281" spans="2:15" ht="14.25" customHeight="1" x14ac:dyDescent="0.25">
      <c r="B281" s="14" t="str">
        <f>+'LOCALIZA HN'!$J281</f>
        <v>San Pedro Zacapa</v>
      </c>
      <c r="C281" s="15" t="s">
        <v>120</v>
      </c>
      <c r="D281" s="15" t="s">
        <v>121</v>
      </c>
      <c r="E281" s="15">
        <v>16</v>
      </c>
      <c r="F281" s="15" t="s">
        <v>1328</v>
      </c>
      <c r="G281" s="15" t="s">
        <v>43</v>
      </c>
      <c r="H281" s="15">
        <v>23</v>
      </c>
      <c r="I281" s="39" t="s">
        <v>1432</v>
      </c>
      <c r="J281" s="40" t="s">
        <v>1433</v>
      </c>
      <c r="K281" s="15">
        <v>14.733700000000001</v>
      </c>
      <c r="L281" s="15">
        <v>-88.123000000000005</v>
      </c>
      <c r="M281" s="15" t="s">
        <v>1434</v>
      </c>
      <c r="N281" s="16" t="s">
        <v>1435</v>
      </c>
      <c r="O281" s="16" t="s">
        <v>1436</v>
      </c>
    </row>
    <row r="282" spans="2:15" ht="14.25" customHeight="1" x14ac:dyDescent="0.25">
      <c r="B282" s="14" t="str">
        <f>+'LOCALIZA HN'!$J282</f>
        <v>San Vicente Centenario</v>
      </c>
      <c r="C282" s="15" t="s">
        <v>120</v>
      </c>
      <c r="D282" s="15" t="s">
        <v>121</v>
      </c>
      <c r="E282" s="15">
        <v>16</v>
      </c>
      <c r="F282" s="15" t="s">
        <v>1328</v>
      </c>
      <c r="G282" s="15" t="s">
        <v>43</v>
      </c>
      <c r="H282" s="15">
        <v>24</v>
      </c>
      <c r="I282" s="39" t="s">
        <v>1437</v>
      </c>
      <c r="J282" s="40" t="s">
        <v>1438</v>
      </c>
      <c r="K282" s="15">
        <v>14.886200000000001</v>
      </c>
      <c r="L282" s="15">
        <v>-88.302599999999998</v>
      </c>
      <c r="M282" s="15" t="s">
        <v>1439</v>
      </c>
      <c r="N282" s="16" t="s">
        <v>1440</v>
      </c>
      <c r="O282" s="16" t="s">
        <v>1441</v>
      </c>
    </row>
    <row r="283" spans="2:15" ht="14.25" customHeight="1" x14ac:dyDescent="0.25">
      <c r="B283" s="14" t="str">
        <f>+'LOCALIZA HN'!$J283</f>
        <v>Santa Rita</v>
      </c>
      <c r="C283" s="15" t="s">
        <v>120</v>
      </c>
      <c r="D283" s="15" t="s">
        <v>121</v>
      </c>
      <c r="E283" s="15">
        <v>16</v>
      </c>
      <c r="F283" s="15" t="s">
        <v>1328</v>
      </c>
      <c r="G283" s="15" t="s">
        <v>43</v>
      </c>
      <c r="H283" s="15">
        <v>25</v>
      </c>
      <c r="I283" s="39" t="s">
        <v>1442</v>
      </c>
      <c r="J283" s="40" t="s">
        <v>75</v>
      </c>
      <c r="K283" s="15">
        <v>14.755000000000001</v>
      </c>
      <c r="L283" s="15">
        <v>-88.270600000000002</v>
      </c>
      <c r="M283" s="15" t="s">
        <v>1443</v>
      </c>
      <c r="N283" s="16" t="s">
        <v>1444</v>
      </c>
      <c r="O283" s="16" t="s">
        <v>1445</v>
      </c>
    </row>
    <row r="284" spans="2:15" ht="14.25" customHeight="1" x14ac:dyDescent="0.25">
      <c r="B284" s="14" t="str">
        <f>+'LOCALIZA HN'!$J284</f>
        <v>Trinidad</v>
      </c>
      <c r="C284" s="15" t="s">
        <v>120</v>
      </c>
      <c r="D284" s="15" t="s">
        <v>121</v>
      </c>
      <c r="E284" s="15">
        <v>16</v>
      </c>
      <c r="F284" s="15" t="s">
        <v>1328</v>
      </c>
      <c r="G284" s="15" t="s">
        <v>43</v>
      </c>
      <c r="H284" s="15">
        <v>26</v>
      </c>
      <c r="I284" s="39" t="s">
        <v>1446</v>
      </c>
      <c r="J284" s="40" t="s">
        <v>1447</v>
      </c>
      <c r="K284" s="15">
        <v>15.160500000000001</v>
      </c>
      <c r="L284" s="15">
        <v>-88.2607</v>
      </c>
      <c r="M284" s="15" t="s">
        <v>1448</v>
      </c>
      <c r="N284" s="16" t="s">
        <v>1449</v>
      </c>
      <c r="O284" s="16" t="s">
        <v>1450</v>
      </c>
    </row>
    <row r="285" spans="2:15" ht="14.25" customHeight="1" x14ac:dyDescent="0.25">
      <c r="B285" s="14" t="str">
        <f>+'LOCALIZA HN'!$J285</f>
        <v>Las Vegas</v>
      </c>
      <c r="C285" s="15" t="s">
        <v>120</v>
      </c>
      <c r="D285" s="15" t="s">
        <v>121</v>
      </c>
      <c r="E285" s="15">
        <v>16</v>
      </c>
      <c r="F285" s="15" t="s">
        <v>1328</v>
      </c>
      <c r="G285" s="15" t="s">
        <v>43</v>
      </c>
      <c r="H285" s="15">
        <v>27</v>
      </c>
      <c r="I285" s="39" t="s">
        <v>1451</v>
      </c>
      <c r="J285" s="40" t="s">
        <v>51</v>
      </c>
      <c r="K285" s="15">
        <v>14.8681</v>
      </c>
      <c r="L285" s="15">
        <v>-88.061999999999998</v>
      </c>
      <c r="M285" s="15" t="s">
        <v>1452</v>
      </c>
      <c r="N285" s="16" t="s">
        <v>1453</v>
      </c>
      <c r="O285" s="16" t="s">
        <v>1454</v>
      </c>
    </row>
    <row r="286" spans="2:15" ht="14.25" customHeight="1" x14ac:dyDescent="0.25">
      <c r="B286" s="14" t="str">
        <f>+'LOCALIZA HN'!$J286</f>
        <v>Nueva Frontera</v>
      </c>
      <c r="C286" s="15" t="s">
        <v>120</v>
      </c>
      <c r="D286" s="15" t="s">
        <v>121</v>
      </c>
      <c r="E286" s="15">
        <v>16</v>
      </c>
      <c r="F286" s="15" t="s">
        <v>1328</v>
      </c>
      <c r="G286" s="15" t="s">
        <v>43</v>
      </c>
      <c r="H286" s="15">
        <v>28</v>
      </c>
      <c r="I286" s="39" t="s">
        <v>1455</v>
      </c>
      <c r="J286" s="40" t="s">
        <v>1456</v>
      </c>
      <c r="K286" s="15">
        <v>15.2729</v>
      </c>
      <c r="L286" s="15">
        <v>-88.669899999999998</v>
      </c>
      <c r="M286" s="15" t="s">
        <v>1457</v>
      </c>
      <c r="N286" s="16" t="s">
        <v>1458</v>
      </c>
      <c r="O286" s="16" t="s">
        <v>1459</v>
      </c>
    </row>
    <row r="287" spans="2:15" ht="14.25" customHeight="1" x14ac:dyDescent="0.25">
      <c r="B287" s="14" t="str">
        <f>+'LOCALIZA HN'!$J287</f>
        <v>Nacaome</v>
      </c>
      <c r="C287" s="15" t="s">
        <v>120</v>
      </c>
      <c r="D287" s="15" t="s">
        <v>121</v>
      </c>
      <c r="E287" s="15">
        <v>17</v>
      </c>
      <c r="F287" s="15" t="s">
        <v>1460</v>
      </c>
      <c r="G287" s="15" t="s">
        <v>16</v>
      </c>
      <c r="H287" s="15">
        <v>1</v>
      </c>
      <c r="I287" s="39" t="s">
        <v>1461</v>
      </c>
      <c r="J287" s="40" t="s">
        <v>1462</v>
      </c>
      <c r="K287" s="15">
        <v>13.5185</v>
      </c>
      <c r="L287" s="15">
        <v>-87.5261</v>
      </c>
      <c r="M287" s="15" t="s">
        <v>1463</v>
      </c>
      <c r="N287" s="16" t="s">
        <v>1464</v>
      </c>
      <c r="O287" s="16" t="s">
        <v>1465</v>
      </c>
    </row>
    <row r="288" spans="2:15" ht="14.25" customHeight="1" x14ac:dyDescent="0.25">
      <c r="B288" s="14" t="str">
        <f>+'LOCALIZA HN'!$J288</f>
        <v>Alianza</v>
      </c>
      <c r="C288" s="15" t="s">
        <v>120</v>
      </c>
      <c r="D288" s="15" t="s">
        <v>121</v>
      </c>
      <c r="E288" s="15">
        <v>17</v>
      </c>
      <c r="F288" s="15" t="s">
        <v>1460</v>
      </c>
      <c r="G288" s="15" t="s">
        <v>16</v>
      </c>
      <c r="H288" s="15">
        <v>2</v>
      </c>
      <c r="I288" s="39" t="s">
        <v>1466</v>
      </c>
      <c r="J288" s="40" t="s">
        <v>1467</v>
      </c>
      <c r="K288" s="15">
        <v>13.4009</v>
      </c>
      <c r="L288" s="15">
        <v>-87.727999999999994</v>
      </c>
      <c r="M288" s="15" t="s">
        <v>1468</v>
      </c>
      <c r="N288" s="16" t="s">
        <v>1469</v>
      </c>
      <c r="O288" s="16" t="s">
        <v>1470</v>
      </c>
    </row>
    <row r="289" spans="2:15" ht="14.25" customHeight="1" x14ac:dyDescent="0.25">
      <c r="B289" s="14" t="str">
        <f>+'LOCALIZA HN'!$J289</f>
        <v>Amapala</v>
      </c>
      <c r="C289" s="15" t="s">
        <v>120</v>
      </c>
      <c r="D289" s="15" t="s">
        <v>121</v>
      </c>
      <c r="E289" s="15">
        <v>17</v>
      </c>
      <c r="F289" s="15" t="s">
        <v>1460</v>
      </c>
      <c r="G289" s="15" t="s">
        <v>16</v>
      </c>
      <c r="H289" s="15">
        <v>3</v>
      </c>
      <c r="I289" s="39" t="s">
        <v>1471</v>
      </c>
      <c r="J289" s="40" t="s">
        <v>1472</v>
      </c>
      <c r="K289" s="15">
        <v>13.3409</v>
      </c>
      <c r="L289" s="15">
        <v>-87.615899999999996</v>
      </c>
      <c r="M289" s="15" t="s">
        <v>1473</v>
      </c>
      <c r="N289" s="16" t="s">
        <v>1474</v>
      </c>
      <c r="O289" s="16" t="s">
        <v>1475</v>
      </c>
    </row>
    <row r="290" spans="2:15" ht="14.25" customHeight="1" x14ac:dyDescent="0.25">
      <c r="B290" s="14" t="str">
        <f>+'LOCALIZA HN'!$J290</f>
        <v>Aramecina</v>
      </c>
      <c r="C290" s="15" t="s">
        <v>120</v>
      </c>
      <c r="D290" s="15" t="s">
        <v>121</v>
      </c>
      <c r="E290" s="15">
        <v>17</v>
      </c>
      <c r="F290" s="15" t="s">
        <v>1460</v>
      </c>
      <c r="G290" s="15" t="s">
        <v>16</v>
      </c>
      <c r="H290" s="15">
        <v>4</v>
      </c>
      <c r="I290" s="39" t="s">
        <v>1476</v>
      </c>
      <c r="J290" s="40" t="s">
        <v>17</v>
      </c>
      <c r="K290" s="15">
        <v>13.733000000000001</v>
      </c>
      <c r="L290" s="15">
        <v>-87.690399999999997</v>
      </c>
      <c r="M290" s="15" t="s">
        <v>1477</v>
      </c>
      <c r="N290" s="16" t="s">
        <v>1478</v>
      </c>
      <c r="O290" s="16" t="s">
        <v>1479</v>
      </c>
    </row>
    <row r="291" spans="2:15" ht="14.25" customHeight="1" x14ac:dyDescent="0.25">
      <c r="B291" s="14" t="str">
        <f>+'LOCALIZA HN'!$J291</f>
        <v>Caridad</v>
      </c>
      <c r="C291" s="15" t="s">
        <v>120</v>
      </c>
      <c r="D291" s="15" t="s">
        <v>121</v>
      </c>
      <c r="E291" s="15">
        <v>17</v>
      </c>
      <c r="F291" s="15" t="s">
        <v>1460</v>
      </c>
      <c r="G291" s="15" t="s">
        <v>16</v>
      </c>
      <c r="H291" s="15">
        <v>5</v>
      </c>
      <c r="I291" s="39" t="s">
        <v>1480</v>
      </c>
      <c r="J291" s="40" t="s">
        <v>1481</v>
      </c>
      <c r="K291" s="15">
        <v>13.819100000000001</v>
      </c>
      <c r="L291" s="15">
        <v>-87.687700000000007</v>
      </c>
      <c r="M291" s="15" t="s">
        <v>1482</v>
      </c>
      <c r="N291" s="16" t="s">
        <v>1483</v>
      </c>
      <c r="O291" s="16" t="s">
        <v>1484</v>
      </c>
    </row>
    <row r="292" spans="2:15" ht="14.25" customHeight="1" x14ac:dyDescent="0.25">
      <c r="B292" s="14" t="str">
        <f>+'LOCALIZA HN'!$J292</f>
        <v>Goascoran</v>
      </c>
      <c r="C292" s="15" t="s">
        <v>120</v>
      </c>
      <c r="D292" s="15" t="s">
        <v>121</v>
      </c>
      <c r="E292" s="15">
        <v>17</v>
      </c>
      <c r="F292" s="15" t="s">
        <v>1460</v>
      </c>
      <c r="G292" s="15" t="s">
        <v>16</v>
      </c>
      <c r="H292" s="15">
        <v>6</v>
      </c>
      <c r="I292" s="39" t="s">
        <v>1485</v>
      </c>
      <c r="J292" s="40" t="s">
        <v>40</v>
      </c>
      <c r="K292" s="15">
        <v>13.5938</v>
      </c>
      <c r="L292" s="15">
        <v>-87.712599999999995</v>
      </c>
      <c r="M292" s="15" t="s">
        <v>1486</v>
      </c>
      <c r="N292" s="16" t="s">
        <v>1487</v>
      </c>
      <c r="O292" s="16" t="s">
        <v>1488</v>
      </c>
    </row>
    <row r="293" spans="2:15" ht="14.25" customHeight="1" x14ac:dyDescent="0.25">
      <c r="B293" s="14" t="str">
        <f>+'LOCALIZA HN'!$J293</f>
        <v>Langue</v>
      </c>
      <c r="C293" s="15" t="s">
        <v>120</v>
      </c>
      <c r="D293" s="15" t="s">
        <v>121</v>
      </c>
      <c r="E293" s="15">
        <v>17</v>
      </c>
      <c r="F293" s="15" t="s">
        <v>1460</v>
      </c>
      <c r="G293" s="15" t="s">
        <v>16</v>
      </c>
      <c r="H293" s="15">
        <v>7</v>
      </c>
      <c r="I293" s="39" t="s">
        <v>1489</v>
      </c>
      <c r="J293" s="40" t="s">
        <v>50</v>
      </c>
      <c r="K293" s="15">
        <v>13.6571</v>
      </c>
      <c r="L293" s="15">
        <v>-87.629099999999994</v>
      </c>
      <c r="M293" s="15" t="s">
        <v>1490</v>
      </c>
      <c r="N293" s="16" t="s">
        <v>1491</v>
      </c>
      <c r="O293" s="16" t="s">
        <v>1492</v>
      </c>
    </row>
    <row r="294" spans="2:15" ht="14.25" customHeight="1" x14ac:dyDescent="0.25">
      <c r="B294" s="14" t="str">
        <f>+'LOCALIZA HN'!$J294</f>
        <v>San Francisco de Coray</v>
      </c>
      <c r="C294" s="15" t="s">
        <v>120</v>
      </c>
      <c r="D294" s="15" t="s">
        <v>121</v>
      </c>
      <c r="E294" s="15">
        <v>17</v>
      </c>
      <c r="F294" s="15" t="s">
        <v>1460</v>
      </c>
      <c r="G294" s="15" t="s">
        <v>16</v>
      </c>
      <c r="H294" s="15">
        <v>8</v>
      </c>
      <c r="I294" s="39" t="s">
        <v>1493</v>
      </c>
      <c r="J294" s="40" t="s">
        <v>1494</v>
      </c>
      <c r="K294" s="15">
        <v>13.669600000000001</v>
      </c>
      <c r="L294" s="15">
        <v>-87.545699999999997</v>
      </c>
      <c r="M294" s="15" t="s">
        <v>1495</v>
      </c>
      <c r="N294" s="16" t="s">
        <v>1496</v>
      </c>
      <c r="O294" s="16" t="s">
        <v>1497</v>
      </c>
    </row>
    <row r="295" spans="2:15" ht="14.25" customHeight="1" x14ac:dyDescent="0.25">
      <c r="B295" s="14" t="str">
        <f>+'LOCALIZA HN'!$J295</f>
        <v>San Lorenzo</v>
      </c>
      <c r="C295" s="15" t="s">
        <v>120</v>
      </c>
      <c r="D295" s="15" t="s">
        <v>121</v>
      </c>
      <c r="E295" s="15">
        <v>17</v>
      </c>
      <c r="F295" s="15" t="s">
        <v>1460</v>
      </c>
      <c r="G295" s="15" t="s">
        <v>16</v>
      </c>
      <c r="H295" s="15">
        <v>9</v>
      </c>
      <c r="I295" s="39" t="s">
        <v>1498</v>
      </c>
      <c r="J295" s="40" t="s">
        <v>1499</v>
      </c>
      <c r="K295" s="15">
        <v>13.455500000000001</v>
      </c>
      <c r="L295" s="15">
        <v>-87.4101</v>
      </c>
      <c r="M295" s="15" t="s">
        <v>1500</v>
      </c>
      <c r="N295" s="16" t="s">
        <v>1501</v>
      </c>
      <c r="O295" s="16" t="s">
        <v>1502</v>
      </c>
    </row>
    <row r="296" spans="2:15" ht="14.25" customHeight="1" x14ac:dyDescent="0.25">
      <c r="B296" s="14" t="str">
        <f>+'LOCALIZA HN'!$J296</f>
        <v>Yoro</v>
      </c>
      <c r="C296" s="15" t="s">
        <v>120</v>
      </c>
      <c r="D296" s="15" t="s">
        <v>121</v>
      </c>
      <c r="E296" s="15">
        <v>18</v>
      </c>
      <c r="F296" s="15" t="s">
        <v>1503</v>
      </c>
      <c r="G296" s="15" t="s">
        <v>35</v>
      </c>
      <c r="H296" s="15">
        <v>1</v>
      </c>
      <c r="I296" s="39" t="s">
        <v>1504</v>
      </c>
      <c r="J296" s="40" t="s">
        <v>35</v>
      </c>
      <c r="K296" s="15">
        <v>15.2433</v>
      </c>
      <c r="L296" s="15">
        <v>-87.227500000000006</v>
      </c>
      <c r="M296" s="15" t="s">
        <v>1505</v>
      </c>
      <c r="N296" s="16" t="s">
        <v>1506</v>
      </c>
      <c r="O296" s="16" t="s">
        <v>1507</v>
      </c>
    </row>
    <row r="297" spans="2:15" ht="14.25" customHeight="1" x14ac:dyDescent="0.25">
      <c r="B297" s="14" t="str">
        <f>+'LOCALIZA HN'!$J297</f>
        <v>Arenal</v>
      </c>
      <c r="C297" s="15" t="s">
        <v>120</v>
      </c>
      <c r="D297" s="15" t="s">
        <v>121</v>
      </c>
      <c r="E297" s="15">
        <v>18</v>
      </c>
      <c r="F297" s="15" t="s">
        <v>1503</v>
      </c>
      <c r="G297" s="15" t="s">
        <v>35</v>
      </c>
      <c r="H297" s="15">
        <v>2</v>
      </c>
      <c r="I297" s="39" t="s">
        <v>1508</v>
      </c>
      <c r="J297" s="40" t="s">
        <v>1509</v>
      </c>
      <c r="K297" s="15">
        <v>15.3565</v>
      </c>
      <c r="L297" s="15">
        <v>-86.821799999999996</v>
      </c>
      <c r="M297" s="15" t="s">
        <v>1510</v>
      </c>
      <c r="N297" s="16" t="s">
        <v>1511</v>
      </c>
      <c r="O297" s="16" t="s">
        <v>1512</v>
      </c>
    </row>
    <row r="298" spans="2:15" ht="14.25" customHeight="1" x14ac:dyDescent="0.25">
      <c r="B298" s="14" t="str">
        <f>+'LOCALIZA HN'!$J298</f>
        <v>El Negrito</v>
      </c>
      <c r="C298" s="15" t="s">
        <v>120</v>
      </c>
      <c r="D298" s="15" t="s">
        <v>121</v>
      </c>
      <c r="E298" s="15">
        <v>18</v>
      </c>
      <c r="F298" s="15" t="s">
        <v>1503</v>
      </c>
      <c r="G298" s="15" t="s">
        <v>35</v>
      </c>
      <c r="H298" s="15">
        <v>3</v>
      </c>
      <c r="I298" s="39" t="s">
        <v>1513</v>
      </c>
      <c r="J298" s="40" t="s">
        <v>1514</v>
      </c>
      <c r="K298" s="15">
        <v>15.3383</v>
      </c>
      <c r="L298" s="15">
        <v>-87.701999999999998</v>
      </c>
      <c r="M298" s="15" t="s">
        <v>1515</v>
      </c>
      <c r="N298" s="16" t="s">
        <v>1516</v>
      </c>
      <c r="O298" s="16" t="s">
        <v>1517</v>
      </c>
    </row>
    <row r="299" spans="2:15" ht="14.25" customHeight="1" x14ac:dyDescent="0.25">
      <c r="B299" s="14" t="str">
        <f>+'LOCALIZA HN'!$J299</f>
        <v>El Progreso</v>
      </c>
      <c r="C299" s="15" t="s">
        <v>120</v>
      </c>
      <c r="D299" s="15" t="s">
        <v>121</v>
      </c>
      <c r="E299" s="15">
        <v>18</v>
      </c>
      <c r="F299" s="15" t="s">
        <v>1503</v>
      </c>
      <c r="G299" s="15" t="s">
        <v>35</v>
      </c>
      <c r="H299" s="15">
        <v>4</v>
      </c>
      <c r="I299" s="39" t="s">
        <v>1518</v>
      </c>
      <c r="J299" s="40" t="s">
        <v>36</v>
      </c>
      <c r="K299" s="15">
        <v>15.3446</v>
      </c>
      <c r="L299" s="15">
        <v>-87.812100000000001</v>
      </c>
      <c r="M299" s="15" t="s">
        <v>1519</v>
      </c>
      <c r="N299" s="16" t="s">
        <v>1520</v>
      </c>
      <c r="O299" s="16" t="s">
        <v>1521</v>
      </c>
    </row>
    <row r="300" spans="2:15" ht="14.25" customHeight="1" x14ac:dyDescent="0.25">
      <c r="B300" s="14" t="str">
        <f>+'LOCALIZA HN'!$J300</f>
        <v>Jocon</v>
      </c>
      <c r="C300" s="15" t="s">
        <v>120</v>
      </c>
      <c r="D300" s="15" t="s">
        <v>121</v>
      </c>
      <c r="E300" s="15">
        <v>18</v>
      </c>
      <c r="F300" s="15" t="s">
        <v>1503</v>
      </c>
      <c r="G300" s="15" t="s">
        <v>35</v>
      </c>
      <c r="H300" s="15">
        <v>5</v>
      </c>
      <c r="I300" s="39" t="s">
        <v>1522</v>
      </c>
      <c r="J300" s="40" t="s">
        <v>1523</v>
      </c>
      <c r="K300" s="15">
        <v>15.3</v>
      </c>
      <c r="L300" s="15">
        <v>-86.956900000000005</v>
      </c>
      <c r="M300" s="15" t="s">
        <v>1524</v>
      </c>
      <c r="N300" s="16" t="s">
        <v>1525</v>
      </c>
      <c r="O300" s="16" t="s">
        <v>1526</v>
      </c>
    </row>
    <row r="301" spans="2:15" ht="14.25" customHeight="1" x14ac:dyDescent="0.25">
      <c r="B301" s="14" t="str">
        <f>+'LOCALIZA HN'!$J301</f>
        <v>Morazán</v>
      </c>
      <c r="C301" s="15" t="s">
        <v>120</v>
      </c>
      <c r="D301" s="15" t="s">
        <v>121</v>
      </c>
      <c r="E301" s="15">
        <v>18</v>
      </c>
      <c r="F301" s="15" t="s">
        <v>1503</v>
      </c>
      <c r="G301" s="15" t="s">
        <v>35</v>
      </c>
      <c r="H301" s="15">
        <v>6</v>
      </c>
      <c r="I301" s="39" t="s">
        <v>1527</v>
      </c>
      <c r="J301" s="40" t="s">
        <v>1528</v>
      </c>
      <c r="K301" s="15">
        <v>15.3363</v>
      </c>
      <c r="L301" s="15">
        <v>-87.561300000000003</v>
      </c>
      <c r="M301" s="15" t="s">
        <v>1529</v>
      </c>
      <c r="N301" s="16" t="s">
        <v>1530</v>
      </c>
      <c r="O301" s="16" t="s">
        <v>1531</v>
      </c>
    </row>
    <row r="302" spans="2:15" ht="14.25" customHeight="1" x14ac:dyDescent="0.25">
      <c r="B302" s="14" t="str">
        <f>+'LOCALIZA HN'!$J302</f>
        <v>Olanchito</v>
      </c>
      <c r="C302" s="15" t="s">
        <v>120</v>
      </c>
      <c r="D302" s="15" t="s">
        <v>121</v>
      </c>
      <c r="E302" s="15">
        <v>18</v>
      </c>
      <c r="F302" s="15" t="s">
        <v>1503</v>
      </c>
      <c r="G302" s="15" t="s">
        <v>35</v>
      </c>
      <c r="H302" s="15">
        <v>7</v>
      </c>
      <c r="I302" s="39" t="s">
        <v>1532</v>
      </c>
      <c r="J302" s="40" t="s">
        <v>1533</v>
      </c>
      <c r="K302" s="15">
        <v>15.499700000000001</v>
      </c>
      <c r="L302" s="15">
        <v>-86.461399999999998</v>
      </c>
      <c r="M302" s="15" t="s">
        <v>1534</v>
      </c>
      <c r="N302" s="16" t="s">
        <v>1535</v>
      </c>
      <c r="O302" s="16" t="s">
        <v>1536</v>
      </c>
    </row>
    <row r="303" spans="2:15" ht="14.25" customHeight="1" x14ac:dyDescent="0.25">
      <c r="B303" s="14" t="str">
        <f>+'LOCALIZA HN'!$J303</f>
        <v>Santa Rita</v>
      </c>
      <c r="C303" s="15" t="s">
        <v>120</v>
      </c>
      <c r="D303" s="15" t="s">
        <v>121</v>
      </c>
      <c r="E303" s="15">
        <v>18</v>
      </c>
      <c r="F303" s="15" t="s">
        <v>1503</v>
      </c>
      <c r="G303" s="15" t="s">
        <v>35</v>
      </c>
      <c r="H303" s="15">
        <v>8</v>
      </c>
      <c r="I303" s="39" t="s">
        <v>1537</v>
      </c>
      <c r="J303" s="40" t="s">
        <v>75</v>
      </c>
      <c r="K303" s="15">
        <v>15.193099999999999</v>
      </c>
      <c r="L303" s="15">
        <v>-87.812799999999996</v>
      </c>
      <c r="M303" s="15" t="s">
        <v>1538</v>
      </c>
      <c r="N303" s="16" t="s">
        <v>1539</v>
      </c>
      <c r="O303" s="16" t="s">
        <v>1540</v>
      </c>
    </row>
    <row r="304" spans="2:15" ht="14.25" customHeight="1" x14ac:dyDescent="0.25">
      <c r="B304" s="14" t="str">
        <f>+'LOCALIZA HN'!$J304</f>
        <v>Sulaco</v>
      </c>
      <c r="C304" s="15" t="s">
        <v>120</v>
      </c>
      <c r="D304" s="15" t="s">
        <v>121</v>
      </c>
      <c r="E304" s="15">
        <v>18</v>
      </c>
      <c r="F304" s="15" t="s">
        <v>1503</v>
      </c>
      <c r="G304" s="15" t="s">
        <v>35</v>
      </c>
      <c r="H304" s="15">
        <v>9</v>
      </c>
      <c r="I304" s="39" t="s">
        <v>1541</v>
      </c>
      <c r="J304" s="40" t="s">
        <v>1542</v>
      </c>
      <c r="K304" s="15">
        <v>14.9725</v>
      </c>
      <c r="L304" s="15">
        <v>-87.278599999999997</v>
      </c>
      <c r="M304" s="15" t="s">
        <v>1543</v>
      </c>
      <c r="N304" s="16" t="s">
        <v>1544</v>
      </c>
      <c r="O304" s="16" t="s">
        <v>1545</v>
      </c>
    </row>
    <row r="305" spans="2:15" ht="14.25" customHeight="1" x14ac:dyDescent="0.25">
      <c r="B305" s="14" t="str">
        <f>+'LOCALIZA HN'!$J305</f>
        <v>Victoria</v>
      </c>
      <c r="C305" s="15" t="s">
        <v>120</v>
      </c>
      <c r="D305" s="15" t="s">
        <v>121</v>
      </c>
      <c r="E305" s="15">
        <v>18</v>
      </c>
      <c r="F305" s="15" t="s">
        <v>1503</v>
      </c>
      <c r="G305" s="15" t="s">
        <v>35</v>
      </c>
      <c r="H305" s="15">
        <v>10</v>
      </c>
      <c r="I305" s="39" t="s">
        <v>1546</v>
      </c>
      <c r="J305" s="40" t="s">
        <v>1547</v>
      </c>
      <c r="K305" s="15">
        <v>15.1127</v>
      </c>
      <c r="L305" s="15">
        <v>-87.558300000000003</v>
      </c>
      <c r="M305" s="15" t="s">
        <v>1548</v>
      </c>
      <c r="N305" s="16" t="s">
        <v>1549</v>
      </c>
      <c r="O305" s="16" t="s">
        <v>1550</v>
      </c>
    </row>
    <row r="306" spans="2:15" ht="14.25" customHeight="1" x14ac:dyDescent="0.25">
      <c r="B306" s="14" t="str">
        <f>+'LOCALIZA HN'!$J306</f>
        <v>Yorito</v>
      </c>
      <c r="C306" s="15" t="s">
        <v>120</v>
      </c>
      <c r="D306" s="15" t="s">
        <v>121</v>
      </c>
      <c r="E306" s="15">
        <v>18</v>
      </c>
      <c r="F306" s="15" t="s">
        <v>1503</v>
      </c>
      <c r="G306" s="15" t="s">
        <v>35</v>
      </c>
      <c r="H306" s="15">
        <v>11</v>
      </c>
      <c r="I306" s="39" t="s">
        <v>1551</v>
      </c>
      <c r="J306" s="40" t="s">
        <v>1552</v>
      </c>
      <c r="K306" s="15">
        <v>15.074299999999999</v>
      </c>
      <c r="L306" s="15">
        <v>-87.3048</v>
      </c>
      <c r="M306" s="15" t="s">
        <v>1553</v>
      </c>
      <c r="N306" s="16" t="s">
        <v>1554</v>
      </c>
      <c r="O306" s="16" t="s">
        <v>1555</v>
      </c>
    </row>
    <row r="307" spans="2:15" ht="14.25" customHeight="1" x14ac:dyDescent="0.25"/>
    <row r="308" spans="2:15" ht="14.25" customHeight="1" x14ac:dyDescent="0.25"/>
    <row r="309" spans="2:15" ht="14.25" customHeight="1" x14ac:dyDescent="0.25"/>
    <row r="310" spans="2:15" ht="14.25" customHeight="1" x14ac:dyDescent="0.25"/>
    <row r="311" spans="2:15" ht="14.25" customHeight="1" x14ac:dyDescent="0.25"/>
    <row r="312" spans="2:15" ht="14.25" customHeight="1" x14ac:dyDescent="0.25"/>
    <row r="313" spans="2:15" ht="14.25" customHeight="1" x14ac:dyDescent="0.25"/>
    <row r="314" spans="2:15" ht="14.25" customHeight="1" x14ac:dyDescent="0.25"/>
    <row r="315" spans="2:15" ht="14.25" customHeight="1" x14ac:dyDescent="0.25"/>
    <row r="316" spans="2:15" ht="14.25" customHeight="1" x14ac:dyDescent="0.25"/>
    <row r="317" spans="2:15" ht="14.25" customHeight="1" x14ac:dyDescent="0.25"/>
    <row r="318" spans="2:15" ht="14.25" customHeight="1" x14ac:dyDescent="0.25"/>
    <row r="319" spans="2:15" ht="14.25" customHeight="1" x14ac:dyDescent="0.25"/>
    <row r="320" spans="2:15"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customSheetViews>
    <customSheetView guid="{17406B05-851B-4603-9BE4-525D95C46488}" filter="1" showAutoFilter="1">
      <pageMargins left="0" right="0" top="0" bottom="0" header="0" footer="0"/>
      <autoFilter ref="C7:O305" xr:uid="{00000000-0000-0000-0000-000000000000}">
        <filterColumn colId="4">
          <filters>
            <filter val="Choluteca"/>
          </filters>
        </filterColumn>
      </autoFilter>
      <extLst>
        <ext uri="GoogleSheetsCustomDataVersion1">
          <go:sheetsCustomData xmlns:go="http://customooxmlschemas.google.com/" filterViewId="1630362825"/>
        </ext>
      </extLst>
    </customSheetView>
  </customSheetViews>
  <pageMargins left="0.7" right="0.7" top="0.75" bottom="0.75" header="0" footer="0"/>
  <pageSetup orientation="landscape"/>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C1000"/>
  <sheetViews>
    <sheetView showGridLines="0" workbookViewId="0"/>
  </sheetViews>
  <sheetFormatPr baseColWidth="10" defaultColWidth="12.59765625" defaultRowHeight="15" customHeight="1" x14ac:dyDescent="0.25"/>
  <cols>
    <col min="1" max="26" width="9.3984375" customWidth="1"/>
  </cols>
  <sheetData>
    <row r="1" spans="3:3" ht="14.25" customHeight="1" x14ac:dyDescent="0.25"/>
    <row r="2" spans="3:3" ht="14.25" customHeight="1" x14ac:dyDescent="0.25"/>
    <row r="3" spans="3:3" ht="14.25" customHeight="1" x14ac:dyDescent="0.25"/>
    <row r="4" spans="3:3" ht="14.25" customHeight="1" x14ac:dyDescent="0.3">
      <c r="C4" s="11" t="s">
        <v>1556</v>
      </c>
    </row>
    <row r="5" spans="3:3" ht="14.25" customHeight="1" x14ac:dyDescent="0.3">
      <c r="C5" s="22">
        <v>43893</v>
      </c>
    </row>
    <row r="6" spans="3:3" ht="14.25" customHeight="1" x14ac:dyDescent="0.3">
      <c r="C6" s="22">
        <v>43894</v>
      </c>
    </row>
    <row r="7" spans="3:3" ht="14.25" customHeight="1" x14ac:dyDescent="0.3">
      <c r="C7" s="22">
        <v>43895</v>
      </c>
    </row>
    <row r="8" spans="3:3" ht="14.25" customHeight="1" x14ac:dyDescent="0.3">
      <c r="C8" s="22">
        <v>43896</v>
      </c>
    </row>
    <row r="9" spans="3:3" ht="14.25" customHeight="1" x14ac:dyDescent="0.3">
      <c r="C9" s="22">
        <v>43897</v>
      </c>
    </row>
    <row r="10" spans="3:3" ht="14.25" customHeight="1" x14ac:dyDescent="0.3">
      <c r="C10" s="22">
        <v>43898</v>
      </c>
    </row>
    <row r="11" spans="3:3" ht="14.25" customHeight="1" x14ac:dyDescent="0.3">
      <c r="C11" s="22">
        <v>43899</v>
      </c>
    </row>
    <row r="12" spans="3:3" ht="14.25" customHeight="1" x14ac:dyDescent="0.3">
      <c r="C12" s="22">
        <v>43900</v>
      </c>
    </row>
    <row r="13" spans="3:3" ht="14.25" customHeight="1" x14ac:dyDescent="0.3">
      <c r="C13" s="22">
        <v>43901</v>
      </c>
    </row>
    <row r="14" spans="3:3" ht="14.25" customHeight="1" x14ac:dyDescent="0.3">
      <c r="C14" s="22">
        <v>43902</v>
      </c>
    </row>
    <row r="15" spans="3:3" ht="14.25" customHeight="1" x14ac:dyDescent="0.3">
      <c r="C15" s="22">
        <v>43903</v>
      </c>
    </row>
    <row r="16" spans="3:3" ht="14.25" customHeight="1" x14ac:dyDescent="0.3">
      <c r="C16" s="22">
        <v>43904</v>
      </c>
    </row>
    <row r="17" spans="3:3" ht="14.25" customHeight="1" x14ac:dyDescent="0.3">
      <c r="C17" s="22">
        <v>43905</v>
      </c>
    </row>
    <row r="18" spans="3:3" ht="14.25" customHeight="1" x14ac:dyDescent="0.3">
      <c r="C18" s="22">
        <v>43906</v>
      </c>
    </row>
    <row r="19" spans="3:3" ht="14.25" customHeight="1" x14ac:dyDescent="0.3">
      <c r="C19" s="22">
        <v>43907</v>
      </c>
    </row>
    <row r="20" spans="3:3" ht="14.25" customHeight="1" x14ac:dyDescent="0.3">
      <c r="C20" s="22">
        <v>43908</v>
      </c>
    </row>
    <row r="21" spans="3:3" ht="14.25" customHeight="1" x14ac:dyDescent="0.3">
      <c r="C21" s="22">
        <v>43909</v>
      </c>
    </row>
    <row r="22" spans="3:3" ht="14.25" customHeight="1" x14ac:dyDescent="0.3">
      <c r="C22" s="22">
        <v>43910</v>
      </c>
    </row>
    <row r="23" spans="3:3" ht="14.25" customHeight="1" x14ac:dyDescent="0.3">
      <c r="C23" s="22">
        <v>43911</v>
      </c>
    </row>
    <row r="24" spans="3:3" ht="14.25" customHeight="1" x14ac:dyDescent="0.3">
      <c r="C24" s="22">
        <v>43912</v>
      </c>
    </row>
    <row r="25" spans="3:3" ht="14.25" customHeight="1" x14ac:dyDescent="0.3">
      <c r="C25" s="22">
        <v>43913</v>
      </c>
    </row>
    <row r="26" spans="3:3" ht="14.25" customHeight="1" x14ac:dyDescent="0.3">
      <c r="C26" s="22">
        <v>43914</v>
      </c>
    </row>
    <row r="27" spans="3:3" ht="14.25" customHeight="1" x14ac:dyDescent="0.3">
      <c r="C27" s="22">
        <v>43915</v>
      </c>
    </row>
    <row r="28" spans="3:3" ht="14.25" customHeight="1" x14ac:dyDescent="0.3">
      <c r="C28" s="22">
        <v>43916</v>
      </c>
    </row>
    <row r="29" spans="3:3" ht="14.25" customHeight="1" x14ac:dyDescent="0.3">
      <c r="C29" s="22">
        <v>43917</v>
      </c>
    </row>
    <row r="30" spans="3:3" ht="14.25" customHeight="1" x14ac:dyDescent="0.3">
      <c r="C30" s="22">
        <v>43918</v>
      </c>
    </row>
    <row r="31" spans="3:3" ht="14.25" customHeight="1" x14ac:dyDescent="0.3">
      <c r="C31" s="22">
        <v>43919</v>
      </c>
    </row>
    <row r="32" spans="3:3" ht="14.25" customHeight="1" x14ac:dyDescent="0.3">
      <c r="C32" s="22">
        <v>43920</v>
      </c>
    </row>
    <row r="33" spans="3:3" ht="14.25" customHeight="1" x14ac:dyDescent="0.3">
      <c r="C33" s="22">
        <v>43921</v>
      </c>
    </row>
    <row r="34" spans="3:3" ht="14.25" customHeight="1" x14ac:dyDescent="0.3">
      <c r="C34" s="22">
        <v>43922</v>
      </c>
    </row>
    <row r="35" spans="3:3" ht="14.25" customHeight="1" x14ac:dyDescent="0.3">
      <c r="C35" s="22">
        <v>43923</v>
      </c>
    </row>
    <row r="36" spans="3:3" ht="14.25" customHeight="1" x14ac:dyDescent="0.3">
      <c r="C36" s="22">
        <v>43924</v>
      </c>
    </row>
    <row r="37" spans="3:3" ht="14.25" customHeight="1" x14ac:dyDescent="0.3">
      <c r="C37" s="22">
        <v>43925</v>
      </c>
    </row>
    <row r="38" spans="3:3" ht="14.25" customHeight="1" x14ac:dyDescent="0.3">
      <c r="C38" s="22">
        <v>43926</v>
      </c>
    </row>
    <row r="39" spans="3:3" ht="14.25" customHeight="1" x14ac:dyDescent="0.3">
      <c r="C39" s="22">
        <v>43927</v>
      </c>
    </row>
    <row r="40" spans="3:3" ht="14.25" customHeight="1" x14ac:dyDescent="0.3">
      <c r="C40" s="22">
        <v>43928</v>
      </c>
    </row>
    <row r="41" spans="3:3" ht="14.25" customHeight="1" x14ac:dyDescent="0.3">
      <c r="C41" s="22">
        <v>43929</v>
      </c>
    </row>
    <row r="42" spans="3:3" ht="14.25" customHeight="1" x14ac:dyDescent="0.3">
      <c r="C42" s="22">
        <v>43930</v>
      </c>
    </row>
    <row r="43" spans="3:3" ht="14.25" customHeight="1" x14ac:dyDescent="0.3">
      <c r="C43" s="22">
        <v>43931</v>
      </c>
    </row>
    <row r="44" spans="3:3" ht="14.25" customHeight="1" x14ac:dyDescent="0.3">
      <c r="C44" s="22">
        <v>43932</v>
      </c>
    </row>
    <row r="45" spans="3:3" ht="14.25" customHeight="1" x14ac:dyDescent="0.3">
      <c r="C45" s="22">
        <v>43933</v>
      </c>
    </row>
    <row r="46" spans="3:3" ht="14.25" customHeight="1" x14ac:dyDescent="0.3">
      <c r="C46" s="22">
        <v>43934</v>
      </c>
    </row>
    <row r="47" spans="3:3" ht="14.25" customHeight="1" x14ac:dyDescent="0.3">
      <c r="C47" s="22">
        <v>43935</v>
      </c>
    </row>
    <row r="48" spans="3:3" ht="14.25" customHeight="1" x14ac:dyDescent="0.3">
      <c r="C48" s="22">
        <v>43936</v>
      </c>
    </row>
    <row r="49" spans="3:3" ht="14.25" customHeight="1" x14ac:dyDescent="0.3">
      <c r="C49" s="22">
        <v>43937</v>
      </c>
    </row>
    <row r="50" spans="3:3" ht="14.25" customHeight="1" x14ac:dyDescent="0.3">
      <c r="C50" s="22">
        <v>43938</v>
      </c>
    </row>
    <row r="51" spans="3:3" ht="14.25" customHeight="1" x14ac:dyDescent="0.3">
      <c r="C51" s="22">
        <v>43939</v>
      </c>
    </row>
    <row r="52" spans="3:3" ht="14.25" customHeight="1" x14ac:dyDescent="0.3">
      <c r="C52" s="22">
        <v>43940</v>
      </c>
    </row>
    <row r="53" spans="3:3" ht="14.25" customHeight="1" x14ac:dyDescent="0.3">
      <c r="C53" s="22">
        <v>43941</v>
      </c>
    </row>
    <row r="54" spans="3:3" ht="14.25" customHeight="1" x14ac:dyDescent="0.3">
      <c r="C54" s="22">
        <v>43942</v>
      </c>
    </row>
    <row r="55" spans="3:3" ht="14.25" customHeight="1" x14ac:dyDescent="0.3">
      <c r="C55" s="22">
        <v>43943</v>
      </c>
    </row>
    <row r="56" spans="3:3" ht="14.25" customHeight="1" x14ac:dyDescent="0.3">
      <c r="C56" s="22">
        <v>43944</v>
      </c>
    </row>
    <row r="57" spans="3:3" ht="14.25" customHeight="1" x14ac:dyDescent="0.3">
      <c r="C57" s="22">
        <v>43945</v>
      </c>
    </row>
    <row r="58" spans="3:3" ht="14.25" customHeight="1" x14ac:dyDescent="0.3">
      <c r="C58" s="22">
        <v>43946</v>
      </c>
    </row>
    <row r="59" spans="3:3" ht="14.25" customHeight="1" x14ac:dyDescent="0.3">
      <c r="C59" s="22">
        <v>43947</v>
      </c>
    </row>
    <row r="60" spans="3:3" ht="14.25" customHeight="1" x14ac:dyDescent="0.3">
      <c r="C60" s="22">
        <v>43948</v>
      </c>
    </row>
    <row r="61" spans="3:3" ht="14.25" customHeight="1" x14ac:dyDescent="0.3">
      <c r="C61" s="22">
        <v>43949</v>
      </c>
    </row>
    <row r="62" spans="3:3" ht="14.25" customHeight="1" x14ac:dyDescent="0.3">
      <c r="C62" s="22">
        <v>43950</v>
      </c>
    </row>
    <row r="63" spans="3:3" ht="14.25" customHeight="1" x14ac:dyDescent="0.3">
      <c r="C63" s="22">
        <v>43951</v>
      </c>
    </row>
    <row r="64" spans="3:3" ht="14.25" customHeight="1" x14ac:dyDescent="0.3">
      <c r="C64" s="22">
        <v>43952</v>
      </c>
    </row>
    <row r="65" spans="3:3" ht="14.25" customHeight="1" x14ac:dyDescent="0.3">
      <c r="C65" s="22">
        <v>43953</v>
      </c>
    </row>
    <row r="66" spans="3:3" ht="14.25" customHeight="1" x14ac:dyDescent="0.3">
      <c r="C66" s="22">
        <v>43954</v>
      </c>
    </row>
    <row r="67" spans="3:3" ht="14.25" customHeight="1" x14ac:dyDescent="0.3">
      <c r="C67" s="22">
        <v>43955</v>
      </c>
    </row>
    <row r="68" spans="3:3" ht="14.25" customHeight="1" x14ac:dyDescent="0.3">
      <c r="C68" s="22">
        <v>43956</v>
      </c>
    </row>
    <row r="69" spans="3:3" ht="14.25" customHeight="1" x14ac:dyDescent="0.3">
      <c r="C69" s="22">
        <v>43957</v>
      </c>
    </row>
    <row r="70" spans="3:3" ht="14.25" customHeight="1" x14ac:dyDescent="0.3">
      <c r="C70" s="22">
        <v>43958</v>
      </c>
    </row>
    <row r="71" spans="3:3" ht="14.25" customHeight="1" x14ac:dyDescent="0.3">
      <c r="C71" s="22">
        <v>43959</v>
      </c>
    </row>
    <row r="72" spans="3:3" ht="14.25" customHeight="1" x14ac:dyDescent="0.3">
      <c r="C72" s="22">
        <v>43960</v>
      </c>
    </row>
    <row r="73" spans="3:3" ht="14.25" customHeight="1" x14ac:dyDescent="0.3">
      <c r="C73" s="22">
        <v>43961</v>
      </c>
    </row>
    <row r="74" spans="3:3" ht="14.25" customHeight="1" x14ac:dyDescent="0.3">
      <c r="C74" s="22">
        <v>43962</v>
      </c>
    </row>
    <row r="75" spans="3:3" ht="14.25" customHeight="1" x14ac:dyDescent="0.3">
      <c r="C75" s="22">
        <v>43963</v>
      </c>
    </row>
    <row r="76" spans="3:3" ht="14.25" customHeight="1" x14ac:dyDescent="0.3">
      <c r="C76" s="22">
        <v>43964</v>
      </c>
    </row>
    <row r="77" spans="3:3" ht="14.25" customHeight="1" x14ac:dyDescent="0.3">
      <c r="C77" s="22">
        <v>43965</v>
      </c>
    </row>
    <row r="78" spans="3:3" ht="14.25" customHeight="1" x14ac:dyDescent="0.3">
      <c r="C78" s="22">
        <v>43966</v>
      </c>
    </row>
    <row r="79" spans="3:3" ht="14.25" customHeight="1" x14ac:dyDescent="0.3">
      <c r="C79" s="22">
        <v>43967</v>
      </c>
    </row>
    <row r="80" spans="3:3" ht="14.25" customHeight="1" x14ac:dyDescent="0.3">
      <c r="C80" s="22">
        <v>43968</v>
      </c>
    </row>
    <row r="81" spans="3:3" ht="14.25" customHeight="1" x14ac:dyDescent="0.3">
      <c r="C81" s="22">
        <v>43969</v>
      </c>
    </row>
    <row r="82" spans="3:3" ht="14.25" customHeight="1" x14ac:dyDescent="0.3">
      <c r="C82" s="22">
        <v>43970</v>
      </c>
    </row>
    <row r="83" spans="3:3" ht="14.25" customHeight="1" x14ac:dyDescent="0.3">
      <c r="C83" s="22">
        <v>43971</v>
      </c>
    </row>
    <row r="84" spans="3:3" ht="14.25" customHeight="1" x14ac:dyDescent="0.3">
      <c r="C84" s="22">
        <v>43972</v>
      </c>
    </row>
    <row r="85" spans="3:3" ht="14.25" customHeight="1" x14ac:dyDescent="0.3">
      <c r="C85" s="22">
        <v>43973</v>
      </c>
    </row>
    <row r="86" spans="3:3" ht="14.25" customHeight="1" x14ac:dyDescent="0.3">
      <c r="C86" s="22">
        <v>43974</v>
      </c>
    </row>
    <row r="87" spans="3:3" ht="14.25" customHeight="1" x14ac:dyDescent="0.3">
      <c r="C87" s="22">
        <v>43975</v>
      </c>
    </row>
    <row r="88" spans="3:3" ht="14.25" customHeight="1" x14ac:dyDescent="0.3">
      <c r="C88" s="22">
        <v>43976</v>
      </c>
    </row>
    <row r="89" spans="3:3" ht="14.25" customHeight="1" x14ac:dyDescent="0.3">
      <c r="C89" s="22">
        <v>43977</v>
      </c>
    </row>
    <row r="90" spans="3:3" ht="14.25" customHeight="1" x14ac:dyDescent="0.3">
      <c r="C90" s="22">
        <v>43978</v>
      </c>
    </row>
    <row r="91" spans="3:3" ht="14.25" customHeight="1" x14ac:dyDescent="0.3">
      <c r="C91" s="22">
        <v>43979</v>
      </c>
    </row>
    <row r="92" spans="3:3" ht="14.25" customHeight="1" x14ac:dyDescent="0.3">
      <c r="C92" s="22">
        <v>43980</v>
      </c>
    </row>
    <row r="93" spans="3:3" ht="14.25" customHeight="1" x14ac:dyDescent="0.3">
      <c r="C93" s="22">
        <v>43981</v>
      </c>
    </row>
    <row r="94" spans="3:3" ht="14.25" customHeight="1" x14ac:dyDescent="0.3">
      <c r="C94" s="22">
        <v>43982</v>
      </c>
    </row>
    <row r="95" spans="3:3" ht="14.25" customHeight="1" x14ac:dyDescent="0.3">
      <c r="C95" s="22">
        <v>43983</v>
      </c>
    </row>
    <row r="96" spans="3:3" ht="14.25" customHeight="1" x14ac:dyDescent="0.3">
      <c r="C96" s="22">
        <v>43984</v>
      </c>
    </row>
    <row r="97" spans="3:3" ht="14.25" customHeight="1" x14ac:dyDescent="0.3">
      <c r="C97" s="22">
        <v>43985</v>
      </c>
    </row>
    <row r="98" spans="3:3" ht="14.25" customHeight="1" x14ac:dyDescent="0.3">
      <c r="C98" s="22">
        <v>43986</v>
      </c>
    </row>
    <row r="99" spans="3:3" ht="14.25" customHeight="1" x14ac:dyDescent="0.3">
      <c r="C99" s="22">
        <v>43987</v>
      </c>
    </row>
    <row r="100" spans="3:3" ht="14.25" customHeight="1" x14ac:dyDescent="0.3">
      <c r="C100" s="22">
        <v>43988</v>
      </c>
    </row>
    <row r="101" spans="3:3" ht="14.25" customHeight="1" x14ac:dyDescent="0.3">
      <c r="C101" s="22">
        <v>43989</v>
      </c>
    </row>
    <row r="102" spans="3:3" ht="14.25" customHeight="1" x14ac:dyDescent="0.3">
      <c r="C102" s="22">
        <v>43990</v>
      </c>
    </row>
    <row r="103" spans="3:3" ht="14.25" customHeight="1" x14ac:dyDescent="0.3">
      <c r="C103" s="22">
        <v>43991</v>
      </c>
    </row>
    <row r="104" spans="3:3" ht="14.25" customHeight="1" x14ac:dyDescent="0.3">
      <c r="C104" s="22">
        <v>43992</v>
      </c>
    </row>
    <row r="105" spans="3:3" ht="14.25" customHeight="1" x14ac:dyDescent="0.3">
      <c r="C105" s="22">
        <v>43993</v>
      </c>
    </row>
    <row r="106" spans="3:3" ht="14.25" customHeight="1" x14ac:dyDescent="0.3">
      <c r="C106" s="22">
        <v>43994</v>
      </c>
    </row>
    <row r="107" spans="3:3" ht="14.25" customHeight="1" x14ac:dyDescent="0.3">
      <c r="C107" s="22">
        <v>43995</v>
      </c>
    </row>
    <row r="108" spans="3:3" ht="14.25" customHeight="1" x14ac:dyDescent="0.3">
      <c r="C108" s="22">
        <v>43996</v>
      </c>
    </row>
    <row r="109" spans="3:3" ht="14.25" customHeight="1" x14ac:dyDescent="0.3">
      <c r="C109" s="22">
        <v>43997</v>
      </c>
    </row>
    <row r="110" spans="3:3" ht="14.25" customHeight="1" x14ac:dyDescent="0.3">
      <c r="C110" s="22">
        <v>43998</v>
      </c>
    </row>
    <row r="111" spans="3:3" ht="14.25" customHeight="1" x14ac:dyDescent="0.3">
      <c r="C111" s="22">
        <v>43999</v>
      </c>
    </row>
    <row r="112" spans="3:3" ht="14.25" customHeight="1" x14ac:dyDescent="0.3">
      <c r="C112" s="22">
        <v>44000</v>
      </c>
    </row>
    <row r="113" spans="3:3" ht="14.25" customHeight="1" x14ac:dyDescent="0.3">
      <c r="C113" s="22">
        <v>44001</v>
      </c>
    </row>
    <row r="114" spans="3:3" ht="14.25" customHeight="1" x14ac:dyDescent="0.3">
      <c r="C114" s="22">
        <v>44002</v>
      </c>
    </row>
    <row r="115" spans="3:3" ht="14.25" customHeight="1" x14ac:dyDescent="0.3">
      <c r="C115" s="22">
        <v>44003</v>
      </c>
    </row>
    <row r="116" spans="3:3" ht="14.25" customHeight="1" x14ac:dyDescent="0.3">
      <c r="C116" s="22">
        <v>44004</v>
      </c>
    </row>
    <row r="117" spans="3:3" ht="14.25" customHeight="1" x14ac:dyDescent="0.3">
      <c r="C117" s="22">
        <v>44005</v>
      </c>
    </row>
    <row r="118" spans="3:3" ht="14.25" customHeight="1" x14ac:dyDescent="0.3">
      <c r="C118" s="22">
        <v>44006</v>
      </c>
    </row>
    <row r="119" spans="3:3" ht="14.25" customHeight="1" x14ac:dyDescent="0.3">
      <c r="C119" s="22">
        <v>44007</v>
      </c>
    </row>
    <row r="120" spans="3:3" ht="14.25" customHeight="1" x14ac:dyDescent="0.3">
      <c r="C120" s="22">
        <v>44008</v>
      </c>
    </row>
    <row r="121" spans="3:3" ht="14.25" customHeight="1" x14ac:dyDescent="0.3">
      <c r="C121" s="22">
        <v>44009</v>
      </c>
    </row>
    <row r="122" spans="3:3" ht="14.25" customHeight="1" x14ac:dyDescent="0.3">
      <c r="C122" s="22">
        <v>44010</v>
      </c>
    </row>
    <row r="123" spans="3:3" ht="14.25" customHeight="1" x14ac:dyDescent="0.3">
      <c r="C123" s="22">
        <v>44011</v>
      </c>
    </row>
    <row r="124" spans="3:3" ht="14.25" customHeight="1" x14ac:dyDescent="0.3">
      <c r="C124" s="22">
        <v>44012</v>
      </c>
    </row>
    <row r="125" spans="3:3" ht="14.25" customHeight="1" x14ac:dyDescent="0.3">
      <c r="C125" s="22">
        <v>44013</v>
      </c>
    </row>
    <row r="126" spans="3:3" ht="14.25" customHeight="1" x14ac:dyDescent="0.3">
      <c r="C126" s="22">
        <v>44014</v>
      </c>
    </row>
    <row r="127" spans="3:3" ht="14.25" customHeight="1" x14ac:dyDescent="0.3">
      <c r="C127" s="22">
        <v>44015</v>
      </c>
    </row>
    <row r="128" spans="3:3" ht="14.25" customHeight="1" x14ac:dyDescent="0.3">
      <c r="C128" s="22">
        <v>44016</v>
      </c>
    </row>
    <row r="129" spans="3:3" ht="14.25" customHeight="1" x14ac:dyDescent="0.3">
      <c r="C129" s="22">
        <v>44017</v>
      </c>
    </row>
    <row r="130" spans="3:3" ht="14.25" customHeight="1" x14ac:dyDescent="0.3">
      <c r="C130" s="22">
        <v>44018</v>
      </c>
    </row>
    <row r="131" spans="3:3" ht="14.25" customHeight="1" x14ac:dyDescent="0.3">
      <c r="C131" s="22">
        <v>44019</v>
      </c>
    </row>
    <row r="132" spans="3:3" ht="14.25" customHeight="1" x14ac:dyDescent="0.3">
      <c r="C132" s="22">
        <v>44020</v>
      </c>
    </row>
    <row r="133" spans="3:3" ht="14.25" customHeight="1" x14ac:dyDescent="0.3">
      <c r="C133" s="22">
        <v>44021</v>
      </c>
    </row>
    <row r="134" spans="3:3" ht="14.25" customHeight="1" x14ac:dyDescent="0.3">
      <c r="C134" s="22">
        <v>44022</v>
      </c>
    </row>
    <row r="135" spans="3:3" ht="14.25" customHeight="1" x14ac:dyDescent="0.3">
      <c r="C135" s="22">
        <v>44023</v>
      </c>
    </row>
    <row r="136" spans="3:3" ht="14.25" customHeight="1" x14ac:dyDescent="0.3">
      <c r="C136" s="22">
        <v>44024</v>
      </c>
    </row>
    <row r="137" spans="3:3" ht="14.25" customHeight="1" x14ac:dyDescent="0.3">
      <c r="C137" s="22">
        <v>44025</v>
      </c>
    </row>
    <row r="138" spans="3:3" ht="14.25" customHeight="1" x14ac:dyDescent="0.3">
      <c r="C138" s="22">
        <v>44026</v>
      </c>
    </row>
    <row r="139" spans="3:3" ht="14.25" customHeight="1" x14ac:dyDescent="0.3">
      <c r="C139" s="22">
        <v>44027</v>
      </c>
    </row>
    <row r="140" spans="3:3" ht="14.25" customHeight="1" x14ac:dyDescent="0.3">
      <c r="C140" s="22">
        <v>44028</v>
      </c>
    </row>
    <row r="141" spans="3:3" ht="14.25" customHeight="1" x14ac:dyDescent="0.3">
      <c r="C141" s="22">
        <v>44029</v>
      </c>
    </row>
    <row r="142" spans="3:3" ht="14.25" customHeight="1" x14ac:dyDescent="0.3">
      <c r="C142" s="22">
        <v>44030</v>
      </c>
    </row>
    <row r="143" spans="3:3" ht="14.25" customHeight="1" x14ac:dyDescent="0.3">
      <c r="C143" s="22">
        <v>44031</v>
      </c>
    </row>
    <row r="144" spans="3:3" ht="14.25" customHeight="1" x14ac:dyDescent="0.3">
      <c r="C144" s="22">
        <v>44032</v>
      </c>
    </row>
    <row r="145" spans="3:3" ht="14.25" customHeight="1" x14ac:dyDescent="0.3">
      <c r="C145" s="22">
        <v>44033</v>
      </c>
    </row>
    <row r="146" spans="3:3" ht="14.25" customHeight="1" x14ac:dyDescent="0.3">
      <c r="C146" s="22">
        <v>44034</v>
      </c>
    </row>
    <row r="147" spans="3:3" ht="14.25" customHeight="1" x14ac:dyDescent="0.3">
      <c r="C147" s="22">
        <v>44035</v>
      </c>
    </row>
    <row r="148" spans="3:3" ht="14.25" customHeight="1" x14ac:dyDescent="0.3">
      <c r="C148" s="22">
        <v>44036</v>
      </c>
    </row>
    <row r="149" spans="3:3" ht="14.25" customHeight="1" x14ac:dyDescent="0.3">
      <c r="C149" s="22">
        <v>44037</v>
      </c>
    </row>
    <row r="150" spans="3:3" ht="14.25" customHeight="1" x14ac:dyDescent="0.3">
      <c r="C150" s="22">
        <v>44038</v>
      </c>
    </row>
    <row r="151" spans="3:3" ht="14.25" customHeight="1" x14ac:dyDescent="0.3">
      <c r="C151" s="22">
        <v>44039</v>
      </c>
    </row>
    <row r="152" spans="3:3" ht="14.25" customHeight="1" x14ac:dyDescent="0.3">
      <c r="C152" s="22">
        <v>44040</v>
      </c>
    </row>
    <row r="153" spans="3:3" ht="14.25" customHeight="1" x14ac:dyDescent="0.3">
      <c r="C153" s="22">
        <v>44041</v>
      </c>
    </row>
    <row r="154" spans="3:3" ht="14.25" customHeight="1" x14ac:dyDescent="0.3">
      <c r="C154" s="22">
        <v>44042</v>
      </c>
    </row>
    <row r="155" spans="3:3" ht="14.25" customHeight="1" x14ac:dyDescent="0.3">
      <c r="C155" s="22">
        <v>44043</v>
      </c>
    </row>
    <row r="156" spans="3:3" ht="14.25" customHeight="1" x14ac:dyDescent="0.3">
      <c r="C156" s="22">
        <v>44044</v>
      </c>
    </row>
    <row r="157" spans="3:3" ht="14.25" customHeight="1" x14ac:dyDescent="0.3">
      <c r="C157" s="22">
        <v>44045</v>
      </c>
    </row>
    <row r="158" spans="3:3" ht="14.25" customHeight="1" x14ac:dyDescent="0.3">
      <c r="C158" s="22">
        <v>44046</v>
      </c>
    </row>
    <row r="159" spans="3:3" ht="14.25" customHeight="1" x14ac:dyDescent="0.3">
      <c r="C159" s="22">
        <v>44047</v>
      </c>
    </row>
    <row r="160" spans="3:3" ht="14.25" customHeight="1" x14ac:dyDescent="0.3">
      <c r="C160" s="22">
        <v>44048</v>
      </c>
    </row>
    <row r="161" spans="3:3" ht="14.25" customHeight="1" x14ac:dyDescent="0.3">
      <c r="C161" s="22">
        <v>44049</v>
      </c>
    </row>
    <row r="162" spans="3:3" ht="14.25" customHeight="1" x14ac:dyDescent="0.3">
      <c r="C162" s="22">
        <v>44050</v>
      </c>
    </row>
    <row r="163" spans="3:3" ht="14.25" customHeight="1" x14ac:dyDescent="0.3">
      <c r="C163" s="22">
        <v>44051</v>
      </c>
    </row>
    <row r="164" spans="3:3" ht="14.25" customHeight="1" x14ac:dyDescent="0.3">
      <c r="C164" s="22">
        <v>44052</v>
      </c>
    </row>
    <row r="165" spans="3:3" ht="14.25" customHeight="1" x14ac:dyDescent="0.3">
      <c r="C165" s="22">
        <v>44053</v>
      </c>
    </row>
    <row r="166" spans="3:3" ht="14.25" customHeight="1" x14ac:dyDescent="0.3">
      <c r="C166" s="22">
        <v>44054</v>
      </c>
    </row>
    <row r="167" spans="3:3" ht="14.25" customHeight="1" x14ac:dyDescent="0.3">
      <c r="C167" s="22">
        <v>44055</v>
      </c>
    </row>
    <row r="168" spans="3:3" ht="14.25" customHeight="1" x14ac:dyDescent="0.3">
      <c r="C168" s="22">
        <v>44056</v>
      </c>
    </row>
    <row r="169" spans="3:3" ht="14.25" customHeight="1" x14ac:dyDescent="0.3">
      <c r="C169" s="22">
        <v>44057</v>
      </c>
    </row>
    <row r="170" spans="3:3" ht="14.25" customHeight="1" x14ac:dyDescent="0.3">
      <c r="C170" s="22">
        <v>44058</v>
      </c>
    </row>
    <row r="171" spans="3:3" ht="14.25" customHeight="1" x14ac:dyDescent="0.3">
      <c r="C171" s="22">
        <v>44059</v>
      </c>
    </row>
    <row r="172" spans="3:3" ht="14.25" customHeight="1" x14ac:dyDescent="0.3">
      <c r="C172" s="22">
        <v>44060</v>
      </c>
    </row>
    <row r="173" spans="3:3" ht="14.25" customHeight="1" x14ac:dyDescent="0.3">
      <c r="C173" s="22">
        <v>44061</v>
      </c>
    </row>
    <row r="174" spans="3:3" ht="14.25" customHeight="1" x14ac:dyDescent="0.3">
      <c r="C174" s="22">
        <v>44062</v>
      </c>
    </row>
    <row r="175" spans="3:3" ht="14.25" customHeight="1" x14ac:dyDescent="0.3">
      <c r="C175" s="22">
        <v>44063</v>
      </c>
    </row>
    <row r="176" spans="3:3" ht="14.25" customHeight="1" x14ac:dyDescent="0.3">
      <c r="C176" s="22">
        <v>44064</v>
      </c>
    </row>
    <row r="177" spans="3:3" ht="14.25" customHeight="1" x14ac:dyDescent="0.3">
      <c r="C177" s="22">
        <v>44065</v>
      </c>
    </row>
    <row r="178" spans="3:3" ht="14.25" customHeight="1" x14ac:dyDescent="0.3">
      <c r="C178" s="22">
        <v>44066</v>
      </c>
    </row>
    <row r="179" spans="3:3" ht="14.25" customHeight="1" x14ac:dyDescent="0.3">
      <c r="C179" s="22">
        <v>44067</v>
      </c>
    </row>
    <row r="180" spans="3:3" ht="14.25" customHeight="1" x14ac:dyDescent="0.3">
      <c r="C180" s="22">
        <v>44068</v>
      </c>
    </row>
    <row r="181" spans="3:3" ht="14.25" customHeight="1" x14ac:dyDescent="0.3">
      <c r="C181" s="22">
        <v>44069</v>
      </c>
    </row>
    <row r="182" spans="3:3" ht="14.25" customHeight="1" x14ac:dyDescent="0.3">
      <c r="C182" s="22">
        <v>44070</v>
      </c>
    </row>
    <row r="183" spans="3:3" ht="14.25" customHeight="1" x14ac:dyDescent="0.3">
      <c r="C183" s="22">
        <v>44071</v>
      </c>
    </row>
    <row r="184" spans="3:3" ht="14.25" customHeight="1" x14ac:dyDescent="0.3">
      <c r="C184" s="22">
        <v>44072</v>
      </c>
    </row>
    <row r="185" spans="3:3" ht="14.25" customHeight="1" x14ac:dyDescent="0.3">
      <c r="C185" s="22">
        <v>44073</v>
      </c>
    </row>
    <row r="186" spans="3:3" ht="14.25" customHeight="1" x14ac:dyDescent="0.3">
      <c r="C186" s="22">
        <v>44074</v>
      </c>
    </row>
    <row r="187" spans="3:3" ht="14.25" customHeight="1" x14ac:dyDescent="0.3">
      <c r="C187" s="22">
        <v>44075</v>
      </c>
    </row>
    <row r="188" spans="3:3" ht="14.25" customHeight="1" x14ac:dyDescent="0.3">
      <c r="C188" s="22">
        <v>44076</v>
      </c>
    </row>
    <row r="189" spans="3:3" ht="14.25" customHeight="1" x14ac:dyDescent="0.3">
      <c r="C189" s="22">
        <v>44077</v>
      </c>
    </row>
    <row r="190" spans="3:3" ht="14.25" customHeight="1" x14ac:dyDescent="0.3">
      <c r="C190" s="22">
        <v>44078</v>
      </c>
    </row>
    <row r="191" spans="3:3" ht="14.25" customHeight="1" x14ac:dyDescent="0.3">
      <c r="C191" s="22">
        <v>44079</v>
      </c>
    </row>
    <row r="192" spans="3:3" ht="14.25" customHeight="1" x14ac:dyDescent="0.3">
      <c r="C192" s="22">
        <v>44080</v>
      </c>
    </row>
    <row r="193" spans="3:3" ht="14.25" customHeight="1" x14ac:dyDescent="0.3">
      <c r="C193" s="22">
        <v>44081</v>
      </c>
    </row>
    <row r="194" spans="3:3" ht="14.25" customHeight="1" x14ac:dyDescent="0.3">
      <c r="C194" s="22">
        <v>44082</v>
      </c>
    </row>
    <row r="195" spans="3:3" ht="14.25" customHeight="1" x14ac:dyDescent="0.3">
      <c r="C195" s="22">
        <v>44083</v>
      </c>
    </row>
    <row r="196" spans="3:3" ht="14.25" customHeight="1" x14ac:dyDescent="0.3">
      <c r="C196" s="22">
        <v>44084</v>
      </c>
    </row>
    <row r="197" spans="3:3" ht="14.25" customHeight="1" x14ac:dyDescent="0.3">
      <c r="C197" s="22">
        <v>44085</v>
      </c>
    </row>
    <row r="198" spans="3:3" ht="14.25" customHeight="1" x14ac:dyDescent="0.3">
      <c r="C198" s="22">
        <v>44086</v>
      </c>
    </row>
    <row r="199" spans="3:3" ht="14.25" customHeight="1" x14ac:dyDescent="0.3">
      <c r="C199" s="22">
        <v>44087</v>
      </c>
    </row>
    <row r="200" spans="3:3" ht="14.25" customHeight="1" x14ac:dyDescent="0.3">
      <c r="C200" s="22">
        <v>44088</v>
      </c>
    </row>
    <row r="201" spans="3:3" ht="14.25" customHeight="1" x14ac:dyDescent="0.3">
      <c r="C201" s="22">
        <v>44089</v>
      </c>
    </row>
    <row r="202" spans="3:3" ht="14.25" customHeight="1" x14ac:dyDescent="0.3">
      <c r="C202" s="22">
        <v>44090</v>
      </c>
    </row>
    <row r="203" spans="3:3" ht="14.25" customHeight="1" x14ac:dyDescent="0.3">
      <c r="C203" s="22">
        <v>44091</v>
      </c>
    </row>
    <row r="204" spans="3:3" ht="14.25" customHeight="1" x14ac:dyDescent="0.3">
      <c r="C204" s="22">
        <v>44092</v>
      </c>
    </row>
    <row r="205" spans="3:3" ht="14.25" customHeight="1" x14ac:dyDescent="0.3">
      <c r="C205" s="22">
        <v>44093</v>
      </c>
    </row>
    <row r="206" spans="3:3" ht="14.25" customHeight="1" x14ac:dyDescent="0.3">
      <c r="C206" s="22">
        <v>44094</v>
      </c>
    </row>
    <row r="207" spans="3:3" ht="14.25" customHeight="1" x14ac:dyDescent="0.3">
      <c r="C207" s="22">
        <v>44095</v>
      </c>
    </row>
    <row r="208" spans="3:3" ht="14.25" customHeight="1" x14ac:dyDescent="0.3">
      <c r="C208" s="22">
        <v>44096</v>
      </c>
    </row>
    <row r="209" spans="3:3" ht="14.25" customHeight="1" x14ac:dyDescent="0.3">
      <c r="C209" s="22">
        <v>44097</v>
      </c>
    </row>
    <row r="210" spans="3:3" ht="14.25" customHeight="1" x14ac:dyDescent="0.3">
      <c r="C210" s="22">
        <v>44098</v>
      </c>
    </row>
    <row r="211" spans="3:3" ht="14.25" customHeight="1" x14ac:dyDescent="0.3">
      <c r="C211" s="22">
        <v>44099</v>
      </c>
    </row>
    <row r="212" spans="3:3" ht="14.25" customHeight="1" x14ac:dyDescent="0.3">
      <c r="C212" s="22">
        <v>44100</v>
      </c>
    </row>
    <row r="213" spans="3:3" ht="14.25" customHeight="1" x14ac:dyDescent="0.3">
      <c r="C213" s="22">
        <v>44101</v>
      </c>
    </row>
    <row r="214" spans="3:3" ht="14.25" customHeight="1" x14ac:dyDescent="0.3">
      <c r="C214" s="22">
        <v>44102</v>
      </c>
    </row>
    <row r="215" spans="3:3" ht="14.25" customHeight="1" x14ac:dyDescent="0.3">
      <c r="C215" s="22">
        <v>44103</v>
      </c>
    </row>
    <row r="216" spans="3:3" ht="14.25" customHeight="1" x14ac:dyDescent="0.3">
      <c r="C216" s="22">
        <v>44104</v>
      </c>
    </row>
    <row r="217" spans="3:3" ht="14.25" customHeight="1" x14ac:dyDescent="0.3">
      <c r="C217" s="22">
        <v>44105</v>
      </c>
    </row>
    <row r="218" spans="3:3" ht="14.25" customHeight="1" x14ac:dyDescent="0.3">
      <c r="C218" s="22">
        <v>44106</v>
      </c>
    </row>
    <row r="219" spans="3:3" ht="14.25" customHeight="1" x14ac:dyDescent="0.3">
      <c r="C219" s="22">
        <v>44107</v>
      </c>
    </row>
    <row r="220" spans="3:3" ht="14.25" customHeight="1" x14ac:dyDescent="0.3">
      <c r="C220" s="22">
        <v>44108</v>
      </c>
    </row>
    <row r="221" spans="3:3" ht="14.25" customHeight="1" x14ac:dyDescent="0.3">
      <c r="C221" s="22">
        <v>44109</v>
      </c>
    </row>
    <row r="222" spans="3:3" ht="14.25" customHeight="1" x14ac:dyDescent="0.3">
      <c r="C222" s="22">
        <v>44110</v>
      </c>
    </row>
    <row r="223" spans="3:3" ht="14.25" customHeight="1" x14ac:dyDescent="0.3">
      <c r="C223" s="22">
        <v>44111</v>
      </c>
    </row>
    <row r="224" spans="3:3" ht="14.25" customHeight="1" x14ac:dyDescent="0.3">
      <c r="C224" s="22">
        <v>44112</v>
      </c>
    </row>
    <row r="225" spans="3:3" ht="14.25" customHeight="1" x14ac:dyDescent="0.3">
      <c r="C225" s="22">
        <v>44113</v>
      </c>
    </row>
    <row r="226" spans="3:3" ht="14.25" customHeight="1" x14ac:dyDescent="0.3">
      <c r="C226" s="22">
        <v>44114</v>
      </c>
    </row>
    <row r="227" spans="3:3" ht="14.25" customHeight="1" x14ac:dyDescent="0.3">
      <c r="C227" s="22">
        <v>44115</v>
      </c>
    </row>
    <row r="228" spans="3:3" ht="14.25" customHeight="1" x14ac:dyDescent="0.3">
      <c r="C228" s="22">
        <v>44116</v>
      </c>
    </row>
    <row r="229" spans="3:3" ht="14.25" customHeight="1" x14ac:dyDescent="0.3">
      <c r="C229" s="22">
        <v>44117</v>
      </c>
    </row>
    <row r="230" spans="3:3" ht="14.25" customHeight="1" x14ac:dyDescent="0.3">
      <c r="C230" s="22">
        <v>44118</v>
      </c>
    </row>
    <row r="231" spans="3:3" ht="14.25" customHeight="1" x14ac:dyDescent="0.3">
      <c r="C231" s="22">
        <v>44119</v>
      </c>
    </row>
    <row r="232" spans="3:3" ht="14.25" customHeight="1" x14ac:dyDescent="0.3">
      <c r="C232" s="22">
        <v>44120</v>
      </c>
    </row>
    <row r="233" spans="3:3" ht="14.25" customHeight="1" x14ac:dyDescent="0.3">
      <c r="C233" s="22">
        <v>44121</v>
      </c>
    </row>
    <row r="234" spans="3:3" ht="14.25" customHeight="1" x14ac:dyDescent="0.3">
      <c r="C234" s="22">
        <v>44122</v>
      </c>
    </row>
    <row r="235" spans="3:3" ht="14.25" customHeight="1" x14ac:dyDescent="0.3">
      <c r="C235" s="22">
        <v>44123</v>
      </c>
    </row>
    <row r="236" spans="3:3" ht="14.25" customHeight="1" x14ac:dyDescent="0.3">
      <c r="C236" s="22">
        <v>44124</v>
      </c>
    </row>
    <row r="237" spans="3:3" ht="14.25" customHeight="1" x14ac:dyDescent="0.3">
      <c r="C237" s="22">
        <v>44125</v>
      </c>
    </row>
    <row r="238" spans="3:3" ht="14.25" customHeight="1" x14ac:dyDescent="0.3">
      <c r="C238" s="22">
        <v>44126</v>
      </c>
    </row>
    <row r="239" spans="3:3" ht="14.25" customHeight="1" x14ac:dyDescent="0.3">
      <c r="C239" s="22">
        <v>44127</v>
      </c>
    </row>
    <row r="240" spans="3:3" ht="14.25" customHeight="1" x14ac:dyDescent="0.3">
      <c r="C240" s="22">
        <v>44128</v>
      </c>
    </row>
    <row r="241" spans="3:3" ht="14.25" customHeight="1" x14ac:dyDescent="0.3">
      <c r="C241" s="22">
        <v>44129</v>
      </c>
    </row>
    <row r="242" spans="3:3" ht="14.25" customHeight="1" x14ac:dyDescent="0.3">
      <c r="C242" s="22">
        <v>44130</v>
      </c>
    </row>
    <row r="243" spans="3:3" ht="14.25" customHeight="1" x14ac:dyDescent="0.3">
      <c r="C243" s="22">
        <v>44131</v>
      </c>
    </row>
    <row r="244" spans="3:3" ht="14.25" customHeight="1" x14ac:dyDescent="0.3">
      <c r="C244" s="22">
        <v>44132</v>
      </c>
    </row>
    <row r="245" spans="3:3" ht="14.25" customHeight="1" x14ac:dyDescent="0.3">
      <c r="C245" s="22">
        <v>44133</v>
      </c>
    </row>
    <row r="246" spans="3:3" ht="14.25" customHeight="1" x14ac:dyDescent="0.3">
      <c r="C246" s="22">
        <v>44134</v>
      </c>
    </row>
    <row r="247" spans="3:3" ht="14.25" customHeight="1" x14ac:dyDescent="0.3">
      <c r="C247" s="22">
        <v>44135</v>
      </c>
    </row>
    <row r="248" spans="3:3" ht="14.25" customHeight="1" x14ac:dyDescent="0.3">
      <c r="C248" s="22">
        <v>44136</v>
      </c>
    </row>
    <row r="249" spans="3:3" ht="14.25" customHeight="1" x14ac:dyDescent="0.3">
      <c r="C249" s="22">
        <v>44137</v>
      </c>
    </row>
    <row r="250" spans="3:3" ht="14.25" customHeight="1" x14ac:dyDescent="0.3">
      <c r="C250" s="22">
        <v>44138</v>
      </c>
    </row>
    <row r="251" spans="3:3" ht="14.25" customHeight="1" x14ac:dyDescent="0.3">
      <c r="C251" s="22">
        <v>44139</v>
      </c>
    </row>
    <row r="252" spans="3:3" ht="14.25" customHeight="1" x14ac:dyDescent="0.3">
      <c r="C252" s="22">
        <v>44140</v>
      </c>
    </row>
    <row r="253" spans="3:3" ht="14.25" customHeight="1" x14ac:dyDescent="0.3">
      <c r="C253" s="22">
        <v>44141</v>
      </c>
    </row>
    <row r="254" spans="3:3" ht="14.25" customHeight="1" x14ac:dyDescent="0.3">
      <c r="C254" s="22">
        <v>44142</v>
      </c>
    </row>
    <row r="255" spans="3:3" ht="14.25" customHeight="1" x14ac:dyDescent="0.3">
      <c r="C255" s="22">
        <v>44143</v>
      </c>
    </row>
    <row r="256" spans="3:3" ht="14.25" customHeight="1" x14ac:dyDescent="0.3">
      <c r="C256" s="22">
        <v>44144</v>
      </c>
    </row>
    <row r="257" spans="3:3" ht="14.25" customHeight="1" x14ac:dyDescent="0.3">
      <c r="C257" s="22">
        <v>44145</v>
      </c>
    </row>
    <row r="258" spans="3:3" ht="14.25" customHeight="1" x14ac:dyDescent="0.3">
      <c r="C258" s="22">
        <v>44146</v>
      </c>
    </row>
    <row r="259" spans="3:3" ht="14.25" customHeight="1" x14ac:dyDescent="0.3">
      <c r="C259" s="22">
        <v>44147</v>
      </c>
    </row>
    <row r="260" spans="3:3" ht="14.25" customHeight="1" x14ac:dyDescent="0.3">
      <c r="C260" s="22">
        <v>44148</v>
      </c>
    </row>
    <row r="261" spans="3:3" ht="14.25" customHeight="1" x14ac:dyDescent="0.3">
      <c r="C261" s="22">
        <v>44149</v>
      </c>
    </row>
    <row r="262" spans="3:3" ht="14.25" customHeight="1" x14ac:dyDescent="0.3">
      <c r="C262" s="22">
        <v>44150</v>
      </c>
    </row>
    <row r="263" spans="3:3" ht="14.25" customHeight="1" x14ac:dyDescent="0.3">
      <c r="C263" s="22">
        <v>44151</v>
      </c>
    </row>
    <row r="264" spans="3:3" ht="14.25" customHeight="1" x14ac:dyDescent="0.3">
      <c r="C264" s="22">
        <v>44152</v>
      </c>
    </row>
    <row r="265" spans="3:3" ht="14.25" customHeight="1" x14ac:dyDescent="0.3">
      <c r="C265" s="22">
        <v>44153</v>
      </c>
    </row>
    <row r="266" spans="3:3" ht="14.25" customHeight="1" x14ac:dyDescent="0.3">
      <c r="C266" s="22">
        <v>44154</v>
      </c>
    </row>
    <row r="267" spans="3:3" ht="14.25" customHeight="1" x14ac:dyDescent="0.3">
      <c r="C267" s="22">
        <v>44155</v>
      </c>
    </row>
    <row r="268" spans="3:3" ht="14.25" customHeight="1" x14ac:dyDescent="0.3">
      <c r="C268" s="22">
        <v>44156</v>
      </c>
    </row>
    <row r="269" spans="3:3" ht="14.25" customHeight="1" x14ac:dyDescent="0.3">
      <c r="C269" s="22">
        <v>44157</v>
      </c>
    </row>
    <row r="270" spans="3:3" ht="14.25" customHeight="1" x14ac:dyDescent="0.3">
      <c r="C270" s="22">
        <v>44158</v>
      </c>
    </row>
    <row r="271" spans="3:3" ht="14.25" customHeight="1" x14ac:dyDescent="0.3">
      <c r="C271" s="22">
        <v>44159</v>
      </c>
    </row>
    <row r="272" spans="3:3" ht="14.25" customHeight="1" x14ac:dyDescent="0.3">
      <c r="C272" s="22">
        <v>44160</v>
      </c>
    </row>
    <row r="273" spans="3:3" ht="14.25" customHeight="1" x14ac:dyDescent="0.3">
      <c r="C273" s="22">
        <v>44161</v>
      </c>
    </row>
    <row r="274" spans="3:3" ht="14.25" customHeight="1" x14ac:dyDescent="0.3">
      <c r="C274" s="22">
        <v>44162</v>
      </c>
    </row>
    <row r="275" spans="3:3" ht="14.25" customHeight="1" x14ac:dyDescent="0.3">
      <c r="C275" s="22">
        <v>44163</v>
      </c>
    </row>
    <row r="276" spans="3:3" ht="14.25" customHeight="1" x14ac:dyDescent="0.3">
      <c r="C276" s="22">
        <v>44164</v>
      </c>
    </row>
    <row r="277" spans="3:3" ht="14.25" customHeight="1" x14ac:dyDescent="0.3">
      <c r="C277" s="22">
        <v>44165</v>
      </c>
    </row>
    <row r="278" spans="3:3" ht="14.25" customHeight="1" x14ac:dyDescent="0.3">
      <c r="C278" s="22">
        <v>44166</v>
      </c>
    </row>
    <row r="279" spans="3:3" ht="14.25" customHeight="1" x14ac:dyDescent="0.3">
      <c r="C279" s="22">
        <v>44167</v>
      </c>
    </row>
    <row r="280" spans="3:3" ht="14.25" customHeight="1" x14ac:dyDescent="0.3">
      <c r="C280" s="22">
        <v>44168</v>
      </c>
    </row>
    <row r="281" spans="3:3" ht="14.25" customHeight="1" x14ac:dyDescent="0.3">
      <c r="C281" s="22">
        <v>44169</v>
      </c>
    </row>
    <row r="282" spans="3:3" ht="14.25" customHeight="1" x14ac:dyDescent="0.3">
      <c r="C282" s="22">
        <v>44170</v>
      </c>
    </row>
    <row r="283" spans="3:3" ht="14.25" customHeight="1" x14ac:dyDescent="0.3">
      <c r="C283" s="22">
        <v>44171</v>
      </c>
    </row>
    <row r="284" spans="3:3" ht="14.25" customHeight="1" x14ac:dyDescent="0.3">
      <c r="C284" s="22">
        <v>44172</v>
      </c>
    </row>
    <row r="285" spans="3:3" ht="14.25" customHeight="1" x14ac:dyDescent="0.3">
      <c r="C285" s="22">
        <v>44173</v>
      </c>
    </row>
    <row r="286" spans="3:3" ht="14.25" customHeight="1" x14ac:dyDescent="0.3">
      <c r="C286" s="22">
        <v>44174</v>
      </c>
    </row>
    <row r="287" spans="3:3" ht="14.25" customHeight="1" x14ac:dyDescent="0.3">
      <c r="C287" s="22">
        <v>44175</v>
      </c>
    </row>
    <row r="288" spans="3:3" ht="14.25" customHeight="1" x14ac:dyDescent="0.3">
      <c r="C288" s="22">
        <v>44176</v>
      </c>
    </row>
    <row r="289" spans="3:3" ht="14.25" customHeight="1" x14ac:dyDescent="0.3">
      <c r="C289" s="22">
        <v>44177</v>
      </c>
    </row>
    <row r="290" spans="3:3" ht="14.25" customHeight="1" x14ac:dyDescent="0.3">
      <c r="C290" s="22">
        <v>44178</v>
      </c>
    </row>
    <row r="291" spans="3:3" ht="14.25" customHeight="1" x14ac:dyDescent="0.3">
      <c r="C291" s="22">
        <v>44179</v>
      </c>
    </row>
    <row r="292" spans="3:3" ht="14.25" customHeight="1" x14ac:dyDescent="0.3">
      <c r="C292" s="22">
        <v>44180</v>
      </c>
    </row>
    <row r="293" spans="3:3" ht="14.25" customHeight="1" x14ac:dyDescent="0.3">
      <c r="C293" s="22">
        <v>44181</v>
      </c>
    </row>
    <row r="294" spans="3:3" ht="14.25" customHeight="1" x14ac:dyDescent="0.3">
      <c r="C294" s="22">
        <v>44182</v>
      </c>
    </row>
    <row r="295" spans="3:3" ht="14.25" customHeight="1" x14ac:dyDescent="0.3">
      <c r="C295" s="22">
        <v>44183</v>
      </c>
    </row>
    <row r="296" spans="3:3" ht="14.25" customHeight="1" x14ac:dyDescent="0.3">
      <c r="C296" s="22">
        <v>44184</v>
      </c>
    </row>
    <row r="297" spans="3:3" ht="14.25" customHeight="1" x14ac:dyDescent="0.3">
      <c r="C297" s="22">
        <v>44185</v>
      </c>
    </row>
    <row r="298" spans="3:3" ht="14.25" customHeight="1" x14ac:dyDescent="0.3">
      <c r="C298" s="22">
        <v>44186</v>
      </c>
    </row>
    <row r="299" spans="3:3" ht="14.25" customHeight="1" x14ac:dyDescent="0.3">
      <c r="C299" s="22">
        <v>44187</v>
      </c>
    </row>
    <row r="300" spans="3:3" ht="14.25" customHeight="1" x14ac:dyDescent="0.3">
      <c r="C300" s="22">
        <v>44188</v>
      </c>
    </row>
    <row r="301" spans="3:3" ht="14.25" customHeight="1" x14ac:dyDescent="0.3">
      <c r="C301" s="22">
        <v>44189</v>
      </c>
    </row>
    <row r="302" spans="3:3" ht="14.25" customHeight="1" x14ac:dyDescent="0.3">
      <c r="C302" s="22">
        <v>44190</v>
      </c>
    </row>
    <row r="303" spans="3:3" ht="14.25" customHeight="1" x14ac:dyDescent="0.3">
      <c r="C303" s="22">
        <v>44191</v>
      </c>
    </row>
    <row r="304" spans="3:3" ht="14.25" customHeight="1" x14ac:dyDescent="0.3">
      <c r="C304" s="22">
        <v>44192</v>
      </c>
    </row>
    <row r="305" spans="3:3" ht="14.25" customHeight="1" x14ac:dyDescent="0.3">
      <c r="C305" s="22">
        <v>44193</v>
      </c>
    </row>
    <row r="306" spans="3:3" ht="14.25" customHeight="1" x14ac:dyDescent="0.3">
      <c r="C306" s="22">
        <v>44194</v>
      </c>
    </row>
    <row r="307" spans="3:3" ht="14.25" customHeight="1" x14ac:dyDescent="0.3">
      <c r="C307" s="22">
        <v>44195</v>
      </c>
    </row>
    <row r="308" spans="3:3" ht="14.25" customHeight="1" x14ac:dyDescent="0.3">
      <c r="C308" s="22">
        <v>44196</v>
      </c>
    </row>
    <row r="309" spans="3:3" ht="14.25" customHeight="1" x14ac:dyDescent="0.25"/>
    <row r="310" spans="3:3" ht="14.25" customHeight="1" x14ac:dyDescent="0.25"/>
    <row r="311" spans="3:3" ht="14.25" customHeight="1" x14ac:dyDescent="0.25"/>
    <row r="312" spans="3:3" ht="14.25" customHeight="1" x14ac:dyDescent="0.25"/>
    <row r="313" spans="3:3" ht="14.25" customHeight="1" x14ac:dyDescent="0.25"/>
    <row r="314" spans="3:3" ht="14.25" customHeight="1" x14ac:dyDescent="0.25"/>
    <row r="315" spans="3:3" ht="14.25" customHeight="1" x14ac:dyDescent="0.25"/>
    <row r="316" spans="3:3" ht="14.25" customHeight="1" x14ac:dyDescent="0.25"/>
    <row r="317" spans="3:3" ht="14.25" customHeight="1" x14ac:dyDescent="0.25"/>
    <row r="318" spans="3:3" ht="14.25" customHeight="1" x14ac:dyDescent="0.25"/>
    <row r="319" spans="3:3" ht="14.25" customHeight="1" x14ac:dyDescent="0.25"/>
    <row r="320" spans="3:3"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COVID_CL_CONFIRMA</vt:lpstr>
      <vt:lpstr>COVID_CL_MUERTE</vt:lpstr>
      <vt:lpstr>COVID_CL_RECUPERA</vt:lpstr>
      <vt:lpstr>VALIDA</vt:lpstr>
      <vt:lpstr>FINAL</vt:lpstr>
      <vt:lpstr>TDDia</vt:lpstr>
      <vt:lpstr>TDAcumula</vt:lpstr>
      <vt:lpstr>TDMuertes</vt:lpstr>
      <vt:lpstr>TDRecupera</vt:lpstr>
      <vt:lpstr>LOCALIZA HN</vt:lpstr>
      <vt:lpstr>FECHAS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Patricio Emanuelli</dc:creator>
  <cp:keywords/>
  <dc:description/>
  <cp:lastModifiedBy>Patricio Emanuelli</cp:lastModifiedBy>
  <cp:revision/>
  <dcterms:created xsi:type="dcterms:W3CDTF">2020-04-20T03:52:09Z</dcterms:created>
  <dcterms:modified xsi:type="dcterms:W3CDTF">2020-05-07T14:45:22Z</dcterms:modified>
  <cp:category/>
  <cp:contentStatus/>
</cp:coreProperties>
</file>